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ASUS\Downloads\"/>
    </mc:Choice>
  </mc:AlternateContent>
  <xr:revisionPtr revIDLastSave="0" documentId="13_ncr:1_{9A30C008-9715-404B-891C-BC5E15159FCE}" xr6:coauthVersionLast="47" xr6:coauthVersionMax="47" xr10:uidLastSave="{00000000-0000-0000-0000-000000000000}"/>
  <bookViews>
    <workbookView xWindow="-108" yWindow="-108" windowWidth="23256" windowHeight="13896" tabRatio="887" xr2:uid="{00000000-000D-0000-FFFF-FFFF00000000}"/>
  </bookViews>
  <sheets>
    <sheet name="Consulte_num_contrato" sheetId="88" r:id="rId1"/>
    <sheet name="ActadeInicio" sheetId="17" r:id="rId2"/>
    <sheet name="ComunicacionSupervisor" sheetId="16" r:id="rId3"/>
    <sheet name="Recomendación" sheetId="23" state="hidden" r:id="rId4"/>
    <sheet name="CertificaciónSupervisor" sheetId="19" r:id="rId5"/>
    <sheet name="InformeActividades" sheetId="18" r:id="rId6"/>
    <sheet name="InformeActividadesJI" sheetId="55" state="hidden" r:id="rId7"/>
    <sheet name="Actaterminación" sheetId="20" r:id="rId8"/>
    <sheet name="Actacierre" sheetId="86" r:id="rId9"/>
    <sheet name="datos" sheetId="5" state="hidden" r:id="rId10"/>
    <sheet name="generador" sheetId="13" state="hidden" r:id="rId11"/>
    <sheet name="textos" sheetId="21" state="hidden" r:id="rId12"/>
  </sheets>
  <externalReferences>
    <externalReference r:id="rId13"/>
  </externalReferences>
  <definedNames>
    <definedName name="_xlnm._FilterDatabase" localSheetId="0" hidden="1">Consulte_num_contrato!$A$2:$ED$2</definedName>
    <definedName name="_xlnm._FilterDatabase" localSheetId="9" hidden="1">datos!$A$3:$ED$627</definedName>
    <definedName name="_xlnm._FilterDatabase" localSheetId="10" hidden="1">generador!$A$2:$W$1000</definedName>
    <definedName name="actividades" localSheetId="8">#REF!</definedName>
    <definedName name="actividades" localSheetId="0">#REF!</definedName>
    <definedName name="actividades" localSheetId="3">#REF!</definedName>
    <definedName name="actividades">#REF!</definedName>
    <definedName name="_xlnm.Print_Area" localSheetId="8">Actacierre!$A$1:$K$47</definedName>
    <definedName name="_xlnm.Print_Area" localSheetId="1">ActadeInicio!$A$1:$N$34</definedName>
    <definedName name="_xlnm.Print_Area" localSheetId="7">Actaterminación!$A$1:$K$46</definedName>
    <definedName name="_xlnm.Print_Area" localSheetId="4">CertificaciónSupervisor!$A$1:$L$50</definedName>
    <definedName name="_xlnm.Print_Area" localSheetId="2">ComunicacionSupervisor!$A$1:$I$36</definedName>
    <definedName name="_xlnm.Print_Area" localSheetId="5">InformeActividades!$A$1:$L$46</definedName>
    <definedName name="_xlnm.Print_Area" localSheetId="6">InformeActividadesJI!$A$1:$L$49</definedName>
    <definedName name="_xlnm.Print_Area" localSheetId="3">Recomendación!$A$1:$I$26</definedName>
    <definedName name="matriz" localSheetId="4">#REF!</definedName>
    <definedName name="matriz" localSheetId="0">Consulte_num_contrato!$B$2:$G$526</definedName>
    <definedName name="matriz" localSheetId="6">[1]datos!$B$2:$CZ$806</definedName>
    <definedName name="matriz">datos!$B$2:$CZ$1438</definedName>
    <definedName name="_xlnm.Print_Titles" localSheetId="8">Actacierre!$1:$4</definedName>
    <definedName name="_xlnm.Print_Titles" localSheetId="7">Actaterminación!$1:$4</definedName>
    <definedName name="_xlnm.Print_Titles" localSheetId="4">CertificaciónSupervisor!$1:$5</definedName>
    <definedName name="_xlnm.Print_Titles" localSheetId="5">InformeActividades!$1:$5</definedName>
    <definedName name="_xlnm.Print_Titles" localSheetId="6">InformeActividadesJI!$1:$5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A627" i="5" l="1"/>
  <c r="DC627" i="5" s="1"/>
  <c r="DA626" i="5"/>
  <c r="DB626" i="5" s="1"/>
  <c r="DA625" i="5"/>
  <c r="DC625" i="5" s="1"/>
  <c r="DA624" i="5"/>
  <c r="DC624" i="5" s="1"/>
  <c r="DA623" i="5"/>
  <c r="DC623" i="5" s="1"/>
  <c r="DA622" i="5"/>
  <c r="DC622" i="5" s="1"/>
  <c r="DA621" i="5"/>
  <c r="DC621" i="5" s="1"/>
  <c r="DA620" i="5"/>
  <c r="DC620" i="5" s="1"/>
  <c r="DA619" i="5"/>
  <c r="DB619" i="5" s="1"/>
  <c r="DA618" i="5"/>
  <c r="DB618" i="5" s="1"/>
  <c r="DA617" i="5"/>
  <c r="DC617" i="5" s="1"/>
  <c r="DA616" i="5"/>
  <c r="DC616" i="5" s="1"/>
  <c r="DA615" i="5"/>
  <c r="DC615" i="5" s="1"/>
  <c r="DC618" i="5" l="1"/>
  <c r="DB615" i="5"/>
  <c r="DB623" i="5"/>
  <c r="DB622" i="5"/>
  <c r="DC626" i="5"/>
  <c r="DB627" i="5"/>
  <c r="DC619" i="5"/>
  <c r="DB616" i="5"/>
  <c r="DB620" i="5"/>
  <c r="DB624" i="5"/>
  <c r="DB617" i="5"/>
  <c r="DB621" i="5"/>
  <c r="DB625" i="5"/>
  <c r="DA614" i="5"/>
  <c r="DC614" i="5" s="1"/>
  <c r="DA613" i="5"/>
  <c r="DC613" i="5" s="1"/>
  <c r="DA612" i="5"/>
  <c r="DB612" i="5" s="1"/>
  <c r="DA611" i="5"/>
  <c r="DC611" i="5" s="1"/>
  <c r="CR611" i="5"/>
  <c r="DA610" i="5"/>
  <c r="DC610" i="5" s="1"/>
  <c r="CR610" i="5"/>
  <c r="DA609" i="5"/>
  <c r="DC609" i="5" s="1"/>
  <c r="DA608" i="5"/>
  <c r="DC608" i="5" s="1"/>
  <c r="DA607" i="5"/>
  <c r="DC607" i="5" s="1"/>
  <c r="DA606" i="5"/>
  <c r="DC606" i="5" s="1"/>
  <c r="DA605" i="5"/>
  <c r="DC605" i="5" s="1"/>
  <c r="DA604" i="5"/>
  <c r="DC604" i="5" s="1"/>
  <c r="DA603" i="5"/>
  <c r="DC603" i="5" s="1"/>
  <c r="DA601" i="5"/>
  <c r="DC601" i="5" s="1"/>
  <c r="DA600" i="5"/>
  <c r="DC600" i="5" s="1"/>
  <c r="DA599" i="5"/>
  <c r="DC599" i="5" s="1"/>
  <c r="DA598" i="5"/>
  <c r="DB598" i="5" s="1"/>
  <c r="DA597" i="5"/>
  <c r="DC597" i="5" s="1"/>
  <c r="DA596" i="5"/>
  <c r="DC596" i="5" s="1"/>
  <c r="DA595" i="5"/>
  <c r="DC595" i="5" s="1"/>
  <c r="DA594" i="5"/>
  <c r="DC594" i="5" s="1"/>
  <c r="DA593" i="5"/>
  <c r="DC593" i="5" s="1"/>
  <c r="DA592" i="5"/>
  <c r="DC592" i="5" s="1"/>
  <c r="DA591" i="5"/>
  <c r="DB591" i="5" s="1"/>
  <c r="DA590" i="5"/>
  <c r="DC590" i="5" s="1"/>
  <c r="DA589" i="5"/>
  <c r="DC589" i="5" s="1"/>
  <c r="DA588" i="5"/>
  <c r="DC588" i="5" s="1"/>
  <c r="DA587" i="5"/>
  <c r="DB587" i="5" s="1"/>
  <c r="DA586" i="5"/>
  <c r="DB586" i="5" s="1"/>
  <c r="DA585" i="5"/>
  <c r="DC585" i="5" s="1"/>
  <c r="DA584" i="5"/>
  <c r="DC584" i="5" s="1"/>
  <c r="DA583" i="5"/>
  <c r="DC583" i="5" s="1"/>
  <c r="DA582" i="5"/>
  <c r="DC582" i="5" s="1"/>
  <c r="DA581" i="5"/>
  <c r="DC581" i="5" s="1"/>
  <c r="DA580" i="5"/>
  <c r="DC580" i="5" s="1"/>
  <c r="DA579" i="5"/>
  <c r="DB579" i="5" s="1"/>
  <c r="DA577" i="5"/>
  <c r="DB577" i="5" s="1"/>
  <c r="DA576" i="5"/>
  <c r="DC576" i="5" s="1"/>
  <c r="DA575" i="5"/>
  <c r="DC575" i="5" s="1"/>
  <c r="DA574" i="5"/>
  <c r="DC574" i="5" s="1"/>
  <c r="DA573" i="5"/>
  <c r="DC573" i="5" s="1"/>
  <c r="DA572" i="5"/>
  <c r="DC572" i="5" s="1"/>
  <c r="DA571" i="5"/>
  <c r="DC571" i="5" s="1"/>
  <c r="DA570" i="5"/>
  <c r="DC570" i="5" s="1"/>
  <c r="DA569" i="5"/>
  <c r="DC569" i="5" s="1"/>
  <c r="DA568" i="5"/>
  <c r="DC568" i="5" s="1"/>
  <c r="DA567" i="5"/>
  <c r="DC567" i="5" s="1"/>
  <c r="DA566" i="5"/>
  <c r="DB566" i="5" s="1"/>
  <c r="DA565" i="5"/>
  <c r="DC565" i="5" s="1"/>
  <c r="DA564" i="5"/>
  <c r="DC564" i="5" s="1"/>
  <c r="DA563" i="5"/>
  <c r="DC563" i="5" s="1"/>
  <c r="DA562" i="5"/>
  <c r="DC562" i="5" s="1"/>
  <c r="DA561" i="5"/>
  <c r="DB561" i="5" s="1"/>
  <c r="DA560" i="5"/>
  <c r="DC560" i="5" s="1"/>
  <c r="DA559" i="5"/>
  <c r="DC559" i="5" s="1"/>
  <c r="DA558" i="5"/>
  <c r="DC558" i="5" s="1"/>
  <c r="DA557" i="5"/>
  <c r="DC557" i="5" s="1"/>
  <c r="DA556" i="5"/>
  <c r="DC556" i="5" s="1"/>
  <c r="DA555" i="5"/>
  <c r="DC555" i="5" s="1"/>
  <c r="DA554" i="5"/>
  <c r="DB554" i="5" s="1"/>
  <c r="DA553" i="5"/>
  <c r="DB553" i="5" s="1"/>
  <c r="DA552" i="5"/>
  <c r="DC552" i="5" s="1"/>
  <c r="DA551" i="5"/>
  <c r="DC551" i="5" s="1"/>
  <c r="DA550" i="5"/>
  <c r="DC550" i="5" s="1"/>
  <c r="DA549" i="5"/>
  <c r="DC549" i="5" s="1"/>
  <c r="DA548" i="5"/>
  <c r="DC548" i="5" s="1"/>
  <c r="DA547" i="5"/>
  <c r="DC547" i="5" s="1"/>
  <c r="DA546" i="5"/>
  <c r="DC546" i="5" s="1"/>
  <c r="DA545" i="5"/>
  <c r="DC545" i="5" s="1"/>
  <c r="DA544" i="5"/>
  <c r="DC544" i="5" s="1"/>
  <c r="DA543" i="5"/>
  <c r="DC543" i="5" s="1"/>
  <c r="DA542" i="5"/>
  <c r="DB542" i="5" s="1"/>
  <c r="DA541" i="5"/>
  <c r="DC541" i="5" s="1"/>
  <c r="DA540" i="5"/>
  <c r="DC540" i="5" s="1"/>
  <c r="DA539" i="5"/>
  <c r="DC539" i="5" s="1"/>
  <c r="DA538" i="5"/>
  <c r="DB538" i="5" s="1"/>
  <c r="DA537" i="5"/>
  <c r="DC537" i="5" s="1"/>
  <c r="DA536" i="5"/>
  <c r="DC536" i="5" s="1"/>
  <c r="DA535" i="5"/>
  <c r="DC535" i="5" s="1"/>
  <c r="DA534" i="5"/>
  <c r="DC534" i="5" s="1"/>
  <c r="DA533" i="5"/>
  <c r="DC533" i="5" s="1"/>
  <c r="DA532" i="5"/>
  <c r="DC532" i="5" s="1"/>
  <c r="DA531" i="5"/>
  <c r="DC531" i="5" s="1"/>
  <c r="DA530" i="5"/>
  <c r="DC530" i="5" s="1"/>
  <c r="DA529" i="5"/>
  <c r="DC529" i="5" s="1"/>
  <c r="DA528" i="5"/>
  <c r="DC528" i="5" s="1"/>
  <c r="DA489" i="5"/>
  <c r="DC489" i="5" s="1"/>
  <c r="DA483" i="5"/>
  <c r="DC483" i="5" s="1"/>
  <c r="DA482" i="5"/>
  <c r="DC482" i="5" s="1"/>
  <c r="DA481" i="5"/>
  <c r="DC481" i="5" s="1"/>
  <c r="DA480" i="5"/>
  <c r="DC480" i="5" s="1"/>
  <c r="DA479" i="5"/>
  <c r="DC479" i="5" s="1"/>
  <c r="DA478" i="5"/>
  <c r="DC478" i="5" s="1"/>
  <c r="DA477" i="5"/>
  <c r="DC477" i="5" s="1"/>
  <c r="DA476" i="5"/>
  <c r="DB476" i="5" s="1"/>
  <c r="DA475" i="5"/>
  <c r="DC475" i="5" s="1"/>
  <c r="DA474" i="5"/>
  <c r="DC474" i="5" s="1"/>
  <c r="DA473" i="5"/>
  <c r="DC473" i="5" s="1"/>
  <c r="DA472" i="5"/>
  <c r="DC472" i="5" s="1"/>
  <c r="DA471" i="5"/>
  <c r="DC471" i="5" s="1"/>
  <c r="DA470" i="5"/>
  <c r="DC470" i="5" s="1"/>
  <c r="DA469" i="5"/>
  <c r="DC469" i="5" s="1"/>
  <c r="DA468" i="5"/>
  <c r="DC468" i="5" s="1"/>
  <c r="DA467" i="5"/>
  <c r="DC467" i="5" s="1"/>
  <c r="DA466" i="5"/>
  <c r="DC466" i="5" s="1"/>
  <c r="DA465" i="5"/>
  <c r="DC465" i="5" s="1"/>
  <c r="DA464" i="5"/>
  <c r="DC464" i="5" s="1"/>
  <c r="DA463" i="5"/>
  <c r="DC463" i="5" s="1"/>
  <c r="DA462" i="5"/>
  <c r="DC462" i="5" s="1"/>
  <c r="DA461" i="5"/>
  <c r="DC461" i="5" s="1"/>
  <c r="DA460" i="5"/>
  <c r="DC460" i="5" s="1"/>
  <c r="DA458" i="5"/>
  <c r="DC458" i="5" s="1"/>
  <c r="DA457" i="5"/>
  <c r="DC457" i="5" s="1"/>
  <c r="DA456" i="5"/>
  <c r="DC456" i="5" s="1"/>
  <c r="DA455" i="5"/>
  <c r="DB455" i="5" s="1"/>
  <c r="DA454" i="5"/>
  <c r="DC454" i="5" s="1"/>
  <c r="DA453" i="5"/>
  <c r="DC453" i="5" s="1"/>
  <c r="DA452" i="5"/>
  <c r="DC452" i="5" s="1"/>
  <c r="DA451" i="5"/>
  <c r="DB451" i="5" s="1"/>
  <c r="DA450" i="5"/>
  <c r="DC450" i="5" s="1"/>
  <c r="DA449" i="5"/>
  <c r="DC449" i="5" s="1"/>
  <c r="DA448" i="5"/>
  <c r="DC448" i="5" s="1"/>
  <c r="DA447" i="5"/>
  <c r="DC447" i="5" s="1"/>
  <c r="DA446" i="5"/>
  <c r="DC446" i="5" s="1"/>
  <c r="DA445" i="5"/>
  <c r="DC445" i="5" s="1"/>
  <c r="DA444" i="5"/>
  <c r="DC444" i="5" s="1"/>
  <c r="DA443" i="5"/>
  <c r="DC443" i="5" s="1"/>
  <c r="DA442" i="5"/>
  <c r="DC442" i="5" s="1"/>
  <c r="DA441" i="5"/>
  <c r="DC441" i="5" s="1"/>
  <c r="DA440" i="5"/>
  <c r="DC440" i="5" s="1"/>
  <c r="DA439" i="5"/>
  <c r="DC439" i="5" s="1"/>
  <c r="DA438" i="5"/>
  <c r="DC438" i="5" s="1"/>
  <c r="DA437" i="5"/>
  <c r="DC437" i="5" s="1"/>
  <c r="DA436" i="5"/>
  <c r="DC436" i="5" s="1"/>
  <c r="DA435" i="5"/>
  <c r="DC435" i="5" s="1"/>
  <c r="DA434" i="5"/>
  <c r="DC434" i="5" s="1"/>
  <c r="DA433" i="5"/>
  <c r="DC433" i="5" s="1"/>
  <c r="DA432" i="5"/>
  <c r="DC432" i="5" s="1"/>
  <c r="DA431" i="5"/>
  <c r="DC431" i="5" s="1"/>
  <c r="DA430" i="5"/>
  <c r="DC430" i="5" s="1"/>
  <c r="DA429" i="5"/>
  <c r="DC429" i="5" s="1"/>
  <c r="DA428" i="5"/>
  <c r="DB428" i="5" s="1"/>
  <c r="DA426" i="5"/>
  <c r="DC426" i="5" s="1"/>
  <c r="DA425" i="5"/>
  <c r="DC425" i="5" s="1"/>
  <c r="DA424" i="5"/>
  <c r="DC424" i="5" s="1"/>
  <c r="DA423" i="5"/>
  <c r="DB423" i="5" s="1"/>
  <c r="DA422" i="5"/>
  <c r="DC422" i="5" s="1"/>
  <c r="DA421" i="5"/>
  <c r="DC421" i="5" s="1"/>
  <c r="DA419" i="5"/>
  <c r="DB419" i="5" s="1"/>
  <c r="DA418" i="5"/>
  <c r="DC418" i="5" s="1"/>
  <c r="DA417" i="5"/>
  <c r="DC417" i="5" s="1"/>
  <c r="DA416" i="5"/>
  <c r="DC416" i="5" s="1"/>
  <c r="DA415" i="5"/>
  <c r="DB415" i="5" s="1"/>
  <c r="DA414" i="5"/>
  <c r="DC414" i="5" s="1"/>
  <c r="DA413" i="5"/>
  <c r="DC413" i="5" s="1"/>
  <c r="DA412" i="5"/>
  <c r="DB412" i="5" s="1"/>
  <c r="DA411" i="5"/>
  <c r="DA410" i="5"/>
  <c r="DC410" i="5" s="1"/>
  <c r="DA409" i="5"/>
  <c r="DA408" i="5"/>
  <c r="DB408" i="5" s="1"/>
  <c r="DA407" i="5"/>
  <c r="DA406" i="5"/>
  <c r="DC406" i="5" s="1"/>
  <c r="DA405" i="5"/>
  <c r="DA404" i="5"/>
  <c r="DB404" i="5" s="1"/>
  <c r="DA403" i="5"/>
  <c r="DA402" i="5"/>
  <c r="DC402" i="5" s="1"/>
  <c r="DA401" i="5"/>
  <c r="DA400" i="5"/>
  <c r="DA399" i="5"/>
  <c r="DC399" i="5" s="1"/>
  <c r="DA398" i="5"/>
  <c r="DA397" i="5"/>
  <c r="DB397" i="5" s="1"/>
  <c r="DA396" i="5"/>
  <c r="DA395" i="5"/>
  <c r="DC395" i="5" s="1"/>
  <c r="DA394" i="5"/>
  <c r="DB394" i="5" s="1"/>
  <c r="DA393" i="5"/>
  <c r="DA392" i="5"/>
  <c r="DC392" i="5" s="1"/>
  <c r="DA391" i="5"/>
  <c r="DA390" i="5"/>
  <c r="DB390" i="5" s="1"/>
  <c r="DA389" i="5"/>
  <c r="DA388" i="5"/>
  <c r="DC388" i="5" s="1"/>
  <c r="DA387" i="5"/>
  <c r="DA386" i="5"/>
  <c r="DB386" i="5" s="1"/>
  <c r="DA385" i="5"/>
  <c r="DA384" i="5"/>
  <c r="DC384" i="5" s="1"/>
  <c r="DA383" i="5"/>
  <c r="DA382" i="5"/>
  <c r="DB382" i="5" s="1"/>
  <c r="DA381" i="5"/>
  <c r="DA380" i="5"/>
  <c r="DC380" i="5" s="1"/>
  <c r="DA379" i="5"/>
  <c r="DA378" i="5"/>
  <c r="DB378" i="5" s="1"/>
  <c r="DA377" i="5"/>
  <c r="DA376" i="5"/>
  <c r="DC376" i="5" s="1"/>
  <c r="DA375" i="5"/>
  <c r="DA374" i="5"/>
  <c r="DB374" i="5" s="1"/>
  <c r="DA373" i="5"/>
  <c r="DA372" i="5"/>
  <c r="DC372" i="5" s="1"/>
  <c r="DA371" i="5"/>
  <c r="DA370" i="5"/>
  <c r="DB370" i="5" s="1"/>
  <c r="DA369" i="5"/>
  <c r="DA368" i="5"/>
  <c r="DA367" i="5"/>
  <c r="DA366" i="5"/>
  <c r="DB366" i="5" s="1"/>
  <c r="DA365" i="5"/>
  <c r="DA364" i="5"/>
  <c r="DA363" i="5"/>
  <c r="DA362" i="5"/>
  <c r="DB362" i="5" s="1"/>
  <c r="DA361" i="5"/>
  <c r="DA360" i="5"/>
  <c r="DA359" i="5"/>
  <c r="DA358" i="5"/>
  <c r="DB358" i="5" s="1"/>
  <c r="DA357" i="5"/>
  <c r="DA356" i="5"/>
  <c r="DA355" i="5"/>
  <c r="DA354" i="5"/>
  <c r="DB354" i="5" s="1"/>
  <c r="DA353" i="5"/>
  <c r="DA352" i="5"/>
  <c r="DA351" i="5"/>
  <c r="DA350" i="5"/>
  <c r="DB350" i="5" s="1"/>
  <c r="DA349" i="5"/>
  <c r="DA348" i="5"/>
  <c r="DA347" i="5"/>
  <c r="DA346" i="5"/>
  <c r="DB346" i="5" s="1"/>
  <c r="DA345" i="5"/>
  <c r="DA344" i="5"/>
  <c r="DA343" i="5"/>
  <c r="DA342" i="5"/>
  <c r="DB342" i="5" s="1"/>
  <c r="DA341" i="5"/>
  <c r="DA340" i="5"/>
  <c r="DA339" i="5"/>
  <c r="DA338" i="5"/>
  <c r="DB338" i="5" s="1"/>
  <c r="DA337" i="5"/>
  <c r="DA336" i="5"/>
  <c r="DA335" i="5"/>
  <c r="DA334" i="5"/>
  <c r="DB334" i="5" s="1"/>
  <c r="DA333" i="5"/>
  <c r="DA332" i="5"/>
  <c r="DA331" i="5"/>
  <c r="DA330" i="5"/>
  <c r="DB330" i="5" s="1"/>
  <c r="DA329" i="5"/>
  <c r="DA328" i="5"/>
  <c r="DA327" i="5"/>
  <c r="DA326" i="5"/>
  <c r="DA325" i="5"/>
  <c r="DA324" i="5"/>
  <c r="DB324" i="5" s="1"/>
  <c r="DA323" i="5"/>
  <c r="DA322" i="5"/>
  <c r="DA321" i="5"/>
  <c r="DA320" i="5"/>
  <c r="DB320" i="5" s="1"/>
  <c r="DA319" i="5"/>
  <c r="DA318" i="5"/>
  <c r="DA317" i="5"/>
  <c r="DA316" i="5"/>
  <c r="DB316" i="5" s="1"/>
  <c r="DA315" i="5"/>
  <c r="DA314" i="5"/>
  <c r="DA313" i="5"/>
  <c r="DA312" i="5"/>
  <c r="DB312" i="5" s="1"/>
  <c r="DA311" i="5"/>
  <c r="DA310" i="5"/>
  <c r="DA309" i="5"/>
  <c r="DA308" i="5"/>
  <c r="DB308" i="5" s="1"/>
  <c r="DA307" i="5"/>
  <c r="DA306" i="5"/>
  <c r="DA305" i="5"/>
  <c r="DA304" i="5"/>
  <c r="DB304" i="5" s="1"/>
  <c r="DA303" i="5"/>
  <c r="DA302" i="5"/>
  <c r="DA301" i="5"/>
  <c r="DA300" i="5"/>
  <c r="DB300" i="5" s="1"/>
  <c r="DA299" i="5"/>
  <c r="DA298" i="5"/>
  <c r="DA297" i="5"/>
  <c r="DA296" i="5"/>
  <c r="DB296" i="5" s="1"/>
  <c r="DA295" i="5"/>
  <c r="DA294" i="5"/>
  <c r="DA293" i="5"/>
  <c r="DA292" i="5"/>
  <c r="DB292" i="5" s="1"/>
  <c r="DA291" i="5"/>
  <c r="DA290" i="5"/>
  <c r="DA289" i="5"/>
  <c r="DA288" i="5"/>
  <c r="DB288" i="5" s="1"/>
  <c r="DA287" i="5"/>
  <c r="DA286" i="5"/>
  <c r="DA285" i="5"/>
  <c r="DA284" i="5"/>
  <c r="DB284" i="5" s="1"/>
  <c r="DA283" i="5"/>
  <c r="DA282" i="5"/>
  <c r="DA281" i="5"/>
  <c r="DA280" i="5"/>
  <c r="DB280" i="5" s="1"/>
  <c r="DA279" i="5"/>
  <c r="DA278" i="5"/>
  <c r="DA277" i="5"/>
  <c r="DA276" i="5"/>
  <c r="DB276" i="5" s="1"/>
  <c r="DA275" i="5"/>
  <c r="DC275" i="5" s="1"/>
  <c r="DA274" i="5"/>
  <c r="DA273" i="5"/>
  <c r="DA272" i="5"/>
  <c r="DC272" i="5" s="1"/>
  <c r="DA271" i="5"/>
  <c r="DC271" i="5" s="1"/>
  <c r="DA270" i="5"/>
  <c r="DC270" i="5" s="1"/>
  <c r="DA269" i="5"/>
  <c r="DA268" i="5"/>
  <c r="DC268" i="5" s="1"/>
  <c r="DA267" i="5"/>
  <c r="DC267" i="5" s="1"/>
  <c r="DA266" i="5"/>
  <c r="DC266" i="5" s="1"/>
  <c r="DA265" i="5"/>
  <c r="DA264" i="5"/>
  <c r="DB264" i="5" s="1"/>
  <c r="DA263" i="5"/>
  <c r="DC263" i="5" s="1"/>
  <c r="DA262" i="5"/>
  <c r="DC262" i="5" s="1"/>
  <c r="DA261" i="5"/>
  <c r="DC261" i="5" s="1"/>
  <c r="DA260" i="5"/>
  <c r="DC260" i="5" s="1"/>
  <c r="DA259" i="5"/>
  <c r="DC259" i="5" s="1"/>
  <c r="DA258" i="5"/>
  <c r="DC258" i="5" s="1"/>
  <c r="DA257" i="5"/>
  <c r="DC257" i="5" s="1"/>
  <c r="DA256" i="5"/>
  <c r="DC256" i="5" s="1"/>
  <c r="DA255" i="5"/>
  <c r="DC255" i="5" s="1"/>
  <c r="DA254" i="5"/>
  <c r="DC254" i="5" s="1"/>
  <c r="DA253" i="5"/>
  <c r="DC253" i="5" s="1"/>
  <c r="DA252" i="5"/>
  <c r="DC252" i="5" s="1"/>
  <c r="DA251" i="5"/>
  <c r="DC251" i="5" s="1"/>
  <c r="DA250" i="5"/>
  <c r="DC250" i="5" s="1"/>
  <c r="DA249" i="5"/>
  <c r="DC249" i="5" s="1"/>
  <c r="DA248" i="5"/>
  <c r="DC248" i="5" s="1"/>
  <c r="DA247" i="5"/>
  <c r="DC247" i="5" s="1"/>
  <c r="DA246" i="5"/>
  <c r="DC246" i="5" s="1"/>
  <c r="DA245" i="5"/>
  <c r="DC245" i="5" s="1"/>
  <c r="DA244" i="5"/>
  <c r="DC244" i="5" s="1"/>
  <c r="DA243" i="5"/>
  <c r="DB243" i="5" s="1"/>
  <c r="DA242" i="5"/>
  <c r="DC242" i="5" s="1"/>
  <c r="DA241" i="5"/>
  <c r="DC241" i="5" s="1"/>
  <c r="DA240" i="5"/>
  <c r="DC240" i="5" s="1"/>
  <c r="DA239" i="5"/>
  <c r="DC239" i="5" s="1"/>
  <c r="DA238" i="5"/>
  <c r="DC238" i="5" s="1"/>
  <c r="DA237" i="5"/>
  <c r="DC237" i="5" s="1"/>
  <c r="DA236" i="5"/>
  <c r="DC236" i="5" s="1"/>
  <c r="DA235" i="5"/>
  <c r="DC235" i="5" s="1"/>
  <c r="DA234" i="5"/>
  <c r="DB234" i="5" s="1"/>
  <c r="DA233" i="5"/>
  <c r="DC233" i="5" s="1"/>
  <c r="DA232" i="5"/>
  <c r="DC232" i="5" s="1"/>
  <c r="DA231" i="5"/>
  <c r="DC231" i="5" s="1"/>
  <c r="DA230" i="5"/>
  <c r="DB230" i="5" s="1"/>
  <c r="DA229" i="5"/>
  <c r="DB229" i="5" s="1"/>
  <c r="DA228" i="5"/>
  <c r="DC228" i="5" s="1"/>
  <c r="DA227" i="5"/>
  <c r="DC227" i="5" s="1"/>
  <c r="DA226" i="5"/>
  <c r="DC226" i="5" s="1"/>
  <c r="DA225" i="5"/>
  <c r="DB225" i="5" s="1"/>
  <c r="DA224" i="5"/>
  <c r="DC224" i="5" s="1"/>
  <c r="DA223" i="5"/>
  <c r="DC223" i="5" s="1"/>
  <c r="DA222" i="5"/>
  <c r="DC222" i="5" s="1"/>
  <c r="DA221" i="5"/>
  <c r="DB221" i="5" s="1"/>
  <c r="DA220" i="5"/>
  <c r="DC220" i="5" s="1"/>
  <c r="DA219" i="5"/>
  <c r="DC219" i="5" s="1"/>
  <c r="DA218" i="5"/>
  <c r="DC218" i="5" s="1"/>
  <c r="DA217" i="5"/>
  <c r="DB217" i="5" s="1"/>
  <c r="DA216" i="5"/>
  <c r="DC216" i="5" s="1"/>
  <c r="DA214" i="5"/>
  <c r="DC214" i="5" s="1"/>
  <c r="DA212" i="5"/>
  <c r="DC212" i="5" s="1"/>
  <c r="DA211" i="5"/>
  <c r="DB211" i="5" s="1"/>
  <c r="DA210" i="5"/>
  <c r="DC210" i="5" s="1"/>
  <c r="DA208" i="5"/>
  <c r="DC208" i="5" s="1"/>
  <c r="DA207" i="5"/>
  <c r="DB207" i="5" s="1"/>
  <c r="DA206" i="5"/>
  <c r="DB206" i="5" s="1"/>
  <c r="DA205" i="5"/>
  <c r="DC205" i="5" s="1"/>
  <c r="DA203" i="5"/>
  <c r="DC203" i="5" s="1"/>
  <c r="DA202" i="5"/>
  <c r="DB202" i="5" s="1"/>
  <c r="DA201" i="5"/>
  <c r="DB201" i="5" s="1"/>
  <c r="DA200" i="5"/>
  <c r="DC200" i="5" s="1"/>
  <c r="DA199" i="5"/>
  <c r="DC199" i="5" s="1"/>
  <c r="DA198" i="5"/>
  <c r="DC198" i="5" s="1"/>
  <c r="DA197" i="5"/>
  <c r="DB197" i="5" s="1"/>
  <c r="DA196" i="5"/>
  <c r="DC196" i="5" s="1"/>
  <c r="DA195" i="5"/>
  <c r="DC195" i="5" s="1"/>
  <c r="DA194" i="5"/>
  <c r="DC194" i="5" s="1"/>
  <c r="DA193" i="5"/>
  <c r="DB193" i="5" s="1"/>
  <c r="DA192" i="5"/>
  <c r="DC192" i="5" s="1"/>
  <c r="DA191" i="5"/>
  <c r="DC191" i="5" s="1"/>
  <c r="DA190" i="5"/>
  <c r="DB190" i="5" s="1"/>
  <c r="DA189" i="5"/>
  <c r="DB189" i="5" s="1"/>
  <c r="DA188" i="5"/>
  <c r="DC188" i="5" s="1"/>
  <c r="DA187" i="5"/>
  <c r="DC187" i="5" s="1"/>
  <c r="DA186" i="5"/>
  <c r="DC186" i="5" s="1"/>
  <c r="DA185" i="5"/>
  <c r="DB185" i="5" s="1"/>
  <c r="DA184" i="5"/>
  <c r="DC184" i="5" s="1"/>
  <c r="DA183" i="5"/>
  <c r="DC183" i="5" s="1"/>
  <c r="DA182" i="5"/>
  <c r="DC182" i="5" s="1"/>
  <c r="DA181" i="5"/>
  <c r="DB181" i="5" s="1"/>
  <c r="DA180" i="5"/>
  <c r="DC180" i="5" s="1"/>
  <c r="DA179" i="5"/>
  <c r="DC179" i="5" s="1"/>
  <c r="DA178" i="5"/>
  <c r="DB178" i="5" s="1"/>
  <c r="DA177" i="5"/>
  <c r="DB177" i="5" s="1"/>
  <c r="DA176" i="5"/>
  <c r="DC176" i="5" s="1"/>
  <c r="DA175" i="5"/>
  <c r="DC175" i="5" s="1"/>
  <c r="DA174" i="5"/>
  <c r="DC174" i="5" s="1"/>
  <c r="DA173" i="5"/>
  <c r="DB173" i="5" s="1"/>
  <c r="DA172" i="5"/>
  <c r="DC172" i="5" s="1"/>
  <c r="DA171" i="5"/>
  <c r="DC171" i="5" s="1"/>
  <c r="DA170" i="5"/>
  <c r="DC170" i="5" s="1"/>
  <c r="DA169" i="5"/>
  <c r="DB169" i="5" s="1"/>
  <c r="DA168" i="5"/>
  <c r="DC168" i="5" s="1"/>
  <c r="DA167" i="5"/>
  <c r="DC167" i="5" s="1"/>
  <c r="DA166" i="5"/>
  <c r="DC166" i="5" s="1"/>
  <c r="DA165" i="5"/>
  <c r="DB165" i="5" s="1"/>
  <c r="DA164" i="5"/>
  <c r="DC164" i="5" s="1"/>
  <c r="DA163" i="5"/>
  <c r="DC163" i="5" s="1"/>
  <c r="DA162" i="5"/>
  <c r="DC162" i="5" s="1"/>
  <c r="DA161" i="5"/>
  <c r="DB161" i="5" s="1"/>
  <c r="DA160" i="5"/>
  <c r="DC160" i="5" s="1"/>
  <c r="DA159" i="5"/>
  <c r="DC159" i="5" s="1"/>
  <c r="DA158" i="5"/>
  <c r="DB158" i="5" s="1"/>
  <c r="DA157" i="5"/>
  <c r="DB157" i="5" s="1"/>
  <c r="DA156" i="5"/>
  <c r="DC156" i="5" s="1"/>
  <c r="DA155" i="5"/>
  <c r="DC155" i="5" s="1"/>
  <c r="DA154" i="5"/>
  <c r="DB154" i="5" s="1"/>
  <c r="DA153" i="5"/>
  <c r="DB153" i="5" s="1"/>
  <c r="DA152" i="5"/>
  <c r="DC152" i="5" s="1"/>
  <c r="DA151" i="5"/>
  <c r="DC151" i="5" s="1"/>
  <c r="DA150" i="5"/>
  <c r="DB150" i="5" s="1"/>
  <c r="DA149" i="5"/>
  <c r="DB149" i="5" s="1"/>
  <c r="DA148" i="5"/>
  <c r="DC148" i="5" s="1"/>
  <c r="DA147" i="5"/>
  <c r="DC147" i="5" s="1"/>
  <c r="DA146" i="5"/>
  <c r="DC146" i="5" s="1"/>
  <c r="DA145" i="5"/>
  <c r="DB145" i="5" s="1"/>
  <c r="DA144" i="5"/>
  <c r="DC144" i="5" s="1"/>
  <c r="DA143" i="5"/>
  <c r="DC143" i="5" s="1"/>
  <c r="DA142" i="5"/>
  <c r="DC142" i="5" s="1"/>
  <c r="DA141" i="5"/>
  <c r="DB141" i="5" s="1"/>
  <c r="DA140" i="5"/>
  <c r="DC140" i="5" s="1"/>
  <c r="DA139" i="5"/>
  <c r="DC139" i="5" s="1"/>
  <c r="DA138" i="5"/>
  <c r="DC138" i="5" s="1"/>
  <c r="DA137" i="5"/>
  <c r="DB137" i="5" s="1"/>
  <c r="DA136" i="5"/>
  <c r="DC136" i="5" s="1"/>
  <c r="DA135" i="5"/>
  <c r="DC135" i="5" s="1"/>
  <c r="DA134" i="5"/>
  <c r="DB134" i="5" s="1"/>
  <c r="DA133" i="5"/>
  <c r="DB133" i="5" s="1"/>
  <c r="DA132" i="5"/>
  <c r="DC132" i="5" s="1"/>
  <c r="DA131" i="5"/>
  <c r="DC131" i="5" s="1"/>
  <c r="DA130" i="5"/>
  <c r="DC130" i="5" s="1"/>
  <c r="DA129" i="5"/>
  <c r="DB129" i="5" s="1"/>
  <c r="DA128" i="5"/>
  <c r="DC128" i="5" s="1"/>
  <c r="DA127" i="5"/>
  <c r="DC127" i="5" s="1"/>
  <c r="DA126" i="5"/>
  <c r="DC126" i="5" s="1"/>
  <c r="DA125" i="5"/>
  <c r="DB125" i="5" s="1"/>
  <c r="DA124" i="5"/>
  <c r="DC124" i="5" s="1"/>
  <c r="DA123" i="5"/>
  <c r="DC123" i="5" s="1"/>
  <c r="DA122" i="5"/>
  <c r="DC122" i="5" s="1"/>
  <c r="DA121" i="5"/>
  <c r="DB121" i="5" s="1"/>
  <c r="DA120" i="5"/>
  <c r="DC120" i="5" s="1"/>
  <c r="DA119" i="5"/>
  <c r="DC119" i="5" s="1"/>
  <c r="DA118" i="5"/>
  <c r="DC118" i="5" s="1"/>
  <c r="DA117" i="5"/>
  <c r="DB117" i="5" s="1"/>
  <c r="DA116" i="5"/>
  <c r="DC116" i="5" s="1"/>
  <c r="DA115" i="5"/>
  <c r="DC115" i="5" s="1"/>
  <c r="DA114" i="5"/>
  <c r="DB114" i="5" s="1"/>
  <c r="DA113" i="5"/>
  <c r="DB113" i="5" s="1"/>
  <c r="DA112" i="5"/>
  <c r="DC112" i="5" s="1"/>
  <c r="DA111" i="5"/>
  <c r="DC111" i="5" s="1"/>
  <c r="DA110" i="5"/>
  <c r="DB110" i="5" s="1"/>
  <c r="DA109" i="5"/>
  <c r="DB109" i="5" s="1"/>
  <c r="DA108" i="5"/>
  <c r="DC108" i="5" s="1"/>
  <c r="DA107" i="5"/>
  <c r="DC107" i="5" s="1"/>
  <c r="DA106" i="5"/>
  <c r="DB106" i="5" s="1"/>
  <c r="DA105" i="5"/>
  <c r="DB105" i="5" s="1"/>
  <c r="DA104" i="5"/>
  <c r="DC104" i="5" s="1"/>
  <c r="DA103" i="5"/>
  <c r="DC103" i="5" s="1"/>
  <c r="DA102" i="5"/>
  <c r="DC102" i="5" s="1"/>
  <c r="DA101" i="5"/>
  <c r="DB101" i="5" s="1"/>
  <c r="DA100" i="5"/>
  <c r="DC100" i="5" s="1"/>
  <c r="DA99" i="5"/>
  <c r="DC99" i="5" s="1"/>
  <c r="DA98" i="5"/>
  <c r="DC98" i="5" s="1"/>
  <c r="DA97" i="5"/>
  <c r="DB97" i="5" s="1"/>
  <c r="DA96" i="5"/>
  <c r="DC96" i="5" s="1"/>
  <c r="DA95" i="5"/>
  <c r="DC95" i="5" s="1"/>
  <c r="DA94" i="5"/>
  <c r="DC94" i="5" s="1"/>
  <c r="DA93" i="5"/>
  <c r="DB93" i="5" s="1"/>
  <c r="DA92" i="5"/>
  <c r="DC92" i="5" s="1"/>
  <c r="DA91" i="5"/>
  <c r="DC91" i="5" s="1"/>
  <c r="DA90" i="5"/>
  <c r="DC90" i="5" s="1"/>
  <c r="DA89" i="5"/>
  <c r="DB89" i="5" s="1"/>
  <c r="DA88" i="5"/>
  <c r="DC88" i="5" s="1"/>
  <c r="DA87" i="5"/>
  <c r="DC87" i="5" s="1"/>
  <c r="DA86" i="5"/>
  <c r="DC86" i="5" s="1"/>
  <c r="DA85" i="5"/>
  <c r="DB85" i="5" s="1"/>
  <c r="DA84" i="5"/>
  <c r="DC84" i="5" s="1"/>
  <c r="DA83" i="5"/>
  <c r="DC83" i="5" s="1"/>
  <c r="DA82" i="5"/>
  <c r="DB82" i="5" s="1"/>
  <c r="DA81" i="5"/>
  <c r="DB81" i="5" s="1"/>
  <c r="DA80" i="5"/>
  <c r="DC80" i="5" s="1"/>
  <c r="DA79" i="5"/>
  <c r="DC79" i="5" s="1"/>
  <c r="DA78" i="5"/>
  <c r="DC78" i="5" s="1"/>
  <c r="DA77" i="5"/>
  <c r="DB77" i="5" s="1"/>
  <c r="DA76" i="5"/>
  <c r="DC76" i="5" s="1"/>
  <c r="DA75" i="5"/>
  <c r="DC75" i="5" s="1"/>
  <c r="DA74" i="5"/>
  <c r="DC74" i="5" s="1"/>
  <c r="DA73" i="5"/>
  <c r="DB73" i="5" s="1"/>
  <c r="DA72" i="5"/>
  <c r="DC72" i="5" s="1"/>
  <c r="DA71" i="5"/>
  <c r="DC71" i="5" s="1"/>
  <c r="DA70" i="5"/>
  <c r="DC70" i="5" s="1"/>
  <c r="DA69" i="5"/>
  <c r="DB69" i="5" s="1"/>
  <c r="DA68" i="5"/>
  <c r="DC68" i="5" s="1"/>
  <c r="DA67" i="5"/>
  <c r="DC67" i="5" s="1"/>
  <c r="DA66" i="5"/>
  <c r="DB66" i="5" s="1"/>
  <c r="DA65" i="5"/>
  <c r="DB65" i="5" s="1"/>
  <c r="DA64" i="5"/>
  <c r="DC64" i="5" s="1"/>
  <c r="DA63" i="5"/>
  <c r="DC63" i="5" s="1"/>
  <c r="DA62" i="5"/>
  <c r="DB62" i="5" s="1"/>
  <c r="DA61" i="5"/>
  <c r="DB61" i="5" s="1"/>
  <c r="DA60" i="5"/>
  <c r="DC60" i="5" s="1"/>
  <c r="DA59" i="5"/>
  <c r="DC59" i="5" s="1"/>
  <c r="DA58" i="5"/>
  <c r="DB58" i="5" s="1"/>
  <c r="DA57" i="5"/>
  <c r="DB57" i="5" s="1"/>
  <c r="DA56" i="5"/>
  <c r="DC56" i="5" s="1"/>
  <c r="DA55" i="5"/>
  <c r="DC55" i="5" s="1"/>
  <c r="DA54" i="5"/>
  <c r="DC54" i="5" s="1"/>
  <c r="DA53" i="5"/>
  <c r="DB53" i="5" s="1"/>
  <c r="DA52" i="5"/>
  <c r="DC52" i="5" s="1"/>
  <c r="DA51" i="5"/>
  <c r="DC51" i="5" s="1"/>
  <c r="DA50" i="5"/>
  <c r="DB50" i="5" s="1"/>
  <c r="DA49" i="5"/>
  <c r="DB49" i="5" s="1"/>
  <c r="DA48" i="5"/>
  <c r="DC48" i="5" s="1"/>
  <c r="DA47" i="5"/>
  <c r="DC47" i="5" s="1"/>
  <c r="DA46" i="5"/>
  <c r="DC46" i="5" s="1"/>
  <c r="DA45" i="5"/>
  <c r="DB45" i="5" s="1"/>
  <c r="DA44" i="5"/>
  <c r="DC44" i="5" s="1"/>
  <c r="DA43" i="5"/>
  <c r="DC43" i="5" s="1"/>
  <c r="DA42" i="5"/>
  <c r="DC42" i="5" s="1"/>
  <c r="DA41" i="5"/>
  <c r="DB41" i="5" s="1"/>
  <c r="DA40" i="5"/>
  <c r="DC40" i="5" s="1"/>
  <c r="DA39" i="5"/>
  <c r="DC39" i="5" s="1"/>
  <c r="DA38" i="5"/>
  <c r="DC38" i="5" s="1"/>
  <c r="DA37" i="5"/>
  <c r="DB37" i="5" s="1"/>
  <c r="DA36" i="5"/>
  <c r="DC36" i="5" s="1"/>
  <c r="DA35" i="5"/>
  <c r="DC35" i="5" s="1"/>
  <c r="DA34" i="5"/>
  <c r="DB34" i="5" s="1"/>
  <c r="DA33" i="5"/>
  <c r="DB33" i="5" s="1"/>
  <c r="DA31" i="5"/>
  <c r="DC31" i="5" s="1"/>
  <c r="DA30" i="5"/>
  <c r="DC30" i="5" s="1"/>
  <c r="DA29" i="5"/>
  <c r="DC29" i="5" s="1"/>
  <c r="DA28" i="5"/>
  <c r="DB28" i="5" s="1"/>
  <c r="DA27" i="5"/>
  <c r="DC27" i="5" s="1"/>
  <c r="DA26" i="5"/>
  <c r="DC26" i="5" s="1"/>
  <c r="DA25" i="5"/>
  <c r="DC25" i="5" s="1"/>
  <c r="DA24" i="5"/>
  <c r="DB24" i="5" s="1"/>
  <c r="DA23" i="5"/>
  <c r="DC23" i="5" s="1"/>
  <c r="DA22" i="5"/>
  <c r="DC22" i="5" s="1"/>
  <c r="DA21" i="5"/>
  <c r="DC21" i="5" s="1"/>
  <c r="DA20" i="5"/>
  <c r="DB20" i="5" s="1"/>
  <c r="DA19" i="5"/>
  <c r="DC19" i="5" s="1"/>
  <c r="DA18" i="5"/>
  <c r="DC18" i="5" s="1"/>
  <c r="DA17" i="5"/>
  <c r="DB17" i="5" s="1"/>
  <c r="DA16" i="5"/>
  <c r="DB16" i="5" s="1"/>
  <c r="DA15" i="5"/>
  <c r="DC15" i="5" s="1"/>
  <c r="DA14" i="5"/>
  <c r="DC14" i="5" s="1"/>
  <c r="DA13" i="5"/>
  <c r="DC13" i="5" s="1"/>
  <c r="DA12" i="5"/>
  <c r="DB12" i="5" s="1"/>
  <c r="DA11" i="5"/>
  <c r="DC11" i="5" s="1"/>
  <c r="DA10" i="5"/>
  <c r="DC10" i="5" s="1"/>
  <c r="DA9" i="5"/>
  <c r="DC9" i="5" s="1"/>
  <c r="DA8" i="5"/>
  <c r="DB8" i="5" s="1"/>
  <c r="DA7" i="5"/>
  <c r="DC7" i="5" s="1"/>
  <c r="DA6" i="5"/>
  <c r="DC6" i="5" s="1"/>
  <c r="DA5" i="5"/>
  <c r="DC5" i="5" s="1"/>
  <c r="DA4" i="5"/>
  <c r="DB4" i="5" s="1"/>
  <c r="DB182" i="5" l="1"/>
  <c r="DC149" i="5"/>
  <c r="DB247" i="5"/>
  <c r="DB489" i="5"/>
  <c r="DB142" i="5"/>
  <c r="DB474" i="5"/>
  <c r="DB98" i="5"/>
  <c r="DB465" i="5"/>
  <c r="DC308" i="5"/>
  <c r="DB565" i="5"/>
  <c r="DB90" i="5"/>
  <c r="DC190" i="5"/>
  <c r="DB251" i="5"/>
  <c r="DC137" i="5"/>
  <c r="DB38" i="5"/>
  <c r="DC586" i="5"/>
  <c r="DC50" i="5"/>
  <c r="DC134" i="5"/>
  <c r="DC476" i="5"/>
  <c r="DB559" i="5"/>
  <c r="DC577" i="5"/>
  <c r="DC185" i="5"/>
  <c r="DB194" i="5"/>
  <c r="DC217" i="5"/>
  <c r="DC451" i="5"/>
  <c r="DC579" i="5"/>
  <c r="DC566" i="5"/>
  <c r="DC41" i="5"/>
  <c r="DC62" i="5"/>
  <c r="DC93" i="5"/>
  <c r="DC165" i="5"/>
  <c r="DB529" i="5"/>
  <c r="DC587" i="5"/>
  <c r="DC20" i="5"/>
  <c r="DC145" i="5"/>
  <c r="DC408" i="5"/>
  <c r="DB470" i="5"/>
  <c r="DB478" i="5"/>
  <c r="DC561" i="5"/>
  <c r="DB237" i="5"/>
  <c r="DC53" i="5"/>
  <c r="DB86" i="5"/>
  <c r="DB443" i="5"/>
  <c r="DB453" i="5"/>
  <c r="DC591" i="5"/>
  <c r="DB603" i="5"/>
  <c r="DC106" i="5"/>
  <c r="DC207" i="5"/>
  <c r="DC390" i="5"/>
  <c r="DC542" i="5"/>
  <c r="DB130" i="5"/>
  <c r="DC158" i="5"/>
  <c r="DC197" i="5"/>
  <c r="DC264" i="5"/>
  <c r="DC554" i="5"/>
  <c r="DB5" i="5"/>
  <c r="DC82" i="5"/>
  <c r="DC201" i="5"/>
  <c r="DC304" i="5"/>
  <c r="DC234" i="5"/>
  <c r="DC455" i="5"/>
  <c r="DC69" i="5"/>
  <c r="DC89" i="5"/>
  <c r="DC141" i="5"/>
  <c r="DC193" i="5"/>
  <c r="DB250" i="5"/>
  <c r="DB467" i="5"/>
  <c r="DB558" i="5"/>
  <c r="DB564" i="5"/>
  <c r="DB570" i="5"/>
  <c r="DB609" i="5"/>
  <c r="DC45" i="5"/>
  <c r="DC97" i="5"/>
  <c r="DC105" i="5"/>
  <c r="DC114" i="5"/>
  <c r="DC178" i="5"/>
  <c r="DB186" i="5"/>
  <c r="DB261" i="5"/>
  <c r="DB580" i="5"/>
  <c r="DC17" i="5"/>
  <c r="DC553" i="5"/>
  <c r="DB594" i="5"/>
  <c r="DC150" i="5"/>
  <c r="DC202" i="5"/>
  <c r="DC394" i="5"/>
  <c r="DC423" i="5"/>
  <c r="DB560" i="5"/>
  <c r="DB604" i="5"/>
  <c r="DB46" i="5"/>
  <c r="DB9" i="5"/>
  <c r="DC117" i="5"/>
  <c r="DC189" i="5"/>
  <c r="DB246" i="5"/>
  <c r="DC296" i="5"/>
  <c r="DC350" i="5"/>
  <c r="DB544" i="5"/>
  <c r="DB583" i="5"/>
  <c r="DB589" i="5"/>
  <c r="DB584" i="5"/>
  <c r="DB590" i="5"/>
  <c r="DB597" i="5"/>
  <c r="DB605" i="5"/>
  <c r="DC612" i="5"/>
  <c r="DC49" i="5"/>
  <c r="DC57" i="5"/>
  <c r="DC66" i="5"/>
  <c r="DB94" i="5"/>
  <c r="DC101" i="5"/>
  <c r="DC110" i="5"/>
  <c r="DB138" i="5"/>
  <c r="DC153" i="5"/>
  <c r="DC206" i="5"/>
  <c r="DC288" i="5"/>
  <c r="DC342" i="5"/>
  <c r="DC538" i="5"/>
  <c r="DB555" i="5"/>
  <c r="DB562" i="5"/>
  <c r="DB13" i="5"/>
  <c r="DC34" i="5"/>
  <c r="DB146" i="5"/>
  <c r="DB198" i="5"/>
  <c r="DC230" i="5"/>
  <c r="DC397" i="5"/>
  <c r="DB457" i="5"/>
  <c r="DB480" i="5"/>
  <c r="DB531" i="5"/>
  <c r="DB585" i="5"/>
  <c r="DC598" i="5"/>
  <c r="DB42" i="5"/>
  <c r="DC58" i="5"/>
  <c r="DC154" i="5"/>
  <c r="DB240" i="5"/>
  <c r="DB267" i="5"/>
  <c r="DC378" i="5"/>
  <c r="DB569" i="5"/>
  <c r="DB21" i="5"/>
  <c r="DC28" i="5"/>
  <c r="DB70" i="5"/>
  <c r="DC77" i="5"/>
  <c r="DB118" i="5"/>
  <c r="DC125" i="5"/>
  <c r="DB166" i="5"/>
  <c r="DC173" i="5"/>
  <c r="DB218" i="5"/>
  <c r="DC225" i="5"/>
  <c r="DB245" i="5"/>
  <c r="DC370" i="5"/>
  <c r="DC415" i="5"/>
  <c r="DB449" i="5"/>
  <c r="DB463" i="5"/>
  <c r="DB536" i="5"/>
  <c r="DB550" i="5"/>
  <c r="DB574" i="5"/>
  <c r="DB599" i="5"/>
  <c r="DB29" i="5"/>
  <c r="DC37" i="5"/>
  <c r="DB78" i="5"/>
  <c r="DC85" i="5"/>
  <c r="DB126" i="5"/>
  <c r="DC133" i="5"/>
  <c r="DB174" i="5"/>
  <c r="DC181" i="5"/>
  <c r="DB226" i="5"/>
  <c r="DB233" i="5"/>
  <c r="DC330" i="5"/>
  <c r="DB595" i="5"/>
  <c r="DC8" i="5"/>
  <c r="DC16" i="5"/>
  <c r="DC65" i="5"/>
  <c r="DC113" i="5"/>
  <c r="DC161" i="5"/>
  <c r="DC211" i="5"/>
  <c r="DB252" i="5"/>
  <c r="DB270" i="5"/>
  <c r="DC300" i="5"/>
  <c r="DC382" i="5"/>
  <c r="DC428" i="5"/>
  <c r="DB482" i="5"/>
  <c r="DB551" i="5"/>
  <c r="DB556" i="5"/>
  <c r="DB575" i="5"/>
  <c r="DB581" i="5"/>
  <c r="DB600" i="5"/>
  <c r="DB606" i="5"/>
  <c r="DC24" i="5"/>
  <c r="DC73" i="5"/>
  <c r="DC121" i="5"/>
  <c r="DB162" i="5"/>
  <c r="DC169" i="5"/>
  <c r="DB212" i="5"/>
  <c r="DC221" i="5"/>
  <c r="DB241" i="5"/>
  <c r="DB271" i="5"/>
  <c r="DC374" i="5"/>
  <c r="DC419" i="5"/>
  <c r="DB533" i="5"/>
  <c r="DB546" i="5"/>
  <c r="DB552" i="5"/>
  <c r="DB557" i="5"/>
  <c r="DB571" i="5"/>
  <c r="DB576" i="5"/>
  <c r="DB582" i="5"/>
  <c r="DB596" i="5"/>
  <c r="DB601" i="5"/>
  <c r="DB607" i="5"/>
  <c r="DB25" i="5"/>
  <c r="DC33" i="5"/>
  <c r="DB74" i="5"/>
  <c r="DC81" i="5"/>
  <c r="DB122" i="5"/>
  <c r="DC129" i="5"/>
  <c r="DB170" i="5"/>
  <c r="DC177" i="5"/>
  <c r="DB222" i="5"/>
  <c r="DC229" i="5"/>
  <c r="DB242" i="5"/>
  <c r="DB248" i="5"/>
  <c r="DB255" i="5"/>
  <c r="DB272" i="5"/>
  <c r="DC334" i="5"/>
  <c r="DC354" i="5"/>
  <c r="DC412" i="5"/>
  <c r="DB540" i="5"/>
  <c r="DB567" i="5"/>
  <c r="DB572" i="5"/>
  <c r="DB592" i="5"/>
  <c r="DC4" i="5"/>
  <c r="DC12" i="5"/>
  <c r="DB54" i="5"/>
  <c r="DC61" i="5"/>
  <c r="DB102" i="5"/>
  <c r="DC109" i="5"/>
  <c r="DC157" i="5"/>
  <c r="DC284" i="5"/>
  <c r="DC386" i="5"/>
  <c r="DB432" i="5"/>
  <c r="DB439" i="5"/>
  <c r="DB447" i="5"/>
  <c r="DB608" i="5"/>
  <c r="DB613" i="5"/>
  <c r="DC243" i="5"/>
  <c r="DC346" i="5"/>
  <c r="DC404" i="5"/>
  <c r="DB461" i="5"/>
  <c r="DB472" i="5"/>
  <c r="DB548" i="5"/>
  <c r="DB563" i="5"/>
  <c r="DB568" i="5"/>
  <c r="DB573" i="5"/>
  <c r="DB588" i="5"/>
  <c r="DB593" i="5"/>
  <c r="DC285" i="5"/>
  <c r="DB285" i="5"/>
  <c r="DC295" i="5"/>
  <c r="DB295" i="5"/>
  <c r="DC314" i="5"/>
  <c r="DB314" i="5"/>
  <c r="DC331" i="5"/>
  <c r="DB331" i="5"/>
  <c r="DC341" i="5"/>
  <c r="DB341" i="5"/>
  <c r="DC360" i="5"/>
  <c r="DB360" i="5"/>
  <c r="DC379" i="5"/>
  <c r="DB379" i="5"/>
  <c r="DC389" i="5"/>
  <c r="DB389" i="5"/>
  <c r="DB7" i="5"/>
  <c r="DB11" i="5"/>
  <c r="DB15" i="5"/>
  <c r="DB19" i="5"/>
  <c r="DB23" i="5"/>
  <c r="DB27" i="5"/>
  <c r="DB31" i="5"/>
  <c r="DB36" i="5"/>
  <c r="DB40" i="5"/>
  <c r="DB44" i="5"/>
  <c r="DB48" i="5"/>
  <c r="DB52" i="5"/>
  <c r="DB56" i="5"/>
  <c r="DB60" i="5"/>
  <c r="DB64" i="5"/>
  <c r="DB68" i="5"/>
  <c r="DB72" i="5"/>
  <c r="DB76" i="5"/>
  <c r="DB80" i="5"/>
  <c r="DB84" i="5"/>
  <c r="DB88" i="5"/>
  <c r="DB92" i="5"/>
  <c r="DB96" i="5"/>
  <c r="DB100" i="5"/>
  <c r="DB104" i="5"/>
  <c r="DB108" i="5"/>
  <c r="DB112" i="5"/>
  <c r="DB116" i="5"/>
  <c r="DB120" i="5"/>
  <c r="DB124" i="5"/>
  <c r="DB128" i="5"/>
  <c r="DB132" i="5"/>
  <c r="DB136" i="5"/>
  <c r="DB140" i="5"/>
  <c r="DB144" i="5"/>
  <c r="DB148" i="5"/>
  <c r="DB152" i="5"/>
  <c r="DB156" i="5"/>
  <c r="DB160" i="5"/>
  <c r="DB164" i="5"/>
  <c r="DB168" i="5"/>
  <c r="DB172" i="5"/>
  <c r="DB176" i="5"/>
  <c r="DB180" i="5"/>
  <c r="DB184" i="5"/>
  <c r="DB188" i="5"/>
  <c r="DB192" i="5"/>
  <c r="DB196" i="5"/>
  <c r="DB200" i="5"/>
  <c r="DB205" i="5"/>
  <c r="DB210" i="5"/>
  <c r="DB216" i="5"/>
  <c r="DB220" i="5"/>
  <c r="DB224" i="5"/>
  <c r="DB228" i="5"/>
  <c r="DB232" i="5"/>
  <c r="DB236" i="5"/>
  <c r="DB260" i="5"/>
  <c r="DC265" i="5"/>
  <c r="DB265" i="5"/>
  <c r="DC276" i="5"/>
  <c r="DC286" i="5"/>
  <c r="DB286" i="5"/>
  <c r="DC305" i="5"/>
  <c r="DB305" i="5"/>
  <c r="DC315" i="5"/>
  <c r="DB315" i="5"/>
  <c r="DC324" i="5"/>
  <c r="DC332" i="5"/>
  <c r="DB332" i="5"/>
  <c r="DC351" i="5"/>
  <c r="DB351" i="5"/>
  <c r="DC361" i="5"/>
  <c r="DB361" i="5"/>
  <c r="DC398" i="5"/>
  <c r="DB398" i="5"/>
  <c r="DC407" i="5"/>
  <c r="DB407" i="5"/>
  <c r="DC277" i="5"/>
  <c r="DB277" i="5"/>
  <c r="DC287" i="5"/>
  <c r="DB287" i="5"/>
  <c r="DC306" i="5"/>
  <c r="DB306" i="5"/>
  <c r="DC325" i="5"/>
  <c r="DB325" i="5"/>
  <c r="DC333" i="5"/>
  <c r="DB333" i="5"/>
  <c r="DC352" i="5"/>
  <c r="DB352" i="5"/>
  <c r="DC371" i="5"/>
  <c r="DB371" i="5"/>
  <c r="DC381" i="5"/>
  <c r="DB381" i="5"/>
  <c r="DB256" i="5"/>
  <c r="DB266" i="5"/>
  <c r="DC278" i="5"/>
  <c r="DB278" i="5"/>
  <c r="DC297" i="5"/>
  <c r="DB297" i="5"/>
  <c r="DC307" i="5"/>
  <c r="DB307" i="5"/>
  <c r="DC316" i="5"/>
  <c r="DC343" i="5"/>
  <c r="DB343" i="5"/>
  <c r="DC353" i="5"/>
  <c r="DB353" i="5"/>
  <c r="DC362" i="5"/>
  <c r="DC391" i="5"/>
  <c r="DB391" i="5"/>
  <c r="DC400" i="5"/>
  <c r="DB400" i="5"/>
  <c r="DC279" i="5"/>
  <c r="DB279" i="5"/>
  <c r="DC298" i="5"/>
  <c r="DB298" i="5"/>
  <c r="DC317" i="5"/>
  <c r="DB317" i="5"/>
  <c r="DC326" i="5"/>
  <c r="DB326" i="5"/>
  <c r="DC344" i="5"/>
  <c r="DB344" i="5"/>
  <c r="DC363" i="5"/>
  <c r="DB363" i="5"/>
  <c r="DC373" i="5"/>
  <c r="DB373" i="5"/>
  <c r="DC409" i="5"/>
  <c r="DB409" i="5"/>
  <c r="DC289" i="5"/>
  <c r="DB289" i="5"/>
  <c r="DC299" i="5"/>
  <c r="DB299" i="5"/>
  <c r="DC318" i="5"/>
  <c r="DB318" i="5"/>
  <c r="DC335" i="5"/>
  <c r="DB335" i="5"/>
  <c r="DC345" i="5"/>
  <c r="DB345" i="5"/>
  <c r="DC364" i="5"/>
  <c r="DB364" i="5"/>
  <c r="DC383" i="5"/>
  <c r="DB383" i="5"/>
  <c r="DC393" i="5"/>
  <c r="DB393" i="5"/>
  <c r="DB238" i="5"/>
  <c r="DB257" i="5"/>
  <c r="DB262" i="5"/>
  <c r="DC280" i="5"/>
  <c r="DC290" i="5"/>
  <c r="DB290" i="5"/>
  <c r="DC309" i="5"/>
  <c r="DB309" i="5"/>
  <c r="DC319" i="5"/>
  <c r="DB319" i="5"/>
  <c r="DC336" i="5"/>
  <c r="DB336" i="5"/>
  <c r="DC355" i="5"/>
  <c r="DB355" i="5"/>
  <c r="DC365" i="5"/>
  <c r="DB365" i="5"/>
  <c r="DC401" i="5"/>
  <c r="DB401" i="5"/>
  <c r="DC411" i="5"/>
  <c r="DB411" i="5"/>
  <c r="DC273" i="5"/>
  <c r="DB273" i="5"/>
  <c r="DC281" i="5"/>
  <c r="DB281" i="5"/>
  <c r="DC291" i="5"/>
  <c r="DB291" i="5"/>
  <c r="DC310" i="5"/>
  <c r="DB310" i="5"/>
  <c r="DC327" i="5"/>
  <c r="DB327" i="5"/>
  <c r="DC337" i="5"/>
  <c r="DB337" i="5"/>
  <c r="DC356" i="5"/>
  <c r="DB356" i="5"/>
  <c r="DC375" i="5"/>
  <c r="DB375" i="5"/>
  <c r="DC385" i="5"/>
  <c r="DB385" i="5"/>
  <c r="DB239" i="5"/>
  <c r="DB253" i="5"/>
  <c r="DB258" i="5"/>
  <c r="DB263" i="5"/>
  <c r="DB268" i="5"/>
  <c r="DC274" i="5"/>
  <c r="DB274" i="5"/>
  <c r="DC282" i="5"/>
  <c r="DB282" i="5"/>
  <c r="DC301" i="5"/>
  <c r="DB301" i="5"/>
  <c r="DC311" i="5"/>
  <c r="DB311" i="5"/>
  <c r="DC320" i="5"/>
  <c r="DC328" i="5"/>
  <c r="DB328" i="5"/>
  <c r="DC347" i="5"/>
  <c r="DB347" i="5"/>
  <c r="DC357" i="5"/>
  <c r="DB357" i="5"/>
  <c r="DC366" i="5"/>
  <c r="DC403" i="5"/>
  <c r="DB403" i="5"/>
  <c r="DC283" i="5"/>
  <c r="DB283" i="5"/>
  <c r="DC292" i="5"/>
  <c r="DC302" i="5"/>
  <c r="DB302" i="5"/>
  <c r="DC329" i="5"/>
  <c r="DB329" i="5"/>
  <c r="DC338" i="5"/>
  <c r="DC348" i="5"/>
  <c r="DB348" i="5"/>
  <c r="DC367" i="5"/>
  <c r="DB367" i="5"/>
  <c r="DC377" i="5"/>
  <c r="DB377" i="5"/>
  <c r="DB244" i="5"/>
  <c r="DC321" i="5"/>
  <c r="DB321" i="5"/>
  <c r="DB6" i="5"/>
  <c r="DB10" i="5"/>
  <c r="DB14" i="5"/>
  <c r="DB18" i="5"/>
  <c r="DB22" i="5"/>
  <c r="DB26" i="5"/>
  <c r="DB30" i="5"/>
  <c r="DB35" i="5"/>
  <c r="DB39" i="5"/>
  <c r="DB43" i="5"/>
  <c r="DB47" i="5"/>
  <c r="DB51" i="5"/>
  <c r="DB55" i="5"/>
  <c r="DB59" i="5"/>
  <c r="DB63" i="5"/>
  <c r="DB67" i="5"/>
  <c r="DB71" i="5"/>
  <c r="DB75" i="5"/>
  <c r="DB79" i="5"/>
  <c r="DB83" i="5"/>
  <c r="DB87" i="5"/>
  <c r="DB91" i="5"/>
  <c r="DB95" i="5"/>
  <c r="DB99" i="5"/>
  <c r="DB103" i="5"/>
  <c r="DB107" i="5"/>
  <c r="DB111" i="5"/>
  <c r="DB115" i="5"/>
  <c r="DB119" i="5"/>
  <c r="DB123" i="5"/>
  <c r="DB127" i="5"/>
  <c r="DB131" i="5"/>
  <c r="DB135" i="5"/>
  <c r="DB139" i="5"/>
  <c r="DB143" i="5"/>
  <c r="DB147" i="5"/>
  <c r="DB151" i="5"/>
  <c r="DB155" i="5"/>
  <c r="DB159" i="5"/>
  <c r="DB163" i="5"/>
  <c r="DB167" i="5"/>
  <c r="DB171" i="5"/>
  <c r="DB175" i="5"/>
  <c r="DB179" i="5"/>
  <c r="DB183" i="5"/>
  <c r="DB187" i="5"/>
  <c r="DB191" i="5"/>
  <c r="DB195" i="5"/>
  <c r="DB199" i="5"/>
  <c r="DB203" i="5"/>
  <c r="DB208" i="5"/>
  <c r="DB214" i="5"/>
  <c r="DB219" i="5"/>
  <c r="DB223" i="5"/>
  <c r="DB227" i="5"/>
  <c r="DB231" i="5"/>
  <c r="DB235" i="5"/>
  <c r="DB249" i="5"/>
  <c r="DB254" i="5"/>
  <c r="DB259" i="5"/>
  <c r="DC269" i="5"/>
  <c r="DB269" i="5"/>
  <c r="DB275" i="5"/>
  <c r="DC293" i="5"/>
  <c r="DB293" i="5"/>
  <c r="DC303" i="5"/>
  <c r="DB303" i="5"/>
  <c r="DC312" i="5"/>
  <c r="DC322" i="5"/>
  <c r="DB322" i="5"/>
  <c r="DC339" i="5"/>
  <c r="DB339" i="5"/>
  <c r="DC349" i="5"/>
  <c r="DB349" i="5"/>
  <c r="DC358" i="5"/>
  <c r="DC368" i="5"/>
  <c r="DB368" i="5"/>
  <c r="DC387" i="5"/>
  <c r="DB387" i="5"/>
  <c r="DC396" i="5"/>
  <c r="DB396" i="5"/>
  <c r="DC294" i="5"/>
  <c r="DB294" i="5"/>
  <c r="DC313" i="5"/>
  <c r="DB313" i="5"/>
  <c r="DC323" i="5"/>
  <c r="DB323" i="5"/>
  <c r="DC340" i="5"/>
  <c r="DB340" i="5"/>
  <c r="DC359" i="5"/>
  <c r="DB359" i="5"/>
  <c r="DC369" i="5"/>
  <c r="DB369" i="5"/>
  <c r="DC405" i="5"/>
  <c r="DB405" i="5"/>
  <c r="DB416" i="5"/>
  <c r="DB424" i="5"/>
  <c r="DB429" i="5"/>
  <c r="DB433" i="5"/>
  <c r="DB436" i="5"/>
  <c r="DB440" i="5"/>
  <c r="DB444" i="5"/>
  <c r="DB448" i="5"/>
  <c r="DB452" i="5"/>
  <c r="DB456" i="5"/>
  <c r="DB460" i="5"/>
  <c r="DB464" i="5"/>
  <c r="DB466" i="5"/>
  <c r="DB469" i="5"/>
  <c r="DB473" i="5"/>
  <c r="DB477" i="5"/>
  <c r="DB481" i="5"/>
  <c r="DB528" i="5"/>
  <c r="DB532" i="5"/>
  <c r="DB535" i="5"/>
  <c r="DB539" i="5"/>
  <c r="DB543" i="5"/>
  <c r="DB547" i="5"/>
  <c r="DB372" i="5"/>
  <c r="DB376" i="5"/>
  <c r="DB380" i="5"/>
  <c r="DB384" i="5"/>
  <c r="DB388" i="5"/>
  <c r="DB392" i="5"/>
  <c r="DB395" i="5"/>
  <c r="DB399" i="5"/>
  <c r="DB402" i="5"/>
  <c r="DB406" i="5"/>
  <c r="DB410" i="5"/>
  <c r="DB413" i="5"/>
  <c r="DB417" i="5"/>
  <c r="DB421" i="5"/>
  <c r="DB425" i="5"/>
  <c r="DB430" i="5"/>
  <c r="DB434" i="5"/>
  <c r="DB437" i="5"/>
  <c r="DB441" i="5"/>
  <c r="DB445" i="5"/>
  <c r="DB610" i="5"/>
  <c r="DB414" i="5"/>
  <c r="DB418" i="5"/>
  <c r="DB422" i="5"/>
  <c r="DB426" i="5"/>
  <c r="DB431" i="5"/>
  <c r="DB435" i="5"/>
  <c r="DB438" i="5"/>
  <c r="DB442" i="5"/>
  <c r="DB446" i="5"/>
  <c r="DB450" i="5"/>
  <c r="DB454" i="5"/>
  <c r="DB458" i="5"/>
  <c r="DB462" i="5"/>
  <c r="DB468" i="5"/>
  <c r="DB471" i="5"/>
  <c r="DB475" i="5"/>
  <c r="DB479" i="5"/>
  <c r="DB483" i="5"/>
  <c r="DB530" i="5"/>
  <c r="DB534" i="5"/>
  <c r="DB537" i="5"/>
  <c r="DB541" i="5"/>
  <c r="DB545" i="5"/>
  <c r="DB549" i="5"/>
  <c r="DB611" i="5"/>
  <c r="DB614" i="5"/>
  <c r="H40" i="86" l="1"/>
  <c r="E36" i="86"/>
  <c r="E35" i="86"/>
  <c r="E34" i="86"/>
  <c r="I20" i="86" l="1"/>
  <c r="I20" i="20"/>
  <c r="I19" i="86"/>
  <c r="I19" i="20"/>
  <c r="E20" i="86"/>
  <c r="E20" i="20"/>
  <c r="E19" i="86"/>
  <c r="E19" i="20"/>
  <c r="E33" i="86" l="1"/>
  <c r="H32" i="86"/>
  <c r="E32" i="86"/>
  <c r="J31" i="86"/>
  <c r="H31" i="86"/>
  <c r="E31" i="86"/>
  <c r="H30" i="86"/>
  <c r="E30" i="86"/>
  <c r="J29" i="86"/>
  <c r="H29" i="86"/>
  <c r="E29" i="86"/>
  <c r="H28" i="86"/>
  <c r="E28" i="86"/>
  <c r="J27" i="86"/>
  <c r="H27" i="86"/>
  <c r="E27" i="86"/>
  <c r="H26" i="86"/>
  <c r="E26" i="86"/>
  <c r="H25" i="86"/>
  <c r="E25" i="86"/>
  <c r="E21" i="86"/>
  <c r="B44" i="86" s="1"/>
  <c r="E18" i="86"/>
  <c r="E17" i="86"/>
  <c r="E16" i="86"/>
  <c r="E15" i="86"/>
  <c r="E14" i="86"/>
  <c r="E13" i="86"/>
  <c r="E10" i="86"/>
  <c r="E8" i="86"/>
  <c r="E7" i="86"/>
  <c r="DA1421" i="5" l="1"/>
  <c r="DB1421" i="5" s="1"/>
  <c r="DA1422" i="5"/>
  <c r="DB1422" i="5" s="1"/>
  <c r="DA1423" i="5"/>
  <c r="DB1423" i="5" s="1"/>
  <c r="DA1424" i="5"/>
  <c r="DC1424" i="5" s="1"/>
  <c r="DA1425" i="5"/>
  <c r="DC1425" i="5" s="1"/>
  <c r="DA1426" i="5"/>
  <c r="DC1426" i="5" s="1"/>
  <c r="DA1427" i="5"/>
  <c r="DC1427" i="5" s="1"/>
  <c r="DA1428" i="5"/>
  <c r="DC1428" i="5" s="1"/>
  <c r="DA1429" i="5"/>
  <c r="DC1429" i="5" s="1"/>
  <c r="DA1430" i="5"/>
  <c r="DC1430" i="5" s="1"/>
  <c r="DA1431" i="5"/>
  <c r="DC1431" i="5" s="1"/>
  <c r="DA1432" i="5"/>
  <c r="DC1432" i="5" s="1"/>
  <c r="DA1433" i="5"/>
  <c r="DB1433" i="5" s="1"/>
  <c r="DA1434" i="5"/>
  <c r="DB1434" i="5" s="1"/>
  <c r="DA1435" i="5"/>
  <c r="DB1435" i="5" s="1"/>
  <c r="DA1436" i="5"/>
  <c r="DC1436" i="5" s="1"/>
  <c r="DA1437" i="5"/>
  <c r="DC1437" i="5" s="1"/>
  <c r="DA1438" i="5"/>
  <c r="DC1438" i="5" s="1"/>
  <c r="DB1432" i="5" l="1"/>
  <c r="DC1423" i="5"/>
  <c r="DB1431" i="5"/>
  <c r="DC1434" i="5"/>
  <c r="DC1422" i="5"/>
  <c r="DC1435" i="5"/>
  <c r="DB1430" i="5"/>
  <c r="DC1433" i="5"/>
  <c r="DC1421" i="5"/>
  <c r="DB1429" i="5"/>
  <c r="DB1428" i="5"/>
  <c r="DB1427" i="5"/>
  <c r="DB1438" i="5"/>
  <c r="DB1426" i="5"/>
  <c r="DB1437" i="5"/>
  <c r="DB1425" i="5"/>
  <c r="DB1436" i="5"/>
  <c r="DB1424" i="5"/>
  <c r="G47" i="55" l="1"/>
  <c r="G46" i="55"/>
  <c r="G38" i="55"/>
  <c r="S19" i="55"/>
  <c r="F12" i="55" s="1"/>
  <c r="K40" i="55" s="1"/>
  <c r="B14" i="55"/>
  <c r="B10" i="55"/>
  <c r="B46" i="55" s="1"/>
  <c r="S34" i="55"/>
  <c r="S33" i="55"/>
  <c r="S32" i="55"/>
  <c r="S31" i="55"/>
  <c r="S30" i="55"/>
  <c r="S29" i="55"/>
  <c r="S28" i="55"/>
  <c r="S35" i="55" s="1"/>
  <c r="H40" i="55" s="1"/>
  <c r="S27" i="55"/>
  <c r="S26" i="55"/>
  <c r="S25" i="55"/>
  <c r="S24" i="55"/>
  <c r="S23" i="55"/>
  <c r="S22" i="55"/>
  <c r="S21" i="55"/>
  <c r="S20" i="55"/>
  <c r="S18" i="55"/>
  <c r="C12" i="55" s="1"/>
  <c r="S17" i="55"/>
  <c r="S16" i="55"/>
  <c r="B8" i="55"/>
  <c r="C47" i="55" s="1"/>
  <c r="S36" i="55" l="1"/>
  <c r="O13" i="55"/>
  <c r="O12" i="55"/>
  <c r="S37" i="55" l="1"/>
  <c r="H41" i="55" s="1"/>
  <c r="H39" i="55"/>
  <c r="D4" i="13" l="1"/>
  <c r="I4" i="13" s="1"/>
  <c r="E4" i="13"/>
  <c r="M4" i="13" s="1"/>
  <c r="H4" i="13"/>
  <c r="J4" i="13"/>
  <c r="D5" i="13"/>
  <c r="E5" i="13"/>
  <c r="H5" i="13"/>
  <c r="J5" i="13"/>
  <c r="D6" i="13"/>
  <c r="E6" i="13"/>
  <c r="F6" i="13" s="1"/>
  <c r="H6" i="13"/>
  <c r="J6" i="13"/>
  <c r="D7" i="13"/>
  <c r="E7" i="13"/>
  <c r="R7" i="13" s="1"/>
  <c r="H7" i="13"/>
  <c r="J7" i="13"/>
  <c r="D8" i="13"/>
  <c r="E8" i="13"/>
  <c r="H8" i="13"/>
  <c r="J8" i="13"/>
  <c r="D9" i="13"/>
  <c r="E9" i="13"/>
  <c r="H9" i="13"/>
  <c r="J9" i="13"/>
  <c r="D10" i="13"/>
  <c r="E10" i="13"/>
  <c r="H10" i="13"/>
  <c r="J10" i="13"/>
  <c r="D11" i="13"/>
  <c r="E11" i="13"/>
  <c r="G11" i="13" s="1"/>
  <c r="H11" i="13"/>
  <c r="J11" i="13"/>
  <c r="D12" i="13"/>
  <c r="I12" i="13" s="1"/>
  <c r="E12" i="13"/>
  <c r="K12" i="13" s="1"/>
  <c r="P12" i="13" s="1"/>
  <c r="H12" i="13"/>
  <c r="J12" i="13"/>
  <c r="D13" i="13"/>
  <c r="S13" i="13" s="1"/>
  <c r="E13" i="13"/>
  <c r="F13" i="13" s="1"/>
  <c r="H13" i="13"/>
  <c r="J13" i="13"/>
  <c r="D14" i="13"/>
  <c r="E14" i="13"/>
  <c r="H14" i="13"/>
  <c r="J14" i="13"/>
  <c r="D15" i="13"/>
  <c r="E15" i="13"/>
  <c r="H15" i="13"/>
  <c r="J15" i="13"/>
  <c r="D16" i="13"/>
  <c r="E16" i="13"/>
  <c r="H16" i="13"/>
  <c r="J16" i="13"/>
  <c r="D17" i="13"/>
  <c r="S17" i="13" s="1"/>
  <c r="E17" i="13"/>
  <c r="F17" i="13" s="1"/>
  <c r="H17" i="13"/>
  <c r="J17" i="13"/>
  <c r="D18" i="13"/>
  <c r="S18" i="13" s="1"/>
  <c r="E18" i="13"/>
  <c r="H18" i="13"/>
  <c r="J18" i="13"/>
  <c r="D19" i="13"/>
  <c r="E19" i="13"/>
  <c r="L19" i="13" s="1"/>
  <c r="H19" i="13"/>
  <c r="J19" i="13"/>
  <c r="D20" i="13"/>
  <c r="S20" i="13" s="1"/>
  <c r="E20" i="13"/>
  <c r="H20" i="13"/>
  <c r="J20" i="13"/>
  <c r="D21" i="13"/>
  <c r="E21" i="13"/>
  <c r="H21" i="13"/>
  <c r="J21" i="13"/>
  <c r="D22" i="13"/>
  <c r="S22" i="13" s="1"/>
  <c r="E22" i="13"/>
  <c r="K22" i="13" s="1"/>
  <c r="P22" i="13" s="1"/>
  <c r="H22" i="13"/>
  <c r="J22" i="13"/>
  <c r="D23" i="13"/>
  <c r="E23" i="13"/>
  <c r="H23" i="13"/>
  <c r="J23" i="13"/>
  <c r="D24" i="13"/>
  <c r="S24" i="13" s="1"/>
  <c r="E24" i="13"/>
  <c r="L24" i="13" s="1"/>
  <c r="H24" i="13"/>
  <c r="J24" i="13"/>
  <c r="D25" i="13"/>
  <c r="E25" i="13"/>
  <c r="G25" i="13" s="1"/>
  <c r="H25" i="13"/>
  <c r="J25" i="13"/>
  <c r="D26" i="13"/>
  <c r="I26" i="13" s="1"/>
  <c r="E26" i="13"/>
  <c r="H26" i="13"/>
  <c r="J26" i="13"/>
  <c r="D27" i="13"/>
  <c r="E27" i="13"/>
  <c r="H27" i="13"/>
  <c r="J27" i="13"/>
  <c r="D28" i="13"/>
  <c r="E28" i="13"/>
  <c r="M28" i="13" s="1"/>
  <c r="H28" i="13"/>
  <c r="J28" i="13"/>
  <c r="D29" i="13"/>
  <c r="E29" i="13"/>
  <c r="H29" i="13"/>
  <c r="J29" i="13"/>
  <c r="D30" i="13"/>
  <c r="E30" i="13"/>
  <c r="H30" i="13"/>
  <c r="J30" i="13"/>
  <c r="D31" i="13"/>
  <c r="E31" i="13"/>
  <c r="H31" i="13"/>
  <c r="J31" i="13"/>
  <c r="D32" i="13"/>
  <c r="E32" i="13"/>
  <c r="H32" i="13"/>
  <c r="J32" i="13"/>
  <c r="D33" i="13"/>
  <c r="S33" i="13" s="1"/>
  <c r="E33" i="13"/>
  <c r="F33" i="13" s="1"/>
  <c r="H33" i="13"/>
  <c r="J33" i="13"/>
  <c r="D34" i="13"/>
  <c r="E34" i="13"/>
  <c r="H34" i="13"/>
  <c r="J34" i="13"/>
  <c r="D35" i="13"/>
  <c r="E35" i="13"/>
  <c r="T35" i="13" s="1"/>
  <c r="H35" i="13"/>
  <c r="J35" i="13"/>
  <c r="D36" i="13"/>
  <c r="E36" i="13"/>
  <c r="T36" i="13" s="1"/>
  <c r="H36" i="13"/>
  <c r="J36" i="13"/>
  <c r="D37" i="13"/>
  <c r="E37" i="13"/>
  <c r="Q37" i="13" s="1"/>
  <c r="H37" i="13"/>
  <c r="J37" i="13"/>
  <c r="D38" i="13"/>
  <c r="E38" i="13"/>
  <c r="H38" i="13"/>
  <c r="J38" i="13"/>
  <c r="D39" i="13"/>
  <c r="E39" i="13"/>
  <c r="H39" i="13"/>
  <c r="J39" i="13"/>
  <c r="D40" i="13"/>
  <c r="I40" i="13" s="1"/>
  <c r="E40" i="13"/>
  <c r="V40" i="13" s="1"/>
  <c r="W40" i="13" s="1"/>
  <c r="H40" i="13"/>
  <c r="J40" i="13"/>
  <c r="D41" i="13"/>
  <c r="E41" i="13"/>
  <c r="L41" i="13" s="1"/>
  <c r="H41" i="13"/>
  <c r="J41" i="13"/>
  <c r="D42" i="13"/>
  <c r="E42" i="13"/>
  <c r="R42" i="13" s="1"/>
  <c r="H42" i="13"/>
  <c r="J42" i="13"/>
  <c r="D43" i="13"/>
  <c r="S43" i="13" s="1"/>
  <c r="E43" i="13"/>
  <c r="H43" i="13"/>
  <c r="J43" i="13"/>
  <c r="D44" i="13"/>
  <c r="E44" i="13"/>
  <c r="K44" i="13" s="1"/>
  <c r="P44" i="13" s="1"/>
  <c r="H44" i="13"/>
  <c r="J44" i="13"/>
  <c r="D45" i="13"/>
  <c r="E45" i="13"/>
  <c r="H45" i="13"/>
  <c r="J45" i="13"/>
  <c r="D46" i="13"/>
  <c r="E46" i="13"/>
  <c r="H46" i="13"/>
  <c r="J46" i="13"/>
  <c r="D47" i="13"/>
  <c r="E47" i="13"/>
  <c r="K47" i="13" s="1"/>
  <c r="P47" i="13" s="1"/>
  <c r="H47" i="13"/>
  <c r="J47" i="13"/>
  <c r="D48" i="13"/>
  <c r="I48" i="13" s="1"/>
  <c r="E48" i="13"/>
  <c r="U48" i="13" s="1"/>
  <c r="H48" i="13"/>
  <c r="J48" i="13"/>
  <c r="D49" i="13"/>
  <c r="E49" i="13"/>
  <c r="H49" i="13"/>
  <c r="J49" i="13"/>
  <c r="D50" i="13"/>
  <c r="E50" i="13"/>
  <c r="M50" i="13" s="1"/>
  <c r="H50" i="13"/>
  <c r="J50" i="13"/>
  <c r="D51" i="13"/>
  <c r="E51" i="13"/>
  <c r="U51" i="13" s="1"/>
  <c r="H51" i="13"/>
  <c r="J51" i="13"/>
  <c r="D52" i="13"/>
  <c r="I52" i="13" s="1"/>
  <c r="E52" i="13"/>
  <c r="V52" i="13" s="1"/>
  <c r="W52" i="13" s="1"/>
  <c r="H52" i="13"/>
  <c r="J52" i="13"/>
  <c r="D53" i="13"/>
  <c r="E53" i="13"/>
  <c r="H53" i="13"/>
  <c r="J53" i="13"/>
  <c r="D54" i="13"/>
  <c r="E54" i="13"/>
  <c r="M54" i="13" s="1"/>
  <c r="H54" i="13"/>
  <c r="J54" i="13"/>
  <c r="D55" i="13"/>
  <c r="E55" i="13"/>
  <c r="F55" i="13" s="1"/>
  <c r="H55" i="13"/>
  <c r="J55" i="13"/>
  <c r="D56" i="13"/>
  <c r="E56" i="13"/>
  <c r="H56" i="13"/>
  <c r="J56" i="13"/>
  <c r="D57" i="13"/>
  <c r="E57" i="13"/>
  <c r="H57" i="13"/>
  <c r="J57" i="13"/>
  <c r="D58" i="13"/>
  <c r="I58" i="13" s="1"/>
  <c r="E58" i="13"/>
  <c r="G58" i="13" s="1"/>
  <c r="H58" i="13"/>
  <c r="J58" i="13"/>
  <c r="D59" i="13"/>
  <c r="E59" i="13"/>
  <c r="T59" i="13" s="1"/>
  <c r="H59" i="13"/>
  <c r="J59" i="13"/>
  <c r="D60" i="13"/>
  <c r="I60" i="13" s="1"/>
  <c r="E60" i="13"/>
  <c r="G60" i="13" s="1"/>
  <c r="H60" i="13"/>
  <c r="J60" i="13"/>
  <c r="D61" i="13"/>
  <c r="E61" i="13"/>
  <c r="H61" i="13"/>
  <c r="J61" i="13"/>
  <c r="D62" i="13"/>
  <c r="E62" i="13"/>
  <c r="H62" i="13"/>
  <c r="J62" i="13"/>
  <c r="D63" i="13"/>
  <c r="E63" i="13"/>
  <c r="N63" i="13" s="1"/>
  <c r="H63" i="13"/>
  <c r="J63" i="13"/>
  <c r="D64" i="13"/>
  <c r="E64" i="13"/>
  <c r="U64" i="13" s="1"/>
  <c r="H64" i="13"/>
  <c r="J64" i="13"/>
  <c r="D65" i="13"/>
  <c r="E65" i="13"/>
  <c r="F65" i="13" s="1"/>
  <c r="H65" i="13"/>
  <c r="J65" i="13"/>
  <c r="D66" i="13"/>
  <c r="E66" i="13"/>
  <c r="H66" i="13"/>
  <c r="J66" i="13"/>
  <c r="D67" i="13"/>
  <c r="S67" i="13" s="1"/>
  <c r="E67" i="13"/>
  <c r="H67" i="13"/>
  <c r="J67" i="13"/>
  <c r="D68" i="13"/>
  <c r="E68" i="13"/>
  <c r="H68" i="13"/>
  <c r="J68" i="13"/>
  <c r="D69" i="13"/>
  <c r="E69" i="13"/>
  <c r="H69" i="13"/>
  <c r="J69" i="13"/>
  <c r="D70" i="13"/>
  <c r="I70" i="13" s="1"/>
  <c r="E70" i="13"/>
  <c r="H70" i="13"/>
  <c r="J70" i="13"/>
  <c r="D71" i="13"/>
  <c r="E71" i="13"/>
  <c r="L71" i="13" s="1"/>
  <c r="H71" i="13"/>
  <c r="J71" i="13"/>
  <c r="D72" i="13"/>
  <c r="I72" i="13" s="1"/>
  <c r="E72" i="13"/>
  <c r="H72" i="13"/>
  <c r="J72" i="13"/>
  <c r="D73" i="13"/>
  <c r="E73" i="13"/>
  <c r="U73" i="13" s="1"/>
  <c r="H73" i="13"/>
  <c r="J73" i="13"/>
  <c r="D74" i="13"/>
  <c r="E74" i="13"/>
  <c r="N74" i="13" s="1"/>
  <c r="H74" i="13"/>
  <c r="J74" i="13"/>
  <c r="D75" i="13"/>
  <c r="E75" i="13"/>
  <c r="O75" i="13" s="1"/>
  <c r="H75" i="13"/>
  <c r="J75" i="13"/>
  <c r="D76" i="13"/>
  <c r="I76" i="13" s="1"/>
  <c r="E76" i="13"/>
  <c r="N76" i="13" s="1"/>
  <c r="H76" i="13"/>
  <c r="J76" i="13"/>
  <c r="D77" i="13"/>
  <c r="E77" i="13"/>
  <c r="H77" i="13"/>
  <c r="J77" i="13"/>
  <c r="D78" i="13"/>
  <c r="E78" i="13"/>
  <c r="H78" i="13"/>
  <c r="J78" i="13"/>
  <c r="D79" i="13"/>
  <c r="E79" i="13"/>
  <c r="K79" i="13" s="1"/>
  <c r="P79" i="13" s="1"/>
  <c r="H79" i="13"/>
  <c r="J79" i="13"/>
  <c r="D80" i="13"/>
  <c r="I80" i="13" s="1"/>
  <c r="E80" i="13"/>
  <c r="H80" i="13"/>
  <c r="J80" i="13"/>
  <c r="D81" i="13"/>
  <c r="E81" i="13"/>
  <c r="V81" i="13" s="1"/>
  <c r="W81" i="13" s="1"/>
  <c r="H81" i="13"/>
  <c r="J81" i="13"/>
  <c r="D82" i="13"/>
  <c r="E82" i="13"/>
  <c r="G82" i="13" s="1"/>
  <c r="H82" i="13"/>
  <c r="J82" i="13"/>
  <c r="D83" i="13"/>
  <c r="E83" i="13"/>
  <c r="L83" i="13" s="1"/>
  <c r="H83" i="13"/>
  <c r="J83" i="13"/>
  <c r="D84" i="13"/>
  <c r="E84" i="13"/>
  <c r="K84" i="13" s="1"/>
  <c r="P84" i="13" s="1"/>
  <c r="H84" i="13"/>
  <c r="J84" i="13"/>
  <c r="D85" i="13"/>
  <c r="E85" i="13"/>
  <c r="V85" i="13" s="1"/>
  <c r="W85" i="13" s="1"/>
  <c r="H85" i="13"/>
  <c r="J85" i="13"/>
  <c r="D86" i="13"/>
  <c r="S86" i="13" s="1"/>
  <c r="E86" i="13"/>
  <c r="H86" i="13"/>
  <c r="J86" i="13"/>
  <c r="D87" i="13"/>
  <c r="S87" i="13" s="1"/>
  <c r="E87" i="13"/>
  <c r="O87" i="13" s="1"/>
  <c r="H87" i="13"/>
  <c r="J87" i="13"/>
  <c r="D88" i="13"/>
  <c r="E88" i="13"/>
  <c r="H88" i="13"/>
  <c r="J88" i="13"/>
  <c r="D89" i="13"/>
  <c r="I89" i="13" s="1"/>
  <c r="E89" i="13"/>
  <c r="H89" i="13"/>
  <c r="J89" i="13"/>
  <c r="D90" i="13"/>
  <c r="S90" i="13" s="1"/>
  <c r="E90" i="13"/>
  <c r="H90" i="13"/>
  <c r="J90" i="13"/>
  <c r="D91" i="13"/>
  <c r="E91" i="13"/>
  <c r="H91" i="13"/>
  <c r="J91" i="13"/>
  <c r="D92" i="13"/>
  <c r="S92" i="13" s="1"/>
  <c r="E92" i="13"/>
  <c r="H92" i="13"/>
  <c r="J92" i="13"/>
  <c r="D93" i="13"/>
  <c r="E93" i="13"/>
  <c r="G93" i="13" s="1"/>
  <c r="H93" i="13"/>
  <c r="J93" i="13"/>
  <c r="D94" i="13"/>
  <c r="I94" i="13" s="1"/>
  <c r="E94" i="13"/>
  <c r="N94" i="13" s="1"/>
  <c r="H94" i="13"/>
  <c r="J94" i="13"/>
  <c r="D95" i="13"/>
  <c r="E95" i="13"/>
  <c r="G95" i="13" s="1"/>
  <c r="H95" i="13"/>
  <c r="J95" i="13"/>
  <c r="D96" i="13"/>
  <c r="E96" i="13"/>
  <c r="U96" i="13" s="1"/>
  <c r="H96" i="13"/>
  <c r="J96" i="13"/>
  <c r="D97" i="13"/>
  <c r="E97" i="13"/>
  <c r="H97" i="13"/>
  <c r="J97" i="13"/>
  <c r="D98" i="13"/>
  <c r="I98" i="13" s="1"/>
  <c r="E98" i="13"/>
  <c r="H98" i="13"/>
  <c r="J98" i="13"/>
  <c r="D99" i="13"/>
  <c r="E99" i="13"/>
  <c r="U99" i="13" s="1"/>
  <c r="H99" i="13"/>
  <c r="J99" i="13"/>
  <c r="D100" i="13"/>
  <c r="I100" i="13" s="1"/>
  <c r="E100" i="13"/>
  <c r="H100" i="13"/>
  <c r="J100" i="13"/>
  <c r="D101" i="13"/>
  <c r="E101" i="13"/>
  <c r="H101" i="13"/>
  <c r="J101" i="13"/>
  <c r="D102" i="13"/>
  <c r="E102" i="13"/>
  <c r="U102" i="13" s="1"/>
  <c r="H102" i="13"/>
  <c r="J102" i="13"/>
  <c r="D103" i="13"/>
  <c r="S103" i="13" s="1"/>
  <c r="E103" i="13"/>
  <c r="H103" i="13"/>
  <c r="J103" i="13"/>
  <c r="D104" i="13"/>
  <c r="E104" i="13"/>
  <c r="O104" i="13" s="1"/>
  <c r="H104" i="13"/>
  <c r="J104" i="13"/>
  <c r="D105" i="13"/>
  <c r="I105" i="13" s="1"/>
  <c r="E105" i="13"/>
  <c r="N105" i="13" s="1"/>
  <c r="H105" i="13"/>
  <c r="J105" i="13"/>
  <c r="D106" i="13"/>
  <c r="E106" i="13"/>
  <c r="H106" i="13"/>
  <c r="J106" i="13"/>
  <c r="D107" i="13"/>
  <c r="E107" i="13"/>
  <c r="F107" i="13" s="1"/>
  <c r="H107" i="13"/>
  <c r="J107" i="13"/>
  <c r="D108" i="13"/>
  <c r="E108" i="13"/>
  <c r="H108" i="13"/>
  <c r="J108" i="13"/>
  <c r="D109" i="13"/>
  <c r="E109" i="13"/>
  <c r="T109" i="13" s="1"/>
  <c r="H109" i="13"/>
  <c r="J109" i="13"/>
  <c r="D110" i="13"/>
  <c r="E110" i="13"/>
  <c r="H110" i="13"/>
  <c r="J110" i="13"/>
  <c r="D111" i="13"/>
  <c r="E111" i="13"/>
  <c r="H111" i="13"/>
  <c r="J111" i="13"/>
  <c r="D112" i="13"/>
  <c r="I112" i="13" s="1"/>
  <c r="E112" i="13"/>
  <c r="H112" i="13"/>
  <c r="J112" i="13"/>
  <c r="D113" i="13"/>
  <c r="S113" i="13" s="1"/>
  <c r="E113" i="13"/>
  <c r="H113" i="13"/>
  <c r="J113" i="13"/>
  <c r="D114" i="13"/>
  <c r="S114" i="13" s="1"/>
  <c r="E114" i="13"/>
  <c r="O114" i="13" s="1"/>
  <c r="H114" i="13"/>
  <c r="J114" i="13"/>
  <c r="D115" i="13"/>
  <c r="E115" i="13"/>
  <c r="H115" i="13"/>
  <c r="J115" i="13"/>
  <c r="D116" i="13"/>
  <c r="S116" i="13" s="1"/>
  <c r="E116" i="13"/>
  <c r="H116" i="13"/>
  <c r="J116" i="13"/>
  <c r="D117" i="13"/>
  <c r="E117" i="13"/>
  <c r="O117" i="13" s="1"/>
  <c r="H117" i="13"/>
  <c r="J117" i="13"/>
  <c r="D118" i="13"/>
  <c r="E118" i="13"/>
  <c r="H118" i="13"/>
  <c r="J118" i="13"/>
  <c r="D119" i="13"/>
  <c r="I119" i="13" s="1"/>
  <c r="E119" i="13"/>
  <c r="Q119" i="13" s="1"/>
  <c r="H119" i="13"/>
  <c r="J119" i="13"/>
  <c r="D120" i="13"/>
  <c r="E120" i="13"/>
  <c r="H120" i="13"/>
  <c r="J120" i="13"/>
  <c r="D121" i="13"/>
  <c r="E121" i="13"/>
  <c r="H121" i="13"/>
  <c r="J121" i="13"/>
  <c r="D122" i="13"/>
  <c r="I122" i="13" s="1"/>
  <c r="E122" i="13"/>
  <c r="R122" i="13" s="1"/>
  <c r="H122" i="13"/>
  <c r="J122" i="13"/>
  <c r="D123" i="13"/>
  <c r="S123" i="13" s="1"/>
  <c r="E123" i="13"/>
  <c r="M123" i="13" s="1"/>
  <c r="H123" i="13"/>
  <c r="J123" i="13"/>
  <c r="D124" i="13"/>
  <c r="E124" i="13"/>
  <c r="M124" i="13" s="1"/>
  <c r="H124" i="13"/>
  <c r="J124" i="13"/>
  <c r="D125" i="13"/>
  <c r="I125" i="13" s="1"/>
  <c r="E125" i="13"/>
  <c r="T125" i="13" s="1"/>
  <c r="H125" i="13"/>
  <c r="J125" i="13"/>
  <c r="D126" i="13"/>
  <c r="I126" i="13" s="1"/>
  <c r="E126" i="13"/>
  <c r="M126" i="13" s="1"/>
  <c r="H126" i="13"/>
  <c r="J126" i="13"/>
  <c r="D127" i="13"/>
  <c r="E127" i="13"/>
  <c r="H127" i="13"/>
  <c r="J127" i="13"/>
  <c r="D128" i="13"/>
  <c r="E128" i="13"/>
  <c r="H128" i="13"/>
  <c r="J128" i="13"/>
  <c r="D129" i="13"/>
  <c r="S129" i="13" s="1"/>
  <c r="E129" i="13"/>
  <c r="H129" i="13"/>
  <c r="J129" i="13"/>
  <c r="D130" i="13"/>
  <c r="E130" i="13"/>
  <c r="H130" i="13"/>
  <c r="J130" i="13"/>
  <c r="D131" i="13"/>
  <c r="E131" i="13"/>
  <c r="G131" i="13" s="1"/>
  <c r="H131" i="13"/>
  <c r="J131" i="13"/>
  <c r="D132" i="13"/>
  <c r="E132" i="13"/>
  <c r="Q132" i="13" s="1"/>
  <c r="H132" i="13"/>
  <c r="J132" i="13"/>
  <c r="D133" i="13"/>
  <c r="E133" i="13"/>
  <c r="T133" i="13" s="1"/>
  <c r="H133" i="13"/>
  <c r="J133" i="13"/>
  <c r="D134" i="13"/>
  <c r="E134" i="13"/>
  <c r="N134" i="13" s="1"/>
  <c r="H134" i="13"/>
  <c r="J134" i="13"/>
  <c r="D135" i="13"/>
  <c r="S135" i="13" s="1"/>
  <c r="E135" i="13"/>
  <c r="H135" i="13"/>
  <c r="J135" i="13"/>
  <c r="D136" i="13"/>
  <c r="I136" i="13" s="1"/>
  <c r="E136" i="13"/>
  <c r="H136" i="13"/>
  <c r="J136" i="13"/>
  <c r="D137" i="13"/>
  <c r="S137" i="13" s="1"/>
  <c r="E137" i="13"/>
  <c r="T137" i="13" s="1"/>
  <c r="H137" i="13"/>
  <c r="J137" i="13"/>
  <c r="D138" i="13"/>
  <c r="I138" i="13" s="1"/>
  <c r="E138" i="13"/>
  <c r="U138" i="13" s="1"/>
  <c r="H138" i="13"/>
  <c r="J138" i="13"/>
  <c r="D139" i="13"/>
  <c r="S139" i="13" s="1"/>
  <c r="E139" i="13"/>
  <c r="R139" i="13" s="1"/>
  <c r="H139" i="13"/>
  <c r="J139" i="13"/>
  <c r="D140" i="13"/>
  <c r="S140" i="13" s="1"/>
  <c r="E140" i="13"/>
  <c r="H140" i="13"/>
  <c r="J140" i="13"/>
  <c r="D141" i="13"/>
  <c r="E141" i="13"/>
  <c r="H141" i="13"/>
  <c r="J141" i="13"/>
  <c r="D142" i="13"/>
  <c r="E142" i="13"/>
  <c r="H142" i="13"/>
  <c r="J142" i="13"/>
  <c r="D143" i="13"/>
  <c r="S143" i="13" s="1"/>
  <c r="E143" i="13"/>
  <c r="H143" i="13"/>
  <c r="J143" i="13"/>
  <c r="D144" i="13"/>
  <c r="E144" i="13"/>
  <c r="K144" i="13" s="1"/>
  <c r="P144" i="13" s="1"/>
  <c r="H144" i="13"/>
  <c r="J144" i="13"/>
  <c r="D145" i="13"/>
  <c r="E145" i="13"/>
  <c r="H145" i="13"/>
  <c r="J145" i="13"/>
  <c r="D146" i="13"/>
  <c r="E146" i="13"/>
  <c r="M146" i="13" s="1"/>
  <c r="H146" i="13"/>
  <c r="J146" i="13"/>
  <c r="D147" i="13"/>
  <c r="E147" i="13"/>
  <c r="R147" i="13" s="1"/>
  <c r="H147" i="13"/>
  <c r="J147" i="13"/>
  <c r="D148" i="13"/>
  <c r="E148" i="13"/>
  <c r="H148" i="13"/>
  <c r="J148" i="13"/>
  <c r="D149" i="13"/>
  <c r="I149" i="13" s="1"/>
  <c r="E149" i="13"/>
  <c r="K149" i="13" s="1"/>
  <c r="P149" i="13" s="1"/>
  <c r="H149" i="13"/>
  <c r="J149" i="13"/>
  <c r="D150" i="13"/>
  <c r="E150" i="13"/>
  <c r="H150" i="13"/>
  <c r="J150" i="13"/>
  <c r="D151" i="13"/>
  <c r="E151" i="13"/>
  <c r="H151" i="13"/>
  <c r="J151" i="13"/>
  <c r="D152" i="13"/>
  <c r="E152" i="13"/>
  <c r="T152" i="13" s="1"/>
  <c r="H152" i="13"/>
  <c r="J152" i="13"/>
  <c r="D153" i="13"/>
  <c r="I153" i="13" s="1"/>
  <c r="E153" i="13"/>
  <c r="H153" i="13"/>
  <c r="J153" i="13"/>
  <c r="D154" i="13"/>
  <c r="E154" i="13"/>
  <c r="H154" i="13"/>
  <c r="J154" i="13"/>
  <c r="D155" i="13"/>
  <c r="I155" i="13" s="1"/>
  <c r="E155" i="13"/>
  <c r="H155" i="13"/>
  <c r="J155" i="13"/>
  <c r="D156" i="13"/>
  <c r="E156" i="13"/>
  <c r="H156" i="13"/>
  <c r="J156" i="13"/>
  <c r="D157" i="13"/>
  <c r="E157" i="13"/>
  <c r="T157" i="13" s="1"/>
  <c r="H157" i="13"/>
  <c r="J157" i="13"/>
  <c r="D158" i="13"/>
  <c r="E158" i="13"/>
  <c r="H158" i="13"/>
  <c r="J158" i="13"/>
  <c r="D159" i="13"/>
  <c r="E159" i="13"/>
  <c r="T159" i="13" s="1"/>
  <c r="H159" i="13"/>
  <c r="J159" i="13"/>
  <c r="D160" i="13"/>
  <c r="E160" i="13"/>
  <c r="H160" i="13"/>
  <c r="J160" i="13"/>
  <c r="D161" i="13"/>
  <c r="E161" i="13"/>
  <c r="H161" i="13"/>
  <c r="J161" i="13"/>
  <c r="D162" i="13"/>
  <c r="E162" i="13"/>
  <c r="M162" i="13" s="1"/>
  <c r="H162" i="13"/>
  <c r="J162" i="13"/>
  <c r="D163" i="13"/>
  <c r="E163" i="13"/>
  <c r="R163" i="13" s="1"/>
  <c r="H163" i="13"/>
  <c r="J163" i="13"/>
  <c r="D164" i="13"/>
  <c r="E164" i="13"/>
  <c r="M164" i="13" s="1"/>
  <c r="H164" i="13"/>
  <c r="J164" i="13"/>
  <c r="D165" i="13"/>
  <c r="E165" i="13"/>
  <c r="U165" i="13" s="1"/>
  <c r="H165" i="13"/>
  <c r="J165" i="13"/>
  <c r="D166" i="13"/>
  <c r="E166" i="13"/>
  <c r="U166" i="13" s="1"/>
  <c r="H166" i="13"/>
  <c r="J166" i="13"/>
  <c r="D167" i="13"/>
  <c r="E167" i="13"/>
  <c r="H167" i="13"/>
  <c r="J167" i="13"/>
  <c r="D168" i="13"/>
  <c r="S168" i="13" s="1"/>
  <c r="E168" i="13"/>
  <c r="F168" i="13" s="1"/>
  <c r="H168" i="13"/>
  <c r="J168" i="13"/>
  <c r="D169" i="13"/>
  <c r="E169" i="13"/>
  <c r="H169" i="13"/>
  <c r="J169" i="13"/>
  <c r="D170" i="13"/>
  <c r="E170" i="13"/>
  <c r="H170" i="13"/>
  <c r="J170" i="13"/>
  <c r="D171" i="13"/>
  <c r="E171" i="13"/>
  <c r="R171" i="13" s="1"/>
  <c r="H171" i="13"/>
  <c r="J171" i="13"/>
  <c r="D172" i="13"/>
  <c r="I172" i="13" s="1"/>
  <c r="E172" i="13"/>
  <c r="R172" i="13" s="1"/>
  <c r="H172" i="13"/>
  <c r="J172" i="13"/>
  <c r="D173" i="13"/>
  <c r="I173" i="13" s="1"/>
  <c r="E173" i="13"/>
  <c r="T173" i="13" s="1"/>
  <c r="H173" i="13"/>
  <c r="J173" i="13"/>
  <c r="D174" i="13"/>
  <c r="S174" i="13" s="1"/>
  <c r="E174" i="13"/>
  <c r="H174" i="13"/>
  <c r="J174" i="13"/>
  <c r="D175" i="13"/>
  <c r="E175" i="13"/>
  <c r="T175" i="13" s="1"/>
  <c r="H175" i="13"/>
  <c r="J175" i="13"/>
  <c r="D176" i="13"/>
  <c r="E176" i="13"/>
  <c r="V176" i="13" s="1"/>
  <c r="W176" i="13" s="1"/>
  <c r="H176" i="13"/>
  <c r="J176" i="13"/>
  <c r="D177" i="13"/>
  <c r="E177" i="13"/>
  <c r="H177" i="13"/>
  <c r="J177" i="13"/>
  <c r="D178" i="13"/>
  <c r="S178" i="13" s="1"/>
  <c r="E178" i="13"/>
  <c r="H178" i="13"/>
  <c r="J178" i="13"/>
  <c r="D179" i="13"/>
  <c r="E179" i="13"/>
  <c r="H179" i="13"/>
  <c r="J179" i="13"/>
  <c r="D180" i="13"/>
  <c r="E180" i="13"/>
  <c r="F180" i="13" s="1"/>
  <c r="H180" i="13"/>
  <c r="J180" i="13"/>
  <c r="D181" i="13"/>
  <c r="E181" i="13"/>
  <c r="L181" i="13" s="1"/>
  <c r="H181" i="13"/>
  <c r="J181" i="13"/>
  <c r="D182" i="13"/>
  <c r="E182" i="13"/>
  <c r="H182" i="13"/>
  <c r="J182" i="13"/>
  <c r="D183" i="13"/>
  <c r="E183" i="13"/>
  <c r="G183" i="13" s="1"/>
  <c r="H183" i="13"/>
  <c r="J183" i="13"/>
  <c r="D184" i="13"/>
  <c r="E184" i="13"/>
  <c r="Q184" i="13" s="1"/>
  <c r="H184" i="13"/>
  <c r="J184" i="13"/>
  <c r="D185" i="13"/>
  <c r="E185" i="13"/>
  <c r="L185" i="13" s="1"/>
  <c r="H185" i="13"/>
  <c r="J185" i="13"/>
  <c r="D186" i="13"/>
  <c r="E186" i="13"/>
  <c r="H186" i="13"/>
  <c r="J186" i="13"/>
  <c r="D187" i="13"/>
  <c r="E187" i="13"/>
  <c r="R187" i="13" s="1"/>
  <c r="H187" i="13"/>
  <c r="J187" i="13"/>
  <c r="D188" i="13"/>
  <c r="E188" i="13"/>
  <c r="V188" i="13" s="1"/>
  <c r="W188" i="13" s="1"/>
  <c r="H188" i="13"/>
  <c r="J188" i="13"/>
  <c r="D189" i="13"/>
  <c r="E189" i="13"/>
  <c r="H189" i="13"/>
  <c r="J189" i="13"/>
  <c r="D190" i="13"/>
  <c r="S190" i="13" s="1"/>
  <c r="E190" i="13"/>
  <c r="O190" i="13" s="1"/>
  <c r="H190" i="13"/>
  <c r="J190" i="13"/>
  <c r="D191" i="13"/>
  <c r="E191" i="13"/>
  <c r="H191" i="13"/>
  <c r="J191" i="13"/>
  <c r="D192" i="13"/>
  <c r="E192" i="13"/>
  <c r="H192" i="13"/>
  <c r="J192" i="13"/>
  <c r="D193" i="13"/>
  <c r="E193" i="13"/>
  <c r="G193" i="13" s="1"/>
  <c r="H193" i="13"/>
  <c r="J193" i="13"/>
  <c r="D194" i="13"/>
  <c r="E194" i="13"/>
  <c r="H194" i="13"/>
  <c r="J194" i="13"/>
  <c r="D195" i="13"/>
  <c r="I195" i="13" s="1"/>
  <c r="E195" i="13"/>
  <c r="H195" i="13"/>
  <c r="J195" i="13"/>
  <c r="D196" i="13"/>
  <c r="E196" i="13"/>
  <c r="O196" i="13" s="1"/>
  <c r="H196" i="13"/>
  <c r="J196" i="13"/>
  <c r="D197" i="13"/>
  <c r="E197" i="13"/>
  <c r="G197" i="13" s="1"/>
  <c r="H197" i="13"/>
  <c r="J197" i="13"/>
  <c r="D198" i="13"/>
  <c r="E198" i="13"/>
  <c r="H198" i="13"/>
  <c r="J198" i="13"/>
  <c r="D199" i="13"/>
  <c r="E199" i="13"/>
  <c r="H199" i="13"/>
  <c r="J199" i="13"/>
  <c r="D200" i="13"/>
  <c r="E200" i="13"/>
  <c r="H200" i="13"/>
  <c r="J200" i="13"/>
  <c r="D201" i="13"/>
  <c r="E201" i="13"/>
  <c r="H201" i="13"/>
  <c r="J201" i="13"/>
  <c r="D202" i="13"/>
  <c r="E202" i="13"/>
  <c r="H202" i="13"/>
  <c r="J202" i="13"/>
  <c r="D203" i="13"/>
  <c r="I203" i="13" s="1"/>
  <c r="E203" i="13"/>
  <c r="F203" i="13" s="1"/>
  <c r="H203" i="13"/>
  <c r="J203" i="13"/>
  <c r="D204" i="13"/>
  <c r="E204" i="13"/>
  <c r="V204" i="13" s="1"/>
  <c r="W204" i="13" s="1"/>
  <c r="H204" i="13"/>
  <c r="J204" i="13"/>
  <c r="D205" i="13"/>
  <c r="E205" i="13"/>
  <c r="H205" i="13"/>
  <c r="J205" i="13"/>
  <c r="D206" i="13"/>
  <c r="E206" i="13"/>
  <c r="H206" i="13"/>
  <c r="J206" i="13"/>
  <c r="D207" i="13"/>
  <c r="E207" i="13"/>
  <c r="U207" i="13" s="1"/>
  <c r="H207" i="13"/>
  <c r="J207" i="13"/>
  <c r="D208" i="13"/>
  <c r="S208" i="13" s="1"/>
  <c r="E208" i="13"/>
  <c r="N208" i="13" s="1"/>
  <c r="H208" i="13"/>
  <c r="J208" i="13"/>
  <c r="D209" i="13"/>
  <c r="I209" i="13" s="1"/>
  <c r="E209" i="13"/>
  <c r="H209" i="13"/>
  <c r="J209" i="13"/>
  <c r="D210" i="13"/>
  <c r="E210" i="13"/>
  <c r="G210" i="13" s="1"/>
  <c r="H210" i="13"/>
  <c r="J210" i="13"/>
  <c r="D211" i="13"/>
  <c r="E211" i="13"/>
  <c r="U211" i="13" s="1"/>
  <c r="H211" i="13"/>
  <c r="J211" i="13"/>
  <c r="D212" i="13"/>
  <c r="E212" i="13"/>
  <c r="M212" i="13" s="1"/>
  <c r="H212" i="13"/>
  <c r="J212" i="13"/>
  <c r="D213" i="13"/>
  <c r="E213" i="13"/>
  <c r="H213" i="13"/>
  <c r="J213" i="13"/>
  <c r="D214" i="13"/>
  <c r="E214" i="13"/>
  <c r="Q214" i="13" s="1"/>
  <c r="H214" i="13"/>
  <c r="J214" i="13"/>
  <c r="D215" i="13"/>
  <c r="S215" i="13" s="1"/>
  <c r="E215" i="13"/>
  <c r="R215" i="13" s="1"/>
  <c r="H215" i="13"/>
  <c r="J215" i="13"/>
  <c r="D216" i="13"/>
  <c r="E216" i="13"/>
  <c r="H216" i="13"/>
  <c r="J216" i="13"/>
  <c r="D217" i="13"/>
  <c r="E217" i="13"/>
  <c r="H217" i="13"/>
  <c r="J217" i="13"/>
  <c r="D218" i="13"/>
  <c r="E218" i="13"/>
  <c r="H218" i="13"/>
  <c r="J218" i="13"/>
  <c r="D219" i="13"/>
  <c r="E219" i="13"/>
  <c r="F219" i="13" s="1"/>
  <c r="H219" i="13"/>
  <c r="J219" i="13"/>
  <c r="D220" i="13"/>
  <c r="E220" i="13"/>
  <c r="H220" i="13"/>
  <c r="J220" i="13"/>
  <c r="D221" i="13"/>
  <c r="E221" i="13"/>
  <c r="G221" i="13" s="1"/>
  <c r="H221" i="13"/>
  <c r="J221" i="13"/>
  <c r="D222" i="13"/>
  <c r="E222" i="13"/>
  <c r="H222" i="13"/>
  <c r="J222" i="13"/>
  <c r="D223" i="13"/>
  <c r="S223" i="13" s="1"/>
  <c r="E223" i="13"/>
  <c r="H223" i="13"/>
  <c r="J223" i="13"/>
  <c r="D224" i="13"/>
  <c r="I224" i="13" s="1"/>
  <c r="E224" i="13"/>
  <c r="H224" i="13"/>
  <c r="J224" i="13"/>
  <c r="D225" i="13"/>
  <c r="E225" i="13"/>
  <c r="H225" i="13"/>
  <c r="J225" i="13"/>
  <c r="D226" i="13"/>
  <c r="E226" i="13"/>
  <c r="K226" i="13" s="1"/>
  <c r="P226" i="13" s="1"/>
  <c r="H226" i="13"/>
  <c r="J226" i="13"/>
  <c r="D227" i="13"/>
  <c r="E227" i="13"/>
  <c r="N227" i="13" s="1"/>
  <c r="H227" i="13"/>
  <c r="J227" i="13"/>
  <c r="D228" i="13"/>
  <c r="E228" i="13"/>
  <c r="H228" i="13"/>
  <c r="J228" i="13"/>
  <c r="D229" i="13"/>
  <c r="E229" i="13"/>
  <c r="H229" i="13"/>
  <c r="J229" i="13"/>
  <c r="D230" i="13"/>
  <c r="I230" i="13" s="1"/>
  <c r="E230" i="13"/>
  <c r="K230" i="13" s="1"/>
  <c r="P230" i="13" s="1"/>
  <c r="H230" i="13"/>
  <c r="J230" i="13"/>
  <c r="D231" i="13"/>
  <c r="E231" i="13"/>
  <c r="H231" i="13"/>
  <c r="J231" i="13"/>
  <c r="D232" i="13"/>
  <c r="E232" i="13"/>
  <c r="M232" i="13" s="1"/>
  <c r="H232" i="13"/>
  <c r="J232" i="13"/>
  <c r="D233" i="13"/>
  <c r="S233" i="13" s="1"/>
  <c r="E233" i="13"/>
  <c r="F233" i="13" s="1"/>
  <c r="H233" i="13"/>
  <c r="J233" i="13"/>
  <c r="D234" i="13"/>
  <c r="I234" i="13" s="1"/>
  <c r="E234" i="13"/>
  <c r="H234" i="13"/>
  <c r="J234" i="13"/>
  <c r="D235" i="13"/>
  <c r="E235" i="13"/>
  <c r="H235" i="13"/>
  <c r="J235" i="13"/>
  <c r="D236" i="13"/>
  <c r="E236" i="13"/>
  <c r="H236" i="13"/>
  <c r="J236" i="13"/>
  <c r="D237" i="13"/>
  <c r="E237" i="13"/>
  <c r="H237" i="13"/>
  <c r="J237" i="13"/>
  <c r="D238" i="13"/>
  <c r="S238" i="13" s="1"/>
  <c r="E238" i="13"/>
  <c r="H238" i="13"/>
  <c r="J238" i="13"/>
  <c r="D239" i="13"/>
  <c r="S239" i="13" s="1"/>
  <c r="E239" i="13"/>
  <c r="H239" i="13"/>
  <c r="J239" i="13"/>
  <c r="D240" i="13"/>
  <c r="I240" i="13" s="1"/>
  <c r="E240" i="13"/>
  <c r="H240" i="13"/>
  <c r="J240" i="13"/>
  <c r="D241" i="13"/>
  <c r="E241" i="13"/>
  <c r="H241" i="13"/>
  <c r="J241" i="13"/>
  <c r="D242" i="13"/>
  <c r="S242" i="13" s="1"/>
  <c r="E242" i="13"/>
  <c r="H242" i="13"/>
  <c r="J242" i="13"/>
  <c r="D243" i="13"/>
  <c r="E243" i="13"/>
  <c r="H243" i="13"/>
  <c r="J243" i="13"/>
  <c r="D244" i="13"/>
  <c r="E244" i="13"/>
  <c r="V244" i="13" s="1"/>
  <c r="W244" i="13" s="1"/>
  <c r="H244" i="13"/>
  <c r="J244" i="13"/>
  <c r="D245" i="13"/>
  <c r="E245" i="13"/>
  <c r="Q245" i="13" s="1"/>
  <c r="H245" i="13"/>
  <c r="J245" i="13"/>
  <c r="D246" i="13"/>
  <c r="I246" i="13" s="1"/>
  <c r="E246" i="13"/>
  <c r="H246" i="13"/>
  <c r="J246" i="13"/>
  <c r="D247" i="13"/>
  <c r="E247" i="13"/>
  <c r="V247" i="13" s="1"/>
  <c r="W247" i="13" s="1"/>
  <c r="H247" i="13"/>
  <c r="J247" i="13"/>
  <c r="D248" i="13"/>
  <c r="E248" i="13"/>
  <c r="H248" i="13"/>
  <c r="J248" i="13"/>
  <c r="D249" i="13"/>
  <c r="S249" i="13" s="1"/>
  <c r="E249" i="13"/>
  <c r="H249" i="13"/>
  <c r="J249" i="13"/>
  <c r="D250" i="13"/>
  <c r="E250" i="13"/>
  <c r="R250" i="13" s="1"/>
  <c r="H250" i="13"/>
  <c r="J250" i="13"/>
  <c r="D251" i="13"/>
  <c r="E251" i="13"/>
  <c r="H251" i="13"/>
  <c r="J251" i="13"/>
  <c r="D252" i="13"/>
  <c r="E252" i="13"/>
  <c r="F252" i="13" s="1"/>
  <c r="H252" i="13"/>
  <c r="J252" i="13"/>
  <c r="D253" i="13"/>
  <c r="E253" i="13"/>
  <c r="H253" i="13"/>
  <c r="J253" i="13"/>
  <c r="D254" i="13"/>
  <c r="I254" i="13" s="1"/>
  <c r="E254" i="13"/>
  <c r="K254" i="13" s="1"/>
  <c r="P254" i="13" s="1"/>
  <c r="H254" i="13"/>
  <c r="J254" i="13"/>
  <c r="D255" i="13"/>
  <c r="E255" i="13"/>
  <c r="H255" i="13"/>
  <c r="J255" i="13"/>
  <c r="D256" i="13"/>
  <c r="E256" i="13"/>
  <c r="H256" i="13"/>
  <c r="J256" i="13"/>
  <c r="D257" i="13"/>
  <c r="S257" i="13" s="1"/>
  <c r="E257" i="13"/>
  <c r="F257" i="13" s="1"/>
  <c r="H257" i="13"/>
  <c r="J257" i="13"/>
  <c r="D258" i="13"/>
  <c r="E258" i="13"/>
  <c r="U258" i="13" s="1"/>
  <c r="H258" i="13"/>
  <c r="J258" i="13"/>
  <c r="D259" i="13"/>
  <c r="E259" i="13"/>
  <c r="L259" i="13" s="1"/>
  <c r="H259" i="13"/>
  <c r="J259" i="13"/>
  <c r="D260" i="13"/>
  <c r="E260" i="13"/>
  <c r="H260" i="13"/>
  <c r="J260" i="13"/>
  <c r="D261" i="13"/>
  <c r="E261" i="13"/>
  <c r="G261" i="13" s="1"/>
  <c r="H261" i="13"/>
  <c r="J261" i="13"/>
  <c r="D262" i="13"/>
  <c r="E262" i="13"/>
  <c r="K262" i="13" s="1"/>
  <c r="P262" i="13" s="1"/>
  <c r="H262" i="13"/>
  <c r="J262" i="13"/>
  <c r="D263" i="13"/>
  <c r="S263" i="13" s="1"/>
  <c r="E263" i="13"/>
  <c r="H263" i="13"/>
  <c r="J263" i="13"/>
  <c r="D264" i="13"/>
  <c r="E264" i="13"/>
  <c r="H264" i="13"/>
  <c r="J264" i="13"/>
  <c r="D265" i="13"/>
  <c r="S265" i="13" s="1"/>
  <c r="E265" i="13"/>
  <c r="O265" i="13" s="1"/>
  <c r="H265" i="13"/>
  <c r="J265" i="13"/>
  <c r="D266" i="13"/>
  <c r="I266" i="13" s="1"/>
  <c r="E266" i="13"/>
  <c r="M266" i="13" s="1"/>
  <c r="H266" i="13"/>
  <c r="J266" i="13"/>
  <c r="D267" i="13"/>
  <c r="S267" i="13" s="1"/>
  <c r="E267" i="13"/>
  <c r="N267" i="13" s="1"/>
  <c r="H267" i="13"/>
  <c r="J267" i="13"/>
  <c r="D268" i="13"/>
  <c r="E268" i="13"/>
  <c r="V268" i="13" s="1"/>
  <c r="W268" i="13" s="1"/>
  <c r="H268" i="13"/>
  <c r="J268" i="13"/>
  <c r="D269" i="13"/>
  <c r="E269" i="13"/>
  <c r="H269" i="13"/>
  <c r="J269" i="13"/>
  <c r="D270" i="13"/>
  <c r="I270" i="13" s="1"/>
  <c r="E270" i="13"/>
  <c r="H270" i="13"/>
  <c r="J270" i="13"/>
  <c r="D271" i="13"/>
  <c r="S271" i="13" s="1"/>
  <c r="E271" i="13"/>
  <c r="Q271" i="13" s="1"/>
  <c r="H271" i="13"/>
  <c r="J271" i="13"/>
  <c r="D272" i="13"/>
  <c r="E272" i="13"/>
  <c r="H272" i="13"/>
  <c r="J272" i="13"/>
  <c r="D273" i="13"/>
  <c r="E273" i="13"/>
  <c r="H273" i="13"/>
  <c r="J273" i="13"/>
  <c r="D274" i="13"/>
  <c r="S274" i="13" s="1"/>
  <c r="E274" i="13"/>
  <c r="H274" i="13"/>
  <c r="J274" i="13"/>
  <c r="D275" i="13"/>
  <c r="E275" i="13"/>
  <c r="L275" i="13" s="1"/>
  <c r="H275" i="13"/>
  <c r="J275" i="13"/>
  <c r="D276" i="13"/>
  <c r="I276" i="13" s="1"/>
  <c r="E276" i="13"/>
  <c r="H276" i="13"/>
  <c r="J276" i="13"/>
  <c r="D277" i="13"/>
  <c r="S277" i="13" s="1"/>
  <c r="E277" i="13"/>
  <c r="N277" i="13" s="1"/>
  <c r="H277" i="13"/>
  <c r="J277" i="13"/>
  <c r="D278" i="13"/>
  <c r="E278" i="13"/>
  <c r="V278" i="13" s="1"/>
  <c r="W278" i="13" s="1"/>
  <c r="H278" i="13"/>
  <c r="J278" i="13"/>
  <c r="D279" i="13"/>
  <c r="E279" i="13"/>
  <c r="H279" i="13"/>
  <c r="J279" i="13"/>
  <c r="D280" i="13"/>
  <c r="I280" i="13" s="1"/>
  <c r="E280" i="13"/>
  <c r="F280" i="13" s="1"/>
  <c r="H280" i="13"/>
  <c r="J280" i="13"/>
  <c r="D281" i="13"/>
  <c r="S281" i="13" s="1"/>
  <c r="E281" i="13"/>
  <c r="F281" i="13" s="1"/>
  <c r="H281" i="13"/>
  <c r="J281" i="13"/>
  <c r="D282" i="13"/>
  <c r="E282" i="13"/>
  <c r="H282" i="13"/>
  <c r="J282" i="13"/>
  <c r="D283" i="13"/>
  <c r="S283" i="13" s="1"/>
  <c r="E283" i="13"/>
  <c r="F283" i="13" s="1"/>
  <c r="H283" i="13"/>
  <c r="J283" i="13"/>
  <c r="D284" i="13"/>
  <c r="I284" i="13" s="1"/>
  <c r="E284" i="13"/>
  <c r="V284" i="13" s="1"/>
  <c r="W284" i="13" s="1"/>
  <c r="H284" i="13"/>
  <c r="J284" i="13"/>
  <c r="D285" i="13"/>
  <c r="E285" i="13"/>
  <c r="H285" i="13"/>
  <c r="J285" i="13"/>
  <c r="D286" i="13"/>
  <c r="E286" i="13"/>
  <c r="F286" i="13" s="1"/>
  <c r="H286" i="13"/>
  <c r="J286" i="13"/>
  <c r="D287" i="13"/>
  <c r="E287" i="13"/>
  <c r="H287" i="13"/>
  <c r="J287" i="13"/>
  <c r="D288" i="13"/>
  <c r="I288" i="13" s="1"/>
  <c r="E288" i="13"/>
  <c r="H288" i="13"/>
  <c r="J288" i="13"/>
  <c r="D289" i="13"/>
  <c r="E289" i="13"/>
  <c r="H289" i="13"/>
  <c r="J289" i="13"/>
  <c r="D290" i="13"/>
  <c r="E290" i="13"/>
  <c r="M290" i="13" s="1"/>
  <c r="H290" i="13"/>
  <c r="J290" i="13"/>
  <c r="D291" i="13"/>
  <c r="S291" i="13" s="1"/>
  <c r="E291" i="13"/>
  <c r="H291" i="13"/>
  <c r="J291" i="13"/>
  <c r="D292" i="13"/>
  <c r="E292" i="13"/>
  <c r="V292" i="13" s="1"/>
  <c r="W292" i="13" s="1"/>
  <c r="H292" i="13"/>
  <c r="J292" i="13"/>
  <c r="D293" i="13"/>
  <c r="E293" i="13"/>
  <c r="V293" i="13" s="1"/>
  <c r="W293" i="13" s="1"/>
  <c r="H293" i="13"/>
  <c r="J293" i="13"/>
  <c r="D294" i="13"/>
  <c r="E294" i="13"/>
  <c r="T294" i="13" s="1"/>
  <c r="H294" i="13"/>
  <c r="J294" i="13"/>
  <c r="D295" i="13"/>
  <c r="S295" i="13" s="1"/>
  <c r="E295" i="13"/>
  <c r="H295" i="13"/>
  <c r="J295" i="13"/>
  <c r="D296" i="13"/>
  <c r="E296" i="13"/>
  <c r="V296" i="13" s="1"/>
  <c r="W296" i="13" s="1"/>
  <c r="H296" i="13"/>
  <c r="J296" i="13"/>
  <c r="D297" i="13"/>
  <c r="E297" i="13"/>
  <c r="U297" i="13" s="1"/>
  <c r="H297" i="13"/>
  <c r="J297" i="13"/>
  <c r="D298" i="13"/>
  <c r="E298" i="13"/>
  <c r="Q298" i="13" s="1"/>
  <c r="H298" i="13"/>
  <c r="J298" i="13"/>
  <c r="D299" i="13"/>
  <c r="E299" i="13"/>
  <c r="T299" i="13" s="1"/>
  <c r="H299" i="13"/>
  <c r="J299" i="13"/>
  <c r="D300" i="13"/>
  <c r="E300" i="13"/>
  <c r="H300" i="13"/>
  <c r="J300" i="13"/>
  <c r="D301" i="13"/>
  <c r="E301" i="13"/>
  <c r="H301" i="13"/>
  <c r="J301" i="13"/>
  <c r="D302" i="13"/>
  <c r="E302" i="13"/>
  <c r="H302" i="13"/>
  <c r="J302" i="13"/>
  <c r="D303" i="13"/>
  <c r="E303" i="13"/>
  <c r="O303" i="13" s="1"/>
  <c r="H303" i="13"/>
  <c r="J303" i="13"/>
  <c r="D304" i="13"/>
  <c r="S304" i="13" s="1"/>
  <c r="E304" i="13"/>
  <c r="O304" i="13" s="1"/>
  <c r="H304" i="13"/>
  <c r="J304" i="13"/>
  <c r="D305" i="13"/>
  <c r="E305" i="13"/>
  <c r="H305" i="13"/>
  <c r="J305" i="13"/>
  <c r="D306" i="13"/>
  <c r="E306" i="13"/>
  <c r="F306" i="13" s="1"/>
  <c r="H306" i="13"/>
  <c r="J306" i="13"/>
  <c r="D307" i="13"/>
  <c r="E307" i="13"/>
  <c r="T307" i="13" s="1"/>
  <c r="H307" i="13"/>
  <c r="J307" i="13"/>
  <c r="D308" i="13"/>
  <c r="E308" i="13"/>
  <c r="Q308" i="13" s="1"/>
  <c r="H308" i="13"/>
  <c r="J308" i="13"/>
  <c r="D309" i="13"/>
  <c r="I309" i="13" s="1"/>
  <c r="E309" i="13"/>
  <c r="O309" i="13" s="1"/>
  <c r="H309" i="13"/>
  <c r="J309" i="13"/>
  <c r="D310" i="13"/>
  <c r="E310" i="13"/>
  <c r="R310" i="13" s="1"/>
  <c r="H310" i="13"/>
  <c r="J310" i="13"/>
  <c r="D311" i="13"/>
  <c r="E311" i="13"/>
  <c r="U311" i="13" s="1"/>
  <c r="H311" i="13"/>
  <c r="J311" i="13"/>
  <c r="D312" i="13"/>
  <c r="E312" i="13"/>
  <c r="H312" i="13"/>
  <c r="J312" i="13"/>
  <c r="D313" i="13"/>
  <c r="E313" i="13"/>
  <c r="L313" i="13" s="1"/>
  <c r="H313" i="13"/>
  <c r="J313" i="13"/>
  <c r="D314" i="13"/>
  <c r="E314" i="13"/>
  <c r="M314" i="13" s="1"/>
  <c r="H314" i="13"/>
  <c r="J314" i="13"/>
  <c r="D315" i="13"/>
  <c r="I315" i="13" s="1"/>
  <c r="E315" i="13"/>
  <c r="H315" i="13"/>
  <c r="J315" i="13"/>
  <c r="D316" i="13"/>
  <c r="E316" i="13"/>
  <c r="H316" i="13"/>
  <c r="J316" i="13"/>
  <c r="D317" i="13"/>
  <c r="E317" i="13"/>
  <c r="G317" i="13" s="1"/>
  <c r="H317" i="13"/>
  <c r="J317" i="13"/>
  <c r="D318" i="13"/>
  <c r="E318" i="13"/>
  <c r="T318" i="13" s="1"/>
  <c r="H318" i="13"/>
  <c r="J318" i="13"/>
  <c r="D319" i="13"/>
  <c r="E319" i="13"/>
  <c r="H319" i="13"/>
  <c r="J319" i="13"/>
  <c r="D320" i="13"/>
  <c r="E320" i="13"/>
  <c r="H320" i="13"/>
  <c r="J320" i="13"/>
  <c r="D321" i="13"/>
  <c r="E321" i="13"/>
  <c r="K321" i="13" s="1"/>
  <c r="P321" i="13" s="1"/>
  <c r="H321" i="13"/>
  <c r="J321" i="13"/>
  <c r="D322" i="13"/>
  <c r="E322" i="13"/>
  <c r="H322" i="13"/>
  <c r="J322" i="13"/>
  <c r="D323" i="13"/>
  <c r="I323" i="13" s="1"/>
  <c r="E323" i="13"/>
  <c r="R323" i="13" s="1"/>
  <c r="H323" i="13"/>
  <c r="J323" i="13"/>
  <c r="D324" i="13"/>
  <c r="E324" i="13"/>
  <c r="H324" i="13"/>
  <c r="J324" i="13"/>
  <c r="D325" i="13"/>
  <c r="E325" i="13"/>
  <c r="H325" i="13"/>
  <c r="J325" i="13"/>
  <c r="D326" i="13"/>
  <c r="E326" i="13"/>
  <c r="H326" i="13"/>
  <c r="J326" i="13"/>
  <c r="D327" i="13"/>
  <c r="E327" i="13"/>
  <c r="H327" i="13"/>
  <c r="J327" i="13"/>
  <c r="D328" i="13"/>
  <c r="E328" i="13"/>
  <c r="G328" i="13" s="1"/>
  <c r="H328" i="13"/>
  <c r="J328" i="13"/>
  <c r="D329" i="13"/>
  <c r="E329" i="13"/>
  <c r="G329" i="13" s="1"/>
  <c r="H329" i="13"/>
  <c r="J329" i="13"/>
  <c r="D330" i="13"/>
  <c r="E330" i="13"/>
  <c r="Q330" i="13" s="1"/>
  <c r="H330" i="13"/>
  <c r="J330" i="13"/>
  <c r="D331" i="13"/>
  <c r="E331" i="13"/>
  <c r="H331" i="13"/>
  <c r="J331" i="13"/>
  <c r="D332" i="13"/>
  <c r="E332" i="13"/>
  <c r="G332" i="13" s="1"/>
  <c r="H332" i="13"/>
  <c r="J332" i="13"/>
  <c r="D333" i="13"/>
  <c r="I333" i="13" s="1"/>
  <c r="E333" i="13"/>
  <c r="G333" i="13" s="1"/>
  <c r="H333" i="13"/>
  <c r="J333" i="13"/>
  <c r="D334" i="13"/>
  <c r="E334" i="13"/>
  <c r="V334" i="13" s="1"/>
  <c r="W334" i="13" s="1"/>
  <c r="H334" i="13"/>
  <c r="J334" i="13"/>
  <c r="D335" i="13"/>
  <c r="E335" i="13"/>
  <c r="G335" i="13" s="1"/>
  <c r="H335" i="13"/>
  <c r="J335" i="13"/>
  <c r="D336" i="13"/>
  <c r="I336" i="13" s="1"/>
  <c r="E336" i="13"/>
  <c r="H336" i="13"/>
  <c r="J336" i="13"/>
  <c r="D337" i="13"/>
  <c r="E337" i="13"/>
  <c r="G337" i="13" s="1"/>
  <c r="H337" i="13"/>
  <c r="J337" i="13"/>
  <c r="D338" i="13"/>
  <c r="E338" i="13"/>
  <c r="H338" i="13"/>
  <c r="J338" i="13"/>
  <c r="D339" i="13"/>
  <c r="I339" i="13" s="1"/>
  <c r="E339" i="13"/>
  <c r="O339" i="13" s="1"/>
  <c r="H339" i="13"/>
  <c r="J339" i="13"/>
  <c r="D340" i="13"/>
  <c r="E340" i="13"/>
  <c r="H340" i="13"/>
  <c r="J340" i="13"/>
  <c r="D341" i="13"/>
  <c r="E341" i="13"/>
  <c r="O341" i="13" s="1"/>
  <c r="H341" i="13"/>
  <c r="J341" i="13"/>
  <c r="D342" i="13"/>
  <c r="E342" i="13"/>
  <c r="K342" i="13" s="1"/>
  <c r="P342" i="13" s="1"/>
  <c r="H342" i="13"/>
  <c r="J342" i="13"/>
  <c r="D343" i="13"/>
  <c r="E343" i="13"/>
  <c r="H343" i="13"/>
  <c r="J343" i="13"/>
  <c r="D344" i="13"/>
  <c r="I344" i="13" s="1"/>
  <c r="E344" i="13"/>
  <c r="O344" i="13" s="1"/>
  <c r="H344" i="13"/>
  <c r="J344" i="13"/>
  <c r="D345" i="13"/>
  <c r="I345" i="13" s="1"/>
  <c r="E345" i="13"/>
  <c r="G345" i="13" s="1"/>
  <c r="H345" i="13"/>
  <c r="J345" i="13"/>
  <c r="D346" i="13"/>
  <c r="E346" i="13"/>
  <c r="N346" i="13" s="1"/>
  <c r="H346" i="13"/>
  <c r="J346" i="13"/>
  <c r="D347" i="13"/>
  <c r="I347" i="13" s="1"/>
  <c r="E347" i="13"/>
  <c r="H347" i="13"/>
  <c r="J347" i="13"/>
  <c r="D348" i="13"/>
  <c r="E348" i="13"/>
  <c r="H348" i="13"/>
  <c r="J348" i="13"/>
  <c r="D349" i="13"/>
  <c r="E349" i="13"/>
  <c r="H349" i="13"/>
  <c r="J349" i="13"/>
  <c r="D350" i="13"/>
  <c r="E350" i="13"/>
  <c r="N350" i="13" s="1"/>
  <c r="H350" i="13"/>
  <c r="J350" i="13"/>
  <c r="D351" i="13"/>
  <c r="E351" i="13"/>
  <c r="H351" i="13"/>
  <c r="J351" i="13"/>
  <c r="D352" i="13"/>
  <c r="S352" i="13" s="1"/>
  <c r="E352" i="13"/>
  <c r="H352" i="13"/>
  <c r="J352" i="13"/>
  <c r="D353" i="13"/>
  <c r="E353" i="13"/>
  <c r="H353" i="13"/>
  <c r="J353" i="13"/>
  <c r="D354" i="13"/>
  <c r="E354" i="13"/>
  <c r="G354" i="13" s="1"/>
  <c r="H354" i="13"/>
  <c r="J354" i="13"/>
  <c r="D355" i="13"/>
  <c r="E355" i="13"/>
  <c r="H355" i="13"/>
  <c r="J355" i="13"/>
  <c r="D356" i="13"/>
  <c r="E356" i="13"/>
  <c r="H356" i="13"/>
  <c r="J356" i="13"/>
  <c r="D357" i="13"/>
  <c r="E357" i="13"/>
  <c r="K357" i="13" s="1"/>
  <c r="P357" i="13" s="1"/>
  <c r="H357" i="13"/>
  <c r="J357" i="13"/>
  <c r="D358" i="13"/>
  <c r="E358" i="13"/>
  <c r="O358" i="13" s="1"/>
  <c r="H358" i="13"/>
  <c r="J358" i="13"/>
  <c r="D359" i="13"/>
  <c r="E359" i="13"/>
  <c r="H359" i="13"/>
  <c r="J359" i="13"/>
  <c r="D360" i="13"/>
  <c r="E360" i="13"/>
  <c r="U360" i="13" s="1"/>
  <c r="H360" i="13"/>
  <c r="J360" i="13"/>
  <c r="D361" i="13"/>
  <c r="I361" i="13" s="1"/>
  <c r="E361" i="13"/>
  <c r="H361" i="13"/>
  <c r="J361" i="13"/>
  <c r="D362" i="13"/>
  <c r="E362" i="13"/>
  <c r="G362" i="13" s="1"/>
  <c r="H362" i="13"/>
  <c r="J362" i="13"/>
  <c r="D363" i="13"/>
  <c r="I363" i="13" s="1"/>
  <c r="E363" i="13"/>
  <c r="G363" i="13" s="1"/>
  <c r="H363" i="13"/>
  <c r="J363" i="13"/>
  <c r="D364" i="13"/>
  <c r="E364" i="13"/>
  <c r="H364" i="13"/>
  <c r="J364" i="13"/>
  <c r="D365" i="13"/>
  <c r="E365" i="13"/>
  <c r="H365" i="13"/>
  <c r="J365" i="13"/>
  <c r="D366" i="13"/>
  <c r="S366" i="13" s="1"/>
  <c r="E366" i="13"/>
  <c r="H366" i="13"/>
  <c r="J366" i="13"/>
  <c r="D367" i="13"/>
  <c r="E367" i="13"/>
  <c r="H367" i="13"/>
  <c r="J367" i="13"/>
  <c r="D368" i="13"/>
  <c r="E368" i="13"/>
  <c r="F368" i="13" s="1"/>
  <c r="H368" i="13"/>
  <c r="J368" i="13"/>
  <c r="D369" i="13"/>
  <c r="E369" i="13"/>
  <c r="H369" i="13"/>
  <c r="J369" i="13"/>
  <c r="D370" i="13"/>
  <c r="I370" i="13" s="1"/>
  <c r="E370" i="13"/>
  <c r="N370" i="13" s="1"/>
  <c r="H370" i="13"/>
  <c r="J370" i="13"/>
  <c r="D371" i="13"/>
  <c r="E371" i="13"/>
  <c r="H371" i="13"/>
  <c r="J371" i="13"/>
  <c r="D372" i="13"/>
  <c r="E372" i="13"/>
  <c r="L372" i="13" s="1"/>
  <c r="H372" i="13"/>
  <c r="J372" i="13"/>
  <c r="D373" i="13"/>
  <c r="I373" i="13" s="1"/>
  <c r="E373" i="13"/>
  <c r="H373" i="13"/>
  <c r="J373" i="13"/>
  <c r="D374" i="13"/>
  <c r="E374" i="13"/>
  <c r="H374" i="13"/>
  <c r="J374" i="13"/>
  <c r="D375" i="13"/>
  <c r="E375" i="13"/>
  <c r="G375" i="13" s="1"/>
  <c r="H375" i="13"/>
  <c r="J375" i="13"/>
  <c r="D376" i="13"/>
  <c r="I376" i="13" s="1"/>
  <c r="E376" i="13"/>
  <c r="H376" i="13"/>
  <c r="J376" i="13"/>
  <c r="D377" i="13"/>
  <c r="E377" i="13"/>
  <c r="H377" i="13"/>
  <c r="J377" i="13"/>
  <c r="D378" i="13"/>
  <c r="E378" i="13"/>
  <c r="H378" i="13"/>
  <c r="J378" i="13"/>
  <c r="D379" i="13"/>
  <c r="E379" i="13"/>
  <c r="G379" i="13" s="1"/>
  <c r="H379" i="13"/>
  <c r="J379" i="13"/>
  <c r="D380" i="13"/>
  <c r="E380" i="13"/>
  <c r="H380" i="13"/>
  <c r="J380" i="13"/>
  <c r="D381" i="13"/>
  <c r="E381" i="13"/>
  <c r="H381" i="13"/>
  <c r="J381" i="13"/>
  <c r="D382" i="13"/>
  <c r="E382" i="13"/>
  <c r="N382" i="13" s="1"/>
  <c r="H382" i="13"/>
  <c r="J382" i="13"/>
  <c r="D383" i="13"/>
  <c r="E383" i="13"/>
  <c r="H383" i="13"/>
  <c r="J383" i="13"/>
  <c r="D384" i="13"/>
  <c r="E384" i="13"/>
  <c r="F384" i="13" s="1"/>
  <c r="H384" i="13"/>
  <c r="J384" i="13"/>
  <c r="D385" i="13"/>
  <c r="I385" i="13" s="1"/>
  <c r="E385" i="13"/>
  <c r="H385" i="13"/>
  <c r="J385" i="13"/>
  <c r="D386" i="13"/>
  <c r="E386" i="13"/>
  <c r="L386" i="13" s="1"/>
  <c r="H386" i="13"/>
  <c r="J386" i="13"/>
  <c r="D387" i="13"/>
  <c r="I387" i="13" s="1"/>
  <c r="E387" i="13"/>
  <c r="O387" i="13" s="1"/>
  <c r="H387" i="13"/>
  <c r="J387" i="13"/>
  <c r="D388" i="13"/>
  <c r="E388" i="13"/>
  <c r="R388" i="13" s="1"/>
  <c r="H388" i="13"/>
  <c r="J388" i="13"/>
  <c r="D389" i="13"/>
  <c r="I389" i="13" s="1"/>
  <c r="E389" i="13"/>
  <c r="H389" i="13"/>
  <c r="J389" i="13"/>
  <c r="D390" i="13"/>
  <c r="I390" i="13" s="1"/>
  <c r="E390" i="13"/>
  <c r="H390" i="13"/>
  <c r="J390" i="13"/>
  <c r="D391" i="13"/>
  <c r="I391" i="13" s="1"/>
  <c r="E391" i="13"/>
  <c r="H391" i="13"/>
  <c r="J391" i="13"/>
  <c r="D392" i="13"/>
  <c r="E392" i="13"/>
  <c r="H392" i="13"/>
  <c r="J392" i="13"/>
  <c r="D393" i="13"/>
  <c r="E393" i="13"/>
  <c r="R393" i="13" s="1"/>
  <c r="H393" i="13"/>
  <c r="J393" i="13"/>
  <c r="D394" i="13"/>
  <c r="E394" i="13"/>
  <c r="H394" i="13"/>
  <c r="J394" i="13"/>
  <c r="D395" i="13"/>
  <c r="I395" i="13" s="1"/>
  <c r="E395" i="13"/>
  <c r="H395" i="13"/>
  <c r="J395" i="13"/>
  <c r="D396" i="13"/>
  <c r="E396" i="13"/>
  <c r="F396" i="13" s="1"/>
  <c r="H396" i="13"/>
  <c r="J396" i="13"/>
  <c r="D397" i="13"/>
  <c r="E397" i="13"/>
  <c r="O397" i="13" s="1"/>
  <c r="H397" i="13"/>
  <c r="J397" i="13"/>
  <c r="D398" i="13"/>
  <c r="S398" i="13" s="1"/>
  <c r="E398" i="13"/>
  <c r="V398" i="13" s="1"/>
  <c r="W398" i="13" s="1"/>
  <c r="H398" i="13"/>
  <c r="J398" i="13"/>
  <c r="D399" i="13"/>
  <c r="E399" i="13"/>
  <c r="M399" i="13" s="1"/>
  <c r="H399" i="13"/>
  <c r="J399" i="13"/>
  <c r="D400" i="13"/>
  <c r="E400" i="13"/>
  <c r="H400" i="13"/>
  <c r="J400" i="13"/>
  <c r="D401" i="13"/>
  <c r="I401" i="13" s="1"/>
  <c r="E401" i="13"/>
  <c r="H401" i="13"/>
  <c r="J401" i="13"/>
  <c r="D402" i="13"/>
  <c r="E402" i="13"/>
  <c r="H402" i="13"/>
  <c r="J402" i="13"/>
  <c r="D403" i="13"/>
  <c r="I403" i="13" s="1"/>
  <c r="E403" i="13"/>
  <c r="L403" i="13" s="1"/>
  <c r="H403" i="13"/>
  <c r="J403" i="13"/>
  <c r="D404" i="13"/>
  <c r="E404" i="13"/>
  <c r="H404" i="13"/>
  <c r="J404" i="13"/>
  <c r="D405" i="13"/>
  <c r="E405" i="13"/>
  <c r="H405" i="13"/>
  <c r="J405" i="13"/>
  <c r="D406" i="13"/>
  <c r="E406" i="13"/>
  <c r="H406" i="13"/>
  <c r="J406" i="13"/>
  <c r="D407" i="13"/>
  <c r="E407" i="13"/>
  <c r="G407" i="13" s="1"/>
  <c r="H407" i="13"/>
  <c r="J407" i="13"/>
  <c r="D408" i="13"/>
  <c r="E408" i="13"/>
  <c r="T408" i="13" s="1"/>
  <c r="H408" i="13"/>
  <c r="J408" i="13"/>
  <c r="D409" i="13"/>
  <c r="E409" i="13"/>
  <c r="T409" i="13" s="1"/>
  <c r="H409" i="13"/>
  <c r="J409" i="13"/>
  <c r="D410" i="13"/>
  <c r="I410" i="13" s="1"/>
  <c r="E410" i="13"/>
  <c r="U410" i="13" s="1"/>
  <c r="H410" i="13"/>
  <c r="J410" i="13"/>
  <c r="D411" i="13"/>
  <c r="E411" i="13"/>
  <c r="L411" i="13" s="1"/>
  <c r="H411" i="13"/>
  <c r="J411" i="13"/>
  <c r="D412" i="13"/>
  <c r="E412" i="13"/>
  <c r="Q412" i="13" s="1"/>
  <c r="H412" i="13"/>
  <c r="J412" i="13"/>
  <c r="D413" i="13"/>
  <c r="E413" i="13"/>
  <c r="H413" i="13"/>
  <c r="J413" i="13"/>
  <c r="D414" i="13"/>
  <c r="E414" i="13"/>
  <c r="H414" i="13"/>
  <c r="J414" i="13"/>
  <c r="D415" i="13"/>
  <c r="E415" i="13"/>
  <c r="G415" i="13" s="1"/>
  <c r="H415" i="13"/>
  <c r="J415" i="13"/>
  <c r="D416" i="13"/>
  <c r="E416" i="13"/>
  <c r="H416" i="13"/>
  <c r="J416" i="13"/>
  <c r="D417" i="13"/>
  <c r="E417" i="13"/>
  <c r="U417" i="13" s="1"/>
  <c r="H417" i="13"/>
  <c r="J417" i="13"/>
  <c r="D418" i="13"/>
  <c r="E418" i="13"/>
  <c r="U418" i="13" s="1"/>
  <c r="H418" i="13"/>
  <c r="J418" i="13"/>
  <c r="D419" i="13"/>
  <c r="E419" i="13"/>
  <c r="R419" i="13" s="1"/>
  <c r="H419" i="13"/>
  <c r="J419" i="13"/>
  <c r="D420" i="13"/>
  <c r="I420" i="13" s="1"/>
  <c r="E420" i="13"/>
  <c r="K420" i="13" s="1"/>
  <c r="P420" i="13" s="1"/>
  <c r="H420" i="13"/>
  <c r="J420" i="13"/>
  <c r="D421" i="13"/>
  <c r="I421" i="13" s="1"/>
  <c r="E421" i="13"/>
  <c r="H421" i="13"/>
  <c r="J421" i="13"/>
  <c r="D422" i="13"/>
  <c r="E422" i="13"/>
  <c r="H422" i="13"/>
  <c r="J422" i="13"/>
  <c r="D423" i="13"/>
  <c r="I423" i="13" s="1"/>
  <c r="E423" i="13"/>
  <c r="G423" i="13" s="1"/>
  <c r="H423" i="13"/>
  <c r="J423" i="13"/>
  <c r="D424" i="13"/>
  <c r="E424" i="13"/>
  <c r="F424" i="13" s="1"/>
  <c r="H424" i="13"/>
  <c r="J424" i="13"/>
  <c r="D425" i="13"/>
  <c r="I425" i="13" s="1"/>
  <c r="E425" i="13"/>
  <c r="G425" i="13" s="1"/>
  <c r="H425" i="13"/>
  <c r="J425" i="13"/>
  <c r="D426" i="13"/>
  <c r="E426" i="13"/>
  <c r="H426" i="13"/>
  <c r="J426" i="13"/>
  <c r="D427" i="13"/>
  <c r="E427" i="13"/>
  <c r="N427" i="13" s="1"/>
  <c r="H427" i="13"/>
  <c r="J427" i="13"/>
  <c r="D428" i="13"/>
  <c r="I428" i="13" s="1"/>
  <c r="E428" i="13"/>
  <c r="H428" i="13"/>
  <c r="J428" i="13"/>
  <c r="D429" i="13"/>
  <c r="I429" i="13" s="1"/>
  <c r="E429" i="13"/>
  <c r="H429" i="13"/>
  <c r="J429" i="13"/>
  <c r="D430" i="13"/>
  <c r="I430" i="13" s="1"/>
  <c r="E430" i="13"/>
  <c r="H430" i="13"/>
  <c r="J430" i="13"/>
  <c r="D431" i="13"/>
  <c r="E431" i="13"/>
  <c r="H431" i="13"/>
  <c r="J431" i="13"/>
  <c r="D432" i="13"/>
  <c r="I432" i="13" s="1"/>
  <c r="E432" i="13"/>
  <c r="H432" i="13"/>
  <c r="J432" i="13"/>
  <c r="D433" i="13"/>
  <c r="E433" i="13"/>
  <c r="M433" i="13" s="1"/>
  <c r="H433" i="13"/>
  <c r="J433" i="13"/>
  <c r="D434" i="13"/>
  <c r="E434" i="13"/>
  <c r="H434" i="13"/>
  <c r="J434" i="13"/>
  <c r="D435" i="13"/>
  <c r="E435" i="13"/>
  <c r="F435" i="13" s="1"/>
  <c r="H435" i="13"/>
  <c r="J435" i="13"/>
  <c r="D436" i="13"/>
  <c r="I436" i="13" s="1"/>
  <c r="E436" i="13"/>
  <c r="O436" i="13" s="1"/>
  <c r="H436" i="13"/>
  <c r="J436" i="13"/>
  <c r="D437" i="13"/>
  <c r="I437" i="13" s="1"/>
  <c r="E437" i="13"/>
  <c r="R437" i="13" s="1"/>
  <c r="H437" i="13"/>
  <c r="J437" i="13"/>
  <c r="D438" i="13"/>
  <c r="E438" i="13"/>
  <c r="H438" i="13"/>
  <c r="J438" i="13"/>
  <c r="D439" i="13"/>
  <c r="E439" i="13"/>
  <c r="H439" i="13"/>
  <c r="J439" i="13"/>
  <c r="D440" i="13"/>
  <c r="I440" i="13" s="1"/>
  <c r="E440" i="13"/>
  <c r="H440" i="13"/>
  <c r="J440" i="13"/>
  <c r="D441" i="13"/>
  <c r="E441" i="13"/>
  <c r="H441" i="13"/>
  <c r="J441" i="13"/>
  <c r="D442" i="13"/>
  <c r="E442" i="13"/>
  <c r="K442" i="13" s="1"/>
  <c r="P442" i="13" s="1"/>
  <c r="H442" i="13"/>
  <c r="J442" i="13"/>
  <c r="D443" i="13"/>
  <c r="E443" i="13"/>
  <c r="H443" i="13"/>
  <c r="J443" i="13"/>
  <c r="D444" i="13"/>
  <c r="E444" i="13"/>
  <c r="H444" i="13"/>
  <c r="J444" i="13"/>
  <c r="D445" i="13"/>
  <c r="I445" i="13" s="1"/>
  <c r="E445" i="13"/>
  <c r="H445" i="13"/>
  <c r="J445" i="13"/>
  <c r="D446" i="13"/>
  <c r="E446" i="13"/>
  <c r="H446" i="13"/>
  <c r="J446" i="13"/>
  <c r="D447" i="13"/>
  <c r="E447" i="13"/>
  <c r="H447" i="13"/>
  <c r="J447" i="13"/>
  <c r="D448" i="13"/>
  <c r="I448" i="13" s="1"/>
  <c r="E448" i="13"/>
  <c r="F448" i="13" s="1"/>
  <c r="H448" i="13"/>
  <c r="J448" i="13"/>
  <c r="D449" i="13"/>
  <c r="I449" i="13" s="1"/>
  <c r="E449" i="13"/>
  <c r="H449" i="13"/>
  <c r="J449" i="13"/>
  <c r="D450" i="13"/>
  <c r="E450" i="13"/>
  <c r="H450" i="13"/>
  <c r="J450" i="13"/>
  <c r="D451" i="13"/>
  <c r="E451" i="13"/>
  <c r="H451" i="13"/>
  <c r="J451" i="13"/>
  <c r="D452" i="13"/>
  <c r="E452" i="13"/>
  <c r="H452" i="13"/>
  <c r="J452" i="13"/>
  <c r="D453" i="13"/>
  <c r="I453" i="13" s="1"/>
  <c r="E453" i="13"/>
  <c r="K453" i="13" s="1"/>
  <c r="P453" i="13" s="1"/>
  <c r="H453" i="13"/>
  <c r="J453" i="13"/>
  <c r="D454" i="13"/>
  <c r="I454" i="13" s="1"/>
  <c r="E454" i="13"/>
  <c r="G454" i="13" s="1"/>
  <c r="H454" i="13"/>
  <c r="J454" i="13"/>
  <c r="D455" i="13"/>
  <c r="E455" i="13"/>
  <c r="H455" i="13"/>
  <c r="J455" i="13"/>
  <c r="D456" i="13"/>
  <c r="E456" i="13"/>
  <c r="G456" i="13" s="1"/>
  <c r="H456" i="13"/>
  <c r="J456" i="13"/>
  <c r="D457" i="13"/>
  <c r="E457" i="13"/>
  <c r="H457" i="13"/>
  <c r="J457" i="13"/>
  <c r="D458" i="13"/>
  <c r="E458" i="13"/>
  <c r="H458" i="13"/>
  <c r="J458" i="13"/>
  <c r="D459" i="13"/>
  <c r="I459" i="13" s="1"/>
  <c r="E459" i="13"/>
  <c r="H459" i="13"/>
  <c r="J459" i="13"/>
  <c r="D460" i="13"/>
  <c r="I460" i="13" s="1"/>
  <c r="E460" i="13"/>
  <c r="H460" i="13"/>
  <c r="J460" i="13"/>
  <c r="D461" i="13"/>
  <c r="I461" i="13" s="1"/>
  <c r="E461" i="13"/>
  <c r="G461" i="13" s="1"/>
  <c r="H461" i="13"/>
  <c r="J461" i="13"/>
  <c r="D462" i="13"/>
  <c r="E462" i="13"/>
  <c r="Q462" i="13" s="1"/>
  <c r="H462" i="13"/>
  <c r="J462" i="13"/>
  <c r="D463" i="13"/>
  <c r="E463" i="13"/>
  <c r="H463" i="13"/>
  <c r="J463" i="13"/>
  <c r="D464" i="13"/>
  <c r="I464" i="13" s="1"/>
  <c r="E464" i="13"/>
  <c r="M464" i="13" s="1"/>
  <c r="H464" i="13"/>
  <c r="J464" i="13"/>
  <c r="D465" i="13"/>
  <c r="E465" i="13"/>
  <c r="H465" i="13"/>
  <c r="J465" i="13"/>
  <c r="D466" i="13"/>
  <c r="S466" i="13" s="1"/>
  <c r="E466" i="13"/>
  <c r="H466" i="13"/>
  <c r="J466" i="13"/>
  <c r="D467" i="13"/>
  <c r="E467" i="13"/>
  <c r="F467" i="13" s="1"/>
  <c r="H467" i="13"/>
  <c r="J467" i="13"/>
  <c r="D468" i="13"/>
  <c r="E468" i="13"/>
  <c r="H468" i="13"/>
  <c r="J468" i="13"/>
  <c r="D469" i="13"/>
  <c r="I469" i="13" s="1"/>
  <c r="E469" i="13"/>
  <c r="H469" i="13"/>
  <c r="J469" i="13"/>
  <c r="D470" i="13"/>
  <c r="E470" i="13"/>
  <c r="H470" i="13"/>
  <c r="J470" i="13"/>
  <c r="D471" i="13"/>
  <c r="I471" i="13" s="1"/>
  <c r="E471" i="13"/>
  <c r="M471" i="13" s="1"/>
  <c r="H471" i="13"/>
  <c r="J471" i="13"/>
  <c r="D472" i="13"/>
  <c r="E472" i="13"/>
  <c r="Q472" i="13" s="1"/>
  <c r="H472" i="13"/>
  <c r="J472" i="13"/>
  <c r="D473" i="13"/>
  <c r="E473" i="13"/>
  <c r="H473" i="13"/>
  <c r="J473" i="13"/>
  <c r="D474" i="13"/>
  <c r="E474" i="13"/>
  <c r="H474" i="13"/>
  <c r="J474" i="13"/>
  <c r="D475" i="13"/>
  <c r="E475" i="13"/>
  <c r="O475" i="13" s="1"/>
  <c r="H475" i="13"/>
  <c r="J475" i="13"/>
  <c r="D476" i="13"/>
  <c r="E476" i="13"/>
  <c r="H476" i="13"/>
  <c r="J476" i="13"/>
  <c r="D477" i="13"/>
  <c r="I477" i="13" s="1"/>
  <c r="E477" i="13"/>
  <c r="H477" i="13"/>
  <c r="J477" i="13"/>
  <c r="D478" i="13"/>
  <c r="I478" i="13" s="1"/>
  <c r="E478" i="13"/>
  <c r="M478" i="13" s="1"/>
  <c r="H478" i="13"/>
  <c r="J478" i="13"/>
  <c r="D479" i="13"/>
  <c r="I479" i="13" s="1"/>
  <c r="E479" i="13"/>
  <c r="H479" i="13"/>
  <c r="J479" i="13"/>
  <c r="D480" i="13"/>
  <c r="I480" i="13" s="1"/>
  <c r="E480" i="13"/>
  <c r="O480" i="13" s="1"/>
  <c r="H480" i="13"/>
  <c r="J480" i="13"/>
  <c r="D481" i="13"/>
  <c r="E481" i="13"/>
  <c r="F481" i="13" s="1"/>
  <c r="H481" i="13"/>
  <c r="J481" i="13"/>
  <c r="D482" i="13"/>
  <c r="E482" i="13"/>
  <c r="U482" i="13" s="1"/>
  <c r="H482" i="13"/>
  <c r="J482" i="13"/>
  <c r="D483" i="13"/>
  <c r="I483" i="13" s="1"/>
  <c r="E483" i="13"/>
  <c r="H483" i="13"/>
  <c r="J483" i="13"/>
  <c r="D484" i="13"/>
  <c r="S484" i="13" s="1"/>
  <c r="E484" i="13"/>
  <c r="H484" i="13"/>
  <c r="J484" i="13"/>
  <c r="D485" i="13"/>
  <c r="I485" i="13" s="1"/>
  <c r="E485" i="13"/>
  <c r="H485" i="13"/>
  <c r="J485" i="13"/>
  <c r="D486" i="13"/>
  <c r="I486" i="13" s="1"/>
  <c r="E486" i="13"/>
  <c r="K486" i="13" s="1"/>
  <c r="P486" i="13" s="1"/>
  <c r="H486" i="13"/>
  <c r="J486" i="13"/>
  <c r="D487" i="13"/>
  <c r="E487" i="13"/>
  <c r="H487" i="13"/>
  <c r="J487" i="13"/>
  <c r="D488" i="13"/>
  <c r="E488" i="13"/>
  <c r="H488" i="13"/>
  <c r="J488" i="13"/>
  <c r="D489" i="13"/>
  <c r="E489" i="13"/>
  <c r="H489" i="13"/>
  <c r="J489" i="13"/>
  <c r="D490" i="13"/>
  <c r="I490" i="13" s="1"/>
  <c r="E490" i="13"/>
  <c r="H490" i="13"/>
  <c r="J490" i="13"/>
  <c r="D491" i="13"/>
  <c r="E491" i="13"/>
  <c r="L491" i="13" s="1"/>
  <c r="H491" i="13"/>
  <c r="J491" i="13"/>
  <c r="D492" i="13"/>
  <c r="E492" i="13"/>
  <c r="F492" i="13" s="1"/>
  <c r="H492" i="13"/>
  <c r="J492" i="13"/>
  <c r="D493" i="13"/>
  <c r="E493" i="13"/>
  <c r="O493" i="13" s="1"/>
  <c r="H493" i="13"/>
  <c r="J493" i="13"/>
  <c r="D494" i="13"/>
  <c r="E494" i="13"/>
  <c r="H494" i="13"/>
  <c r="J494" i="13"/>
  <c r="D495" i="13"/>
  <c r="E495" i="13"/>
  <c r="H495" i="13"/>
  <c r="J495" i="13"/>
  <c r="D496" i="13"/>
  <c r="I496" i="13" s="1"/>
  <c r="E496" i="13"/>
  <c r="H496" i="13"/>
  <c r="J496" i="13"/>
  <c r="D497" i="13"/>
  <c r="E497" i="13"/>
  <c r="H497" i="13"/>
  <c r="J497" i="13"/>
  <c r="D498" i="13"/>
  <c r="E498" i="13"/>
  <c r="H498" i="13"/>
  <c r="J498" i="13"/>
  <c r="D499" i="13"/>
  <c r="E499" i="13"/>
  <c r="L499" i="13" s="1"/>
  <c r="H499" i="13"/>
  <c r="J499" i="13"/>
  <c r="D500" i="13"/>
  <c r="E500" i="13"/>
  <c r="H500" i="13"/>
  <c r="J500" i="13"/>
  <c r="D501" i="13"/>
  <c r="E501" i="13"/>
  <c r="H501" i="13"/>
  <c r="J501" i="13"/>
  <c r="D502" i="13"/>
  <c r="E502" i="13"/>
  <c r="H502" i="13"/>
  <c r="J502" i="13"/>
  <c r="D503" i="13"/>
  <c r="S503" i="13" s="1"/>
  <c r="E503" i="13"/>
  <c r="H503" i="13"/>
  <c r="J503" i="13"/>
  <c r="D504" i="13"/>
  <c r="E504" i="13"/>
  <c r="H504" i="13"/>
  <c r="J504" i="13"/>
  <c r="D505" i="13"/>
  <c r="E505" i="13"/>
  <c r="H505" i="13"/>
  <c r="J505" i="13"/>
  <c r="D506" i="13"/>
  <c r="E506" i="13"/>
  <c r="H506" i="13"/>
  <c r="J506" i="13"/>
  <c r="D507" i="13"/>
  <c r="E507" i="13"/>
  <c r="T507" i="13" s="1"/>
  <c r="H507" i="13"/>
  <c r="J507" i="13"/>
  <c r="D508" i="13"/>
  <c r="E508" i="13"/>
  <c r="F508" i="13" s="1"/>
  <c r="H508" i="13"/>
  <c r="J508" i="13"/>
  <c r="D509" i="13"/>
  <c r="E509" i="13"/>
  <c r="G509" i="13" s="1"/>
  <c r="H509" i="13"/>
  <c r="J509" i="13"/>
  <c r="D510" i="13"/>
  <c r="E510" i="13"/>
  <c r="F510" i="13" s="1"/>
  <c r="H510" i="13"/>
  <c r="J510" i="13"/>
  <c r="D511" i="13"/>
  <c r="E511" i="13"/>
  <c r="L511" i="13" s="1"/>
  <c r="H511" i="13"/>
  <c r="J511" i="13"/>
  <c r="D512" i="13"/>
  <c r="I512" i="13" s="1"/>
  <c r="E512" i="13"/>
  <c r="Q512" i="13" s="1"/>
  <c r="H512" i="13"/>
  <c r="J512" i="13"/>
  <c r="D513" i="13"/>
  <c r="E513" i="13"/>
  <c r="T513" i="13" s="1"/>
  <c r="H513" i="13"/>
  <c r="J513" i="13"/>
  <c r="D514" i="13"/>
  <c r="E514" i="13"/>
  <c r="H514" i="13"/>
  <c r="J514" i="13"/>
  <c r="D515" i="13"/>
  <c r="E515" i="13"/>
  <c r="H515" i="13"/>
  <c r="J515" i="13"/>
  <c r="D516" i="13"/>
  <c r="I516" i="13" s="1"/>
  <c r="E516" i="13"/>
  <c r="H516" i="13"/>
  <c r="J516" i="13"/>
  <c r="D517" i="13"/>
  <c r="E517" i="13"/>
  <c r="H517" i="13"/>
  <c r="J517" i="13"/>
  <c r="D518" i="13"/>
  <c r="E518" i="13"/>
  <c r="H518" i="13"/>
  <c r="J518" i="13"/>
  <c r="D519" i="13"/>
  <c r="E519" i="13"/>
  <c r="H519" i="13"/>
  <c r="J519" i="13"/>
  <c r="D520" i="13"/>
  <c r="E520" i="13"/>
  <c r="L520" i="13" s="1"/>
  <c r="H520" i="13"/>
  <c r="J520" i="13"/>
  <c r="D521" i="13"/>
  <c r="E521" i="13"/>
  <c r="G521" i="13" s="1"/>
  <c r="H521" i="13"/>
  <c r="J521" i="13"/>
  <c r="D522" i="13"/>
  <c r="I522" i="13" s="1"/>
  <c r="E522" i="13"/>
  <c r="H522" i="13"/>
  <c r="J522" i="13"/>
  <c r="D523" i="13"/>
  <c r="E523" i="13"/>
  <c r="H523" i="13"/>
  <c r="J523" i="13"/>
  <c r="D524" i="13"/>
  <c r="S524" i="13" s="1"/>
  <c r="E524" i="13"/>
  <c r="L524" i="13" s="1"/>
  <c r="H524" i="13"/>
  <c r="J524" i="13"/>
  <c r="D525" i="13"/>
  <c r="E525" i="13"/>
  <c r="T525" i="13" s="1"/>
  <c r="H525" i="13"/>
  <c r="J525" i="13"/>
  <c r="D526" i="13"/>
  <c r="E526" i="13"/>
  <c r="Q526" i="13" s="1"/>
  <c r="H526" i="13"/>
  <c r="J526" i="13"/>
  <c r="D527" i="13"/>
  <c r="E527" i="13"/>
  <c r="G527" i="13" s="1"/>
  <c r="H527" i="13"/>
  <c r="J527" i="13"/>
  <c r="D528" i="13"/>
  <c r="S528" i="13" s="1"/>
  <c r="E528" i="13"/>
  <c r="K528" i="13" s="1"/>
  <c r="P528" i="13" s="1"/>
  <c r="H528" i="13"/>
  <c r="J528" i="13"/>
  <c r="D529" i="13"/>
  <c r="S529" i="13" s="1"/>
  <c r="E529" i="13"/>
  <c r="H529" i="13"/>
  <c r="J529" i="13"/>
  <c r="D530" i="13"/>
  <c r="S530" i="13" s="1"/>
  <c r="E530" i="13"/>
  <c r="H530" i="13"/>
  <c r="J530" i="13"/>
  <c r="D531" i="13"/>
  <c r="S531" i="13" s="1"/>
  <c r="E531" i="13"/>
  <c r="M531" i="13" s="1"/>
  <c r="H531" i="13"/>
  <c r="J531" i="13"/>
  <c r="D532" i="13"/>
  <c r="E532" i="13"/>
  <c r="H532" i="13"/>
  <c r="J532" i="13"/>
  <c r="D533" i="13"/>
  <c r="E533" i="13"/>
  <c r="H533" i="13"/>
  <c r="J533" i="13"/>
  <c r="D534" i="13"/>
  <c r="I534" i="13" s="1"/>
  <c r="E534" i="13"/>
  <c r="L534" i="13" s="1"/>
  <c r="H534" i="13"/>
  <c r="J534" i="13"/>
  <c r="D535" i="13"/>
  <c r="S535" i="13" s="1"/>
  <c r="E535" i="13"/>
  <c r="Q535" i="13" s="1"/>
  <c r="H535" i="13"/>
  <c r="J535" i="13"/>
  <c r="D536" i="13"/>
  <c r="E536" i="13"/>
  <c r="L536" i="13" s="1"/>
  <c r="H536" i="13"/>
  <c r="J536" i="13"/>
  <c r="D537" i="13"/>
  <c r="E537" i="13"/>
  <c r="U537" i="13" s="1"/>
  <c r="H537" i="13"/>
  <c r="J537" i="13"/>
  <c r="D538" i="13"/>
  <c r="I538" i="13" s="1"/>
  <c r="E538" i="13"/>
  <c r="M538" i="13" s="1"/>
  <c r="H538" i="13"/>
  <c r="J538" i="13"/>
  <c r="D539" i="13"/>
  <c r="S539" i="13" s="1"/>
  <c r="E539" i="13"/>
  <c r="R539" i="13" s="1"/>
  <c r="H539" i="13"/>
  <c r="J539" i="13"/>
  <c r="D540" i="13"/>
  <c r="E540" i="13"/>
  <c r="H540" i="13"/>
  <c r="J540" i="13"/>
  <c r="D541" i="13"/>
  <c r="S541" i="13" s="1"/>
  <c r="E541" i="13"/>
  <c r="G541" i="13" s="1"/>
  <c r="H541" i="13"/>
  <c r="J541" i="13"/>
  <c r="D542" i="13"/>
  <c r="E542" i="13"/>
  <c r="T542" i="13" s="1"/>
  <c r="H542" i="13"/>
  <c r="J542" i="13"/>
  <c r="D543" i="13"/>
  <c r="E543" i="13"/>
  <c r="H543" i="13"/>
  <c r="J543" i="13"/>
  <c r="D544" i="13"/>
  <c r="E544" i="13"/>
  <c r="L544" i="13" s="1"/>
  <c r="H544" i="13"/>
  <c r="J544" i="13"/>
  <c r="D545" i="13"/>
  <c r="E545" i="13"/>
  <c r="H545" i="13"/>
  <c r="J545" i="13"/>
  <c r="D546" i="13"/>
  <c r="E546" i="13"/>
  <c r="U546" i="13" s="1"/>
  <c r="H546" i="13"/>
  <c r="J546" i="13"/>
  <c r="D547" i="13"/>
  <c r="E547" i="13"/>
  <c r="Q547" i="13" s="1"/>
  <c r="H547" i="13"/>
  <c r="J547" i="13"/>
  <c r="D548" i="13"/>
  <c r="E548" i="13"/>
  <c r="K548" i="13" s="1"/>
  <c r="P548" i="13" s="1"/>
  <c r="H548" i="13"/>
  <c r="J548" i="13"/>
  <c r="D549" i="13"/>
  <c r="S549" i="13" s="1"/>
  <c r="E549" i="13"/>
  <c r="H549" i="13"/>
  <c r="J549" i="13"/>
  <c r="D550" i="13"/>
  <c r="E550" i="13"/>
  <c r="H550" i="13"/>
  <c r="J550" i="13"/>
  <c r="D551" i="13"/>
  <c r="E551" i="13"/>
  <c r="G551" i="13" s="1"/>
  <c r="H551" i="13"/>
  <c r="J551" i="13"/>
  <c r="D552" i="13"/>
  <c r="E552" i="13"/>
  <c r="H552" i="13"/>
  <c r="J552" i="13"/>
  <c r="D553" i="13"/>
  <c r="E553" i="13"/>
  <c r="H553" i="13"/>
  <c r="J553" i="13"/>
  <c r="D554" i="13"/>
  <c r="I554" i="13" s="1"/>
  <c r="E554" i="13"/>
  <c r="N554" i="13" s="1"/>
  <c r="H554" i="13"/>
  <c r="J554" i="13"/>
  <c r="D555" i="13"/>
  <c r="S555" i="13" s="1"/>
  <c r="E555" i="13"/>
  <c r="H555" i="13"/>
  <c r="J555" i="13"/>
  <c r="D556" i="13"/>
  <c r="E556" i="13"/>
  <c r="H556" i="13"/>
  <c r="J556" i="13"/>
  <c r="D557" i="13"/>
  <c r="S557" i="13" s="1"/>
  <c r="E557" i="13"/>
  <c r="H557" i="13"/>
  <c r="J557" i="13"/>
  <c r="D558" i="13"/>
  <c r="E558" i="13"/>
  <c r="H558" i="13"/>
  <c r="J558" i="13"/>
  <c r="D559" i="13"/>
  <c r="E559" i="13"/>
  <c r="Q559" i="13" s="1"/>
  <c r="H559" i="13"/>
  <c r="J559" i="13"/>
  <c r="D560" i="13"/>
  <c r="E560" i="13"/>
  <c r="H560" i="13"/>
  <c r="J560" i="13"/>
  <c r="D561" i="13"/>
  <c r="E561" i="13"/>
  <c r="H561" i="13"/>
  <c r="J561" i="13"/>
  <c r="D562" i="13"/>
  <c r="E562" i="13"/>
  <c r="H562" i="13"/>
  <c r="J562" i="13"/>
  <c r="D563" i="13"/>
  <c r="E563" i="13"/>
  <c r="H563" i="13"/>
  <c r="J563" i="13"/>
  <c r="D564" i="13"/>
  <c r="S564" i="13" s="1"/>
  <c r="E564" i="13"/>
  <c r="L564" i="13" s="1"/>
  <c r="H564" i="13"/>
  <c r="J564" i="13"/>
  <c r="D565" i="13"/>
  <c r="E565" i="13"/>
  <c r="Q565" i="13" s="1"/>
  <c r="H565" i="13"/>
  <c r="J565" i="13"/>
  <c r="D566" i="13"/>
  <c r="E566" i="13"/>
  <c r="H566" i="13"/>
  <c r="J566" i="13"/>
  <c r="D567" i="13"/>
  <c r="E567" i="13"/>
  <c r="H567" i="13"/>
  <c r="J567" i="13"/>
  <c r="D568" i="13"/>
  <c r="E568" i="13"/>
  <c r="R568" i="13" s="1"/>
  <c r="H568" i="13"/>
  <c r="J568" i="13"/>
  <c r="D569" i="13"/>
  <c r="E569" i="13"/>
  <c r="H569" i="13"/>
  <c r="J569" i="13"/>
  <c r="D570" i="13"/>
  <c r="E570" i="13"/>
  <c r="H570" i="13"/>
  <c r="J570" i="13"/>
  <c r="D571" i="13"/>
  <c r="E571" i="13"/>
  <c r="H571" i="13"/>
  <c r="J571" i="13"/>
  <c r="D572" i="13"/>
  <c r="I572" i="13" s="1"/>
  <c r="E572" i="13"/>
  <c r="H572" i="13"/>
  <c r="J572" i="13"/>
  <c r="D573" i="13"/>
  <c r="E573" i="13"/>
  <c r="H573" i="13"/>
  <c r="J573" i="13"/>
  <c r="D574" i="13"/>
  <c r="I574" i="13" s="1"/>
  <c r="E574" i="13"/>
  <c r="F574" i="13" s="1"/>
  <c r="H574" i="13"/>
  <c r="J574" i="13"/>
  <c r="D575" i="13"/>
  <c r="E575" i="13"/>
  <c r="H575" i="13"/>
  <c r="J575" i="13"/>
  <c r="D576" i="13"/>
  <c r="I576" i="13" s="1"/>
  <c r="E576" i="13"/>
  <c r="Q576" i="13" s="1"/>
  <c r="H576" i="13"/>
  <c r="J576" i="13"/>
  <c r="D577" i="13"/>
  <c r="S577" i="13" s="1"/>
  <c r="E577" i="13"/>
  <c r="H577" i="13"/>
  <c r="J577" i="13"/>
  <c r="D578" i="13"/>
  <c r="I578" i="13" s="1"/>
  <c r="E578" i="13"/>
  <c r="V578" i="13" s="1"/>
  <c r="W578" i="13" s="1"/>
  <c r="H578" i="13"/>
  <c r="J578" i="13"/>
  <c r="D579" i="13"/>
  <c r="E579" i="13"/>
  <c r="L579" i="13" s="1"/>
  <c r="H579" i="13"/>
  <c r="J579" i="13"/>
  <c r="D580" i="13"/>
  <c r="I580" i="13" s="1"/>
  <c r="E580" i="13"/>
  <c r="H580" i="13"/>
  <c r="J580" i="13"/>
  <c r="D581" i="13"/>
  <c r="E581" i="13"/>
  <c r="G581" i="13" s="1"/>
  <c r="H581" i="13"/>
  <c r="J581" i="13"/>
  <c r="D582" i="13"/>
  <c r="S582" i="13" s="1"/>
  <c r="E582" i="13"/>
  <c r="H582" i="13"/>
  <c r="J582" i="13"/>
  <c r="D583" i="13"/>
  <c r="E583" i="13"/>
  <c r="O583" i="13" s="1"/>
  <c r="H583" i="13"/>
  <c r="J583" i="13"/>
  <c r="D584" i="13"/>
  <c r="E584" i="13"/>
  <c r="Q584" i="13" s="1"/>
  <c r="H584" i="13"/>
  <c r="J584" i="13"/>
  <c r="D585" i="13"/>
  <c r="E585" i="13"/>
  <c r="T585" i="13" s="1"/>
  <c r="H585" i="13"/>
  <c r="J585" i="13"/>
  <c r="D586" i="13"/>
  <c r="I586" i="13" s="1"/>
  <c r="E586" i="13"/>
  <c r="H586" i="13"/>
  <c r="J586" i="13"/>
  <c r="D587" i="13"/>
  <c r="E587" i="13"/>
  <c r="H587" i="13"/>
  <c r="J587" i="13"/>
  <c r="D588" i="13"/>
  <c r="E588" i="13"/>
  <c r="H588" i="13"/>
  <c r="J588" i="13"/>
  <c r="D589" i="13"/>
  <c r="E589" i="13"/>
  <c r="U589" i="13" s="1"/>
  <c r="H589" i="13"/>
  <c r="J589" i="13"/>
  <c r="D590" i="13"/>
  <c r="E590" i="13"/>
  <c r="F590" i="13" s="1"/>
  <c r="H590" i="13"/>
  <c r="J590" i="13"/>
  <c r="D591" i="13"/>
  <c r="E591" i="13"/>
  <c r="H591" i="13"/>
  <c r="J591" i="13"/>
  <c r="D592" i="13"/>
  <c r="E592" i="13"/>
  <c r="M592" i="13" s="1"/>
  <c r="H592" i="13"/>
  <c r="J592" i="13"/>
  <c r="D593" i="13"/>
  <c r="S593" i="13" s="1"/>
  <c r="E593" i="13"/>
  <c r="H593" i="13"/>
  <c r="J593" i="13"/>
  <c r="D594" i="13"/>
  <c r="I594" i="13" s="1"/>
  <c r="E594" i="13"/>
  <c r="R594" i="13" s="1"/>
  <c r="H594" i="13"/>
  <c r="J594" i="13"/>
  <c r="D595" i="13"/>
  <c r="E595" i="13"/>
  <c r="H595" i="13"/>
  <c r="J595" i="13"/>
  <c r="D596" i="13"/>
  <c r="I596" i="13" s="1"/>
  <c r="E596" i="13"/>
  <c r="T596" i="13" s="1"/>
  <c r="H596" i="13"/>
  <c r="J596" i="13"/>
  <c r="D597" i="13"/>
  <c r="E597" i="13"/>
  <c r="H597" i="13"/>
  <c r="J597" i="13"/>
  <c r="D598" i="13"/>
  <c r="E598" i="13"/>
  <c r="H598" i="13"/>
  <c r="J598" i="13"/>
  <c r="D599" i="13"/>
  <c r="S599" i="13" s="1"/>
  <c r="E599" i="13"/>
  <c r="H599" i="13"/>
  <c r="J599" i="13"/>
  <c r="D600" i="13"/>
  <c r="S600" i="13" s="1"/>
  <c r="E600" i="13"/>
  <c r="H600" i="13"/>
  <c r="J600" i="13"/>
  <c r="D601" i="13"/>
  <c r="S601" i="13" s="1"/>
  <c r="E601" i="13"/>
  <c r="H601" i="13"/>
  <c r="J601" i="13"/>
  <c r="D602" i="13"/>
  <c r="E602" i="13"/>
  <c r="H602" i="13"/>
  <c r="J602" i="13"/>
  <c r="D603" i="13"/>
  <c r="E603" i="13"/>
  <c r="H603" i="13"/>
  <c r="J603" i="13"/>
  <c r="D604" i="13"/>
  <c r="E604" i="13"/>
  <c r="H604" i="13"/>
  <c r="J604" i="13"/>
  <c r="D605" i="13"/>
  <c r="S605" i="13" s="1"/>
  <c r="E605" i="13"/>
  <c r="F605" i="13" s="1"/>
  <c r="H605" i="13"/>
  <c r="J605" i="13"/>
  <c r="D606" i="13"/>
  <c r="I606" i="13" s="1"/>
  <c r="E606" i="13"/>
  <c r="H606" i="13"/>
  <c r="J606" i="13"/>
  <c r="D607" i="13"/>
  <c r="E607" i="13"/>
  <c r="T607" i="13" s="1"/>
  <c r="H607" i="13"/>
  <c r="J607" i="13"/>
  <c r="D608" i="13"/>
  <c r="I608" i="13" s="1"/>
  <c r="E608" i="13"/>
  <c r="L608" i="13" s="1"/>
  <c r="H608" i="13"/>
  <c r="J608" i="13"/>
  <c r="D609" i="13"/>
  <c r="E609" i="13"/>
  <c r="H609" i="13"/>
  <c r="J609" i="13"/>
  <c r="D610" i="13"/>
  <c r="E610" i="13"/>
  <c r="M610" i="13" s="1"/>
  <c r="H610" i="13"/>
  <c r="J610" i="13"/>
  <c r="D611" i="13"/>
  <c r="E611" i="13"/>
  <c r="G611" i="13" s="1"/>
  <c r="H611" i="13"/>
  <c r="J611" i="13"/>
  <c r="D612" i="13"/>
  <c r="S612" i="13" s="1"/>
  <c r="E612" i="13"/>
  <c r="H612" i="13"/>
  <c r="J612" i="13"/>
  <c r="D613" i="13"/>
  <c r="E613" i="13"/>
  <c r="Q613" i="13" s="1"/>
  <c r="H613" i="13"/>
  <c r="J613" i="13"/>
  <c r="D614" i="13"/>
  <c r="E614" i="13"/>
  <c r="T614" i="13" s="1"/>
  <c r="H614" i="13"/>
  <c r="J614" i="13"/>
  <c r="D615" i="13"/>
  <c r="E615" i="13"/>
  <c r="G615" i="13" s="1"/>
  <c r="H615" i="13"/>
  <c r="J615" i="13"/>
  <c r="D616" i="13"/>
  <c r="E616" i="13"/>
  <c r="H616" i="13"/>
  <c r="J616" i="13"/>
  <c r="D617" i="13"/>
  <c r="S617" i="13" s="1"/>
  <c r="E617" i="13"/>
  <c r="G617" i="13" s="1"/>
  <c r="H617" i="13"/>
  <c r="J617" i="13"/>
  <c r="D618" i="13"/>
  <c r="E618" i="13"/>
  <c r="T618" i="13" s="1"/>
  <c r="H618" i="13"/>
  <c r="J618" i="13"/>
  <c r="D619" i="13"/>
  <c r="S619" i="13" s="1"/>
  <c r="E619" i="13"/>
  <c r="H619" i="13"/>
  <c r="J619" i="13"/>
  <c r="D620" i="13"/>
  <c r="E620" i="13"/>
  <c r="H620" i="13"/>
  <c r="J620" i="13"/>
  <c r="D621" i="13"/>
  <c r="E621" i="13"/>
  <c r="H621" i="13"/>
  <c r="J621" i="13"/>
  <c r="D622" i="13"/>
  <c r="E622" i="13"/>
  <c r="M622" i="13" s="1"/>
  <c r="H622" i="13"/>
  <c r="J622" i="13"/>
  <c r="D623" i="13"/>
  <c r="S623" i="13" s="1"/>
  <c r="E623" i="13"/>
  <c r="H623" i="13"/>
  <c r="J623" i="13"/>
  <c r="D624" i="13"/>
  <c r="I624" i="13" s="1"/>
  <c r="E624" i="13"/>
  <c r="H624" i="13"/>
  <c r="J624" i="13"/>
  <c r="D625" i="13"/>
  <c r="E625" i="13"/>
  <c r="H625" i="13"/>
  <c r="J625" i="13"/>
  <c r="D626" i="13"/>
  <c r="I626" i="13" s="1"/>
  <c r="E626" i="13"/>
  <c r="R626" i="13" s="1"/>
  <c r="H626" i="13"/>
  <c r="J626" i="13"/>
  <c r="D627" i="13"/>
  <c r="E627" i="13"/>
  <c r="H627" i="13"/>
  <c r="J627" i="13"/>
  <c r="D628" i="13"/>
  <c r="E628" i="13"/>
  <c r="K628" i="13" s="1"/>
  <c r="P628" i="13" s="1"/>
  <c r="H628" i="13"/>
  <c r="J628" i="13"/>
  <c r="D629" i="13"/>
  <c r="E629" i="13"/>
  <c r="T629" i="13" s="1"/>
  <c r="H629" i="13"/>
  <c r="J629" i="13"/>
  <c r="D630" i="13"/>
  <c r="E630" i="13"/>
  <c r="H630" i="13"/>
  <c r="J630" i="13"/>
  <c r="D631" i="13"/>
  <c r="E631" i="13"/>
  <c r="V631" i="13" s="1"/>
  <c r="W631" i="13" s="1"/>
  <c r="H631" i="13"/>
  <c r="J631" i="13"/>
  <c r="D632" i="13"/>
  <c r="E632" i="13"/>
  <c r="Q632" i="13" s="1"/>
  <c r="H632" i="13"/>
  <c r="J632" i="13"/>
  <c r="D633" i="13"/>
  <c r="E633" i="13"/>
  <c r="R633" i="13" s="1"/>
  <c r="H633" i="13"/>
  <c r="J633" i="13"/>
  <c r="D634" i="13"/>
  <c r="E634" i="13"/>
  <c r="H634" i="13"/>
  <c r="J634" i="13"/>
  <c r="D635" i="13"/>
  <c r="S635" i="13" s="1"/>
  <c r="E635" i="13"/>
  <c r="H635" i="13"/>
  <c r="J635" i="13"/>
  <c r="D636" i="13"/>
  <c r="E636" i="13"/>
  <c r="F636" i="13" s="1"/>
  <c r="H636" i="13"/>
  <c r="J636" i="13"/>
  <c r="D637" i="13"/>
  <c r="S637" i="13" s="1"/>
  <c r="E637" i="13"/>
  <c r="H637" i="13"/>
  <c r="J637" i="13"/>
  <c r="D638" i="13"/>
  <c r="E638" i="13"/>
  <c r="H638" i="13"/>
  <c r="J638" i="13"/>
  <c r="D639" i="13"/>
  <c r="E639" i="13"/>
  <c r="F639" i="13" s="1"/>
  <c r="H639" i="13"/>
  <c r="J639" i="13"/>
  <c r="D640" i="13"/>
  <c r="E640" i="13"/>
  <c r="K640" i="13" s="1"/>
  <c r="P640" i="13" s="1"/>
  <c r="H640" i="13"/>
  <c r="J640" i="13"/>
  <c r="D641" i="13"/>
  <c r="E641" i="13"/>
  <c r="G641" i="13" s="1"/>
  <c r="H641" i="13"/>
  <c r="J641" i="13"/>
  <c r="D642" i="13"/>
  <c r="E642" i="13"/>
  <c r="H642" i="13"/>
  <c r="J642" i="13"/>
  <c r="D643" i="13"/>
  <c r="E643" i="13"/>
  <c r="H643" i="13"/>
  <c r="J643" i="13"/>
  <c r="D644" i="13"/>
  <c r="I644" i="13" s="1"/>
  <c r="E644" i="13"/>
  <c r="H644" i="13"/>
  <c r="J644" i="13"/>
  <c r="D645" i="13"/>
  <c r="E645" i="13"/>
  <c r="N645" i="13" s="1"/>
  <c r="H645" i="13"/>
  <c r="J645" i="13"/>
  <c r="D646" i="13"/>
  <c r="I646" i="13" s="1"/>
  <c r="E646" i="13"/>
  <c r="F646" i="13" s="1"/>
  <c r="H646" i="13"/>
  <c r="J646" i="13"/>
  <c r="D647" i="13"/>
  <c r="E647" i="13"/>
  <c r="R647" i="13" s="1"/>
  <c r="H647" i="13"/>
  <c r="J647" i="13"/>
  <c r="D648" i="13"/>
  <c r="S648" i="13" s="1"/>
  <c r="E648" i="13"/>
  <c r="U648" i="13" s="1"/>
  <c r="H648" i="13"/>
  <c r="J648" i="13"/>
  <c r="D649" i="13"/>
  <c r="E649" i="13"/>
  <c r="V649" i="13" s="1"/>
  <c r="W649" i="13" s="1"/>
  <c r="H649" i="13"/>
  <c r="J649" i="13"/>
  <c r="D650" i="13"/>
  <c r="S650" i="13" s="1"/>
  <c r="E650" i="13"/>
  <c r="H650" i="13"/>
  <c r="J650" i="13"/>
  <c r="D651" i="13"/>
  <c r="E651" i="13"/>
  <c r="H651" i="13"/>
  <c r="J651" i="13"/>
  <c r="D652" i="13"/>
  <c r="I652" i="13" s="1"/>
  <c r="E652" i="13"/>
  <c r="K652" i="13" s="1"/>
  <c r="P652" i="13" s="1"/>
  <c r="H652" i="13"/>
  <c r="J652" i="13"/>
  <c r="D653" i="13"/>
  <c r="E653" i="13"/>
  <c r="F653" i="13" s="1"/>
  <c r="H653" i="13"/>
  <c r="J653" i="13"/>
  <c r="D654" i="13"/>
  <c r="E654" i="13"/>
  <c r="M654" i="13" s="1"/>
  <c r="H654" i="13"/>
  <c r="J654" i="13"/>
  <c r="D655" i="13"/>
  <c r="E655" i="13"/>
  <c r="F655" i="13" s="1"/>
  <c r="H655" i="13"/>
  <c r="J655" i="13"/>
  <c r="D656" i="13"/>
  <c r="I656" i="13" s="1"/>
  <c r="E656" i="13"/>
  <c r="K656" i="13" s="1"/>
  <c r="P656" i="13" s="1"/>
  <c r="H656" i="13"/>
  <c r="J656" i="13"/>
  <c r="D657" i="13"/>
  <c r="I657" i="13" s="1"/>
  <c r="E657" i="13"/>
  <c r="H657" i="13"/>
  <c r="J657" i="13"/>
  <c r="D658" i="13"/>
  <c r="E658" i="13"/>
  <c r="H658" i="13"/>
  <c r="J658" i="13"/>
  <c r="D659" i="13"/>
  <c r="I659" i="13" s="1"/>
  <c r="E659" i="13"/>
  <c r="H659" i="13"/>
  <c r="J659" i="13"/>
  <c r="D660" i="13"/>
  <c r="E660" i="13"/>
  <c r="H660" i="13"/>
  <c r="J660" i="13"/>
  <c r="D661" i="13"/>
  <c r="I661" i="13" s="1"/>
  <c r="E661" i="13"/>
  <c r="R661" i="13" s="1"/>
  <c r="H661" i="13"/>
  <c r="J661" i="13"/>
  <c r="D662" i="13"/>
  <c r="E662" i="13"/>
  <c r="H662" i="13"/>
  <c r="J662" i="13"/>
  <c r="D663" i="13"/>
  <c r="E663" i="13"/>
  <c r="U663" i="13" s="1"/>
  <c r="H663" i="13"/>
  <c r="J663" i="13"/>
  <c r="D664" i="13"/>
  <c r="I664" i="13" s="1"/>
  <c r="E664" i="13"/>
  <c r="H664" i="13"/>
  <c r="J664" i="13"/>
  <c r="D665" i="13"/>
  <c r="E665" i="13"/>
  <c r="L665" i="13" s="1"/>
  <c r="H665" i="13"/>
  <c r="J665" i="13"/>
  <c r="D666" i="13"/>
  <c r="E666" i="13"/>
  <c r="H666" i="13"/>
  <c r="J666" i="13"/>
  <c r="D667" i="13"/>
  <c r="E667" i="13"/>
  <c r="O667" i="13" s="1"/>
  <c r="H667" i="13"/>
  <c r="J667" i="13"/>
  <c r="D668" i="13"/>
  <c r="I668" i="13" s="1"/>
  <c r="E668" i="13"/>
  <c r="H668" i="13"/>
  <c r="J668" i="13"/>
  <c r="D669" i="13"/>
  <c r="S669" i="13" s="1"/>
  <c r="E669" i="13"/>
  <c r="H669" i="13"/>
  <c r="J669" i="13"/>
  <c r="D670" i="13"/>
  <c r="E670" i="13"/>
  <c r="H670" i="13"/>
  <c r="J670" i="13"/>
  <c r="D671" i="13"/>
  <c r="S671" i="13" s="1"/>
  <c r="E671" i="13"/>
  <c r="H671" i="13"/>
  <c r="J671" i="13"/>
  <c r="D672" i="13"/>
  <c r="I672" i="13" s="1"/>
  <c r="E672" i="13"/>
  <c r="K672" i="13" s="1"/>
  <c r="P672" i="13" s="1"/>
  <c r="H672" i="13"/>
  <c r="J672" i="13"/>
  <c r="D673" i="13"/>
  <c r="E673" i="13"/>
  <c r="H673" i="13"/>
  <c r="J673" i="13"/>
  <c r="D674" i="13"/>
  <c r="E674" i="13"/>
  <c r="H674" i="13"/>
  <c r="J674" i="13"/>
  <c r="D675" i="13"/>
  <c r="E675" i="13"/>
  <c r="U675" i="13" s="1"/>
  <c r="H675" i="13"/>
  <c r="J675" i="13"/>
  <c r="D676" i="13"/>
  <c r="E676" i="13"/>
  <c r="H676" i="13"/>
  <c r="J676" i="13"/>
  <c r="D677" i="13"/>
  <c r="E677" i="13"/>
  <c r="H677" i="13"/>
  <c r="J677" i="13"/>
  <c r="D678" i="13"/>
  <c r="E678" i="13"/>
  <c r="U678" i="13" s="1"/>
  <c r="H678" i="13"/>
  <c r="J678" i="13"/>
  <c r="D679" i="13"/>
  <c r="I679" i="13" s="1"/>
  <c r="E679" i="13"/>
  <c r="H679" i="13"/>
  <c r="J679" i="13"/>
  <c r="D680" i="13"/>
  <c r="E680" i="13"/>
  <c r="R680" i="13" s="1"/>
  <c r="H680" i="13"/>
  <c r="J680" i="13"/>
  <c r="D681" i="13"/>
  <c r="I681" i="13" s="1"/>
  <c r="E681" i="13"/>
  <c r="H681" i="13"/>
  <c r="J681" i="13"/>
  <c r="D682" i="13"/>
  <c r="I682" i="13" s="1"/>
  <c r="E682" i="13"/>
  <c r="T682" i="13" s="1"/>
  <c r="H682" i="13"/>
  <c r="J682" i="13"/>
  <c r="D683" i="13"/>
  <c r="E683" i="13"/>
  <c r="L683" i="13" s="1"/>
  <c r="H683" i="13"/>
  <c r="J683" i="13"/>
  <c r="D684" i="13"/>
  <c r="I684" i="13" s="1"/>
  <c r="E684" i="13"/>
  <c r="H684" i="13"/>
  <c r="J684" i="13"/>
  <c r="D685" i="13"/>
  <c r="I685" i="13" s="1"/>
  <c r="E685" i="13"/>
  <c r="O685" i="13" s="1"/>
  <c r="H685" i="13"/>
  <c r="J685" i="13"/>
  <c r="D686" i="13"/>
  <c r="I686" i="13" s="1"/>
  <c r="E686" i="13"/>
  <c r="K686" i="13" s="1"/>
  <c r="P686" i="13" s="1"/>
  <c r="H686" i="13"/>
  <c r="J686" i="13"/>
  <c r="D687" i="13"/>
  <c r="I687" i="13" s="1"/>
  <c r="E687" i="13"/>
  <c r="T687" i="13" s="1"/>
  <c r="H687" i="13"/>
  <c r="J687" i="13"/>
  <c r="D688" i="13"/>
  <c r="I688" i="13" s="1"/>
  <c r="E688" i="13"/>
  <c r="L688" i="13" s="1"/>
  <c r="H688" i="13"/>
  <c r="J688" i="13"/>
  <c r="D689" i="13"/>
  <c r="I689" i="13" s="1"/>
  <c r="E689" i="13"/>
  <c r="Q689" i="13" s="1"/>
  <c r="H689" i="13"/>
  <c r="J689" i="13"/>
  <c r="D690" i="13"/>
  <c r="I690" i="13" s="1"/>
  <c r="E690" i="13"/>
  <c r="M690" i="13" s="1"/>
  <c r="H690" i="13"/>
  <c r="J690" i="13"/>
  <c r="D691" i="13"/>
  <c r="E691" i="13"/>
  <c r="H691" i="13"/>
  <c r="J691" i="13"/>
  <c r="D692" i="13"/>
  <c r="I692" i="13" s="1"/>
  <c r="E692" i="13"/>
  <c r="H692" i="13"/>
  <c r="J692" i="13"/>
  <c r="D693" i="13"/>
  <c r="E693" i="13"/>
  <c r="F693" i="13" s="1"/>
  <c r="H693" i="13"/>
  <c r="J693" i="13"/>
  <c r="D694" i="13"/>
  <c r="I694" i="13" s="1"/>
  <c r="E694" i="13"/>
  <c r="H694" i="13"/>
  <c r="J694" i="13"/>
  <c r="D695" i="13"/>
  <c r="E695" i="13"/>
  <c r="F695" i="13" s="1"/>
  <c r="H695" i="13"/>
  <c r="J695" i="13"/>
  <c r="D696" i="13"/>
  <c r="E696" i="13"/>
  <c r="H696" i="13"/>
  <c r="J696" i="13"/>
  <c r="D697" i="13"/>
  <c r="E697" i="13"/>
  <c r="H697" i="13"/>
  <c r="J697" i="13"/>
  <c r="D698" i="13"/>
  <c r="I698" i="13" s="1"/>
  <c r="E698" i="13"/>
  <c r="H698" i="13"/>
  <c r="J698" i="13"/>
  <c r="D699" i="13"/>
  <c r="E699" i="13"/>
  <c r="F699" i="13" s="1"/>
  <c r="H699" i="13"/>
  <c r="J699" i="13"/>
  <c r="D700" i="13"/>
  <c r="E700" i="13"/>
  <c r="M700" i="13" s="1"/>
  <c r="H700" i="13"/>
  <c r="J700" i="13"/>
  <c r="D701" i="13"/>
  <c r="E701" i="13"/>
  <c r="F701" i="13" s="1"/>
  <c r="H701" i="13"/>
  <c r="J701" i="13"/>
  <c r="D702" i="13"/>
  <c r="I702" i="13" s="1"/>
  <c r="E702" i="13"/>
  <c r="U702" i="13" s="1"/>
  <c r="H702" i="13"/>
  <c r="J702" i="13"/>
  <c r="D703" i="13"/>
  <c r="E703" i="13"/>
  <c r="M703" i="13" s="1"/>
  <c r="H703" i="13"/>
  <c r="J703" i="13"/>
  <c r="D704" i="13"/>
  <c r="E704" i="13"/>
  <c r="G704" i="13" s="1"/>
  <c r="H704" i="13"/>
  <c r="J704" i="13"/>
  <c r="D705" i="13"/>
  <c r="E705" i="13"/>
  <c r="M705" i="13" s="1"/>
  <c r="H705" i="13"/>
  <c r="J705" i="13"/>
  <c r="D706" i="13"/>
  <c r="E706" i="13"/>
  <c r="H706" i="13"/>
  <c r="J706" i="13"/>
  <c r="D707" i="13"/>
  <c r="E707" i="13"/>
  <c r="H707" i="13"/>
  <c r="J707" i="13"/>
  <c r="D708" i="13"/>
  <c r="I708" i="13" s="1"/>
  <c r="E708" i="13"/>
  <c r="U708" i="13" s="1"/>
  <c r="H708" i="13"/>
  <c r="J708" i="13"/>
  <c r="D709" i="13"/>
  <c r="E709" i="13"/>
  <c r="M709" i="13" s="1"/>
  <c r="H709" i="13"/>
  <c r="J709" i="13"/>
  <c r="D710" i="13"/>
  <c r="E710" i="13"/>
  <c r="G710" i="13" s="1"/>
  <c r="H710" i="13"/>
  <c r="J710" i="13"/>
  <c r="D711" i="13"/>
  <c r="E711" i="13"/>
  <c r="F711" i="13" s="1"/>
  <c r="H711" i="13"/>
  <c r="J711" i="13"/>
  <c r="D712" i="13"/>
  <c r="E712" i="13"/>
  <c r="H712" i="13"/>
  <c r="J712" i="13"/>
  <c r="D713" i="13"/>
  <c r="E713" i="13"/>
  <c r="H713" i="13"/>
  <c r="J713" i="13"/>
  <c r="D714" i="13"/>
  <c r="E714" i="13"/>
  <c r="H714" i="13"/>
  <c r="J714" i="13"/>
  <c r="D715" i="13"/>
  <c r="S715" i="13" s="1"/>
  <c r="E715" i="13"/>
  <c r="F715" i="13" s="1"/>
  <c r="H715" i="13"/>
  <c r="J715" i="13"/>
  <c r="D716" i="13"/>
  <c r="I716" i="13" s="1"/>
  <c r="E716" i="13"/>
  <c r="H716" i="13"/>
  <c r="J716" i="13"/>
  <c r="D717" i="13"/>
  <c r="I717" i="13" s="1"/>
  <c r="E717" i="13"/>
  <c r="H717" i="13"/>
  <c r="J717" i="13"/>
  <c r="D718" i="13"/>
  <c r="I718" i="13" s="1"/>
  <c r="E718" i="13"/>
  <c r="H718" i="13"/>
  <c r="J718" i="13"/>
  <c r="D719" i="13"/>
  <c r="E719" i="13"/>
  <c r="H719" i="13"/>
  <c r="J719" i="13"/>
  <c r="D720" i="13"/>
  <c r="E720" i="13"/>
  <c r="H720" i="13"/>
  <c r="J720" i="13"/>
  <c r="D721" i="13"/>
  <c r="E721" i="13"/>
  <c r="H721" i="13"/>
  <c r="J721" i="13"/>
  <c r="D722" i="13"/>
  <c r="I722" i="13" s="1"/>
  <c r="E722" i="13"/>
  <c r="O722" i="13" s="1"/>
  <c r="H722" i="13"/>
  <c r="J722" i="13"/>
  <c r="D723" i="13"/>
  <c r="E723" i="13"/>
  <c r="Q723" i="13" s="1"/>
  <c r="H723" i="13"/>
  <c r="J723" i="13"/>
  <c r="D724" i="13"/>
  <c r="E724" i="13"/>
  <c r="T724" i="13" s="1"/>
  <c r="H724" i="13"/>
  <c r="J724" i="13"/>
  <c r="D725" i="13"/>
  <c r="E725" i="13"/>
  <c r="U725" i="13" s="1"/>
  <c r="H725" i="13"/>
  <c r="J725" i="13"/>
  <c r="D726" i="13"/>
  <c r="E726" i="13"/>
  <c r="K726" i="13" s="1"/>
  <c r="P726" i="13" s="1"/>
  <c r="H726" i="13"/>
  <c r="J726" i="13"/>
  <c r="D727" i="13"/>
  <c r="E727" i="13"/>
  <c r="H727" i="13"/>
  <c r="J727" i="13"/>
  <c r="D728" i="13"/>
  <c r="E728" i="13"/>
  <c r="H728" i="13"/>
  <c r="J728" i="13"/>
  <c r="D729" i="13"/>
  <c r="I729" i="13" s="1"/>
  <c r="E729" i="13"/>
  <c r="H729" i="13"/>
  <c r="J729" i="13"/>
  <c r="D730" i="13"/>
  <c r="E730" i="13"/>
  <c r="L730" i="13" s="1"/>
  <c r="H730" i="13"/>
  <c r="J730" i="13"/>
  <c r="D731" i="13"/>
  <c r="S731" i="13" s="1"/>
  <c r="E731" i="13"/>
  <c r="H731" i="13"/>
  <c r="J731" i="13"/>
  <c r="D732" i="13"/>
  <c r="E732" i="13"/>
  <c r="H732" i="13"/>
  <c r="J732" i="13"/>
  <c r="D733" i="13"/>
  <c r="E733" i="13"/>
  <c r="H733" i="13"/>
  <c r="J733" i="13"/>
  <c r="D734" i="13"/>
  <c r="I734" i="13" s="1"/>
  <c r="E734" i="13"/>
  <c r="H734" i="13"/>
  <c r="J734" i="13"/>
  <c r="D735" i="13"/>
  <c r="E735" i="13"/>
  <c r="L735" i="13" s="1"/>
  <c r="H735" i="13"/>
  <c r="J735" i="13"/>
  <c r="D736" i="13"/>
  <c r="I736" i="13" s="1"/>
  <c r="E736" i="13"/>
  <c r="H736" i="13"/>
  <c r="J736" i="13"/>
  <c r="D737" i="13"/>
  <c r="I737" i="13" s="1"/>
  <c r="E737" i="13"/>
  <c r="R737" i="13" s="1"/>
  <c r="H737" i="13"/>
  <c r="J737" i="13"/>
  <c r="D738" i="13"/>
  <c r="I738" i="13" s="1"/>
  <c r="E738" i="13"/>
  <c r="K738" i="13" s="1"/>
  <c r="P738" i="13" s="1"/>
  <c r="H738" i="13"/>
  <c r="J738" i="13"/>
  <c r="D739" i="13"/>
  <c r="E739" i="13"/>
  <c r="V739" i="13" s="1"/>
  <c r="W739" i="13" s="1"/>
  <c r="H739" i="13"/>
  <c r="J739" i="13"/>
  <c r="D740" i="13"/>
  <c r="E740" i="13"/>
  <c r="H740" i="13"/>
  <c r="J740" i="13"/>
  <c r="D741" i="13"/>
  <c r="E741" i="13"/>
  <c r="F741" i="13" s="1"/>
  <c r="H741" i="13"/>
  <c r="J741" i="13"/>
  <c r="D742" i="13"/>
  <c r="I742" i="13" s="1"/>
  <c r="E742" i="13"/>
  <c r="H742" i="13"/>
  <c r="J742" i="13"/>
  <c r="D743" i="13"/>
  <c r="E743" i="13"/>
  <c r="H743" i="13"/>
  <c r="J743" i="13"/>
  <c r="D744" i="13"/>
  <c r="E744" i="13"/>
  <c r="H744" i="13"/>
  <c r="J744" i="13"/>
  <c r="D745" i="13"/>
  <c r="E745" i="13"/>
  <c r="H745" i="13"/>
  <c r="J745" i="13"/>
  <c r="D746" i="13"/>
  <c r="I746" i="13" s="1"/>
  <c r="E746" i="13"/>
  <c r="U746" i="13" s="1"/>
  <c r="H746" i="13"/>
  <c r="J746" i="13"/>
  <c r="D747" i="13"/>
  <c r="I747" i="13" s="1"/>
  <c r="E747" i="13"/>
  <c r="G747" i="13" s="1"/>
  <c r="H747" i="13"/>
  <c r="J747" i="13"/>
  <c r="D748" i="13"/>
  <c r="I748" i="13" s="1"/>
  <c r="E748" i="13"/>
  <c r="H748" i="13"/>
  <c r="J748" i="13"/>
  <c r="D749" i="13"/>
  <c r="E749" i="13"/>
  <c r="H749" i="13"/>
  <c r="J749" i="13"/>
  <c r="D750" i="13"/>
  <c r="I750" i="13" s="1"/>
  <c r="E750" i="13"/>
  <c r="G750" i="13" s="1"/>
  <c r="H750" i="13"/>
  <c r="J750" i="13"/>
  <c r="D751" i="13"/>
  <c r="E751" i="13"/>
  <c r="H751" i="13"/>
  <c r="J751" i="13"/>
  <c r="D752" i="13"/>
  <c r="E752" i="13"/>
  <c r="H752" i="13"/>
  <c r="J752" i="13"/>
  <c r="D753" i="13"/>
  <c r="I753" i="13" s="1"/>
  <c r="E753" i="13"/>
  <c r="L753" i="13" s="1"/>
  <c r="H753" i="13"/>
  <c r="J753" i="13"/>
  <c r="D754" i="13"/>
  <c r="I754" i="13" s="1"/>
  <c r="E754" i="13"/>
  <c r="H754" i="13"/>
  <c r="J754" i="13"/>
  <c r="D755" i="13"/>
  <c r="S755" i="13" s="1"/>
  <c r="E755" i="13"/>
  <c r="M755" i="13" s="1"/>
  <c r="H755" i="13"/>
  <c r="J755" i="13"/>
  <c r="D756" i="13"/>
  <c r="I756" i="13" s="1"/>
  <c r="E756" i="13"/>
  <c r="H756" i="13"/>
  <c r="J756" i="13"/>
  <c r="D757" i="13"/>
  <c r="I757" i="13" s="1"/>
  <c r="E757" i="13"/>
  <c r="K757" i="13" s="1"/>
  <c r="P757" i="13" s="1"/>
  <c r="H757" i="13"/>
  <c r="J757" i="13"/>
  <c r="D758" i="13"/>
  <c r="I758" i="13" s="1"/>
  <c r="E758" i="13"/>
  <c r="H758" i="13"/>
  <c r="J758" i="13"/>
  <c r="D759" i="13"/>
  <c r="E759" i="13"/>
  <c r="H759" i="13"/>
  <c r="J759" i="13"/>
  <c r="D760" i="13"/>
  <c r="E760" i="13"/>
  <c r="T760" i="13" s="1"/>
  <c r="H760" i="13"/>
  <c r="J760" i="13"/>
  <c r="D761" i="13"/>
  <c r="E761" i="13"/>
  <c r="L761" i="13" s="1"/>
  <c r="H761" i="13"/>
  <c r="J761" i="13"/>
  <c r="D762" i="13"/>
  <c r="I762" i="13" s="1"/>
  <c r="E762" i="13"/>
  <c r="G762" i="13" s="1"/>
  <c r="H762" i="13"/>
  <c r="J762" i="13"/>
  <c r="D763" i="13"/>
  <c r="I763" i="13" s="1"/>
  <c r="E763" i="13"/>
  <c r="L763" i="13" s="1"/>
  <c r="H763" i="13"/>
  <c r="J763" i="13"/>
  <c r="D764" i="13"/>
  <c r="E764" i="13"/>
  <c r="O764" i="13" s="1"/>
  <c r="H764" i="13"/>
  <c r="J764" i="13"/>
  <c r="D765" i="13"/>
  <c r="I765" i="13" s="1"/>
  <c r="E765" i="13"/>
  <c r="G765" i="13" s="1"/>
  <c r="H765" i="13"/>
  <c r="J765" i="13"/>
  <c r="D766" i="13"/>
  <c r="I766" i="13" s="1"/>
  <c r="E766" i="13"/>
  <c r="H766" i="13"/>
  <c r="J766" i="13"/>
  <c r="D767" i="13"/>
  <c r="E767" i="13"/>
  <c r="H767" i="13"/>
  <c r="J767" i="13"/>
  <c r="D768" i="13"/>
  <c r="E768" i="13"/>
  <c r="H768" i="13"/>
  <c r="J768" i="13"/>
  <c r="D769" i="13"/>
  <c r="E769" i="13"/>
  <c r="T769" i="13" s="1"/>
  <c r="H769" i="13"/>
  <c r="J769" i="13"/>
  <c r="D770" i="13"/>
  <c r="E770" i="13"/>
  <c r="H770" i="13"/>
  <c r="J770" i="13"/>
  <c r="D771" i="13"/>
  <c r="I771" i="13" s="1"/>
  <c r="E771" i="13"/>
  <c r="V771" i="13" s="1"/>
  <c r="W771" i="13" s="1"/>
  <c r="H771" i="13"/>
  <c r="J771" i="13"/>
  <c r="D772" i="13"/>
  <c r="I772" i="13" s="1"/>
  <c r="E772" i="13"/>
  <c r="R772" i="13" s="1"/>
  <c r="H772" i="13"/>
  <c r="J772" i="13"/>
  <c r="D773" i="13"/>
  <c r="E773" i="13"/>
  <c r="H773" i="13"/>
  <c r="J773" i="13"/>
  <c r="D774" i="13"/>
  <c r="E774" i="13"/>
  <c r="H774" i="13"/>
  <c r="J774" i="13"/>
  <c r="D775" i="13"/>
  <c r="E775" i="13"/>
  <c r="H775" i="13"/>
  <c r="J775" i="13"/>
  <c r="D776" i="13"/>
  <c r="I776" i="13" s="1"/>
  <c r="E776" i="13"/>
  <c r="H776" i="13"/>
  <c r="J776" i="13"/>
  <c r="D777" i="13"/>
  <c r="S777" i="13" s="1"/>
  <c r="E777" i="13"/>
  <c r="G777" i="13" s="1"/>
  <c r="H777" i="13"/>
  <c r="J777" i="13"/>
  <c r="D778" i="13"/>
  <c r="E778" i="13"/>
  <c r="H778" i="13"/>
  <c r="J778" i="13"/>
  <c r="D779" i="13"/>
  <c r="I779" i="13" s="1"/>
  <c r="E779" i="13"/>
  <c r="N779" i="13" s="1"/>
  <c r="H779" i="13"/>
  <c r="J779" i="13"/>
  <c r="D780" i="13"/>
  <c r="E780" i="13"/>
  <c r="G780" i="13" s="1"/>
  <c r="H780" i="13"/>
  <c r="J780" i="13"/>
  <c r="D781" i="13"/>
  <c r="E781" i="13"/>
  <c r="H781" i="13"/>
  <c r="J781" i="13"/>
  <c r="D782" i="13"/>
  <c r="E782" i="13"/>
  <c r="H782" i="13"/>
  <c r="J782" i="13"/>
  <c r="D783" i="13"/>
  <c r="E783" i="13"/>
  <c r="H783" i="13"/>
  <c r="J783" i="13"/>
  <c r="D784" i="13"/>
  <c r="E784" i="13"/>
  <c r="H784" i="13"/>
  <c r="J784" i="13"/>
  <c r="D785" i="13"/>
  <c r="E785" i="13"/>
  <c r="H785" i="13"/>
  <c r="J785" i="13"/>
  <c r="D786" i="13"/>
  <c r="I786" i="13" s="1"/>
  <c r="E786" i="13"/>
  <c r="R786" i="13" s="1"/>
  <c r="H786" i="13"/>
  <c r="J786" i="13"/>
  <c r="D787" i="13"/>
  <c r="E787" i="13"/>
  <c r="M787" i="13" s="1"/>
  <c r="H787" i="13"/>
  <c r="J787" i="13"/>
  <c r="D788" i="13"/>
  <c r="E788" i="13"/>
  <c r="G788" i="13" s="1"/>
  <c r="H788" i="13"/>
  <c r="J788" i="13"/>
  <c r="D789" i="13"/>
  <c r="E789" i="13"/>
  <c r="H789" i="13"/>
  <c r="J789" i="13"/>
  <c r="D790" i="13"/>
  <c r="E790" i="13"/>
  <c r="H790" i="13"/>
  <c r="J790" i="13"/>
  <c r="D791" i="13"/>
  <c r="E791" i="13"/>
  <c r="V791" i="13" s="1"/>
  <c r="W791" i="13" s="1"/>
  <c r="H791" i="13"/>
  <c r="J791" i="13"/>
  <c r="D792" i="13"/>
  <c r="E792" i="13"/>
  <c r="U792" i="13" s="1"/>
  <c r="H792" i="13"/>
  <c r="J792" i="13"/>
  <c r="D793" i="13"/>
  <c r="E793" i="13"/>
  <c r="H793" i="13"/>
  <c r="J793" i="13"/>
  <c r="D794" i="13"/>
  <c r="I794" i="13" s="1"/>
  <c r="E794" i="13"/>
  <c r="H794" i="13"/>
  <c r="J794" i="13"/>
  <c r="D795" i="13"/>
  <c r="I795" i="13" s="1"/>
  <c r="E795" i="13"/>
  <c r="Q795" i="13" s="1"/>
  <c r="H795" i="13"/>
  <c r="J795" i="13"/>
  <c r="D796" i="13"/>
  <c r="E796" i="13"/>
  <c r="H796" i="13"/>
  <c r="J796" i="13"/>
  <c r="D797" i="13"/>
  <c r="S797" i="13" s="1"/>
  <c r="E797" i="13"/>
  <c r="F797" i="13" s="1"/>
  <c r="H797" i="13"/>
  <c r="J797" i="13"/>
  <c r="D798" i="13"/>
  <c r="I798" i="13" s="1"/>
  <c r="E798" i="13"/>
  <c r="H798" i="13"/>
  <c r="J798" i="13"/>
  <c r="D799" i="13"/>
  <c r="E799" i="13"/>
  <c r="H799" i="13"/>
  <c r="J799" i="13"/>
  <c r="D800" i="13"/>
  <c r="E800" i="13"/>
  <c r="T800" i="13" s="1"/>
  <c r="H800" i="13"/>
  <c r="J800" i="13"/>
  <c r="D801" i="13"/>
  <c r="E801" i="13"/>
  <c r="U801" i="13" s="1"/>
  <c r="H801" i="13"/>
  <c r="J801" i="13"/>
  <c r="D802" i="13"/>
  <c r="E802" i="13"/>
  <c r="H802" i="13"/>
  <c r="J802" i="13"/>
  <c r="D803" i="13"/>
  <c r="E803" i="13"/>
  <c r="H803" i="13"/>
  <c r="J803" i="13"/>
  <c r="D804" i="13"/>
  <c r="S804" i="13" s="1"/>
  <c r="E804" i="13"/>
  <c r="Q804" i="13" s="1"/>
  <c r="H804" i="13"/>
  <c r="J804" i="13"/>
  <c r="D805" i="13"/>
  <c r="S805" i="13" s="1"/>
  <c r="E805" i="13"/>
  <c r="N805" i="13" s="1"/>
  <c r="H805" i="13"/>
  <c r="J805" i="13"/>
  <c r="D806" i="13"/>
  <c r="I806" i="13" s="1"/>
  <c r="E806" i="13"/>
  <c r="H806" i="13"/>
  <c r="J806" i="13"/>
  <c r="D807" i="13"/>
  <c r="E807" i="13"/>
  <c r="T807" i="13" s="1"/>
  <c r="H807" i="13"/>
  <c r="J807" i="13"/>
  <c r="D808" i="13"/>
  <c r="S808" i="13" s="1"/>
  <c r="E808" i="13"/>
  <c r="G808" i="13" s="1"/>
  <c r="H808" i="13"/>
  <c r="J808" i="13"/>
  <c r="D809" i="13"/>
  <c r="S809" i="13" s="1"/>
  <c r="E809" i="13"/>
  <c r="H809" i="13"/>
  <c r="J809" i="13"/>
  <c r="D810" i="13"/>
  <c r="I810" i="13" s="1"/>
  <c r="E810" i="13"/>
  <c r="H810" i="13"/>
  <c r="J810" i="13"/>
  <c r="D811" i="13"/>
  <c r="I811" i="13" s="1"/>
  <c r="E811" i="13"/>
  <c r="H811" i="13"/>
  <c r="J811" i="13"/>
  <c r="D812" i="13"/>
  <c r="I812" i="13" s="1"/>
  <c r="E812" i="13"/>
  <c r="T812" i="13" s="1"/>
  <c r="H812" i="13"/>
  <c r="J812" i="13"/>
  <c r="D813" i="13"/>
  <c r="S813" i="13" s="1"/>
  <c r="E813" i="13"/>
  <c r="H813" i="13"/>
  <c r="J813" i="13"/>
  <c r="D814" i="13"/>
  <c r="E814" i="13"/>
  <c r="Q814" i="13" s="1"/>
  <c r="H814" i="13"/>
  <c r="J814" i="13"/>
  <c r="D815" i="13"/>
  <c r="E815" i="13"/>
  <c r="M815" i="13" s="1"/>
  <c r="H815" i="13"/>
  <c r="J815" i="13"/>
  <c r="D816" i="13"/>
  <c r="E816" i="13"/>
  <c r="G816" i="13" s="1"/>
  <c r="H816" i="13"/>
  <c r="J816" i="13"/>
  <c r="D817" i="13"/>
  <c r="E817" i="13"/>
  <c r="N817" i="13" s="1"/>
  <c r="H817" i="13"/>
  <c r="J817" i="13"/>
  <c r="D818" i="13"/>
  <c r="E818" i="13"/>
  <c r="K818" i="13" s="1"/>
  <c r="P818" i="13" s="1"/>
  <c r="H818" i="13"/>
  <c r="J818" i="13"/>
  <c r="D819" i="13"/>
  <c r="E819" i="13"/>
  <c r="T819" i="13" s="1"/>
  <c r="H819" i="13"/>
  <c r="J819" i="13"/>
  <c r="D820" i="13"/>
  <c r="I820" i="13" s="1"/>
  <c r="E820" i="13"/>
  <c r="H820" i="13"/>
  <c r="J820" i="13"/>
  <c r="D821" i="13"/>
  <c r="E821" i="13"/>
  <c r="H821" i="13"/>
  <c r="J821" i="13"/>
  <c r="D822" i="13"/>
  <c r="E822" i="13"/>
  <c r="Q822" i="13" s="1"/>
  <c r="H822" i="13"/>
  <c r="J822" i="13"/>
  <c r="D823" i="13"/>
  <c r="I823" i="13" s="1"/>
  <c r="E823" i="13"/>
  <c r="T823" i="13" s="1"/>
  <c r="H823" i="13"/>
  <c r="J823" i="13"/>
  <c r="D824" i="13"/>
  <c r="E824" i="13"/>
  <c r="K824" i="13" s="1"/>
  <c r="P824" i="13" s="1"/>
  <c r="H824" i="13"/>
  <c r="J824" i="13"/>
  <c r="D825" i="13"/>
  <c r="E825" i="13"/>
  <c r="H825" i="13"/>
  <c r="J825" i="13"/>
  <c r="D826" i="13"/>
  <c r="I826" i="13" s="1"/>
  <c r="E826" i="13"/>
  <c r="G826" i="13" s="1"/>
  <c r="H826" i="13"/>
  <c r="J826" i="13"/>
  <c r="D827" i="13"/>
  <c r="I827" i="13" s="1"/>
  <c r="E827" i="13"/>
  <c r="H827" i="13"/>
  <c r="J827" i="13"/>
  <c r="D828" i="13"/>
  <c r="S828" i="13" s="1"/>
  <c r="E828" i="13"/>
  <c r="G828" i="13" s="1"/>
  <c r="H828" i="13"/>
  <c r="J828" i="13"/>
  <c r="D829" i="13"/>
  <c r="E829" i="13"/>
  <c r="G829" i="13" s="1"/>
  <c r="H829" i="13"/>
  <c r="J829" i="13"/>
  <c r="D830" i="13"/>
  <c r="E830" i="13"/>
  <c r="H830" i="13"/>
  <c r="J830" i="13"/>
  <c r="D831" i="13"/>
  <c r="I831" i="13" s="1"/>
  <c r="E831" i="13"/>
  <c r="T831" i="13" s="1"/>
  <c r="H831" i="13"/>
  <c r="J831" i="13"/>
  <c r="D832" i="13"/>
  <c r="I832" i="13" s="1"/>
  <c r="E832" i="13"/>
  <c r="Q832" i="13" s="1"/>
  <c r="H832" i="13"/>
  <c r="J832" i="13"/>
  <c r="D833" i="13"/>
  <c r="E833" i="13"/>
  <c r="G833" i="13" s="1"/>
  <c r="H833" i="13"/>
  <c r="J833" i="13"/>
  <c r="D834" i="13"/>
  <c r="E834" i="13"/>
  <c r="Q834" i="13" s="1"/>
  <c r="H834" i="13"/>
  <c r="J834" i="13"/>
  <c r="D835" i="13"/>
  <c r="E835" i="13"/>
  <c r="H835" i="13"/>
  <c r="J835" i="13"/>
  <c r="D836" i="13"/>
  <c r="S836" i="13" s="1"/>
  <c r="E836" i="13"/>
  <c r="G836" i="13" s="1"/>
  <c r="H836" i="13"/>
  <c r="J836" i="13"/>
  <c r="D837" i="13"/>
  <c r="E837" i="13"/>
  <c r="H837" i="13"/>
  <c r="J837" i="13"/>
  <c r="D838" i="13"/>
  <c r="I838" i="13" s="1"/>
  <c r="E838" i="13"/>
  <c r="G838" i="13" s="1"/>
  <c r="H838" i="13"/>
  <c r="J838" i="13"/>
  <c r="D839" i="13"/>
  <c r="I839" i="13" s="1"/>
  <c r="E839" i="13"/>
  <c r="H839" i="13"/>
  <c r="J839" i="13"/>
  <c r="D840" i="13"/>
  <c r="E840" i="13"/>
  <c r="H840" i="13"/>
  <c r="J840" i="13"/>
  <c r="D841" i="13"/>
  <c r="E841" i="13"/>
  <c r="U841" i="13" s="1"/>
  <c r="H841" i="13"/>
  <c r="J841" i="13"/>
  <c r="D842" i="13"/>
  <c r="I842" i="13" s="1"/>
  <c r="E842" i="13"/>
  <c r="T842" i="13" s="1"/>
  <c r="H842" i="13"/>
  <c r="J842" i="13"/>
  <c r="D843" i="13"/>
  <c r="E843" i="13"/>
  <c r="H843" i="13"/>
  <c r="J843" i="13"/>
  <c r="D844" i="13"/>
  <c r="S844" i="13" s="1"/>
  <c r="E844" i="13"/>
  <c r="H844" i="13"/>
  <c r="J844" i="13"/>
  <c r="D845" i="13"/>
  <c r="E845" i="13"/>
  <c r="H845" i="13"/>
  <c r="J845" i="13"/>
  <c r="D846" i="13"/>
  <c r="E846" i="13"/>
  <c r="L846" i="13" s="1"/>
  <c r="H846" i="13"/>
  <c r="J846" i="13"/>
  <c r="D847" i="13"/>
  <c r="E847" i="13"/>
  <c r="R847" i="13" s="1"/>
  <c r="H847" i="13"/>
  <c r="J847" i="13"/>
  <c r="D848" i="13"/>
  <c r="E848" i="13"/>
  <c r="H848" i="13"/>
  <c r="J848" i="13"/>
  <c r="D849" i="13"/>
  <c r="I849" i="13" s="1"/>
  <c r="E849" i="13"/>
  <c r="Q849" i="13" s="1"/>
  <c r="H849" i="13"/>
  <c r="J849" i="13"/>
  <c r="D850" i="13"/>
  <c r="E850" i="13"/>
  <c r="H850" i="13"/>
  <c r="J850" i="13"/>
  <c r="D851" i="13"/>
  <c r="E851" i="13"/>
  <c r="H851" i="13"/>
  <c r="J851" i="13"/>
  <c r="D852" i="13"/>
  <c r="S852" i="13" s="1"/>
  <c r="E852" i="13"/>
  <c r="T852" i="13" s="1"/>
  <c r="H852" i="13"/>
  <c r="J852" i="13"/>
  <c r="D853" i="13"/>
  <c r="I853" i="13" s="1"/>
  <c r="E853" i="13"/>
  <c r="H853" i="13"/>
  <c r="J853" i="13"/>
  <c r="D854" i="13"/>
  <c r="E854" i="13"/>
  <c r="V854" i="13" s="1"/>
  <c r="W854" i="13" s="1"/>
  <c r="H854" i="13"/>
  <c r="J854" i="13"/>
  <c r="D855" i="13"/>
  <c r="I855" i="13" s="1"/>
  <c r="E855" i="13"/>
  <c r="H855" i="13"/>
  <c r="J855" i="13"/>
  <c r="D856" i="13"/>
  <c r="E856" i="13"/>
  <c r="G856" i="13" s="1"/>
  <c r="H856" i="13"/>
  <c r="J856" i="13"/>
  <c r="D857" i="13"/>
  <c r="E857" i="13"/>
  <c r="U857" i="13" s="1"/>
  <c r="H857" i="13"/>
  <c r="J857" i="13"/>
  <c r="D858" i="13"/>
  <c r="E858" i="13"/>
  <c r="V858" i="13" s="1"/>
  <c r="W858" i="13" s="1"/>
  <c r="H858" i="13"/>
  <c r="J858" i="13"/>
  <c r="D859" i="13"/>
  <c r="E859" i="13"/>
  <c r="M859" i="13" s="1"/>
  <c r="H859" i="13"/>
  <c r="J859" i="13"/>
  <c r="D860" i="13"/>
  <c r="E860" i="13"/>
  <c r="Q860" i="13" s="1"/>
  <c r="H860" i="13"/>
  <c r="J860" i="13"/>
  <c r="D861" i="13"/>
  <c r="I861" i="13" s="1"/>
  <c r="E861" i="13"/>
  <c r="R861" i="13" s="1"/>
  <c r="H861" i="13"/>
  <c r="J861" i="13"/>
  <c r="D862" i="13"/>
  <c r="E862" i="13"/>
  <c r="H862" i="13"/>
  <c r="J862" i="13"/>
  <c r="D863" i="13"/>
  <c r="E863" i="13"/>
  <c r="H863" i="13"/>
  <c r="J863" i="13"/>
  <c r="D864" i="13"/>
  <c r="S864" i="13" s="1"/>
  <c r="E864" i="13"/>
  <c r="T864" i="13" s="1"/>
  <c r="H864" i="13"/>
  <c r="J864" i="13"/>
  <c r="D865" i="13"/>
  <c r="E865" i="13"/>
  <c r="M865" i="13" s="1"/>
  <c r="H865" i="13"/>
  <c r="J865" i="13"/>
  <c r="D866" i="13"/>
  <c r="E866" i="13"/>
  <c r="M866" i="13" s="1"/>
  <c r="H866" i="13"/>
  <c r="J866" i="13"/>
  <c r="D867" i="13"/>
  <c r="I867" i="13" s="1"/>
  <c r="E867" i="13"/>
  <c r="M867" i="13" s="1"/>
  <c r="H867" i="13"/>
  <c r="J867" i="13"/>
  <c r="D868" i="13"/>
  <c r="S868" i="13" s="1"/>
  <c r="E868" i="13"/>
  <c r="T868" i="13" s="1"/>
  <c r="H868" i="13"/>
  <c r="J868" i="13"/>
  <c r="D869" i="13"/>
  <c r="E869" i="13"/>
  <c r="Q869" i="13" s="1"/>
  <c r="H869" i="13"/>
  <c r="J869" i="13"/>
  <c r="D870" i="13"/>
  <c r="E870" i="13"/>
  <c r="L870" i="13" s="1"/>
  <c r="H870" i="13"/>
  <c r="J870" i="13"/>
  <c r="D871" i="13"/>
  <c r="E871" i="13"/>
  <c r="H871" i="13"/>
  <c r="J871" i="13"/>
  <c r="D872" i="13"/>
  <c r="E872" i="13"/>
  <c r="H872" i="13"/>
  <c r="J872" i="13"/>
  <c r="D873" i="13"/>
  <c r="I873" i="13" s="1"/>
  <c r="E873" i="13"/>
  <c r="K873" i="13" s="1"/>
  <c r="P873" i="13" s="1"/>
  <c r="H873" i="13"/>
  <c r="J873" i="13"/>
  <c r="D874" i="13"/>
  <c r="E874" i="13"/>
  <c r="V874" i="13" s="1"/>
  <c r="W874" i="13" s="1"/>
  <c r="H874" i="13"/>
  <c r="J874" i="13"/>
  <c r="D875" i="13"/>
  <c r="E875" i="13"/>
  <c r="M875" i="13" s="1"/>
  <c r="H875" i="13"/>
  <c r="J875" i="13"/>
  <c r="D876" i="13"/>
  <c r="S876" i="13" s="1"/>
  <c r="E876" i="13"/>
  <c r="F876" i="13" s="1"/>
  <c r="H876" i="13"/>
  <c r="J876" i="13"/>
  <c r="D877" i="13"/>
  <c r="S877" i="13" s="1"/>
  <c r="E877" i="13"/>
  <c r="H877" i="13"/>
  <c r="J877" i="13"/>
  <c r="D878" i="13"/>
  <c r="E878" i="13"/>
  <c r="H878" i="13"/>
  <c r="J878" i="13"/>
  <c r="D879" i="13"/>
  <c r="S879" i="13" s="1"/>
  <c r="E879" i="13"/>
  <c r="Q879" i="13" s="1"/>
  <c r="H879" i="13"/>
  <c r="J879" i="13"/>
  <c r="D880" i="13"/>
  <c r="S880" i="13" s="1"/>
  <c r="E880" i="13"/>
  <c r="H880" i="13"/>
  <c r="J880" i="13"/>
  <c r="D881" i="13"/>
  <c r="S881" i="13" s="1"/>
  <c r="E881" i="13"/>
  <c r="H881" i="13"/>
  <c r="J881" i="13"/>
  <c r="D882" i="13"/>
  <c r="E882" i="13"/>
  <c r="H882" i="13"/>
  <c r="J882" i="13"/>
  <c r="D883" i="13"/>
  <c r="S883" i="13" s="1"/>
  <c r="E883" i="13"/>
  <c r="H883" i="13"/>
  <c r="J883" i="13"/>
  <c r="D884" i="13"/>
  <c r="E884" i="13"/>
  <c r="T884" i="13" s="1"/>
  <c r="H884" i="13"/>
  <c r="J884" i="13"/>
  <c r="D885" i="13"/>
  <c r="E885" i="13"/>
  <c r="H885" i="13"/>
  <c r="J885" i="13"/>
  <c r="D886" i="13"/>
  <c r="E886" i="13"/>
  <c r="L886" i="13" s="1"/>
  <c r="H886" i="13"/>
  <c r="J886" i="13"/>
  <c r="D887" i="13"/>
  <c r="E887" i="13"/>
  <c r="H887" i="13"/>
  <c r="J887" i="13"/>
  <c r="D888" i="13"/>
  <c r="E888" i="13"/>
  <c r="N888" i="13" s="1"/>
  <c r="H888" i="13"/>
  <c r="J888" i="13"/>
  <c r="D889" i="13"/>
  <c r="I889" i="13" s="1"/>
  <c r="E889" i="13"/>
  <c r="K889" i="13" s="1"/>
  <c r="P889" i="13" s="1"/>
  <c r="H889" i="13"/>
  <c r="J889" i="13"/>
  <c r="D890" i="13"/>
  <c r="E890" i="13"/>
  <c r="V890" i="13" s="1"/>
  <c r="W890" i="13" s="1"/>
  <c r="H890" i="13"/>
  <c r="J890" i="13"/>
  <c r="D891" i="13"/>
  <c r="E891" i="13"/>
  <c r="H891" i="13"/>
  <c r="J891" i="13"/>
  <c r="D892" i="13"/>
  <c r="E892" i="13"/>
  <c r="T892" i="13" s="1"/>
  <c r="H892" i="13"/>
  <c r="J892" i="13"/>
  <c r="D893" i="13"/>
  <c r="I893" i="13" s="1"/>
  <c r="E893" i="13"/>
  <c r="R893" i="13" s="1"/>
  <c r="H893" i="13"/>
  <c r="J893" i="13"/>
  <c r="D894" i="13"/>
  <c r="E894" i="13"/>
  <c r="L894" i="13" s="1"/>
  <c r="H894" i="13"/>
  <c r="J894" i="13"/>
  <c r="D895" i="13"/>
  <c r="S895" i="13" s="1"/>
  <c r="E895" i="13"/>
  <c r="Q895" i="13" s="1"/>
  <c r="H895" i="13"/>
  <c r="J895" i="13"/>
  <c r="D896" i="13"/>
  <c r="E896" i="13"/>
  <c r="O896" i="13" s="1"/>
  <c r="H896" i="13"/>
  <c r="J896" i="13"/>
  <c r="D897" i="13"/>
  <c r="I897" i="13" s="1"/>
  <c r="E897" i="13"/>
  <c r="Q897" i="13" s="1"/>
  <c r="H897" i="13"/>
  <c r="J897" i="13"/>
  <c r="D898" i="13"/>
  <c r="E898" i="13"/>
  <c r="H898" i="13"/>
  <c r="J898" i="13"/>
  <c r="D899" i="13"/>
  <c r="E899" i="13"/>
  <c r="H899" i="13"/>
  <c r="J899" i="13"/>
  <c r="D900" i="13"/>
  <c r="E900" i="13"/>
  <c r="F900" i="13" s="1"/>
  <c r="H900" i="13"/>
  <c r="J900" i="13"/>
  <c r="D901" i="13"/>
  <c r="I901" i="13" s="1"/>
  <c r="E901" i="13"/>
  <c r="M901" i="13" s="1"/>
  <c r="H901" i="13"/>
  <c r="J901" i="13"/>
  <c r="D902" i="13"/>
  <c r="E902" i="13"/>
  <c r="V902" i="13" s="1"/>
  <c r="W902" i="13" s="1"/>
  <c r="H902" i="13"/>
  <c r="J902" i="13"/>
  <c r="D903" i="13"/>
  <c r="S903" i="13" s="1"/>
  <c r="E903" i="13"/>
  <c r="H903" i="13"/>
  <c r="J903" i="13"/>
  <c r="D904" i="13"/>
  <c r="S904" i="13" s="1"/>
  <c r="E904" i="13"/>
  <c r="N904" i="13" s="1"/>
  <c r="H904" i="13"/>
  <c r="J904" i="13"/>
  <c r="D905" i="13"/>
  <c r="I905" i="13" s="1"/>
  <c r="E905" i="13"/>
  <c r="U905" i="13" s="1"/>
  <c r="H905" i="13"/>
  <c r="J905" i="13"/>
  <c r="D906" i="13"/>
  <c r="E906" i="13"/>
  <c r="V906" i="13" s="1"/>
  <c r="W906" i="13" s="1"/>
  <c r="H906" i="13"/>
  <c r="J906" i="13"/>
  <c r="D907" i="13"/>
  <c r="E907" i="13"/>
  <c r="H907" i="13"/>
  <c r="J907" i="13"/>
  <c r="D908" i="13"/>
  <c r="E908" i="13"/>
  <c r="H908" i="13"/>
  <c r="J908" i="13"/>
  <c r="D909" i="13"/>
  <c r="I909" i="13" s="1"/>
  <c r="E909" i="13"/>
  <c r="H909" i="13"/>
  <c r="J909" i="13"/>
  <c r="D910" i="13"/>
  <c r="E910" i="13"/>
  <c r="L910" i="13" s="1"/>
  <c r="H910" i="13"/>
  <c r="J910" i="13"/>
  <c r="D911" i="13"/>
  <c r="E911" i="13"/>
  <c r="R911" i="13" s="1"/>
  <c r="H911" i="13"/>
  <c r="J911" i="13"/>
  <c r="D912" i="13"/>
  <c r="E912" i="13"/>
  <c r="G912" i="13" s="1"/>
  <c r="H912" i="13"/>
  <c r="J912" i="13"/>
  <c r="D913" i="13"/>
  <c r="I913" i="13" s="1"/>
  <c r="E913" i="13"/>
  <c r="U913" i="13" s="1"/>
  <c r="H913" i="13"/>
  <c r="J913" i="13"/>
  <c r="D914" i="13"/>
  <c r="E914" i="13"/>
  <c r="H914" i="13"/>
  <c r="J914" i="13"/>
  <c r="D915" i="13"/>
  <c r="I915" i="13" s="1"/>
  <c r="E915" i="13"/>
  <c r="M915" i="13" s="1"/>
  <c r="H915" i="13"/>
  <c r="J915" i="13"/>
  <c r="D916" i="13"/>
  <c r="S916" i="13" s="1"/>
  <c r="E916" i="13"/>
  <c r="T916" i="13" s="1"/>
  <c r="H916" i="13"/>
  <c r="J916" i="13"/>
  <c r="D917" i="13"/>
  <c r="S917" i="13" s="1"/>
  <c r="E917" i="13"/>
  <c r="M917" i="13" s="1"/>
  <c r="H917" i="13"/>
  <c r="J917" i="13"/>
  <c r="D918" i="13"/>
  <c r="E918" i="13"/>
  <c r="L918" i="13" s="1"/>
  <c r="H918" i="13"/>
  <c r="J918" i="13"/>
  <c r="D919" i="13"/>
  <c r="I919" i="13" s="1"/>
  <c r="E919" i="13"/>
  <c r="H919" i="13"/>
  <c r="J919" i="13"/>
  <c r="D920" i="13"/>
  <c r="E920" i="13"/>
  <c r="H920" i="13"/>
  <c r="J920" i="13"/>
  <c r="D921" i="13"/>
  <c r="E921" i="13"/>
  <c r="H921" i="13"/>
  <c r="J921" i="13"/>
  <c r="D922" i="13"/>
  <c r="E922" i="13"/>
  <c r="V922" i="13" s="1"/>
  <c r="W922" i="13" s="1"/>
  <c r="H922" i="13"/>
  <c r="J922" i="13"/>
  <c r="D923" i="13"/>
  <c r="E923" i="13"/>
  <c r="L923" i="13" s="1"/>
  <c r="H923" i="13"/>
  <c r="J923" i="13"/>
  <c r="D924" i="13"/>
  <c r="S924" i="13" s="1"/>
  <c r="E924" i="13"/>
  <c r="F924" i="13" s="1"/>
  <c r="H924" i="13"/>
  <c r="J924" i="13"/>
  <c r="D925" i="13"/>
  <c r="S925" i="13" s="1"/>
  <c r="E925" i="13"/>
  <c r="R925" i="13" s="1"/>
  <c r="H925" i="13"/>
  <c r="J925" i="13"/>
  <c r="D926" i="13"/>
  <c r="E926" i="13"/>
  <c r="H926" i="13"/>
  <c r="J926" i="13"/>
  <c r="D927" i="13"/>
  <c r="E927" i="13"/>
  <c r="L927" i="13" s="1"/>
  <c r="H927" i="13"/>
  <c r="J927" i="13"/>
  <c r="D928" i="13"/>
  <c r="E928" i="13"/>
  <c r="T928" i="13" s="1"/>
  <c r="H928" i="13"/>
  <c r="J928" i="13"/>
  <c r="D929" i="13"/>
  <c r="S929" i="13" s="1"/>
  <c r="E929" i="13"/>
  <c r="H929" i="13"/>
  <c r="J929" i="13"/>
  <c r="D930" i="13"/>
  <c r="E930" i="13"/>
  <c r="T930" i="13" s="1"/>
  <c r="H930" i="13"/>
  <c r="J930" i="13"/>
  <c r="D931" i="13"/>
  <c r="E931" i="13"/>
  <c r="Q931" i="13" s="1"/>
  <c r="H931" i="13"/>
  <c r="J931" i="13"/>
  <c r="D932" i="13"/>
  <c r="E932" i="13"/>
  <c r="H932" i="13"/>
  <c r="J932" i="13"/>
  <c r="D933" i="13"/>
  <c r="E933" i="13"/>
  <c r="H933" i="13"/>
  <c r="J933" i="13"/>
  <c r="D934" i="13"/>
  <c r="S934" i="13" s="1"/>
  <c r="E934" i="13"/>
  <c r="K934" i="13" s="1"/>
  <c r="P934" i="13" s="1"/>
  <c r="H934" i="13"/>
  <c r="J934" i="13"/>
  <c r="D935" i="13"/>
  <c r="E935" i="13"/>
  <c r="F935" i="13" s="1"/>
  <c r="H935" i="13"/>
  <c r="J935" i="13"/>
  <c r="D936" i="13"/>
  <c r="E936" i="13"/>
  <c r="H936" i="13"/>
  <c r="J936" i="13"/>
  <c r="D937" i="13"/>
  <c r="E937" i="13"/>
  <c r="Q937" i="13" s="1"/>
  <c r="H937" i="13"/>
  <c r="J937" i="13"/>
  <c r="D938" i="13"/>
  <c r="E938" i="13"/>
  <c r="U938" i="13" s="1"/>
  <c r="H938" i="13"/>
  <c r="J938" i="13"/>
  <c r="D939" i="13"/>
  <c r="I939" i="13" s="1"/>
  <c r="E939" i="13"/>
  <c r="F939" i="13" s="1"/>
  <c r="H939" i="13"/>
  <c r="J939" i="13"/>
  <c r="D940" i="13"/>
  <c r="S940" i="13" s="1"/>
  <c r="E940" i="13"/>
  <c r="H940" i="13"/>
  <c r="J940" i="13"/>
  <c r="D941" i="13"/>
  <c r="I941" i="13" s="1"/>
  <c r="E941" i="13"/>
  <c r="Q941" i="13" s="1"/>
  <c r="H941" i="13"/>
  <c r="J941" i="13"/>
  <c r="D942" i="13"/>
  <c r="E942" i="13"/>
  <c r="F942" i="13" s="1"/>
  <c r="H942" i="13"/>
  <c r="J942" i="13"/>
  <c r="D943" i="13"/>
  <c r="E943" i="13"/>
  <c r="H943" i="13"/>
  <c r="J943" i="13"/>
  <c r="D944" i="13"/>
  <c r="E944" i="13"/>
  <c r="H944" i="13"/>
  <c r="J944" i="13"/>
  <c r="D945" i="13"/>
  <c r="I945" i="13" s="1"/>
  <c r="E945" i="13"/>
  <c r="H945" i="13"/>
  <c r="J945" i="13"/>
  <c r="D946" i="13"/>
  <c r="S946" i="13" s="1"/>
  <c r="E946" i="13"/>
  <c r="K946" i="13" s="1"/>
  <c r="P946" i="13" s="1"/>
  <c r="H946" i="13"/>
  <c r="J946" i="13"/>
  <c r="D947" i="13"/>
  <c r="I947" i="13" s="1"/>
  <c r="E947" i="13"/>
  <c r="F947" i="13" s="1"/>
  <c r="H947" i="13"/>
  <c r="J947" i="13"/>
  <c r="D948" i="13"/>
  <c r="E948" i="13"/>
  <c r="G948" i="13" s="1"/>
  <c r="H948" i="13"/>
  <c r="J948" i="13"/>
  <c r="D949" i="13"/>
  <c r="E949" i="13"/>
  <c r="H949" i="13"/>
  <c r="J949" i="13"/>
  <c r="D950" i="13"/>
  <c r="S950" i="13" s="1"/>
  <c r="E950" i="13"/>
  <c r="R950" i="13" s="1"/>
  <c r="H950" i="13"/>
  <c r="J950" i="13"/>
  <c r="D951" i="13"/>
  <c r="I951" i="13" s="1"/>
  <c r="E951" i="13"/>
  <c r="N951" i="13" s="1"/>
  <c r="H951" i="13"/>
  <c r="J951" i="13"/>
  <c r="D952" i="13"/>
  <c r="E952" i="13"/>
  <c r="M952" i="13" s="1"/>
  <c r="H952" i="13"/>
  <c r="J952" i="13"/>
  <c r="D953" i="13"/>
  <c r="E953" i="13"/>
  <c r="H953" i="13"/>
  <c r="J953" i="13"/>
  <c r="D954" i="13"/>
  <c r="E954" i="13"/>
  <c r="V954" i="13" s="1"/>
  <c r="W954" i="13" s="1"/>
  <c r="H954" i="13"/>
  <c r="J954" i="13"/>
  <c r="D955" i="13"/>
  <c r="I955" i="13" s="1"/>
  <c r="E955" i="13"/>
  <c r="N955" i="13" s="1"/>
  <c r="H955" i="13"/>
  <c r="J955" i="13"/>
  <c r="D956" i="13"/>
  <c r="S956" i="13" s="1"/>
  <c r="E956" i="13"/>
  <c r="H956" i="13"/>
  <c r="J956" i="13"/>
  <c r="D957" i="13"/>
  <c r="E957" i="13"/>
  <c r="H957" i="13"/>
  <c r="J957" i="13"/>
  <c r="D958" i="13"/>
  <c r="S958" i="13" s="1"/>
  <c r="E958" i="13"/>
  <c r="O958" i="13" s="1"/>
  <c r="H958" i="13"/>
  <c r="J958" i="13"/>
  <c r="D959" i="13"/>
  <c r="E959" i="13"/>
  <c r="F959" i="13" s="1"/>
  <c r="H959" i="13"/>
  <c r="J959" i="13"/>
  <c r="D960" i="13"/>
  <c r="E960" i="13"/>
  <c r="H960" i="13"/>
  <c r="J960" i="13"/>
  <c r="D961" i="13"/>
  <c r="E961" i="13"/>
  <c r="H961" i="13"/>
  <c r="J961" i="13"/>
  <c r="D962" i="13"/>
  <c r="S962" i="13" s="1"/>
  <c r="E962" i="13"/>
  <c r="R962" i="13" s="1"/>
  <c r="H962" i="13"/>
  <c r="J962" i="13"/>
  <c r="D963" i="13"/>
  <c r="I963" i="13" s="1"/>
  <c r="E963" i="13"/>
  <c r="H963" i="13"/>
  <c r="J963" i="13"/>
  <c r="D964" i="13"/>
  <c r="E964" i="13"/>
  <c r="F964" i="13" s="1"/>
  <c r="H964" i="13"/>
  <c r="J964" i="13"/>
  <c r="D965" i="13"/>
  <c r="E965" i="13"/>
  <c r="N965" i="13" s="1"/>
  <c r="H965" i="13"/>
  <c r="J965" i="13"/>
  <c r="D966" i="13"/>
  <c r="S966" i="13" s="1"/>
  <c r="E966" i="13"/>
  <c r="V966" i="13" s="1"/>
  <c r="W966" i="13" s="1"/>
  <c r="H966" i="13"/>
  <c r="J966" i="13"/>
  <c r="D967" i="13"/>
  <c r="I967" i="13" s="1"/>
  <c r="E967" i="13"/>
  <c r="R967" i="13" s="1"/>
  <c r="H967" i="13"/>
  <c r="J967" i="13"/>
  <c r="D968" i="13"/>
  <c r="S968" i="13" s="1"/>
  <c r="E968" i="13"/>
  <c r="H968" i="13"/>
  <c r="J968" i="13"/>
  <c r="D969" i="13"/>
  <c r="E969" i="13"/>
  <c r="N969" i="13" s="1"/>
  <c r="H969" i="13"/>
  <c r="J969" i="13"/>
  <c r="D970" i="13"/>
  <c r="E970" i="13"/>
  <c r="H970" i="13"/>
  <c r="J970" i="13"/>
  <c r="D971" i="13"/>
  <c r="E971" i="13"/>
  <c r="H971" i="13"/>
  <c r="J971" i="13"/>
  <c r="D972" i="13"/>
  <c r="S972" i="13" s="1"/>
  <c r="E972" i="13"/>
  <c r="F972" i="13" s="1"/>
  <c r="H972" i="13"/>
  <c r="J972" i="13"/>
  <c r="D973" i="13"/>
  <c r="E973" i="13"/>
  <c r="V973" i="13" s="1"/>
  <c r="W973" i="13" s="1"/>
  <c r="H973" i="13"/>
  <c r="J973" i="13"/>
  <c r="D974" i="13"/>
  <c r="S974" i="13" s="1"/>
  <c r="E974" i="13"/>
  <c r="N974" i="13" s="1"/>
  <c r="H974" i="13"/>
  <c r="J974" i="13"/>
  <c r="D975" i="13"/>
  <c r="E975" i="13"/>
  <c r="F975" i="13" s="1"/>
  <c r="H975" i="13"/>
  <c r="J975" i="13"/>
  <c r="D976" i="13"/>
  <c r="E976" i="13"/>
  <c r="H976" i="13"/>
  <c r="J976" i="13"/>
  <c r="D977" i="13"/>
  <c r="I977" i="13" s="1"/>
  <c r="E977" i="13"/>
  <c r="L977" i="13" s="1"/>
  <c r="H977" i="13"/>
  <c r="J977" i="13"/>
  <c r="D978" i="13"/>
  <c r="E978" i="13"/>
  <c r="T978" i="13" s="1"/>
  <c r="H978" i="13"/>
  <c r="J978" i="13"/>
  <c r="D979" i="13"/>
  <c r="S979" i="13" s="1"/>
  <c r="E979" i="13"/>
  <c r="Q979" i="13" s="1"/>
  <c r="H979" i="13"/>
  <c r="J979" i="13"/>
  <c r="D980" i="13"/>
  <c r="E980" i="13"/>
  <c r="F980" i="13" s="1"/>
  <c r="H980" i="13"/>
  <c r="J980" i="13"/>
  <c r="D981" i="13"/>
  <c r="E981" i="13"/>
  <c r="T981" i="13" s="1"/>
  <c r="H981" i="13"/>
  <c r="J981" i="13"/>
  <c r="D982" i="13"/>
  <c r="S982" i="13" s="1"/>
  <c r="E982" i="13"/>
  <c r="T982" i="13" s="1"/>
  <c r="H982" i="13"/>
  <c r="J982" i="13"/>
  <c r="D983" i="13"/>
  <c r="I983" i="13" s="1"/>
  <c r="E983" i="13"/>
  <c r="H983" i="13"/>
  <c r="J983" i="13"/>
  <c r="D984" i="13"/>
  <c r="S984" i="13" s="1"/>
  <c r="E984" i="13"/>
  <c r="G984" i="13" s="1"/>
  <c r="H984" i="13"/>
  <c r="J984" i="13"/>
  <c r="D985" i="13"/>
  <c r="E985" i="13"/>
  <c r="Q985" i="13" s="1"/>
  <c r="H985" i="13"/>
  <c r="J985" i="13"/>
  <c r="D986" i="13"/>
  <c r="I986" i="13" s="1"/>
  <c r="E986" i="13"/>
  <c r="L986" i="13" s="1"/>
  <c r="H986" i="13"/>
  <c r="J986" i="13"/>
  <c r="D987" i="13"/>
  <c r="E987" i="13"/>
  <c r="Q987" i="13" s="1"/>
  <c r="H987" i="13"/>
  <c r="J987" i="13"/>
  <c r="D988" i="13"/>
  <c r="I988" i="13" s="1"/>
  <c r="E988" i="13"/>
  <c r="U988" i="13" s="1"/>
  <c r="H988" i="13"/>
  <c r="J988" i="13"/>
  <c r="D989" i="13"/>
  <c r="E989" i="13"/>
  <c r="V989" i="13" s="1"/>
  <c r="W989" i="13" s="1"/>
  <c r="H989" i="13"/>
  <c r="J989" i="13"/>
  <c r="D990" i="13"/>
  <c r="I990" i="13" s="1"/>
  <c r="E990" i="13"/>
  <c r="R990" i="13" s="1"/>
  <c r="H990" i="13"/>
  <c r="J990" i="13"/>
  <c r="D991" i="13"/>
  <c r="S991" i="13" s="1"/>
  <c r="E991" i="13"/>
  <c r="G991" i="13" s="1"/>
  <c r="H991" i="13"/>
  <c r="J991" i="13"/>
  <c r="D992" i="13"/>
  <c r="I992" i="13" s="1"/>
  <c r="E992" i="13"/>
  <c r="H992" i="13"/>
  <c r="J992" i="13"/>
  <c r="D993" i="13"/>
  <c r="S993" i="13" s="1"/>
  <c r="E993" i="13"/>
  <c r="G993" i="13" s="1"/>
  <c r="H993" i="13"/>
  <c r="J993" i="13"/>
  <c r="D994" i="13"/>
  <c r="I994" i="13" s="1"/>
  <c r="E994" i="13"/>
  <c r="H994" i="13"/>
  <c r="J994" i="13"/>
  <c r="D995" i="13"/>
  <c r="S995" i="13" s="1"/>
  <c r="E995" i="13"/>
  <c r="H995" i="13"/>
  <c r="J995" i="13"/>
  <c r="D996" i="13"/>
  <c r="I996" i="13" s="1"/>
  <c r="E996" i="13"/>
  <c r="H996" i="13"/>
  <c r="J996" i="13"/>
  <c r="D997" i="13"/>
  <c r="S997" i="13" s="1"/>
  <c r="E997" i="13"/>
  <c r="Q997" i="13" s="1"/>
  <c r="H997" i="13"/>
  <c r="J997" i="13"/>
  <c r="D998" i="13"/>
  <c r="I998" i="13" s="1"/>
  <c r="E998" i="13"/>
  <c r="T998" i="13" s="1"/>
  <c r="H998" i="13"/>
  <c r="J998" i="13"/>
  <c r="D999" i="13"/>
  <c r="S999" i="13" s="1"/>
  <c r="E999" i="13"/>
  <c r="H999" i="13"/>
  <c r="J999" i="13"/>
  <c r="D1000" i="13"/>
  <c r="I1000" i="13" s="1"/>
  <c r="E1000" i="13"/>
  <c r="H1000" i="13"/>
  <c r="J1000" i="13"/>
  <c r="E3" i="13"/>
  <c r="F3" i="13" s="1"/>
  <c r="H3" i="13"/>
  <c r="D3" i="13"/>
  <c r="F420" i="13" l="1"/>
  <c r="T6" i="13"/>
  <c r="G188" i="13"/>
  <c r="K411" i="13"/>
  <c r="P411" i="13" s="1"/>
  <c r="M436" i="13"/>
  <c r="N795" i="13"/>
  <c r="M737" i="13"/>
  <c r="I876" i="13"/>
  <c r="Q262" i="13"/>
  <c r="G126" i="13"/>
  <c r="F985" i="13"/>
  <c r="T93" i="13"/>
  <c r="S4" i="13"/>
  <c r="Q176" i="13"/>
  <c r="F925" i="13"/>
  <c r="T342" i="13"/>
  <c r="I178" i="13"/>
  <c r="O448" i="13"/>
  <c r="R415" i="13"/>
  <c r="T280" i="13"/>
  <c r="G227" i="13"/>
  <c r="K688" i="13"/>
  <c r="P688" i="13" s="1"/>
  <c r="M323" i="13"/>
  <c r="G771" i="13"/>
  <c r="Q737" i="13"/>
  <c r="R584" i="13"/>
  <c r="Q388" i="13"/>
  <c r="R96" i="13"/>
  <c r="N737" i="13"/>
  <c r="Q448" i="13"/>
  <c r="K386" i="13"/>
  <c r="P386" i="13" s="1"/>
  <c r="U159" i="13"/>
  <c r="F997" i="13"/>
  <c r="K795" i="13"/>
  <c r="P795" i="13" s="1"/>
  <c r="G102" i="13"/>
  <c r="R11" i="13"/>
  <c r="U814" i="13"/>
  <c r="I530" i="13"/>
  <c r="U332" i="13"/>
  <c r="O11" i="13"/>
  <c r="V831" i="13"/>
  <c r="W831" i="13" s="1"/>
  <c r="Q629" i="13"/>
  <c r="U486" i="13"/>
  <c r="U379" i="13"/>
  <c r="F172" i="13"/>
  <c r="U126" i="13"/>
  <c r="U528" i="13"/>
  <c r="S708" i="13"/>
  <c r="R448" i="13"/>
  <c r="K408" i="13"/>
  <c r="P408" i="13" s="1"/>
  <c r="O379" i="13"/>
  <c r="M261" i="13"/>
  <c r="F204" i="13"/>
  <c r="S126" i="13"/>
  <c r="V259" i="13"/>
  <c r="W259" i="13" s="1"/>
  <c r="K955" i="13"/>
  <c r="P955" i="13" s="1"/>
  <c r="G946" i="13"/>
  <c r="G685" i="13"/>
  <c r="U667" i="13"/>
  <c r="N520" i="13"/>
  <c r="O386" i="13"/>
  <c r="T379" i="13"/>
  <c r="G368" i="13"/>
  <c r="U265" i="13"/>
  <c r="F261" i="13"/>
  <c r="U259" i="13"/>
  <c r="N109" i="13"/>
  <c r="Q11" i="13"/>
  <c r="T705" i="13"/>
  <c r="Q667" i="13"/>
  <c r="N418" i="13"/>
  <c r="Q265" i="13"/>
  <c r="S624" i="13"/>
  <c r="N578" i="13"/>
  <c r="N196" i="13"/>
  <c r="T181" i="13"/>
  <c r="U172" i="13"/>
  <c r="S105" i="13"/>
  <c r="N12" i="13"/>
  <c r="N55" i="13"/>
  <c r="T989" i="13"/>
  <c r="I619" i="13"/>
  <c r="L418" i="13"/>
  <c r="O382" i="13"/>
  <c r="I968" i="13"/>
  <c r="U869" i="13"/>
  <c r="M807" i="13"/>
  <c r="U695" i="13"/>
  <c r="Q663" i="13"/>
  <c r="L622" i="13"/>
  <c r="U564" i="13"/>
  <c r="T304" i="13"/>
  <c r="I295" i="13"/>
  <c r="N266" i="13"/>
  <c r="G259" i="13"/>
  <c r="K172" i="13"/>
  <c r="P172" i="13" s="1"/>
  <c r="I116" i="13"/>
  <c r="F109" i="13"/>
  <c r="K55" i="13"/>
  <c r="P55" i="13" s="1"/>
  <c r="Q12" i="13"/>
  <c r="I557" i="13"/>
  <c r="V266" i="13"/>
  <c r="W266" i="13" s="1"/>
  <c r="L55" i="13"/>
  <c r="M869" i="13"/>
  <c r="K807" i="13"/>
  <c r="P807" i="13" s="1"/>
  <c r="O780" i="13"/>
  <c r="G705" i="13"/>
  <c r="N649" i="13"/>
  <c r="K622" i="13"/>
  <c r="P622" i="13" s="1"/>
  <c r="V585" i="13"/>
  <c r="W585" i="13" s="1"/>
  <c r="R564" i="13"/>
  <c r="I283" i="13"/>
  <c r="F259" i="13"/>
  <c r="T372" i="13"/>
  <c r="Q372" i="13"/>
  <c r="O372" i="13"/>
  <c r="S266" i="13"/>
  <c r="G892" i="13"/>
  <c r="M846" i="13"/>
  <c r="N741" i="13"/>
  <c r="Q709" i="13"/>
  <c r="O259" i="13"/>
  <c r="O126" i="13"/>
  <c r="L11" i="13"/>
  <c r="U372" i="13"/>
  <c r="T846" i="13"/>
  <c r="T741" i="13"/>
  <c r="S436" i="13"/>
  <c r="O709" i="13"/>
  <c r="Q661" i="13"/>
  <c r="Q648" i="13"/>
  <c r="Q328" i="13"/>
  <c r="N259" i="13"/>
  <c r="V193" i="13"/>
  <c r="W193" i="13" s="1"/>
  <c r="I135" i="13"/>
  <c r="K973" i="13"/>
  <c r="P973" i="13" s="1"/>
  <c r="V952" i="13"/>
  <c r="W952" i="13" s="1"/>
  <c r="U916" i="13"/>
  <c r="V737" i="13"/>
  <c r="W737" i="13" s="1"/>
  <c r="L661" i="13"/>
  <c r="L648" i="13"/>
  <c r="M536" i="13"/>
  <c r="U521" i="13"/>
  <c r="L462" i="13"/>
  <c r="V417" i="13"/>
  <c r="W417" i="13" s="1"/>
  <c r="G372" i="13"/>
  <c r="U335" i="13"/>
  <c r="R261" i="13"/>
  <c r="O144" i="13"/>
  <c r="K126" i="13"/>
  <c r="P126" i="13" s="1"/>
  <c r="N95" i="13"/>
  <c r="I92" i="13"/>
  <c r="R84" i="13"/>
  <c r="S849" i="13"/>
  <c r="O472" i="13"/>
  <c r="N275" i="13"/>
  <c r="V144" i="13"/>
  <c r="W144" i="13" s="1"/>
  <c r="N126" i="13"/>
  <c r="N79" i="13"/>
  <c r="T935" i="13"/>
  <c r="U737" i="13"/>
  <c r="O726" i="13"/>
  <c r="T649" i="13"/>
  <c r="F372" i="13"/>
  <c r="S333" i="13"/>
  <c r="Q261" i="13"/>
  <c r="V93" i="13"/>
  <c r="W93" i="13" s="1"/>
  <c r="O852" i="13"/>
  <c r="Q852" i="13"/>
  <c r="Q830" i="13"/>
  <c r="T830" i="13"/>
  <c r="U830" i="13"/>
  <c r="I201" i="13"/>
  <c r="S201" i="13"/>
  <c r="N771" i="13"/>
  <c r="O771" i="13"/>
  <c r="M771" i="13"/>
  <c r="U771" i="13"/>
  <c r="R741" i="13"/>
  <c r="G741" i="13"/>
  <c r="K741" i="13"/>
  <c r="P741" i="13" s="1"/>
  <c r="M667" i="13"/>
  <c r="G667" i="13"/>
  <c r="K667" i="13"/>
  <c r="P667" i="13" s="1"/>
  <c r="Q574" i="13"/>
  <c r="L574" i="13"/>
  <c r="F400" i="13"/>
  <c r="M400" i="13"/>
  <c r="O400" i="13"/>
  <c r="G139" i="13"/>
  <c r="S96" i="13"/>
  <c r="I96" i="13"/>
  <c r="M30" i="13"/>
  <c r="R30" i="13"/>
  <c r="L638" i="13"/>
  <c r="N638" i="13"/>
  <c r="I556" i="13"/>
  <c r="S556" i="13"/>
  <c r="U552" i="13"/>
  <c r="V552" i="13"/>
  <c r="W552" i="13" s="1"/>
  <c r="I412" i="13"/>
  <c r="S412" i="13"/>
  <c r="K401" i="13"/>
  <c r="P401" i="13" s="1"/>
  <c r="M401" i="13"/>
  <c r="Q340" i="13"/>
  <c r="L340" i="13"/>
  <c r="V340" i="13"/>
  <c r="W340" i="13" s="1"/>
  <c r="N302" i="13"/>
  <c r="L302" i="13"/>
  <c r="Q302" i="13"/>
  <c r="V302" i="13"/>
  <c r="W302" i="13" s="1"/>
  <c r="L243" i="13"/>
  <c r="O243" i="13"/>
  <c r="U243" i="13"/>
  <c r="N231" i="13"/>
  <c r="M231" i="13"/>
  <c r="K968" i="13"/>
  <c r="P968" i="13" s="1"/>
  <c r="L968" i="13"/>
  <c r="R968" i="13"/>
  <c r="U806" i="13"/>
  <c r="M806" i="13"/>
  <c r="O806" i="13"/>
  <c r="R192" i="13"/>
  <c r="M192" i="13"/>
  <c r="L993" i="13"/>
  <c r="R993" i="13"/>
  <c r="U752" i="13"/>
  <c r="M752" i="13"/>
  <c r="O752" i="13"/>
  <c r="F880" i="13"/>
  <c r="T880" i="13"/>
  <c r="Q873" i="13"/>
  <c r="M873" i="13"/>
  <c r="R873" i="13"/>
  <c r="G999" i="13"/>
  <c r="T999" i="13"/>
  <c r="G997" i="13"/>
  <c r="T990" i="13"/>
  <c r="U968" i="13"/>
  <c r="F952" i="13"/>
  <c r="N952" i="13"/>
  <c r="O952" i="13"/>
  <c r="Q905" i="13"/>
  <c r="R905" i="13"/>
  <c r="T803" i="13"/>
  <c r="V803" i="13"/>
  <c r="W803" i="13" s="1"/>
  <c r="U741" i="13"/>
  <c r="N709" i="13"/>
  <c r="F709" i="13"/>
  <c r="K709" i="13"/>
  <c r="P709" i="13" s="1"/>
  <c r="U638" i="13"/>
  <c r="I463" i="13"/>
  <c r="S463" i="13"/>
  <c r="N362" i="13"/>
  <c r="L362" i="13"/>
  <c r="V362" i="13"/>
  <c r="W362" i="13" s="1"/>
  <c r="Q322" i="13"/>
  <c r="U322" i="13"/>
  <c r="N322" i="13"/>
  <c r="O299" i="13"/>
  <c r="F299" i="13"/>
  <c r="L299" i="13"/>
  <c r="N299" i="13"/>
  <c r="Q260" i="13"/>
  <c r="V260" i="13"/>
  <c r="W260" i="13" s="1"/>
  <c r="N97" i="13"/>
  <c r="K97" i="13"/>
  <c r="P97" i="13" s="1"/>
  <c r="U97" i="13"/>
  <c r="M66" i="13"/>
  <c r="N66" i="13"/>
  <c r="G64" i="13"/>
  <c r="Q995" i="13"/>
  <c r="F995" i="13"/>
  <c r="G872" i="13"/>
  <c r="O872" i="13"/>
  <c r="V729" i="13"/>
  <c r="W729" i="13" s="1"/>
  <c r="K729" i="13"/>
  <c r="P729" i="13" s="1"/>
  <c r="T729" i="13"/>
  <c r="K69" i="13"/>
  <c r="P69" i="13" s="1"/>
  <c r="O69" i="13"/>
  <c r="L69" i="13"/>
  <c r="U69" i="13"/>
  <c r="L798" i="13"/>
  <c r="M798" i="13"/>
  <c r="O798" i="13"/>
  <c r="O603" i="13"/>
  <c r="R603" i="13"/>
  <c r="Q603" i="13"/>
  <c r="L501" i="13"/>
  <c r="T501" i="13"/>
  <c r="O501" i="13"/>
  <c r="O754" i="13"/>
  <c r="T754" i="13"/>
  <c r="U557" i="13"/>
  <c r="Q557" i="13"/>
  <c r="V557" i="13"/>
  <c r="W557" i="13" s="1"/>
  <c r="K413" i="13"/>
  <c r="P413" i="13" s="1"/>
  <c r="N413" i="13"/>
  <c r="R413" i="13"/>
  <c r="O413" i="13"/>
  <c r="T413" i="13"/>
  <c r="T288" i="13"/>
  <c r="R288" i="13"/>
  <c r="T993" i="13"/>
  <c r="Q963" i="13"/>
  <c r="R963" i="13"/>
  <c r="I671" i="13"/>
  <c r="M606" i="13"/>
  <c r="N606" i="13"/>
  <c r="T560" i="13"/>
  <c r="F560" i="13"/>
  <c r="N558" i="13"/>
  <c r="Q558" i="13"/>
  <c r="T558" i="13"/>
  <c r="G416" i="13"/>
  <c r="R416" i="13"/>
  <c r="S68" i="13"/>
  <c r="I68" i="13"/>
  <c r="G45" i="13"/>
  <c r="N45" i="13"/>
  <c r="O45" i="13"/>
  <c r="K43" i="13"/>
  <c r="P43" i="13" s="1"/>
  <c r="M43" i="13"/>
  <c r="M825" i="13"/>
  <c r="N825" i="13"/>
  <c r="G770" i="13"/>
  <c r="M770" i="13"/>
  <c r="R770" i="13"/>
  <c r="M573" i="13"/>
  <c r="N573" i="13"/>
  <c r="T781" i="13"/>
  <c r="U781" i="13"/>
  <c r="V781" i="13"/>
  <c r="W781" i="13" s="1"/>
  <c r="T619" i="13"/>
  <c r="N619" i="13"/>
  <c r="K458" i="13"/>
  <c r="P458" i="13" s="1"/>
  <c r="M458" i="13"/>
  <c r="U281" i="13"/>
  <c r="L281" i="13"/>
  <c r="T281" i="13"/>
  <c r="O120" i="13"/>
  <c r="U120" i="13"/>
  <c r="O904" i="13"/>
  <c r="T904" i="13"/>
  <c r="V904" i="13"/>
  <c r="W904" i="13" s="1"/>
  <c r="L990" i="13"/>
  <c r="K917" i="13"/>
  <c r="P917" i="13" s="1"/>
  <c r="O876" i="13"/>
  <c r="Q876" i="13"/>
  <c r="K806" i="13"/>
  <c r="P806" i="13" s="1"/>
  <c r="G778" i="13"/>
  <c r="U778" i="13"/>
  <c r="L774" i="13"/>
  <c r="O774" i="13"/>
  <c r="G995" i="13"/>
  <c r="K993" i="13"/>
  <c r="P993" i="13" s="1"/>
  <c r="S951" i="13"/>
  <c r="Q916" i="13"/>
  <c r="F916" i="13"/>
  <c r="G916" i="13"/>
  <c r="M914" i="13"/>
  <c r="L914" i="13"/>
  <c r="U904" i="13"/>
  <c r="M903" i="13"/>
  <c r="R903" i="13"/>
  <c r="Q903" i="13"/>
  <c r="I865" i="13"/>
  <c r="S865" i="13"/>
  <c r="T798" i="13"/>
  <c r="O755" i="13"/>
  <c r="V755" i="13"/>
  <c r="W755" i="13" s="1"/>
  <c r="T755" i="13"/>
  <c r="M751" i="13"/>
  <c r="K751" i="13"/>
  <c r="P751" i="13" s="1"/>
  <c r="N751" i="13"/>
  <c r="K745" i="13"/>
  <c r="P745" i="13" s="1"/>
  <c r="M745" i="13"/>
  <c r="Q741" i="13"/>
  <c r="L673" i="13"/>
  <c r="M673" i="13"/>
  <c r="V673" i="13"/>
  <c r="W673" i="13" s="1"/>
  <c r="T667" i="13"/>
  <c r="N577" i="13"/>
  <c r="O577" i="13"/>
  <c r="U577" i="13"/>
  <c r="F552" i="13"/>
  <c r="K474" i="13"/>
  <c r="P474" i="13" s="1"/>
  <c r="N474" i="13"/>
  <c r="L474" i="13"/>
  <c r="F278" i="13"/>
  <c r="G185" i="13"/>
  <c r="U180" i="13"/>
  <c r="L180" i="13"/>
  <c r="K869" i="13"/>
  <c r="P869" i="13" s="1"/>
  <c r="F860" i="13"/>
  <c r="K780" i="13"/>
  <c r="P780" i="13" s="1"/>
  <c r="L737" i="13"/>
  <c r="F705" i="13"/>
  <c r="G631" i="13"/>
  <c r="L576" i="13"/>
  <c r="O547" i="13"/>
  <c r="L480" i="13"/>
  <c r="N372" i="13"/>
  <c r="T357" i="13"/>
  <c r="N280" i="13"/>
  <c r="K196" i="13"/>
  <c r="P196" i="13" s="1"/>
  <c r="O63" i="13"/>
  <c r="R13" i="13"/>
  <c r="F564" i="13"/>
  <c r="K372" i="13"/>
  <c r="P372" i="13" s="1"/>
  <c r="T55" i="13"/>
  <c r="F11" i="13"/>
  <c r="U705" i="13"/>
  <c r="V584" i="13"/>
  <c r="W584" i="13" s="1"/>
  <c r="T520" i="13"/>
  <c r="S410" i="13"/>
  <c r="S376" i="13"/>
  <c r="O55" i="13"/>
  <c r="S48" i="13"/>
  <c r="G789" i="13"/>
  <c r="Q789" i="13"/>
  <c r="K789" i="13"/>
  <c r="P789" i="13" s="1"/>
  <c r="N789" i="13"/>
  <c r="V789" i="13"/>
  <c r="W789" i="13" s="1"/>
  <c r="R553" i="13"/>
  <c r="L553" i="13"/>
  <c r="T336" i="13"/>
  <c r="O336" i="13"/>
  <c r="I502" i="13"/>
  <c r="S502" i="13"/>
  <c r="R466" i="13"/>
  <c r="V466" i="13"/>
  <c r="W466" i="13" s="1"/>
  <c r="N466" i="13"/>
  <c r="K466" i="13"/>
  <c r="P466" i="13" s="1"/>
  <c r="F422" i="13"/>
  <c r="N422" i="13"/>
  <c r="G422" i="13"/>
  <c r="O422" i="13"/>
  <c r="K422" i="13"/>
  <c r="P422" i="13" s="1"/>
  <c r="L422" i="13"/>
  <c r="S206" i="13"/>
  <c r="I206" i="13"/>
  <c r="V976" i="13"/>
  <c r="W976" i="13" s="1"/>
  <c r="L976" i="13"/>
  <c r="S873" i="13"/>
  <c r="Q844" i="13"/>
  <c r="R844" i="13"/>
  <c r="K820" i="13"/>
  <c r="P820" i="13" s="1"/>
  <c r="T820" i="13"/>
  <c r="R794" i="13"/>
  <c r="K794" i="13"/>
  <c r="P794" i="13" s="1"/>
  <c r="M794" i="13"/>
  <c r="I770" i="13"/>
  <c r="S770" i="13"/>
  <c r="T503" i="13"/>
  <c r="M503" i="13"/>
  <c r="V209" i="13"/>
  <c r="W209" i="13" s="1"/>
  <c r="U209" i="13"/>
  <c r="I196" i="13"/>
  <c r="S196" i="13"/>
  <c r="U1000" i="13"/>
  <c r="K1000" i="13"/>
  <c r="P1000" i="13" s="1"/>
  <c r="I843" i="13"/>
  <c r="S843" i="13"/>
  <c r="K744" i="13"/>
  <c r="P744" i="13" s="1"/>
  <c r="O744" i="13"/>
  <c r="S59" i="13"/>
  <c r="I59" i="13"/>
  <c r="O174" i="13"/>
  <c r="N174" i="13"/>
  <c r="G174" i="13"/>
  <c r="Q174" i="13"/>
  <c r="L842" i="13"/>
  <c r="Q842" i="13"/>
  <c r="M842" i="13"/>
  <c r="L707" i="13"/>
  <c r="T707" i="13"/>
  <c r="G696" i="13"/>
  <c r="L696" i="13"/>
  <c r="V422" i="13"/>
  <c r="W422" i="13" s="1"/>
  <c r="M402" i="13"/>
  <c r="N402" i="13"/>
  <c r="Q402" i="13"/>
  <c r="G377" i="13"/>
  <c r="U377" i="13"/>
  <c r="Q228" i="13"/>
  <c r="R228" i="13"/>
  <c r="N228" i="13"/>
  <c r="M228" i="13"/>
  <c r="M179" i="13"/>
  <c r="T179" i="13"/>
  <c r="I144" i="13"/>
  <c r="S144" i="13"/>
  <c r="G129" i="13"/>
  <c r="R129" i="13"/>
  <c r="V843" i="13"/>
  <c r="W843" i="13" s="1"/>
  <c r="T843" i="13"/>
  <c r="N848" i="13"/>
  <c r="T848" i="13"/>
  <c r="L659" i="13"/>
  <c r="M659" i="13"/>
  <c r="U960" i="13"/>
  <c r="M960" i="13"/>
  <c r="U956" i="13"/>
  <c r="R956" i="13"/>
  <c r="T956" i="13"/>
  <c r="M811" i="13"/>
  <c r="T811" i="13"/>
  <c r="V811" i="13"/>
  <c r="W811" i="13" s="1"/>
  <c r="R270" i="13"/>
  <c r="T270" i="13"/>
  <c r="N957" i="13"/>
  <c r="T957" i="13"/>
  <c r="U957" i="13"/>
  <c r="V957" i="13"/>
  <c r="W957" i="13" s="1"/>
  <c r="G880" i="13"/>
  <c r="N880" i="13"/>
  <c r="Q880" i="13"/>
  <c r="O880" i="13"/>
  <c r="I847" i="13"/>
  <c r="S847" i="13"/>
  <c r="G810" i="13"/>
  <c r="Q810" i="13"/>
  <c r="T810" i="13"/>
  <c r="S807" i="13"/>
  <c r="I807" i="13"/>
  <c r="G800" i="13"/>
  <c r="L489" i="13"/>
  <c r="O489" i="13"/>
  <c r="T445" i="13"/>
  <c r="G445" i="13"/>
  <c r="G424" i="13"/>
  <c r="V424" i="13"/>
  <c r="W424" i="13" s="1"/>
  <c r="U424" i="13"/>
  <c r="U422" i="13"/>
  <c r="U502" i="13"/>
  <c r="T502" i="13"/>
  <c r="V502" i="13"/>
  <c r="W502" i="13" s="1"/>
  <c r="L939" i="13"/>
  <c r="Q939" i="13"/>
  <c r="T939" i="13"/>
  <c r="S819" i="13"/>
  <c r="I819" i="13"/>
  <c r="V572" i="13"/>
  <c r="W572" i="13" s="1"/>
  <c r="M572" i="13"/>
  <c r="K396" i="13"/>
  <c r="P396" i="13" s="1"/>
  <c r="N396" i="13"/>
  <c r="O396" i="13"/>
  <c r="T396" i="13"/>
  <c r="V777" i="13"/>
  <c r="W777" i="13" s="1"/>
  <c r="N777" i="13"/>
  <c r="T777" i="13"/>
  <c r="I732" i="13"/>
  <c r="S732" i="13"/>
  <c r="F454" i="13"/>
  <c r="L454" i="13"/>
  <c r="U454" i="13"/>
  <c r="N454" i="13"/>
  <c r="O454" i="13"/>
  <c r="G91" i="13"/>
  <c r="Q91" i="13"/>
  <c r="R91" i="13"/>
  <c r="O91" i="13"/>
  <c r="N91" i="13"/>
  <c r="I313" i="13"/>
  <c r="S313" i="13"/>
  <c r="G285" i="13"/>
  <c r="L285" i="13"/>
  <c r="G761" i="13"/>
  <c r="N761" i="13"/>
  <c r="Q504" i="13"/>
  <c r="U504" i="13"/>
  <c r="M460" i="13"/>
  <c r="U460" i="13"/>
  <c r="M350" i="13"/>
  <c r="F350" i="13"/>
  <c r="V350" i="13"/>
  <c r="W350" i="13" s="1"/>
  <c r="G350" i="13"/>
  <c r="L350" i="13"/>
  <c r="S287" i="13"/>
  <c r="I287" i="13"/>
  <c r="T204" i="13"/>
  <c r="Q204" i="13"/>
  <c r="U204" i="13"/>
  <c r="F190" i="13"/>
  <c r="M190" i="13"/>
  <c r="I169" i="13"/>
  <c r="S169" i="13"/>
  <c r="N150" i="13"/>
  <c r="O150" i="13"/>
  <c r="V150" i="13"/>
  <c r="W150" i="13" s="1"/>
  <c r="V92" i="13"/>
  <c r="W92" i="13" s="1"/>
  <c r="F92" i="13"/>
  <c r="T71" i="13"/>
  <c r="N71" i="13"/>
  <c r="Q71" i="13"/>
  <c r="F71" i="13"/>
  <c r="G42" i="13"/>
  <c r="M35" i="13"/>
  <c r="L35" i="13"/>
  <c r="G980" i="13"/>
  <c r="U917" i="13"/>
  <c r="G876" i="13"/>
  <c r="I778" i="13"/>
  <c r="S778" i="13"/>
  <c r="O731" i="13"/>
  <c r="K731" i="13"/>
  <c r="P731" i="13" s="1"/>
  <c r="N673" i="13"/>
  <c r="O673" i="13"/>
  <c r="R639" i="13"/>
  <c r="K624" i="13"/>
  <c r="P624" i="13" s="1"/>
  <c r="N624" i="13"/>
  <c r="F606" i="13"/>
  <c r="V606" i="13"/>
  <c r="W606" i="13" s="1"/>
  <c r="L603" i="13"/>
  <c r="F603" i="13"/>
  <c r="U603" i="13"/>
  <c r="G603" i="13"/>
  <c r="N603" i="13"/>
  <c r="O599" i="13"/>
  <c r="T599" i="13"/>
  <c r="L578" i="13"/>
  <c r="I539" i="13"/>
  <c r="T308" i="13"/>
  <c r="M296" i="13"/>
  <c r="K296" i="13"/>
  <c r="P296" i="13" s="1"/>
  <c r="I267" i="13"/>
  <c r="T255" i="13"/>
  <c r="N255" i="13"/>
  <c r="S152" i="13"/>
  <c r="I152" i="13"/>
  <c r="N83" i="13"/>
  <c r="T83" i="13"/>
  <c r="F83" i="13"/>
  <c r="V72" i="13"/>
  <c r="W72" i="13" s="1"/>
  <c r="O72" i="13"/>
  <c r="F42" i="13"/>
  <c r="O158" i="13"/>
  <c r="U158" i="13"/>
  <c r="F100" i="13"/>
  <c r="N100" i="13"/>
  <c r="I728" i="13"/>
  <c r="S728" i="13"/>
  <c r="V761" i="13"/>
  <c r="W761" i="13" s="1"/>
  <c r="L706" i="13"/>
  <c r="T706" i="13"/>
  <c r="N265" i="13"/>
  <c r="T265" i="13"/>
  <c r="V773" i="13"/>
  <c r="W773" i="13" s="1"/>
  <c r="G773" i="13"/>
  <c r="S771" i="13"/>
  <c r="O995" i="13"/>
  <c r="R917" i="13"/>
  <c r="M671" i="13"/>
  <c r="K671" i="13"/>
  <c r="P671" i="13" s="1"/>
  <c r="U671" i="13"/>
  <c r="G671" i="13"/>
  <c r="O465" i="13"/>
  <c r="M465" i="13"/>
  <c r="N995" i="13"/>
  <c r="Q917" i="13"/>
  <c r="F767" i="13"/>
  <c r="V767" i="13"/>
  <c r="W767" i="13" s="1"/>
  <c r="Q761" i="13"/>
  <c r="V745" i="13"/>
  <c r="W745" i="13" s="1"/>
  <c r="O745" i="13"/>
  <c r="Q745" i="13"/>
  <c r="G688" i="13"/>
  <c r="O688" i="13"/>
  <c r="G663" i="13"/>
  <c r="F663" i="13"/>
  <c r="R663" i="13"/>
  <c r="G658" i="13"/>
  <c r="T658" i="13"/>
  <c r="F638" i="13"/>
  <c r="Q638" i="13"/>
  <c r="N628" i="13"/>
  <c r="K574" i="13"/>
  <c r="P574" i="13" s="1"/>
  <c r="V574" i="13"/>
  <c r="W574" i="13" s="1"/>
  <c r="G418" i="13"/>
  <c r="O418" i="13"/>
  <c r="F408" i="13"/>
  <c r="U408" i="13"/>
  <c r="Q362" i="13"/>
  <c r="R362" i="13"/>
  <c r="U362" i="13"/>
  <c r="U350" i="13"/>
  <c r="K266" i="13"/>
  <c r="P266" i="13" s="1"/>
  <c r="R266" i="13"/>
  <c r="U250" i="13"/>
  <c r="L204" i="13"/>
  <c r="I193" i="13"/>
  <c r="S193" i="13"/>
  <c r="O171" i="13"/>
  <c r="L158" i="13"/>
  <c r="G155" i="13"/>
  <c r="L155" i="13"/>
  <c r="U153" i="13"/>
  <c r="R153" i="13"/>
  <c r="R123" i="13"/>
  <c r="S117" i="13"/>
  <c r="I117" i="13"/>
  <c r="S88" i="13"/>
  <c r="I88" i="13"/>
  <c r="V71" i="13"/>
  <c r="W71" i="13" s="1"/>
  <c r="S60" i="13"/>
  <c r="Q47" i="13"/>
  <c r="G46" i="13"/>
  <c r="K46" i="13"/>
  <c r="P46" i="13" s="1"/>
  <c r="Q651" i="13"/>
  <c r="L651" i="13"/>
  <c r="M246" i="13"/>
  <c r="N246" i="13"/>
  <c r="I228" i="13"/>
  <c r="S228" i="13"/>
  <c r="T692" i="13"/>
  <c r="G692" i="13"/>
  <c r="G814" i="13"/>
  <c r="T814" i="13"/>
  <c r="O567" i="13"/>
  <c r="N567" i="13"/>
  <c r="T488" i="13"/>
  <c r="Q488" i="13"/>
  <c r="G474" i="13"/>
  <c r="O474" i="13"/>
  <c r="Q474" i="13"/>
  <c r="I438" i="13"/>
  <c r="S438" i="13"/>
  <c r="F342" i="13"/>
  <c r="V342" i="13"/>
  <c r="W342" i="13" s="1"/>
  <c r="Q314" i="13"/>
  <c r="V314" i="13"/>
  <c r="W314" i="13" s="1"/>
  <c r="F314" i="13"/>
  <c r="O81" i="13"/>
  <c r="F81" i="13"/>
  <c r="G81" i="13"/>
  <c r="Q81" i="13"/>
  <c r="T47" i="13"/>
  <c r="S820" i="13"/>
  <c r="L784" i="13"/>
  <c r="T784" i="13"/>
  <c r="S977" i="13"/>
  <c r="T876" i="13"/>
  <c r="R869" i="13"/>
  <c r="O795" i="13"/>
  <c r="O761" i="13"/>
  <c r="F755" i="13"/>
  <c r="N755" i="13"/>
  <c r="S682" i="13"/>
  <c r="G677" i="13"/>
  <c r="O677" i="13"/>
  <c r="T673" i="13"/>
  <c r="L628" i="13"/>
  <c r="U501" i="13"/>
  <c r="R501" i="13"/>
  <c r="L497" i="13"/>
  <c r="T497" i="13"/>
  <c r="U474" i="13"/>
  <c r="R382" i="13"/>
  <c r="T382" i="13"/>
  <c r="O350" i="13"/>
  <c r="F328" i="13"/>
  <c r="M328" i="13"/>
  <c r="U299" i="13"/>
  <c r="F245" i="13"/>
  <c r="T245" i="13"/>
  <c r="K204" i="13"/>
  <c r="P204" i="13" s="1"/>
  <c r="U185" i="13"/>
  <c r="S172" i="13"/>
  <c r="L171" i="13"/>
  <c r="K158" i="13"/>
  <c r="P158" i="13" s="1"/>
  <c r="U144" i="13"/>
  <c r="G144" i="13"/>
  <c r="N144" i="13"/>
  <c r="M133" i="13"/>
  <c r="N133" i="13"/>
  <c r="Q133" i="13"/>
  <c r="L123" i="13"/>
  <c r="K100" i="13"/>
  <c r="P100" i="13" s="1"/>
  <c r="U71" i="13"/>
  <c r="N70" i="13"/>
  <c r="U70" i="13"/>
  <c r="F69" i="13"/>
  <c r="M69" i="13"/>
  <c r="N69" i="13"/>
  <c r="V69" i="13"/>
  <c r="W69" i="13" s="1"/>
  <c r="O57" i="13"/>
  <c r="M57" i="13"/>
  <c r="U57" i="13"/>
  <c r="G43" i="13"/>
  <c r="V43" i="13"/>
  <c r="W43" i="13" s="1"/>
  <c r="S26" i="13"/>
  <c r="S776" i="13"/>
  <c r="S756" i="13"/>
  <c r="K737" i="13"/>
  <c r="P737" i="13" s="1"/>
  <c r="O695" i="13"/>
  <c r="Q577" i="13"/>
  <c r="M558" i="13"/>
  <c r="U525" i="13"/>
  <c r="M520" i="13"/>
  <c r="I466" i="13"/>
  <c r="L448" i="13"/>
  <c r="N437" i="13"/>
  <c r="L413" i="13"/>
  <c r="T360" i="13"/>
  <c r="O335" i="13"/>
  <c r="M302" i="13"/>
  <c r="I215" i="13"/>
  <c r="Q192" i="13"/>
  <c r="T737" i="13"/>
  <c r="G737" i="13"/>
  <c r="Q705" i="13"/>
  <c r="N667" i="13"/>
  <c r="F512" i="13"/>
  <c r="G448" i="13"/>
  <c r="U413" i="13"/>
  <c r="G413" i="13"/>
  <c r="G360" i="13"/>
  <c r="G173" i="13"/>
  <c r="V79" i="13"/>
  <c r="W79" i="13" s="1"/>
  <c r="O770" i="13"/>
  <c r="O741" i="13"/>
  <c r="U726" i="13"/>
  <c r="O79" i="13"/>
  <c r="M920" i="13"/>
  <c r="O920" i="13"/>
  <c r="S871" i="13"/>
  <c r="I871" i="13"/>
  <c r="M853" i="13"/>
  <c r="K853" i="13"/>
  <c r="P853" i="13" s="1"/>
  <c r="I456" i="13"/>
  <c r="S456" i="13"/>
  <c r="L414" i="13"/>
  <c r="T414" i="13"/>
  <c r="S302" i="13"/>
  <c r="I302" i="13"/>
  <c r="L609" i="13"/>
  <c r="U609" i="13"/>
  <c r="U516" i="13"/>
  <c r="K516" i="13"/>
  <c r="P516" i="13" s="1"/>
  <c r="K306" i="13"/>
  <c r="P306" i="13" s="1"/>
  <c r="O306" i="13"/>
  <c r="V306" i="13"/>
  <c r="W306" i="13" s="1"/>
  <c r="N306" i="13"/>
  <c r="U306" i="13"/>
  <c r="M287" i="13"/>
  <c r="V287" i="13"/>
  <c r="W287" i="13" s="1"/>
  <c r="I185" i="13"/>
  <c r="S185" i="13"/>
  <c r="U992" i="13"/>
  <c r="L992" i="13"/>
  <c r="R992" i="13"/>
  <c r="V839" i="13"/>
  <c r="W839" i="13" s="1"/>
  <c r="K839" i="13"/>
  <c r="P839" i="13" s="1"/>
  <c r="M839" i="13"/>
  <c r="S518" i="13"/>
  <c r="I518" i="13"/>
  <c r="V470" i="13"/>
  <c r="W470" i="13" s="1"/>
  <c r="O470" i="13"/>
  <c r="F470" i="13"/>
  <c r="T470" i="13"/>
  <c r="G470" i="13"/>
  <c r="O468" i="13"/>
  <c r="T468" i="13"/>
  <c r="N428" i="13"/>
  <c r="O428" i="13"/>
  <c r="L428" i="13"/>
  <c r="M428" i="13"/>
  <c r="R424" i="13"/>
  <c r="T424" i="13"/>
  <c r="M424" i="13"/>
  <c r="K424" i="13"/>
  <c r="P424" i="13" s="1"/>
  <c r="L424" i="13"/>
  <c r="F326" i="13"/>
  <c r="O326" i="13"/>
  <c r="G326" i="13"/>
  <c r="Q326" i="13"/>
  <c r="T326" i="13"/>
  <c r="V326" i="13"/>
  <c r="W326" i="13" s="1"/>
  <c r="M326" i="13"/>
  <c r="K326" i="13"/>
  <c r="P326" i="13" s="1"/>
  <c r="L326" i="13"/>
  <c r="O324" i="13"/>
  <c r="V324" i="13"/>
  <c r="W324" i="13" s="1"/>
  <c r="F324" i="13"/>
  <c r="K324" i="13"/>
  <c r="P324" i="13" s="1"/>
  <c r="N324" i="13"/>
  <c r="R200" i="13"/>
  <c r="F200" i="13"/>
  <c r="Q200" i="13"/>
  <c r="G200" i="13"/>
  <c r="U200" i="13"/>
  <c r="L200" i="13"/>
  <c r="O200" i="13"/>
  <c r="M200" i="13"/>
  <c r="N200" i="13"/>
  <c r="G198" i="13"/>
  <c r="O198" i="13"/>
  <c r="K111" i="13"/>
  <c r="P111" i="13" s="1"/>
  <c r="M111" i="13"/>
  <c r="N111" i="13"/>
  <c r="U111" i="13"/>
  <c r="L111" i="13"/>
  <c r="Q111" i="13"/>
  <c r="V111" i="13"/>
  <c r="W111" i="13" s="1"/>
  <c r="I740" i="13"/>
  <c r="S740" i="13"/>
  <c r="G723" i="13"/>
  <c r="L723" i="13"/>
  <c r="O723" i="13"/>
  <c r="T703" i="13"/>
  <c r="T702" i="13"/>
  <c r="U689" i="13"/>
  <c r="M626" i="13"/>
  <c r="N626" i="13"/>
  <c r="V626" i="13"/>
  <c r="W626" i="13" s="1"/>
  <c r="F626" i="13"/>
  <c r="G482" i="13"/>
  <c r="M482" i="13"/>
  <c r="O482" i="13"/>
  <c r="V482" i="13"/>
  <c r="W482" i="13" s="1"/>
  <c r="K482" i="13"/>
  <c r="P482" i="13" s="1"/>
  <c r="L482" i="13"/>
  <c r="R482" i="13"/>
  <c r="I462" i="13"/>
  <c r="S462" i="13"/>
  <c r="Q424" i="13"/>
  <c r="V368" i="13"/>
  <c r="W368" i="13" s="1"/>
  <c r="K368" i="13"/>
  <c r="P368" i="13" s="1"/>
  <c r="N368" i="13"/>
  <c r="Q368" i="13"/>
  <c r="L368" i="13"/>
  <c r="O368" i="13"/>
  <c r="R368" i="13"/>
  <c r="Q253" i="13"/>
  <c r="M253" i="13"/>
  <c r="U253" i="13"/>
  <c r="V253" i="13"/>
  <c r="W253" i="13" s="1"/>
  <c r="I198" i="13"/>
  <c r="S198" i="13"/>
  <c r="I127" i="13"/>
  <c r="S127" i="13"/>
  <c r="I120" i="13"/>
  <c r="S120" i="13"/>
  <c r="L75" i="13"/>
  <c r="F75" i="13"/>
  <c r="S57" i="13"/>
  <c r="I57" i="13"/>
  <c r="K999" i="13"/>
  <c r="P999" i="13" s="1"/>
  <c r="T987" i="13"/>
  <c r="S986" i="13"/>
  <c r="I973" i="13"/>
  <c r="S973" i="13"/>
  <c r="K966" i="13"/>
  <c r="P966" i="13" s="1"/>
  <c r="L966" i="13"/>
  <c r="I931" i="13"/>
  <c r="S931" i="13"/>
  <c r="V916" i="13"/>
  <c r="W916" i="13" s="1"/>
  <c r="L916" i="13"/>
  <c r="M916" i="13"/>
  <c r="I880" i="13"/>
  <c r="Q865" i="13"/>
  <c r="T856" i="13"/>
  <c r="R853" i="13"/>
  <c r="G848" i="13"/>
  <c r="M848" i="13"/>
  <c r="V841" i="13"/>
  <c r="W841" i="13" s="1"/>
  <c r="T838" i="13"/>
  <c r="G775" i="13"/>
  <c r="N775" i="13"/>
  <c r="O775" i="13"/>
  <c r="Q763" i="13"/>
  <c r="I745" i="13"/>
  <c r="S745" i="13"/>
  <c r="V711" i="13"/>
  <c r="W711" i="13" s="1"/>
  <c r="S702" i="13"/>
  <c r="F687" i="13"/>
  <c r="K675" i="13"/>
  <c r="P675" i="13" s="1"/>
  <c r="M675" i="13"/>
  <c r="O675" i="13"/>
  <c r="U616" i="13"/>
  <c r="R616" i="13"/>
  <c r="U592" i="13"/>
  <c r="V592" i="13"/>
  <c r="W592" i="13" s="1"/>
  <c r="L592" i="13"/>
  <c r="U534" i="13"/>
  <c r="T509" i="13"/>
  <c r="R470" i="13"/>
  <c r="O424" i="13"/>
  <c r="U420" i="13"/>
  <c r="G420" i="13"/>
  <c r="L420" i="13"/>
  <c r="O420" i="13"/>
  <c r="Q420" i="13"/>
  <c r="T420" i="13"/>
  <c r="V414" i="13"/>
  <c r="W414" i="13" s="1"/>
  <c r="I378" i="13"/>
  <c r="S378" i="13"/>
  <c r="G338" i="13"/>
  <c r="N338" i="13"/>
  <c r="O338" i="13"/>
  <c r="F338" i="13"/>
  <c r="K338" i="13"/>
  <c r="P338" i="13" s="1"/>
  <c r="L338" i="13"/>
  <c r="F235" i="13"/>
  <c r="O235" i="13"/>
  <c r="Q235" i="13"/>
  <c r="L227" i="13"/>
  <c r="O227" i="13"/>
  <c r="T227" i="13"/>
  <c r="U227" i="13"/>
  <c r="R227" i="13"/>
  <c r="V227" i="13"/>
  <c r="W227" i="13" s="1"/>
  <c r="Q145" i="13"/>
  <c r="V145" i="13"/>
  <c r="W145" i="13" s="1"/>
  <c r="M139" i="13"/>
  <c r="U139" i="13"/>
  <c r="V139" i="13"/>
  <c r="W139" i="13" s="1"/>
  <c r="L139" i="13"/>
  <c r="S63" i="13"/>
  <c r="I63" i="13"/>
  <c r="F983" i="13"/>
  <c r="Q983" i="13"/>
  <c r="S957" i="13"/>
  <c r="I957" i="13"/>
  <c r="I727" i="13"/>
  <c r="S727" i="13"/>
  <c r="Q703" i="13"/>
  <c r="G703" i="13"/>
  <c r="R666" i="13"/>
  <c r="K666" i="13"/>
  <c r="P666" i="13" s="1"/>
  <c r="O537" i="13"/>
  <c r="R537" i="13"/>
  <c r="G537" i="13"/>
  <c r="S493" i="13"/>
  <c r="I493" i="13"/>
  <c r="G191" i="13"/>
  <c r="R191" i="13"/>
  <c r="U191" i="13"/>
  <c r="K191" i="13"/>
  <c r="P191" i="13" s="1"/>
  <c r="M191" i="13"/>
  <c r="U884" i="13"/>
  <c r="L884" i="13"/>
  <c r="S703" i="13"/>
  <c r="I703" i="13"/>
  <c r="F689" i="13"/>
  <c r="G689" i="13"/>
  <c r="Q679" i="13"/>
  <c r="R679" i="13"/>
  <c r="K668" i="13"/>
  <c r="P668" i="13" s="1"/>
  <c r="O668" i="13"/>
  <c r="T668" i="13"/>
  <c r="N600" i="13"/>
  <c r="V600" i="13"/>
  <c r="W600" i="13" s="1"/>
  <c r="N479" i="13"/>
  <c r="K479" i="13"/>
  <c r="P479" i="13" s="1"/>
  <c r="V479" i="13"/>
  <c r="W479" i="13" s="1"/>
  <c r="M186" i="13"/>
  <c r="G186" i="13"/>
  <c r="N186" i="13"/>
  <c r="R186" i="13"/>
  <c r="T186" i="13"/>
  <c r="R108" i="13"/>
  <c r="V108" i="13"/>
  <c r="W108" i="13" s="1"/>
  <c r="F14" i="13"/>
  <c r="Q14" i="13"/>
  <c r="N14" i="13"/>
  <c r="U14" i="13"/>
  <c r="Q999" i="13"/>
  <c r="S990" i="13"/>
  <c r="Q961" i="13"/>
  <c r="K961" i="13"/>
  <c r="P961" i="13" s="1"/>
  <c r="L961" i="13"/>
  <c r="N961" i="13"/>
  <c r="S926" i="13"/>
  <c r="I926" i="13"/>
  <c r="O712" i="13"/>
  <c r="L712" i="13"/>
  <c r="U703" i="13"/>
  <c r="G653" i="13"/>
  <c r="O653" i="13"/>
  <c r="L653" i="13"/>
  <c r="Q653" i="13"/>
  <c r="V884" i="13"/>
  <c r="W884" i="13" s="1"/>
  <c r="U853" i="13"/>
  <c r="F989" i="13"/>
  <c r="U989" i="13"/>
  <c r="K983" i="13"/>
  <c r="P983" i="13" s="1"/>
  <c r="Q977" i="13"/>
  <c r="K977" i="13"/>
  <c r="P977" i="13" s="1"/>
  <c r="F927" i="13"/>
  <c r="M927" i="13"/>
  <c r="S892" i="13"/>
  <c r="I892" i="13"/>
  <c r="O884" i="13"/>
  <c r="U864" i="13"/>
  <c r="V864" i="13"/>
  <c r="W864" i="13" s="1"/>
  <c r="Q856" i="13"/>
  <c r="Q853" i="13"/>
  <c r="U711" i="13"/>
  <c r="L537" i="13"/>
  <c r="F348" i="13"/>
  <c r="R348" i="13"/>
  <c r="N348" i="13"/>
  <c r="U348" i="13"/>
  <c r="U326" i="13"/>
  <c r="R287" i="13"/>
  <c r="S258" i="13"/>
  <c r="I258" i="13"/>
  <c r="I212" i="13"/>
  <c r="S212" i="13"/>
  <c r="O184" i="13"/>
  <c r="N184" i="13"/>
  <c r="M160" i="13"/>
  <c r="U160" i="13"/>
  <c r="K160" i="13"/>
  <c r="P160" i="13" s="1"/>
  <c r="I73" i="13"/>
  <c r="S73" i="13"/>
  <c r="S23" i="13"/>
  <c r="I23" i="13"/>
  <c r="V999" i="13"/>
  <c r="W999" i="13" s="1"/>
  <c r="K982" i="13"/>
  <c r="P982" i="13" s="1"/>
  <c r="F982" i="13"/>
  <c r="G962" i="13"/>
  <c r="T962" i="13"/>
  <c r="G920" i="13"/>
  <c r="O916" i="13"/>
  <c r="S899" i="13"/>
  <c r="I899" i="13"/>
  <c r="M884" i="13"/>
  <c r="L866" i="13"/>
  <c r="N856" i="13"/>
  <c r="S766" i="13"/>
  <c r="N765" i="13"/>
  <c r="L765" i="13"/>
  <c r="T765" i="13"/>
  <c r="U765" i="13"/>
  <c r="M763" i="13"/>
  <c r="S716" i="13"/>
  <c r="O705" i="13"/>
  <c r="N689" i="13"/>
  <c r="L678" i="13"/>
  <c r="T678" i="13"/>
  <c r="R659" i="13"/>
  <c r="F659" i="13"/>
  <c r="O659" i="13"/>
  <c r="G659" i="13"/>
  <c r="Q659" i="13"/>
  <c r="K659" i="13"/>
  <c r="P659" i="13" s="1"/>
  <c r="V659" i="13"/>
  <c r="W659" i="13" s="1"/>
  <c r="N659" i="13"/>
  <c r="T659" i="13"/>
  <c r="U659" i="13"/>
  <c r="T653" i="13"/>
  <c r="O637" i="13"/>
  <c r="V637" i="13"/>
  <c r="W637" i="13" s="1"/>
  <c r="T579" i="13"/>
  <c r="M579" i="13"/>
  <c r="F546" i="13"/>
  <c r="Q546" i="13"/>
  <c r="K546" i="13"/>
  <c r="P546" i="13" s="1"/>
  <c r="N546" i="13"/>
  <c r="N470" i="13"/>
  <c r="R453" i="13"/>
  <c r="I435" i="13"/>
  <c r="S435" i="13"/>
  <c r="R403" i="13"/>
  <c r="T403" i="13"/>
  <c r="F394" i="13"/>
  <c r="L394" i="13"/>
  <c r="N394" i="13"/>
  <c r="U394" i="13"/>
  <c r="T368" i="13"/>
  <c r="G356" i="13"/>
  <c r="N356" i="13"/>
  <c r="L356" i="13"/>
  <c r="M352" i="13"/>
  <c r="U352" i="13"/>
  <c r="R326" i="13"/>
  <c r="T291" i="13"/>
  <c r="U291" i="13"/>
  <c r="I264" i="13"/>
  <c r="S264" i="13"/>
  <c r="T244" i="13"/>
  <c r="Q244" i="13"/>
  <c r="T210" i="13"/>
  <c r="R210" i="13"/>
  <c r="V210" i="13"/>
  <c r="W210" i="13" s="1"/>
  <c r="L186" i="13"/>
  <c r="F112" i="13"/>
  <c r="V112" i="13"/>
  <c r="W112" i="13" s="1"/>
  <c r="S70" i="13"/>
  <c r="R67" i="13"/>
  <c r="Q67" i="13"/>
  <c r="K865" i="13"/>
  <c r="P865" i="13" s="1"/>
  <c r="R865" i="13"/>
  <c r="U865" i="13"/>
  <c r="O739" i="13"/>
  <c r="Q739" i="13"/>
  <c r="M702" i="13"/>
  <c r="K702" i="13"/>
  <c r="P702" i="13" s="1"/>
  <c r="O702" i="13"/>
  <c r="R702" i="13"/>
  <c r="L660" i="13"/>
  <c r="O660" i="13"/>
  <c r="N633" i="13"/>
  <c r="O633" i="13"/>
  <c r="G633" i="13"/>
  <c r="V633" i="13"/>
  <c r="W633" i="13" s="1"/>
  <c r="Q591" i="13"/>
  <c r="T591" i="13"/>
  <c r="F556" i="13"/>
  <c r="M556" i="13"/>
  <c r="N556" i="13"/>
  <c r="M542" i="13"/>
  <c r="U542" i="13"/>
  <c r="F534" i="13"/>
  <c r="V534" i="13"/>
  <c r="W534" i="13" s="1"/>
  <c r="R999" i="13"/>
  <c r="L925" i="13"/>
  <c r="M925" i="13"/>
  <c r="N925" i="13"/>
  <c r="I739" i="13"/>
  <c r="S739" i="13"/>
  <c r="O491" i="13"/>
  <c r="R491" i="13"/>
  <c r="G349" i="13"/>
  <c r="U349" i="13"/>
  <c r="N222" i="13"/>
  <c r="F222" i="13"/>
  <c r="F220" i="13"/>
  <c r="V220" i="13"/>
  <c r="W220" i="13" s="1"/>
  <c r="M211" i="13"/>
  <c r="R211" i="13"/>
  <c r="O211" i="13"/>
  <c r="T211" i="13"/>
  <c r="F987" i="13"/>
  <c r="V987" i="13"/>
  <c r="W987" i="13" s="1"/>
  <c r="K987" i="13"/>
  <c r="P987" i="13" s="1"/>
  <c r="I663" i="13"/>
  <c r="S663" i="13"/>
  <c r="F29" i="13"/>
  <c r="Q29" i="13"/>
  <c r="R29" i="13"/>
  <c r="I14" i="13"/>
  <c r="S14" i="13"/>
  <c r="N999" i="13"/>
  <c r="U987" i="13"/>
  <c r="K984" i="13"/>
  <c r="P984" i="13" s="1"/>
  <c r="L984" i="13"/>
  <c r="T984" i="13"/>
  <c r="O974" i="13"/>
  <c r="G974" i="13"/>
  <c r="Q973" i="13"/>
  <c r="L973" i="13"/>
  <c r="R973" i="13"/>
  <c r="V925" i="13"/>
  <c r="W925" i="13" s="1"/>
  <c r="F896" i="13"/>
  <c r="N896" i="13"/>
  <c r="R987" i="13"/>
  <c r="Q925" i="13"/>
  <c r="I840" i="13"/>
  <c r="S840" i="13"/>
  <c r="S838" i="13"/>
  <c r="I784" i="13"/>
  <c r="S784" i="13"/>
  <c r="N763" i="13"/>
  <c r="K739" i="13"/>
  <c r="P739" i="13" s="1"/>
  <c r="K708" i="13"/>
  <c r="P708" i="13" s="1"/>
  <c r="M708" i="13"/>
  <c r="K703" i="13"/>
  <c r="P703" i="13" s="1"/>
  <c r="R694" i="13"/>
  <c r="U694" i="13"/>
  <c r="S690" i="13"/>
  <c r="O689" i="13"/>
  <c r="O662" i="13"/>
  <c r="K662" i="13"/>
  <c r="P662" i="13" s="1"/>
  <c r="T662" i="13"/>
  <c r="L633" i="13"/>
  <c r="F588" i="13"/>
  <c r="V588" i="13"/>
  <c r="W588" i="13" s="1"/>
  <c r="F573" i="13"/>
  <c r="Q573" i="13"/>
  <c r="O573" i="13"/>
  <c r="M529" i="13"/>
  <c r="Q529" i="13"/>
  <c r="M509" i="13"/>
  <c r="U490" i="13"/>
  <c r="L490" i="13"/>
  <c r="N490" i="13"/>
  <c r="F472" i="13"/>
  <c r="R472" i="13"/>
  <c r="G472" i="13"/>
  <c r="T472" i="13"/>
  <c r="M472" i="13"/>
  <c r="N472" i="13"/>
  <c r="Q470" i="13"/>
  <c r="K445" i="13"/>
  <c r="P445" i="13" s="1"/>
  <c r="F440" i="13"/>
  <c r="U440" i="13"/>
  <c r="N424" i="13"/>
  <c r="U416" i="13"/>
  <c r="L416" i="13"/>
  <c r="N416" i="13"/>
  <c r="V416" i="13"/>
  <c r="W416" i="13" s="1"/>
  <c r="M416" i="13"/>
  <c r="T233" i="13"/>
  <c r="Q233" i="13"/>
  <c r="N191" i="13"/>
  <c r="Q116" i="13"/>
  <c r="R116" i="13"/>
  <c r="G85" i="13"/>
  <c r="K85" i="13"/>
  <c r="P85" i="13" s="1"/>
  <c r="N85" i="13"/>
  <c r="R85" i="13"/>
  <c r="R15" i="13"/>
  <c r="U15" i="13"/>
  <c r="T992" i="13"/>
  <c r="U984" i="13"/>
  <c r="U973" i="13"/>
  <c r="G950" i="13"/>
  <c r="F943" i="13"/>
  <c r="V943" i="13"/>
  <c r="W943" i="13" s="1"/>
  <c r="T839" i="13"/>
  <c r="U999" i="13"/>
  <c r="F999" i="13"/>
  <c r="O993" i="13"/>
  <c r="M992" i="13"/>
  <c r="V991" i="13"/>
  <c r="W991" i="13" s="1"/>
  <c r="F991" i="13"/>
  <c r="U990" i="13"/>
  <c r="K990" i="13"/>
  <c r="P990" i="13" s="1"/>
  <c r="M990" i="13"/>
  <c r="L987" i="13"/>
  <c r="R984" i="13"/>
  <c r="T973" i="13"/>
  <c r="M970" i="13"/>
  <c r="U970" i="13"/>
  <c r="V970" i="13"/>
  <c r="W970" i="13" s="1"/>
  <c r="Q957" i="13"/>
  <c r="K957" i="13"/>
  <c r="P957" i="13" s="1"/>
  <c r="F954" i="13"/>
  <c r="F950" i="13"/>
  <c r="F920" i="13"/>
  <c r="N916" i="13"/>
  <c r="F904" i="13"/>
  <c r="L904" i="13"/>
  <c r="M904" i="13"/>
  <c r="Q896" i="13"/>
  <c r="T872" i="13"/>
  <c r="F868" i="13"/>
  <c r="F852" i="13"/>
  <c r="G852" i="13"/>
  <c r="L850" i="13"/>
  <c r="M850" i="13"/>
  <c r="V848" i="13"/>
  <c r="W848" i="13" s="1"/>
  <c r="K831" i="13"/>
  <c r="P831" i="13" s="1"/>
  <c r="M831" i="13"/>
  <c r="Q831" i="13"/>
  <c r="I816" i="13"/>
  <c r="S816" i="13"/>
  <c r="F795" i="13"/>
  <c r="G795" i="13"/>
  <c r="O785" i="13"/>
  <c r="T785" i="13"/>
  <c r="T770" i="13"/>
  <c r="U749" i="13"/>
  <c r="N749" i="13"/>
  <c r="F727" i="13"/>
  <c r="V727" i="13"/>
  <c r="W727" i="13" s="1"/>
  <c r="T723" i="13"/>
  <c r="U709" i="13"/>
  <c r="G709" i="13"/>
  <c r="T709" i="13"/>
  <c r="U707" i="13"/>
  <c r="N705" i="13"/>
  <c r="G702" i="13"/>
  <c r="O693" i="13"/>
  <c r="U626" i="13"/>
  <c r="N595" i="13"/>
  <c r="Q595" i="13"/>
  <c r="U595" i="13"/>
  <c r="G595" i="13"/>
  <c r="L595" i="13"/>
  <c r="V595" i="13"/>
  <c r="W595" i="13" s="1"/>
  <c r="I546" i="13"/>
  <c r="S546" i="13"/>
  <c r="F542" i="13"/>
  <c r="F473" i="13"/>
  <c r="T473" i="13"/>
  <c r="M470" i="13"/>
  <c r="L466" i="13"/>
  <c r="M466" i="13"/>
  <c r="U466" i="13"/>
  <c r="F466" i="13"/>
  <c r="S432" i="13"/>
  <c r="M423" i="13"/>
  <c r="N423" i="13"/>
  <c r="V423" i="13"/>
  <c r="W423" i="13" s="1"/>
  <c r="Q417" i="13"/>
  <c r="F417" i="13"/>
  <c r="O417" i="13"/>
  <c r="G417" i="13"/>
  <c r="T417" i="13"/>
  <c r="K417" i="13"/>
  <c r="P417" i="13" s="1"/>
  <c r="N417" i="13"/>
  <c r="L417" i="13"/>
  <c r="M417" i="13"/>
  <c r="R417" i="13"/>
  <c r="G414" i="13"/>
  <c r="T411" i="13"/>
  <c r="U411" i="13"/>
  <c r="O411" i="13"/>
  <c r="O367" i="13"/>
  <c r="L367" i="13"/>
  <c r="R367" i="13"/>
  <c r="G367" i="13"/>
  <c r="T367" i="13"/>
  <c r="I356" i="13"/>
  <c r="S356" i="13"/>
  <c r="R333" i="13"/>
  <c r="K333" i="13"/>
  <c r="P333" i="13" s="1"/>
  <c r="O333" i="13"/>
  <c r="U333" i="13"/>
  <c r="N326" i="13"/>
  <c r="Q269" i="13"/>
  <c r="U269" i="13"/>
  <c r="F213" i="13"/>
  <c r="G213" i="13"/>
  <c r="Q213" i="13"/>
  <c r="V213" i="13"/>
  <c r="W213" i="13" s="1"/>
  <c r="V200" i="13"/>
  <c r="W200" i="13" s="1"/>
  <c r="S125" i="13"/>
  <c r="F90" i="13"/>
  <c r="O90" i="13"/>
  <c r="M90" i="13"/>
  <c r="N90" i="13"/>
  <c r="F801" i="13"/>
  <c r="Q771" i="13"/>
  <c r="F771" i="13"/>
  <c r="R634" i="13"/>
  <c r="Q634" i="13"/>
  <c r="U582" i="13"/>
  <c r="K582" i="13"/>
  <c r="P582" i="13" s="1"/>
  <c r="R574" i="13"/>
  <c r="M574" i="13"/>
  <c r="N574" i="13"/>
  <c r="U574" i="13"/>
  <c r="R543" i="13"/>
  <c r="U543" i="13"/>
  <c r="I532" i="13"/>
  <c r="S532" i="13"/>
  <c r="L398" i="13"/>
  <c r="Q398" i="13"/>
  <c r="M398" i="13"/>
  <c r="R398" i="13"/>
  <c r="G388" i="13"/>
  <c r="M388" i="13"/>
  <c r="T388" i="13"/>
  <c r="G351" i="13"/>
  <c r="R351" i="13"/>
  <c r="L109" i="13"/>
  <c r="M109" i="13"/>
  <c r="O109" i="13"/>
  <c r="U109" i="13"/>
  <c r="G62" i="13"/>
  <c r="R62" i="13"/>
  <c r="T62" i="13"/>
  <c r="G37" i="13"/>
  <c r="V37" i="13"/>
  <c r="W37" i="13" s="1"/>
  <c r="T745" i="13"/>
  <c r="G745" i="13"/>
  <c r="M741" i="13"/>
  <c r="O737" i="13"/>
  <c r="F737" i="13"/>
  <c r="G673" i="13"/>
  <c r="R671" i="13"/>
  <c r="G649" i="13"/>
  <c r="O649" i="13"/>
  <c r="T574" i="13"/>
  <c r="N564" i="13"/>
  <c r="T564" i="13"/>
  <c r="S545" i="13"/>
  <c r="I545" i="13"/>
  <c r="L535" i="13"/>
  <c r="M535" i="13"/>
  <c r="Q422" i="13"/>
  <c r="I408" i="13"/>
  <c r="S408" i="13"/>
  <c r="I337" i="13"/>
  <c r="S337" i="13"/>
  <c r="R322" i="13"/>
  <c r="F322" i="13"/>
  <c r="V322" i="13"/>
  <c r="W322" i="13" s="1"/>
  <c r="K322" i="13"/>
  <c r="P322" i="13" s="1"/>
  <c r="T322" i="13"/>
  <c r="F310" i="13"/>
  <c r="T310" i="13"/>
  <c r="U310" i="13"/>
  <c r="S297" i="13"/>
  <c r="I297" i="13"/>
  <c r="U270" i="13"/>
  <c r="F270" i="13"/>
  <c r="L250" i="13"/>
  <c r="Q250" i="13"/>
  <c r="M250" i="13"/>
  <c r="O110" i="13"/>
  <c r="F110" i="13"/>
  <c r="F97" i="13"/>
  <c r="L97" i="13"/>
  <c r="O97" i="13"/>
  <c r="N26" i="13"/>
  <c r="R26" i="13"/>
  <c r="T26" i="13"/>
  <c r="K26" i="13"/>
  <c r="P26" i="13" s="1"/>
  <c r="V807" i="13"/>
  <c r="W807" i="13" s="1"/>
  <c r="V741" i="13"/>
  <c r="W741" i="13" s="1"/>
  <c r="L741" i="13"/>
  <c r="Q671" i="13"/>
  <c r="N665" i="13"/>
  <c r="R665" i="13"/>
  <c r="G665" i="13"/>
  <c r="N661" i="13"/>
  <c r="O661" i="13"/>
  <c r="F661" i="13"/>
  <c r="U661" i="13"/>
  <c r="L585" i="13"/>
  <c r="M585" i="13"/>
  <c r="Q489" i="13"/>
  <c r="R489" i="13"/>
  <c r="G432" i="13"/>
  <c r="T432" i="13"/>
  <c r="R422" i="13"/>
  <c r="T422" i="13"/>
  <c r="M422" i="13"/>
  <c r="T323" i="13"/>
  <c r="G323" i="13"/>
  <c r="I305" i="13"/>
  <c r="S305" i="13"/>
  <c r="U283" i="13"/>
  <c r="G283" i="13"/>
  <c r="I268" i="13"/>
  <c r="S268" i="13"/>
  <c r="I248" i="13"/>
  <c r="S248" i="13"/>
  <c r="F178" i="13"/>
  <c r="L178" i="13"/>
  <c r="V178" i="13"/>
  <c r="W178" i="13" s="1"/>
  <c r="Q120" i="13"/>
  <c r="N120" i="13"/>
  <c r="N22" i="13"/>
  <c r="R22" i="13"/>
  <c r="L658" i="13"/>
  <c r="G384" i="13"/>
  <c r="Q384" i="13"/>
  <c r="F370" i="13"/>
  <c r="K370" i="13"/>
  <c r="P370" i="13" s="1"/>
  <c r="R370" i="13"/>
  <c r="I346" i="13"/>
  <c r="S346" i="13"/>
  <c r="G344" i="13"/>
  <c r="Q344" i="13"/>
  <c r="F340" i="13"/>
  <c r="R340" i="13"/>
  <c r="U340" i="13"/>
  <c r="K340" i="13"/>
  <c r="P340" i="13" s="1"/>
  <c r="Q334" i="13"/>
  <c r="R334" i="13"/>
  <c r="S272" i="13"/>
  <c r="I272" i="13"/>
  <c r="G245" i="13"/>
  <c r="U245" i="13"/>
  <c r="V245" i="13"/>
  <c r="W245" i="13" s="1"/>
  <c r="L245" i="13"/>
  <c r="V226" i="13"/>
  <c r="W226" i="13" s="1"/>
  <c r="N226" i="13"/>
  <c r="S219" i="13"/>
  <c r="I219" i="13"/>
  <c r="R212" i="13"/>
  <c r="K212" i="13"/>
  <c r="P212" i="13" s="1"/>
  <c r="T188" i="13"/>
  <c r="L188" i="13"/>
  <c r="M188" i="13"/>
  <c r="Q188" i="13"/>
  <c r="N44" i="13"/>
  <c r="O44" i="13"/>
  <c r="V25" i="13"/>
  <c r="W25" i="13" s="1"/>
  <c r="R667" i="13"/>
  <c r="F667" i="13"/>
  <c r="N663" i="13"/>
  <c r="Q552" i="13"/>
  <c r="R547" i="13"/>
  <c r="Q536" i="13"/>
  <c r="U488" i="13"/>
  <c r="R436" i="13"/>
  <c r="T384" i="13"/>
  <c r="V370" i="13"/>
  <c r="W370" i="13" s="1"/>
  <c r="S360" i="13"/>
  <c r="I360" i="13"/>
  <c r="N340" i="13"/>
  <c r="F336" i="13"/>
  <c r="R335" i="13"/>
  <c r="M335" i="13"/>
  <c r="T335" i="13"/>
  <c r="O245" i="13"/>
  <c r="S213" i="13"/>
  <c r="I213" i="13"/>
  <c r="F196" i="13"/>
  <c r="M196" i="13"/>
  <c r="R188" i="13"/>
  <c r="M158" i="13"/>
  <c r="N158" i="13"/>
  <c r="F158" i="13"/>
  <c r="T158" i="13"/>
  <c r="G156" i="13"/>
  <c r="R156" i="13"/>
  <c r="F121" i="13"/>
  <c r="V121" i="13"/>
  <c r="W121" i="13" s="1"/>
  <c r="L663" i="13"/>
  <c r="S586" i="13"/>
  <c r="L552" i="13"/>
  <c r="N536" i="13"/>
  <c r="Q436" i="13"/>
  <c r="K415" i="13"/>
  <c r="P415" i="13" s="1"/>
  <c r="N415" i="13"/>
  <c r="V415" i="13"/>
  <c r="W415" i="13" s="1"/>
  <c r="R384" i="13"/>
  <c r="F382" i="13"/>
  <c r="G382" i="13"/>
  <c r="U382" i="13"/>
  <c r="K382" i="13"/>
  <c r="P382" i="13" s="1"/>
  <c r="M379" i="13"/>
  <c r="K379" i="13"/>
  <c r="P379" i="13" s="1"/>
  <c r="L379" i="13"/>
  <c r="R379" i="13"/>
  <c r="T370" i="13"/>
  <c r="M340" i="13"/>
  <c r="M245" i="13"/>
  <c r="R226" i="13"/>
  <c r="O188" i="13"/>
  <c r="U162" i="13"/>
  <c r="V162" i="13"/>
  <c r="W162" i="13" s="1"/>
  <c r="V158" i="13"/>
  <c r="W158" i="13" s="1"/>
  <c r="R25" i="13"/>
  <c r="T25" i="13"/>
  <c r="U393" i="13"/>
  <c r="N209" i="13"/>
  <c r="V126" i="13"/>
  <c r="W126" i="13" s="1"/>
  <c r="N93" i="13"/>
  <c r="U63" i="13"/>
  <c r="V59" i="13"/>
  <c r="W59" i="13" s="1"/>
  <c r="U45" i="13"/>
  <c r="T43" i="13"/>
  <c r="V42" i="13"/>
  <c r="W42" i="13" s="1"/>
  <c r="R400" i="13"/>
  <c r="Q190" i="13"/>
  <c r="Q126" i="13"/>
  <c r="S72" i="13"/>
  <c r="Q63" i="13"/>
  <c r="Q45" i="13"/>
  <c r="Q43" i="13"/>
  <c r="U42" i="13"/>
  <c r="R681" i="13"/>
  <c r="G681" i="13"/>
  <c r="Q681" i="13"/>
  <c r="T681" i="13"/>
  <c r="V681" i="13"/>
  <c r="W681" i="13" s="1"/>
  <c r="K681" i="13"/>
  <c r="P681" i="13" s="1"/>
  <c r="M681" i="13"/>
  <c r="L681" i="13"/>
  <c r="N681" i="13"/>
  <c r="O681" i="13"/>
  <c r="G669" i="13"/>
  <c r="T669" i="13"/>
  <c r="M669" i="13"/>
  <c r="O669" i="13"/>
  <c r="R669" i="13"/>
  <c r="K669" i="13"/>
  <c r="P669" i="13" s="1"/>
  <c r="Q669" i="13"/>
  <c r="S630" i="13"/>
  <c r="I630" i="13"/>
  <c r="Q53" i="13"/>
  <c r="O53" i="13"/>
  <c r="R53" i="13"/>
  <c r="G53" i="13"/>
  <c r="M53" i="13"/>
  <c r="F113" i="13"/>
  <c r="R113" i="13"/>
  <c r="G113" i="13"/>
  <c r="V113" i="13"/>
  <c r="W113" i="13" s="1"/>
  <c r="N113" i="13"/>
  <c r="M113" i="13"/>
  <c r="O113" i="13"/>
  <c r="L113" i="13"/>
  <c r="I106" i="13"/>
  <c r="S106" i="13"/>
  <c r="R989" i="13"/>
  <c r="N982" i="13"/>
  <c r="V981" i="13"/>
  <c r="W981" i="13" s="1"/>
  <c r="O980" i="13"/>
  <c r="R979" i="13"/>
  <c r="M871" i="13"/>
  <c r="Q871" i="13"/>
  <c r="R871" i="13"/>
  <c r="U860" i="13"/>
  <c r="S860" i="13"/>
  <c r="I860" i="13"/>
  <c r="R838" i="13"/>
  <c r="K838" i="13"/>
  <c r="P838" i="13" s="1"/>
  <c r="L838" i="13"/>
  <c r="M838" i="13"/>
  <c r="O838" i="13"/>
  <c r="T834" i="13"/>
  <c r="T822" i="13"/>
  <c r="I802" i="13"/>
  <c r="S802" i="13"/>
  <c r="I787" i="13"/>
  <c r="S787" i="13"/>
  <c r="U756" i="13"/>
  <c r="R756" i="13"/>
  <c r="O734" i="13"/>
  <c r="T734" i="13"/>
  <c r="L722" i="13"/>
  <c r="M722" i="13"/>
  <c r="T722" i="13"/>
  <c r="O710" i="13"/>
  <c r="R710" i="13"/>
  <c r="K710" i="13"/>
  <c r="P710" i="13" s="1"/>
  <c r="T710" i="13"/>
  <c r="M710" i="13"/>
  <c r="U710" i="13"/>
  <c r="U681" i="13"/>
  <c r="T670" i="13"/>
  <c r="O670" i="13"/>
  <c r="R670" i="13"/>
  <c r="Q643" i="13"/>
  <c r="V643" i="13"/>
  <c r="W643" i="13" s="1"/>
  <c r="G457" i="13"/>
  <c r="U457" i="13"/>
  <c r="N457" i="13"/>
  <c r="O347" i="13"/>
  <c r="M347" i="13"/>
  <c r="K347" i="13"/>
  <c r="P347" i="13" s="1"/>
  <c r="R347" i="13"/>
  <c r="M331" i="13"/>
  <c r="R331" i="13"/>
  <c r="T331" i="13"/>
  <c r="O331" i="13"/>
  <c r="L331" i="13"/>
  <c r="U331" i="13"/>
  <c r="G331" i="13"/>
  <c r="M168" i="13"/>
  <c r="K168" i="13"/>
  <c r="P168" i="13" s="1"/>
  <c r="V168" i="13"/>
  <c r="W168" i="13" s="1"/>
  <c r="L168" i="13"/>
  <c r="N168" i="13"/>
  <c r="Q168" i="13"/>
  <c r="O168" i="13"/>
  <c r="R168" i="13"/>
  <c r="G168" i="13"/>
  <c r="U168" i="13"/>
  <c r="T168" i="13"/>
  <c r="N141" i="13"/>
  <c r="O141" i="13"/>
  <c r="L141" i="13"/>
  <c r="M141" i="13"/>
  <c r="F141" i="13"/>
  <c r="R141" i="13"/>
  <c r="F135" i="13"/>
  <c r="K135" i="13"/>
  <c r="P135" i="13" s="1"/>
  <c r="M135" i="13"/>
  <c r="T135" i="13"/>
  <c r="Q135" i="13"/>
  <c r="R135" i="13"/>
  <c r="I132" i="13"/>
  <c r="S132" i="13"/>
  <c r="K940" i="13"/>
  <c r="P940" i="13" s="1"/>
  <c r="O940" i="13"/>
  <c r="Q940" i="13"/>
  <c r="I935" i="13"/>
  <c r="S935" i="13"/>
  <c r="F929" i="13"/>
  <c r="U929" i="13"/>
  <c r="R934" i="13"/>
  <c r="V725" i="13"/>
  <c r="W725" i="13" s="1"/>
  <c r="K725" i="13"/>
  <c r="P725" i="13" s="1"/>
  <c r="M725" i="13"/>
  <c r="F725" i="13"/>
  <c r="L725" i="13"/>
  <c r="R687" i="13"/>
  <c r="K687" i="13"/>
  <c r="P687" i="13" s="1"/>
  <c r="N687" i="13"/>
  <c r="M687" i="13"/>
  <c r="O687" i="13"/>
  <c r="N522" i="13"/>
  <c r="K522" i="13"/>
  <c r="P522" i="13" s="1"/>
  <c r="V522" i="13"/>
  <c r="W522" i="13" s="1"/>
  <c r="L522" i="13"/>
  <c r="O476" i="13"/>
  <c r="N476" i="13"/>
  <c r="R476" i="13"/>
  <c r="T476" i="13"/>
  <c r="F476" i="13"/>
  <c r="V476" i="13"/>
  <c r="W476" i="13" s="1"/>
  <c r="K476" i="13"/>
  <c r="P476" i="13" s="1"/>
  <c r="U476" i="13"/>
  <c r="L476" i="13"/>
  <c r="G450" i="13"/>
  <c r="V450" i="13"/>
  <c r="W450" i="13" s="1"/>
  <c r="M450" i="13"/>
  <c r="F450" i="13"/>
  <c r="L450" i="13"/>
  <c r="N450" i="13"/>
  <c r="O450" i="13"/>
  <c r="U450" i="13"/>
  <c r="R450" i="13"/>
  <c r="V170" i="13"/>
  <c r="W170" i="13" s="1"/>
  <c r="U170" i="13"/>
  <c r="K170" i="13"/>
  <c r="P170" i="13" s="1"/>
  <c r="L170" i="13"/>
  <c r="M170" i="13"/>
  <c r="T170" i="13"/>
  <c r="N170" i="13"/>
  <c r="O106" i="13"/>
  <c r="N106" i="13"/>
  <c r="U106" i="13"/>
  <c r="O982" i="13"/>
  <c r="M919" i="13"/>
  <c r="Q919" i="13"/>
  <c r="S913" i="13"/>
  <c r="U822" i="13"/>
  <c r="K816" i="13"/>
  <c r="P816" i="13" s="1"/>
  <c r="O816" i="13"/>
  <c r="Q816" i="13"/>
  <c r="R736" i="13"/>
  <c r="U736" i="13"/>
  <c r="F691" i="13"/>
  <c r="N691" i="13"/>
  <c r="M691" i="13"/>
  <c r="O691" i="13"/>
  <c r="V691" i="13"/>
  <c r="W691" i="13" s="1"/>
  <c r="U687" i="13"/>
  <c r="O621" i="13"/>
  <c r="N621" i="13"/>
  <c r="R621" i="13"/>
  <c r="L601" i="13"/>
  <c r="T601" i="13"/>
  <c r="U601" i="13"/>
  <c r="O601" i="13"/>
  <c r="V601" i="13"/>
  <c r="W601" i="13" s="1"/>
  <c r="K27" i="13"/>
  <c r="P27" i="13" s="1"/>
  <c r="N27" i="13"/>
  <c r="O27" i="13"/>
  <c r="F27" i="13"/>
  <c r="U27" i="13"/>
  <c r="Q27" i="13"/>
  <c r="V27" i="13"/>
  <c r="W27" i="13" s="1"/>
  <c r="L27" i="13"/>
  <c r="M27" i="13"/>
  <c r="O934" i="13"/>
  <c r="F923" i="13"/>
  <c r="K923" i="13"/>
  <c r="P923" i="13" s="1"/>
  <c r="R913" i="13"/>
  <c r="T912" i="13"/>
  <c r="T900" i="13"/>
  <c r="S897" i="13"/>
  <c r="S893" i="13"/>
  <c r="U892" i="13"/>
  <c r="I885" i="13"/>
  <c r="S885" i="13"/>
  <c r="O779" i="13"/>
  <c r="K550" i="13"/>
  <c r="P550" i="13" s="1"/>
  <c r="L550" i="13"/>
  <c r="T550" i="13"/>
  <c r="N550" i="13"/>
  <c r="V550" i="13"/>
  <c r="W550" i="13" s="1"/>
  <c r="F550" i="13"/>
  <c r="U550" i="13"/>
  <c r="F530" i="13"/>
  <c r="V530" i="13"/>
  <c r="W530" i="13" s="1"/>
  <c r="L530" i="13"/>
  <c r="N530" i="13"/>
  <c r="U530" i="13"/>
  <c r="M505" i="13"/>
  <c r="U505" i="13"/>
  <c r="V997" i="13"/>
  <c r="W997" i="13" s="1"/>
  <c r="Q989" i="13"/>
  <c r="T988" i="13"/>
  <c r="M982" i="13"/>
  <c r="U981" i="13"/>
  <c r="N980" i="13"/>
  <c r="G978" i="13"/>
  <c r="I974" i="13"/>
  <c r="F973" i="13"/>
  <c r="T968" i="13"/>
  <c r="G968" i="13"/>
  <c r="U966" i="13"/>
  <c r="O964" i="13"/>
  <c r="R957" i="13"/>
  <c r="F957" i="13"/>
  <c r="F956" i="13"/>
  <c r="R955" i="13"/>
  <c r="L955" i="13"/>
  <c r="M955" i="13"/>
  <c r="Q946" i="13"/>
  <c r="L940" i="13"/>
  <c r="N939" i="13"/>
  <c r="F937" i="13"/>
  <c r="V937" i="13"/>
  <c r="W937" i="13" s="1"/>
  <c r="N929" i="13"/>
  <c r="I925" i="13"/>
  <c r="Q913" i="13"/>
  <c r="K905" i="13"/>
  <c r="P905" i="13" s="1"/>
  <c r="M905" i="13"/>
  <c r="O900" i="13"/>
  <c r="M894" i="13"/>
  <c r="S889" i="13"/>
  <c r="N882" i="13"/>
  <c r="L882" i="13"/>
  <c r="M882" i="13"/>
  <c r="V882" i="13"/>
  <c r="W882" i="13" s="1"/>
  <c r="U880" i="13"/>
  <c r="V880" i="13"/>
  <c r="W880" i="13" s="1"/>
  <c r="L880" i="13"/>
  <c r="M880" i="13"/>
  <c r="G846" i="13"/>
  <c r="U846" i="13"/>
  <c r="K846" i="13"/>
  <c r="P846" i="13" s="1"/>
  <c r="U838" i="13"/>
  <c r="O836" i="13"/>
  <c r="Q836" i="13"/>
  <c r="R836" i="13"/>
  <c r="Q824" i="13"/>
  <c r="R824" i="13"/>
  <c r="T816" i="13"/>
  <c r="O805" i="13"/>
  <c r="U805" i="13"/>
  <c r="I799" i="13"/>
  <c r="S799" i="13"/>
  <c r="O787" i="13"/>
  <c r="T786" i="13"/>
  <c r="R731" i="13"/>
  <c r="N731" i="13"/>
  <c r="U731" i="13"/>
  <c r="M731" i="13"/>
  <c r="F731" i="13"/>
  <c r="T731" i="13"/>
  <c r="G731" i="13"/>
  <c r="T725" i="13"/>
  <c r="Q687" i="13"/>
  <c r="R683" i="13"/>
  <c r="T683" i="13"/>
  <c r="K683" i="13"/>
  <c r="P683" i="13" s="1"/>
  <c r="V683" i="13"/>
  <c r="W683" i="13" s="1"/>
  <c r="F683" i="13"/>
  <c r="Q683" i="13"/>
  <c r="G683" i="13"/>
  <c r="U683" i="13"/>
  <c r="M683" i="13"/>
  <c r="N683" i="13"/>
  <c r="O683" i="13"/>
  <c r="S681" i="13"/>
  <c r="M679" i="13"/>
  <c r="V679" i="13"/>
  <c r="W679" i="13" s="1"/>
  <c r="F679" i="13"/>
  <c r="O679" i="13"/>
  <c r="K679" i="13"/>
  <c r="P679" i="13" s="1"/>
  <c r="L679" i="13"/>
  <c r="G679" i="13"/>
  <c r="N679" i="13"/>
  <c r="T548" i="13"/>
  <c r="M548" i="13"/>
  <c r="Q548" i="13"/>
  <c r="N496" i="13"/>
  <c r="F496" i="13"/>
  <c r="U496" i="13"/>
  <c r="Q496" i="13"/>
  <c r="I411" i="13"/>
  <c r="S411" i="13"/>
  <c r="K256" i="13"/>
  <c r="P256" i="13" s="1"/>
  <c r="N256" i="13"/>
  <c r="U256" i="13"/>
  <c r="U234" i="13"/>
  <c r="L234" i="13"/>
  <c r="F234" i="13"/>
  <c r="Q234" i="13"/>
  <c r="M893" i="13"/>
  <c r="K893" i="13"/>
  <c r="P893" i="13" s="1"/>
  <c r="Q883" i="13"/>
  <c r="R883" i="13"/>
  <c r="S869" i="13"/>
  <c r="I869" i="13"/>
  <c r="I733" i="13"/>
  <c r="S733" i="13"/>
  <c r="F623" i="13"/>
  <c r="T623" i="13"/>
  <c r="K514" i="13"/>
  <c r="P514" i="13" s="1"/>
  <c r="U514" i="13"/>
  <c r="V514" i="13"/>
  <c r="W514" i="13" s="1"/>
  <c r="L514" i="13"/>
  <c r="K5" i="13"/>
  <c r="P5" i="13" s="1"/>
  <c r="F5" i="13"/>
  <c r="V5" i="13"/>
  <c r="W5" i="13" s="1"/>
  <c r="L5" i="13"/>
  <c r="O5" i="13"/>
  <c r="R5" i="13"/>
  <c r="N5" i="13"/>
  <c r="M5" i="13"/>
  <c r="M881" i="13"/>
  <c r="Q881" i="13"/>
  <c r="R881" i="13"/>
  <c r="U881" i="13"/>
  <c r="R877" i="13"/>
  <c r="U877" i="13"/>
  <c r="L801" i="13"/>
  <c r="G801" i="13"/>
  <c r="O801" i="13"/>
  <c r="L791" i="13"/>
  <c r="F791" i="13"/>
  <c r="G791" i="13"/>
  <c r="R779" i="13"/>
  <c r="T779" i="13"/>
  <c r="V779" i="13"/>
  <c r="W779" i="13" s="1"/>
  <c r="M779" i="13"/>
  <c r="F779" i="13"/>
  <c r="Q779" i="13"/>
  <c r="G779" i="13"/>
  <c r="U779" i="13"/>
  <c r="M699" i="13"/>
  <c r="K699" i="13"/>
  <c r="P699" i="13" s="1"/>
  <c r="O699" i="13"/>
  <c r="L699" i="13"/>
  <c r="Q699" i="13"/>
  <c r="T946" i="13"/>
  <c r="T940" i="13"/>
  <c r="M936" i="13"/>
  <c r="N936" i="13"/>
  <c r="O926" i="13"/>
  <c r="Q926" i="13"/>
  <c r="V912" i="13"/>
  <c r="W912" i="13" s="1"/>
  <c r="U893" i="13"/>
  <c r="V892" i="13"/>
  <c r="W892" i="13" s="1"/>
  <c r="N892" i="13"/>
  <c r="Q892" i="13"/>
  <c r="K885" i="13"/>
  <c r="P885" i="13" s="1"/>
  <c r="M885" i="13"/>
  <c r="Q885" i="13"/>
  <c r="R885" i="13"/>
  <c r="L860" i="13"/>
  <c r="V860" i="13"/>
  <c r="W860" i="13" s="1"/>
  <c r="M860" i="13"/>
  <c r="R773" i="13"/>
  <c r="L773" i="13"/>
  <c r="F773" i="13"/>
  <c r="O773" i="13"/>
  <c r="K773" i="13"/>
  <c r="P773" i="13" s="1"/>
  <c r="M773" i="13"/>
  <c r="N773" i="13"/>
  <c r="Q773" i="13"/>
  <c r="L376" i="13"/>
  <c r="U376" i="13"/>
  <c r="T376" i="13"/>
  <c r="K376" i="13"/>
  <c r="P376" i="13" s="1"/>
  <c r="V376" i="13"/>
  <c r="W376" i="13" s="1"/>
  <c r="N376" i="13"/>
  <c r="M376" i="13"/>
  <c r="O376" i="13"/>
  <c r="F376" i="13"/>
  <c r="G376" i="13"/>
  <c r="Q376" i="13"/>
  <c r="R376" i="13"/>
  <c r="S963" i="13"/>
  <c r="R946" i="13"/>
  <c r="L892" i="13"/>
  <c r="M883" i="13"/>
  <c r="L872" i="13"/>
  <c r="M872" i="13"/>
  <c r="F864" i="13"/>
  <c r="O864" i="13"/>
  <c r="L862" i="13"/>
  <c r="M862" i="13"/>
  <c r="O860" i="13"/>
  <c r="F841" i="13"/>
  <c r="N841" i="13"/>
  <c r="Q841" i="13"/>
  <c r="N833" i="13"/>
  <c r="O833" i="13"/>
  <c r="T827" i="13"/>
  <c r="V827" i="13"/>
  <c r="W827" i="13" s="1"/>
  <c r="K810" i="13"/>
  <c r="P810" i="13" s="1"/>
  <c r="L810" i="13"/>
  <c r="M810" i="13"/>
  <c r="Q801" i="13"/>
  <c r="Q791" i="13"/>
  <c r="N787" i="13"/>
  <c r="I782" i="13"/>
  <c r="S782" i="13"/>
  <c r="L779" i="13"/>
  <c r="R775" i="13"/>
  <c r="U775" i="13"/>
  <c r="F775" i="13"/>
  <c r="K775" i="13"/>
  <c r="P775" i="13" s="1"/>
  <c r="M775" i="13"/>
  <c r="U773" i="13"/>
  <c r="N767" i="13"/>
  <c r="O767" i="13"/>
  <c r="K767" i="13"/>
  <c r="P767" i="13" s="1"/>
  <c r="L767" i="13"/>
  <c r="M767" i="13"/>
  <c r="T767" i="13"/>
  <c r="G759" i="13"/>
  <c r="F759" i="13"/>
  <c r="V759" i="13"/>
  <c r="W759" i="13" s="1"/>
  <c r="G477" i="13"/>
  <c r="R477" i="13"/>
  <c r="T477" i="13"/>
  <c r="L443" i="13"/>
  <c r="V443" i="13"/>
  <c r="W443" i="13" s="1"/>
  <c r="O443" i="13"/>
  <c r="R443" i="13"/>
  <c r="N443" i="13"/>
  <c r="F443" i="13"/>
  <c r="L438" i="13"/>
  <c r="T438" i="13"/>
  <c r="G438" i="13"/>
  <c r="N438" i="13"/>
  <c r="V438" i="13"/>
  <c r="W438" i="13" s="1"/>
  <c r="G426" i="13"/>
  <c r="V426" i="13"/>
  <c r="W426" i="13" s="1"/>
  <c r="O426" i="13"/>
  <c r="N426" i="13"/>
  <c r="R426" i="13"/>
  <c r="F426" i="13"/>
  <c r="M426" i="13"/>
  <c r="T426" i="13"/>
  <c r="K426" i="13"/>
  <c r="P426" i="13" s="1"/>
  <c r="M999" i="13"/>
  <c r="U998" i="13"/>
  <c r="L989" i="13"/>
  <c r="U986" i="13"/>
  <c r="Q984" i="13"/>
  <c r="T983" i="13"/>
  <c r="V982" i="13"/>
  <c r="W982" i="13" s="1"/>
  <c r="N981" i="13"/>
  <c r="N973" i="13"/>
  <c r="V969" i="13"/>
  <c r="W969" i="13" s="1"/>
  <c r="Q968" i="13"/>
  <c r="N966" i="13"/>
  <c r="U965" i="13"/>
  <c r="M964" i="13"/>
  <c r="N959" i="13"/>
  <c r="M957" i="13"/>
  <c r="I946" i="13"/>
  <c r="U936" i="13"/>
  <c r="G934" i="13"/>
  <c r="N923" i="13"/>
  <c r="S919" i="13"/>
  <c r="M910" i="13"/>
  <c r="K881" i="13"/>
  <c r="P881" i="13" s="1"/>
  <c r="V872" i="13"/>
  <c r="W872" i="13" s="1"/>
  <c r="U856" i="13"/>
  <c r="L856" i="13"/>
  <c r="M856" i="13"/>
  <c r="S833" i="13"/>
  <c r="I833" i="13"/>
  <c r="G818" i="13"/>
  <c r="L818" i="13"/>
  <c r="T818" i="13"/>
  <c r="R816" i="13"/>
  <c r="K814" i="13"/>
  <c r="P814" i="13" s="1"/>
  <c r="L814" i="13"/>
  <c r="O814" i="13"/>
  <c r="K803" i="13"/>
  <c r="P803" i="13" s="1"/>
  <c r="M803" i="13"/>
  <c r="Q803" i="13"/>
  <c r="N793" i="13"/>
  <c r="Q793" i="13"/>
  <c r="T793" i="13"/>
  <c r="O791" i="13"/>
  <c r="F785" i="13"/>
  <c r="K785" i="13"/>
  <c r="P785" i="13" s="1"/>
  <c r="L785" i="13"/>
  <c r="M785" i="13"/>
  <c r="K779" i="13"/>
  <c r="P779" i="13" s="1"/>
  <c r="T775" i="13"/>
  <c r="T773" i="13"/>
  <c r="G757" i="13"/>
  <c r="U757" i="13"/>
  <c r="L757" i="13"/>
  <c r="Q757" i="13"/>
  <c r="Q731" i="13"/>
  <c r="N725" i="13"/>
  <c r="K711" i="13"/>
  <c r="P711" i="13" s="1"/>
  <c r="N711" i="13"/>
  <c r="M711" i="13"/>
  <c r="O711" i="13"/>
  <c r="Q711" i="13"/>
  <c r="R695" i="13"/>
  <c r="M695" i="13"/>
  <c r="G695" i="13"/>
  <c r="Q695" i="13"/>
  <c r="T695" i="13"/>
  <c r="K695" i="13"/>
  <c r="P695" i="13" s="1"/>
  <c r="V695" i="13"/>
  <c r="W695" i="13" s="1"/>
  <c r="L695" i="13"/>
  <c r="N695" i="13"/>
  <c r="U679" i="13"/>
  <c r="N604" i="13"/>
  <c r="T604" i="13"/>
  <c r="M604" i="13"/>
  <c r="Q604" i="13"/>
  <c r="O557" i="13"/>
  <c r="F557" i="13"/>
  <c r="R557" i="13"/>
  <c r="M557" i="13"/>
  <c r="N557" i="13"/>
  <c r="L508" i="13"/>
  <c r="M508" i="13"/>
  <c r="N508" i="13"/>
  <c r="T508" i="13"/>
  <c r="V508" i="13"/>
  <c r="W508" i="13" s="1"/>
  <c r="L446" i="13"/>
  <c r="F446" i="13"/>
  <c r="M446" i="13"/>
  <c r="O446" i="13"/>
  <c r="R446" i="13"/>
  <c r="N446" i="13"/>
  <c r="V446" i="13"/>
  <c r="W446" i="13" s="1"/>
  <c r="V378" i="13"/>
  <c r="W378" i="13" s="1"/>
  <c r="K378" i="13"/>
  <c r="P378" i="13" s="1"/>
  <c r="M378" i="13"/>
  <c r="O378" i="13"/>
  <c r="F378" i="13"/>
  <c r="N378" i="13"/>
  <c r="R378" i="13"/>
  <c r="T378" i="13"/>
  <c r="K913" i="13"/>
  <c r="P913" i="13" s="1"/>
  <c r="M913" i="13"/>
  <c r="U912" i="13"/>
  <c r="Q912" i="13"/>
  <c r="K834" i="13"/>
  <c r="P834" i="13" s="1"/>
  <c r="L834" i="13"/>
  <c r="O834" i="13"/>
  <c r="K822" i="13"/>
  <c r="P822" i="13" s="1"/>
  <c r="M822" i="13"/>
  <c r="O822" i="13"/>
  <c r="G786" i="13"/>
  <c r="M786" i="13"/>
  <c r="G743" i="13"/>
  <c r="Q743" i="13"/>
  <c r="T717" i="13"/>
  <c r="U717" i="13"/>
  <c r="F657" i="13"/>
  <c r="U657" i="13"/>
  <c r="N657" i="13"/>
  <c r="O657" i="13"/>
  <c r="R657" i="13"/>
  <c r="Q657" i="13"/>
  <c r="I835" i="13"/>
  <c r="S835" i="13"/>
  <c r="T828" i="13"/>
  <c r="K828" i="13"/>
  <c r="P828" i="13" s="1"/>
  <c r="O828" i="13"/>
  <c r="Q828" i="13"/>
  <c r="R828" i="13"/>
  <c r="R855" i="13"/>
  <c r="M855" i="13"/>
  <c r="Q855" i="13"/>
  <c r="L845" i="13"/>
  <c r="O845" i="13"/>
  <c r="U834" i="13"/>
  <c r="L813" i="13"/>
  <c r="U813" i="13"/>
  <c r="V813" i="13"/>
  <c r="W813" i="13" s="1"/>
  <c r="U802" i="13"/>
  <c r="G802" i="13"/>
  <c r="G796" i="13"/>
  <c r="K796" i="13"/>
  <c r="P796" i="13" s="1"/>
  <c r="O796" i="13"/>
  <c r="R796" i="13"/>
  <c r="R787" i="13"/>
  <c r="F787" i="13"/>
  <c r="Q787" i="13"/>
  <c r="G787" i="13"/>
  <c r="U787" i="13"/>
  <c r="V787" i="13"/>
  <c r="W787" i="13" s="1"/>
  <c r="I760" i="13"/>
  <c r="S760" i="13"/>
  <c r="G715" i="13"/>
  <c r="U715" i="13"/>
  <c r="K715" i="13"/>
  <c r="P715" i="13" s="1"/>
  <c r="N715" i="13"/>
  <c r="O715" i="13"/>
  <c r="Q715" i="13"/>
  <c r="R940" i="13"/>
  <c r="R939" i="13"/>
  <c r="U939" i="13"/>
  <c r="V939" i="13"/>
  <c r="W939" i="13" s="1"/>
  <c r="O997" i="13"/>
  <c r="M989" i="13"/>
  <c r="K988" i="13"/>
  <c r="P988" i="13" s="1"/>
  <c r="M985" i="13"/>
  <c r="L982" i="13"/>
  <c r="M980" i="13"/>
  <c r="I979" i="13"/>
  <c r="L975" i="13"/>
  <c r="O966" i="13"/>
  <c r="V965" i="13"/>
  <c r="W965" i="13" s="1"/>
  <c r="N964" i="13"/>
  <c r="U959" i="13"/>
  <c r="I958" i="13"/>
  <c r="M939" i="13"/>
  <c r="K929" i="13"/>
  <c r="P929" i="13" s="1"/>
  <c r="U928" i="13"/>
  <c r="V928" i="13"/>
  <c r="W928" i="13" s="1"/>
  <c r="N927" i="13"/>
  <c r="U927" i="13"/>
  <c r="Q923" i="13"/>
  <c r="S901" i="13"/>
  <c r="N900" i="13"/>
  <c r="Q893" i="13"/>
  <c r="F888" i="13"/>
  <c r="O888" i="13"/>
  <c r="Q888" i="13"/>
  <c r="Q725" i="13"/>
  <c r="L716" i="13"/>
  <c r="R716" i="13"/>
  <c r="G716" i="13"/>
  <c r="U716" i="13"/>
  <c r="K716" i="13"/>
  <c r="P716" i="13" s="1"/>
  <c r="M716" i="13"/>
  <c r="T716" i="13"/>
  <c r="I706" i="13"/>
  <c r="S706" i="13"/>
  <c r="U704" i="13"/>
  <c r="R704" i="13"/>
  <c r="V699" i="13"/>
  <c r="W699" i="13" s="1"/>
  <c r="U669" i="13"/>
  <c r="S614" i="13"/>
  <c r="I614" i="13"/>
  <c r="M597" i="13"/>
  <c r="N597" i="13"/>
  <c r="N997" i="13"/>
  <c r="K901" i="13"/>
  <c r="P901" i="13" s="1"/>
  <c r="S872" i="13"/>
  <c r="I872" i="13"/>
  <c r="N860" i="13"/>
  <c r="V845" i="13"/>
  <c r="W845" i="13" s="1"/>
  <c r="L999" i="13"/>
  <c r="Q993" i="13"/>
  <c r="K989" i="13"/>
  <c r="P989" i="13" s="1"/>
  <c r="M987" i="13"/>
  <c r="T986" i="13"/>
  <c r="R983" i="13"/>
  <c r="U982" i="13"/>
  <c r="F979" i="13"/>
  <c r="U977" i="13"/>
  <c r="M973" i="13"/>
  <c r="M966" i="13"/>
  <c r="T965" i="13"/>
  <c r="R961" i="13"/>
  <c r="V960" i="13"/>
  <c r="W960" i="13" s="1"/>
  <c r="M959" i="13"/>
  <c r="L957" i="13"/>
  <c r="Q955" i="13"/>
  <c r="F941" i="13"/>
  <c r="F940" i="13"/>
  <c r="K939" i="13"/>
  <c r="P939" i="13" s="1"/>
  <c r="L936" i="13"/>
  <c r="F934" i="13"/>
  <c r="V927" i="13"/>
  <c r="W927" i="13" s="1"/>
  <c r="T925" i="13"/>
  <c r="K925" i="13"/>
  <c r="P925" i="13" s="1"/>
  <c r="U925" i="13"/>
  <c r="M923" i="13"/>
  <c r="N920" i="13"/>
  <c r="L919" i="13"/>
  <c r="S915" i="13"/>
  <c r="F912" i="13"/>
  <c r="I907" i="13"/>
  <c r="S907" i="13"/>
  <c r="S905" i="13"/>
  <c r="I891" i="13"/>
  <c r="S891" i="13"/>
  <c r="U885" i="13"/>
  <c r="I877" i="13"/>
  <c r="U872" i="13"/>
  <c r="S856" i="13"/>
  <c r="I856" i="13"/>
  <c r="S848" i="13"/>
  <c r="I848" i="13"/>
  <c r="Q846" i="13"/>
  <c r="U845" i="13"/>
  <c r="G842" i="13"/>
  <c r="U842" i="13"/>
  <c r="K842" i="13"/>
  <c r="P842" i="13" s="1"/>
  <c r="Q838" i="13"/>
  <c r="F837" i="13"/>
  <c r="N837" i="13"/>
  <c r="O837" i="13"/>
  <c r="Q837" i="13"/>
  <c r="G834" i="13"/>
  <c r="S826" i="13"/>
  <c r="G822" i="13"/>
  <c r="I815" i="13"/>
  <c r="S815" i="13"/>
  <c r="G812" i="13"/>
  <c r="Q812" i="13"/>
  <c r="R812" i="13"/>
  <c r="U810" i="13"/>
  <c r="I803" i="13"/>
  <c r="S803" i="13"/>
  <c r="Q800" i="13"/>
  <c r="K800" i="13"/>
  <c r="P800" i="13" s="1"/>
  <c r="O800" i="13"/>
  <c r="R800" i="13"/>
  <c r="L787" i="13"/>
  <c r="R777" i="13"/>
  <c r="F777" i="13"/>
  <c r="Q777" i="13"/>
  <c r="O777" i="13"/>
  <c r="L777" i="13"/>
  <c r="M777" i="13"/>
  <c r="Q775" i="13"/>
  <c r="L768" i="13"/>
  <c r="T768" i="13"/>
  <c r="R763" i="13"/>
  <c r="U763" i="13"/>
  <c r="F763" i="13"/>
  <c r="O763" i="13"/>
  <c r="V763" i="13"/>
  <c r="W763" i="13" s="1"/>
  <c r="G763" i="13"/>
  <c r="T763" i="13"/>
  <c r="K763" i="13"/>
  <c r="P763" i="13" s="1"/>
  <c r="M738" i="13"/>
  <c r="T738" i="13"/>
  <c r="U738" i="13"/>
  <c r="G733" i="13"/>
  <c r="M733" i="13"/>
  <c r="Q733" i="13"/>
  <c r="U733" i="13"/>
  <c r="L721" i="13"/>
  <c r="U721" i="13"/>
  <c r="T721" i="13"/>
  <c r="V721" i="13"/>
  <c r="W721" i="13" s="1"/>
  <c r="G717" i="13"/>
  <c r="G687" i="13"/>
  <c r="K684" i="13"/>
  <c r="P684" i="13" s="1"/>
  <c r="U684" i="13"/>
  <c r="L684" i="13"/>
  <c r="F681" i="13"/>
  <c r="T679" i="13"/>
  <c r="G657" i="13"/>
  <c r="S649" i="13"/>
  <c r="I649" i="13"/>
  <c r="V618" i="13"/>
  <c r="W618" i="13" s="1"/>
  <c r="T617" i="13"/>
  <c r="L617" i="13"/>
  <c r="U617" i="13"/>
  <c r="V617" i="13"/>
  <c r="W617" i="13" s="1"/>
  <c r="S607" i="13"/>
  <c r="I607" i="13"/>
  <c r="M571" i="13"/>
  <c r="T571" i="13"/>
  <c r="O571" i="13"/>
  <c r="G884" i="13"/>
  <c r="Q811" i="13"/>
  <c r="U795" i="13"/>
  <c r="T792" i="13"/>
  <c r="F789" i="13"/>
  <c r="M774" i="13"/>
  <c r="I773" i="13"/>
  <c r="S773" i="13"/>
  <c r="R755" i="13"/>
  <c r="K755" i="13"/>
  <c r="P755" i="13" s="1"/>
  <c r="U755" i="13"/>
  <c r="G755" i="13"/>
  <c r="Q755" i="13"/>
  <c r="L755" i="13"/>
  <c r="G739" i="13"/>
  <c r="T739" i="13"/>
  <c r="M739" i="13"/>
  <c r="G707" i="13"/>
  <c r="V707" i="13"/>
  <c r="W707" i="13" s="1"/>
  <c r="K707" i="13"/>
  <c r="P707" i="13" s="1"/>
  <c r="Q707" i="13"/>
  <c r="I704" i="13"/>
  <c r="S704" i="13"/>
  <c r="S683" i="13"/>
  <c r="I683" i="13"/>
  <c r="M660" i="13"/>
  <c r="R642" i="13"/>
  <c r="M642" i="13"/>
  <c r="N634" i="13"/>
  <c r="S631" i="13"/>
  <c r="I631" i="13"/>
  <c r="G613" i="13"/>
  <c r="M613" i="13"/>
  <c r="T613" i="13"/>
  <c r="V613" i="13"/>
  <c r="W613" i="13" s="1"/>
  <c r="T588" i="13"/>
  <c r="L560" i="13"/>
  <c r="Q560" i="13"/>
  <c r="M560" i="13"/>
  <c r="V560" i="13"/>
  <c r="W560" i="13" s="1"/>
  <c r="K480" i="13"/>
  <c r="P480" i="13" s="1"/>
  <c r="U480" i="13"/>
  <c r="V480" i="13"/>
  <c r="W480" i="13" s="1"/>
  <c r="F480" i="13"/>
  <c r="Q480" i="13"/>
  <c r="G480" i="13"/>
  <c r="R480" i="13"/>
  <c r="M480" i="13"/>
  <c r="N480" i="13"/>
  <c r="T480" i="13"/>
  <c r="I439" i="13"/>
  <c r="S439" i="13"/>
  <c r="U432" i="13"/>
  <c r="L432" i="13"/>
  <c r="K432" i="13"/>
  <c r="P432" i="13" s="1"/>
  <c r="R432" i="13"/>
  <c r="O432" i="13"/>
  <c r="M366" i="13"/>
  <c r="L366" i="13"/>
  <c r="R366" i="13"/>
  <c r="Q312" i="13"/>
  <c r="F312" i="13"/>
  <c r="O312" i="13"/>
  <c r="G312" i="13"/>
  <c r="R312" i="13"/>
  <c r="K312" i="13"/>
  <c r="P312" i="13" s="1"/>
  <c r="M312" i="13"/>
  <c r="L312" i="13"/>
  <c r="N312" i="13"/>
  <c r="T312" i="13"/>
  <c r="U312" i="13"/>
  <c r="V312" i="13"/>
  <c r="W312" i="13" s="1"/>
  <c r="N239" i="13"/>
  <c r="R239" i="13"/>
  <c r="T239" i="13"/>
  <c r="M239" i="13"/>
  <c r="Q239" i="13"/>
  <c r="G239" i="13"/>
  <c r="O23" i="13"/>
  <c r="R23" i="13"/>
  <c r="V23" i="13"/>
  <c r="W23" i="13" s="1"/>
  <c r="F23" i="13"/>
  <c r="N23" i="13"/>
  <c r="G764" i="13"/>
  <c r="K764" i="13"/>
  <c r="P764" i="13" s="1"/>
  <c r="R752" i="13"/>
  <c r="G752" i="13"/>
  <c r="T742" i="13"/>
  <c r="G742" i="13"/>
  <c r="T735" i="13"/>
  <c r="N735" i="13"/>
  <c r="I730" i="13"/>
  <c r="S730" i="13"/>
  <c r="G708" i="13"/>
  <c r="R708" i="13"/>
  <c r="L708" i="13"/>
  <c r="K693" i="13"/>
  <c r="P693" i="13" s="1"/>
  <c r="N693" i="13"/>
  <c r="U693" i="13"/>
  <c r="F677" i="13"/>
  <c r="V677" i="13"/>
  <c r="W677" i="13" s="1"/>
  <c r="L677" i="13"/>
  <c r="N677" i="13"/>
  <c r="R677" i="13"/>
  <c r="G664" i="13"/>
  <c r="O664" i="13"/>
  <c r="F608" i="13"/>
  <c r="Q608" i="13"/>
  <c r="T608" i="13"/>
  <c r="Q515" i="13"/>
  <c r="R515" i="13"/>
  <c r="L515" i="13"/>
  <c r="U515" i="13"/>
  <c r="Q497" i="13"/>
  <c r="R497" i="13"/>
  <c r="G497" i="13"/>
  <c r="M497" i="13"/>
  <c r="G442" i="13"/>
  <c r="R442" i="13"/>
  <c r="Q442" i="13"/>
  <c r="V442" i="13"/>
  <c r="W442" i="13" s="1"/>
  <c r="N433" i="13"/>
  <c r="R433" i="13"/>
  <c r="F433" i="13"/>
  <c r="K433" i="13"/>
  <c r="P433" i="13" s="1"/>
  <c r="O433" i="13"/>
  <c r="T433" i="13"/>
  <c r="G301" i="13"/>
  <c r="M301" i="13"/>
  <c r="R301" i="13"/>
  <c r="T301" i="13"/>
  <c r="V274" i="13"/>
  <c r="W274" i="13" s="1"/>
  <c r="L274" i="13"/>
  <c r="S241" i="13"/>
  <c r="I241" i="13"/>
  <c r="I764" i="13"/>
  <c r="S764" i="13"/>
  <c r="R761" i="13"/>
  <c r="M761" i="13"/>
  <c r="F761" i="13"/>
  <c r="T761" i="13"/>
  <c r="R745" i="13"/>
  <c r="N745" i="13"/>
  <c r="F745" i="13"/>
  <c r="M726" i="13"/>
  <c r="R726" i="13"/>
  <c r="T726" i="13"/>
  <c r="G726" i="13"/>
  <c r="U723" i="13"/>
  <c r="K723" i="13"/>
  <c r="P723" i="13" s="1"/>
  <c r="M723" i="13"/>
  <c r="M645" i="13"/>
  <c r="Q645" i="13"/>
  <c r="R645" i="13"/>
  <c r="T645" i="13"/>
  <c r="K600" i="13"/>
  <c r="P600" i="13" s="1"/>
  <c r="R600" i="13"/>
  <c r="T600" i="13"/>
  <c r="U600" i="13"/>
  <c r="F561" i="13"/>
  <c r="N561" i="13"/>
  <c r="L561" i="13"/>
  <c r="Q561" i="13"/>
  <c r="T539" i="13"/>
  <c r="O539" i="13"/>
  <c r="L539" i="13"/>
  <c r="G495" i="13"/>
  <c r="L495" i="13"/>
  <c r="U495" i="13"/>
  <c r="S442" i="13"/>
  <c r="I442" i="13"/>
  <c r="M410" i="13"/>
  <c r="N410" i="13"/>
  <c r="Q410" i="13"/>
  <c r="G410" i="13"/>
  <c r="R410" i="13"/>
  <c r="V410" i="13"/>
  <c r="W410" i="13" s="1"/>
  <c r="K395" i="13"/>
  <c r="P395" i="13" s="1"/>
  <c r="M395" i="13"/>
  <c r="T395" i="13"/>
  <c r="L392" i="13"/>
  <c r="Q392" i="13"/>
  <c r="N392" i="13"/>
  <c r="R392" i="13"/>
  <c r="F390" i="13"/>
  <c r="N390" i="13"/>
  <c r="R390" i="13"/>
  <c r="V390" i="13"/>
  <c r="W390" i="13" s="1"/>
  <c r="K390" i="13"/>
  <c r="P390" i="13" s="1"/>
  <c r="T390" i="13"/>
  <c r="I327" i="13"/>
  <c r="S327" i="13"/>
  <c r="I322" i="13"/>
  <c r="S322" i="13"/>
  <c r="F136" i="13"/>
  <c r="Q136" i="13"/>
  <c r="U873" i="13"/>
  <c r="M778" i="13"/>
  <c r="R778" i="13"/>
  <c r="G727" i="13"/>
  <c r="U727" i="13"/>
  <c r="O696" i="13"/>
  <c r="U696" i="13"/>
  <c r="K696" i="13"/>
  <c r="P696" i="13" s="1"/>
  <c r="R696" i="13"/>
  <c r="M694" i="13"/>
  <c r="G694" i="13"/>
  <c r="K694" i="13"/>
  <c r="P694" i="13" s="1"/>
  <c r="O694" i="13"/>
  <c r="T694" i="13"/>
  <c r="O686" i="13"/>
  <c r="R686" i="13"/>
  <c r="K650" i="13"/>
  <c r="P650" i="13" s="1"/>
  <c r="T650" i="13"/>
  <c r="M650" i="13"/>
  <c r="T630" i="13"/>
  <c r="N630" i="13"/>
  <c r="V627" i="13"/>
  <c r="W627" i="13" s="1"/>
  <c r="N627" i="13"/>
  <c r="Q627" i="13"/>
  <c r="F577" i="13"/>
  <c r="T577" i="13"/>
  <c r="G577" i="13"/>
  <c r="L577" i="13"/>
  <c r="F526" i="13"/>
  <c r="K526" i="13"/>
  <c r="P526" i="13" s="1"/>
  <c r="N526" i="13"/>
  <c r="M526" i="13"/>
  <c r="L513" i="13"/>
  <c r="M513" i="13"/>
  <c r="Q513" i="13"/>
  <c r="V483" i="13"/>
  <c r="W483" i="13" s="1"/>
  <c r="F483" i="13"/>
  <c r="R464" i="13"/>
  <c r="F464" i="13"/>
  <c r="T464" i="13"/>
  <c r="L464" i="13"/>
  <c r="O464" i="13"/>
  <c r="K464" i="13"/>
  <c r="P464" i="13" s="1"/>
  <c r="N464" i="13"/>
  <c r="U464" i="13"/>
  <c r="V464" i="13"/>
  <c r="W464" i="13" s="1"/>
  <c r="K754" i="13"/>
  <c r="P754" i="13" s="1"/>
  <c r="M749" i="13"/>
  <c r="R705" i="13"/>
  <c r="K705" i="13"/>
  <c r="P705" i="13" s="1"/>
  <c r="S693" i="13"/>
  <c r="I693" i="13"/>
  <c r="Q665" i="13"/>
  <c r="F665" i="13"/>
  <c r="U665" i="13"/>
  <c r="N651" i="13"/>
  <c r="V651" i="13"/>
  <c r="W651" i="13" s="1"/>
  <c r="F649" i="13"/>
  <c r="R649" i="13"/>
  <c r="U649" i="13"/>
  <c r="N646" i="13"/>
  <c r="L646" i="13"/>
  <c r="I618" i="13"/>
  <c r="S618" i="13"/>
  <c r="T609" i="13"/>
  <c r="O609" i="13"/>
  <c r="L559" i="13"/>
  <c r="L547" i="13"/>
  <c r="U547" i="13"/>
  <c r="I508" i="13"/>
  <c r="S508" i="13"/>
  <c r="T465" i="13"/>
  <c r="K465" i="13"/>
  <c r="P465" i="13" s="1"/>
  <c r="F465" i="13"/>
  <c r="V465" i="13"/>
  <c r="W465" i="13" s="1"/>
  <c r="L465" i="13"/>
  <c r="N465" i="13"/>
  <c r="N458" i="13"/>
  <c r="O458" i="13"/>
  <c r="Q458" i="13"/>
  <c r="F458" i="13"/>
  <c r="R444" i="13"/>
  <c r="N444" i="13"/>
  <c r="Q444" i="13"/>
  <c r="L407" i="13"/>
  <c r="T407" i="13"/>
  <c r="R407" i="13"/>
  <c r="R383" i="13"/>
  <c r="K383" i="13"/>
  <c r="P383" i="13" s="1"/>
  <c r="O383" i="13"/>
  <c r="T359" i="13"/>
  <c r="R359" i="13"/>
  <c r="K359" i="13"/>
  <c r="P359" i="13" s="1"/>
  <c r="U359" i="13"/>
  <c r="T332" i="13"/>
  <c r="S299" i="13"/>
  <c r="I299" i="13"/>
  <c r="K282" i="13"/>
  <c r="P282" i="13" s="1"/>
  <c r="F282" i="13"/>
  <c r="V282" i="13"/>
  <c r="W282" i="13" s="1"/>
  <c r="Q282" i="13"/>
  <c r="R282" i="13"/>
  <c r="U282" i="13"/>
  <c r="L282" i="13"/>
  <c r="T282" i="13"/>
  <c r="S259" i="13"/>
  <c r="I259" i="13"/>
  <c r="F241" i="13"/>
  <c r="T241" i="13"/>
  <c r="O241" i="13"/>
  <c r="V241" i="13"/>
  <c r="W241" i="13" s="1"/>
  <c r="Q229" i="13"/>
  <c r="T229" i="13"/>
  <c r="F218" i="13"/>
  <c r="T218" i="13"/>
  <c r="L218" i="13"/>
  <c r="V208" i="13"/>
  <c r="W208" i="13" s="1"/>
  <c r="L208" i="13"/>
  <c r="M208" i="13"/>
  <c r="R208" i="13"/>
  <c r="T208" i="13"/>
  <c r="F208" i="13"/>
  <c r="Q208" i="13"/>
  <c r="L182" i="13"/>
  <c r="N182" i="13"/>
  <c r="M182" i="13"/>
  <c r="L49" i="13"/>
  <c r="U49" i="13"/>
  <c r="K49" i="13"/>
  <c r="P49" i="13" s="1"/>
  <c r="N49" i="13"/>
  <c r="Q49" i="13"/>
  <c r="G49" i="13"/>
  <c r="O49" i="13"/>
  <c r="T49" i="13"/>
  <c r="F49" i="13"/>
  <c r="M49" i="13"/>
  <c r="R49" i="13"/>
  <c r="N16" i="13"/>
  <c r="Q16" i="13"/>
  <c r="R16" i="13"/>
  <c r="G729" i="13"/>
  <c r="L729" i="13"/>
  <c r="F685" i="13"/>
  <c r="N685" i="13"/>
  <c r="V685" i="13"/>
  <c r="W685" i="13" s="1"/>
  <c r="K663" i="13"/>
  <c r="P663" i="13" s="1"/>
  <c r="T663" i="13"/>
  <c r="M663" i="13"/>
  <c r="V663" i="13"/>
  <c r="W663" i="13" s="1"/>
  <c r="G629" i="13"/>
  <c r="R629" i="13"/>
  <c r="G619" i="13"/>
  <c r="O619" i="13"/>
  <c r="L610" i="13"/>
  <c r="R610" i="13"/>
  <c r="F578" i="13"/>
  <c r="U578" i="13"/>
  <c r="T489" i="13"/>
  <c r="G489" i="13"/>
  <c r="U489" i="13"/>
  <c r="M489" i="13"/>
  <c r="I475" i="13"/>
  <c r="S475" i="13"/>
  <c r="O469" i="13"/>
  <c r="K469" i="13"/>
  <c r="P469" i="13" s="1"/>
  <c r="G469" i="13"/>
  <c r="T469" i="13"/>
  <c r="O456" i="13"/>
  <c r="M456" i="13"/>
  <c r="V456" i="13"/>
  <c r="W456" i="13" s="1"/>
  <c r="R371" i="13"/>
  <c r="T371" i="13"/>
  <c r="L371" i="13"/>
  <c r="G310" i="13"/>
  <c r="V291" i="13"/>
  <c r="W291" i="13" s="1"/>
  <c r="L291" i="13"/>
  <c r="M291" i="13"/>
  <c r="O291" i="13"/>
  <c r="F291" i="13"/>
  <c r="N291" i="13"/>
  <c r="M289" i="13"/>
  <c r="T289" i="13"/>
  <c r="G195" i="13"/>
  <c r="L195" i="13"/>
  <c r="M195" i="13"/>
  <c r="V195" i="13"/>
  <c r="W195" i="13" s="1"/>
  <c r="F195" i="13"/>
  <c r="O195" i="13"/>
  <c r="U195" i="13"/>
  <c r="G148" i="13"/>
  <c r="V148" i="13"/>
  <c r="W148" i="13" s="1"/>
  <c r="L148" i="13"/>
  <c r="M148" i="13"/>
  <c r="Q148" i="13"/>
  <c r="O148" i="13"/>
  <c r="R148" i="13"/>
  <c r="F142" i="13"/>
  <c r="N142" i="13"/>
  <c r="O142" i="13"/>
  <c r="Q142" i="13"/>
  <c r="M142" i="13"/>
  <c r="R771" i="13"/>
  <c r="L771" i="13"/>
  <c r="M765" i="13"/>
  <c r="R709" i="13"/>
  <c r="V709" i="13"/>
  <c r="W709" i="13" s="1"/>
  <c r="Q675" i="13"/>
  <c r="F675" i="13"/>
  <c r="O663" i="13"/>
  <c r="G661" i="13"/>
  <c r="T661" i="13"/>
  <c r="K661" i="13"/>
  <c r="P661" i="13" s="1"/>
  <c r="V661" i="13"/>
  <c r="W661" i="13" s="1"/>
  <c r="L649" i="13"/>
  <c r="F633" i="13"/>
  <c r="T633" i="13"/>
  <c r="Q624" i="13"/>
  <c r="F624" i="13"/>
  <c r="U624" i="13"/>
  <c r="N622" i="13"/>
  <c r="K620" i="13"/>
  <c r="P620" i="13" s="1"/>
  <c r="T620" i="13"/>
  <c r="S608" i="13"/>
  <c r="K603" i="13"/>
  <c r="P603" i="13" s="1"/>
  <c r="T603" i="13"/>
  <c r="M603" i="13"/>
  <c r="V603" i="13"/>
  <c r="W603" i="13" s="1"/>
  <c r="F580" i="13"/>
  <c r="R580" i="13"/>
  <c r="N579" i="13"/>
  <c r="V579" i="13"/>
  <c r="W579" i="13" s="1"/>
  <c r="I570" i="13"/>
  <c r="S570" i="13"/>
  <c r="Q544" i="13"/>
  <c r="K544" i="13"/>
  <c r="P544" i="13" s="1"/>
  <c r="U536" i="13"/>
  <c r="F536" i="13"/>
  <c r="T536" i="13"/>
  <c r="V536" i="13"/>
  <c r="W536" i="13" s="1"/>
  <c r="K536" i="13"/>
  <c r="P536" i="13" s="1"/>
  <c r="G525" i="13"/>
  <c r="Q525" i="13"/>
  <c r="L504" i="13"/>
  <c r="F504" i="13"/>
  <c r="M504" i="13"/>
  <c r="T491" i="13"/>
  <c r="M491" i="13"/>
  <c r="G486" i="13"/>
  <c r="V486" i="13"/>
  <c r="W486" i="13" s="1"/>
  <c r="R486" i="13"/>
  <c r="M486" i="13"/>
  <c r="T486" i="13"/>
  <c r="S482" i="13"/>
  <c r="I482" i="13"/>
  <c r="U465" i="13"/>
  <c r="G462" i="13"/>
  <c r="T462" i="13"/>
  <c r="N462" i="13"/>
  <c r="U458" i="13"/>
  <c r="I452" i="13"/>
  <c r="S452" i="13"/>
  <c r="I393" i="13"/>
  <c r="S393" i="13"/>
  <c r="R385" i="13"/>
  <c r="U385" i="13"/>
  <c r="S324" i="13"/>
  <c r="I324" i="13"/>
  <c r="I286" i="13"/>
  <c r="S286" i="13"/>
  <c r="R248" i="13"/>
  <c r="U248" i="13"/>
  <c r="K248" i="13"/>
  <c r="P248" i="13" s="1"/>
  <c r="V248" i="13"/>
  <c r="W248" i="13" s="1"/>
  <c r="N248" i="13"/>
  <c r="Q248" i="13"/>
  <c r="F248" i="13"/>
  <c r="T248" i="13"/>
  <c r="L248" i="13"/>
  <c r="M248" i="13"/>
  <c r="R202" i="13"/>
  <c r="K202" i="13"/>
  <c r="P202" i="13" s="1"/>
  <c r="T202" i="13"/>
  <c r="G202" i="13"/>
  <c r="Q202" i="13"/>
  <c r="U202" i="13"/>
  <c r="F202" i="13"/>
  <c r="V202" i="13"/>
  <c r="W202" i="13" s="1"/>
  <c r="L202" i="13"/>
  <c r="M202" i="13"/>
  <c r="N202" i="13"/>
  <c r="O202" i="13"/>
  <c r="S146" i="13"/>
  <c r="I146" i="13"/>
  <c r="S91" i="13"/>
  <c r="I91" i="13"/>
  <c r="L77" i="13"/>
  <c r="M77" i="13"/>
  <c r="O77" i="13"/>
  <c r="Q77" i="13"/>
  <c r="G77" i="13"/>
  <c r="K77" i="13"/>
  <c r="P77" i="13" s="1"/>
  <c r="R77" i="13"/>
  <c r="V77" i="13"/>
  <c r="W77" i="13" s="1"/>
  <c r="K332" i="13"/>
  <c r="P332" i="13" s="1"/>
  <c r="V332" i="13"/>
  <c r="W332" i="13" s="1"/>
  <c r="L332" i="13"/>
  <c r="N332" i="13"/>
  <c r="M332" i="13"/>
  <c r="Q332" i="13"/>
  <c r="R332" i="13"/>
  <c r="K317" i="13"/>
  <c r="P317" i="13" s="1"/>
  <c r="M317" i="13"/>
  <c r="O317" i="13"/>
  <c r="U317" i="13"/>
  <c r="T317" i="13"/>
  <c r="L310" i="13"/>
  <c r="V310" i="13"/>
  <c r="W310" i="13" s="1"/>
  <c r="M310" i="13"/>
  <c r="K310" i="13"/>
  <c r="P310" i="13" s="1"/>
  <c r="O310" i="13"/>
  <c r="N310" i="13"/>
  <c r="Q310" i="13"/>
  <c r="K298" i="13"/>
  <c r="P298" i="13" s="1"/>
  <c r="T298" i="13"/>
  <c r="V298" i="13"/>
  <c r="W298" i="13" s="1"/>
  <c r="M298" i="13"/>
  <c r="N101" i="13"/>
  <c r="M101" i="13"/>
  <c r="G101" i="13"/>
  <c r="R101" i="13"/>
  <c r="T537" i="13"/>
  <c r="M537" i="13"/>
  <c r="K534" i="13"/>
  <c r="P534" i="13" s="1"/>
  <c r="I529" i="13"/>
  <c r="I524" i="13"/>
  <c r="K520" i="13"/>
  <c r="P520" i="13" s="1"/>
  <c r="S519" i="13"/>
  <c r="I519" i="13"/>
  <c r="T482" i="13"/>
  <c r="N478" i="13"/>
  <c r="U478" i="13"/>
  <c r="O445" i="13"/>
  <c r="N445" i="13"/>
  <c r="K414" i="13"/>
  <c r="P414" i="13" s="1"/>
  <c r="U414" i="13"/>
  <c r="M414" i="13"/>
  <c r="N414" i="13"/>
  <c r="F414" i="13"/>
  <c r="Q414" i="13"/>
  <c r="R391" i="13"/>
  <c r="K391" i="13"/>
  <c r="P391" i="13" s="1"/>
  <c r="K384" i="13"/>
  <c r="P384" i="13" s="1"/>
  <c r="U384" i="13"/>
  <c r="V384" i="13"/>
  <c r="W384" i="13" s="1"/>
  <c r="L384" i="13"/>
  <c r="N384" i="13"/>
  <c r="F352" i="13"/>
  <c r="T352" i="13"/>
  <c r="Q352" i="13"/>
  <c r="S348" i="13"/>
  <c r="I348" i="13"/>
  <c r="U328" i="13"/>
  <c r="F318" i="13"/>
  <c r="O318" i="13"/>
  <c r="Q318" i="13"/>
  <c r="K314" i="13"/>
  <c r="P314" i="13" s="1"/>
  <c r="T314" i="13"/>
  <c r="G314" i="13"/>
  <c r="R314" i="13"/>
  <c r="U314" i="13"/>
  <c r="L314" i="13"/>
  <c r="N283" i="13"/>
  <c r="L283" i="13"/>
  <c r="O283" i="13"/>
  <c r="Q283" i="13"/>
  <c r="S235" i="13"/>
  <c r="I235" i="13"/>
  <c r="K224" i="13"/>
  <c r="P224" i="13" s="1"/>
  <c r="L224" i="13"/>
  <c r="T224" i="13"/>
  <c r="I197" i="13"/>
  <c r="S197" i="13"/>
  <c r="G152" i="13"/>
  <c r="R152" i="13"/>
  <c r="M125" i="13"/>
  <c r="O125" i="13"/>
  <c r="G125" i="13"/>
  <c r="U125" i="13"/>
  <c r="V125" i="13"/>
  <c r="W125" i="13" s="1"/>
  <c r="L125" i="13"/>
  <c r="K125" i="13"/>
  <c r="P125" i="13" s="1"/>
  <c r="R125" i="13"/>
  <c r="G87" i="13"/>
  <c r="T87" i="13"/>
  <c r="U87" i="13"/>
  <c r="M87" i="13"/>
  <c r="N87" i="13"/>
  <c r="F87" i="13"/>
  <c r="R87" i="13"/>
  <c r="L87" i="13"/>
  <c r="O82" i="13"/>
  <c r="M82" i="13"/>
  <c r="N82" i="13"/>
  <c r="F78" i="13"/>
  <c r="M78" i="13"/>
  <c r="U78" i="13"/>
  <c r="I28" i="13"/>
  <c r="S28" i="13"/>
  <c r="S6" i="13"/>
  <c r="I6" i="13"/>
  <c r="L409" i="13"/>
  <c r="M409" i="13"/>
  <c r="G402" i="13"/>
  <c r="T402" i="13"/>
  <c r="V402" i="13"/>
  <c r="W402" i="13" s="1"/>
  <c r="L402" i="13"/>
  <c r="M394" i="13"/>
  <c r="G394" i="13"/>
  <c r="R394" i="13"/>
  <c r="T394" i="13"/>
  <c r="K394" i="13"/>
  <c r="P394" i="13" s="1"/>
  <c r="V394" i="13"/>
  <c r="W394" i="13" s="1"/>
  <c r="S380" i="13"/>
  <c r="I380" i="13"/>
  <c r="M369" i="13"/>
  <c r="R369" i="13"/>
  <c r="G358" i="13"/>
  <c r="M358" i="13"/>
  <c r="Q358" i="13"/>
  <c r="K328" i="13"/>
  <c r="P328" i="13" s="1"/>
  <c r="R328" i="13"/>
  <c r="T328" i="13"/>
  <c r="V328" i="13"/>
  <c r="W328" i="13" s="1"/>
  <c r="L328" i="13"/>
  <c r="N328" i="13"/>
  <c r="I314" i="13"/>
  <c r="S314" i="13"/>
  <c r="Q296" i="13"/>
  <c r="T296" i="13"/>
  <c r="F296" i="13"/>
  <c r="O247" i="13"/>
  <c r="Q247" i="13"/>
  <c r="L247" i="13"/>
  <c r="M155" i="13"/>
  <c r="O155" i="13"/>
  <c r="R155" i="13"/>
  <c r="T155" i="13"/>
  <c r="U155" i="13"/>
  <c r="K155" i="13"/>
  <c r="P155" i="13" s="1"/>
  <c r="G72" i="13"/>
  <c r="K72" i="13"/>
  <c r="P72" i="13" s="1"/>
  <c r="N72" i="13"/>
  <c r="U72" i="13"/>
  <c r="F72" i="13"/>
  <c r="R72" i="13"/>
  <c r="F51" i="13"/>
  <c r="O51" i="13"/>
  <c r="G51" i="13"/>
  <c r="Q51" i="13"/>
  <c r="T51" i="13"/>
  <c r="K51" i="13"/>
  <c r="P51" i="13" s="1"/>
  <c r="L51" i="13"/>
  <c r="R51" i="13"/>
  <c r="M51" i="13"/>
  <c r="N51" i="13"/>
  <c r="V51" i="13"/>
  <c r="W51" i="13" s="1"/>
  <c r="G543" i="13"/>
  <c r="Q537" i="13"/>
  <c r="S497" i="13"/>
  <c r="I497" i="13"/>
  <c r="G479" i="13"/>
  <c r="R474" i="13"/>
  <c r="R468" i="13"/>
  <c r="N468" i="13"/>
  <c r="T448" i="13"/>
  <c r="R445" i="13"/>
  <c r="L437" i="13"/>
  <c r="K437" i="13"/>
  <c r="P437" i="13" s="1"/>
  <c r="F428" i="13"/>
  <c r="V428" i="13"/>
  <c r="W428" i="13" s="1"/>
  <c r="Q428" i="13"/>
  <c r="R414" i="13"/>
  <c r="Q394" i="13"/>
  <c r="O384" i="13"/>
  <c r="K377" i="13"/>
  <c r="P377" i="13" s="1"/>
  <c r="M377" i="13"/>
  <c r="O377" i="13"/>
  <c r="R377" i="13"/>
  <c r="U330" i="13"/>
  <c r="G330" i="13"/>
  <c r="L330" i="13"/>
  <c r="O314" i="13"/>
  <c r="T283" i="13"/>
  <c r="R243" i="13"/>
  <c r="N243" i="13"/>
  <c r="V243" i="13"/>
  <c r="W243" i="13" s="1"/>
  <c r="F206" i="13"/>
  <c r="N206" i="13"/>
  <c r="U206" i="13"/>
  <c r="L194" i="13"/>
  <c r="M194" i="13"/>
  <c r="U194" i="13"/>
  <c r="I187" i="13"/>
  <c r="S187" i="13"/>
  <c r="R180" i="13"/>
  <c r="K180" i="13"/>
  <c r="P180" i="13" s="1"/>
  <c r="G180" i="13"/>
  <c r="O180" i="13"/>
  <c r="Q180" i="13"/>
  <c r="N180" i="13"/>
  <c r="I128" i="13"/>
  <c r="S128" i="13"/>
  <c r="N114" i="13"/>
  <c r="G114" i="13"/>
  <c r="G54" i="13"/>
  <c r="V54" i="13"/>
  <c r="W54" i="13" s="1"/>
  <c r="M499" i="13"/>
  <c r="R499" i="13"/>
  <c r="F482" i="13"/>
  <c r="N482" i="13"/>
  <c r="Q482" i="13"/>
  <c r="M474" i="13"/>
  <c r="V474" i="13"/>
  <c r="W474" i="13" s="1"/>
  <c r="F474" i="13"/>
  <c r="T474" i="13"/>
  <c r="K460" i="13"/>
  <c r="P460" i="13" s="1"/>
  <c r="N460" i="13"/>
  <c r="K448" i="13"/>
  <c r="P448" i="13" s="1"/>
  <c r="U448" i="13"/>
  <c r="N448" i="13"/>
  <c r="L445" i="13"/>
  <c r="S425" i="13"/>
  <c r="K421" i="13"/>
  <c r="P421" i="13" s="1"/>
  <c r="N421" i="13"/>
  <c r="T421" i="13"/>
  <c r="O414" i="13"/>
  <c r="R402" i="13"/>
  <c r="S401" i="13"/>
  <c r="O394" i="13"/>
  <c r="V388" i="13"/>
  <c r="W388" i="13" s="1"/>
  <c r="K388" i="13"/>
  <c r="P388" i="13" s="1"/>
  <c r="L388" i="13"/>
  <c r="O388" i="13"/>
  <c r="M384" i="13"/>
  <c r="I375" i="13"/>
  <c r="S375" i="13"/>
  <c r="O328" i="13"/>
  <c r="M321" i="13"/>
  <c r="R321" i="13"/>
  <c r="U321" i="13"/>
  <c r="N314" i="13"/>
  <c r="M255" i="13"/>
  <c r="R255" i="13"/>
  <c r="S246" i="13"/>
  <c r="I222" i="13"/>
  <c r="S222" i="13"/>
  <c r="K184" i="13"/>
  <c r="P184" i="13" s="1"/>
  <c r="T184" i="13"/>
  <c r="L184" i="13"/>
  <c r="V184" i="13"/>
  <c r="W184" i="13" s="1"/>
  <c r="M184" i="13"/>
  <c r="F184" i="13"/>
  <c r="R184" i="13"/>
  <c r="G184" i="13"/>
  <c r="U184" i="13"/>
  <c r="T156" i="13"/>
  <c r="U156" i="13"/>
  <c r="K156" i="13"/>
  <c r="P156" i="13" s="1"/>
  <c r="M156" i="13"/>
  <c r="N156" i="13"/>
  <c r="L156" i="13"/>
  <c r="Q156" i="13"/>
  <c r="V156" i="13"/>
  <c r="W156" i="13" s="1"/>
  <c r="F150" i="13"/>
  <c r="M150" i="13"/>
  <c r="R137" i="13"/>
  <c r="K137" i="13"/>
  <c r="P137" i="13" s="1"/>
  <c r="M137" i="13"/>
  <c r="N137" i="13"/>
  <c r="V137" i="13"/>
  <c r="W137" i="13" s="1"/>
  <c r="L137" i="13"/>
  <c r="I134" i="13"/>
  <c r="S134" i="13"/>
  <c r="O88" i="13"/>
  <c r="R88" i="13"/>
  <c r="K88" i="13"/>
  <c r="P88" i="13" s="1"/>
  <c r="U88" i="13"/>
  <c r="V88" i="13"/>
  <c r="W88" i="13" s="1"/>
  <c r="I54" i="13"/>
  <c r="S54" i="13"/>
  <c r="K470" i="13"/>
  <c r="P470" i="13" s="1"/>
  <c r="U470" i="13"/>
  <c r="G408" i="13"/>
  <c r="O408" i="13"/>
  <c r="G398" i="13"/>
  <c r="U398" i="13"/>
  <c r="F360" i="13"/>
  <c r="K360" i="13"/>
  <c r="P360" i="13" s="1"/>
  <c r="R350" i="13"/>
  <c r="T350" i="13"/>
  <c r="U342" i="13"/>
  <c r="L342" i="13"/>
  <c r="O342" i="13"/>
  <c r="R338" i="13"/>
  <c r="M334" i="13"/>
  <c r="N334" i="13"/>
  <c r="R306" i="13"/>
  <c r="G306" i="13"/>
  <c r="Q306" i="13"/>
  <c r="T306" i="13"/>
  <c r="R303" i="13"/>
  <c r="T303" i="13"/>
  <c r="F293" i="13"/>
  <c r="M293" i="13"/>
  <c r="N285" i="13"/>
  <c r="T285" i="13"/>
  <c r="U285" i="13"/>
  <c r="Q278" i="13"/>
  <c r="K278" i="13"/>
  <c r="P278" i="13" s="1"/>
  <c r="N278" i="13"/>
  <c r="F275" i="13"/>
  <c r="T275" i="13"/>
  <c r="V275" i="13"/>
  <c r="W275" i="13" s="1"/>
  <c r="L222" i="13"/>
  <c r="T222" i="13"/>
  <c r="U131" i="13"/>
  <c r="O131" i="13"/>
  <c r="V131" i="13"/>
  <c r="W131" i="13" s="1"/>
  <c r="M131" i="13"/>
  <c r="T117" i="13"/>
  <c r="K117" i="13"/>
  <c r="P117" i="13" s="1"/>
  <c r="F117" i="13"/>
  <c r="M117" i="13"/>
  <c r="T107" i="13"/>
  <c r="Q107" i="13"/>
  <c r="R107" i="13"/>
  <c r="M107" i="13"/>
  <c r="N107" i="13"/>
  <c r="G84" i="13"/>
  <c r="N84" i="13"/>
  <c r="O84" i="13"/>
  <c r="F84" i="13"/>
  <c r="V84" i="13"/>
  <c r="W84" i="13" s="1"/>
  <c r="U84" i="13"/>
  <c r="G83" i="13"/>
  <c r="Q83" i="13"/>
  <c r="R83" i="13"/>
  <c r="U83" i="13"/>
  <c r="V83" i="13"/>
  <c r="W83" i="13" s="1"/>
  <c r="M83" i="13"/>
  <c r="K83" i="13"/>
  <c r="P83" i="13" s="1"/>
  <c r="O83" i="13"/>
  <c r="M75" i="13"/>
  <c r="N75" i="13"/>
  <c r="R75" i="13"/>
  <c r="T75" i="13"/>
  <c r="Q57" i="13"/>
  <c r="K57" i="13"/>
  <c r="P57" i="13" s="1"/>
  <c r="V57" i="13"/>
  <c r="W57" i="13" s="1"/>
  <c r="L57" i="13"/>
  <c r="F57" i="13"/>
  <c r="R57" i="13"/>
  <c r="G57" i="13"/>
  <c r="T57" i="13"/>
  <c r="N57" i="13"/>
  <c r="I39" i="13"/>
  <c r="S39" i="13"/>
  <c r="O9" i="13"/>
  <c r="Q9" i="13"/>
  <c r="T9" i="13"/>
  <c r="Q408" i="13"/>
  <c r="U351" i="13"/>
  <c r="M351" i="13"/>
  <c r="Q338" i="13"/>
  <c r="U338" i="13"/>
  <c r="V338" i="13"/>
  <c r="W338" i="13" s="1"/>
  <c r="M322" i="13"/>
  <c r="M306" i="13"/>
  <c r="F302" i="13"/>
  <c r="R302" i="13"/>
  <c r="T302" i="13"/>
  <c r="V285" i="13"/>
  <c r="W285" i="13" s="1"/>
  <c r="R281" i="13"/>
  <c r="K270" i="13"/>
  <c r="P270" i="13" s="1"/>
  <c r="L270" i="13"/>
  <c r="N270" i="13"/>
  <c r="V250" i="13"/>
  <c r="W250" i="13" s="1"/>
  <c r="F250" i="13"/>
  <c r="N244" i="13"/>
  <c r="K244" i="13"/>
  <c r="P244" i="13" s="1"/>
  <c r="M215" i="13"/>
  <c r="L215" i="13"/>
  <c r="Q215" i="13"/>
  <c r="F215" i="13"/>
  <c r="M210" i="13"/>
  <c r="K210" i="13"/>
  <c r="P210" i="13" s="1"/>
  <c r="L210" i="13"/>
  <c r="I205" i="13"/>
  <c r="S205" i="13"/>
  <c r="S164" i="13"/>
  <c r="I164" i="13"/>
  <c r="S150" i="13"/>
  <c r="I150" i="13"/>
  <c r="G112" i="13"/>
  <c r="K112" i="13"/>
  <c r="P112" i="13" s="1"/>
  <c r="N112" i="13"/>
  <c r="U112" i="13"/>
  <c r="O112" i="13"/>
  <c r="R112" i="13"/>
  <c r="K67" i="13"/>
  <c r="P67" i="13" s="1"/>
  <c r="M67" i="13"/>
  <c r="G67" i="13"/>
  <c r="U67" i="13"/>
  <c r="O67" i="13"/>
  <c r="T67" i="13"/>
  <c r="I62" i="13"/>
  <c r="S62" i="13"/>
  <c r="S53" i="13"/>
  <c r="I53" i="13"/>
  <c r="S37" i="13"/>
  <c r="I37" i="13"/>
  <c r="L470" i="13"/>
  <c r="N420" i="13"/>
  <c r="Q416" i="13"/>
  <c r="T415" i="13"/>
  <c r="M415" i="13"/>
  <c r="N408" i="13"/>
  <c r="N398" i="13"/>
  <c r="L382" i="13"/>
  <c r="M368" i="13"/>
  <c r="U368" i="13"/>
  <c r="S363" i="13"/>
  <c r="T362" i="13"/>
  <c r="N360" i="13"/>
  <c r="K350" i="13"/>
  <c r="P350" i="13" s="1"/>
  <c r="R342" i="13"/>
  <c r="M338" i="13"/>
  <c r="T334" i="13"/>
  <c r="T333" i="13"/>
  <c r="G324" i="13"/>
  <c r="R324" i="13"/>
  <c r="T324" i="13"/>
  <c r="L322" i="13"/>
  <c r="L306" i="13"/>
  <c r="M285" i="13"/>
  <c r="N281" i="13"/>
  <c r="R275" i="13"/>
  <c r="U238" i="13"/>
  <c r="T238" i="13"/>
  <c r="N235" i="13"/>
  <c r="L235" i="13"/>
  <c r="R233" i="13"/>
  <c r="G199" i="13"/>
  <c r="L199" i="13"/>
  <c r="V198" i="13"/>
  <c r="W198" i="13" s="1"/>
  <c r="M198" i="13"/>
  <c r="G178" i="13"/>
  <c r="O178" i="13"/>
  <c r="N178" i="13"/>
  <c r="T178" i="13"/>
  <c r="T139" i="13"/>
  <c r="K139" i="13"/>
  <c r="P139" i="13" s="1"/>
  <c r="N139" i="13"/>
  <c r="Q139" i="13"/>
  <c r="S118" i="13"/>
  <c r="I118" i="13"/>
  <c r="U105" i="13"/>
  <c r="O105" i="13"/>
  <c r="Q105" i="13"/>
  <c r="R105" i="13"/>
  <c r="G105" i="13"/>
  <c r="F105" i="13"/>
  <c r="L103" i="13"/>
  <c r="N103" i="13"/>
  <c r="R103" i="13"/>
  <c r="F103" i="13"/>
  <c r="V103" i="13"/>
  <c r="W103" i="13" s="1"/>
  <c r="M70" i="13"/>
  <c r="G70" i="13"/>
  <c r="O70" i="13"/>
  <c r="F70" i="13"/>
  <c r="F60" i="13"/>
  <c r="M60" i="13"/>
  <c r="O60" i="13"/>
  <c r="V60" i="13"/>
  <c r="W60" i="13" s="1"/>
  <c r="R60" i="13"/>
  <c r="R59" i="13"/>
  <c r="Q59" i="13"/>
  <c r="G59" i="13"/>
  <c r="I42" i="13"/>
  <c r="S42" i="13"/>
  <c r="G100" i="13"/>
  <c r="O100" i="13"/>
  <c r="R100" i="13"/>
  <c r="U100" i="13"/>
  <c r="V100" i="13"/>
  <c r="W100" i="13" s="1"/>
  <c r="I67" i="13"/>
  <c r="O62" i="13"/>
  <c r="G61" i="13"/>
  <c r="N61" i="13"/>
  <c r="K41" i="13"/>
  <c r="P41" i="13" s="1"/>
  <c r="F41" i="13"/>
  <c r="Q41" i="13"/>
  <c r="G41" i="13"/>
  <c r="R41" i="13"/>
  <c r="V41" i="13"/>
  <c r="W41" i="13" s="1"/>
  <c r="N41" i="13"/>
  <c r="O41" i="13"/>
  <c r="G39" i="13"/>
  <c r="R39" i="13"/>
  <c r="N37" i="13"/>
  <c r="S31" i="13"/>
  <c r="I31" i="13"/>
  <c r="V28" i="13"/>
  <c r="W28" i="13" s="1"/>
  <c r="N28" i="13"/>
  <c r="Q28" i="13"/>
  <c r="F28" i="13"/>
  <c r="K245" i="13"/>
  <c r="P245" i="13" s="1"/>
  <c r="R245" i="13"/>
  <c r="L213" i="13"/>
  <c r="O213" i="13"/>
  <c r="M207" i="13"/>
  <c r="K207" i="13"/>
  <c r="P207" i="13" s="1"/>
  <c r="L207" i="13"/>
  <c r="M204" i="13"/>
  <c r="N204" i="13"/>
  <c r="F186" i="13"/>
  <c r="O186" i="13"/>
  <c r="U186" i="13"/>
  <c r="K186" i="13"/>
  <c r="P186" i="13" s="1"/>
  <c r="V186" i="13"/>
  <c r="W186" i="13" s="1"/>
  <c r="O185" i="13"/>
  <c r="R185" i="13"/>
  <c r="O167" i="13"/>
  <c r="L167" i="13"/>
  <c r="T167" i="13"/>
  <c r="N123" i="13"/>
  <c r="T123" i="13"/>
  <c r="V123" i="13"/>
  <c r="W123" i="13" s="1"/>
  <c r="K80" i="13"/>
  <c r="P80" i="13" s="1"/>
  <c r="R80" i="13"/>
  <c r="F80" i="13"/>
  <c r="T79" i="13"/>
  <c r="U79" i="13"/>
  <c r="L79" i="13"/>
  <c r="M79" i="13"/>
  <c r="F79" i="13"/>
  <c r="R79" i="13"/>
  <c r="G55" i="13"/>
  <c r="Q55" i="13"/>
  <c r="R55" i="13"/>
  <c r="U55" i="13"/>
  <c r="V55" i="13"/>
  <c r="W55" i="13" s="1"/>
  <c r="M55" i="13"/>
  <c r="U47" i="13"/>
  <c r="V47" i="13"/>
  <c r="W47" i="13" s="1"/>
  <c r="L47" i="13"/>
  <c r="M47" i="13"/>
  <c r="N47" i="13"/>
  <c r="G47" i="13"/>
  <c r="U41" i="13"/>
  <c r="N34" i="13"/>
  <c r="M34" i="13"/>
  <c r="T266" i="13"/>
  <c r="N245" i="13"/>
  <c r="T228" i="13"/>
  <c r="U213" i="13"/>
  <c r="R204" i="13"/>
  <c r="Q186" i="13"/>
  <c r="O183" i="13"/>
  <c r="U183" i="13"/>
  <c r="K171" i="13"/>
  <c r="P171" i="13" s="1"/>
  <c r="T171" i="13"/>
  <c r="U145" i="13"/>
  <c r="O145" i="13"/>
  <c r="L145" i="13"/>
  <c r="M145" i="13"/>
  <c r="K63" i="13"/>
  <c r="P63" i="13" s="1"/>
  <c r="L63" i="13"/>
  <c r="V63" i="13"/>
  <c r="W63" i="13" s="1"/>
  <c r="M63" i="13"/>
  <c r="F63" i="13"/>
  <c r="R63" i="13"/>
  <c r="G63" i="13"/>
  <c r="T63" i="13"/>
  <c r="M62" i="13"/>
  <c r="U62" i="13"/>
  <c r="K62" i="13"/>
  <c r="P62" i="13" s="1"/>
  <c r="N62" i="13"/>
  <c r="F62" i="13"/>
  <c r="O48" i="13"/>
  <c r="F48" i="13"/>
  <c r="M48" i="13"/>
  <c r="N48" i="13"/>
  <c r="M41" i="13"/>
  <c r="M37" i="13"/>
  <c r="R37" i="13"/>
  <c r="T28" i="13"/>
  <c r="I104" i="13"/>
  <c r="S104" i="13"/>
  <c r="M81" i="13"/>
  <c r="N81" i="13"/>
  <c r="O65" i="13"/>
  <c r="Q65" i="13"/>
  <c r="F64" i="13"/>
  <c r="N64" i="13"/>
  <c r="O64" i="13"/>
  <c r="F58" i="13"/>
  <c r="U58" i="13"/>
  <c r="U33" i="13"/>
  <c r="R196" i="13"/>
  <c r="G190" i="13"/>
  <c r="F174" i="13"/>
  <c r="T172" i="13"/>
  <c r="N172" i="13"/>
  <c r="M163" i="13"/>
  <c r="O163" i="13"/>
  <c r="R144" i="13"/>
  <c r="F144" i="13"/>
  <c r="I124" i="13"/>
  <c r="S124" i="13"/>
  <c r="G120" i="13"/>
  <c r="U110" i="13"/>
  <c r="V109" i="13"/>
  <c r="W109" i="13" s="1"/>
  <c r="K109" i="13"/>
  <c r="P109" i="13" s="1"/>
  <c r="S107" i="13"/>
  <c r="I107" i="13"/>
  <c r="N102" i="13"/>
  <c r="O102" i="13"/>
  <c r="N92" i="13"/>
  <c r="U92" i="13"/>
  <c r="L81" i="13"/>
  <c r="T69" i="13"/>
  <c r="F66" i="13"/>
  <c r="R66" i="13"/>
  <c r="U66" i="13"/>
  <c r="M64" i="13"/>
  <c r="R58" i="13"/>
  <c r="O42" i="13"/>
  <c r="I30" i="13"/>
  <c r="S30" i="13"/>
  <c r="K11" i="13"/>
  <c r="P11" i="13" s="1"/>
  <c r="U11" i="13"/>
  <c r="V11" i="13"/>
  <c r="W11" i="13" s="1"/>
  <c r="N11" i="13"/>
  <c r="L179" i="13"/>
  <c r="R179" i="13"/>
  <c r="L160" i="13"/>
  <c r="N160" i="13"/>
  <c r="R95" i="13"/>
  <c r="F93" i="13"/>
  <c r="K93" i="13"/>
  <c r="P93" i="13" s="1"/>
  <c r="M93" i="13"/>
  <c r="G69" i="13"/>
  <c r="Q69" i="13"/>
  <c r="R69" i="13"/>
  <c r="L64" i="13"/>
  <c r="N58" i="13"/>
  <c r="I36" i="13"/>
  <c r="S36" i="13"/>
  <c r="N29" i="13"/>
  <c r="I18" i="13"/>
  <c r="R126" i="13"/>
  <c r="F126" i="13"/>
  <c r="U91" i="13"/>
  <c r="F91" i="13"/>
  <c r="F45" i="13"/>
  <c r="I929" i="13"/>
  <c r="I903" i="13"/>
  <c r="I879" i="13"/>
  <c r="I813" i="13"/>
  <c r="I809" i="13"/>
  <c r="I805" i="13"/>
  <c r="S685" i="13"/>
  <c r="I612" i="13"/>
  <c r="I600" i="13"/>
  <c r="I593" i="13"/>
  <c r="I531" i="13"/>
  <c r="I528" i="13"/>
  <c r="I503" i="13"/>
  <c r="S454" i="13"/>
  <c r="S423" i="13"/>
  <c r="S420" i="13"/>
  <c r="I352" i="13"/>
  <c r="S344" i="13"/>
  <c r="I277" i="13"/>
  <c r="I242" i="13"/>
  <c r="I143" i="13"/>
  <c r="I140" i="13"/>
  <c r="I123" i="13"/>
  <c r="S80" i="13"/>
  <c r="I43" i="13"/>
  <c r="I22" i="13"/>
  <c r="S76" i="13"/>
  <c r="I940" i="13"/>
  <c r="S939" i="13"/>
  <c r="I934" i="13"/>
  <c r="I883" i="13"/>
  <c r="S867" i="13"/>
  <c r="S861" i="13"/>
  <c r="I844" i="13"/>
  <c r="S823" i="13"/>
  <c r="S798" i="13"/>
  <c r="S757" i="13"/>
  <c r="S742" i="13"/>
  <c r="S689" i="13"/>
  <c r="I648" i="13"/>
  <c r="S646" i="13"/>
  <c r="S576" i="13"/>
  <c r="S516" i="13"/>
  <c r="S512" i="13"/>
  <c r="S440" i="13"/>
  <c r="S385" i="13"/>
  <c r="S373" i="13"/>
  <c r="S339" i="13"/>
  <c r="S203" i="13"/>
  <c r="I168" i="13"/>
  <c r="S138" i="13"/>
  <c r="S136" i="13"/>
  <c r="S119" i="13"/>
  <c r="S853" i="13"/>
  <c r="S729" i="13"/>
  <c r="S288" i="13"/>
  <c r="I995" i="13"/>
  <c r="S827" i="13"/>
  <c r="S656" i="13"/>
  <c r="I564" i="13"/>
  <c r="S361" i="13"/>
  <c r="S345" i="13"/>
  <c r="S270" i="13"/>
  <c r="S224" i="13"/>
  <c r="I208" i="13"/>
  <c r="I190" i="13"/>
  <c r="S832" i="13"/>
  <c r="S831" i="13"/>
  <c r="I828" i="13"/>
  <c r="S806" i="13"/>
  <c r="S758" i="13"/>
  <c r="S746" i="13"/>
  <c r="S672" i="13"/>
  <c r="I669" i="13"/>
  <c r="S659" i="13"/>
  <c r="I650" i="13"/>
  <c r="I637" i="13"/>
  <c r="S596" i="13"/>
  <c r="I582" i="13"/>
  <c r="S580" i="13"/>
  <c r="I577" i="13"/>
  <c r="S572" i="13"/>
  <c r="I555" i="13"/>
  <c r="I549" i="13"/>
  <c r="S483" i="13"/>
  <c r="S480" i="13"/>
  <c r="S387" i="13"/>
  <c r="I984" i="13"/>
  <c r="S748" i="13"/>
  <c r="S717" i="13"/>
  <c r="S652" i="13"/>
  <c r="S644" i="13"/>
  <c r="I623" i="13"/>
  <c r="S478" i="13"/>
  <c r="S430" i="13"/>
  <c r="S315" i="13"/>
  <c r="S309" i="13"/>
  <c r="S254" i="13"/>
  <c r="I114" i="13"/>
  <c r="I993" i="13"/>
  <c r="I864" i="13"/>
  <c r="I777" i="13"/>
  <c r="I755" i="13"/>
  <c r="I715" i="13"/>
  <c r="S692" i="13"/>
  <c r="S276" i="13"/>
  <c r="S173" i="13"/>
  <c r="I86" i="13"/>
  <c r="S998" i="13"/>
  <c r="S855" i="13"/>
  <c r="S812" i="13"/>
  <c r="I808" i="13"/>
  <c r="S762" i="13"/>
  <c r="S698" i="13"/>
  <c r="I601" i="13"/>
  <c r="I541" i="13"/>
  <c r="S534" i="13"/>
  <c r="S449" i="13"/>
  <c r="S428" i="13"/>
  <c r="I366" i="13"/>
  <c r="I274" i="13"/>
  <c r="I271" i="13"/>
  <c r="I265" i="13"/>
  <c r="I249" i="13"/>
  <c r="S240" i="13"/>
  <c r="S234" i="13"/>
  <c r="S209" i="13"/>
  <c r="S149" i="13"/>
  <c r="I129" i="13"/>
  <c r="I103" i="13"/>
  <c r="I87" i="13"/>
  <c r="S52" i="13"/>
  <c r="S195" i="13"/>
  <c r="S684" i="13"/>
  <c r="S460" i="13"/>
  <c r="S448" i="13"/>
  <c r="S280" i="13"/>
  <c r="S122" i="13"/>
  <c r="I999" i="13"/>
  <c r="I997" i="13"/>
  <c r="I917" i="13"/>
  <c r="I904" i="13"/>
  <c r="S811" i="13"/>
  <c r="S750" i="13"/>
  <c r="S737" i="13"/>
  <c r="S679" i="13"/>
  <c r="S606" i="13"/>
  <c r="I605" i="13"/>
  <c r="S578" i="13"/>
  <c r="S538" i="13"/>
  <c r="S471" i="13"/>
  <c r="S464" i="13"/>
  <c r="S323" i="13"/>
  <c r="I281" i="13"/>
  <c r="I238" i="13"/>
  <c r="I174" i="13"/>
  <c r="S112" i="13"/>
  <c r="S89" i="13"/>
  <c r="S58" i="13"/>
  <c r="I24" i="13"/>
  <c r="R851" i="13"/>
  <c r="M851" i="13"/>
  <c r="Q851" i="13"/>
  <c r="S845" i="13"/>
  <c r="I845" i="13"/>
  <c r="I793" i="13"/>
  <c r="S793" i="13"/>
  <c r="R783" i="13"/>
  <c r="G783" i="13"/>
  <c r="Q783" i="13"/>
  <c r="U783" i="13"/>
  <c r="V783" i="13"/>
  <c r="W783" i="13" s="1"/>
  <c r="L783" i="13"/>
  <c r="F783" i="13"/>
  <c r="M783" i="13"/>
  <c r="K783" i="13"/>
  <c r="P783" i="13" s="1"/>
  <c r="I714" i="13"/>
  <c r="S714" i="13"/>
  <c r="L8" i="13"/>
  <c r="Q8" i="13"/>
  <c r="M8" i="13"/>
  <c r="R8" i="13"/>
  <c r="U8" i="13"/>
  <c r="T8" i="13"/>
  <c r="T908" i="13"/>
  <c r="F908" i="13"/>
  <c r="O908" i="13"/>
  <c r="G908" i="13"/>
  <c r="Q908" i="13"/>
  <c r="U908" i="13"/>
  <c r="V908" i="13"/>
  <c r="W908" i="13" s="1"/>
  <c r="S817" i="13"/>
  <c r="I817" i="13"/>
  <c r="R808" i="13"/>
  <c r="O808" i="13"/>
  <c r="Q808" i="13"/>
  <c r="G327" i="13"/>
  <c r="O327" i="13"/>
  <c r="K327" i="13"/>
  <c r="P327" i="13" s="1"/>
  <c r="K994" i="13"/>
  <c r="P994" i="13" s="1"/>
  <c r="T994" i="13"/>
  <c r="U994" i="13"/>
  <c r="I971" i="13"/>
  <c r="S971" i="13"/>
  <c r="S967" i="13"/>
  <c r="Q953" i="13"/>
  <c r="F953" i="13"/>
  <c r="M953" i="13"/>
  <c r="V953" i="13"/>
  <c r="W953" i="13" s="1"/>
  <c r="K930" i="13"/>
  <c r="P930" i="13" s="1"/>
  <c r="G930" i="13"/>
  <c r="Q930" i="13"/>
  <c r="R930" i="13"/>
  <c r="M878" i="13"/>
  <c r="L878" i="13"/>
  <c r="Q868" i="13"/>
  <c r="M857" i="13"/>
  <c r="K857" i="13"/>
  <c r="P857" i="13" s="1"/>
  <c r="Q857" i="13"/>
  <c r="R857" i="13"/>
  <c r="S839" i="13"/>
  <c r="R826" i="13"/>
  <c r="M826" i="13"/>
  <c r="K826" i="13"/>
  <c r="P826" i="13" s="1"/>
  <c r="Q826" i="13"/>
  <c r="L826" i="13"/>
  <c r="O826" i="13"/>
  <c r="O817" i="13"/>
  <c r="I790" i="13"/>
  <c r="S790" i="13"/>
  <c r="T783" i="13"/>
  <c r="I780" i="13"/>
  <c r="S780" i="13"/>
  <c r="K728" i="13"/>
  <c r="P728" i="13" s="1"/>
  <c r="G728" i="13"/>
  <c r="U728" i="13"/>
  <c r="R728" i="13"/>
  <c r="L728" i="13"/>
  <c r="O728" i="13"/>
  <c r="I724" i="13"/>
  <c r="S724" i="13"/>
  <c r="R713" i="13"/>
  <c r="L713" i="13"/>
  <c r="U713" i="13"/>
  <c r="T713" i="13"/>
  <c r="M713" i="13"/>
  <c r="O713" i="13"/>
  <c r="F713" i="13"/>
  <c r="Q713" i="13"/>
  <c r="G713" i="13"/>
  <c r="V713" i="13"/>
  <c r="W713" i="13" s="1"/>
  <c r="K713" i="13"/>
  <c r="P713" i="13" s="1"/>
  <c r="N713" i="13"/>
  <c r="I695" i="13"/>
  <c r="S695" i="13"/>
  <c r="Q484" i="13"/>
  <c r="T484" i="13"/>
  <c r="K484" i="13"/>
  <c r="P484" i="13" s="1"/>
  <c r="V484" i="13"/>
  <c r="W484" i="13" s="1"/>
  <c r="L484" i="13"/>
  <c r="F484" i="13"/>
  <c r="U484" i="13"/>
  <c r="M484" i="13"/>
  <c r="N484" i="13"/>
  <c r="O484" i="13"/>
  <c r="R484" i="13"/>
  <c r="G484" i="13"/>
  <c r="K952" i="13"/>
  <c r="P952" i="13" s="1"/>
  <c r="G952" i="13"/>
  <c r="Q952" i="13"/>
  <c r="L952" i="13"/>
  <c r="R952" i="13"/>
  <c r="U952" i="13"/>
  <c r="T952" i="13"/>
  <c r="F948" i="13"/>
  <c r="M948" i="13"/>
  <c r="N948" i="13"/>
  <c r="O948" i="13"/>
  <c r="S930" i="13"/>
  <c r="I930" i="13"/>
  <c r="N908" i="13"/>
  <c r="M899" i="13"/>
  <c r="Q899" i="13"/>
  <c r="R899" i="13"/>
  <c r="M876" i="13"/>
  <c r="U876" i="13"/>
  <c r="V876" i="13"/>
  <c r="W876" i="13" s="1"/>
  <c r="N876" i="13"/>
  <c r="L876" i="13"/>
  <c r="O868" i="13"/>
  <c r="I857" i="13"/>
  <c r="S857" i="13"/>
  <c r="V852" i="13"/>
  <c r="W852" i="13" s="1"/>
  <c r="L852" i="13"/>
  <c r="U852" i="13"/>
  <c r="N852" i="13"/>
  <c r="M852" i="13"/>
  <c r="U849" i="13"/>
  <c r="R849" i="13"/>
  <c r="M849" i="13"/>
  <c r="K849" i="13"/>
  <c r="P849" i="13" s="1"/>
  <c r="T835" i="13"/>
  <c r="V835" i="13"/>
  <c r="W835" i="13" s="1"/>
  <c r="K835" i="13"/>
  <c r="P835" i="13" s="1"/>
  <c r="M835" i="13"/>
  <c r="F809" i="13"/>
  <c r="G809" i="13"/>
  <c r="U809" i="13"/>
  <c r="N809" i="13"/>
  <c r="Q809" i="13"/>
  <c r="V809" i="13"/>
  <c r="W809" i="13" s="1"/>
  <c r="M805" i="13"/>
  <c r="F805" i="13"/>
  <c r="Q805" i="13"/>
  <c r="G805" i="13"/>
  <c r="V805" i="13"/>
  <c r="W805" i="13" s="1"/>
  <c r="L805" i="13"/>
  <c r="O783" i="13"/>
  <c r="R781" i="13"/>
  <c r="F781" i="13"/>
  <c r="O781" i="13"/>
  <c r="Q781" i="13"/>
  <c r="M781" i="13"/>
  <c r="G781" i="13"/>
  <c r="K781" i="13"/>
  <c r="P781" i="13" s="1"/>
  <c r="L781" i="13"/>
  <c r="N781" i="13"/>
  <c r="S589" i="13"/>
  <c r="I589" i="13"/>
  <c r="F967" i="13"/>
  <c r="T967" i="13"/>
  <c r="N967" i="13"/>
  <c r="K967" i="13"/>
  <c r="P967" i="13" s="1"/>
  <c r="F932" i="13"/>
  <c r="M932" i="13"/>
  <c r="N932" i="13"/>
  <c r="V932" i="13"/>
  <c r="W932" i="13" s="1"/>
  <c r="O932" i="13"/>
  <c r="S824" i="13"/>
  <c r="I824" i="13"/>
  <c r="U817" i="13"/>
  <c r="V817" i="13"/>
  <c r="W817" i="13" s="1"/>
  <c r="L817" i="13"/>
  <c r="F817" i="13"/>
  <c r="Q817" i="13"/>
  <c r="G817" i="13"/>
  <c r="S851" i="13"/>
  <c r="I851" i="13"/>
  <c r="S992" i="13"/>
  <c r="K978" i="13"/>
  <c r="P978" i="13" s="1"/>
  <c r="N978" i="13"/>
  <c r="R971" i="13"/>
  <c r="F971" i="13"/>
  <c r="L971" i="13"/>
  <c r="T971" i="13"/>
  <c r="U971" i="13"/>
  <c r="K971" i="13"/>
  <c r="P971" i="13" s="1"/>
  <c r="V971" i="13"/>
  <c r="W971" i="13" s="1"/>
  <c r="Q909" i="13"/>
  <c r="K909" i="13"/>
  <c r="P909" i="13" s="1"/>
  <c r="M909" i="13"/>
  <c r="I887" i="13"/>
  <c r="S887" i="13"/>
  <c r="O758" i="13"/>
  <c r="M758" i="13"/>
  <c r="L758" i="13"/>
  <c r="I720" i="13"/>
  <c r="S720" i="13"/>
  <c r="S340" i="13"/>
  <c r="I340" i="13"/>
  <c r="G316" i="13"/>
  <c r="F316" i="13"/>
  <c r="Q316" i="13"/>
  <c r="L316" i="13"/>
  <c r="U316" i="13"/>
  <c r="K316" i="13"/>
  <c r="P316" i="13" s="1"/>
  <c r="M316" i="13"/>
  <c r="N316" i="13"/>
  <c r="T316" i="13"/>
  <c r="O316" i="13"/>
  <c r="R316" i="13"/>
  <c r="V316" i="13"/>
  <c r="W316" i="13" s="1"/>
  <c r="Q991" i="13"/>
  <c r="R991" i="13"/>
  <c r="K991" i="13"/>
  <c r="P991" i="13" s="1"/>
  <c r="T991" i="13"/>
  <c r="L991" i="13"/>
  <c r="U991" i="13"/>
  <c r="S978" i="13"/>
  <c r="I978" i="13"/>
  <c r="K972" i="13"/>
  <c r="P972" i="13" s="1"/>
  <c r="L972" i="13"/>
  <c r="Q972" i="13"/>
  <c r="O972" i="13"/>
  <c r="K950" i="13"/>
  <c r="P950" i="13" s="1"/>
  <c r="T950" i="13"/>
  <c r="U950" i="13"/>
  <c r="N950" i="13"/>
  <c r="L950" i="13"/>
  <c r="V950" i="13"/>
  <c r="W950" i="13" s="1"/>
  <c r="M950" i="13"/>
  <c r="S942" i="13"/>
  <c r="I942" i="13"/>
  <c r="U933" i="13"/>
  <c r="V933" i="13"/>
  <c r="W933" i="13" s="1"/>
  <c r="K924" i="13"/>
  <c r="P924" i="13" s="1"/>
  <c r="L924" i="13"/>
  <c r="N924" i="13"/>
  <c r="Q924" i="13"/>
  <c r="O924" i="13"/>
  <c r="S841" i="13"/>
  <c r="I841" i="13"/>
  <c r="I588" i="13"/>
  <c r="S588" i="13"/>
  <c r="O991" i="13"/>
  <c r="S987" i="13"/>
  <c r="I987" i="13"/>
  <c r="R996" i="13"/>
  <c r="K996" i="13"/>
  <c r="P996" i="13" s="1"/>
  <c r="T996" i="13"/>
  <c r="N991" i="13"/>
  <c r="R978" i="13"/>
  <c r="U972" i="13"/>
  <c r="Q971" i="13"/>
  <c r="Q967" i="13"/>
  <c r="K962" i="13"/>
  <c r="P962" i="13" s="1"/>
  <c r="N962" i="13"/>
  <c r="Q962" i="13"/>
  <c r="S952" i="13"/>
  <c r="I952" i="13"/>
  <c r="S945" i="13"/>
  <c r="L943" i="13"/>
  <c r="M943" i="13"/>
  <c r="U943" i="13"/>
  <c r="N943" i="13"/>
  <c r="U924" i="13"/>
  <c r="I923" i="13"/>
  <c r="S923" i="13"/>
  <c r="Q921" i="13"/>
  <c r="V921" i="13"/>
  <c r="W921" i="13" s="1"/>
  <c r="U909" i="13"/>
  <c r="M908" i="13"/>
  <c r="U888" i="13"/>
  <c r="G888" i="13"/>
  <c r="T888" i="13"/>
  <c r="V888" i="13"/>
  <c r="W888" i="13" s="1"/>
  <c r="L888" i="13"/>
  <c r="M888" i="13"/>
  <c r="I863" i="13"/>
  <c r="S863" i="13"/>
  <c r="U826" i="13"/>
  <c r="M817" i="13"/>
  <c r="N783" i="13"/>
  <c r="I781" i="13"/>
  <c r="S781" i="13"/>
  <c r="R719" i="13"/>
  <c r="G719" i="13"/>
  <c r="T719" i="13"/>
  <c r="M719" i="13"/>
  <c r="O719" i="13"/>
  <c r="F719" i="13"/>
  <c r="U719" i="13"/>
  <c r="V719" i="13"/>
  <c r="W719" i="13" s="1"/>
  <c r="K719" i="13"/>
  <c r="P719" i="13" s="1"/>
  <c r="Q719" i="13"/>
  <c r="L719" i="13"/>
  <c r="N719" i="13"/>
  <c r="L698" i="13"/>
  <c r="O698" i="13"/>
  <c r="M698" i="13"/>
  <c r="T698" i="13"/>
  <c r="G674" i="13"/>
  <c r="L674" i="13"/>
  <c r="M674" i="13"/>
  <c r="F644" i="13"/>
  <c r="K644" i="13"/>
  <c r="P644" i="13" s="1"/>
  <c r="N644" i="13"/>
  <c r="U644" i="13"/>
  <c r="T644" i="13"/>
  <c r="S613" i="13"/>
  <c r="I613" i="13"/>
  <c r="V602" i="13"/>
  <c r="W602" i="13" s="1"/>
  <c r="K602" i="13"/>
  <c r="P602" i="13" s="1"/>
  <c r="R602" i="13"/>
  <c r="M602" i="13"/>
  <c r="N602" i="13"/>
  <c r="I598" i="13"/>
  <c r="S598" i="13"/>
  <c r="F575" i="13"/>
  <c r="R575" i="13"/>
  <c r="U575" i="13"/>
  <c r="T575" i="13"/>
  <c r="Q575" i="13"/>
  <c r="V506" i="13"/>
  <c r="W506" i="13" s="1"/>
  <c r="K506" i="13"/>
  <c r="P506" i="13" s="1"/>
  <c r="M506" i="13"/>
  <c r="N506" i="13"/>
  <c r="L506" i="13"/>
  <c r="Q506" i="13"/>
  <c r="U506" i="13"/>
  <c r="S900" i="13"/>
  <c r="I900" i="13"/>
  <c r="L898" i="13"/>
  <c r="M898" i="13"/>
  <c r="N898" i="13"/>
  <c r="V898" i="13"/>
  <c r="W898" i="13" s="1"/>
  <c r="N947" i="13"/>
  <c r="R947" i="13"/>
  <c r="M718" i="13"/>
  <c r="R718" i="13"/>
  <c r="U718" i="13"/>
  <c r="G718" i="13"/>
  <c r="T718" i="13"/>
  <c r="K718" i="13"/>
  <c r="P718" i="13" s="1"/>
  <c r="O718" i="13"/>
  <c r="R701" i="13"/>
  <c r="T701" i="13"/>
  <c r="K701" i="13"/>
  <c r="P701" i="13" s="1"/>
  <c r="V701" i="13"/>
  <c r="W701" i="13" s="1"/>
  <c r="N701" i="13"/>
  <c r="M701" i="13"/>
  <c r="O701" i="13"/>
  <c r="U701" i="13"/>
  <c r="L701" i="13"/>
  <c r="Q701" i="13"/>
  <c r="R655" i="13"/>
  <c r="T655" i="13"/>
  <c r="K655" i="13"/>
  <c r="P655" i="13" s="1"/>
  <c r="V655" i="13"/>
  <c r="W655" i="13" s="1"/>
  <c r="N655" i="13"/>
  <c r="G655" i="13"/>
  <c r="U655" i="13"/>
  <c r="L655" i="13"/>
  <c r="O655" i="13"/>
  <c r="Q655" i="13"/>
  <c r="M655" i="13"/>
  <c r="S989" i="13"/>
  <c r="I989" i="13"/>
  <c r="O942" i="13"/>
  <c r="Q942" i="13"/>
  <c r="S908" i="13"/>
  <c r="I908" i="13"/>
  <c r="I911" i="13"/>
  <c r="S911" i="13"/>
  <c r="S909" i="13"/>
  <c r="L908" i="13"/>
  <c r="L896" i="13"/>
  <c r="G896" i="13"/>
  <c r="T896" i="13"/>
  <c r="U896" i="13"/>
  <c r="V896" i="13"/>
  <c r="W896" i="13" s="1"/>
  <c r="M896" i="13"/>
  <c r="S888" i="13"/>
  <c r="I888" i="13"/>
  <c r="L837" i="13"/>
  <c r="G837" i="13"/>
  <c r="U837" i="13"/>
  <c r="V837" i="13"/>
  <c r="W837" i="13" s="1"/>
  <c r="M837" i="13"/>
  <c r="R830" i="13"/>
  <c r="M830" i="13"/>
  <c r="O830" i="13"/>
  <c r="G830" i="13"/>
  <c r="K830" i="13"/>
  <c r="P830" i="13" s="1"/>
  <c r="L830" i="13"/>
  <c r="T826" i="13"/>
  <c r="R769" i="13"/>
  <c r="G769" i="13"/>
  <c r="Q769" i="13"/>
  <c r="U769" i="13"/>
  <c r="L769" i="13"/>
  <c r="F769" i="13"/>
  <c r="V769" i="13"/>
  <c r="W769" i="13" s="1"/>
  <c r="K769" i="13"/>
  <c r="P769" i="13" s="1"/>
  <c r="M769" i="13"/>
  <c r="N769" i="13"/>
  <c r="O769" i="13"/>
  <c r="I700" i="13"/>
  <c r="S700" i="13"/>
  <c r="F647" i="13"/>
  <c r="K587" i="13"/>
  <c r="P587" i="13" s="1"/>
  <c r="R587" i="13"/>
  <c r="F587" i="13"/>
  <c r="T587" i="13"/>
  <c r="U587" i="13"/>
  <c r="N587" i="13"/>
  <c r="L587" i="13"/>
  <c r="M587" i="13"/>
  <c r="G587" i="13"/>
  <c r="V587" i="13"/>
  <c r="W587" i="13" s="1"/>
  <c r="Q587" i="13"/>
  <c r="O587" i="13"/>
  <c r="I74" i="13"/>
  <c r="S74" i="13"/>
  <c r="Q887" i="13"/>
  <c r="M887" i="13"/>
  <c r="R887" i="13"/>
  <c r="I875" i="13"/>
  <c r="S875" i="13"/>
  <c r="L868" i="13"/>
  <c r="U868" i="13"/>
  <c r="V868" i="13"/>
  <c r="W868" i="13" s="1"/>
  <c r="M868" i="13"/>
  <c r="N868" i="13"/>
  <c r="Q861" i="13"/>
  <c r="K861" i="13"/>
  <c r="P861" i="13" s="1"/>
  <c r="M861" i="13"/>
  <c r="G720" i="13"/>
  <c r="L720" i="13"/>
  <c r="K720" i="13"/>
  <c r="P720" i="13" s="1"/>
  <c r="R720" i="13"/>
  <c r="O720" i="13"/>
  <c r="R697" i="13"/>
  <c r="K697" i="13"/>
  <c r="P697" i="13" s="1"/>
  <c r="U697" i="13"/>
  <c r="V697" i="13"/>
  <c r="W697" i="13" s="1"/>
  <c r="M697" i="13"/>
  <c r="O697" i="13"/>
  <c r="F697" i="13"/>
  <c r="T697" i="13"/>
  <c r="G697" i="13"/>
  <c r="Q697" i="13"/>
  <c r="L697" i="13"/>
  <c r="N697" i="13"/>
  <c r="S688" i="13"/>
  <c r="K569" i="13"/>
  <c r="P569" i="13" s="1"/>
  <c r="L569" i="13"/>
  <c r="V569" i="13"/>
  <c r="W569" i="13" s="1"/>
  <c r="G569" i="13"/>
  <c r="R569" i="13"/>
  <c r="U569" i="13"/>
  <c r="M569" i="13"/>
  <c r="F569" i="13"/>
  <c r="N569" i="13"/>
  <c r="O569" i="13"/>
  <c r="T569" i="13"/>
  <c r="Q945" i="13"/>
  <c r="F945" i="13"/>
  <c r="T945" i="13"/>
  <c r="U945" i="13"/>
  <c r="K945" i="13"/>
  <c r="P945" i="13" s="1"/>
  <c r="R941" i="13"/>
  <c r="M941" i="13"/>
  <c r="K941" i="13"/>
  <c r="P941" i="13" s="1"/>
  <c r="T941" i="13"/>
  <c r="L941" i="13"/>
  <c r="U941" i="13"/>
  <c r="V941" i="13"/>
  <c r="W941" i="13" s="1"/>
  <c r="M802" i="13"/>
  <c r="Q802" i="13"/>
  <c r="T802" i="13"/>
  <c r="K802" i="13"/>
  <c r="P802" i="13" s="1"/>
  <c r="R802" i="13"/>
  <c r="L802" i="13"/>
  <c r="O802" i="13"/>
  <c r="M790" i="13"/>
  <c r="L790" i="13"/>
  <c r="O790" i="13"/>
  <c r="U861" i="13"/>
  <c r="K998" i="13"/>
  <c r="P998" i="13" s="1"/>
  <c r="R998" i="13"/>
  <c r="L998" i="13"/>
  <c r="M998" i="13"/>
  <c r="M991" i="13"/>
  <c r="Q978" i="13"/>
  <c r="T972" i="13"/>
  <c r="N971" i="13"/>
  <c r="S961" i="13"/>
  <c r="I961" i="13"/>
  <c r="O950" i="13"/>
  <c r="R945" i="13"/>
  <c r="N941" i="13"/>
  <c r="K936" i="13"/>
  <c r="P936" i="13" s="1"/>
  <c r="F936" i="13"/>
  <c r="O936" i="13"/>
  <c r="G936" i="13"/>
  <c r="T936" i="13"/>
  <c r="Q936" i="13"/>
  <c r="R936" i="13"/>
  <c r="T924" i="13"/>
  <c r="S983" i="13"/>
  <c r="R972" i="13"/>
  <c r="M971" i="13"/>
  <c r="K956" i="13"/>
  <c r="P956" i="13" s="1"/>
  <c r="L956" i="13"/>
  <c r="O956" i="13"/>
  <c r="Q956" i="13"/>
  <c r="N954" i="13"/>
  <c r="O954" i="13"/>
  <c r="U954" i="13"/>
  <c r="N949" i="13"/>
  <c r="T949" i="13"/>
  <c r="U949" i="13"/>
  <c r="V949" i="13"/>
  <c r="W949" i="13" s="1"/>
  <c r="L945" i="13"/>
  <c r="V944" i="13"/>
  <c r="W944" i="13" s="1"/>
  <c r="T944" i="13"/>
  <c r="U944" i="13"/>
  <c r="V936" i="13"/>
  <c r="W936" i="13" s="1"/>
  <c r="S936" i="13"/>
  <c r="I936" i="13"/>
  <c r="G932" i="13"/>
  <c r="R924" i="13"/>
  <c r="R909" i="13"/>
  <c r="G900" i="13"/>
  <c r="Q900" i="13"/>
  <c r="U900" i="13"/>
  <c r="V900" i="13"/>
  <c r="W900" i="13" s="1"/>
  <c r="M900" i="13"/>
  <c r="L900" i="13"/>
  <c r="S896" i="13"/>
  <c r="I896" i="13"/>
  <c r="G868" i="13"/>
  <c r="M843" i="13"/>
  <c r="K843" i="13"/>
  <c r="P843" i="13" s="1"/>
  <c r="Q843" i="13"/>
  <c r="S837" i="13"/>
  <c r="I837" i="13"/>
  <c r="I830" i="13"/>
  <c r="S830" i="13"/>
  <c r="R793" i="13"/>
  <c r="L793" i="13"/>
  <c r="F793" i="13"/>
  <c r="O793" i="13"/>
  <c r="G793" i="13"/>
  <c r="U793" i="13"/>
  <c r="V793" i="13"/>
  <c r="W793" i="13" s="1"/>
  <c r="M793" i="13"/>
  <c r="K793" i="13"/>
  <c r="P793" i="13" s="1"/>
  <c r="R747" i="13"/>
  <c r="M747" i="13"/>
  <c r="F747" i="13"/>
  <c r="O747" i="13"/>
  <c r="V747" i="13"/>
  <c r="W747" i="13" s="1"/>
  <c r="U747" i="13"/>
  <c r="K747" i="13"/>
  <c r="P747" i="13" s="1"/>
  <c r="L747" i="13"/>
  <c r="N747" i="13"/>
  <c r="Q747" i="13"/>
  <c r="T747" i="13"/>
  <c r="G701" i="13"/>
  <c r="M676" i="13"/>
  <c r="T676" i="13"/>
  <c r="L676" i="13"/>
  <c r="O676" i="13"/>
  <c r="K635" i="13"/>
  <c r="P635" i="13" s="1"/>
  <c r="M635" i="13"/>
  <c r="V635" i="13"/>
  <c r="W635" i="13" s="1"/>
  <c r="G635" i="13"/>
  <c r="R635" i="13"/>
  <c r="U635" i="13"/>
  <c r="O635" i="13"/>
  <c r="F635" i="13"/>
  <c r="T635" i="13"/>
  <c r="L635" i="13"/>
  <c r="Q635" i="13"/>
  <c r="N635" i="13"/>
  <c r="S587" i="13"/>
  <c r="I587" i="13"/>
  <c r="T951" i="13"/>
  <c r="G864" i="13"/>
  <c r="Q864" i="13"/>
  <c r="S859" i="13"/>
  <c r="I859" i="13"/>
  <c r="R759" i="13"/>
  <c r="K759" i="13"/>
  <c r="P759" i="13" s="1"/>
  <c r="U759" i="13"/>
  <c r="M759" i="13"/>
  <c r="L759" i="13"/>
  <c r="N759" i="13"/>
  <c r="O759" i="13"/>
  <c r="T494" i="13"/>
  <c r="Q494" i="13"/>
  <c r="F494" i="13"/>
  <c r="U494" i="13"/>
  <c r="G485" i="13"/>
  <c r="K485" i="13"/>
  <c r="P485" i="13" s="1"/>
  <c r="O485" i="13"/>
  <c r="L485" i="13"/>
  <c r="T485" i="13"/>
  <c r="I476" i="13"/>
  <c r="S476" i="13"/>
  <c r="O189" i="13"/>
  <c r="K189" i="13"/>
  <c r="P189" i="13" s="1"/>
  <c r="G189" i="13"/>
  <c r="I154" i="13"/>
  <c r="S154" i="13"/>
  <c r="I130" i="13"/>
  <c r="S130" i="13"/>
  <c r="O999" i="13"/>
  <c r="U997" i="13"/>
  <c r="L997" i="13"/>
  <c r="U995" i="13"/>
  <c r="L995" i="13"/>
  <c r="N993" i="13"/>
  <c r="F993" i="13"/>
  <c r="K992" i="13"/>
  <c r="P992" i="13" s="1"/>
  <c r="O984" i="13"/>
  <c r="F984" i="13"/>
  <c r="R982" i="13"/>
  <c r="G982" i="13"/>
  <c r="T977" i="13"/>
  <c r="F977" i="13"/>
  <c r="F974" i="13"/>
  <c r="O968" i="13"/>
  <c r="F968" i="13"/>
  <c r="T966" i="13"/>
  <c r="U961" i="13"/>
  <c r="L960" i="13"/>
  <c r="L959" i="13"/>
  <c r="G958" i="13"/>
  <c r="V955" i="13"/>
  <c r="W955" i="13" s="1"/>
  <c r="S947" i="13"/>
  <c r="U940" i="13"/>
  <c r="R935" i="13"/>
  <c r="M934" i="13"/>
  <c r="T929" i="13"/>
  <c r="F926" i="13"/>
  <c r="V923" i="13"/>
  <c r="W923" i="13" s="1"/>
  <c r="L922" i="13"/>
  <c r="F922" i="13"/>
  <c r="N912" i="13"/>
  <c r="S912" i="13"/>
  <c r="I912" i="13"/>
  <c r="G904" i="13"/>
  <c r="Q904" i="13"/>
  <c r="I895" i="13"/>
  <c r="O892" i="13"/>
  <c r="F892" i="13"/>
  <c r="Q884" i="13"/>
  <c r="F884" i="13"/>
  <c r="I881" i="13"/>
  <c r="Q872" i="13"/>
  <c r="F872" i="13"/>
  <c r="N864" i="13"/>
  <c r="T860" i="13"/>
  <c r="G860" i="13"/>
  <c r="U848" i="13"/>
  <c r="G820" i="13"/>
  <c r="Q820" i="13"/>
  <c r="K811" i="13"/>
  <c r="P811" i="13" s="1"/>
  <c r="S801" i="13"/>
  <c r="I801" i="13"/>
  <c r="R795" i="13"/>
  <c r="L795" i="13"/>
  <c r="V795" i="13"/>
  <c r="W795" i="13" s="1"/>
  <c r="T795" i="13"/>
  <c r="M795" i="13"/>
  <c r="U794" i="13"/>
  <c r="O794" i="13"/>
  <c r="G794" i="13"/>
  <c r="T794" i="13"/>
  <c r="N791" i="13"/>
  <c r="T789" i="13"/>
  <c r="I788" i="13"/>
  <c r="S788" i="13"/>
  <c r="U786" i="13"/>
  <c r="K786" i="13"/>
  <c r="P786" i="13" s="1"/>
  <c r="O786" i="13"/>
  <c r="T759" i="13"/>
  <c r="R749" i="13"/>
  <c r="G749" i="13"/>
  <c r="O749" i="13"/>
  <c r="Q749" i="13"/>
  <c r="F749" i="13"/>
  <c r="T749" i="13"/>
  <c r="V749" i="13"/>
  <c r="W749" i="13" s="1"/>
  <c r="K749" i="13"/>
  <c r="P749" i="13" s="1"/>
  <c r="L749" i="13"/>
  <c r="M734" i="13"/>
  <c r="R734" i="13"/>
  <c r="U734" i="13"/>
  <c r="G734" i="13"/>
  <c r="K734" i="13"/>
  <c r="P734" i="13" s="1"/>
  <c r="R721" i="13"/>
  <c r="F721" i="13"/>
  <c r="O721" i="13"/>
  <c r="Q721" i="13"/>
  <c r="G721" i="13"/>
  <c r="K721" i="13"/>
  <c r="P721" i="13" s="1"/>
  <c r="M721" i="13"/>
  <c r="N721" i="13"/>
  <c r="I705" i="13"/>
  <c r="S705" i="13"/>
  <c r="L700" i="13"/>
  <c r="I658" i="13"/>
  <c r="S658" i="13"/>
  <c r="I636" i="13"/>
  <c r="S636" i="13"/>
  <c r="F630" i="13"/>
  <c r="R630" i="13"/>
  <c r="Q630" i="13"/>
  <c r="L630" i="13"/>
  <c r="S626" i="13"/>
  <c r="G565" i="13"/>
  <c r="M565" i="13"/>
  <c r="N565" i="13"/>
  <c r="V565" i="13"/>
  <c r="W565" i="13" s="1"/>
  <c r="T531" i="13"/>
  <c r="O531" i="13"/>
  <c r="G531" i="13"/>
  <c r="R531" i="13"/>
  <c r="U531" i="13"/>
  <c r="Q531" i="13"/>
  <c r="L531" i="13"/>
  <c r="S507" i="13"/>
  <c r="I507" i="13"/>
  <c r="G455" i="13"/>
  <c r="N455" i="13"/>
  <c r="R455" i="13"/>
  <c r="V455" i="13"/>
  <c r="W455" i="13" s="1"/>
  <c r="M455" i="13"/>
  <c r="Q425" i="13"/>
  <c r="M425" i="13"/>
  <c r="V425" i="13"/>
  <c r="W425" i="13" s="1"/>
  <c r="N425" i="13"/>
  <c r="F425" i="13"/>
  <c r="K425" i="13"/>
  <c r="P425" i="13" s="1"/>
  <c r="U425" i="13"/>
  <c r="L425" i="13"/>
  <c r="O425" i="13"/>
  <c r="R425" i="13"/>
  <c r="T425" i="13"/>
  <c r="K412" i="13"/>
  <c r="P412" i="13" s="1"/>
  <c r="T412" i="13"/>
  <c r="G412" i="13"/>
  <c r="O412" i="13"/>
  <c r="U412" i="13"/>
  <c r="L412" i="13"/>
  <c r="F412" i="13"/>
  <c r="R412" i="13"/>
  <c r="M412" i="13"/>
  <c r="N412" i="13"/>
  <c r="V412" i="13"/>
  <c r="W412" i="13" s="1"/>
  <c r="I407" i="13"/>
  <c r="S407" i="13"/>
  <c r="O363" i="13"/>
  <c r="U363" i="13"/>
  <c r="M363" i="13"/>
  <c r="L363" i="13"/>
  <c r="R363" i="13"/>
  <c r="K363" i="13"/>
  <c r="P363" i="13" s="1"/>
  <c r="T363" i="13"/>
  <c r="S583" i="13"/>
  <c r="I583" i="13"/>
  <c r="M995" i="13"/>
  <c r="N934" i="13"/>
  <c r="O912" i="13"/>
  <c r="U901" i="13"/>
  <c r="U897" i="13"/>
  <c r="U889" i="13"/>
  <c r="U776" i="13"/>
  <c r="T776" i="13"/>
  <c r="R753" i="13"/>
  <c r="M753" i="13"/>
  <c r="F753" i="13"/>
  <c r="O753" i="13"/>
  <c r="N753" i="13"/>
  <c r="G753" i="13"/>
  <c r="V753" i="13"/>
  <c r="W753" i="13" s="1"/>
  <c r="K753" i="13"/>
  <c r="P753" i="13" s="1"/>
  <c r="I678" i="13"/>
  <c r="S678" i="13"/>
  <c r="I676" i="13"/>
  <c r="S676" i="13"/>
  <c r="M672" i="13"/>
  <c r="T672" i="13"/>
  <c r="L672" i="13"/>
  <c r="K636" i="13"/>
  <c r="P636" i="13" s="1"/>
  <c r="T636" i="13"/>
  <c r="Q570" i="13"/>
  <c r="K570" i="13"/>
  <c r="P570" i="13" s="1"/>
  <c r="R570" i="13"/>
  <c r="N570" i="13"/>
  <c r="R523" i="13"/>
  <c r="T523" i="13"/>
  <c r="S392" i="13"/>
  <c r="I392" i="13"/>
  <c r="K997" i="13"/>
  <c r="P997" i="13" s="1"/>
  <c r="T995" i="13"/>
  <c r="V993" i="13"/>
  <c r="W993" i="13" s="1"/>
  <c r="M993" i="13"/>
  <c r="G987" i="13"/>
  <c r="N984" i="13"/>
  <c r="U975" i="13"/>
  <c r="Q974" i="13"/>
  <c r="N968" i="13"/>
  <c r="R966" i="13"/>
  <c r="T961" i="13"/>
  <c r="U955" i="13"/>
  <c r="R951" i="13"/>
  <c r="Q935" i="13"/>
  <c r="V934" i="13"/>
  <c r="W934" i="13" s="1"/>
  <c r="L934" i="13"/>
  <c r="Q929" i="13"/>
  <c r="L929" i="13"/>
  <c r="T923" i="13"/>
  <c r="R915" i="13"/>
  <c r="V914" i="13"/>
  <c r="W914" i="13" s="1"/>
  <c r="M912" i="13"/>
  <c r="R901" i="13"/>
  <c r="R897" i="13"/>
  <c r="R889" i="13"/>
  <c r="Q877" i="13"/>
  <c r="R867" i="13"/>
  <c r="V866" i="13"/>
  <c r="W866" i="13" s="1"/>
  <c r="M864" i="13"/>
  <c r="F848" i="13"/>
  <c r="O848" i="13"/>
  <c r="L848" i="13"/>
  <c r="R840" i="13"/>
  <c r="G840" i="13"/>
  <c r="M829" i="13"/>
  <c r="Q829" i="13"/>
  <c r="R818" i="13"/>
  <c r="M818" i="13"/>
  <c r="U818" i="13"/>
  <c r="G806" i="13"/>
  <c r="R806" i="13"/>
  <c r="L806" i="13"/>
  <c r="Q806" i="13"/>
  <c r="S800" i="13"/>
  <c r="I800" i="13"/>
  <c r="R798" i="13"/>
  <c r="G798" i="13"/>
  <c r="Q798" i="13"/>
  <c r="K798" i="13"/>
  <c r="P798" i="13" s="1"/>
  <c r="U798" i="13"/>
  <c r="S761" i="13"/>
  <c r="I761" i="13"/>
  <c r="Q759" i="13"/>
  <c r="U753" i="13"/>
  <c r="R751" i="13"/>
  <c r="G751" i="13"/>
  <c r="O751" i="13"/>
  <c r="Q751" i="13"/>
  <c r="L751" i="13"/>
  <c r="F751" i="13"/>
  <c r="U751" i="13"/>
  <c r="V751" i="13"/>
  <c r="W751" i="13" s="1"/>
  <c r="S749" i="13"/>
  <c r="I749" i="13"/>
  <c r="R743" i="13"/>
  <c r="M743" i="13"/>
  <c r="F743" i="13"/>
  <c r="O743" i="13"/>
  <c r="K743" i="13"/>
  <c r="P743" i="13" s="1"/>
  <c r="V743" i="13"/>
  <c r="W743" i="13" s="1"/>
  <c r="L743" i="13"/>
  <c r="N743" i="13"/>
  <c r="S741" i="13"/>
  <c r="I741" i="13"/>
  <c r="S723" i="13"/>
  <c r="I723" i="13"/>
  <c r="I721" i="13"/>
  <c r="S721" i="13"/>
  <c r="R685" i="13"/>
  <c r="Q685" i="13"/>
  <c r="T685" i="13"/>
  <c r="U685" i="13"/>
  <c r="L685" i="13"/>
  <c r="K685" i="13"/>
  <c r="P685" i="13" s="1"/>
  <c r="M685" i="13"/>
  <c r="I660" i="13"/>
  <c r="S660" i="13"/>
  <c r="U639" i="13"/>
  <c r="L639" i="13"/>
  <c r="O639" i="13"/>
  <c r="Q639" i="13"/>
  <c r="N639" i="13"/>
  <c r="T639" i="13"/>
  <c r="F612" i="13"/>
  <c r="R612" i="13"/>
  <c r="K612" i="13"/>
  <c r="P612" i="13" s="1"/>
  <c r="U596" i="13"/>
  <c r="K596" i="13"/>
  <c r="P596" i="13" s="1"/>
  <c r="L596" i="13"/>
  <c r="V570" i="13"/>
  <c r="W570" i="13" s="1"/>
  <c r="K434" i="13"/>
  <c r="P434" i="13" s="1"/>
  <c r="T434" i="13"/>
  <c r="R434" i="13"/>
  <c r="L434" i="13"/>
  <c r="V434" i="13"/>
  <c r="W434" i="13" s="1"/>
  <c r="G434" i="13"/>
  <c r="F434" i="13"/>
  <c r="M434" i="13"/>
  <c r="O434" i="13"/>
  <c r="Q434" i="13"/>
  <c r="U434" i="13"/>
  <c r="N434" i="13"/>
  <c r="R430" i="13"/>
  <c r="T430" i="13"/>
  <c r="L430" i="13"/>
  <c r="V430" i="13"/>
  <c r="W430" i="13" s="1"/>
  <c r="G430" i="13"/>
  <c r="Q430" i="13"/>
  <c r="K430" i="13"/>
  <c r="P430" i="13" s="1"/>
  <c r="M430" i="13"/>
  <c r="N430" i="13"/>
  <c r="O430" i="13"/>
  <c r="F430" i="13"/>
  <c r="U430" i="13"/>
  <c r="L380" i="13"/>
  <c r="U380" i="13"/>
  <c r="R380" i="13"/>
  <c r="T380" i="13"/>
  <c r="V380" i="13"/>
  <c r="W380" i="13" s="1"/>
  <c r="F380" i="13"/>
  <c r="O380" i="13"/>
  <c r="G380" i="13"/>
  <c r="K380" i="13"/>
  <c r="P380" i="13" s="1"/>
  <c r="M380" i="13"/>
  <c r="N380" i="13"/>
  <c r="Q380" i="13"/>
  <c r="R89" i="13"/>
  <c r="G89" i="13"/>
  <c r="Q89" i="13"/>
  <c r="M89" i="13"/>
  <c r="N89" i="13"/>
  <c r="K89" i="13"/>
  <c r="P89" i="13" s="1"/>
  <c r="O89" i="13"/>
  <c r="F89" i="13"/>
  <c r="U89" i="13"/>
  <c r="T89" i="13"/>
  <c r="V89" i="13"/>
  <c r="W89" i="13" s="1"/>
  <c r="L89" i="13"/>
  <c r="Q799" i="13"/>
  <c r="V799" i="13"/>
  <c r="W799" i="13" s="1"/>
  <c r="R791" i="13"/>
  <c r="T791" i="13"/>
  <c r="U791" i="13"/>
  <c r="M791" i="13"/>
  <c r="T732" i="13"/>
  <c r="R732" i="13"/>
  <c r="R727" i="13"/>
  <c r="Q727" i="13"/>
  <c r="K727" i="13"/>
  <c r="P727" i="13" s="1"/>
  <c r="T727" i="13"/>
  <c r="N727" i="13"/>
  <c r="M727" i="13"/>
  <c r="O727" i="13"/>
  <c r="R717" i="13"/>
  <c r="L717" i="13"/>
  <c r="V717" i="13"/>
  <c r="W717" i="13" s="1"/>
  <c r="F717" i="13"/>
  <c r="N717" i="13"/>
  <c r="K717" i="13"/>
  <c r="P717" i="13" s="1"/>
  <c r="O717" i="13"/>
  <c r="Q717" i="13"/>
  <c r="R590" i="13"/>
  <c r="V590" i="13"/>
  <c r="W590" i="13" s="1"/>
  <c r="U590" i="13"/>
  <c r="K590" i="13"/>
  <c r="P590" i="13" s="1"/>
  <c r="L590" i="13"/>
  <c r="Q590" i="13"/>
  <c r="M590" i="13"/>
  <c r="N590" i="13"/>
  <c r="T590" i="13"/>
  <c r="S474" i="13"/>
  <c r="I474" i="13"/>
  <c r="S256" i="13"/>
  <c r="I256" i="13"/>
  <c r="T997" i="13"/>
  <c r="K995" i="13"/>
  <c r="P995" i="13" s="1"/>
  <c r="O989" i="13"/>
  <c r="G989" i="13"/>
  <c r="O987" i="13"/>
  <c r="G966" i="13"/>
  <c r="R997" i="13"/>
  <c r="R995" i="13"/>
  <c r="U993" i="13"/>
  <c r="I991" i="13"/>
  <c r="N989" i="13"/>
  <c r="N987" i="13"/>
  <c r="V984" i="13"/>
  <c r="W984" i="13" s="1"/>
  <c r="M984" i="13"/>
  <c r="R977" i="13"/>
  <c r="N975" i="13"/>
  <c r="F970" i="13"/>
  <c r="V968" i="13"/>
  <c r="W968" i="13" s="1"/>
  <c r="M968" i="13"/>
  <c r="F966" i="13"/>
  <c r="G964" i="13"/>
  <c r="F963" i="13"/>
  <c r="F961" i="13"/>
  <c r="T955" i="13"/>
  <c r="F955" i="13"/>
  <c r="Q951" i="13"/>
  <c r="S941" i="13"/>
  <c r="N935" i="13"/>
  <c r="U934" i="13"/>
  <c r="R929" i="13"/>
  <c r="I916" i="13"/>
  <c r="Q915" i="13"/>
  <c r="N914" i="13"/>
  <c r="L912" i="13"/>
  <c r="Q901" i="13"/>
  <c r="M897" i="13"/>
  <c r="M892" i="13"/>
  <c r="Q889" i="13"/>
  <c r="N884" i="13"/>
  <c r="S884" i="13"/>
  <c r="I884" i="13"/>
  <c r="M877" i="13"/>
  <c r="N872" i="13"/>
  <c r="I868" i="13"/>
  <c r="Q867" i="13"/>
  <c r="N866" i="13"/>
  <c r="L864" i="13"/>
  <c r="V856" i="13"/>
  <c r="W856" i="13" s="1"/>
  <c r="F856" i="13"/>
  <c r="O856" i="13"/>
  <c r="I852" i="13"/>
  <c r="Q848" i="13"/>
  <c r="R846" i="13"/>
  <c r="O846" i="13"/>
  <c r="G841" i="13"/>
  <c r="I834" i="13"/>
  <c r="S834" i="13"/>
  <c r="Q818" i="13"/>
  <c r="R814" i="13"/>
  <c r="M814" i="13"/>
  <c r="G813" i="13"/>
  <c r="O813" i="13"/>
  <c r="N813" i="13"/>
  <c r="F813" i="13"/>
  <c r="T806" i="13"/>
  <c r="T799" i="13"/>
  <c r="S794" i="13"/>
  <c r="K791" i="13"/>
  <c r="P791" i="13" s="1"/>
  <c r="R789" i="13"/>
  <c r="L789" i="13"/>
  <c r="U789" i="13"/>
  <c r="M789" i="13"/>
  <c r="S786" i="13"/>
  <c r="U784" i="13"/>
  <c r="K784" i="13"/>
  <c r="P784" i="13" s="1"/>
  <c r="M784" i="13"/>
  <c r="U768" i="13"/>
  <c r="K768" i="13"/>
  <c r="P768" i="13" s="1"/>
  <c r="M768" i="13"/>
  <c r="T753" i="13"/>
  <c r="U743" i="13"/>
  <c r="R735" i="13"/>
  <c r="G735" i="13"/>
  <c r="O735" i="13"/>
  <c r="Q735" i="13"/>
  <c r="M735" i="13"/>
  <c r="F735" i="13"/>
  <c r="U735" i="13"/>
  <c r="K735" i="13"/>
  <c r="P735" i="13" s="1"/>
  <c r="L727" i="13"/>
  <c r="M717" i="13"/>
  <c r="U672" i="13"/>
  <c r="U666" i="13"/>
  <c r="L666" i="13"/>
  <c r="O666" i="13"/>
  <c r="G666" i="13"/>
  <c r="M666" i="13"/>
  <c r="T666" i="13"/>
  <c r="T570" i="13"/>
  <c r="T532" i="13"/>
  <c r="M532" i="13"/>
  <c r="N532" i="13"/>
  <c r="K532" i="13"/>
  <c r="P532" i="13" s="1"/>
  <c r="S522" i="13"/>
  <c r="F518" i="13"/>
  <c r="V518" i="13"/>
  <c r="W518" i="13" s="1"/>
  <c r="K518" i="13"/>
  <c r="P518" i="13" s="1"/>
  <c r="L518" i="13"/>
  <c r="L498" i="13"/>
  <c r="N498" i="13"/>
  <c r="F498" i="13"/>
  <c r="U498" i="13"/>
  <c r="K498" i="13"/>
  <c r="P498" i="13" s="1"/>
  <c r="M498" i="13"/>
  <c r="T498" i="13"/>
  <c r="Q498" i="13"/>
  <c r="V498" i="13"/>
  <c r="W498" i="13" s="1"/>
  <c r="Q481" i="13"/>
  <c r="K481" i="13"/>
  <c r="P481" i="13" s="1"/>
  <c r="V481" i="13"/>
  <c r="W481" i="13" s="1"/>
  <c r="M481" i="13"/>
  <c r="G481" i="13"/>
  <c r="U481" i="13"/>
  <c r="L481" i="13"/>
  <c r="N481" i="13"/>
  <c r="R481" i="13"/>
  <c r="O481" i="13"/>
  <c r="T481" i="13"/>
  <c r="Q441" i="13"/>
  <c r="L441" i="13"/>
  <c r="K441" i="13"/>
  <c r="P441" i="13" s="1"/>
  <c r="N441" i="13"/>
  <c r="U441" i="13"/>
  <c r="F441" i="13"/>
  <c r="V441" i="13"/>
  <c r="W441" i="13" s="1"/>
  <c r="G441" i="13"/>
  <c r="M441" i="13"/>
  <c r="O441" i="13"/>
  <c r="R441" i="13"/>
  <c r="T441" i="13"/>
  <c r="I602" i="13"/>
  <c r="S602" i="13"/>
  <c r="L452" i="13"/>
  <c r="U452" i="13"/>
  <c r="T452" i="13"/>
  <c r="M452" i="13"/>
  <c r="G452" i="13"/>
  <c r="R452" i="13"/>
  <c r="F452" i="13"/>
  <c r="V452" i="13"/>
  <c r="W452" i="13" s="1"/>
  <c r="K452" i="13"/>
  <c r="P452" i="13" s="1"/>
  <c r="O452" i="13"/>
  <c r="Q452" i="13"/>
  <c r="N452" i="13"/>
  <c r="I416" i="13"/>
  <c r="S416" i="13"/>
  <c r="L343" i="13"/>
  <c r="O343" i="13"/>
  <c r="R343" i="13"/>
  <c r="U343" i="13"/>
  <c r="M997" i="13"/>
  <c r="V995" i="13"/>
  <c r="W995" i="13" s="1"/>
  <c r="S994" i="13"/>
  <c r="M975" i="13"/>
  <c r="I972" i="13"/>
  <c r="I962" i="13"/>
  <c r="I956" i="13"/>
  <c r="K951" i="13"/>
  <c r="P951" i="13" s="1"/>
  <c r="K935" i="13"/>
  <c r="P935" i="13" s="1"/>
  <c r="T934" i="13"/>
  <c r="I924" i="13"/>
  <c r="R923" i="13"/>
  <c r="U923" i="13"/>
  <c r="K897" i="13"/>
  <c r="P897" i="13" s="1"/>
  <c r="M889" i="13"/>
  <c r="K877" i="13"/>
  <c r="P877" i="13" s="1"/>
  <c r="V850" i="13"/>
  <c r="W850" i="13" s="1"/>
  <c r="N850" i="13"/>
  <c r="G845" i="13"/>
  <c r="N845" i="13"/>
  <c r="F845" i="13"/>
  <c r="G844" i="13"/>
  <c r="T844" i="13"/>
  <c r="I836" i="13"/>
  <c r="F825" i="13"/>
  <c r="O825" i="13"/>
  <c r="L825" i="13"/>
  <c r="T824" i="13"/>
  <c r="O824" i="13"/>
  <c r="G824" i="13"/>
  <c r="O818" i="13"/>
  <c r="O789" i="13"/>
  <c r="I789" i="13"/>
  <c r="S789" i="13"/>
  <c r="R785" i="13"/>
  <c r="G785" i="13"/>
  <c r="Q785" i="13"/>
  <c r="U785" i="13"/>
  <c r="N785" i="13"/>
  <c r="V785" i="13"/>
  <c r="W785" i="13" s="1"/>
  <c r="K762" i="13"/>
  <c r="P762" i="13" s="1"/>
  <c r="O762" i="13"/>
  <c r="M762" i="13"/>
  <c r="R762" i="13"/>
  <c r="T762" i="13"/>
  <c r="U762" i="13"/>
  <c r="Q753" i="13"/>
  <c r="T751" i="13"/>
  <c r="T743" i="13"/>
  <c r="V735" i="13"/>
  <c r="W735" i="13" s="1"/>
  <c r="S735" i="13"/>
  <c r="I735" i="13"/>
  <c r="T730" i="13"/>
  <c r="M730" i="13"/>
  <c r="O730" i="13"/>
  <c r="S691" i="13"/>
  <c r="I691" i="13"/>
  <c r="O654" i="13"/>
  <c r="R654" i="13"/>
  <c r="G654" i="13"/>
  <c r="T654" i="13"/>
  <c r="R652" i="13"/>
  <c r="G652" i="13"/>
  <c r="T652" i="13"/>
  <c r="M652" i="13"/>
  <c r="U652" i="13"/>
  <c r="O652" i="13"/>
  <c r="R650" i="13"/>
  <c r="Q650" i="13"/>
  <c r="V650" i="13"/>
  <c r="W650" i="13" s="1"/>
  <c r="L640" i="13"/>
  <c r="V640" i="13"/>
  <c r="W640" i="13" s="1"/>
  <c r="F640" i="13"/>
  <c r="Q640" i="13"/>
  <c r="T640" i="13"/>
  <c r="M640" i="13"/>
  <c r="N640" i="13"/>
  <c r="R640" i="13"/>
  <c r="U640" i="13"/>
  <c r="I638" i="13"/>
  <c r="S638" i="13"/>
  <c r="Q636" i="13"/>
  <c r="S632" i="13"/>
  <c r="I632" i="13"/>
  <c r="L614" i="13"/>
  <c r="K614" i="13"/>
  <c r="P614" i="13" s="1"/>
  <c r="Q614" i="13"/>
  <c r="F614" i="13"/>
  <c r="U614" i="13"/>
  <c r="N614" i="13"/>
  <c r="R614" i="13"/>
  <c r="S591" i="13"/>
  <c r="I591" i="13"/>
  <c r="S559" i="13"/>
  <c r="I559" i="13"/>
  <c r="I558" i="13"/>
  <c r="S558" i="13"/>
  <c r="T555" i="13"/>
  <c r="M555" i="13"/>
  <c r="L555" i="13"/>
  <c r="R555" i="13"/>
  <c r="S547" i="13"/>
  <c r="I547" i="13"/>
  <c r="Q449" i="13"/>
  <c r="L449" i="13"/>
  <c r="U449" i="13"/>
  <c r="N449" i="13"/>
  <c r="F449" i="13"/>
  <c r="K449" i="13"/>
  <c r="P449" i="13" s="1"/>
  <c r="V449" i="13"/>
  <c r="W449" i="13" s="1"/>
  <c r="M449" i="13"/>
  <c r="O449" i="13"/>
  <c r="R449" i="13"/>
  <c r="T449" i="13"/>
  <c r="G449" i="13"/>
  <c r="R842" i="13"/>
  <c r="O842" i="13"/>
  <c r="R810" i="13"/>
  <c r="O810" i="13"/>
  <c r="I804" i="13"/>
  <c r="I792" i="13"/>
  <c r="S792" i="13"/>
  <c r="K778" i="13"/>
  <c r="P778" i="13" s="1"/>
  <c r="O778" i="13"/>
  <c r="T778" i="13"/>
  <c r="S765" i="13"/>
  <c r="R765" i="13"/>
  <c r="F765" i="13"/>
  <c r="O765" i="13"/>
  <c r="Q765" i="13"/>
  <c r="K765" i="13"/>
  <c r="P765" i="13" s="1"/>
  <c r="V765" i="13"/>
  <c r="W765" i="13" s="1"/>
  <c r="L746" i="13"/>
  <c r="G736" i="13"/>
  <c r="K736" i="13"/>
  <c r="P736" i="13" s="1"/>
  <c r="T733" i="13"/>
  <c r="U729" i="13"/>
  <c r="R715" i="13"/>
  <c r="T715" i="13"/>
  <c r="L715" i="13"/>
  <c r="V715" i="13"/>
  <c r="W715" i="13" s="1"/>
  <c r="M715" i="13"/>
  <c r="R707" i="13"/>
  <c r="M707" i="13"/>
  <c r="F707" i="13"/>
  <c r="O707" i="13"/>
  <c r="N707" i="13"/>
  <c r="R703" i="13"/>
  <c r="L703" i="13"/>
  <c r="V703" i="13"/>
  <c r="W703" i="13" s="1"/>
  <c r="F703" i="13"/>
  <c r="N703" i="13"/>
  <c r="O703" i="13"/>
  <c r="R699" i="13"/>
  <c r="G699" i="13"/>
  <c r="T699" i="13"/>
  <c r="N699" i="13"/>
  <c r="U699" i="13"/>
  <c r="Q677" i="13"/>
  <c r="K677" i="13"/>
  <c r="P677" i="13" s="1"/>
  <c r="T677" i="13"/>
  <c r="U677" i="13"/>
  <c r="M677" i="13"/>
  <c r="T675" i="13"/>
  <c r="L675" i="13"/>
  <c r="V675" i="13"/>
  <c r="W675" i="13" s="1"/>
  <c r="N675" i="13"/>
  <c r="G675" i="13"/>
  <c r="R675" i="13"/>
  <c r="R673" i="13"/>
  <c r="K673" i="13"/>
  <c r="P673" i="13" s="1"/>
  <c r="U673" i="13"/>
  <c r="F673" i="13"/>
  <c r="Q673" i="13"/>
  <c r="M653" i="13"/>
  <c r="V653" i="13"/>
  <c r="W653" i="13" s="1"/>
  <c r="R653" i="13"/>
  <c r="K653" i="13"/>
  <c r="P653" i="13" s="1"/>
  <c r="U653" i="13"/>
  <c r="N653" i="13"/>
  <c r="S640" i="13"/>
  <c r="I640" i="13"/>
  <c r="S639" i="13"/>
  <c r="I639" i="13"/>
  <c r="S625" i="13"/>
  <c r="I625" i="13"/>
  <c r="F620" i="13"/>
  <c r="Q620" i="13"/>
  <c r="M620" i="13"/>
  <c r="V620" i="13"/>
  <c r="W620" i="13" s="1"/>
  <c r="F607" i="13"/>
  <c r="L607" i="13"/>
  <c r="Q607" i="13"/>
  <c r="U607" i="13"/>
  <c r="O607" i="13"/>
  <c r="N592" i="13"/>
  <c r="F592" i="13"/>
  <c r="R592" i="13"/>
  <c r="T592" i="13"/>
  <c r="K592" i="13"/>
  <c r="P592" i="13" s="1"/>
  <c r="Q592" i="13"/>
  <c r="T553" i="13"/>
  <c r="Q553" i="13"/>
  <c r="G553" i="13"/>
  <c r="U553" i="13"/>
  <c r="M553" i="13"/>
  <c r="O553" i="13"/>
  <c r="I492" i="13"/>
  <c r="S492" i="13"/>
  <c r="G478" i="13"/>
  <c r="O478" i="13"/>
  <c r="R478" i="13"/>
  <c r="T478" i="13"/>
  <c r="K478" i="13"/>
  <c r="P478" i="13" s="1"/>
  <c r="V478" i="13"/>
  <c r="W478" i="13" s="1"/>
  <c r="L478" i="13"/>
  <c r="Q478" i="13"/>
  <c r="F478" i="13"/>
  <c r="G473" i="13"/>
  <c r="F459" i="13"/>
  <c r="L459" i="13"/>
  <c r="O459" i="13"/>
  <c r="N459" i="13"/>
  <c r="I424" i="13"/>
  <c r="S424" i="13"/>
  <c r="Q354" i="13"/>
  <c r="K354" i="13"/>
  <c r="P354" i="13" s="1"/>
  <c r="U354" i="13"/>
  <c r="F354" i="13"/>
  <c r="O354" i="13"/>
  <c r="M354" i="13"/>
  <c r="N354" i="13"/>
  <c r="L354" i="13"/>
  <c r="R354" i="13"/>
  <c r="T354" i="13"/>
  <c r="V354" i="13"/>
  <c r="W354" i="13" s="1"/>
  <c r="S308" i="13"/>
  <c r="I308" i="13"/>
  <c r="R264" i="13"/>
  <c r="N264" i="13"/>
  <c r="L264" i="13"/>
  <c r="F264" i="13"/>
  <c r="M264" i="13"/>
  <c r="Q264" i="13"/>
  <c r="V264" i="13"/>
  <c r="W264" i="13" s="1"/>
  <c r="T264" i="13"/>
  <c r="U264" i="13"/>
  <c r="K264" i="13"/>
  <c r="P264" i="13" s="1"/>
  <c r="R757" i="13"/>
  <c r="M757" i="13"/>
  <c r="V757" i="13"/>
  <c r="W757" i="13" s="1"/>
  <c r="F757" i="13"/>
  <c r="O757" i="13"/>
  <c r="T757" i="13"/>
  <c r="R744" i="13"/>
  <c r="G744" i="13"/>
  <c r="R733" i="13"/>
  <c r="L733" i="13"/>
  <c r="V733" i="13"/>
  <c r="W733" i="13" s="1"/>
  <c r="F733" i="13"/>
  <c r="N733" i="13"/>
  <c r="K733" i="13"/>
  <c r="P733" i="13" s="1"/>
  <c r="R729" i="13"/>
  <c r="M729" i="13"/>
  <c r="F729" i="13"/>
  <c r="O729" i="13"/>
  <c r="Q729" i="13"/>
  <c r="I725" i="13"/>
  <c r="S725" i="13"/>
  <c r="G686" i="13"/>
  <c r="U686" i="13"/>
  <c r="M686" i="13"/>
  <c r="T686" i="13"/>
  <c r="R664" i="13"/>
  <c r="K664" i="13"/>
  <c r="P664" i="13" s="1"/>
  <c r="U664" i="13"/>
  <c r="G662" i="13"/>
  <c r="U662" i="13"/>
  <c r="L662" i="13"/>
  <c r="T651" i="13"/>
  <c r="M651" i="13"/>
  <c r="F651" i="13"/>
  <c r="O651" i="13"/>
  <c r="G651" i="13"/>
  <c r="U651" i="13"/>
  <c r="K651" i="13"/>
  <c r="P651" i="13" s="1"/>
  <c r="M621" i="13"/>
  <c r="L621" i="13"/>
  <c r="F610" i="13"/>
  <c r="V610" i="13"/>
  <c r="W610" i="13" s="1"/>
  <c r="N610" i="13"/>
  <c r="U610" i="13"/>
  <c r="R606" i="13"/>
  <c r="T606" i="13"/>
  <c r="U606" i="13"/>
  <c r="K606" i="13"/>
  <c r="P606" i="13" s="1"/>
  <c r="L606" i="13"/>
  <c r="Q606" i="13"/>
  <c r="F599" i="13"/>
  <c r="R599" i="13"/>
  <c r="T584" i="13"/>
  <c r="K584" i="13"/>
  <c r="P584" i="13" s="1"/>
  <c r="M584" i="13"/>
  <c r="N584" i="13"/>
  <c r="L584" i="13"/>
  <c r="U584" i="13"/>
  <c r="T580" i="13"/>
  <c r="L580" i="13"/>
  <c r="N580" i="13"/>
  <c r="T568" i="13"/>
  <c r="N568" i="13"/>
  <c r="Q568" i="13"/>
  <c r="S550" i="13"/>
  <c r="I550" i="13"/>
  <c r="G511" i="13"/>
  <c r="O511" i="13"/>
  <c r="R511" i="13"/>
  <c r="V488" i="13"/>
  <c r="W488" i="13" s="1"/>
  <c r="L488" i="13"/>
  <c r="M488" i="13"/>
  <c r="N488" i="13"/>
  <c r="F488" i="13"/>
  <c r="K488" i="13"/>
  <c r="P488" i="13" s="1"/>
  <c r="T431" i="13"/>
  <c r="K431" i="13"/>
  <c r="P431" i="13" s="1"/>
  <c r="N431" i="13"/>
  <c r="G431" i="13"/>
  <c r="M431" i="13"/>
  <c r="R431" i="13"/>
  <c r="V431" i="13"/>
  <c r="W431" i="13" s="1"/>
  <c r="G364" i="13"/>
  <c r="O364" i="13"/>
  <c r="L364" i="13"/>
  <c r="U364" i="13"/>
  <c r="Q364" i="13"/>
  <c r="T364" i="13"/>
  <c r="V364" i="13"/>
  <c r="W364" i="13" s="1"/>
  <c r="K364" i="13"/>
  <c r="P364" i="13" s="1"/>
  <c r="F364" i="13"/>
  <c r="R364" i="13"/>
  <c r="M364" i="13"/>
  <c r="N364" i="13"/>
  <c r="K361" i="13"/>
  <c r="P361" i="13" s="1"/>
  <c r="U361" i="13"/>
  <c r="L361" i="13"/>
  <c r="R622" i="13"/>
  <c r="U622" i="13"/>
  <c r="F622" i="13"/>
  <c r="Q622" i="13"/>
  <c r="V622" i="13"/>
  <c r="W622" i="13" s="1"/>
  <c r="K619" i="13"/>
  <c r="P619" i="13" s="1"/>
  <c r="M619" i="13"/>
  <c r="V619" i="13"/>
  <c r="W619" i="13" s="1"/>
  <c r="F619" i="13"/>
  <c r="R619" i="13"/>
  <c r="U619" i="13"/>
  <c r="L619" i="13"/>
  <c r="R608" i="13"/>
  <c r="K608" i="13"/>
  <c r="P608" i="13" s="1"/>
  <c r="U608" i="13"/>
  <c r="M608" i="13"/>
  <c r="V608" i="13"/>
  <c r="W608" i="13" s="1"/>
  <c r="N608" i="13"/>
  <c r="R586" i="13"/>
  <c r="N586" i="13"/>
  <c r="Q586" i="13"/>
  <c r="V586" i="13"/>
  <c r="W586" i="13" s="1"/>
  <c r="K585" i="13"/>
  <c r="P585" i="13" s="1"/>
  <c r="U585" i="13"/>
  <c r="N585" i="13"/>
  <c r="F585" i="13"/>
  <c r="G585" i="13"/>
  <c r="R585" i="13"/>
  <c r="O585" i="13"/>
  <c r="F576" i="13"/>
  <c r="K576" i="13"/>
  <c r="P576" i="13" s="1"/>
  <c r="U576" i="13"/>
  <c r="M576" i="13"/>
  <c r="N576" i="13"/>
  <c r="R576" i="13"/>
  <c r="V576" i="13"/>
  <c r="W576" i="13" s="1"/>
  <c r="U561" i="13"/>
  <c r="G561" i="13"/>
  <c r="T561" i="13"/>
  <c r="O561" i="13"/>
  <c r="Q554" i="13"/>
  <c r="U554" i="13"/>
  <c r="T505" i="13"/>
  <c r="L505" i="13"/>
  <c r="O505" i="13"/>
  <c r="Q505" i="13"/>
  <c r="R505" i="13"/>
  <c r="G505" i="13"/>
  <c r="Q473" i="13"/>
  <c r="K473" i="13"/>
  <c r="P473" i="13" s="1"/>
  <c r="U473" i="13"/>
  <c r="V473" i="13"/>
  <c r="W473" i="13" s="1"/>
  <c r="M473" i="13"/>
  <c r="L473" i="13"/>
  <c r="N473" i="13"/>
  <c r="O473" i="13"/>
  <c r="R473" i="13"/>
  <c r="I431" i="13"/>
  <c r="S431" i="13"/>
  <c r="K406" i="13"/>
  <c r="P406" i="13" s="1"/>
  <c r="U406" i="13"/>
  <c r="F406" i="13"/>
  <c r="O406" i="13"/>
  <c r="M406" i="13"/>
  <c r="Q406" i="13"/>
  <c r="L406" i="13"/>
  <c r="N406" i="13"/>
  <c r="R406" i="13"/>
  <c r="T406" i="13"/>
  <c r="G406" i="13"/>
  <c r="V406" i="13"/>
  <c r="W406" i="13" s="1"/>
  <c r="F404" i="13"/>
  <c r="O404" i="13"/>
  <c r="K404" i="13"/>
  <c r="P404" i="13" s="1"/>
  <c r="T404" i="13"/>
  <c r="V404" i="13"/>
  <c r="W404" i="13" s="1"/>
  <c r="M404" i="13"/>
  <c r="G404" i="13"/>
  <c r="N404" i="13"/>
  <c r="Q404" i="13"/>
  <c r="R404" i="13"/>
  <c r="U404" i="13"/>
  <c r="L404" i="13"/>
  <c r="F374" i="13"/>
  <c r="N374" i="13"/>
  <c r="T374" i="13"/>
  <c r="U374" i="13"/>
  <c r="K374" i="13"/>
  <c r="P374" i="13" s="1"/>
  <c r="V374" i="13"/>
  <c r="W374" i="13" s="1"/>
  <c r="G374" i="13"/>
  <c r="Q374" i="13"/>
  <c r="M374" i="13"/>
  <c r="O374" i="13"/>
  <c r="R374" i="13"/>
  <c r="L374" i="13"/>
  <c r="I364" i="13"/>
  <c r="S364" i="13"/>
  <c r="O315" i="13"/>
  <c r="L315" i="13"/>
  <c r="G315" i="13"/>
  <c r="T315" i="13"/>
  <c r="M315" i="13"/>
  <c r="R315" i="13"/>
  <c r="K315" i="13"/>
  <c r="P315" i="13" s="1"/>
  <c r="U315" i="13"/>
  <c r="R834" i="13"/>
  <c r="M834" i="13"/>
  <c r="F833" i="13"/>
  <c r="Q833" i="13"/>
  <c r="R822" i="13"/>
  <c r="L822" i="13"/>
  <c r="I774" i="13"/>
  <c r="S774" i="13"/>
  <c r="I768" i="13"/>
  <c r="S768" i="13"/>
  <c r="N757" i="13"/>
  <c r="S751" i="13"/>
  <c r="I751" i="13"/>
  <c r="S738" i="13"/>
  <c r="S736" i="13"/>
  <c r="O733" i="13"/>
  <c r="N729" i="13"/>
  <c r="I726" i="13"/>
  <c r="S726" i="13"/>
  <c r="R723" i="13"/>
  <c r="F723" i="13"/>
  <c r="N723" i="13"/>
  <c r="V723" i="13"/>
  <c r="W723" i="13" s="1"/>
  <c r="I713" i="13"/>
  <c r="S713" i="13"/>
  <c r="I697" i="13"/>
  <c r="S697" i="13"/>
  <c r="R693" i="13"/>
  <c r="T693" i="13"/>
  <c r="L693" i="13"/>
  <c r="V693" i="13"/>
  <c r="W693" i="13" s="1"/>
  <c r="M693" i="13"/>
  <c r="G693" i="13"/>
  <c r="Q693" i="13"/>
  <c r="R691" i="13"/>
  <c r="Q691" i="13"/>
  <c r="K691" i="13"/>
  <c r="P691" i="13" s="1"/>
  <c r="U691" i="13"/>
  <c r="G691" i="13"/>
  <c r="T691" i="13"/>
  <c r="L691" i="13"/>
  <c r="L671" i="13"/>
  <c r="V671" i="13"/>
  <c r="W671" i="13" s="1"/>
  <c r="F671" i="13"/>
  <c r="N671" i="13"/>
  <c r="O671" i="13"/>
  <c r="T671" i="13"/>
  <c r="S668" i="13"/>
  <c r="K665" i="13"/>
  <c r="P665" i="13" s="1"/>
  <c r="T665" i="13"/>
  <c r="M665" i="13"/>
  <c r="V665" i="13"/>
  <c r="W665" i="13" s="1"/>
  <c r="O665" i="13"/>
  <c r="R651" i="13"/>
  <c r="T622" i="13"/>
  <c r="Q619" i="13"/>
  <c r="Q597" i="13"/>
  <c r="T597" i="13"/>
  <c r="F594" i="13"/>
  <c r="N594" i="13"/>
  <c r="V594" i="13"/>
  <c r="W594" i="13" s="1"/>
  <c r="T576" i="13"/>
  <c r="K571" i="13"/>
  <c r="P571" i="13" s="1"/>
  <c r="G571" i="13"/>
  <c r="Q571" i="13"/>
  <c r="F571" i="13"/>
  <c r="R571" i="13"/>
  <c r="U571" i="13"/>
  <c r="L571" i="13"/>
  <c r="V571" i="13"/>
  <c r="W571" i="13" s="1"/>
  <c r="N571" i="13"/>
  <c r="I566" i="13"/>
  <c r="S566" i="13"/>
  <c r="S561" i="13"/>
  <c r="I561" i="13"/>
  <c r="T521" i="13"/>
  <c r="M521" i="13"/>
  <c r="L521" i="13"/>
  <c r="Q521" i="13"/>
  <c r="R521" i="13"/>
  <c r="O521" i="13"/>
  <c r="L503" i="13"/>
  <c r="Q503" i="13"/>
  <c r="U503" i="13"/>
  <c r="G503" i="13"/>
  <c r="R711" i="13"/>
  <c r="G711" i="13"/>
  <c r="T711" i="13"/>
  <c r="I696" i="13"/>
  <c r="S696" i="13"/>
  <c r="R689" i="13"/>
  <c r="K689" i="13"/>
  <c r="P689" i="13" s="1"/>
  <c r="T689" i="13"/>
  <c r="M689" i="13"/>
  <c r="V689" i="13"/>
  <c r="W689" i="13" s="1"/>
  <c r="R684" i="13"/>
  <c r="G684" i="13"/>
  <c r="T684" i="13"/>
  <c r="K678" i="13"/>
  <c r="P678" i="13" s="1"/>
  <c r="O678" i="13"/>
  <c r="I674" i="13"/>
  <c r="S674" i="13"/>
  <c r="M668" i="13"/>
  <c r="G668" i="13"/>
  <c r="U668" i="13"/>
  <c r="I665" i="13"/>
  <c r="S665" i="13"/>
  <c r="T657" i="13"/>
  <c r="K657" i="13"/>
  <c r="P657" i="13" s="1"/>
  <c r="V657" i="13"/>
  <c r="W657" i="13" s="1"/>
  <c r="M657" i="13"/>
  <c r="R638" i="13"/>
  <c r="T638" i="13"/>
  <c r="K638" i="13"/>
  <c r="P638" i="13" s="1"/>
  <c r="V638" i="13"/>
  <c r="W638" i="13" s="1"/>
  <c r="F637" i="13"/>
  <c r="N637" i="13"/>
  <c r="L637" i="13"/>
  <c r="R637" i="13"/>
  <c r="F631" i="13"/>
  <c r="N631" i="13"/>
  <c r="O631" i="13"/>
  <c r="T631" i="13"/>
  <c r="I628" i="13"/>
  <c r="S628" i="13"/>
  <c r="R624" i="13"/>
  <c r="T624" i="13"/>
  <c r="L624" i="13"/>
  <c r="V624" i="13"/>
  <c r="W624" i="13" s="1"/>
  <c r="O623" i="13"/>
  <c r="R623" i="13"/>
  <c r="K617" i="13"/>
  <c r="P617" i="13" s="1"/>
  <c r="M617" i="13"/>
  <c r="O617" i="13"/>
  <c r="F617" i="13"/>
  <c r="R617" i="13"/>
  <c r="K601" i="13"/>
  <c r="P601" i="13" s="1"/>
  <c r="G601" i="13"/>
  <c r="N601" i="13"/>
  <c r="F601" i="13"/>
  <c r="R601" i="13"/>
  <c r="S581" i="13"/>
  <c r="I581" i="13"/>
  <c r="S569" i="13"/>
  <c r="I569" i="13"/>
  <c r="R558" i="13"/>
  <c r="F558" i="13"/>
  <c r="U558" i="13"/>
  <c r="V558" i="13"/>
  <c r="W558" i="13" s="1"/>
  <c r="K558" i="13"/>
  <c r="P558" i="13" s="1"/>
  <c r="L558" i="13"/>
  <c r="I535" i="13"/>
  <c r="F520" i="13"/>
  <c r="Q520" i="13"/>
  <c r="U520" i="13"/>
  <c r="V520" i="13"/>
  <c r="W520" i="13" s="1"/>
  <c r="G515" i="13"/>
  <c r="T515" i="13"/>
  <c r="M515" i="13"/>
  <c r="O515" i="13"/>
  <c r="G468" i="13"/>
  <c r="Q468" i="13"/>
  <c r="K468" i="13"/>
  <c r="P468" i="13" s="1"/>
  <c r="U468" i="13"/>
  <c r="M468" i="13"/>
  <c r="F468" i="13"/>
  <c r="V468" i="13"/>
  <c r="W468" i="13" s="1"/>
  <c r="L468" i="13"/>
  <c r="I465" i="13"/>
  <c r="S465" i="13"/>
  <c r="Q457" i="13"/>
  <c r="T457" i="13"/>
  <c r="R457" i="13"/>
  <c r="K457" i="13"/>
  <c r="P457" i="13" s="1"/>
  <c r="V457" i="13"/>
  <c r="W457" i="13" s="1"/>
  <c r="F457" i="13"/>
  <c r="O457" i="13"/>
  <c r="L457" i="13"/>
  <c r="M457" i="13"/>
  <c r="R439" i="13"/>
  <c r="G439" i="13"/>
  <c r="V439" i="13"/>
  <c r="W439" i="13" s="1"/>
  <c r="M439" i="13"/>
  <c r="K439" i="13"/>
  <c r="P439" i="13" s="1"/>
  <c r="N439" i="13"/>
  <c r="S434" i="13"/>
  <c r="I434" i="13"/>
  <c r="N429" i="13"/>
  <c r="K429" i="13"/>
  <c r="P429" i="13" s="1"/>
  <c r="T429" i="13"/>
  <c r="O429" i="13"/>
  <c r="T405" i="13"/>
  <c r="K405" i="13"/>
  <c r="P405" i="13" s="1"/>
  <c r="L405" i="13"/>
  <c r="O405" i="13"/>
  <c r="U405" i="13"/>
  <c r="M329" i="13"/>
  <c r="L329" i="13"/>
  <c r="O329" i="13"/>
  <c r="R329" i="13"/>
  <c r="K329" i="13"/>
  <c r="P329" i="13" s="1"/>
  <c r="U329" i="13"/>
  <c r="I316" i="13"/>
  <c r="S316" i="13"/>
  <c r="K311" i="13"/>
  <c r="P311" i="13" s="1"/>
  <c r="L311" i="13"/>
  <c r="T311" i="13"/>
  <c r="M276" i="13"/>
  <c r="Q276" i="13"/>
  <c r="K276" i="13"/>
  <c r="P276" i="13" s="1"/>
  <c r="T276" i="13"/>
  <c r="V276" i="13"/>
  <c r="W276" i="13" s="1"/>
  <c r="N276" i="13"/>
  <c r="R276" i="13"/>
  <c r="R216" i="13"/>
  <c r="F216" i="13"/>
  <c r="M216" i="13"/>
  <c r="T216" i="13"/>
  <c r="K216" i="13"/>
  <c r="P216" i="13" s="1"/>
  <c r="Q216" i="13"/>
  <c r="U216" i="13"/>
  <c r="V216" i="13"/>
  <c r="W216" i="13" s="1"/>
  <c r="L216" i="13"/>
  <c r="N216" i="13"/>
  <c r="I200" i="13"/>
  <c r="S200" i="13"/>
  <c r="S192" i="13"/>
  <c r="I192" i="13"/>
  <c r="I468" i="13"/>
  <c r="S468" i="13"/>
  <c r="F444" i="13"/>
  <c r="O444" i="13"/>
  <c r="K444" i="13"/>
  <c r="P444" i="13" s="1"/>
  <c r="U444" i="13"/>
  <c r="M444" i="13"/>
  <c r="G444" i="13"/>
  <c r="V444" i="13"/>
  <c r="W444" i="13" s="1"/>
  <c r="L444" i="13"/>
  <c r="T375" i="13"/>
  <c r="R375" i="13"/>
  <c r="K375" i="13"/>
  <c r="P375" i="13" s="1"/>
  <c r="L375" i="13"/>
  <c r="O375" i="13"/>
  <c r="U375" i="13"/>
  <c r="M355" i="13"/>
  <c r="O355" i="13"/>
  <c r="M345" i="13"/>
  <c r="L345" i="13"/>
  <c r="R345" i="13"/>
  <c r="K345" i="13"/>
  <c r="P345" i="13" s="1"/>
  <c r="U345" i="13"/>
  <c r="S334" i="13"/>
  <c r="I334" i="13"/>
  <c r="F304" i="13"/>
  <c r="N304" i="13"/>
  <c r="K304" i="13"/>
  <c r="P304" i="13" s="1"/>
  <c r="V304" i="13"/>
  <c r="W304" i="13" s="1"/>
  <c r="G304" i="13"/>
  <c r="Q304" i="13"/>
  <c r="U304" i="13"/>
  <c r="R304" i="13"/>
  <c r="L304" i="13"/>
  <c r="M304" i="13"/>
  <c r="V300" i="13"/>
  <c r="W300" i="13" s="1"/>
  <c r="F300" i="13"/>
  <c r="I294" i="13"/>
  <c r="S294" i="13"/>
  <c r="S289" i="13"/>
  <c r="I289" i="13"/>
  <c r="G223" i="13"/>
  <c r="V223" i="13"/>
  <c r="W223" i="13" s="1"/>
  <c r="M223" i="13"/>
  <c r="O201" i="13"/>
  <c r="G201" i="13"/>
  <c r="N201" i="13"/>
  <c r="F201" i="13"/>
  <c r="V201" i="13"/>
  <c r="W201" i="13" s="1"/>
  <c r="L201" i="13"/>
  <c r="G463" i="13"/>
  <c r="V463" i="13"/>
  <c r="W463" i="13" s="1"/>
  <c r="I444" i="13"/>
  <c r="S444" i="13"/>
  <c r="K436" i="13"/>
  <c r="P436" i="13" s="1"/>
  <c r="T436" i="13"/>
  <c r="L436" i="13"/>
  <c r="V436" i="13"/>
  <c r="W436" i="13" s="1"/>
  <c r="N436" i="13"/>
  <c r="F436" i="13"/>
  <c r="G436" i="13"/>
  <c r="U436" i="13"/>
  <c r="I427" i="13"/>
  <c r="S427" i="13"/>
  <c r="I332" i="13"/>
  <c r="S332" i="13"/>
  <c r="I300" i="13"/>
  <c r="S300" i="13"/>
  <c r="F249" i="13"/>
  <c r="R249" i="13"/>
  <c r="U249" i="13"/>
  <c r="N249" i="13"/>
  <c r="T249" i="13"/>
  <c r="L249" i="13"/>
  <c r="O249" i="13"/>
  <c r="Q249" i="13"/>
  <c r="O219" i="13"/>
  <c r="L219" i="13"/>
  <c r="U219" i="13"/>
  <c r="Q219" i="13"/>
  <c r="G219" i="13"/>
  <c r="U770" i="13"/>
  <c r="K770" i="13"/>
  <c r="P770" i="13" s="1"/>
  <c r="R767" i="13"/>
  <c r="G767" i="13"/>
  <c r="Q767" i="13"/>
  <c r="U767" i="13"/>
  <c r="R739" i="13"/>
  <c r="L739" i="13"/>
  <c r="U739" i="13"/>
  <c r="F739" i="13"/>
  <c r="N739" i="13"/>
  <c r="R725" i="13"/>
  <c r="G725" i="13"/>
  <c r="O725" i="13"/>
  <c r="L711" i="13"/>
  <c r="I710" i="13"/>
  <c r="S710" i="13"/>
  <c r="L690" i="13"/>
  <c r="O690" i="13"/>
  <c r="T690" i="13"/>
  <c r="L689" i="13"/>
  <c r="M684" i="13"/>
  <c r="R668" i="13"/>
  <c r="L657" i="13"/>
  <c r="S655" i="13"/>
  <c r="I655" i="13"/>
  <c r="G645" i="13"/>
  <c r="V645" i="13"/>
  <c r="W645" i="13" s="1"/>
  <c r="S641" i="13"/>
  <c r="I641" i="13"/>
  <c r="M638" i="13"/>
  <c r="U637" i="13"/>
  <c r="R631" i="13"/>
  <c r="M624" i="13"/>
  <c r="Q623" i="13"/>
  <c r="N617" i="13"/>
  <c r="M601" i="13"/>
  <c r="Q600" i="13"/>
  <c r="M600" i="13"/>
  <c r="M588" i="13"/>
  <c r="Q588" i="13"/>
  <c r="M583" i="13"/>
  <c r="T583" i="13"/>
  <c r="V583" i="13"/>
  <c r="W583" i="13" s="1"/>
  <c r="F572" i="13"/>
  <c r="K572" i="13"/>
  <c r="P572" i="13" s="1"/>
  <c r="N572" i="13"/>
  <c r="Q572" i="13"/>
  <c r="S565" i="13"/>
  <c r="I565" i="13"/>
  <c r="S551" i="13"/>
  <c r="I551" i="13"/>
  <c r="U549" i="13"/>
  <c r="T549" i="13"/>
  <c r="M547" i="13"/>
  <c r="G547" i="13"/>
  <c r="T547" i="13"/>
  <c r="G545" i="13"/>
  <c r="M545" i="13"/>
  <c r="R545" i="13"/>
  <c r="Q545" i="13"/>
  <c r="T524" i="13"/>
  <c r="M524" i="13"/>
  <c r="N524" i="13"/>
  <c r="Q493" i="13"/>
  <c r="G493" i="13"/>
  <c r="M493" i="13"/>
  <c r="T493" i="13"/>
  <c r="I472" i="13"/>
  <c r="S472" i="13"/>
  <c r="T444" i="13"/>
  <c r="M440" i="13"/>
  <c r="V440" i="13"/>
  <c r="W440" i="13" s="1"/>
  <c r="T440" i="13"/>
  <c r="L440" i="13"/>
  <c r="G440" i="13"/>
  <c r="R440" i="13"/>
  <c r="K440" i="13"/>
  <c r="P440" i="13" s="1"/>
  <c r="N440" i="13"/>
  <c r="O440" i="13"/>
  <c r="Q440" i="13"/>
  <c r="K392" i="13"/>
  <c r="P392" i="13" s="1"/>
  <c r="T392" i="13"/>
  <c r="G392" i="13"/>
  <c r="O392" i="13"/>
  <c r="V392" i="13"/>
  <c r="W392" i="13" s="1"/>
  <c r="M392" i="13"/>
  <c r="F392" i="13"/>
  <c r="U392" i="13"/>
  <c r="S388" i="13"/>
  <c r="I388" i="13"/>
  <c r="U373" i="13"/>
  <c r="K373" i="13"/>
  <c r="P373" i="13" s="1"/>
  <c r="M373" i="13"/>
  <c r="O373" i="13"/>
  <c r="L373" i="13"/>
  <c r="T373" i="13"/>
  <c r="I353" i="13"/>
  <c r="S353" i="13"/>
  <c r="R346" i="13"/>
  <c r="K346" i="13"/>
  <c r="P346" i="13" s="1"/>
  <c r="U346" i="13"/>
  <c r="F346" i="13"/>
  <c r="O346" i="13"/>
  <c r="L346" i="13"/>
  <c r="M346" i="13"/>
  <c r="G346" i="13"/>
  <c r="T346" i="13"/>
  <c r="Q346" i="13"/>
  <c r="V346" i="13"/>
  <c r="W346" i="13" s="1"/>
  <c r="L320" i="13"/>
  <c r="V320" i="13"/>
  <c r="W320" i="13" s="1"/>
  <c r="F320" i="13"/>
  <c r="Q320" i="13"/>
  <c r="K320" i="13"/>
  <c r="P320" i="13" s="1"/>
  <c r="M320" i="13"/>
  <c r="N320" i="13"/>
  <c r="G320" i="13"/>
  <c r="U320" i="13"/>
  <c r="O320" i="13"/>
  <c r="R320" i="13"/>
  <c r="T320" i="13"/>
  <c r="K308" i="13"/>
  <c r="P308" i="13" s="1"/>
  <c r="U308" i="13"/>
  <c r="G308" i="13"/>
  <c r="O308" i="13"/>
  <c r="V308" i="13"/>
  <c r="W308" i="13" s="1"/>
  <c r="L308" i="13"/>
  <c r="F308" i="13"/>
  <c r="R308" i="13"/>
  <c r="M308" i="13"/>
  <c r="N308" i="13"/>
  <c r="T305" i="13"/>
  <c r="R305" i="13"/>
  <c r="G305" i="13"/>
  <c r="U305" i="13"/>
  <c r="M305" i="13"/>
  <c r="Q290" i="13"/>
  <c r="L290" i="13"/>
  <c r="T290" i="13"/>
  <c r="V290" i="13"/>
  <c r="W290" i="13" s="1"/>
  <c r="N290" i="13"/>
  <c r="R290" i="13"/>
  <c r="U290" i="13"/>
  <c r="K290" i="13"/>
  <c r="P290" i="13" s="1"/>
  <c r="R232" i="13"/>
  <c r="F232" i="13"/>
  <c r="T232" i="13"/>
  <c r="K232" i="13"/>
  <c r="P232" i="13" s="1"/>
  <c r="N232" i="13"/>
  <c r="Q232" i="13"/>
  <c r="V232" i="13"/>
  <c r="W232" i="13" s="1"/>
  <c r="L232" i="13"/>
  <c r="U232" i="13"/>
  <c r="F582" i="13"/>
  <c r="N582" i="13"/>
  <c r="S575" i="13"/>
  <c r="I575" i="13"/>
  <c r="K552" i="13"/>
  <c r="P552" i="13" s="1"/>
  <c r="M552" i="13"/>
  <c r="F544" i="13"/>
  <c r="V544" i="13"/>
  <c r="W544" i="13" s="1"/>
  <c r="Q530" i="13"/>
  <c r="T530" i="13"/>
  <c r="F528" i="13"/>
  <c r="L528" i="13"/>
  <c r="N514" i="13"/>
  <c r="F514" i="13"/>
  <c r="Q514" i="13"/>
  <c r="Q499" i="13"/>
  <c r="G499" i="13"/>
  <c r="T499" i="13"/>
  <c r="O495" i="13"/>
  <c r="R495" i="13"/>
  <c r="S491" i="13"/>
  <c r="I491" i="13"/>
  <c r="K490" i="13"/>
  <c r="P490" i="13" s="1"/>
  <c r="M490" i="13"/>
  <c r="F486" i="13"/>
  <c r="O486" i="13"/>
  <c r="Q486" i="13"/>
  <c r="F475" i="13"/>
  <c r="N475" i="13"/>
  <c r="R475" i="13"/>
  <c r="L456" i="13"/>
  <c r="T456" i="13"/>
  <c r="R456" i="13"/>
  <c r="K456" i="13"/>
  <c r="P456" i="13" s="1"/>
  <c r="U456" i="13"/>
  <c r="F456" i="13"/>
  <c r="I455" i="13"/>
  <c r="S455" i="13"/>
  <c r="I433" i="13"/>
  <c r="S433" i="13"/>
  <c r="I422" i="13"/>
  <c r="S422" i="13"/>
  <c r="I404" i="13"/>
  <c r="S404" i="13"/>
  <c r="L401" i="13"/>
  <c r="G401" i="13"/>
  <c r="T401" i="13"/>
  <c r="U401" i="13"/>
  <c r="R401" i="13"/>
  <c r="R397" i="13"/>
  <c r="U397" i="13"/>
  <c r="M397" i="13"/>
  <c r="S374" i="13"/>
  <c r="I374" i="13"/>
  <c r="U357" i="13"/>
  <c r="M357" i="13"/>
  <c r="L357" i="13"/>
  <c r="O357" i="13"/>
  <c r="I349" i="13"/>
  <c r="S349" i="13"/>
  <c r="R336" i="13"/>
  <c r="G336" i="13"/>
  <c r="Q336" i="13"/>
  <c r="L336" i="13"/>
  <c r="V336" i="13"/>
  <c r="W336" i="13" s="1"/>
  <c r="K336" i="13"/>
  <c r="P336" i="13" s="1"/>
  <c r="M336" i="13"/>
  <c r="N336" i="13"/>
  <c r="U336" i="13"/>
  <c r="M330" i="13"/>
  <c r="T330" i="13"/>
  <c r="N330" i="13"/>
  <c r="V330" i="13"/>
  <c r="W330" i="13" s="1"/>
  <c r="K330" i="13"/>
  <c r="P330" i="13" s="1"/>
  <c r="F330" i="13"/>
  <c r="R330" i="13"/>
  <c r="I321" i="13"/>
  <c r="S321" i="13"/>
  <c r="K277" i="13"/>
  <c r="P277" i="13" s="1"/>
  <c r="M277" i="13"/>
  <c r="V277" i="13"/>
  <c r="W277" i="13" s="1"/>
  <c r="G277" i="13"/>
  <c r="Q277" i="13"/>
  <c r="O277" i="13"/>
  <c r="F277" i="13"/>
  <c r="R277" i="13"/>
  <c r="L277" i="13"/>
  <c r="T277" i="13"/>
  <c r="U277" i="13"/>
  <c r="I236" i="13"/>
  <c r="S236" i="13"/>
  <c r="G203" i="13"/>
  <c r="O203" i="13"/>
  <c r="U203" i="13"/>
  <c r="L203" i="13"/>
  <c r="M203" i="13"/>
  <c r="V203" i="13"/>
  <c r="W203" i="13" s="1"/>
  <c r="G161" i="13"/>
  <c r="L161" i="13"/>
  <c r="R161" i="13"/>
  <c r="T161" i="13"/>
  <c r="S108" i="13"/>
  <c r="I108" i="13"/>
  <c r="F669" i="13"/>
  <c r="N669" i="13"/>
  <c r="K633" i="13"/>
  <c r="P633" i="13" s="1"/>
  <c r="U633" i="13"/>
  <c r="S609" i="13"/>
  <c r="I609" i="13"/>
  <c r="T595" i="13"/>
  <c r="T582" i="13"/>
  <c r="G579" i="13"/>
  <c r="U579" i="13"/>
  <c r="R560" i="13"/>
  <c r="K560" i="13"/>
  <c r="P560" i="13" s="1"/>
  <c r="U560" i="13"/>
  <c r="F559" i="13"/>
  <c r="N559" i="13"/>
  <c r="T552" i="13"/>
  <c r="U548" i="13"/>
  <c r="T546" i="13"/>
  <c r="L546" i="13"/>
  <c r="V546" i="13"/>
  <c r="W546" i="13" s="1"/>
  <c r="U544" i="13"/>
  <c r="S544" i="13"/>
  <c r="I544" i="13"/>
  <c r="K542" i="13"/>
  <c r="P542" i="13" s="1"/>
  <c r="N542" i="13"/>
  <c r="M530" i="13"/>
  <c r="V528" i="13"/>
  <c r="W528" i="13" s="1"/>
  <c r="T514" i="13"/>
  <c r="S513" i="13"/>
  <c r="I513" i="13"/>
  <c r="T504" i="13"/>
  <c r="K504" i="13"/>
  <c r="P504" i="13" s="1"/>
  <c r="V504" i="13"/>
  <c r="W504" i="13" s="1"/>
  <c r="U499" i="13"/>
  <c r="V496" i="13"/>
  <c r="W496" i="13" s="1"/>
  <c r="V490" i="13"/>
  <c r="W490" i="13" s="1"/>
  <c r="N486" i="13"/>
  <c r="S479" i="13"/>
  <c r="G476" i="13"/>
  <c r="Q476" i="13"/>
  <c r="G471" i="13"/>
  <c r="V471" i="13"/>
  <c r="W471" i="13" s="1"/>
  <c r="K471" i="13"/>
  <c r="P471" i="13" s="1"/>
  <c r="R471" i="13"/>
  <c r="V462" i="13"/>
  <c r="W462" i="13" s="1"/>
  <c r="G460" i="13"/>
  <c r="Q460" i="13"/>
  <c r="T460" i="13"/>
  <c r="L460" i="13"/>
  <c r="V460" i="13"/>
  <c r="W460" i="13" s="1"/>
  <c r="F460" i="13"/>
  <c r="R460" i="13"/>
  <c r="Q456" i="13"/>
  <c r="G453" i="13"/>
  <c r="L453" i="13"/>
  <c r="N453" i="13"/>
  <c r="I451" i="13"/>
  <c r="S451" i="13"/>
  <c r="L442" i="13"/>
  <c r="U442" i="13"/>
  <c r="M442" i="13"/>
  <c r="F442" i="13"/>
  <c r="O442" i="13"/>
  <c r="T442" i="13"/>
  <c r="R438" i="13"/>
  <c r="M438" i="13"/>
  <c r="F438" i="13"/>
  <c r="O438" i="13"/>
  <c r="K438" i="13"/>
  <c r="P438" i="13" s="1"/>
  <c r="U438" i="13"/>
  <c r="I419" i="13"/>
  <c r="S419" i="13"/>
  <c r="I415" i="13"/>
  <c r="S415" i="13"/>
  <c r="T387" i="13"/>
  <c r="R387" i="13"/>
  <c r="L387" i="13"/>
  <c r="M387" i="13"/>
  <c r="G387" i="13"/>
  <c r="M386" i="13"/>
  <c r="R386" i="13"/>
  <c r="F386" i="13"/>
  <c r="Q386" i="13"/>
  <c r="G386" i="13"/>
  <c r="T386" i="13"/>
  <c r="U386" i="13"/>
  <c r="N386" i="13"/>
  <c r="I384" i="13"/>
  <c r="S384" i="13"/>
  <c r="I379" i="13"/>
  <c r="S379" i="13"/>
  <c r="G366" i="13"/>
  <c r="O366" i="13"/>
  <c r="F366" i="13"/>
  <c r="K366" i="13"/>
  <c r="P366" i="13" s="1"/>
  <c r="U366" i="13"/>
  <c r="T366" i="13"/>
  <c r="V366" i="13"/>
  <c r="W366" i="13" s="1"/>
  <c r="Q366" i="13"/>
  <c r="R356" i="13"/>
  <c r="M356" i="13"/>
  <c r="V356" i="13"/>
  <c r="W356" i="13" s="1"/>
  <c r="Q356" i="13"/>
  <c r="T356" i="13"/>
  <c r="U356" i="13"/>
  <c r="K356" i="13"/>
  <c r="P356" i="13" s="1"/>
  <c r="F356" i="13"/>
  <c r="T344" i="13"/>
  <c r="K258" i="13"/>
  <c r="P258" i="13" s="1"/>
  <c r="Q258" i="13"/>
  <c r="N258" i="13"/>
  <c r="L258" i="13"/>
  <c r="R258" i="13"/>
  <c r="M258" i="13"/>
  <c r="T258" i="13"/>
  <c r="I157" i="13"/>
  <c r="S157" i="13"/>
  <c r="Q128" i="13"/>
  <c r="F128" i="13"/>
  <c r="O128" i="13"/>
  <c r="U128" i="13"/>
  <c r="V128" i="13"/>
  <c r="W128" i="13" s="1"/>
  <c r="N128" i="13"/>
  <c r="R128" i="13"/>
  <c r="G128" i="13"/>
  <c r="K128" i="13"/>
  <c r="P128" i="13" s="1"/>
  <c r="M128" i="13"/>
  <c r="I470" i="13"/>
  <c r="S470" i="13"/>
  <c r="R462" i="13"/>
  <c r="M462" i="13"/>
  <c r="F462" i="13"/>
  <c r="O462" i="13"/>
  <c r="K462" i="13"/>
  <c r="P462" i="13" s="1"/>
  <c r="U462" i="13"/>
  <c r="Q418" i="13"/>
  <c r="M418" i="13"/>
  <c r="V418" i="13"/>
  <c r="W418" i="13" s="1"/>
  <c r="T418" i="13"/>
  <c r="K418" i="13"/>
  <c r="P418" i="13" s="1"/>
  <c r="F418" i="13"/>
  <c r="L400" i="13"/>
  <c r="V400" i="13"/>
  <c r="W400" i="13" s="1"/>
  <c r="G400" i="13"/>
  <c r="Q400" i="13"/>
  <c r="K400" i="13"/>
  <c r="P400" i="13" s="1"/>
  <c r="N400" i="13"/>
  <c r="U400" i="13"/>
  <c r="O395" i="13"/>
  <c r="R395" i="13"/>
  <c r="G395" i="13"/>
  <c r="U395" i="13"/>
  <c r="L395" i="13"/>
  <c r="I381" i="13"/>
  <c r="S381" i="13"/>
  <c r="I362" i="13"/>
  <c r="S362" i="13"/>
  <c r="L358" i="13"/>
  <c r="V358" i="13"/>
  <c r="W358" i="13" s="1"/>
  <c r="T358" i="13"/>
  <c r="N358" i="13"/>
  <c r="K358" i="13"/>
  <c r="P358" i="13" s="1"/>
  <c r="F358" i="13"/>
  <c r="R358" i="13"/>
  <c r="F344" i="13"/>
  <c r="N344" i="13"/>
  <c r="M344" i="13"/>
  <c r="U344" i="13"/>
  <c r="K344" i="13"/>
  <c r="P344" i="13" s="1"/>
  <c r="V344" i="13"/>
  <c r="W344" i="13" s="1"/>
  <c r="L344" i="13"/>
  <c r="I342" i="13"/>
  <c r="S342" i="13"/>
  <c r="K293" i="13"/>
  <c r="P293" i="13" s="1"/>
  <c r="L293" i="13"/>
  <c r="U293" i="13"/>
  <c r="N293" i="13"/>
  <c r="O293" i="13"/>
  <c r="G293" i="13"/>
  <c r="T293" i="13"/>
  <c r="Q293" i="13"/>
  <c r="R293" i="13"/>
  <c r="Q279" i="13"/>
  <c r="O279" i="13"/>
  <c r="T787" i="13"/>
  <c r="K787" i="13"/>
  <c r="P787" i="13" s="1"/>
  <c r="U777" i="13"/>
  <c r="K777" i="13"/>
  <c r="P777" i="13" s="1"/>
  <c r="V775" i="13"/>
  <c r="W775" i="13" s="1"/>
  <c r="L775" i="13"/>
  <c r="T771" i="13"/>
  <c r="K771" i="13"/>
  <c r="P771" i="13" s="1"/>
  <c r="U761" i="13"/>
  <c r="K761" i="13"/>
  <c r="P761" i="13" s="1"/>
  <c r="U745" i="13"/>
  <c r="L745" i="13"/>
  <c r="V731" i="13"/>
  <c r="W731" i="13" s="1"/>
  <c r="L731" i="13"/>
  <c r="L709" i="13"/>
  <c r="V705" i="13"/>
  <c r="W705" i="13" s="1"/>
  <c r="L705" i="13"/>
  <c r="R688" i="13"/>
  <c r="V687" i="13"/>
  <c r="W687" i="13" s="1"/>
  <c r="L687" i="13"/>
  <c r="V669" i="13"/>
  <c r="W669" i="13" s="1"/>
  <c r="L669" i="13"/>
  <c r="L667" i="13"/>
  <c r="V667" i="13"/>
  <c r="W667" i="13" s="1"/>
  <c r="M661" i="13"/>
  <c r="K649" i="13"/>
  <c r="P649" i="13" s="1"/>
  <c r="M649" i="13"/>
  <c r="Q646" i="13"/>
  <c r="G643" i="13"/>
  <c r="M643" i="13"/>
  <c r="M633" i="13"/>
  <c r="F598" i="13"/>
  <c r="T598" i="13"/>
  <c r="S594" i="13"/>
  <c r="R582" i="13"/>
  <c r="Q579" i="13"/>
  <c r="N560" i="13"/>
  <c r="U559" i="13"/>
  <c r="N552" i="13"/>
  <c r="N548" i="13"/>
  <c r="M546" i="13"/>
  <c r="N544" i="13"/>
  <c r="Q542" i="13"/>
  <c r="K530" i="13"/>
  <c r="P530" i="13" s="1"/>
  <c r="M516" i="13"/>
  <c r="T516" i="13"/>
  <c r="M514" i="13"/>
  <c r="Q509" i="13"/>
  <c r="U509" i="13"/>
  <c r="N504" i="13"/>
  <c r="O499" i="13"/>
  <c r="S496" i="13"/>
  <c r="Q495" i="13"/>
  <c r="Q490" i="13"/>
  <c r="S487" i="13"/>
  <c r="I487" i="13"/>
  <c r="L486" i="13"/>
  <c r="I484" i="13"/>
  <c r="M476" i="13"/>
  <c r="V475" i="13"/>
  <c r="W475" i="13" s="1"/>
  <c r="L472" i="13"/>
  <c r="U472" i="13"/>
  <c r="K472" i="13"/>
  <c r="P472" i="13" s="1"/>
  <c r="V472" i="13"/>
  <c r="W472" i="13" s="1"/>
  <c r="O460" i="13"/>
  <c r="S459" i="13"/>
  <c r="R458" i="13"/>
  <c r="T458" i="13"/>
  <c r="L458" i="13"/>
  <c r="V458" i="13"/>
  <c r="W458" i="13" s="1"/>
  <c r="G458" i="13"/>
  <c r="N456" i="13"/>
  <c r="Q454" i="13"/>
  <c r="K454" i="13"/>
  <c r="P454" i="13" s="1"/>
  <c r="T454" i="13"/>
  <c r="M454" i="13"/>
  <c r="V454" i="13"/>
  <c r="W454" i="13" s="1"/>
  <c r="R454" i="13"/>
  <c r="I447" i="13"/>
  <c r="S447" i="13"/>
  <c r="N442" i="13"/>
  <c r="Q438" i="13"/>
  <c r="M432" i="13"/>
  <c r="V432" i="13"/>
  <c r="W432" i="13" s="1"/>
  <c r="F432" i="13"/>
  <c r="Q432" i="13"/>
  <c r="N432" i="13"/>
  <c r="R418" i="13"/>
  <c r="I417" i="13"/>
  <c r="S417" i="13"/>
  <c r="T400" i="13"/>
  <c r="M396" i="13"/>
  <c r="V396" i="13"/>
  <c r="W396" i="13" s="1"/>
  <c r="Q396" i="13"/>
  <c r="U396" i="13"/>
  <c r="L396" i="13"/>
  <c r="G396" i="13"/>
  <c r="R396" i="13"/>
  <c r="V386" i="13"/>
  <c r="W386" i="13" s="1"/>
  <c r="N366" i="13"/>
  <c r="U358" i="13"/>
  <c r="O356" i="13"/>
  <c r="R344" i="13"/>
  <c r="S338" i="13"/>
  <c r="I338" i="13"/>
  <c r="S336" i="13"/>
  <c r="O330" i="13"/>
  <c r="R318" i="13"/>
  <c r="L318" i="13"/>
  <c r="V318" i="13"/>
  <c r="W318" i="13" s="1"/>
  <c r="G318" i="13"/>
  <c r="K318" i="13"/>
  <c r="P318" i="13" s="1"/>
  <c r="M318" i="13"/>
  <c r="N318" i="13"/>
  <c r="U318" i="13"/>
  <c r="U313" i="13"/>
  <c r="K313" i="13"/>
  <c r="P313" i="13" s="1"/>
  <c r="R313" i="13"/>
  <c r="I312" i="13"/>
  <c r="S312" i="13"/>
  <c r="I278" i="13"/>
  <c r="S278" i="13"/>
  <c r="G267" i="13"/>
  <c r="F267" i="13"/>
  <c r="T267" i="13"/>
  <c r="Q267" i="13"/>
  <c r="U267" i="13"/>
  <c r="I204" i="13"/>
  <c r="S204" i="13"/>
  <c r="R166" i="13"/>
  <c r="Q166" i="13"/>
  <c r="T166" i="13"/>
  <c r="V166" i="13"/>
  <c r="W166" i="13" s="1"/>
  <c r="K166" i="13"/>
  <c r="P166" i="13" s="1"/>
  <c r="M166" i="13"/>
  <c r="G166" i="13"/>
  <c r="O166" i="13"/>
  <c r="L166" i="13"/>
  <c r="N166" i="13"/>
  <c r="F166" i="13"/>
  <c r="G466" i="13"/>
  <c r="O466" i="13"/>
  <c r="K446" i="13"/>
  <c r="P446" i="13" s="1"/>
  <c r="T446" i="13"/>
  <c r="Q433" i="13"/>
  <c r="L433" i="13"/>
  <c r="V433" i="13"/>
  <c r="W433" i="13" s="1"/>
  <c r="K428" i="13"/>
  <c r="P428" i="13" s="1"/>
  <c r="T428" i="13"/>
  <c r="T423" i="13"/>
  <c r="R423" i="13"/>
  <c r="F410" i="13"/>
  <c r="O410" i="13"/>
  <c r="K410" i="13"/>
  <c r="P410" i="13" s="1"/>
  <c r="T410" i="13"/>
  <c r="I409" i="13"/>
  <c r="S409" i="13"/>
  <c r="L408" i="13"/>
  <c r="M390" i="13"/>
  <c r="F388" i="13"/>
  <c r="N388" i="13"/>
  <c r="M372" i="13"/>
  <c r="R372" i="13"/>
  <c r="G371" i="13"/>
  <c r="M371" i="13"/>
  <c r="M370" i="13"/>
  <c r="F362" i="13"/>
  <c r="O362" i="13"/>
  <c r="M362" i="13"/>
  <c r="K352" i="13"/>
  <c r="P352" i="13" s="1"/>
  <c r="M348" i="13"/>
  <c r="N342" i="13"/>
  <c r="G339" i="13"/>
  <c r="L339" i="13"/>
  <c r="G334" i="13"/>
  <c r="O334" i="13"/>
  <c r="K334" i="13"/>
  <c r="P334" i="13" s="1"/>
  <c r="U334" i="13"/>
  <c r="F334" i="13"/>
  <c r="T321" i="13"/>
  <c r="S310" i="13"/>
  <c r="I310" i="13"/>
  <c r="I292" i="13"/>
  <c r="S292" i="13"/>
  <c r="F263" i="13"/>
  <c r="V263" i="13"/>
  <c r="W263" i="13" s="1"/>
  <c r="Q263" i="13"/>
  <c r="I250" i="13"/>
  <c r="S250" i="13"/>
  <c r="L240" i="13"/>
  <c r="T240" i="13"/>
  <c r="R240" i="13"/>
  <c r="I183" i="13"/>
  <c r="S183" i="13"/>
  <c r="I177" i="13"/>
  <c r="S177" i="13"/>
  <c r="L164" i="13"/>
  <c r="U164" i="13"/>
  <c r="R164" i="13"/>
  <c r="F164" i="13"/>
  <c r="O164" i="13"/>
  <c r="G164" i="13"/>
  <c r="Q164" i="13"/>
  <c r="T164" i="13"/>
  <c r="N164" i="13"/>
  <c r="V164" i="13"/>
  <c r="W164" i="13" s="1"/>
  <c r="S98" i="13"/>
  <c r="T466" i="13"/>
  <c r="Q464" i="13"/>
  <c r="G464" i="13"/>
  <c r="Q450" i="13"/>
  <c r="M448" i="13"/>
  <c r="V448" i="13"/>
  <c r="W448" i="13" s="1"/>
  <c r="U446" i="13"/>
  <c r="U433" i="13"/>
  <c r="U428" i="13"/>
  <c r="Q426" i="13"/>
  <c r="K423" i="13"/>
  <c r="P423" i="13" s="1"/>
  <c r="R420" i="13"/>
  <c r="M420" i="13"/>
  <c r="V420" i="13"/>
  <c r="W420" i="13" s="1"/>
  <c r="L410" i="13"/>
  <c r="M403" i="13"/>
  <c r="F402" i="13"/>
  <c r="O402" i="13"/>
  <c r="K402" i="13"/>
  <c r="P402" i="13" s="1"/>
  <c r="U402" i="13"/>
  <c r="K398" i="13"/>
  <c r="P398" i="13" s="1"/>
  <c r="T398" i="13"/>
  <c r="F398" i="13"/>
  <c r="O398" i="13"/>
  <c r="L391" i="13"/>
  <c r="S390" i="13"/>
  <c r="U388" i="13"/>
  <c r="Q382" i="13"/>
  <c r="M382" i="13"/>
  <c r="V382" i="13"/>
  <c r="W382" i="13" s="1"/>
  <c r="G378" i="13"/>
  <c r="Q378" i="13"/>
  <c r="L378" i="13"/>
  <c r="U378" i="13"/>
  <c r="V372" i="13"/>
  <c r="W372" i="13" s="1"/>
  <c r="O371" i="13"/>
  <c r="S370" i="13"/>
  <c r="I369" i="13"/>
  <c r="S369" i="13"/>
  <c r="K362" i="13"/>
  <c r="P362" i="13" s="1"/>
  <c r="O360" i="13"/>
  <c r="S350" i="13"/>
  <c r="I350" i="13"/>
  <c r="I341" i="13"/>
  <c r="S341" i="13"/>
  <c r="L334" i="13"/>
  <c r="S328" i="13"/>
  <c r="I328" i="13"/>
  <c r="L324" i="13"/>
  <c r="U324" i="13"/>
  <c r="M324" i="13"/>
  <c r="Q324" i="13"/>
  <c r="K302" i="13"/>
  <c r="P302" i="13" s="1"/>
  <c r="U302" i="13"/>
  <c r="G302" i="13"/>
  <c r="O302" i="13"/>
  <c r="L301" i="13"/>
  <c r="O301" i="13"/>
  <c r="K301" i="13"/>
  <c r="P301" i="13" s="1"/>
  <c r="U301" i="13"/>
  <c r="K274" i="13"/>
  <c r="P274" i="13" s="1"/>
  <c r="R274" i="13"/>
  <c r="R271" i="13"/>
  <c r="V271" i="13"/>
  <c r="W271" i="13" s="1"/>
  <c r="G271" i="13"/>
  <c r="N271" i="13"/>
  <c r="R263" i="13"/>
  <c r="I257" i="13"/>
  <c r="R234" i="13"/>
  <c r="N234" i="13"/>
  <c r="M234" i="13"/>
  <c r="T234" i="13"/>
  <c r="K234" i="13"/>
  <c r="P234" i="13" s="1"/>
  <c r="V234" i="13"/>
  <c r="W234" i="13" s="1"/>
  <c r="K229" i="13"/>
  <c r="P229" i="13" s="1"/>
  <c r="L229" i="13"/>
  <c r="U229" i="13"/>
  <c r="M229" i="13"/>
  <c r="G229" i="13"/>
  <c r="R229" i="13"/>
  <c r="N229" i="13"/>
  <c r="O229" i="13"/>
  <c r="F229" i="13"/>
  <c r="V229" i="13"/>
  <c r="W229" i="13" s="1"/>
  <c r="L220" i="13"/>
  <c r="M220" i="13"/>
  <c r="N220" i="13"/>
  <c r="R220" i="13"/>
  <c r="U220" i="13"/>
  <c r="M187" i="13"/>
  <c r="G187" i="13"/>
  <c r="T187" i="13"/>
  <c r="O187" i="13"/>
  <c r="K187" i="13"/>
  <c r="P187" i="13" s="1"/>
  <c r="U187" i="13"/>
  <c r="L187" i="13"/>
  <c r="K164" i="13"/>
  <c r="P164" i="13" s="1"/>
  <c r="L119" i="13"/>
  <c r="M119" i="13"/>
  <c r="K119" i="13"/>
  <c r="P119" i="13" s="1"/>
  <c r="N119" i="13"/>
  <c r="R119" i="13"/>
  <c r="F119" i="13"/>
  <c r="V119" i="13"/>
  <c r="W119" i="13" s="1"/>
  <c r="T119" i="13"/>
  <c r="L390" i="13"/>
  <c r="U390" i="13"/>
  <c r="G390" i="13"/>
  <c r="Q390" i="13"/>
  <c r="G383" i="13"/>
  <c r="M383" i="13"/>
  <c r="G370" i="13"/>
  <c r="Q370" i="13"/>
  <c r="L370" i="13"/>
  <c r="U370" i="13"/>
  <c r="Q360" i="13"/>
  <c r="R360" i="13"/>
  <c r="L360" i="13"/>
  <c r="V360" i="13"/>
  <c r="W360" i="13" s="1"/>
  <c r="O359" i="13"/>
  <c r="L359" i="13"/>
  <c r="G359" i="13"/>
  <c r="G352" i="13"/>
  <c r="O352" i="13"/>
  <c r="R352" i="13"/>
  <c r="L352" i="13"/>
  <c r="V352" i="13"/>
  <c r="W352" i="13" s="1"/>
  <c r="K348" i="13"/>
  <c r="P348" i="13" s="1"/>
  <c r="T348" i="13"/>
  <c r="G348" i="13"/>
  <c r="Q348" i="13"/>
  <c r="L348" i="13"/>
  <c r="V348" i="13"/>
  <c r="W348" i="13" s="1"/>
  <c r="U347" i="13"/>
  <c r="L347" i="13"/>
  <c r="G347" i="13"/>
  <c r="T347" i="13"/>
  <c r="I331" i="13"/>
  <c r="S331" i="13"/>
  <c r="G321" i="13"/>
  <c r="S306" i="13"/>
  <c r="I306" i="13"/>
  <c r="I304" i="13"/>
  <c r="R280" i="13"/>
  <c r="M280" i="13"/>
  <c r="L280" i="13"/>
  <c r="K280" i="13"/>
  <c r="P280" i="13" s="1"/>
  <c r="Q280" i="13"/>
  <c r="V280" i="13"/>
  <c r="W280" i="13" s="1"/>
  <c r="K275" i="13"/>
  <c r="P275" i="13" s="1"/>
  <c r="G275" i="13"/>
  <c r="U275" i="13"/>
  <c r="M275" i="13"/>
  <c r="O275" i="13"/>
  <c r="L269" i="13"/>
  <c r="N269" i="13"/>
  <c r="L263" i="13"/>
  <c r="L253" i="13"/>
  <c r="T253" i="13"/>
  <c r="N253" i="13"/>
  <c r="G253" i="13"/>
  <c r="S244" i="13"/>
  <c r="I244" i="13"/>
  <c r="S229" i="13"/>
  <c r="I229" i="13"/>
  <c r="S225" i="13"/>
  <c r="I225" i="13"/>
  <c r="I220" i="13"/>
  <c r="S220" i="13"/>
  <c r="R194" i="13"/>
  <c r="F194" i="13"/>
  <c r="O194" i="13"/>
  <c r="K194" i="13"/>
  <c r="P194" i="13" s="1"/>
  <c r="V194" i="13"/>
  <c r="W194" i="13" s="1"/>
  <c r="N194" i="13"/>
  <c r="Q194" i="13"/>
  <c r="G194" i="13"/>
  <c r="T194" i="13"/>
  <c r="I191" i="13"/>
  <c r="S191" i="13"/>
  <c r="F176" i="13"/>
  <c r="O176" i="13"/>
  <c r="T176" i="13"/>
  <c r="G176" i="13"/>
  <c r="R176" i="13"/>
  <c r="U176" i="13"/>
  <c r="K176" i="13"/>
  <c r="P176" i="13" s="1"/>
  <c r="M176" i="13"/>
  <c r="N176" i="13"/>
  <c r="L176" i="13"/>
  <c r="G122" i="13"/>
  <c r="U122" i="13"/>
  <c r="K122" i="13"/>
  <c r="P122" i="13" s="1"/>
  <c r="N122" i="13"/>
  <c r="F122" i="13"/>
  <c r="O122" i="13"/>
  <c r="Q122" i="13"/>
  <c r="Q466" i="13"/>
  <c r="Q465" i="13"/>
  <c r="G465" i="13"/>
  <c r="R465" i="13"/>
  <c r="K450" i="13"/>
  <c r="P450" i="13" s="1"/>
  <c r="T450" i="13"/>
  <c r="Q446" i="13"/>
  <c r="G446" i="13"/>
  <c r="G433" i="13"/>
  <c r="R428" i="13"/>
  <c r="G428" i="13"/>
  <c r="L427" i="13"/>
  <c r="O427" i="13"/>
  <c r="L426" i="13"/>
  <c r="U426" i="13"/>
  <c r="K416" i="13"/>
  <c r="P416" i="13" s="1"/>
  <c r="T416" i="13"/>
  <c r="F416" i="13"/>
  <c r="O416" i="13"/>
  <c r="R408" i="13"/>
  <c r="M408" i="13"/>
  <c r="V408" i="13"/>
  <c r="W408" i="13" s="1"/>
  <c r="I394" i="13"/>
  <c r="S394" i="13"/>
  <c r="O390" i="13"/>
  <c r="O370" i="13"/>
  <c r="M360" i="13"/>
  <c r="N352" i="13"/>
  <c r="O348" i="13"/>
  <c r="G342" i="13"/>
  <c r="Q342" i="13"/>
  <c r="M342" i="13"/>
  <c r="N298" i="13"/>
  <c r="U298" i="13"/>
  <c r="L298" i="13"/>
  <c r="F298" i="13"/>
  <c r="R298" i="13"/>
  <c r="R296" i="13"/>
  <c r="U296" i="13"/>
  <c r="L296" i="13"/>
  <c r="N296" i="13"/>
  <c r="U280" i="13"/>
  <c r="M262" i="13"/>
  <c r="F262" i="13"/>
  <c r="V262" i="13"/>
  <c r="W262" i="13" s="1"/>
  <c r="N262" i="13"/>
  <c r="T262" i="13"/>
  <c r="S251" i="13"/>
  <c r="I251" i="13"/>
  <c r="S243" i="13"/>
  <c r="I243" i="13"/>
  <c r="S217" i="13"/>
  <c r="I217" i="13"/>
  <c r="G206" i="13"/>
  <c r="O206" i="13"/>
  <c r="Q206" i="13"/>
  <c r="R206" i="13"/>
  <c r="L206" i="13"/>
  <c r="V206" i="13"/>
  <c r="W206" i="13" s="1"/>
  <c r="K206" i="13"/>
  <c r="P206" i="13" s="1"/>
  <c r="M206" i="13"/>
  <c r="T206" i="13"/>
  <c r="T199" i="13"/>
  <c r="K199" i="13"/>
  <c r="P199" i="13" s="1"/>
  <c r="N199" i="13"/>
  <c r="U199" i="13"/>
  <c r="M199" i="13"/>
  <c r="R199" i="13"/>
  <c r="V199" i="13"/>
  <c r="W199" i="13" s="1"/>
  <c r="T182" i="13"/>
  <c r="G182" i="13"/>
  <c r="Q182" i="13"/>
  <c r="R182" i="13"/>
  <c r="K182" i="13"/>
  <c r="P182" i="13" s="1"/>
  <c r="V182" i="13"/>
  <c r="W182" i="13" s="1"/>
  <c r="O182" i="13"/>
  <c r="F182" i="13"/>
  <c r="U182" i="13"/>
  <c r="F154" i="13"/>
  <c r="O154" i="13"/>
  <c r="T154" i="13"/>
  <c r="K154" i="13"/>
  <c r="P154" i="13" s="1"/>
  <c r="U154" i="13"/>
  <c r="G154" i="13"/>
  <c r="V154" i="13"/>
  <c r="W154" i="13" s="1"/>
  <c r="L154" i="13"/>
  <c r="R154" i="13"/>
  <c r="M154" i="13"/>
  <c r="N154" i="13"/>
  <c r="Q154" i="13"/>
  <c r="R151" i="13"/>
  <c r="O151" i="13"/>
  <c r="G340" i="13"/>
  <c r="O340" i="13"/>
  <c r="I307" i="13"/>
  <c r="S307" i="13"/>
  <c r="K288" i="13"/>
  <c r="P288" i="13" s="1"/>
  <c r="Q285" i="13"/>
  <c r="S284" i="13"/>
  <c r="N261" i="13"/>
  <c r="K259" i="13"/>
  <c r="P259" i="13" s="1"/>
  <c r="R259" i="13"/>
  <c r="T259" i="13"/>
  <c r="M259" i="13"/>
  <c r="G255" i="13"/>
  <c r="V255" i="13"/>
  <c r="W255" i="13" s="1"/>
  <c r="Q255" i="13"/>
  <c r="N218" i="13"/>
  <c r="K213" i="13"/>
  <c r="P213" i="13" s="1"/>
  <c r="T213" i="13"/>
  <c r="M213" i="13"/>
  <c r="N213" i="13"/>
  <c r="R213" i="13"/>
  <c r="I184" i="13"/>
  <c r="S184" i="13"/>
  <c r="M173" i="13"/>
  <c r="K136" i="13"/>
  <c r="P136" i="13" s="1"/>
  <c r="N136" i="13"/>
  <c r="O136" i="13"/>
  <c r="G136" i="13"/>
  <c r="U136" i="13"/>
  <c r="I133" i="13"/>
  <c r="S133" i="13"/>
  <c r="I93" i="13"/>
  <c r="S93" i="13"/>
  <c r="S77" i="13"/>
  <c r="I77" i="13"/>
  <c r="S69" i="13"/>
  <c r="I69" i="13"/>
  <c r="S389" i="13"/>
  <c r="Q350" i="13"/>
  <c r="T340" i="13"/>
  <c r="T338" i="13"/>
  <c r="K335" i="13"/>
  <c r="P335" i="13" s="1"/>
  <c r="F332" i="13"/>
  <c r="O332" i="13"/>
  <c r="K331" i="13"/>
  <c r="P331" i="13" s="1"/>
  <c r="G322" i="13"/>
  <c r="O322" i="13"/>
  <c r="L317" i="13"/>
  <c r="R317" i="13"/>
  <c r="M282" i="13"/>
  <c r="N282" i="13"/>
  <c r="S275" i="13"/>
  <c r="I275" i="13"/>
  <c r="L266" i="13"/>
  <c r="U266" i="13"/>
  <c r="F266" i="13"/>
  <c r="Q266" i="13"/>
  <c r="V261" i="13"/>
  <c r="W261" i="13" s="1"/>
  <c r="N224" i="13"/>
  <c r="F224" i="13"/>
  <c r="U224" i="13"/>
  <c r="Q224" i="13"/>
  <c r="U222" i="13"/>
  <c r="K222" i="13"/>
  <c r="P222" i="13" s="1"/>
  <c r="U218" i="13"/>
  <c r="F197" i="13"/>
  <c r="O197" i="13"/>
  <c r="R197" i="13"/>
  <c r="I186" i="13"/>
  <c r="S186" i="13"/>
  <c r="I170" i="13"/>
  <c r="S170" i="13"/>
  <c r="S148" i="13"/>
  <c r="I148" i="13"/>
  <c r="I142" i="13"/>
  <c r="S142" i="13"/>
  <c r="G104" i="13"/>
  <c r="V104" i="13"/>
  <c r="W104" i="13" s="1"/>
  <c r="F104" i="13"/>
  <c r="U104" i="13"/>
  <c r="R104" i="13"/>
  <c r="N104" i="13"/>
  <c r="K104" i="13"/>
  <c r="P104" i="13" s="1"/>
  <c r="U18" i="13"/>
  <c r="M18" i="13"/>
  <c r="L18" i="13"/>
  <c r="N18" i="13"/>
  <c r="R10" i="13"/>
  <c r="V10" i="13"/>
  <c r="W10" i="13" s="1"/>
  <c r="K10" i="13"/>
  <c r="P10" i="13" s="1"/>
  <c r="Q10" i="13"/>
  <c r="T10" i="13"/>
  <c r="M10" i="13"/>
  <c r="N10" i="13"/>
  <c r="M218" i="13"/>
  <c r="K218" i="13"/>
  <c r="P218" i="13" s="1"/>
  <c r="V218" i="13"/>
  <c r="W218" i="13" s="1"/>
  <c r="Q218" i="13"/>
  <c r="T207" i="13"/>
  <c r="N207" i="13"/>
  <c r="G207" i="13"/>
  <c r="V207" i="13"/>
  <c r="W207" i="13" s="1"/>
  <c r="R207" i="13"/>
  <c r="S188" i="13"/>
  <c r="I188" i="13"/>
  <c r="F162" i="13"/>
  <c r="N162" i="13"/>
  <c r="Q162" i="13"/>
  <c r="R162" i="13"/>
  <c r="K162" i="13"/>
  <c r="P162" i="13" s="1"/>
  <c r="L162" i="13"/>
  <c r="O162" i="13"/>
  <c r="G162" i="13"/>
  <c r="T162" i="13"/>
  <c r="S158" i="13"/>
  <c r="I158" i="13"/>
  <c r="G99" i="13"/>
  <c r="O99" i="13"/>
  <c r="R99" i="13"/>
  <c r="T99" i="13"/>
  <c r="K99" i="13"/>
  <c r="P99" i="13" s="1"/>
  <c r="L99" i="13"/>
  <c r="N99" i="13"/>
  <c r="V99" i="13"/>
  <c r="W99" i="13" s="1"/>
  <c r="M99" i="13"/>
  <c r="Q99" i="13"/>
  <c r="F99" i="13"/>
  <c r="G68" i="13"/>
  <c r="K68" i="13"/>
  <c r="P68" i="13" s="1"/>
  <c r="O68" i="13"/>
  <c r="R68" i="13"/>
  <c r="U68" i="13"/>
  <c r="F68" i="13"/>
  <c r="V68" i="13"/>
  <c r="W68" i="13" s="1"/>
  <c r="N68" i="13"/>
  <c r="K261" i="13"/>
  <c r="P261" i="13" s="1"/>
  <c r="L261" i="13"/>
  <c r="U261" i="13"/>
  <c r="O261" i="13"/>
  <c r="T261" i="13"/>
  <c r="K250" i="13"/>
  <c r="P250" i="13" s="1"/>
  <c r="T250" i="13"/>
  <c r="N250" i="13"/>
  <c r="K243" i="13"/>
  <c r="P243" i="13" s="1"/>
  <c r="G243" i="13"/>
  <c r="M243" i="13"/>
  <c r="F243" i="13"/>
  <c r="T243" i="13"/>
  <c r="L226" i="13"/>
  <c r="U226" i="13"/>
  <c r="Q226" i="13"/>
  <c r="R224" i="13"/>
  <c r="R222" i="13"/>
  <c r="R218" i="13"/>
  <c r="V215" i="13"/>
  <c r="W215" i="13" s="1"/>
  <c r="N215" i="13"/>
  <c r="U215" i="13"/>
  <c r="O215" i="13"/>
  <c r="Q210" i="13"/>
  <c r="F210" i="13"/>
  <c r="O210" i="13"/>
  <c r="N210" i="13"/>
  <c r="U210" i="13"/>
  <c r="F209" i="13"/>
  <c r="L209" i="13"/>
  <c r="G209" i="13"/>
  <c r="O209" i="13"/>
  <c r="Q198" i="13"/>
  <c r="K198" i="13"/>
  <c r="P198" i="13" s="1"/>
  <c r="T198" i="13"/>
  <c r="U198" i="13"/>
  <c r="N198" i="13"/>
  <c r="L198" i="13"/>
  <c r="F198" i="13"/>
  <c r="R198" i="13"/>
  <c r="K192" i="13"/>
  <c r="P192" i="13" s="1"/>
  <c r="T192" i="13"/>
  <c r="F192" i="13"/>
  <c r="O192" i="13"/>
  <c r="L192" i="13"/>
  <c r="G192" i="13"/>
  <c r="U192" i="13"/>
  <c r="V192" i="13"/>
  <c r="W192" i="13" s="1"/>
  <c r="N192" i="13"/>
  <c r="I181" i="13"/>
  <c r="S181" i="13"/>
  <c r="I110" i="13"/>
  <c r="S110" i="13"/>
  <c r="G76" i="13"/>
  <c r="U76" i="13"/>
  <c r="K76" i="13"/>
  <c r="P76" i="13" s="1"/>
  <c r="O76" i="13"/>
  <c r="R76" i="13"/>
  <c r="F76" i="13"/>
  <c r="V76" i="13"/>
  <c r="W76" i="13" s="1"/>
  <c r="K291" i="13"/>
  <c r="P291" i="13" s="1"/>
  <c r="G291" i="13"/>
  <c r="R291" i="13"/>
  <c r="L238" i="13"/>
  <c r="N238" i="13"/>
  <c r="I233" i="13"/>
  <c r="I182" i="13"/>
  <c r="S182" i="13"/>
  <c r="L174" i="13"/>
  <c r="U174" i="13"/>
  <c r="K174" i="13"/>
  <c r="P174" i="13" s="1"/>
  <c r="V174" i="13"/>
  <c r="W174" i="13" s="1"/>
  <c r="R174" i="13"/>
  <c r="T174" i="13"/>
  <c r="M174" i="13"/>
  <c r="K150" i="13"/>
  <c r="P150" i="13" s="1"/>
  <c r="N132" i="13"/>
  <c r="M132" i="13"/>
  <c r="R132" i="13"/>
  <c r="I113" i="13"/>
  <c r="I109" i="13"/>
  <c r="S109" i="13"/>
  <c r="I97" i="13"/>
  <c r="S97" i="13"/>
  <c r="T95" i="13"/>
  <c r="S94" i="13"/>
  <c r="Q85" i="13"/>
  <c r="T85" i="13"/>
  <c r="U85" i="13"/>
  <c r="L85" i="13"/>
  <c r="M85" i="13"/>
  <c r="F85" i="13"/>
  <c r="O85" i="13"/>
  <c r="K36" i="13"/>
  <c r="P36" i="13" s="1"/>
  <c r="N36" i="13"/>
  <c r="F36" i="13"/>
  <c r="U36" i="13"/>
  <c r="L36" i="13"/>
  <c r="R36" i="13"/>
  <c r="S231" i="13"/>
  <c r="I231" i="13"/>
  <c r="K227" i="13"/>
  <c r="P227" i="13" s="1"/>
  <c r="F227" i="13"/>
  <c r="M227" i="13"/>
  <c r="I216" i="13"/>
  <c r="S216" i="13"/>
  <c r="S210" i="13"/>
  <c r="I210" i="13"/>
  <c r="G208" i="13"/>
  <c r="O208" i="13"/>
  <c r="K208" i="13"/>
  <c r="P208" i="13" s="1"/>
  <c r="U208" i="13"/>
  <c r="L196" i="13"/>
  <c r="U196" i="13"/>
  <c r="T196" i="13"/>
  <c r="G196" i="13"/>
  <c r="Q196" i="13"/>
  <c r="V196" i="13"/>
  <c r="W196" i="13" s="1"/>
  <c r="R190" i="13"/>
  <c r="I189" i="13"/>
  <c r="S189" i="13"/>
  <c r="U167" i="13"/>
  <c r="K167" i="13"/>
  <c r="P167" i="13" s="1"/>
  <c r="R167" i="13"/>
  <c r="G167" i="13"/>
  <c r="K165" i="13"/>
  <c r="P165" i="13" s="1"/>
  <c r="O165" i="13"/>
  <c r="L165" i="13"/>
  <c r="M165" i="13"/>
  <c r="T165" i="13"/>
  <c r="I161" i="13"/>
  <c r="S161" i="13"/>
  <c r="Q160" i="13"/>
  <c r="R160" i="13"/>
  <c r="F160" i="13"/>
  <c r="O160" i="13"/>
  <c r="G160" i="13"/>
  <c r="T160" i="13"/>
  <c r="V160" i="13"/>
  <c r="W160" i="13" s="1"/>
  <c r="L153" i="13"/>
  <c r="M153" i="13"/>
  <c r="G153" i="13"/>
  <c r="K153" i="13"/>
  <c r="P153" i="13" s="1"/>
  <c r="V129" i="13"/>
  <c r="W129" i="13" s="1"/>
  <c r="L129" i="13"/>
  <c r="M129" i="13"/>
  <c r="Q129" i="13"/>
  <c r="U129" i="13"/>
  <c r="K124" i="13"/>
  <c r="P124" i="13" s="1"/>
  <c r="N124" i="13"/>
  <c r="O124" i="13"/>
  <c r="U124" i="13"/>
  <c r="K118" i="13"/>
  <c r="P118" i="13" s="1"/>
  <c r="U118" i="13"/>
  <c r="Q118" i="13"/>
  <c r="S84" i="13"/>
  <c r="I84" i="13"/>
  <c r="I82" i="13"/>
  <c r="S82" i="13"/>
  <c r="K190" i="13"/>
  <c r="P190" i="13" s="1"/>
  <c r="T190" i="13"/>
  <c r="L190" i="13"/>
  <c r="V190" i="13"/>
  <c r="W190" i="13" s="1"/>
  <c r="U190" i="13"/>
  <c r="N190" i="13"/>
  <c r="T183" i="13"/>
  <c r="K183" i="13"/>
  <c r="P183" i="13" s="1"/>
  <c r="L183" i="13"/>
  <c r="R183" i="13"/>
  <c r="U181" i="13"/>
  <c r="O181" i="13"/>
  <c r="M181" i="13"/>
  <c r="K181" i="13"/>
  <c r="P181" i="13" s="1"/>
  <c r="I160" i="13"/>
  <c r="S160" i="13"/>
  <c r="K152" i="13"/>
  <c r="P152" i="13" s="1"/>
  <c r="L152" i="13"/>
  <c r="U152" i="13"/>
  <c r="M152" i="13"/>
  <c r="V152" i="13"/>
  <c r="W152" i="13" s="1"/>
  <c r="N152" i="13"/>
  <c r="O152" i="13"/>
  <c r="F152" i="13"/>
  <c r="Q152" i="13"/>
  <c r="L150" i="13"/>
  <c r="T150" i="13"/>
  <c r="R150" i="13"/>
  <c r="G150" i="13"/>
  <c r="Q150" i="13"/>
  <c r="U150" i="13"/>
  <c r="M130" i="13"/>
  <c r="R130" i="13"/>
  <c r="S121" i="13"/>
  <c r="I121" i="13"/>
  <c r="T103" i="13"/>
  <c r="G103" i="13"/>
  <c r="O103" i="13"/>
  <c r="Q103" i="13"/>
  <c r="K103" i="13"/>
  <c r="P103" i="13" s="1"/>
  <c r="M103" i="13"/>
  <c r="U103" i="13"/>
  <c r="Q101" i="13"/>
  <c r="T101" i="13"/>
  <c r="K101" i="13"/>
  <c r="P101" i="13" s="1"/>
  <c r="U101" i="13"/>
  <c r="V101" i="13"/>
  <c r="W101" i="13" s="1"/>
  <c r="L101" i="13"/>
  <c r="F101" i="13"/>
  <c r="O101" i="13"/>
  <c r="I44" i="13"/>
  <c r="S44" i="13"/>
  <c r="K32" i="13"/>
  <c r="P32" i="13" s="1"/>
  <c r="L32" i="13"/>
  <c r="N32" i="13"/>
  <c r="M32" i="13"/>
  <c r="Q32" i="13"/>
  <c r="R32" i="13"/>
  <c r="U32" i="13"/>
  <c r="V32" i="13"/>
  <c r="W32" i="13" s="1"/>
  <c r="F32" i="13"/>
  <c r="S21" i="13"/>
  <c r="I21" i="13"/>
  <c r="G108" i="13"/>
  <c r="F108" i="13"/>
  <c r="N108" i="13"/>
  <c r="O108" i="13"/>
  <c r="K108" i="13"/>
  <c r="P108" i="13" s="1"/>
  <c r="U108" i="13"/>
  <c r="S102" i="13"/>
  <c r="I102" i="13"/>
  <c r="S101" i="13"/>
  <c r="I101" i="13"/>
  <c r="O98" i="13"/>
  <c r="G98" i="13"/>
  <c r="G96" i="13"/>
  <c r="F96" i="13"/>
  <c r="N96" i="13"/>
  <c r="O96" i="13"/>
  <c r="K96" i="13"/>
  <c r="P96" i="13" s="1"/>
  <c r="V96" i="13"/>
  <c r="W96" i="13" s="1"/>
  <c r="F95" i="13"/>
  <c r="O95" i="13"/>
  <c r="U95" i="13"/>
  <c r="K95" i="13"/>
  <c r="P95" i="13" s="1"/>
  <c r="V95" i="13"/>
  <c r="W95" i="13" s="1"/>
  <c r="L95" i="13"/>
  <c r="M95" i="13"/>
  <c r="Q95" i="13"/>
  <c r="Q73" i="13"/>
  <c r="R73" i="13"/>
  <c r="F73" i="13"/>
  <c r="N73" i="13"/>
  <c r="G73" i="13"/>
  <c r="O73" i="13"/>
  <c r="K73" i="13"/>
  <c r="P73" i="13" s="1"/>
  <c r="V73" i="13"/>
  <c r="W73" i="13" s="1"/>
  <c r="L73" i="13"/>
  <c r="M73" i="13"/>
  <c r="T73" i="13"/>
  <c r="U142" i="13"/>
  <c r="V142" i="13"/>
  <c r="W142" i="13" s="1"/>
  <c r="R109" i="13"/>
  <c r="G109" i="13"/>
  <c r="Q109" i="13"/>
  <c r="L107" i="13"/>
  <c r="M97" i="13"/>
  <c r="G94" i="13"/>
  <c r="F94" i="13"/>
  <c r="L93" i="13"/>
  <c r="G92" i="13"/>
  <c r="K92" i="13"/>
  <c r="P92" i="13" s="1"/>
  <c r="R92" i="13"/>
  <c r="O92" i="13"/>
  <c r="U82" i="13"/>
  <c r="F82" i="13"/>
  <c r="I45" i="13"/>
  <c r="S45" i="13"/>
  <c r="U39" i="13"/>
  <c r="T191" i="13"/>
  <c r="V191" i="13"/>
  <c r="W191" i="13" s="1"/>
  <c r="L191" i="13"/>
  <c r="K185" i="13"/>
  <c r="P185" i="13" s="1"/>
  <c r="M185" i="13"/>
  <c r="R178" i="13"/>
  <c r="F170" i="13"/>
  <c r="O170" i="13"/>
  <c r="G170" i="13"/>
  <c r="Q170" i="13"/>
  <c r="R170" i="13"/>
  <c r="S162" i="13"/>
  <c r="I162" i="13"/>
  <c r="Q158" i="13"/>
  <c r="G158" i="13"/>
  <c r="R158" i="13"/>
  <c r="F148" i="13"/>
  <c r="N148" i="13"/>
  <c r="T148" i="13"/>
  <c r="K148" i="13"/>
  <c r="P148" i="13" s="1"/>
  <c r="U148" i="13"/>
  <c r="K142" i="13"/>
  <c r="P142" i="13" s="1"/>
  <c r="Q141" i="13"/>
  <c r="K141" i="13"/>
  <c r="P141" i="13" s="1"/>
  <c r="V141" i="13"/>
  <c r="W141" i="13" s="1"/>
  <c r="G141" i="13"/>
  <c r="T141" i="13"/>
  <c r="U141" i="13"/>
  <c r="G133" i="13"/>
  <c r="V133" i="13"/>
  <c r="W133" i="13" s="1"/>
  <c r="Q131" i="13"/>
  <c r="K131" i="13"/>
  <c r="P131" i="13" s="1"/>
  <c r="Q113" i="13"/>
  <c r="T113" i="13"/>
  <c r="K113" i="13"/>
  <c r="P113" i="13" s="1"/>
  <c r="U113" i="13"/>
  <c r="F111" i="13"/>
  <c r="O111" i="13"/>
  <c r="G111" i="13"/>
  <c r="R111" i="13"/>
  <c r="T111" i="13"/>
  <c r="K105" i="13"/>
  <c r="P105" i="13" s="1"/>
  <c r="T105" i="13"/>
  <c r="L105" i="13"/>
  <c r="V105" i="13"/>
  <c r="W105" i="13" s="1"/>
  <c r="M105" i="13"/>
  <c r="F102" i="13"/>
  <c r="M102" i="13"/>
  <c r="S99" i="13"/>
  <c r="I99" i="13"/>
  <c r="V97" i="13"/>
  <c r="W97" i="13" s="1"/>
  <c r="U93" i="13"/>
  <c r="T91" i="13"/>
  <c r="I90" i="13"/>
  <c r="I78" i="13"/>
  <c r="S78" i="13"/>
  <c r="S71" i="13"/>
  <c r="I71" i="13"/>
  <c r="M61" i="13"/>
  <c r="F61" i="13"/>
  <c r="O61" i="13"/>
  <c r="V61" i="13"/>
  <c r="W61" i="13" s="1"/>
  <c r="K61" i="13"/>
  <c r="P61" i="13" s="1"/>
  <c r="L61" i="13"/>
  <c r="Q61" i="13"/>
  <c r="R61" i="13"/>
  <c r="T61" i="13"/>
  <c r="I41" i="13"/>
  <c r="S41" i="13"/>
  <c r="K16" i="13"/>
  <c r="P16" i="13" s="1"/>
  <c r="V16" i="13"/>
  <c r="W16" i="13" s="1"/>
  <c r="M16" i="13"/>
  <c r="L16" i="13"/>
  <c r="F16" i="13"/>
  <c r="U16" i="13"/>
  <c r="Q178" i="13"/>
  <c r="K178" i="13"/>
  <c r="P178" i="13" s="1"/>
  <c r="U178" i="13"/>
  <c r="G172" i="13"/>
  <c r="O172" i="13"/>
  <c r="L172" i="13"/>
  <c r="V172" i="13"/>
  <c r="W172" i="13" s="1"/>
  <c r="M172" i="13"/>
  <c r="T115" i="13"/>
  <c r="U115" i="13"/>
  <c r="V114" i="13"/>
  <c r="W114" i="13" s="1"/>
  <c r="F114" i="13"/>
  <c r="M114" i="13"/>
  <c r="G107" i="13"/>
  <c r="O107" i="13"/>
  <c r="U107" i="13"/>
  <c r="K107" i="13"/>
  <c r="P107" i="13" s="1"/>
  <c r="V107" i="13"/>
  <c r="W107" i="13" s="1"/>
  <c r="G106" i="13"/>
  <c r="S100" i="13"/>
  <c r="T97" i="13"/>
  <c r="O93" i="13"/>
  <c r="L91" i="13"/>
  <c r="V91" i="13"/>
  <c r="W91" i="13" s="1"/>
  <c r="M91" i="13"/>
  <c r="K91" i="13"/>
  <c r="P91" i="13" s="1"/>
  <c r="I85" i="13"/>
  <c r="S85" i="13"/>
  <c r="S81" i="13"/>
  <c r="I81" i="13"/>
  <c r="G80" i="13"/>
  <c r="U80" i="13"/>
  <c r="V80" i="13"/>
  <c r="W80" i="13" s="1"/>
  <c r="N80" i="13"/>
  <c r="O80" i="13"/>
  <c r="R65" i="13"/>
  <c r="L65" i="13"/>
  <c r="U65" i="13"/>
  <c r="K65" i="13"/>
  <c r="P65" i="13" s="1"/>
  <c r="M65" i="13"/>
  <c r="N65" i="13"/>
  <c r="G65" i="13"/>
  <c r="T65" i="13"/>
  <c r="N20" i="13"/>
  <c r="F20" i="13"/>
  <c r="U20" i="13"/>
  <c r="L20" i="13"/>
  <c r="R20" i="13"/>
  <c r="T20" i="13"/>
  <c r="K20" i="13"/>
  <c r="P20" i="13" s="1"/>
  <c r="U235" i="13"/>
  <c r="G235" i="13"/>
  <c r="T235" i="13"/>
  <c r="K228" i="13"/>
  <c r="P228" i="13" s="1"/>
  <c r="V228" i="13"/>
  <c r="W228" i="13" s="1"/>
  <c r="L211" i="13"/>
  <c r="F211" i="13"/>
  <c r="V211" i="13"/>
  <c r="W211" i="13" s="1"/>
  <c r="G204" i="13"/>
  <c r="O204" i="13"/>
  <c r="K200" i="13"/>
  <c r="P200" i="13" s="1"/>
  <c r="T200" i="13"/>
  <c r="F188" i="13"/>
  <c r="N188" i="13"/>
  <c r="K188" i="13"/>
  <c r="P188" i="13" s="1"/>
  <c r="U188" i="13"/>
  <c r="M180" i="13"/>
  <c r="V180" i="13"/>
  <c r="W180" i="13" s="1"/>
  <c r="T180" i="13"/>
  <c r="G179" i="13"/>
  <c r="O179" i="13"/>
  <c r="M178" i="13"/>
  <c r="Q172" i="13"/>
  <c r="M171" i="13"/>
  <c r="G171" i="13"/>
  <c r="U171" i="13"/>
  <c r="M149" i="13"/>
  <c r="O149" i="13"/>
  <c r="R142" i="13"/>
  <c r="G142" i="13"/>
  <c r="K123" i="13"/>
  <c r="P123" i="13" s="1"/>
  <c r="U123" i="13"/>
  <c r="F123" i="13"/>
  <c r="O123" i="13"/>
  <c r="G123" i="13"/>
  <c r="Q123" i="13"/>
  <c r="L121" i="13"/>
  <c r="R121" i="13"/>
  <c r="R97" i="13"/>
  <c r="G97" i="13"/>
  <c r="Q97" i="13"/>
  <c r="Q93" i="13"/>
  <c r="R93" i="13"/>
  <c r="V65" i="13"/>
  <c r="W65" i="13" s="1"/>
  <c r="U61" i="13"/>
  <c r="F46" i="13"/>
  <c r="M46" i="13"/>
  <c r="N46" i="13"/>
  <c r="O46" i="13"/>
  <c r="R46" i="13"/>
  <c r="U46" i="13"/>
  <c r="V46" i="13"/>
  <c r="W46" i="13" s="1"/>
  <c r="K39" i="13"/>
  <c r="P39" i="13" s="1"/>
  <c r="T39" i="13"/>
  <c r="M39" i="13"/>
  <c r="V39" i="13"/>
  <c r="W39" i="13" s="1"/>
  <c r="L39" i="13"/>
  <c r="N39" i="13"/>
  <c r="O39" i="13"/>
  <c r="Q39" i="13"/>
  <c r="F39" i="13"/>
  <c r="N30" i="13"/>
  <c r="F30" i="13"/>
  <c r="Q30" i="13"/>
  <c r="T30" i="13"/>
  <c r="U30" i="13"/>
  <c r="K30" i="13"/>
  <c r="P30" i="13" s="1"/>
  <c r="V30" i="13"/>
  <c r="W30" i="13" s="1"/>
  <c r="L30" i="13"/>
  <c r="K81" i="13"/>
  <c r="P81" i="13" s="1"/>
  <c r="U81" i="13"/>
  <c r="F77" i="13"/>
  <c r="N77" i="13"/>
  <c r="G75" i="13"/>
  <c r="Q75" i="13"/>
  <c r="U75" i="13"/>
  <c r="G71" i="13"/>
  <c r="O71" i="13"/>
  <c r="R71" i="13"/>
  <c r="M71" i="13"/>
  <c r="L59" i="13"/>
  <c r="U59" i="13"/>
  <c r="F59" i="13"/>
  <c r="N59" i="13"/>
  <c r="K59" i="13"/>
  <c r="P59" i="13" s="1"/>
  <c r="M59" i="13"/>
  <c r="O59" i="13"/>
  <c r="L53" i="13"/>
  <c r="U53" i="13"/>
  <c r="F53" i="13"/>
  <c r="N53" i="13"/>
  <c r="T53" i="13"/>
  <c r="V53" i="13"/>
  <c r="W53" i="13" s="1"/>
  <c r="K53" i="13"/>
  <c r="P53" i="13" s="1"/>
  <c r="I51" i="13"/>
  <c r="S51" i="13"/>
  <c r="K9" i="13"/>
  <c r="P9" i="13" s="1"/>
  <c r="N9" i="13"/>
  <c r="F9" i="13"/>
  <c r="R9" i="13"/>
  <c r="G9" i="13"/>
  <c r="U9" i="13"/>
  <c r="V9" i="13"/>
  <c r="W9" i="13" s="1"/>
  <c r="S8" i="13"/>
  <c r="I8" i="13"/>
  <c r="S5" i="13"/>
  <c r="I5" i="13"/>
  <c r="O156" i="13"/>
  <c r="F156" i="13"/>
  <c r="Q144" i="13"/>
  <c r="M144" i="13"/>
  <c r="O139" i="13"/>
  <c r="F139" i="13"/>
  <c r="Q138" i="13"/>
  <c r="N138" i="13"/>
  <c r="V135" i="13"/>
  <c r="W135" i="13" s="1"/>
  <c r="Q125" i="13"/>
  <c r="F125" i="13"/>
  <c r="N125" i="13"/>
  <c r="U90" i="13"/>
  <c r="Q87" i="13"/>
  <c r="K87" i="13"/>
  <c r="P87" i="13" s="1"/>
  <c r="V87" i="13"/>
  <c r="W87" i="13" s="1"/>
  <c r="T81" i="13"/>
  <c r="U77" i="13"/>
  <c r="K75" i="13"/>
  <c r="P75" i="13" s="1"/>
  <c r="K71" i="13"/>
  <c r="P71" i="13" s="1"/>
  <c r="L67" i="13"/>
  <c r="V67" i="13"/>
  <c r="W67" i="13" s="1"/>
  <c r="F67" i="13"/>
  <c r="N67" i="13"/>
  <c r="N42" i="13"/>
  <c r="K42" i="13"/>
  <c r="P42" i="13" s="1"/>
  <c r="S40" i="13"/>
  <c r="U24" i="13"/>
  <c r="R24" i="13"/>
  <c r="M24" i="13"/>
  <c r="Q24" i="13"/>
  <c r="T24" i="13"/>
  <c r="G19" i="13"/>
  <c r="M19" i="13"/>
  <c r="Q19" i="13"/>
  <c r="T19" i="13"/>
  <c r="U19" i="13"/>
  <c r="M9" i="13"/>
  <c r="R157" i="13"/>
  <c r="O157" i="13"/>
  <c r="G88" i="13"/>
  <c r="F88" i="13"/>
  <c r="N88" i="13"/>
  <c r="R81" i="13"/>
  <c r="T77" i="13"/>
  <c r="V75" i="13"/>
  <c r="W75" i="13" s="1"/>
  <c r="V66" i="13"/>
  <c r="W66" i="13" s="1"/>
  <c r="L66" i="13"/>
  <c r="O66" i="13"/>
  <c r="K54" i="13"/>
  <c r="P54" i="13" s="1"/>
  <c r="N54" i="13"/>
  <c r="O54" i="13"/>
  <c r="R54" i="13"/>
  <c r="I50" i="13"/>
  <c r="S50" i="13"/>
  <c r="R38" i="13"/>
  <c r="M38" i="13"/>
  <c r="L9" i="13"/>
  <c r="I56" i="13"/>
  <c r="S56" i="13"/>
  <c r="R45" i="13"/>
  <c r="K45" i="13"/>
  <c r="P45" i="13" s="1"/>
  <c r="T45" i="13"/>
  <c r="V45" i="13"/>
  <c r="W45" i="13" s="1"/>
  <c r="L45" i="13"/>
  <c r="M45" i="13"/>
  <c r="U44" i="13"/>
  <c r="M44" i="13"/>
  <c r="F44" i="13"/>
  <c r="R44" i="13"/>
  <c r="G44" i="13"/>
  <c r="V44" i="13"/>
  <c r="W44" i="13" s="1"/>
  <c r="I38" i="13"/>
  <c r="S38" i="13"/>
  <c r="U31" i="13"/>
  <c r="Q31" i="13"/>
  <c r="F31" i="13"/>
  <c r="T31" i="13"/>
  <c r="L31" i="13"/>
  <c r="N31" i="13"/>
  <c r="R31" i="13"/>
  <c r="M26" i="13"/>
  <c r="Q26" i="13"/>
  <c r="V26" i="13"/>
  <c r="W26" i="13" s="1"/>
  <c r="K25" i="13"/>
  <c r="P25" i="13" s="1"/>
  <c r="L25" i="13"/>
  <c r="U25" i="13"/>
  <c r="N25" i="13"/>
  <c r="F25" i="13"/>
  <c r="M25" i="13"/>
  <c r="O25" i="13"/>
  <c r="Q25" i="13"/>
  <c r="R14" i="13"/>
  <c r="K14" i="13"/>
  <c r="P14" i="13" s="1"/>
  <c r="T14" i="13"/>
  <c r="M14" i="13"/>
  <c r="V14" i="13"/>
  <c r="W14" i="13" s="1"/>
  <c r="L14" i="13"/>
  <c r="G79" i="13"/>
  <c r="Q79" i="13"/>
  <c r="U60" i="13"/>
  <c r="I46" i="13"/>
  <c r="S46" i="13"/>
  <c r="R43" i="13"/>
  <c r="G23" i="13"/>
  <c r="S7" i="13"/>
  <c r="I7" i="13"/>
  <c r="Q64" i="13"/>
  <c r="T64" i="13"/>
  <c r="K64" i="13"/>
  <c r="P64" i="13" s="1"/>
  <c r="V64" i="13"/>
  <c r="W64" i="13" s="1"/>
  <c r="K60" i="13"/>
  <c r="P60" i="13" s="1"/>
  <c r="N60" i="13"/>
  <c r="L43" i="13"/>
  <c r="U43" i="13"/>
  <c r="F43" i="13"/>
  <c r="N43" i="13"/>
  <c r="S27" i="13"/>
  <c r="I27" i="13"/>
  <c r="V12" i="13"/>
  <c r="W12" i="13" s="1"/>
  <c r="M12" i="13"/>
  <c r="F12" i="13"/>
  <c r="T12" i="13"/>
  <c r="R4" i="13"/>
  <c r="F4" i="13"/>
  <c r="F47" i="13"/>
  <c r="O47" i="13"/>
  <c r="R47" i="13"/>
  <c r="O43" i="13"/>
  <c r="T22" i="13"/>
  <c r="L22" i="13"/>
  <c r="S15" i="13"/>
  <c r="I15" i="13"/>
  <c r="O13" i="13"/>
  <c r="V13" i="13"/>
  <c r="W13" i="13" s="1"/>
  <c r="K28" i="13"/>
  <c r="P28" i="13" s="1"/>
  <c r="R27" i="13"/>
  <c r="I20" i="13"/>
  <c r="T5" i="13"/>
  <c r="V62" i="13"/>
  <c r="W62" i="13" s="1"/>
  <c r="V49" i="13"/>
  <c r="W49" i="13" s="1"/>
  <c r="T41" i="13"/>
  <c r="G27" i="13"/>
  <c r="M11" i="13"/>
  <c r="Q5" i="13"/>
  <c r="G5" i="13"/>
  <c r="K4" i="13"/>
  <c r="P4" i="13" s="1"/>
  <c r="S1000" i="13"/>
  <c r="M1000" i="13"/>
  <c r="T1000" i="13"/>
  <c r="R1000" i="13"/>
  <c r="L1000" i="13"/>
  <c r="I16" i="13"/>
  <c r="S16" i="13"/>
  <c r="O938" i="13"/>
  <c r="S938" i="13"/>
  <c r="I938" i="13"/>
  <c r="G933" i="13"/>
  <c r="O933" i="13"/>
  <c r="F933" i="13"/>
  <c r="Q933" i="13"/>
  <c r="R933" i="13"/>
  <c r="U922" i="13"/>
  <c r="L907" i="13"/>
  <c r="T907" i="13"/>
  <c r="F907" i="13"/>
  <c r="N907" i="13"/>
  <c r="V907" i="13"/>
  <c r="W907" i="13" s="1"/>
  <c r="G907" i="13"/>
  <c r="O907" i="13"/>
  <c r="U907" i="13"/>
  <c r="K907" i="13"/>
  <c r="P907" i="13" s="1"/>
  <c r="S902" i="13"/>
  <c r="I902" i="13"/>
  <c r="L891" i="13"/>
  <c r="T891" i="13"/>
  <c r="F891" i="13"/>
  <c r="N891" i="13"/>
  <c r="V891" i="13"/>
  <c r="W891" i="13" s="1"/>
  <c r="G891" i="13"/>
  <c r="O891" i="13"/>
  <c r="U891" i="13"/>
  <c r="K891" i="13"/>
  <c r="P891" i="13" s="1"/>
  <c r="S886" i="13"/>
  <c r="I886" i="13"/>
  <c r="S870" i="13"/>
  <c r="I870" i="13"/>
  <c r="S854" i="13"/>
  <c r="I854" i="13"/>
  <c r="I846" i="13"/>
  <c r="S846" i="13"/>
  <c r="I822" i="13"/>
  <c r="S822" i="13"/>
  <c r="S821" i="13"/>
  <c r="I821" i="13"/>
  <c r="I818" i="13"/>
  <c r="S818" i="13"/>
  <c r="R797" i="13"/>
  <c r="K797" i="13"/>
  <c r="P797" i="13" s="1"/>
  <c r="T797" i="13"/>
  <c r="U797" i="13"/>
  <c r="V797" i="13"/>
  <c r="W797" i="13" s="1"/>
  <c r="M797" i="13"/>
  <c r="L797" i="13"/>
  <c r="F788" i="13"/>
  <c r="N788" i="13"/>
  <c r="V788" i="13"/>
  <c r="W788" i="13" s="1"/>
  <c r="Q788" i="13"/>
  <c r="T788" i="13"/>
  <c r="L788" i="13"/>
  <c r="M788" i="13"/>
  <c r="K788" i="13"/>
  <c r="P788" i="13" s="1"/>
  <c r="O788" i="13"/>
  <c r="I719" i="13"/>
  <c r="S719" i="13"/>
  <c r="I654" i="13"/>
  <c r="S654" i="13"/>
  <c r="K605" i="13"/>
  <c r="P605" i="13" s="1"/>
  <c r="G605" i="13"/>
  <c r="T605" i="13"/>
  <c r="V605" i="13"/>
  <c r="W605" i="13" s="1"/>
  <c r="M605" i="13"/>
  <c r="N605" i="13"/>
  <c r="L605" i="13"/>
  <c r="O605" i="13"/>
  <c r="Q605" i="13"/>
  <c r="R605" i="13"/>
  <c r="U605" i="13"/>
  <c r="S540" i="13"/>
  <c r="I540" i="13"/>
  <c r="Q467" i="13"/>
  <c r="G467" i="13"/>
  <c r="K467" i="13"/>
  <c r="P467" i="13" s="1"/>
  <c r="T467" i="13"/>
  <c r="U467" i="13"/>
  <c r="M467" i="13"/>
  <c r="L467" i="13"/>
  <c r="N467" i="13"/>
  <c r="O467" i="13"/>
  <c r="R467" i="13"/>
  <c r="V467" i="13"/>
  <c r="W467" i="13" s="1"/>
  <c r="S11" i="13"/>
  <c r="I11" i="13"/>
  <c r="U996" i="13"/>
  <c r="G981" i="13"/>
  <c r="O981" i="13"/>
  <c r="F981" i="13"/>
  <c r="R981" i="13"/>
  <c r="Q981" i="13"/>
  <c r="K974" i="13"/>
  <c r="P974" i="13" s="1"/>
  <c r="R974" i="13"/>
  <c r="L974" i="13"/>
  <c r="U974" i="13"/>
  <c r="T974" i="13"/>
  <c r="M974" i="13"/>
  <c r="V974" i="13"/>
  <c r="W974" i="13" s="1"/>
  <c r="O970" i="13"/>
  <c r="S970" i="13"/>
  <c r="I970" i="13"/>
  <c r="F969" i="13"/>
  <c r="G965" i="13"/>
  <c r="O965" i="13"/>
  <c r="F965" i="13"/>
  <c r="Q965" i="13"/>
  <c r="R965" i="13"/>
  <c r="Q958" i="13"/>
  <c r="F958" i="13"/>
  <c r="K954" i="13"/>
  <c r="P954" i="13" s="1"/>
  <c r="G954" i="13"/>
  <c r="Q954" i="13"/>
  <c r="R954" i="13"/>
  <c r="T954" i="13"/>
  <c r="G949" i="13"/>
  <c r="O949" i="13"/>
  <c r="F949" i="13"/>
  <c r="Q949" i="13"/>
  <c r="R949" i="13"/>
  <c r="Q947" i="13"/>
  <c r="K944" i="13"/>
  <c r="P944" i="13" s="1"/>
  <c r="F944" i="13"/>
  <c r="O944" i="13"/>
  <c r="G944" i="13"/>
  <c r="Q944" i="13"/>
  <c r="R944" i="13"/>
  <c r="N938" i="13"/>
  <c r="G937" i="13"/>
  <c r="O937" i="13"/>
  <c r="R937" i="13"/>
  <c r="T937" i="13"/>
  <c r="K937" i="13"/>
  <c r="P937" i="13" s="1"/>
  <c r="L937" i="13"/>
  <c r="U937" i="13"/>
  <c r="T933" i="13"/>
  <c r="I933" i="13"/>
  <c r="S933" i="13"/>
  <c r="K928" i="13"/>
  <c r="P928" i="13" s="1"/>
  <c r="F928" i="13"/>
  <c r="O928" i="13"/>
  <c r="G928" i="13"/>
  <c r="Q928" i="13"/>
  <c r="R928" i="13"/>
  <c r="O922" i="13"/>
  <c r="S922" i="13"/>
  <c r="I922" i="13"/>
  <c r="F921" i="13"/>
  <c r="G921" i="13"/>
  <c r="O921" i="13"/>
  <c r="R921" i="13"/>
  <c r="K921" i="13"/>
  <c r="P921" i="13" s="1"/>
  <c r="T921" i="13"/>
  <c r="L921" i="13"/>
  <c r="U921" i="13"/>
  <c r="V918" i="13"/>
  <c r="W918" i="13" s="1"/>
  <c r="R907" i="13"/>
  <c r="R906" i="13"/>
  <c r="K906" i="13"/>
  <c r="P906" i="13" s="1"/>
  <c r="F906" i="13"/>
  <c r="O906" i="13"/>
  <c r="G906" i="13"/>
  <c r="Q906" i="13"/>
  <c r="T906" i="13"/>
  <c r="U906" i="13"/>
  <c r="R891" i="13"/>
  <c r="R890" i="13"/>
  <c r="K890" i="13"/>
  <c r="P890" i="13" s="1"/>
  <c r="F890" i="13"/>
  <c r="O890" i="13"/>
  <c r="G890" i="13"/>
  <c r="Q890" i="13"/>
  <c r="T890" i="13"/>
  <c r="U890" i="13"/>
  <c r="V886" i="13"/>
  <c r="W886" i="13" s="1"/>
  <c r="R875" i="13"/>
  <c r="R874" i="13"/>
  <c r="K874" i="13"/>
  <c r="P874" i="13" s="1"/>
  <c r="F874" i="13"/>
  <c r="O874" i="13"/>
  <c r="G874" i="13"/>
  <c r="Q874" i="13"/>
  <c r="T874" i="13"/>
  <c r="U874" i="13"/>
  <c r="V870" i="13"/>
  <c r="W870" i="13" s="1"/>
  <c r="R859" i="13"/>
  <c r="R858" i="13"/>
  <c r="K858" i="13"/>
  <c r="P858" i="13" s="1"/>
  <c r="F858" i="13"/>
  <c r="O858" i="13"/>
  <c r="G858" i="13"/>
  <c r="Q858" i="13"/>
  <c r="T858" i="13"/>
  <c r="U858" i="13"/>
  <c r="F829" i="13"/>
  <c r="R819" i="13"/>
  <c r="L819" i="13"/>
  <c r="U819" i="13"/>
  <c r="F819" i="13"/>
  <c r="N819" i="13"/>
  <c r="G819" i="13"/>
  <c r="O819" i="13"/>
  <c r="V819" i="13"/>
  <c r="W819" i="13" s="1"/>
  <c r="K819" i="13"/>
  <c r="P819" i="13" s="1"/>
  <c r="M819" i="13"/>
  <c r="I814" i="13"/>
  <c r="S814" i="13"/>
  <c r="F804" i="13"/>
  <c r="N804" i="13"/>
  <c r="V804" i="13"/>
  <c r="W804" i="13" s="1"/>
  <c r="L804" i="13"/>
  <c r="U804" i="13"/>
  <c r="M804" i="13"/>
  <c r="G804" i="13"/>
  <c r="R804" i="13"/>
  <c r="T804" i="13"/>
  <c r="K804" i="13"/>
  <c r="P804" i="13" s="1"/>
  <c r="Q797" i="13"/>
  <c r="U772" i="13"/>
  <c r="I752" i="13"/>
  <c r="S752" i="13"/>
  <c r="F748" i="13"/>
  <c r="N748" i="13"/>
  <c r="V748" i="13"/>
  <c r="W748" i="13" s="1"/>
  <c r="Q748" i="13"/>
  <c r="O748" i="13"/>
  <c r="U748" i="13"/>
  <c r="L748" i="13"/>
  <c r="M748" i="13"/>
  <c r="G748" i="13"/>
  <c r="K748" i="13"/>
  <c r="P748" i="13" s="1"/>
  <c r="F740" i="13"/>
  <c r="N740" i="13"/>
  <c r="V740" i="13"/>
  <c r="W740" i="13" s="1"/>
  <c r="Q740" i="13"/>
  <c r="O740" i="13"/>
  <c r="K740" i="13"/>
  <c r="P740" i="13" s="1"/>
  <c r="M740" i="13"/>
  <c r="G740" i="13"/>
  <c r="L740" i="13"/>
  <c r="R740" i="13"/>
  <c r="V581" i="13"/>
  <c r="W581" i="13" s="1"/>
  <c r="K563" i="13"/>
  <c r="P563" i="13" s="1"/>
  <c r="F563" i="13"/>
  <c r="O563" i="13"/>
  <c r="R563" i="13"/>
  <c r="V563" i="13"/>
  <c r="W563" i="13" s="1"/>
  <c r="L563" i="13"/>
  <c r="M563" i="13"/>
  <c r="N563" i="13"/>
  <c r="Q563" i="13"/>
  <c r="T563" i="13"/>
  <c r="G563" i="13"/>
  <c r="U563" i="13"/>
  <c r="K519" i="13"/>
  <c r="P519" i="13" s="1"/>
  <c r="F519" i="13"/>
  <c r="N519" i="13"/>
  <c r="V519" i="13"/>
  <c r="W519" i="13" s="1"/>
  <c r="O519" i="13"/>
  <c r="R519" i="13"/>
  <c r="G519" i="13"/>
  <c r="T519" i="13"/>
  <c r="L519" i="13"/>
  <c r="M519" i="13"/>
  <c r="Q519" i="13"/>
  <c r="U519" i="13"/>
  <c r="S490" i="13"/>
  <c r="I467" i="13"/>
  <c r="S467" i="13"/>
  <c r="F325" i="13"/>
  <c r="N325" i="13"/>
  <c r="V325" i="13"/>
  <c r="W325" i="13" s="1"/>
  <c r="Q325" i="13"/>
  <c r="G325" i="13"/>
  <c r="R325" i="13"/>
  <c r="U325" i="13"/>
  <c r="K325" i="13"/>
  <c r="P325" i="13" s="1"/>
  <c r="M325" i="13"/>
  <c r="L325" i="13"/>
  <c r="O325" i="13"/>
  <c r="T325" i="13"/>
  <c r="F319" i="13"/>
  <c r="N319" i="13"/>
  <c r="V319" i="13"/>
  <c r="W319" i="13" s="1"/>
  <c r="Q319" i="13"/>
  <c r="M319" i="13"/>
  <c r="O319" i="13"/>
  <c r="G319" i="13"/>
  <c r="R319" i="13"/>
  <c r="L319" i="13"/>
  <c r="T319" i="13"/>
  <c r="U319" i="13"/>
  <c r="K319" i="13"/>
  <c r="P319" i="13" s="1"/>
  <c r="S255" i="13"/>
  <c r="I255" i="13"/>
  <c r="S247" i="13"/>
  <c r="I247" i="13"/>
  <c r="S227" i="13"/>
  <c r="I227" i="13"/>
  <c r="L140" i="13"/>
  <c r="T140" i="13"/>
  <c r="G140" i="13"/>
  <c r="F140" i="13"/>
  <c r="Q140" i="13"/>
  <c r="U140" i="13"/>
  <c r="N140" i="13"/>
  <c r="O140" i="13"/>
  <c r="M140" i="13"/>
  <c r="R140" i="13"/>
  <c r="V140" i="13"/>
  <c r="W140" i="13" s="1"/>
  <c r="K140" i="13"/>
  <c r="P140" i="13" s="1"/>
  <c r="L56" i="13"/>
  <c r="T56" i="13"/>
  <c r="Q56" i="13"/>
  <c r="M56" i="13"/>
  <c r="F56" i="13"/>
  <c r="V56" i="13"/>
  <c r="W56" i="13" s="1"/>
  <c r="N56" i="13"/>
  <c r="G56" i="13"/>
  <c r="K56" i="13"/>
  <c r="P56" i="13" s="1"/>
  <c r="O56" i="13"/>
  <c r="U56" i="13"/>
  <c r="R56" i="13"/>
  <c r="G931" i="13"/>
  <c r="O931" i="13"/>
  <c r="K931" i="13"/>
  <c r="P931" i="13" s="1"/>
  <c r="T931" i="13"/>
  <c r="L931" i="13"/>
  <c r="U931" i="13"/>
  <c r="M931" i="13"/>
  <c r="V931" i="13"/>
  <c r="W931" i="13" s="1"/>
  <c r="R902" i="13"/>
  <c r="K902" i="13"/>
  <c r="P902" i="13" s="1"/>
  <c r="F902" i="13"/>
  <c r="O902" i="13"/>
  <c r="G902" i="13"/>
  <c r="Q902" i="13"/>
  <c r="T902" i="13"/>
  <c r="U902" i="13"/>
  <c r="R854" i="13"/>
  <c r="K854" i="13"/>
  <c r="P854" i="13" s="1"/>
  <c r="F854" i="13"/>
  <c r="O854" i="13"/>
  <c r="G854" i="13"/>
  <c r="Q854" i="13"/>
  <c r="T854" i="13"/>
  <c r="U854" i="13"/>
  <c r="R821" i="13"/>
  <c r="K821" i="13"/>
  <c r="P821" i="13" s="1"/>
  <c r="T821" i="13"/>
  <c r="F821" i="13"/>
  <c r="O821" i="13"/>
  <c r="G821" i="13"/>
  <c r="Q821" i="13"/>
  <c r="U821" i="13"/>
  <c r="V821" i="13"/>
  <c r="W821" i="13" s="1"/>
  <c r="I785" i="13"/>
  <c r="S785" i="13"/>
  <c r="K625" i="13"/>
  <c r="P625" i="13" s="1"/>
  <c r="R625" i="13"/>
  <c r="M625" i="13"/>
  <c r="V625" i="13"/>
  <c r="W625" i="13" s="1"/>
  <c r="U625" i="13"/>
  <c r="L625" i="13"/>
  <c r="N625" i="13"/>
  <c r="F625" i="13"/>
  <c r="T625" i="13"/>
  <c r="G625" i="13"/>
  <c r="O625" i="13"/>
  <c r="Q625" i="13"/>
  <c r="S533" i="13"/>
  <c r="I533" i="13"/>
  <c r="S517" i="13"/>
  <c r="I517" i="13"/>
  <c r="G979" i="13"/>
  <c r="O979" i="13"/>
  <c r="L979" i="13"/>
  <c r="U979" i="13"/>
  <c r="K979" i="13"/>
  <c r="P979" i="13" s="1"/>
  <c r="T979" i="13"/>
  <c r="M979" i="13"/>
  <c r="V979" i="13"/>
  <c r="W979" i="13" s="1"/>
  <c r="K926" i="13"/>
  <c r="P926" i="13" s="1"/>
  <c r="R926" i="13"/>
  <c r="T926" i="13"/>
  <c r="L926" i="13"/>
  <c r="U926" i="13"/>
  <c r="M926" i="13"/>
  <c r="V926" i="13"/>
  <c r="W926" i="13" s="1"/>
  <c r="S918" i="13"/>
  <c r="I918" i="13"/>
  <c r="F988" i="13"/>
  <c r="N988" i="13"/>
  <c r="V988" i="13"/>
  <c r="W988" i="13" s="1"/>
  <c r="G988" i="13"/>
  <c r="O988" i="13"/>
  <c r="Q988" i="13"/>
  <c r="R986" i="13"/>
  <c r="I982" i="13"/>
  <c r="I981" i="13"/>
  <c r="S981" i="13"/>
  <c r="K976" i="13"/>
  <c r="P976" i="13" s="1"/>
  <c r="F976" i="13"/>
  <c r="O976" i="13"/>
  <c r="Q976" i="13"/>
  <c r="G976" i="13"/>
  <c r="R976" i="13"/>
  <c r="N970" i="13"/>
  <c r="I966" i="13"/>
  <c r="N902" i="13"/>
  <c r="N870" i="13"/>
  <c r="L863" i="13"/>
  <c r="T863" i="13"/>
  <c r="F863" i="13"/>
  <c r="N863" i="13"/>
  <c r="V863" i="13"/>
  <c r="W863" i="13" s="1"/>
  <c r="G863" i="13"/>
  <c r="O863" i="13"/>
  <c r="U863" i="13"/>
  <c r="K863" i="13"/>
  <c r="P863" i="13" s="1"/>
  <c r="Q859" i="13"/>
  <c r="S858" i="13"/>
  <c r="I858" i="13"/>
  <c r="O797" i="13"/>
  <c r="U788" i="13"/>
  <c r="S772" i="13"/>
  <c r="S763" i="13"/>
  <c r="I744" i="13"/>
  <c r="S744" i="13"/>
  <c r="M933" i="13"/>
  <c r="R910" i="13"/>
  <c r="K910" i="13"/>
  <c r="P910" i="13" s="1"/>
  <c r="F910" i="13"/>
  <c r="O910" i="13"/>
  <c r="G910" i="13"/>
  <c r="Q910" i="13"/>
  <c r="T910" i="13"/>
  <c r="U910" i="13"/>
  <c r="R895" i="13"/>
  <c r="M886" i="13"/>
  <c r="R878" i="13"/>
  <c r="K878" i="13"/>
  <c r="P878" i="13" s="1"/>
  <c r="F878" i="13"/>
  <c r="O878" i="13"/>
  <c r="G878" i="13"/>
  <c r="Q878" i="13"/>
  <c r="T878" i="13"/>
  <c r="U878" i="13"/>
  <c r="R862" i="13"/>
  <c r="K862" i="13"/>
  <c r="P862" i="13" s="1"/>
  <c r="F862" i="13"/>
  <c r="O862" i="13"/>
  <c r="G862" i="13"/>
  <c r="Q862" i="13"/>
  <c r="T862" i="13"/>
  <c r="U862" i="13"/>
  <c r="S829" i="13"/>
  <c r="I829" i="13"/>
  <c r="V823" i="13"/>
  <c r="W823" i="13" s="1"/>
  <c r="M821" i="13"/>
  <c r="S779" i="13"/>
  <c r="K541" i="13"/>
  <c r="P541" i="13" s="1"/>
  <c r="F541" i="13"/>
  <c r="N541" i="13"/>
  <c r="V541" i="13"/>
  <c r="W541" i="13" s="1"/>
  <c r="R541" i="13"/>
  <c r="L541" i="13"/>
  <c r="M541" i="13"/>
  <c r="O541" i="13"/>
  <c r="Q541" i="13"/>
  <c r="T541" i="13"/>
  <c r="U541" i="13"/>
  <c r="G492" i="13"/>
  <c r="O492" i="13"/>
  <c r="R492" i="13"/>
  <c r="Q492" i="13"/>
  <c r="K492" i="13"/>
  <c r="P492" i="13" s="1"/>
  <c r="U492" i="13"/>
  <c r="N492" i="13"/>
  <c r="V492" i="13"/>
  <c r="W492" i="13" s="1"/>
  <c r="L492" i="13"/>
  <c r="M492" i="13"/>
  <c r="T492" i="13"/>
  <c r="F998" i="13"/>
  <c r="N998" i="13"/>
  <c r="V998" i="13"/>
  <c r="W998" i="13" s="1"/>
  <c r="G998" i="13"/>
  <c r="O998" i="13"/>
  <c r="Q998" i="13"/>
  <c r="L994" i="13"/>
  <c r="F990" i="13"/>
  <c r="N990" i="13"/>
  <c r="V990" i="13"/>
  <c r="W990" i="13" s="1"/>
  <c r="O990" i="13"/>
  <c r="G990" i="13"/>
  <c r="Q990" i="13"/>
  <c r="R988" i="13"/>
  <c r="I985" i="13"/>
  <c r="S985" i="13"/>
  <c r="M981" i="13"/>
  <c r="V980" i="13"/>
  <c r="W980" i="13" s="1"/>
  <c r="T976" i="13"/>
  <c r="V975" i="13"/>
  <c r="W975" i="13" s="1"/>
  <c r="L970" i="13"/>
  <c r="M965" i="13"/>
  <c r="V964" i="13"/>
  <c r="W964" i="13" s="1"/>
  <c r="S960" i="13"/>
  <c r="I960" i="13"/>
  <c r="N958" i="13"/>
  <c r="S955" i="13"/>
  <c r="M954" i="13"/>
  <c r="I953" i="13"/>
  <c r="S953" i="13"/>
  <c r="M949" i="13"/>
  <c r="V948" i="13"/>
  <c r="W948" i="13" s="1"/>
  <c r="N944" i="13"/>
  <c r="G943" i="13"/>
  <c r="O943" i="13"/>
  <c r="Q943" i="13"/>
  <c r="R943" i="13"/>
  <c r="K943" i="13"/>
  <c r="P943" i="13" s="1"/>
  <c r="T943" i="13"/>
  <c r="N937" i="13"/>
  <c r="L933" i="13"/>
  <c r="K932" i="13"/>
  <c r="P932" i="13" s="1"/>
  <c r="Q932" i="13"/>
  <c r="R932" i="13"/>
  <c r="T932" i="13"/>
  <c r="L932" i="13"/>
  <c r="U932" i="13"/>
  <c r="N928" i="13"/>
  <c r="G927" i="13"/>
  <c r="O927" i="13"/>
  <c r="Q927" i="13"/>
  <c r="R927" i="13"/>
  <c r="K927" i="13"/>
  <c r="P927" i="13" s="1"/>
  <c r="T927" i="13"/>
  <c r="R920" i="13"/>
  <c r="K920" i="13"/>
  <c r="P920" i="13" s="1"/>
  <c r="Q920" i="13"/>
  <c r="T920" i="13"/>
  <c r="U920" i="13"/>
  <c r="L920" i="13"/>
  <c r="V920" i="13"/>
  <c r="W920" i="13" s="1"/>
  <c r="L915" i="13"/>
  <c r="T915" i="13"/>
  <c r="F915" i="13"/>
  <c r="N915" i="13"/>
  <c r="V915" i="13"/>
  <c r="W915" i="13" s="1"/>
  <c r="G915" i="13"/>
  <c r="O915" i="13"/>
  <c r="U915" i="13"/>
  <c r="K915" i="13"/>
  <c r="P915" i="13" s="1"/>
  <c r="Q911" i="13"/>
  <c r="S910" i="13"/>
  <c r="I910" i="13"/>
  <c r="M907" i="13"/>
  <c r="N906" i="13"/>
  <c r="L902" i="13"/>
  <c r="L899" i="13"/>
  <c r="T899" i="13"/>
  <c r="F899" i="13"/>
  <c r="N899" i="13"/>
  <c r="V899" i="13"/>
  <c r="W899" i="13" s="1"/>
  <c r="G899" i="13"/>
  <c r="O899" i="13"/>
  <c r="U899" i="13"/>
  <c r="K899" i="13"/>
  <c r="P899" i="13" s="1"/>
  <c r="S894" i="13"/>
  <c r="I894" i="13"/>
  <c r="M891" i="13"/>
  <c r="N890" i="13"/>
  <c r="L883" i="13"/>
  <c r="T883" i="13"/>
  <c r="F883" i="13"/>
  <c r="N883" i="13"/>
  <c r="V883" i="13"/>
  <c r="W883" i="13" s="1"/>
  <c r="G883" i="13"/>
  <c r="O883" i="13"/>
  <c r="U883" i="13"/>
  <c r="K883" i="13"/>
  <c r="P883" i="13" s="1"/>
  <c r="S878" i="13"/>
  <c r="I878" i="13"/>
  <c r="N874" i="13"/>
  <c r="L867" i="13"/>
  <c r="T867" i="13"/>
  <c r="F867" i="13"/>
  <c r="N867" i="13"/>
  <c r="V867" i="13"/>
  <c r="W867" i="13" s="1"/>
  <c r="G867" i="13"/>
  <c r="O867" i="13"/>
  <c r="U867" i="13"/>
  <c r="K867" i="13"/>
  <c r="P867" i="13" s="1"/>
  <c r="Q863" i="13"/>
  <c r="S862" i="13"/>
  <c r="I862" i="13"/>
  <c r="N858" i="13"/>
  <c r="L854" i="13"/>
  <c r="L851" i="13"/>
  <c r="T851" i="13"/>
  <c r="F851" i="13"/>
  <c r="N851" i="13"/>
  <c r="V851" i="13"/>
  <c r="W851" i="13" s="1"/>
  <c r="G851" i="13"/>
  <c r="O851" i="13"/>
  <c r="U851" i="13"/>
  <c r="K851" i="13"/>
  <c r="P851" i="13" s="1"/>
  <c r="Q847" i="13"/>
  <c r="F836" i="13"/>
  <c r="N836" i="13"/>
  <c r="V836" i="13"/>
  <c r="W836" i="13" s="1"/>
  <c r="L836" i="13"/>
  <c r="U836" i="13"/>
  <c r="M836" i="13"/>
  <c r="T836" i="13"/>
  <c r="K836" i="13"/>
  <c r="P836" i="13" s="1"/>
  <c r="U833" i="13"/>
  <c r="N829" i="13"/>
  <c r="L821" i="13"/>
  <c r="Q819" i="13"/>
  <c r="F808" i="13"/>
  <c r="N808" i="13"/>
  <c r="V808" i="13"/>
  <c r="W808" i="13" s="1"/>
  <c r="L808" i="13"/>
  <c r="U808" i="13"/>
  <c r="M808" i="13"/>
  <c r="T808" i="13"/>
  <c r="K808" i="13"/>
  <c r="P808" i="13" s="1"/>
  <c r="S795" i="13"/>
  <c r="R788" i="13"/>
  <c r="F776" i="13"/>
  <c r="N776" i="13"/>
  <c r="V776" i="13"/>
  <c r="W776" i="13" s="1"/>
  <c r="Q776" i="13"/>
  <c r="O776" i="13"/>
  <c r="G776" i="13"/>
  <c r="R776" i="13"/>
  <c r="K776" i="13"/>
  <c r="P776" i="13" s="1"/>
  <c r="L776" i="13"/>
  <c r="M776" i="13"/>
  <c r="F766" i="13"/>
  <c r="N766" i="13"/>
  <c r="V766" i="13"/>
  <c r="W766" i="13" s="1"/>
  <c r="Q766" i="13"/>
  <c r="G766" i="13"/>
  <c r="R766" i="13"/>
  <c r="T766" i="13"/>
  <c r="K766" i="13"/>
  <c r="P766" i="13" s="1"/>
  <c r="U766" i="13"/>
  <c r="L766" i="13"/>
  <c r="M766" i="13"/>
  <c r="O766" i="13"/>
  <c r="T748" i="13"/>
  <c r="U740" i="13"/>
  <c r="I680" i="13"/>
  <c r="S680" i="13"/>
  <c r="I959" i="13"/>
  <c r="S959" i="13"/>
  <c r="K938" i="13"/>
  <c r="P938" i="13" s="1"/>
  <c r="G938" i="13"/>
  <c r="Q938" i="13"/>
  <c r="R938" i="13"/>
  <c r="T938" i="13"/>
  <c r="R931" i="13"/>
  <c r="R918" i="13"/>
  <c r="K918" i="13"/>
  <c r="P918" i="13" s="1"/>
  <c r="F918" i="13"/>
  <c r="O918" i="13"/>
  <c r="G918" i="13"/>
  <c r="Q918" i="13"/>
  <c r="T918" i="13"/>
  <c r="U918" i="13"/>
  <c r="R886" i="13"/>
  <c r="K886" i="13"/>
  <c r="P886" i="13" s="1"/>
  <c r="F886" i="13"/>
  <c r="O886" i="13"/>
  <c r="G886" i="13"/>
  <c r="Q886" i="13"/>
  <c r="T886" i="13"/>
  <c r="U886" i="13"/>
  <c r="R870" i="13"/>
  <c r="K870" i="13"/>
  <c r="P870" i="13" s="1"/>
  <c r="F870" i="13"/>
  <c r="O870" i="13"/>
  <c r="G870" i="13"/>
  <c r="Q870" i="13"/>
  <c r="T870" i="13"/>
  <c r="U870" i="13"/>
  <c r="F832" i="13"/>
  <c r="N832" i="13"/>
  <c r="V832" i="13"/>
  <c r="W832" i="13" s="1"/>
  <c r="L832" i="13"/>
  <c r="U832" i="13"/>
  <c r="M832" i="13"/>
  <c r="G832" i="13"/>
  <c r="R832" i="13"/>
  <c r="T832" i="13"/>
  <c r="F772" i="13"/>
  <c r="N772" i="13"/>
  <c r="V772" i="13"/>
  <c r="W772" i="13" s="1"/>
  <c r="Q772" i="13"/>
  <c r="T772" i="13"/>
  <c r="L772" i="13"/>
  <c r="M772" i="13"/>
  <c r="K772" i="13"/>
  <c r="P772" i="13" s="1"/>
  <c r="O772" i="13"/>
  <c r="I651" i="13"/>
  <c r="S651" i="13"/>
  <c r="F986" i="13"/>
  <c r="N986" i="13"/>
  <c r="V986" i="13"/>
  <c r="W986" i="13" s="1"/>
  <c r="O986" i="13"/>
  <c r="G986" i="13"/>
  <c r="Q986" i="13"/>
  <c r="G963" i="13"/>
  <c r="O963" i="13"/>
  <c r="K963" i="13"/>
  <c r="P963" i="13" s="1"/>
  <c r="T963" i="13"/>
  <c r="L963" i="13"/>
  <c r="U963" i="13"/>
  <c r="M963" i="13"/>
  <c r="V963" i="13"/>
  <c r="W963" i="13" s="1"/>
  <c r="K922" i="13"/>
  <c r="P922" i="13" s="1"/>
  <c r="G922" i="13"/>
  <c r="Q922" i="13"/>
  <c r="R922" i="13"/>
  <c r="T922" i="13"/>
  <c r="L875" i="13"/>
  <c r="T875" i="13"/>
  <c r="F875" i="13"/>
  <c r="N875" i="13"/>
  <c r="V875" i="13"/>
  <c r="W875" i="13" s="1"/>
  <c r="G875" i="13"/>
  <c r="O875" i="13"/>
  <c r="U875" i="13"/>
  <c r="K875" i="13"/>
  <c r="P875" i="13" s="1"/>
  <c r="L859" i="13"/>
  <c r="T859" i="13"/>
  <c r="F859" i="13"/>
  <c r="N859" i="13"/>
  <c r="V859" i="13"/>
  <c r="W859" i="13" s="1"/>
  <c r="G859" i="13"/>
  <c r="O859" i="13"/>
  <c r="U859" i="13"/>
  <c r="K859" i="13"/>
  <c r="P859" i="13" s="1"/>
  <c r="F996" i="13"/>
  <c r="N996" i="13"/>
  <c r="V996" i="13"/>
  <c r="W996" i="13" s="1"/>
  <c r="O996" i="13"/>
  <c r="G996" i="13"/>
  <c r="Q996" i="13"/>
  <c r="R994" i="13"/>
  <c r="S954" i="13"/>
  <c r="I954" i="13"/>
  <c r="N931" i="13"/>
  <c r="S928" i="13"/>
  <c r="I928" i="13"/>
  <c r="N926" i="13"/>
  <c r="N922" i="13"/>
  <c r="I921" i="13"/>
  <c r="S921" i="13"/>
  <c r="S890" i="13"/>
  <c r="I890" i="13"/>
  <c r="N886" i="13"/>
  <c r="L879" i="13"/>
  <c r="T879" i="13"/>
  <c r="F879" i="13"/>
  <c r="N879" i="13"/>
  <c r="V879" i="13"/>
  <c r="W879" i="13" s="1"/>
  <c r="G879" i="13"/>
  <c r="O879" i="13"/>
  <c r="U879" i="13"/>
  <c r="K879" i="13"/>
  <c r="P879" i="13" s="1"/>
  <c r="Q875" i="13"/>
  <c r="S874" i="13"/>
  <c r="I874" i="13"/>
  <c r="K593" i="13"/>
  <c r="P593" i="13" s="1"/>
  <c r="R593" i="13"/>
  <c r="M593" i="13"/>
  <c r="V593" i="13"/>
  <c r="W593" i="13" s="1"/>
  <c r="G593" i="13"/>
  <c r="Q593" i="13"/>
  <c r="U593" i="13"/>
  <c r="F593" i="13"/>
  <c r="T593" i="13"/>
  <c r="L593" i="13"/>
  <c r="N593" i="13"/>
  <c r="O593" i="13"/>
  <c r="S563" i="13"/>
  <c r="I563" i="13"/>
  <c r="I325" i="13"/>
  <c r="S325" i="13"/>
  <c r="S996" i="13"/>
  <c r="S988" i="13"/>
  <c r="G985" i="13"/>
  <c r="O985" i="13"/>
  <c r="R985" i="13"/>
  <c r="K985" i="13"/>
  <c r="P985" i="13" s="1"/>
  <c r="T985" i="13"/>
  <c r="L985" i="13"/>
  <c r="U985" i="13"/>
  <c r="N979" i="13"/>
  <c r="U976" i="13"/>
  <c r="Q969" i="13"/>
  <c r="N963" i="13"/>
  <c r="K960" i="13"/>
  <c r="P960" i="13" s="1"/>
  <c r="F960" i="13"/>
  <c r="O960" i="13"/>
  <c r="G960" i="13"/>
  <c r="Q960" i="13"/>
  <c r="R960" i="13"/>
  <c r="G953" i="13"/>
  <c r="O953" i="13"/>
  <c r="R953" i="13"/>
  <c r="T953" i="13"/>
  <c r="K953" i="13"/>
  <c r="P953" i="13" s="1"/>
  <c r="L953" i="13"/>
  <c r="U953" i="13"/>
  <c r="M922" i="13"/>
  <c r="M918" i="13"/>
  <c r="M902" i="13"/>
  <c r="R894" i="13"/>
  <c r="K894" i="13"/>
  <c r="P894" i="13" s="1"/>
  <c r="F894" i="13"/>
  <c r="O894" i="13"/>
  <c r="G894" i="13"/>
  <c r="Q894" i="13"/>
  <c r="T894" i="13"/>
  <c r="U894" i="13"/>
  <c r="R879" i="13"/>
  <c r="M870" i="13"/>
  <c r="R863" i="13"/>
  <c r="M854" i="13"/>
  <c r="F840" i="13"/>
  <c r="N840" i="13"/>
  <c r="V840" i="13"/>
  <c r="W840" i="13" s="1"/>
  <c r="L840" i="13"/>
  <c r="U840" i="13"/>
  <c r="M840" i="13"/>
  <c r="T840" i="13"/>
  <c r="K840" i="13"/>
  <c r="P840" i="13" s="1"/>
  <c r="O840" i="13"/>
  <c r="K832" i="13"/>
  <c r="P832" i="13" s="1"/>
  <c r="O829" i="13"/>
  <c r="R815" i="13"/>
  <c r="L815" i="13"/>
  <c r="U815" i="13"/>
  <c r="F815" i="13"/>
  <c r="N815" i="13"/>
  <c r="G815" i="13"/>
  <c r="O815" i="13"/>
  <c r="T815" i="13"/>
  <c r="V815" i="13"/>
  <c r="W815" i="13" s="1"/>
  <c r="K815" i="13"/>
  <c r="P815" i="13" s="1"/>
  <c r="N797" i="13"/>
  <c r="F760" i="13"/>
  <c r="N760" i="13"/>
  <c r="V760" i="13"/>
  <c r="W760" i="13" s="1"/>
  <c r="Q760" i="13"/>
  <c r="O760" i="13"/>
  <c r="G760" i="13"/>
  <c r="R760" i="13"/>
  <c r="K760" i="13"/>
  <c r="P760" i="13" s="1"/>
  <c r="L760" i="13"/>
  <c r="M760" i="13"/>
  <c r="F680" i="13"/>
  <c r="N680" i="13"/>
  <c r="V680" i="13"/>
  <c r="W680" i="13" s="1"/>
  <c r="Q680" i="13"/>
  <c r="T680" i="13"/>
  <c r="M680" i="13"/>
  <c r="G680" i="13"/>
  <c r="U680" i="13"/>
  <c r="K680" i="13"/>
  <c r="P680" i="13" s="1"/>
  <c r="L680" i="13"/>
  <c r="O680" i="13"/>
  <c r="M996" i="13"/>
  <c r="M988" i="13"/>
  <c r="K986" i="13"/>
  <c r="P986" i="13" s="1"/>
  <c r="L981" i="13"/>
  <c r="K980" i="13"/>
  <c r="P980" i="13" s="1"/>
  <c r="Q980" i="13"/>
  <c r="T980" i="13"/>
  <c r="R980" i="13"/>
  <c r="L980" i="13"/>
  <c r="U980" i="13"/>
  <c r="N976" i="13"/>
  <c r="G975" i="13"/>
  <c r="O975" i="13"/>
  <c r="Q975" i="13"/>
  <c r="R975" i="13"/>
  <c r="K975" i="13"/>
  <c r="P975" i="13" s="1"/>
  <c r="T975" i="13"/>
  <c r="L965" i="13"/>
  <c r="K964" i="13"/>
  <c r="P964" i="13" s="1"/>
  <c r="Q964" i="13"/>
  <c r="R964" i="13"/>
  <c r="T964" i="13"/>
  <c r="L964" i="13"/>
  <c r="U964" i="13"/>
  <c r="T960" i="13"/>
  <c r="V959" i="13"/>
  <c r="W959" i="13" s="1"/>
  <c r="L954" i="13"/>
  <c r="L949" i="13"/>
  <c r="K948" i="13"/>
  <c r="P948" i="13" s="1"/>
  <c r="Q948" i="13"/>
  <c r="R948" i="13"/>
  <c r="T948" i="13"/>
  <c r="L948" i="13"/>
  <c r="U948" i="13"/>
  <c r="M944" i="13"/>
  <c r="I943" i="13"/>
  <c r="S943" i="13"/>
  <c r="M937" i="13"/>
  <c r="K933" i="13"/>
  <c r="P933" i="13" s="1"/>
  <c r="S932" i="13"/>
  <c r="I932" i="13"/>
  <c r="M928" i="13"/>
  <c r="I927" i="13"/>
  <c r="S927" i="13"/>
  <c r="N921" i="13"/>
  <c r="S920" i="13"/>
  <c r="I920" i="13"/>
  <c r="R914" i="13"/>
  <c r="K914" i="13"/>
  <c r="P914" i="13" s="1"/>
  <c r="F914" i="13"/>
  <c r="O914" i="13"/>
  <c r="G914" i="13"/>
  <c r="Q914" i="13"/>
  <c r="T914" i="13"/>
  <c r="U914" i="13"/>
  <c r="V910" i="13"/>
  <c r="W910" i="13" s="1"/>
  <c r="M906" i="13"/>
  <c r="R898" i="13"/>
  <c r="K898" i="13"/>
  <c r="P898" i="13" s="1"/>
  <c r="F898" i="13"/>
  <c r="O898" i="13"/>
  <c r="G898" i="13"/>
  <c r="Q898" i="13"/>
  <c r="T898" i="13"/>
  <c r="U898" i="13"/>
  <c r="V894" i="13"/>
  <c r="W894" i="13" s="1"/>
  <c r="M890" i="13"/>
  <c r="R882" i="13"/>
  <c r="K882" i="13"/>
  <c r="P882" i="13" s="1"/>
  <c r="F882" i="13"/>
  <c r="O882" i="13"/>
  <c r="G882" i="13"/>
  <c r="Q882" i="13"/>
  <c r="T882" i="13"/>
  <c r="U882" i="13"/>
  <c r="V878" i="13"/>
  <c r="W878" i="13" s="1"/>
  <c r="M874" i="13"/>
  <c r="R866" i="13"/>
  <c r="K866" i="13"/>
  <c r="P866" i="13" s="1"/>
  <c r="F866" i="13"/>
  <c r="O866" i="13"/>
  <c r="G866" i="13"/>
  <c r="Q866" i="13"/>
  <c r="T866" i="13"/>
  <c r="U866" i="13"/>
  <c r="V862" i="13"/>
  <c r="W862" i="13" s="1"/>
  <c r="M858" i="13"/>
  <c r="R850" i="13"/>
  <c r="K850" i="13"/>
  <c r="P850" i="13" s="1"/>
  <c r="F850" i="13"/>
  <c r="O850" i="13"/>
  <c r="G850" i="13"/>
  <c r="Q850" i="13"/>
  <c r="T850" i="13"/>
  <c r="U850" i="13"/>
  <c r="F844" i="13"/>
  <c r="N844" i="13"/>
  <c r="V844" i="13"/>
  <c r="W844" i="13" s="1"/>
  <c r="L844" i="13"/>
  <c r="U844" i="13"/>
  <c r="M844" i="13"/>
  <c r="K844" i="13"/>
  <c r="P844" i="13" s="1"/>
  <c r="O844" i="13"/>
  <c r="Q840" i="13"/>
  <c r="R833" i="13"/>
  <c r="K833" i="13"/>
  <c r="P833" i="13" s="1"/>
  <c r="T833" i="13"/>
  <c r="V833" i="13"/>
  <c r="W833" i="13" s="1"/>
  <c r="L833" i="13"/>
  <c r="M833" i="13"/>
  <c r="R825" i="13"/>
  <c r="K825" i="13"/>
  <c r="P825" i="13" s="1"/>
  <c r="T825" i="13"/>
  <c r="G825" i="13"/>
  <c r="Q825" i="13"/>
  <c r="U825" i="13"/>
  <c r="V825" i="13"/>
  <c r="W825" i="13" s="1"/>
  <c r="Q815" i="13"/>
  <c r="O804" i="13"/>
  <c r="F792" i="13"/>
  <c r="N792" i="13"/>
  <c r="V792" i="13"/>
  <c r="W792" i="13" s="1"/>
  <c r="Q792" i="13"/>
  <c r="O792" i="13"/>
  <c r="G792" i="13"/>
  <c r="R792" i="13"/>
  <c r="K792" i="13"/>
  <c r="P792" i="13" s="1"/>
  <c r="L792" i="13"/>
  <c r="M792" i="13"/>
  <c r="F782" i="13"/>
  <c r="N782" i="13"/>
  <c r="V782" i="13"/>
  <c r="W782" i="13" s="1"/>
  <c r="Q782" i="13"/>
  <c r="G782" i="13"/>
  <c r="R782" i="13"/>
  <c r="T782" i="13"/>
  <c r="K782" i="13"/>
  <c r="P782" i="13" s="1"/>
  <c r="U782" i="13"/>
  <c r="O782" i="13"/>
  <c r="L782" i="13"/>
  <c r="M782" i="13"/>
  <c r="F756" i="13"/>
  <c r="N756" i="13"/>
  <c r="V756" i="13"/>
  <c r="W756" i="13" s="1"/>
  <c r="Q756" i="13"/>
  <c r="O756" i="13"/>
  <c r="T756" i="13"/>
  <c r="K756" i="13"/>
  <c r="P756" i="13" s="1"/>
  <c r="L756" i="13"/>
  <c r="G756" i="13"/>
  <c r="M756" i="13"/>
  <c r="T740" i="13"/>
  <c r="F724" i="13"/>
  <c r="N724" i="13"/>
  <c r="V724" i="13"/>
  <c r="W724" i="13" s="1"/>
  <c r="Q724" i="13"/>
  <c r="O724" i="13"/>
  <c r="U724" i="13"/>
  <c r="K724" i="13"/>
  <c r="P724" i="13" s="1"/>
  <c r="L724" i="13"/>
  <c r="M724" i="13"/>
  <c r="G724" i="13"/>
  <c r="R724" i="13"/>
  <c r="S694" i="13"/>
  <c r="S573" i="13"/>
  <c r="I573" i="13"/>
  <c r="Q435" i="13"/>
  <c r="G435" i="13"/>
  <c r="K435" i="13"/>
  <c r="P435" i="13" s="1"/>
  <c r="T435" i="13"/>
  <c r="U435" i="13"/>
  <c r="M435" i="13"/>
  <c r="N435" i="13"/>
  <c r="R435" i="13"/>
  <c r="L435" i="13"/>
  <c r="O435" i="13"/>
  <c r="V435" i="13"/>
  <c r="W435" i="13" s="1"/>
  <c r="F994" i="13"/>
  <c r="N994" i="13"/>
  <c r="V994" i="13"/>
  <c r="W994" i="13" s="1"/>
  <c r="O994" i="13"/>
  <c r="G994" i="13"/>
  <c r="Q994" i="13"/>
  <c r="K970" i="13"/>
  <c r="P970" i="13" s="1"/>
  <c r="G970" i="13"/>
  <c r="Q970" i="13"/>
  <c r="R970" i="13"/>
  <c r="T970" i="13"/>
  <c r="G947" i="13"/>
  <c r="O947" i="13"/>
  <c r="K947" i="13"/>
  <c r="P947" i="13" s="1"/>
  <c r="T947" i="13"/>
  <c r="L947" i="13"/>
  <c r="U947" i="13"/>
  <c r="M947" i="13"/>
  <c r="V947" i="13"/>
  <c r="W947" i="13" s="1"/>
  <c r="K942" i="13"/>
  <c r="P942" i="13" s="1"/>
  <c r="R942" i="13"/>
  <c r="T942" i="13"/>
  <c r="L942" i="13"/>
  <c r="U942" i="13"/>
  <c r="M942" i="13"/>
  <c r="V942" i="13"/>
  <c r="W942" i="13" s="1"/>
  <c r="G969" i="13"/>
  <c r="O969" i="13"/>
  <c r="R969" i="13"/>
  <c r="K969" i="13"/>
  <c r="P969" i="13" s="1"/>
  <c r="T969" i="13"/>
  <c r="L969" i="13"/>
  <c r="U969" i="13"/>
  <c r="I965" i="13"/>
  <c r="S965" i="13"/>
  <c r="K958" i="13"/>
  <c r="P958" i="13" s="1"/>
  <c r="R958" i="13"/>
  <c r="T958" i="13"/>
  <c r="L958" i="13"/>
  <c r="U958" i="13"/>
  <c r="M958" i="13"/>
  <c r="V958" i="13"/>
  <c r="W958" i="13" s="1"/>
  <c r="I950" i="13"/>
  <c r="I949" i="13"/>
  <c r="S949" i="13"/>
  <c r="S944" i="13"/>
  <c r="I944" i="13"/>
  <c r="N942" i="13"/>
  <c r="M938" i="13"/>
  <c r="I937" i="13"/>
  <c r="S937" i="13"/>
  <c r="N933" i="13"/>
  <c r="N918" i="13"/>
  <c r="L911" i="13"/>
  <c r="T911" i="13"/>
  <c r="F911" i="13"/>
  <c r="N911" i="13"/>
  <c r="V911" i="13"/>
  <c r="W911" i="13" s="1"/>
  <c r="G911" i="13"/>
  <c r="O911" i="13"/>
  <c r="U911" i="13"/>
  <c r="K911" i="13"/>
  <c r="P911" i="13" s="1"/>
  <c r="Q907" i="13"/>
  <c r="S906" i="13"/>
  <c r="I906" i="13"/>
  <c r="L895" i="13"/>
  <c r="T895" i="13"/>
  <c r="F895" i="13"/>
  <c r="N895" i="13"/>
  <c r="V895" i="13"/>
  <c r="W895" i="13" s="1"/>
  <c r="G895" i="13"/>
  <c r="O895" i="13"/>
  <c r="U895" i="13"/>
  <c r="K895" i="13"/>
  <c r="P895" i="13" s="1"/>
  <c r="Q891" i="13"/>
  <c r="N854" i="13"/>
  <c r="L847" i="13"/>
  <c r="T847" i="13"/>
  <c r="F847" i="13"/>
  <c r="N847" i="13"/>
  <c r="V847" i="13"/>
  <c r="W847" i="13" s="1"/>
  <c r="G847" i="13"/>
  <c r="O847" i="13"/>
  <c r="U847" i="13"/>
  <c r="K847" i="13"/>
  <c r="P847" i="13" s="1"/>
  <c r="O832" i="13"/>
  <c r="R829" i="13"/>
  <c r="K829" i="13"/>
  <c r="P829" i="13" s="1"/>
  <c r="T829" i="13"/>
  <c r="U829" i="13"/>
  <c r="V829" i="13"/>
  <c r="W829" i="13" s="1"/>
  <c r="L829" i="13"/>
  <c r="R823" i="13"/>
  <c r="L823" i="13"/>
  <c r="U823" i="13"/>
  <c r="F823" i="13"/>
  <c r="N823" i="13"/>
  <c r="G823" i="13"/>
  <c r="O823" i="13"/>
  <c r="K823" i="13"/>
  <c r="P823" i="13" s="1"/>
  <c r="M823" i="13"/>
  <c r="N821" i="13"/>
  <c r="I743" i="13"/>
  <c r="S743" i="13"/>
  <c r="F732" i="13"/>
  <c r="N732" i="13"/>
  <c r="V732" i="13"/>
  <c r="W732" i="13" s="1"/>
  <c r="Q732" i="13"/>
  <c r="O732" i="13"/>
  <c r="G732" i="13"/>
  <c r="U732" i="13"/>
  <c r="K732" i="13"/>
  <c r="P732" i="13" s="1"/>
  <c r="L732" i="13"/>
  <c r="M732" i="13"/>
  <c r="I592" i="13"/>
  <c r="S592" i="13"/>
  <c r="I560" i="13"/>
  <c r="S560" i="13"/>
  <c r="M994" i="13"/>
  <c r="M986" i="13"/>
  <c r="V985" i="13"/>
  <c r="W985" i="13" s="1"/>
  <c r="S976" i="13"/>
  <c r="I976" i="13"/>
  <c r="I969" i="13"/>
  <c r="S969" i="13"/>
  <c r="L938" i="13"/>
  <c r="I675" i="13"/>
  <c r="S675" i="13"/>
  <c r="I673" i="13"/>
  <c r="S673" i="13"/>
  <c r="F1000" i="13"/>
  <c r="N1000" i="13"/>
  <c r="V1000" i="13"/>
  <c r="W1000" i="13" s="1"/>
  <c r="O1000" i="13"/>
  <c r="G1000" i="13"/>
  <c r="Q1000" i="13"/>
  <c r="L996" i="13"/>
  <c r="F992" i="13"/>
  <c r="N992" i="13"/>
  <c r="V992" i="13"/>
  <c r="W992" i="13" s="1"/>
  <c r="G992" i="13"/>
  <c r="O992" i="13"/>
  <c r="Q992" i="13"/>
  <c r="L988" i="13"/>
  <c r="N985" i="13"/>
  <c r="K981" i="13"/>
  <c r="P981" i="13" s="1"/>
  <c r="S980" i="13"/>
  <c r="I980" i="13"/>
  <c r="M976" i="13"/>
  <c r="I975" i="13"/>
  <c r="S975" i="13"/>
  <c r="M969" i="13"/>
  <c r="K965" i="13"/>
  <c r="P965" i="13" s="1"/>
  <c r="S964" i="13"/>
  <c r="I964" i="13"/>
  <c r="N960" i="13"/>
  <c r="G959" i="13"/>
  <c r="O959" i="13"/>
  <c r="Q959" i="13"/>
  <c r="R959" i="13"/>
  <c r="K959" i="13"/>
  <c r="P959" i="13" s="1"/>
  <c r="T959" i="13"/>
  <c r="N953" i="13"/>
  <c r="K949" i="13"/>
  <c r="P949" i="13" s="1"/>
  <c r="S948" i="13"/>
  <c r="I948" i="13"/>
  <c r="L944" i="13"/>
  <c r="G942" i="13"/>
  <c r="V938" i="13"/>
  <c r="W938" i="13" s="1"/>
  <c r="F938" i="13"/>
  <c r="F931" i="13"/>
  <c r="L928" i="13"/>
  <c r="G926" i="13"/>
  <c r="M921" i="13"/>
  <c r="F919" i="13"/>
  <c r="N919" i="13"/>
  <c r="V919" i="13"/>
  <c r="W919" i="13" s="1"/>
  <c r="G919" i="13"/>
  <c r="O919" i="13"/>
  <c r="R919" i="13"/>
  <c r="T919" i="13"/>
  <c r="K919" i="13"/>
  <c r="P919" i="13" s="1"/>
  <c r="U919" i="13"/>
  <c r="S914" i="13"/>
  <c r="I914" i="13"/>
  <c r="M911" i="13"/>
  <c r="N910" i="13"/>
  <c r="L906" i="13"/>
  <c r="L903" i="13"/>
  <c r="T903" i="13"/>
  <c r="F903" i="13"/>
  <c r="N903" i="13"/>
  <c r="V903" i="13"/>
  <c r="W903" i="13" s="1"/>
  <c r="G903" i="13"/>
  <c r="O903" i="13"/>
  <c r="U903" i="13"/>
  <c r="K903" i="13"/>
  <c r="P903" i="13" s="1"/>
  <c r="S898" i="13"/>
  <c r="I898" i="13"/>
  <c r="M895" i="13"/>
  <c r="N894" i="13"/>
  <c r="L890" i="13"/>
  <c r="L887" i="13"/>
  <c r="T887" i="13"/>
  <c r="F887" i="13"/>
  <c r="N887" i="13"/>
  <c r="V887" i="13"/>
  <c r="W887" i="13" s="1"/>
  <c r="G887" i="13"/>
  <c r="O887" i="13"/>
  <c r="U887" i="13"/>
  <c r="K887" i="13"/>
  <c r="P887" i="13" s="1"/>
  <c r="S882" i="13"/>
  <c r="I882" i="13"/>
  <c r="M879" i="13"/>
  <c r="N878" i="13"/>
  <c r="L874" i="13"/>
  <c r="L871" i="13"/>
  <c r="T871" i="13"/>
  <c r="F871" i="13"/>
  <c r="N871" i="13"/>
  <c r="V871" i="13"/>
  <c r="W871" i="13" s="1"/>
  <c r="G871" i="13"/>
  <c r="O871" i="13"/>
  <c r="U871" i="13"/>
  <c r="K871" i="13"/>
  <c r="P871" i="13" s="1"/>
  <c r="S866" i="13"/>
  <c r="I866" i="13"/>
  <c r="M863" i="13"/>
  <c r="N862" i="13"/>
  <c r="L858" i="13"/>
  <c r="L855" i="13"/>
  <c r="T855" i="13"/>
  <c r="F855" i="13"/>
  <c r="N855" i="13"/>
  <c r="V855" i="13"/>
  <c r="W855" i="13" s="1"/>
  <c r="G855" i="13"/>
  <c r="O855" i="13"/>
  <c r="U855" i="13"/>
  <c r="K855" i="13"/>
  <c r="P855" i="13" s="1"/>
  <c r="S850" i="13"/>
  <c r="I850" i="13"/>
  <c r="M847" i="13"/>
  <c r="R827" i="13"/>
  <c r="L827" i="13"/>
  <c r="U827" i="13"/>
  <c r="F827" i="13"/>
  <c r="N827" i="13"/>
  <c r="G827" i="13"/>
  <c r="O827" i="13"/>
  <c r="K827" i="13"/>
  <c r="P827" i="13" s="1"/>
  <c r="M827" i="13"/>
  <c r="Q827" i="13"/>
  <c r="S825" i="13"/>
  <c r="I825" i="13"/>
  <c r="Q823" i="13"/>
  <c r="F812" i="13"/>
  <c r="N812" i="13"/>
  <c r="V812" i="13"/>
  <c r="W812" i="13" s="1"/>
  <c r="L812" i="13"/>
  <c r="U812" i="13"/>
  <c r="M812" i="13"/>
  <c r="K812" i="13"/>
  <c r="P812" i="13" s="1"/>
  <c r="O812" i="13"/>
  <c r="G797" i="13"/>
  <c r="G772" i="13"/>
  <c r="I769" i="13"/>
  <c r="S769" i="13"/>
  <c r="U760" i="13"/>
  <c r="R748" i="13"/>
  <c r="I709" i="13"/>
  <c r="S709" i="13"/>
  <c r="K615" i="13"/>
  <c r="P615" i="13" s="1"/>
  <c r="Q615" i="13"/>
  <c r="L615" i="13"/>
  <c r="U615" i="13"/>
  <c r="F615" i="13"/>
  <c r="T615" i="13"/>
  <c r="V615" i="13"/>
  <c r="W615" i="13" s="1"/>
  <c r="M615" i="13"/>
  <c r="N615" i="13"/>
  <c r="O615" i="13"/>
  <c r="R615" i="13"/>
  <c r="G598" i="13"/>
  <c r="O598" i="13"/>
  <c r="M598" i="13"/>
  <c r="V598" i="13"/>
  <c r="W598" i="13" s="1"/>
  <c r="K598" i="13"/>
  <c r="P598" i="13" s="1"/>
  <c r="U598" i="13"/>
  <c r="L598" i="13"/>
  <c r="N598" i="13"/>
  <c r="Q598" i="13"/>
  <c r="R598" i="13"/>
  <c r="K581" i="13"/>
  <c r="P581" i="13" s="1"/>
  <c r="L581" i="13"/>
  <c r="U581" i="13"/>
  <c r="F581" i="13"/>
  <c r="O581" i="13"/>
  <c r="N581" i="13"/>
  <c r="M581" i="13"/>
  <c r="Q581" i="13"/>
  <c r="R581" i="13"/>
  <c r="T581" i="13"/>
  <c r="K533" i="13"/>
  <c r="P533" i="13" s="1"/>
  <c r="F533" i="13"/>
  <c r="N533" i="13"/>
  <c r="V533" i="13"/>
  <c r="W533" i="13" s="1"/>
  <c r="M533" i="13"/>
  <c r="G533" i="13"/>
  <c r="Q533" i="13"/>
  <c r="L533" i="13"/>
  <c r="O533" i="13"/>
  <c r="R533" i="13"/>
  <c r="T533" i="13"/>
  <c r="U533" i="13"/>
  <c r="K517" i="13"/>
  <c r="P517" i="13" s="1"/>
  <c r="F517" i="13"/>
  <c r="N517" i="13"/>
  <c r="V517" i="13"/>
  <c r="W517" i="13" s="1"/>
  <c r="M517" i="13"/>
  <c r="G517" i="13"/>
  <c r="Q517" i="13"/>
  <c r="L517" i="13"/>
  <c r="O517" i="13"/>
  <c r="R517" i="13"/>
  <c r="T517" i="13"/>
  <c r="U517" i="13"/>
  <c r="S506" i="13"/>
  <c r="I506" i="13"/>
  <c r="Q447" i="13"/>
  <c r="L447" i="13"/>
  <c r="U447" i="13"/>
  <c r="F447" i="13"/>
  <c r="O447" i="13"/>
  <c r="T447" i="13"/>
  <c r="G447" i="13"/>
  <c r="K447" i="13"/>
  <c r="P447" i="13" s="1"/>
  <c r="M447" i="13"/>
  <c r="N447" i="13"/>
  <c r="R447" i="13"/>
  <c r="V447" i="13"/>
  <c r="W447" i="13" s="1"/>
  <c r="N801" i="13"/>
  <c r="I759" i="13"/>
  <c r="S759" i="13"/>
  <c r="F750" i="13"/>
  <c r="N750" i="13"/>
  <c r="V750" i="13"/>
  <c r="W750" i="13" s="1"/>
  <c r="Q750" i="13"/>
  <c r="L750" i="13"/>
  <c r="T750" i="13"/>
  <c r="K750" i="13"/>
  <c r="P750" i="13" s="1"/>
  <c r="M750" i="13"/>
  <c r="S653" i="13"/>
  <c r="I653" i="13"/>
  <c r="S645" i="13"/>
  <c r="I645" i="13"/>
  <c r="K641" i="13"/>
  <c r="P641" i="13" s="1"/>
  <c r="R641" i="13"/>
  <c r="M641" i="13"/>
  <c r="V641" i="13"/>
  <c r="W641" i="13" s="1"/>
  <c r="F641" i="13"/>
  <c r="T641" i="13"/>
  <c r="U641" i="13"/>
  <c r="L641" i="13"/>
  <c r="N641" i="13"/>
  <c r="O641" i="13"/>
  <c r="K611" i="13"/>
  <c r="P611" i="13" s="1"/>
  <c r="F611" i="13"/>
  <c r="O611" i="13"/>
  <c r="R611" i="13"/>
  <c r="U611" i="13"/>
  <c r="L611" i="13"/>
  <c r="M611" i="13"/>
  <c r="N611" i="13"/>
  <c r="S571" i="13"/>
  <c r="I571" i="13"/>
  <c r="I542" i="13"/>
  <c r="S542" i="13"/>
  <c r="G510" i="13"/>
  <c r="O510" i="13"/>
  <c r="R510" i="13"/>
  <c r="L510" i="13"/>
  <c r="V510" i="13"/>
  <c r="W510" i="13" s="1"/>
  <c r="K510" i="13"/>
  <c r="P510" i="13" s="1"/>
  <c r="M510" i="13"/>
  <c r="N510" i="13"/>
  <c r="Q510" i="13"/>
  <c r="T510" i="13"/>
  <c r="F353" i="13"/>
  <c r="N353" i="13"/>
  <c r="V353" i="13"/>
  <c r="W353" i="13" s="1"/>
  <c r="Q353" i="13"/>
  <c r="O353" i="13"/>
  <c r="U353" i="13"/>
  <c r="K353" i="13"/>
  <c r="P353" i="13" s="1"/>
  <c r="M353" i="13"/>
  <c r="L353" i="13"/>
  <c r="R353" i="13"/>
  <c r="T353" i="13"/>
  <c r="G353" i="13"/>
  <c r="S285" i="13"/>
  <c r="I285" i="13"/>
  <c r="S269" i="13"/>
  <c r="I269" i="13"/>
  <c r="K217" i="13"/>
  <c r="P217" i="13" s="1"/>
  <c r="M217" i="13"/>
  <c r="V217" i="13"/>
  <c r="W217" i="13" s="1"/>
  <c r="G217" i="13"/>
  <c r="F217" i="13"/>
  <c r="R217" i="13"/>
  <c r="T217" i="13"/>
  <c r="N217" i="13"/>
  <c r="Q217" i="13"/>
  <c r="L217" i="13"/>
  <c r="U217" i="13"/>
  <c r="O217" i="13"/>
  <c r="I156" i="13"/>
  <c r="S156" i="13"/>
  <c r="Q86" i="13"/>
  <c r="L86" i="13"/>
  <c r="T86" i="13"/>
  <c r="R86" i="13"/>
  <c r="K86" i="13"/>
  <c r="P86" i="13" s="1"/>
  <c r="V86" i="13"/>
  <c r="W86" i="13" s="1"/>
  <c r="F86" i="13"/>
  <c r="G86" i="13"/>
  <c r="U86" i="13"/>
  <c r="N86" i="13"/>
  <c r="O86" i="13"/>
  <c r="M86" i="13"/>
  <c r="S83" i="13"/>
  <c r="I83" i="13"/>
  <c r="I55" i="13"/>
  <c r="S55" i="13"/>
  <c r="Q982" i="13"/>
  <c r="O978" i="13"/>
  <c r="F978" i="13"/>
  <c r="G973" i="13"/>
  <c r="O973" i="13"/>
  <c r="G972" i="13"/>
  <c r="Q966" i="13"/>
  <c r="O962" i="13"/>
  <c r="F962" i="13"/>
  <c r="G957" i="13"/>
  <c r="O957" i="13"/>
  <c r="G956" i="13"/>
  <c r="F951" i="13"/>
  <c r="Q950" i="13"/>
  <c r="O946" i="13"/>
  <c r="F946" i="13"/>
  <c r="G941" i="13"/>
  <c r="O941" i="13"/>
  <c r="G940" i="13"/>
  <c r="Q934" i="13"/>
  <c r="O930" i="13"/>
  <c r="F930" i="13"/>
  <c r="G925" i="13"/>
  <c r="O925" i="13"/>
  <c r="G924" i="13"/>
  <c r="L917" i="13"/>
  <c r="T917" i="13"/>
  <c r="F917" i="13"/>
  <c r="N917" i="13"/>
  <c r="V917" i="13"/>
  <c r="W917" i="13" s="1"/>
  <c r="G917" i="13"/>
  <c r="O917" i="13"/>
  <c r="R916" i="13"/>
  <c r="K916" i="13"/>
  <c r="P916" i="13" s="1"/>
  <c r="L913" i="13"/>
  <c r="T913" i="13"/>
  <c r="F913" i="13"/>
  <c r="N913" i="13"/>
  <c r="V913" i="13"/>
  <c r="W913" i="13" s="1"/>
  <c r="G913" i="13"/>
  <c r="O913" i="13"/>
  <c r="R912" i="13"/>
  <c r="K912" i="13"/>
  <c r="P912" i="13" s="1"/>
  <c r="L909" i="13"/>
  <c r="T909" i="13"/>
  <c r="F909" i="13"/>
  <c r="N909" i="13"/>
  <c r="V909" i="13"/>
  <c r="W909" i="13" s="1"/>
  <c r="G909" i="13"/>
  <c r="O909" i="13"/>
  <c r="R908" i="13"/>
  <c r="K908" i="13"/>
  <c r="P908" i="13" s="1"/>
  <c r="L905" i="13"/>
  <c r="T905" i="13"/>
  <c r="F905" i="13"/>
  <c r="N905" i="13"/>
  <c r="V905" i="13"/>
  <c r="W905" i="13" s="1"/>
  <c r="G905" i="13"/>
  <c r="O905" i="13"/>
  <c r="R904" i="13"/>
  <c r="K904" i="13"/>
  <c r="P904" i="13" s="1"/>
  <c r="L901" i="13"/>
  <c r="T901" i="13"/>
  <c r="F901" i="13"/>
  <c r="N901" i="13"/>
  <c r="V901" i="13"/>
  <c r="W901" i="13" s="1"/>
  <c r="G901" i="13"/>
  <c r="O901" i="13"/>
  <c r="R900" i="13"/>
  <c r="K900" i="13"/>
  <c r="P900" i="13" s="1"/>
  <c r="L897" i="13"/>
  <c r="T897" i="13"/>
  <c r="F897" i="13"/>
  <c r="N897" i="13"/>
  <c r="V897" i="13"/>
  <c r="W897" i="13" s="1"/>
  <c r="G897" i="13"/>
  <c r="O897" i="13"/>
  <c r="R896" i="13"/>
  <c r="K896" i="13"/>
  <c r="P896" i="13" s="1"/>
  <c r="L893" i="13"/>
  <c r="T893" i="13"/>
  <c r="F893" i="13"/>
  <c r="N893" i="13"/>
  <c r="V893" i="13"/>
  <c r="W893" i="13" s="1"/>
  <c r="G893" i="13"/>
  <c r="O893" i="13"/>
  <c r="R892" i="13"/>
  <c r="K892" i="13"/>
  <c r="P892" i="13" s="1"/>
  <c r="L889" i="13"/>
  <c r="T889" i="13"/>
  <c r="F889" i="13"/>
  <c r="N889" i="13"/>
  <c r="V889" i="13"/>
  <c r="W889" i="13" s="1"/>
  <c r="G889" i="13"/>
  <c r="O889" i="13"/>
  <c r="R888" i="13"/>
  <c r="K888" i="13"/>
  <c r="P888" i="13" s="1"/>
  <c r="L885" i="13"/>
  <c r="T885" i="13"/>
  <c r="F885" i="13"/>
  <c r="N885" i="13"/>
  <c r="V885" i="13"/>
  <c r="W885" i="13" s="1"/>
  <c r="G885" i="13"/>
  <c r="O885" i="13"/>
  <c r="R884" i="13"/>
  <c r="K884" i="13"/>
  <c r="P884" i="13" s="1"/>
  <c r="L881" i="13"/>
  <c r="T881" i="13"/>
  <c r="F881" i="13"/>
  <c r="N881" i="13"/>
  <c r="V881" i="13"/>
  <c r="W881" i="13" s="1"/>
  <c r="G881" i="13"/>
  <c r="O881" i="13"/>
  <c r="R880" i="13"/>
  <c r="K880" i="13"/>
  <c r="P880" i="13" s="1"/>
  <c r="L877" i="13"/>
  <c r="T877" i="13"/>
  <c r="F877" i="13"/>
  <c r="N877" i="13"/>
  <c r="V877" i="13"/>
  <c r="W877" i="13" s="1"/>
  <c r="G877" i="13"/>
  <c r="O877" i="13"/>
  <c r="R876" i="13"/>
  <c r="K876" i="13"/>
  <c r="P876" i="13" s="1"/>
  <c r="L873" i="13"/>
  <c r="T873" i="13"/>
  <c r="F873" i="13"/>
  <c r="N873" i="13"/>
  <c r="V873" i="13"/>
  <c r="W873" i="13" s="1"/>
  <c r="G873" i="13"/>
  <c r="O873" i="13"/>
  <c r="R872" i="13"/>
  <c r="K872" i="13"/>
  <c r="P872" i="13" s="1"/>
  <c r="L869" i="13"/>
  <c r="T869" i="13"/>
  <c r="F869" i="13"/>
  <c r="N869" i="13"/>
  <c r="V869" i="13"/>
  <c r="W869" i="13" s="1"/>
  <c r="G869" i="13"/>
  <c r="O869" i="13"/>
  <c r="R868" i="13"/>
  <c r="K868" i="13"/>
  <c r="P868" i="13" s="1"/>
  <c r="L865" i="13"/>
  <c r="T865" i="13"/>
  <c r="F865" i="13"/>
  <c r="N865" i="13"/>
  <c r="V865" i="13"/>
  <c r="W865" i="13" s="1"/>
  <c r="G865" i="13"/>
  <c r="O865" i="13"/>
  <c r="R864" i="13"/>
  <c r="K864" i="13"/>
  <c r="P864" i="13" s="1"/>
  <c r="L861" i="13"/>
  <c r="T861" i="13"/>
  <c r="F861" i="13"/>
  <c r="N861" i="13"/>
  <c r="V861" i="13"/>
  <c r="W861" i="13" s="1"/>
  <c r="G861" i="13"/>
  <c r="O861" i="13"/>
  <c r="R860" i="13"/>
  <c r="K860" i="13"/>
  <c r="P860" i="13" s="1"/>
  <c r="L857" i="13"/>
  <c r="T857" i="13"/>
  <c r="F857" i="13"/>
  <c r="N857" i="13"/>
  <c r="V857" i="13"/>
  <c r="W857" i="13" s="1"/>
  <c r="G857" i="13"/>
  <c r="O857" i="13"/>
  <c r="R856" i="13"/>
  <c r="K856" i="13"/>
  <c r="P856" i="13" s="1"/>
  <c r="L853" i="13"/>
  <c r="T853" i="13"/>
  <c r="F853" i="13"/>
  <c r="N853" i="13"/>
  <c r="V853" i="13"/>
  <c r="W853" i="13" s="1"/>
  <c r="G853" i="13"/>
  <c r="O853" i="13"/>
  <c r="R852" i="13"/>
  <c r="K852" i="13"/>
  <c r="P852" i="13" s="1"/>
  <c r="L849" i="13"/>
  <c r="T849" i="13"/>
  <c r="F849" i="13"/>
  <c r="N849" i="13"/>
  <c r="V849" i="13"/>
  <c r="W849" i="13" s="1"/>
  <c r="G849" i="13"/>
  <c r="O849" i="13"/>
  <c r="R848" i="13"/>
  <c r="K848" i="13"/>
  <c r="P848" i="13" s="1"/>
  <c r="Q845" i="13"/>
  <c r="S842" i="13"/>
  <c r="O841" i="13"/>
  <c r="R837" i="13"/>
  <c r="K837" i="13"/>
  <c r="P837" i="13" s="1"/>
  <c r="T837" i="13"/>
  <c r="R831" i="13"/>
  <c r="L831" i="13"/>
  <c r="U831" i="13"/>
  <c r="F831" i="13"/>
  <c r="N831" i="13"/>
  <c r="G831" i="13"/>
  <c r="O831" i="13"/>
  <c r="R820" i="13"/>
  <c r="F816" i="13"/>
  <c r="N816" i="13"/>
  <c r="V816" i="13"/>
  <c r="W816" i="13" s="1"/>
  <c r="L816" i="13"/>
  <c r="U816" i="13"/>
  <c r="M816" i="13"/>
  <c r="Q813" i="13"/>
  <c r="S810" i="13"/>
  <c r="O809" i="13"/>
  <c r="R805" i="13"/>
  <c r="K805" i="13"/>
  <c r="P805" i="13" s="1"/>
  <c r="T805" i="13"/>
  <c r="R803" i="13"/>
  <c r="L803" i="13"/>
  <c r="U803" i="13"/>
  <c r="F803" i="13"/>
  <c r="N803" i="13"/>
  <c r="G803" i="13"/>
  <c r="O803" i="13"/>
  <c r="M801" i="13"/>
  <c r="T796" i="13"/>
  <c r="F790" i="13"/>
  <c r="N790" i="13"/>
  <c r="V790" i="13"/>
  <c r="W790" i="13" s="1"/>
  <c r="Q790" i="13"/>
  <c r="G790" i="13"/>
  <c r="R790" i="13"/>
  <c r="T790" i="13"/>
  <c r="K790" i="13"/>
  <c r="P790" i="13" s="1"/>
  <c r="U790" i="13"/>
  <c r="U780" i="13"/>
  <c r="F774" i="13"/>
  <c r="N774" i="13"/>
  <c r="V774" i="13"/>
  <c r="W774" i="13" s="1"/>
  <c r="Q774" i="13"/>
  <c r="G774" i="13"/>
  <c r="R774" i="13"/>
  <c r="T774" i="13"/>
  <c r="K774" i="13"/>
  <c r="P774" i="13" s="1"/>
  <c r="U774" i="13"/>
  <c r="U764" i="13"/>
  <c r="F758" i="13"/>
  <c r="N758" i="13"/>
  <c r="V758" i="13"/>
  <c r="W758" i="13" s="1"/>
  <c r="Q758" i="13"/>
  <c r="G758" i="13"/>
  <c r="R758" i="13"/>
  <c r="T758" i="13"/>
  <c r="K758" i="13"/>
  <c r="P758" i="13" s="1"/>
  <c r="U758" i="13"/>
  <c r="F754" i="13"/>
  <c r="N754" i="13"/>
  <c r="V754" i="13"/>
  <c r="W754" i="13" s="1"/>
  <c r="Q754" i="13"/>
  <c r="G754" i="13"/>
  <c r="R754" i="13"/>
  <c r="U754" i="13"/>
  <c r="L754" i="13"/>
  <c r="M754" i="13"/>
  <c r="F738" i="13"/>
  <c r="N738" i="13"/>
  <c r="V738" i="13"/>
  <c r="W738" i="13" s="1"/>
  <c r="Q738" i="13"/>
  <c r="G738" i="13"/>
  <c r="R738" i="13"/>
  <c r="L738" i="13"/>
  <c r="O738" i="13"/>
  <c r="S734" i="13"/>
  <c r="S722" i="13"/>
  <c r="F706" i="13"/>
  <c r="N706" i="13"/>
  <c r="V706" i="13"/>
  <c r="W706" i="13" s="1"/>
  <c r="Q706" i="13"/>
  <c r="G706" i="13"/>
  <c r="R706" i="13"/>
  <c r="K706" i="13"/>
  <c r="P706" i="13" s="1"/>
  <c r="U706" i="13"/>
  <c r="M706" i="13"/>
  <c r="O706" i="13"/>
  <c r="I701" i="13"/>
  <c r="S701" i="13"/>
  <c r="F700" i="13"/>
  <c r="N700" i="13"/>
  <c r="V700" i="13"/>
  <c r="W700" i="13" s="1"/>
  <c r="Q700" i="13"/>
  <c r="O700" i="13"/>
  <c r="G700" i="13"/>
  <c r="T700" i="13"/>
  <c r="U700" i="13"/>
  <c r="K700" i="13"/>
  <c r="P700" i="13" s="1"/>
  <c r="I662" i="13"/>
  <c r="S662" i="13"/>
  <c r="F656" i="13"/>
  <c r="N656" i="13"/>
  <c r="V656" i="13"/>
  <c r="W656" i="13" s="1"/>
  <c r="Q656" i="13"/>
  <c r="O656" i="13"/>
  <c r="G656" i="13"/>
  <c r="R656" i="13"/>
  <c r="L656" i="13"/>
  <c r="M656" i="13"/>
  <c r="S647" i="13"/>
  <c r="I647" i="13"/>
  <c r="S642" i="13"/>
  <c r="I642" i="13"/>
  <c r="G632" i="13"/>
  <c r="O632" i="13"/>
  <c r="F632" i="13"/>
  <c r="N632" i="13"/>
  <c r="R632" i="13"/>
  <c r="T632" i="13"/>
  <c r="K632" i="13"/>
  <c r="P632" i="13" s="1"/>
  <c r="L632" i="13"/>
  <c r="M632" i="13"/>
  <c r="I622" i="13"/>
  <c r="S622" i="13"/>
  <c r="G616" i="13"/>
  <c r="O616" i="13"/>
  <c r="F616" i="13"/>
  <c r="T616" i="13"/>
  <c r="K616" i="13"/>
  <c r="P616" i="13" s="1"/>
  <c r="V616" i="13"/>
  <c r="W616" i="13" s="1"/>
  <c r="L616" i="13"/>
  <c r="M616" i="13"/>
  <c r="N616" i="13"/>
  <c r="Q616" i="13"/>
  <c r="S611" i="13"/>
  <c r="I611" i="13"/>
  <c r="K589" i="13"/>
  <c r="P589" i="13" s="1"/>
  <c r="G589" i="13"/>
  <c r="T589" i="13"/>
  <c r="N589" i="13"/>
  <c r="F589" i="13"/>
  <c r="Q589" i="13"/>
  <c r="R589" i="13"/>
  <c r="L589" i="13"/>
  <c r="M589" i="13"/>
  <c r="O589" i="13"/>
  <c r="G566" i="13"/>
  <c r="O566" i="13"/>
  <c r="M566" i="13"/>
  <c r="V566" i="13"/>
  <c r="W566" i="13" s="1"/>
  <c r="F566" i="13"/>
  <c r="Q566" i="13"/>
  <c r="R566" i="13"/>
  <c r="T566" i="13"/>
  <c r="K566" i="13"/>
  <c r="P566" i="13" s="1"/>
  <c r="L566" i="13"/>
  <c r="N566" i="13"/>
  <c r="G562" i="13"/>
  <c r="O562" i="13"/>
  <c r="Q562" i="13"/>
  <c r="K562" i="13"/>
  <c r="P562" i="13" s="1"/>
  <c r="T562" i="13"/>
  <c r="F562" i="13"/>
  <c r="R562" i="13"/>
  <c r="U562" i="13"/>
  <c r="V562" i="13"/>
  <c r="W562" i="13" s="1"/>
  <c r="L562" i="13"/>
  <c r="M562" i="13"/>
  <c r="N562" i="13"/>
  <c r="S521" i="13"/>
  <c r="I521" i="13"/>
  <c r="I504" i="13"/>
  <c r="S504" i="13"/>
  <c r="G500" i="13"/>
  <c r="O500" i="13"/>
  <c r="R500" i="13"/>
  <c r="L500" i="13"/>
  <c r="V500" i="13"/>
  <c r="W500" i="13" s="1"/>
  <c r="F500" i="13"/>
  <c r="N500" i="13"/>
  <c r="U500" i="13"/>
  <c r="K500" i="13"/>
  <c r="P500" i="13" s="1"/>
  <c r="M500" i="13"/>
  <c r="Q500" i="13"/>
  <c r="T500" i="13"/>
  <c r="I481" i="13"/>
  <c r="S481" i="13"/>
  <c r="I791" i="13"/>
  <c r="S791" i="13"/>
  <c r="U750" i="13"/>
  <c r="F746" i="13"/>
  <c r="N746" i="13"/>
  <c r="V746" i="13"/>
  <c r="W746" i="13" s="1"/>
  <c r="Q746" i="13"/>
  <c r="G746" i="13"/>
  <c r="R746" i="13"/>
  <c r="K746" i="13"/>
  <c r="P746" i="13" s="1"/>
  <c r="M746" i="13"/>
  <c r="O746" i="13"/>
  <c r="F742" i="13"/>
  <c r="N742" i="13"/>
  <c r="V742" i="13"/>
  <c r="W742" i="13" s="1"/>
  <c r="Q742" i="13"/>
  <c r="L742" i="13"/>
  <c r="U742" i="13"/>
  <c r="M742" i="13"/>
  <c r="O742" i="13"/>
  <c r="F714" i="13"/>
  <c r="N714" i="13"/>
  <c r="V714" i="13"/>
  <c r="W714" i="13" s="1"/>
  <c r="Q714" i="13"/>
  <c r="G714" i="13"/>
  <c r="R714" i="13"/>
  <c r="K714" i="13"/>
  <c r="P714" i="13" s="1"/>
  <c r="U714" i="13"/>
  <c r="L714" i="13"/>
  <c r="M714" i="13"/>
  <c r="O714" i="13"/>
  <c r="F692" i="13"/>
  <c r="N692" i="13"/>
  <c r="V692" i="13"/>
  <c r="W692" i="13" s="1"/>
  <c r="Q692" i="13"/>
  <c r="O692" i="13"/>
  <c r="U692" i="13"/>
  <c r="K692" i="13"/>
  <c r="P692" i="13" s="1"/>
  <c r="L692" i="13"/>
  <c r="M692" i="13"/>
  <c r="G967" i="13"/>
  <c r="O967" i="13"/>
  <c r="G935" i="13"/>
  <c r="O935" i="13"/>
  <c r="N930" i="13"/>
  <c r="R841" i="13"/>
  <c r="K841" i="13"/>
  <c r="P841" i="13" s="1"/>
  <c r="T841" i="13"/>
  <c r="R835" i="13"/>
  <c r="L835" i="13"/>
  <c r="U835" i="13"/>
  <c r="F835" i="13"/>
  <c r="N835" i="13"/>
  <c r="G835" i="13"/>
  <c r="O835" i="13"/>
  <c r="F820" i="13"/>
  <c r="N820" i="13"/>
  <c r="V820" i="13"/>
  <c r="W820" i="13" s="1"/>
  <c r="L820" i="13"/>
  <c r="U820" i="13"/>
  <c r="M820" i="13"/>
  <c r="R809" i="13"/>
  <c r="K809" i="13"/>
  <c r="P809" i="13" s="1"/>
  <c r="T809" i="13"/>
  <c r="R807" i="13"/>
  <c r="L807" i="13"/>
  <c r="U807" i="13"/>
  <c r="F807" i="13"/>
  <c r="N807" i="13"/>
  <c r="G807" i="13"/>
  <c r="O807" i="13"/>
  <c r="F796" i="13"/>
  <c r="N796" i="13"/>
  <c r="V796" i="13"/>
  <c r="W796" i="13" s="1"/>
  <c r="L796" i="13"/>
  <c r="U796" i="13"/>
  <c r="M796" i="13"/>
  <c r="F784" i="13"/>
  <c r="N784" i="13"/>
  <c r="V784" i="13"/>
  <c r="W784" i="13" s="1"/>
  <c r="Q784" i="13"/>
  <c r="O784" i="13"/>
  <c r="G784" i="13"/>
  <c r="R784" i="13"/>
  <c r="F780" i="13"/>
  <c r="N780" i="13"/>
  <c r="V780" i="13"/>
  <c r="W780" i="13" s="1"/>
  <c r="Q780" i="13"/>
  <c r="T780" i="13"/>
  <c r="L780" i="13"/>
  <c r="M780" i="13"/>
  <c r="F768" i="13"/>
  <c r="N768" i="13"/>
  <c r="V768" i="13"/>
  <c r="W768" i="13" s="1"/>
  <c r="Q768" i="13"/>
  <c r="O768" i="13"/>
  <c r="G768" i="13"/>
  <c r="R768" i="13"/>
  <c r="F764" i="13"/>
  <c r="N764" i="13"/>
  <c r="V764" i="13"/>
  <c r="W764" i="13" s="1"/>
  <c r="Q764" i="13"/>
  <c r="T764" i="13"/>
  <c r="L764" i="13"/>
  <c r="M764" i="13"/>
  <c r="R750" i="13"/>
  <c r="S747" i="13"/>
  <c r="T746" i="13"/>
  <c r="R742" i="13"/>
  <c r="F712" i="13"/>
  <c r="N712" i="13"/>
  <c r="V712" i="13"/>
  <c r="W712" i="13" s="1"/>
  <c r="Q712" i="13"/>
  <c r="T712" i="13"/>
  <c r="M712" i="13"/>
  <c r="G712" i="13"/>
  <c r="U712" i="13"/>
  <c r="K712" i="13"/>
  <c r="P712" i="13" s="1"/>
  <c r="S707" i="13"/>
  <c r="I707" i="13"/>
  <c r="G634" i="13"/>
  <c r="O634" i="13"/>
  <c r="L634" i="13"/>
  <c r="U634" i="13"/>
  <c r="F634" i="13"/>
  <c r="V634" i="13"/>
  <c r="W634" i="13" s="1"/>
  <c r="K634" i="13"/>
  <c r="P634" i="13" s="1"/>
  <c r="M634" i="13"/>
  <c r="S633" i="13"/>
  <c r="I633" i="13"/>
  <c r="K627" i="13"/>
  <c r="P627" i="13" s="1"/>
  <c r="F627" i="13"/>
  <c r="O627" i="13"/>
  <c r="R627" i="13"/>
  <c r="G627" i="13"/>
  <c r="T627" i="13"/>
  <c r="U627" i="13"/>
  <c r="L627" i="13"/>
  <c r="M627" i="13"/>
  <c r="S616" i="13"/>
  <c r="I616" i="13"/>
  <c r="V611" i="13"/>
  <c r="W611" i="13" s="1"/>
  <c r="I590" i="13"/>
  <c r="S590" i="13"/>
  <c r="S584" i="13"/>
  <c r="I584" i="13"/>
  <c r="K567" i="13"/>
  <c r="P567" i="13" s="1"/>
  <c r="Q567" i="13"/>
  <c r="L567" i="13"/>
  <c r="U567" i="13"/>
  <c r="G567" i="13"/>
  <c r="R567" i="13"/>
  <c r="T567" i="13"/>
  <c r="V567" i="13"/>
  <c r="W567" i="13" s="1"/>
  <c r="F567" i="13"/>
  <c r="M567" i="13"/>
  <c r="S562" i="13"/>
  <c r="I562" i="13"/>
  <c r="K551" i="13"/>
  <c r="P551" i="13" s="1"/>
  <c r="F551" i="13"/>
  <c r="N551" i="13"/>
  <c r="V551" i="13"/>
  <c r="W551" i="13" s="1"/>
  <c r="O551" i="13"/>
  <c r="R551" i="13"/>
  <c r="U551" i="13"/>
  <c r="L551" i="13"/>
  <c r="M551" i="13"/>
  <c r="S548" i="13"/>
  <c r="I548" i="13"/>
  <c r="I500" i="13"/>
  <c r="S500" i="13"/>
  <c r="Q461" i="13"/>
  <c r="M461" i="13"/>
  <c r="V461" i="13"/>
  <c r="W461" i="13" s="1"/>
  <c r="F461" i="13"/>
  <c r="U461" i="13"/>
  <c r="K461" i="13"/>
  <c r="P461" i="13" s="1"/>
  <c r="L461" i="13"/>
  <c r="N461" i="13"/>
  <c r="O461" i="13"/>
  <c r="R461" i="13"/>
  <c r="T461" i="13"/>
  <c r="R801" i="13"/>
  <c r="K801" i="13"/>
  <c r="P801" i="13" s="1"/>
  <c r="T801" i="13"/>
  <c r="R799" i="13"/>
  <c r="L799" i="13"/>
  <c r="U799" i="13"/>
  <c r="F799" i="13"/>
  <c r="N799" i="13"/>
  <c r="G799" i="13"/>
  <c r="O799" i="13"/>
  <c r="I775" i="13"/>
  <c r="S775" i="13"/>
  <c r="K647" i="13"/>
  <c r="P647" i="13" s="1"/>
  <c r="Q647" i="13"/>
  <c r="L647" i="13"/>
  <c r="U647" i="13"/>
  <c r="T647" i="13"/>
  <c r="M647" i="13"/>
  <c r="G647" i="13"/>
  <c r="V647" i="13"/>
  <c r="W647" i="13" s="1"/>
  <c r="G983" i="13"/>
  <c r="O983" i="13"/>
  <c r="G951" i="13"/>
  <c r="O951" i="13"/>
  <c r="N946" i="13"/>
  <c r="V978" i="13"/>
  <c r="W978" i="13" s="1"/>
  <c r="M978" i="13"/>
  <c r="G977" i="13"/>
  <c r="O977" i="13"/>
  <c r="N956" i="13"/>
  <c r="V946" i="13"/>
  <c r="W946" i="13" s="1"/>
  <c r="M946" i="13"/>
  <c r="G945" i="13"/>
  <c r="O945" i="13"/>
  <c r="N940" i="13"/>
  <c r="R845" i="13"/>
  <c r="K845" i="13"/>
  <c r="P845" i="13" s="1"/>
  <c r="T845" i="13"/>
  <c r="M841" i="13"/>
  <c r="R839" i="13"/>
  <c r="L839" i="13"/>
  <c r="U839" i="13"/>
  <c r="F839" i="13"/>
  <c r="N839" i="13"/>
  <c r="G839" i="13"/>
  <c r="O839" i="13"/>
  <c r="Q835" i="13"/>
  <c r="F824" i="13"/>
  <c r="N824" i="13"/>
  <c r="V824" i="13"/>
  <c r="W824" i="13" s="1"/>
  <c r="L824" i="13"/>
  <c r="U824" i="13"/>
  <c r="M824" i="13"/>
  <c r="R813" i="13"/>
  <c r="K813" i="13"/>
  <c r="P813" i="13" s="1"/>
  <c r="T813" i="13"/>
  <c r="M809" i="13"/>
  <c r="Q807" i="13"/>
  <c r="M799" i="13"/>
  <c r="I797" i="13"/>
  <c r="Q796" i="13"/>
  <c r="I796" i="13"/>
  <c r="S796" i="13"/>
  <c r="R780" i="13"/>
  <c r="R764" i="13"/>
  <c r="S754" i="13"/>
  <c r="I731" i="13"/>
  <c r="T714" i="13"/>
  <c r="I712" i="13"/>
  <c r="S712" i="13"/>
  <c r="I711" i="13"/>
  <c r="S711" i="13"/>
  <c r="F704" i="13"/>
  <c r="N704" i="13"/>
  <c r="V704" i="13"/>
  <c r="W704" i="13" s="1"/>
  <c r="Q704" i="13"/>
  <c r="T704" i="13"/>
  <c r="M704" i="13"/>
  <c r="K704" i="13"/>
  <c r="P704" i="13" s="1"/>
  <c r="L704" i="13"/>
  <c r="O704" i="13"/>
  <c r="R700" i="13"/>
  <c r="S699" i="13"/>
  <c r="I699" i="13"/>
  <c r="R692" i="13"/>
  <c r="S687" i="13"/>
  <c r="F682" i="13"/>
  <c r="N682" i="13"/>
  <c r="V682" i="13"/>
  <c r="W682" i="13" s="1"/>
  <c r="Q682" i="13"/>
  <c r="G682" i="13"/>
  <c r="R682" i="13"/>
  <c r="K682" i="13"/>
  <c r="P682" i="13" s="1"/>
  <c r="U682" i="13"/>
  <c r="L682" i="13"/>
  <c r="M682" i="13"/>
  <c r="O682" i="13"/>
  <c r="F670" i="13"/>
  <c r="N670" i="13"/>
  <c r="V670" i="13"/>
  <c r="W670" i="13" s="1"/>
  <c r="Q670" i="13"/>
  <c r="K670" i="13"/>
  <c r="P670" i="13" s="1"/>
  <c r="U670" i="13"/>
  <c r="L670" i="13"/>
  <c r="G670" i="13"/>
  <c r="M670" i="13"/>
  <c r="S657" i="13"/>
  <c r="U656" i="13"/>
  <c r="O647" i="13"/>
  <c r="Q641" i="13"/>
  <c r="S634" i="13"/>
  <c r="I634" i="13"/>
  <c r="V632" i="13"/>
  <c r="W632" i="13" s="1"/>
  <c r="T611" i="13"/>
  <c r="S567" i="13"/>
  <c r="I567" i="13"/>
  <c r="T551" i="13"/>
  <c r="K527" i="13"/>
  <c r="P527" i="13" s="1"/>
  <c r="F527" i="13"/>
  <c r="N527" i="13"/>
  <c r="V527" i="13"/>
  <c r="W527" i="13" s="1"/>
  <c r="T527" i="13"/>
  <c r="M527" i="13"/>
  <c r="L527" i="13"/>
  <c r="O527" i="13"/>
  <c r="Q527" i="13"/>
  <c r="R527" i="13"/>
  <c r="U527" i="13"/>
  <c r="G512" i="13"/>
  <c r="O512" i="13"/>
  <c r="R512" i="13"/>
  <c r="T512" i="13"/>
  <c r="M512" i="13"/>
  <c r="N512" i="13"/>
  <c r="V512" i="13"/>
  <c r="W512" i="13" s="1"/>
  <c r="K512" i="13"/>
  <c r="P512" i="13" s="1"/>
  <c r="L512" i="13"/>
  <c r="K487" i="13"/>
  <c r="P487" i="13" s="1"/>
  <c r="F487" i="13"/>
  <c r="N487" i="13"/>
  <c r="V487" i="13"/>
  <c r="W487" i="13" s="1"/>
  <c r="O487" i="13"/>
  <c r="R487" i="13"/>
  <c r="G487" i="13"/>
  <c r="U487" i="13"/>
  <c r="L487" i="13"/>
  <c r="M487" i="13"/>
  <c r="Q487" i="13"/>
  <c r="T487" i="13"/>
  <c r="S426" i="13"/>
  <c r="I426" i="13"/>
  <c r="I406" i="13"/>
  <c r="S406" i="13"/>
  <c r="G642" i="13"/>
  <c r="O642" i="13"/>
  <c r="Q642" i="13"/>
  <c r="K642" i="13"/>
  <c r="P642" i="13" s="1"/>
  <c r="T642" i="13"/>
  <c r="V642" i="13"/>
  <c r="W642" i="13" s="1"/>
  <c r="L642" i="13"/>
  <c r="F642" i="13"/>
  <c r="U642" i="13"/>
  <c r="N983" i="13"/>
  <c r="V983" i="13"/>
  <c r="W983" i="13" s="1"/>
  <c r="M983" i="13"/>
  <c r="N977" i="13"/>
  <c r="N972" i="13"/>
  <c r="V967" i="13"/>
  <c r="W967" i="13" s="1"/>
  <c r="M967" i="13"/>
  <c r="V962" i="13"/>
  <c r="W962" i="13" s="1"/>
  <c r="M962" i="13"/>
  <c r="G961" i="13"/>
  <c r="O961" i="13"/>
  <c r="V951" i="13"/>
  <c r="W951" i="13" s="1"/>
  <c r="M951" i="13"/>
  <c r="N945" i="13"/>
  <c r="V935" i="13"/>
  <c r="W935" i="13" s="1"/>
  <c r="M935" i="13"/>
  <c r="V930" i="13"/>
  <c r="W930" i="13" s="1"/>
  <c r="M930" i="13"/>
  <c r="G929" i="13"/>
  <c r="O929" i="13"/>
  <c r="U983" i="13"/>
  <c r="L983" i="13"/>
  <c r="U978" i="13"/>
  <c r="L978" i="13"/>
  <c r="V977" i="13"/>
  <c r="W977" i="13" s="1"/>
  <c r="M977" i="13"/>
  <c r="V972" i="13"/>
  <c r="W972" i="13" s="1"/>
  <c r="M972" i="13"/>
  <c r="G971" i="13"/>
  <c r="O971" i="13"/>
  <c r="U967" i="13"/>
  <c r="L967" i="13"/>
  <c r="U962" i="13"/>
  <c r="L962" i="13"/>
  <c r="V961" i="13"/>
  <c r="W961" i="13" s="1"/>
  <c r="M961" i="13"/>
  <c r="V956" i="13"/>
  <c r="W956" i="13" s="1"/>
  <c r="M956" i="13"/>
  <c r="G955" i="13"/>
  <c r="O955" i="13"/>
  <c r="U951" i="13"/>
  <c r="L951" i="13"/>
  <c r="U946" i="13"/>
  <c r="L946" i="13"/>
  <c r="V945" i="13"/>
  <c r="W945" i="13" s="1"/>
  <c r="M945" i="13"/>
  <c r="V940" i="13"/>
  <c r="W940" i="13" s="1"/>
  <c r="M940" i="13"/>
  <c r="G939" i="13"/>
  <c r="O939" i="13"/>
  <c r="U935" i="13"/>
  <c r="L935" i="13"/>
  <c r="U930" i="13"/>
  <c r="L930" i="13"/>
  <c r="V929" i="13"/>
  <c r="W929" i="13" s="1"/>
  <c r="M929" i="13"/>
  <c r="V924" i="13"/>
  <c r="W924" i="13" s="1"/>
  <c r="M924" i="13"/>
  <c r="G923" i="13"/>
  <c r="O923" i="13"/>
  <c r="M845" i="13"/>
  <c r="R843" i="13"/>
  <c r="L843" i="13"/>
  <c r="U843" i="13"/>
  <c r="F843" i="13"/>
  <c r="N843" i="13"/>
  <c r="G843" i="13"/>
  <c r="O843" i="13"/>
  <c r="L841" i="13"/>
  <c r="Q839" i="13"/>
  <c r="F828" i="13"/>
  <c r="N828" i="13"/>
  <c r="V828" i="13"/>
  <c r="W828" i="13" s="1"/>
  <c r="L828" i="13"/>
  <c r="U828" i="13"/>
  <c r="M828" i="13"/>
  <c r="O820" i="13"/>
  <c r="R817" i="13"/>
  <c r="K817" i="13"/>
  <c r="P817" i="13" s="1"/>
  <c r="T817" i="13"/>
  <c r="M813" i="13"/>
  <c r="R811" i="13"/>
  <c r="L811" i="13"/>
  <c r="U811" i="13"/>
  <c r="F811" i="13"/>
  <c r="N811" i="13"/>
  <c r="G811" i="13"/>
  <c r="O811" i="13"/>
  <c r="L809" i="13"/>
  <c r="V801" i="13"/>
  <c r="W801" i="13" s="1"/>
  <c r="F800" i="13"/>
  <c r="N800" i="13"/>
  <c r="V800" i="13"/>
  <c r="W800" i="13" s="1"/>
  <c r="L800" i="13"/>
  <c r="U800" i="13"/>
  <c r="M800" i="13"/>
  <c r="K799" i="13"/>
  <c r="P799" i="13" s="1"/>
  <c r="I783" i="13"/>
  <c r="S783" i="13"/>
  <c r="I767" i="13"/>
  <c r="S767" i="13"/>
  <c r="F752" i="13"/>
  <c r="N752" i="13"/>
  <c r="V752" i="13"/>
  <c r="W752" i="13" s="1"/>
  <c r="Q752" i="13"/>
  <c r="T752" i="13"/>
  <c r="K752" i="13"/>
  <c r="P752" i="13" s="1"/>
  <c r="L752" i="13"/>
  <c r="O750" i="13"/>
  <c r="F744" i="13"/>
  <c r="N744" i="13"/>
  <c r="V744" i="13"/>
  <c r="W744" i="13" s="1"/>
  <c r="Q744" i="13"/>
  <c r="T744" i="13"/>
  <c r="U744" i="13"/>
  <c r="L744" i="13"/>
  <c r="M744" i="13"/>
  <c r="K742" i="13"/>
  <c r="P742" i="13" s="1"/>
  <c r="F736" i="13"/>
  <c r="N736" i="13"/>
  <c r="V736" i="13"/>
  <c r="W736" i="13" s="1"/>
  <c r="Q736" i="13"/>
  <c r="T736" i="13"/>
  <c r="M736" i="13"/>
  <c r="L736" i="13"/>
  <c r="O736" i="13"/>
  <c r="R712" i="13"/>
  <c r="I677" i="13"/>
  <c r="S677" i="13"/>
  <c r="I670" i="13"/>
  <c r="S670" i="13"/>
  <c r="I667" i="13"/>
  <c r="S667" i="13"/>
  <c r="T656" i="13"/>
  <c r="N647" i="13"/>
  <c r="N642" i="13"/>
  <c r="T634" i="13"/>
  <c r="U632" i="13"/>
  <c r="G618" i="13"/>
  <c r="O618" i="13"/>
  <c r="L618" i="13"/>
  <c r="U618" i="13"/>
  <c r="F618" i="13"/>
  <c r="K618" i="13"/>
  <c r="P618" i="13" s="1"/>
  <c r="N618" i="13"/>
  <c r="Q618" i="13"/>
  <c r="M618" i="13"/>
  <c r="R618" i="13"/>
  <c r="Q611" i="13"/>
  <c r="K591" i="13"/>
  <c r="P591" i="13" s="1"/>
  <c r="M591" i="13"/>
  <c r="V591" i="13"/>
  <c r="W591" i="13" s="1"/>
  <c r="G591" i="13"/>
  <c r="F591" i="13"/>
  <c r="R591" i="13"/>
  <c r="U591" i="13"/>
  <c r="L591" i="13"/>
  <c r="N591" i="13"/>
  <c r="O591" i="13"/>
  <c r="V589" i="13"/>
  <c r="W589" i="13" s="1"/>
  <c r="S568" i="13"/>
  <c r="I568" i="13"/>
  <c r="U566" i="13"/>
  <c r="S554" i="13"/>
  <c r="Q551" i="13"/>
  <c r="G540" i="13"/>
  <c r="O540" i="13"/>
  <c r="R540" i="13"/>
  <c r="Q540" i="13"/>
  <c r="K540" i="13"/>
  <c r="P540" i="13" s="1"/>
  <c r="U540" i="13"/>
  <c r="F540" i="13"/>
  <c r="T540" i="13"/>
  <c r="V540" i="13"/>
  <c r="W540" i="13" s="1"/>
  <c r="L540" i="13"/>
  <c r="M540" i="13"/>
  <c r="N540" i="13"/>
  <c r="G538" i="13"/>
  <c r="O538" i="13"/>
  <c r="R538" i="13"/>
  <c r="F538" i="13"/>
  <c r="T538" i="13"/>
  <c r="U538" i="13"/>
  <c r="V538" i="13"/>
  <c r="W538" i="13" s="1"/>
  <c r="K538" i="13"/>
  <c r="P538" i="13" s="1"/>
  <c r="L538" i="13"/>
  <c r="N538" i="13"/>
  <c r="Q538" i="13"/>
  <c r="K529" i="13"/>
  <c r="P529" i="13" s="1"/>
  <c r="F529" i="13"/>
  <c r="N529" i="13"/>
  <c r="V529" i="13"/>
  <c r="W529" i="13" s="1"/>
  <c r="U529" i="13"/>
  <c r="O529" i="13"/>
  <c r="G529" i="13"/>
  <c r="R529" i="13"/>
  <c r="T529" i="13"/>
  <c r="L529" i="13"/>
  <c r="S515" i="13"/>
  <c r="I515" i="13"/>
  <c r="U512" i="13"/>
  <c r="U510" i="13"/>
  <c r="G502" i="13"/>
  <c r="O502" i="13"/>
  <c r="R502" i="13"/>
  <c r="M502" i="13"/>
  <c r="Q502" i="13"/>
  <c r="L502" i="13"/>
  <c r="K502" i="13"/>
  <c r="P502" i="13" s="1"/>
  <c r="N502" i="13"/>
  <c r="F502" i="13"/>
  <c r="F794" i="13"/>
  <c r="N794" i="13"/>
  <c r="V794" i="13"/>
  <c r="W794" i="13" s="1"/>
  <c r="Q794" i="13"/>
  <c r="F786" i="13"/>
  <c r="N786" i="13"/>
  <c r="V786" i="13"/>
  <c r="W786" i="13" s="1"/>
  <c r="Q786" i="13"/>
  <c r="F778" i="13"/>
  <c r="N778" i="13"/>
  <c r="V778" i="13"/>
  <c r="W778" i="13" s="1"/>
  <c r="Q778" i="13"/>
  <c r="F770" i="13"/>
  <c r="N770" i="13"/>
  <c r="V770" i="13"/>
  <c r="W770" i="13" s="1"/>
  <c r="Q770" i="13"/>
  <c r="F762" i="13"/>
  <c r="N762" i="13"/>
  <c r="V762" i="13"/>
  <c r="W762" i="13" s="1"/>
  <c r="Q762" i="13"/>
  <c r="F728" i="13"/>
  <c r="N728" i="13"/>
  <c r="V728" i="13"/>
  <c r="W728" i="13" s="1"/>
  <c r="Q728" i="13"/>
  <c r="T728" i="13"/>
  <c r="M728" i="13"/>
  <c r="U720" i="13"/>
  <c r="S718" i="13"/>
  <c r="F716" i="13"/>
  <c r="N716" i="13"/>
  <c r="V716" i="13"/>
  <c r="W716" i="13" s="1"/>
  <c r="Q716" i="13"/>
  <c r="O716" i="13"/>
  <c r="T708" i="13"/>
  <c r="F696" i="13"/>
  <c r="N696" i="13"/>
  <c r="V696" i="13"/>
  <c r="W696" i="13" s="1"/>
  <c r="Q696" i="13"/>
  <c r="T696" i="13"/>
  <c r="M696" i="13"/>
  <c r="U688" i="13"/>
  <c r="S686" i="13"/>
  <c r="F684" i="13"/>
  <c r="N684" i="13"/>
  <c r="V684" i="13"/>
  <c r="W684" i="13" s="1"/>
  <c r="Q684" i="13"/>
  <c r="O684" i="13"/>
  <c r="T674" i="13"/>
  <c r="F672" i="13"/>
  <c r="N672" i="13"/>
  <c r="V672" i="13"/>
  <c r="W672" i="13" s="1"/>
  <c r="Q672" i="13"/>
  <c r="O672" i="13"/>
  <c r="G672" i="13"/>
  <c r="R672" i="13"/>
  <c r="S664" i="13"/>
  <c r="F664" i="13"/>
  <c r="N664" i="13"/>
  <c r="V664" i="13"/>
  <c r="W664" i="13" s="1"/>
  <c r="Q664" i="13"/>
  <c r="T664" i="13"/>
  <c r="L664" i="13"/>
  <c r="M664" i="13"/>
  <c r="G646" i="13"/>
  <c r="O646" i="13"/>
  <c r="M646" i="13"/>
  <c r="V646" i="13"/>
  <c r="W646" i="13" s="1"/>
  <c r="R646" i="13"/>
  <c r="T646" i="13"/>
  <c r="K646" i="13"/>
  <c r="P646" i="13" s="1"/>
  <c r="U646" i="13"/>
  <c r="K629" i="13"/>
  <c r="P629" i="13" s="1"/>
  <c r="L629" i="13"/>
  <c r="U629" i="13"/>
  <c r="F629" i="13"/>
  <c r="O629" i="13"/>
  <c r="V629" i="13"/>
  <c r="W629" i="13" s="1"/>
  <c r="M629" i="13"/>
  <c r="N629" i="13"/>
  <c r="K623" i="13"/>
  <c r="P623" i="13" s="1"/>
  <c r="M623" i="13"/>
  <c r="V623" i="13"/>
  <c r="W623" i="13" s="1"/>
  <c r="G623" i="13"/>
  <c r="U623" i="13"/>
  <c r="L623" i="13"/>
  <c r="N623" i="13"/>
  <c r="K621" i="13"/>
  <c r="P621" i="13" s="1"/>
  <c r="G621" i="13"/>
  <c r="T621" i="13"/>
  <c r="F621" i="13"/>
  <c r="Q621" i="13"/>
  <c r="U621" i="13"/>
  <c r="V621" i="13"/>
  <c r="W621" i="13" s="1"/>
  <c r="S615" i="13"/>
  <c r="I615" i="13"/>
  <c r="G604" i="13"/>
  <c r="O604" i="13"/>
  <c r="R604" i="13"/>
  <c r="L604" i="13"/>
  <c r="U604" i="13"/>
  <c r="F604" i="13"/>
  <c r="V604" i="13"/>
  <c r="W604" i="13" s="1"/>
  <c r="K604" i="13"/>
  <c r="P604" i="13" s="1"/>
  <c r="K597" i="13"/>
  <c r="P597" i="13" s="1"/>
  <c r="L597" i="13"/>
  <c r="U597" i="13"/>
  <c r="F597" i="13"/>
  <c r="O597" i="13"/>
  <c r="G597" i="13"/>
  <c r="R597" i="13"/>
  <c r="V597" i="13"/>
  <c r="W597" i="13" s="1"/>
  <c r="G588" i="13"/>
  <c r="O588" i="13"/>
  <c r="R588" i="13"/>
  <c r="L588" i="13"/>
  <c r="U588" i="13"/>
  <c r="K588" i="13"/>
  <c r="P588" i="13" s="1"/>
  <c r="N588" i="13"/>
  <c r="K583" i="13"/>
  <c r="P583" i="13" s="1"/>
  <c r="Q583" i="13"/>
  <c r="L583" i="13"/>
  <c r="U583" i="13"/>
  <c r="N583" i="13"/>
  <c r="F583" i="13"/>
  <c r="G583" i="13"/>
  <c r="R583" i="13"/>
  <c r="S574" i="13"/>
  <c r="K543" i="13"/>
  <c r="P543" i="13" s="1"/>
  <c r="F543" i="13"/>
  <c r="N543" i="13"/>
  <c r="V543" i="13"/>
  <c r="W543" i="13" s="1"/>
  <c r="T543" i="13"/>
  <c r="M543" i="13"/>
  <c r="L543" i="13"/>
  <c r="O543" i="13"/>
  <c r="Q543" i="13"/>
  <c r="S527" i="13"/>
  <c r="I527" i="13"/>
  <c r="K525" i="13"/>
  <c r="P525" i="13" s="1"/>
  <c r="F525" i="13"/>
  <c r="N525" i="13"/>
  <c r="V525" i="13"/>
  <c r="W525" i="13" s="1"/>
  <c r="R525" i="13"/>
  <c r="L525" i="13"/>
  <c r="M525" i="13"/>
  <c r="O525" i="13"/>
  <c r="I473" i="13"/>
  <c r="S473" i="13"/>
  <c r="Q419" i="13"/>
  <c r="G419" i="13"/>
  <c r="K419" i="13"/>
  <c r="P419" i="13" s="1"/>
  <c r="T419" i="13"/>
  <c r="U419" i="13"/>
  <c r="V419" i="13"/>
  <c r="W419" i="13" s="1"/>
  <c r="M419" i="13"/>
  <c r="F419" i="13"/>
  <c r="L419" i="13"/>
  <c r="N419" i="13"/>
  <c r="O419" i="13"/>
  <c r="I414" i="13"/>
  <c r="S414" i="13"/>
  <c r="S293" i="13"/>
  <c r="I293" i="13"/>
  <c r="G286" i="13"/>
  <c r="O286" i="13"/>
  <c r="M286" i="13"/>
  <c r="V286" i="13"/>
  <c r="W286" i="13" s="1"/>
  <c r="Q286" i="13"/>
  <c r="K286" i="13"/>
  <c r="P286" i="13" s="1"/>
  <c r="U286" i="13"/>
  <c r="N286" i="13"/>
  <c r="L286" i="13"/>
  <c r="R286" i="13"/>
  <c r="T286" i="13"/>
  <c r="G272" i="13"/>
  <c r="O272" i="13"/>
  <c r="M272" i="13"/>
  <c r="V272" i="13"/>
  <c r="W272" i="13" s="1"/>
  <c r="T272" i="13"/>
  <c r="F272" i="13"/>
  <c r="Q272" i="13"/>
  <c r="N272" i="13"/>
  <c r="K272" i="13"/>
  <c r="P272" i="13" s="1"/>
  <c r="L272" i="13"/>
  <c r="R272" i="13"/>
  <c r="U272" i="13"/>
  <c r="K257" i="13"/>
  <c r="P257" i="13" s="1"/>
  <c r="Q257" i="13"/>
  <c r="L257" i="13"/>
  <c r="U257" i="13"/>
  <c r="N257" i="13"/>
  <c r="T257" i="13"/>
  <c r="O257" i="13"/>
  <c r="G257" i="13"/>
  <c r="M257" i="13"/>
  <c r="R257" i="13"/>
  <c r="V257" i="13"/>
  <c r="W257" i="13" s="1"/>
  <c r="F730" i="13"/>
  <c r="N730" i="13"/>
  <c r="V730" i="13"/>
  <c r="W730" i="13" s="1"/>
  <c r="Q730" i="13"/>
  <c r="G730" i="13"/>
  <c r="R730" i="13"/>
  <c r="K730" i="13"/>
  <c r="P730" i="13" s="1"/>
  <c r="U730" i="13"/>
  <c r="F698" i="13"/>
  <c r="N698" i="13"/>
  <c r="V698" i="13"/>
  <c r="W698" i="13" s="1"/>
  <c r="Q698" i="13"/>
  <c r="G698" i="13"/>
  <c r="R698" i="13"/>
  <c r="K698" i="13"/>
  <c r="P698" i="13" s="1"/>
  <c r="U698" i="13"/>
  <c r="F676" i="13"/>
  <c r="N676" i="13"/>
  <c r="V676" i="13"/>
  <c r="W676" i="13" s="1"/>
  <c r="Q676" i="13"/>
  <c r="G676" i="13"/>
  <c r="R676" i="13"/>
  <c r="K676" i="13"/>
  <c r="P676" i="13" s="1"/>
  <c r="U676" i="13"/>
  <c r="F674" i="13"/>
  <c r="N674" i="13"/>
  <c r="V674" i="13"/>
  <c r="W674" i="13" s="1"/>
  <c r="Q674" i="13"/>
  <c r="K674" i="13"/>
  <c r="P674" i="13" s="1"/>
  <c r="U674" i="13"/>
  <c r="O674" i="13"/>
  <c r="F658" i="13"/>
  <c r="N658" i="13"/>
  <c r="V658" i="13"/>
  <c r="W658" i="13" s="1"/>
  <c r="Q658" i="13"/>
  <c r="K658" i="13"/>
  <c r="P658" i="13" s="1"/>
  <c r="U658" i="13"/>
  <c r="M658" i="13"/>
  <c r="O658" i="13"/>
  <c r="G648" i="13"/>
  <c r="O648" i="13"/>
  <c r="F648" i="13"/>
  <c r="K648" i="13"/>
  <c r="P648" i="13" s="1"/>
  <c r="V648" i="13"/>
  <c r="W648" i="13" s="1"/>
  <c r="M648" i="13"/>
  <c r="N648" i="13"/>
  <c r="K643" i="13"/>
  <c r="P643" i="13" s="1"/>
  <c r="F643" i="13"/>
  <c r="O643" i="13"/>
  <c r="R643" i="13"/>
  <c r="L643" i="13"/>
  <c r="N643" i="13"/>
  <c r="S629" i="13"/>
  <c r="I629" i="13"/>
  <c r="S621" i="13"/>
  <c r="I621" i="13"/>
  <c r="S610" i="13"/>
  <c r="I610" i="13"/>
  <c r="I604" i="13"/>
  <c r="S604" i="13"/>
  <c r="S603" i="13"/>
  <c r="I603" i="13"/>
  <c r="G599" i="13"/>
  <c r="S597" i="13"/>
  <c r="I597" i="13"/>
  <c r="G594" i="13"/>
  <c r="O594" i="13"/>
  <c r="Q594" i="13"/>
  <c r="K594" i="13"/>
  <c r="P594" i="13" s="1"/>
  <c r="T594" i="13"/>
  <c r="U594" i="13"/>
  <c r="L594" i="13"/>
  <c r="M594" i="13"/>
  <c r="S579" i="13"/>
  <c r="I579" i="13"/>
  <c r="G556" i="13"/>
  <c r="O556" i="13"/>
  <c r="R556" i="13"/>
  <c r="Q556" i="13"/>
  <c r="K556" i="13"/>
  <c r="P556" i="13" s="1"/>
  <c r="U556" i="13"/>
  <c r="T556" i="13"/>
  <c r="V556" i="13"/>
  <c r="W556" i="13" s="1"/>
  <c r="L556" i="13"/>
  <c r="S525" i="13"/>
  <c r="I525" i="13"/>
  <c r="K523" i="13"/>
  <c r="P523" i="13" s="1"/>
  <c r="F523" i="13"/>
  <c r="N523" i="13"/>
  <c r="V523" i="13"/>
  <c r="W523" i="13" s="1"/>
  <c r="G523" i="13"/>
  <c r="Q523" i="13"/>
  <c r="U523" i="13"/>
  <c r="M523" i="13"/>
  <c r="L523" i="13"/>
  <c r="O523" i="13"/>
  <c r="K507" i="13"/>
  <c r="P507" i="13" s="1"/>
  <c r="F507" i="13"/>
  <c r="N507" i="13"/>
  <c r="V507" i="13"/>
  <c r="W507" i="13" s="1"/>
  <c r="G507" i="13"/>
  <c r="Q507" i="13"/>
  <c r="U507" i="13"/>
  <c r="L507" i="13"/>
  <c r="M507" i="13"/>
  <c r="O507" i="13"/>
  <c r="R507" i="13"/>
  <c r="I498" i="13"/>
  <c r="S498" i="13"/>
  <c r="I402" i="13"/>
  <c r="S402" i="13"/>
  <c r="S396" i="13"/>
  <c r="I396" i="13"/>
  <c r="F381" i="13"/>
  <c r="N381" i="13"/>
  <c r="V381" i="13"/>
  <c r="W381" i="13" s="1"/>
  <c r="Q381" i="13"/>
  <c r="L381" i="13"/>
  <c r="T381" i="13"/>
  <c r="U381" i="13"/>
  <c r="M381" i="13"/>
  <c r="K381" i="13"/>
  <c r="P381" i="13" s="1"/>
  <c r="O381" i="13"/>
  <c r="R381" i="13"/>
  <c r="G381" i="13"/>
  <c r="I357" i="13"/>
  <c r="S357" i="13"/>
  <c r="K295" i="13"/>
  <c r="P295" i="13" s="1"/>
  <c r="G295" i="13"/>
  <c r="T295" i="13"/>
  <c r="R295" i="13"/>
  <c r="N295" i="13"/>
  <c r="M295" i="13"/>
  <c r="O295" i="13"/>
  <c r="F295" i="13"/>
  <c r="U295" i="13"/>
  <c r="L295" i="13"/>
  <c r="Q295" i="13"/>
  <c r="V295" i="13"/>
  <c r="W295" i="13" s="1"/>
  <c r="I262" i="13"/>
  <c r="S262" i="13"/>
  <c r="S261" i="13"/>
  <c r="I261" i="13"/>
  <c r="F720" i="13"/>
  <c r="N720" i="13"/>
  <c r="V720" i="13"/>
  <c r="W720" i="13" s="1"/>
  <c r="Q720" i="13"/>
  <c r="T720" i="13"/>
  <c r="M720" i="13"/>
  <c r="F708" i="13"/>
  <c r="N708" i="13"/>
  <c r="V708" i="13"/>
  <c r="W708" i="13" s="1"/>
  <c r="Q708" i="13"/>
  <c r="O708" i="13"/>
  <c r="F688" i="13"/>
  <c r="N688" i="13"/>
  <c r="V688" i="13"/>
  <c r="W688" i="13" s="1"/>
  <c r="Q688" i="13"/>
  <c r="T688" i="13"/>
  <c r="M688" i="13"/>
  <c r="R674" i="13"/>
  <c r="F660" i="13"/>
  <c r="N660" i="13"/>
  <c r="V660" i="13"/>
  <c r="W660" i="13" s="1"/>
  <c r="Q660" i="13"/>
  <c r="G660" i="13"/>
  <c r="R660" i="13"/>
  <c r="T660" i="13"/>
  <c r="K660" i="13"/>
  <c r="P660" i="13" s="1"/>
  <c r="U660" i="13"/>
  <c r="T648" i="13"/>
  <c r="U643" i="13"/>
  <c r="G636" i="13"/>
  <c r="O636" i="13"/>
  <c r="R636" i="13"/>
  <c r="L636" i="13"/>
  <c r="U636" i="13"/>
  <c r="V636" i="13"/>
  <c r="W636" i="13" s="1"/>
  <c r="M636" i="13"/>
  <c r="N636" i="13"/>
  <c r="G628" i="13"/>
  <c r="O628" i="13"/>
  <c r="M628" i="13"/>
  <c r="V628" i="13"/>
  <c r="W628" i="13" s="1"/>
  <c r="Q628" i="13"/>
  <c r="F628" i="13"/>
  <c r="R628" i="13"/>
  <c r="T628" i="13"/>
  <c r="U628" i="13"/>
  <c r="T612" i="13"/>
  <c r="K609" i="13"/>
  <c r="P609" i="13" s="1"/>
  <c r="R609" i="13"/>
  <c r="M609" i="13"/>
  <c r="V609" i="13"/>
  <c r="W609" i="13" s="1"/>
  <c r="N609" i="13"/>
  <c r="F609" i="13"/>
  <c r="G609" i="13"/>
  <c r="Q609" i="13"/>
  <c r="G586" i="13"/>
  <c r="O586" i="13"/>
  <c r="L586" i="13"/>
  <c r="U586" i="13"/>
  <c r="F586" i="13"/>
  <c r="T586" i="13"/>
  <c r="K586" i="13"/>
  <c r="P586" i="13" s="1"/>
  <c r="M586" i="13"/>
  <c r="S585" i="13"/>
  <c r="I585" i="13"/>
  <c r="G580" i="13"/>
  <c r="O580" i="13"/>
  <c r="M580" i="13"/>
  <c r="V580" i="13"/>
  <c r="W580" i="13" s="1"/>
  <c r="Q580" i="13"/>
  <c r="U580" i="13"/>
  <c r="K580" i="13"/>
  <c r="P580" i="13" s="1"/>
  <c r="K549" i="13"/>
  <c r="P549" i="13" s="1"/>
  <c r="F549" i="13"/>
  <c r="N549" i="13"/>
  <c r="V549" i="13"/>
  <c r="W549" i="13" s="1"/>
  <c r="M549" i="13"/>
  <c r="G549" i="13"/>
  <c r="Q549" i="13"/>
  <c r="L549" i="13"/>
  <c r="O549" i="13"/>
  <c r="R549" i="13"/>
  <c r="K535" i="13"/>
  <c r="P535" i="13" s="1"/>
  <c r="F535" i="13"/>
  <c r="N535" i="13"/>
  <c r="V535" i="13"/>
  <c r="W535" i="13" s="1"/>
  <c r="O535" i="13"/>
  <c r="R535" i="13"/>
  <c r="G535" i="13"/>
  <c r="T535" i="13"/>
  <c r="U535" i="13"/>
  <c r="S523" i="13"/>
  <c r="I523" i="13"/>
  <c r="G494" i="13"/>
  <c r="O494" i="13"/>
  <c r="R494" i="13"/>
  <c r="L494" i="13"/>
  <c r="V494" i="13"/>
  <c r="W494" i="13" s="1"/>
  <c r="N494" i="13"/>
  <c r="K494" i="13"/>
  <c r="P494" i="13" s="1"/>
  <c r="M494" i="13"/>
  <c r="Q483" i="13"/>
  <c r="G483" i="13"/>
  <c r="K483" i="13"/>
  <c r="P483" i="13" s="1"/>
  <c r="T483" i="13"/>
  <c r="U483" i="13"/>
  <c r="M483" i="13"/>
  <c r="N483" i="13"/>
  <c r="L483" i="13"/>
  <c r="O483" i="13"/>
  <c r="R483" i="13"/>
  <c r="Q477" i="13"/>
  <c r="M477" i="13"/>
  <c r="V477" i="13"/>
  <c r="W477" i="13" s="1"/>
  <c r="F477" i="13"/>
  <c r="U477" i="13"/>
  <c r="N477" i="13"/>
  <c r="K477" i="13"/>
  <c r="P477" i="13" s="1"/>
  <c r="L477" i="13"/>
  <c r="O477" i="13"/>
  <c r="Q463" i="13"/>
  <c r="L463" i="13"/>
  <c r="U463" i="13"/>
  <c r="F463" i="13"/>
  <c r="O463" i="13"/>
  <c r="T463" i="13"/>
  <c r="M463" i="13"/>
  <c r="K463" i="13"/>
  <c r="P463" i="13" s="1"/>
  <c r="N463" i="13"/>
  <c r="R463" i="13"/>
  <c r="Q451" i="13"/>
  <c r="G451" i="13"/>
  <c r="K451" i="13"/>
  <c r="P451" i="13" s="1"/>
  <c r="T451" i="13"/>
  <c r="U451" i="13"/>
  <c r="M451" i="13"/>
  <c r="F451" i="13"/>
  <c r="V451" i="13"/>
  <c r="W451" i="13" s="1"/>
  <c r="L451" i="13"/>
  <c r="N451" i="13"/>
  <c r="O451" i="13"/>
  <c r="R451" i="13"/>
  <c r="I372" i="13"/>
  <c r="S372" i="13"/>
  <c r="I317" i="13"/>
  <c r="S317" i="13"/>
  <c r="F846" i="13"/>
  <c r="N846" i="13"/>
  <c r="V846" i="13"/>
  <c r="W846" i="13" s="1"/>
  <c r="F842" i="13"/>
  <c r="N842" i="13"/>
  <c r="V842" i="13"/>
  <c r="W842" i="13" s="1"/>
  <c r="F838" i="13"/>
  <c r="N838" i="13"/>
  <c r="V838" i="13"/>
  <c r="W838" i="13" s="1"/>
  <c r="F834" i="13"/>
  <c r="N834" i="13"/>
  <c r="V834" i="13"/>
  <c r="W834" i="13" s="1"/>
  <c r="F830" i="13"/>
  <c r="N830" i="13"/>
  <c r="V830" i="13"/>
  <c r="W830" i="13" s="1"/>
  <c r="F826" i="13"/>
  <c r="N826" i="13"/>
  <c r="V826" i="13"/>
  <c r="W826" i="13" s="1"/>
  <c r="F822" i="13"/>
  <c r="N822" i="13"/>
  <c r="V822" i="13"/>
  <c r="W822" i="13" s="1"/>
  <c r="F818" i="13"/>
  <c r="N818" i="13"/>
  <c r="V818" i="13"/>
  <c r="W818" i="13" s="1"/>
  <c r="F814" i="13"/>
  <c r="N814" i="13"/>
  <c r="V814" i="13"/>
  <c r="W814" i="13" s="1"/>
  <c r="F810" i="13"/>
  <c r="N810" i="13"/>
  <c r="V810" i="13"/>
  <c r="W810" i="13" s="1"/>
  <c r="F806" i="13"/>
  <c r="N806" i="13"/>
  <c r="V806" i="13"/>
  <c r="W806" i="13" s="1"/>
  <c r="F802" i="13"/>
  <c r="N802" i="13"/>
  <c r="V802" i="13"/>
  <c r="W802" i="13" s="1"/>
  <c r="F798" i="13"/>
  <c r="N798" i="13"/>
  <c r="V798" i="13"/>
  <c r="W798" i="13" s="1"/>
  <c r="L794" i="13"/>
  <c r="L786" i="13"/>
  <c r="L778" i="13"/>
  <c r="L770" i="13"/>
  <c r="L762" i="13"/>
  <c r="S753" i="13"/>
  <c r="F722" i="13"/>
  <c r="N722" i="13"/>
  <c r="V722" i="13"/>
  <c r="W722" i="13" s="1"/>
  <c r="Q722" i="13"/>
  <c r="G722" i="13"/>
  <c r="R722" i="13"/>
  <c r="K722" i="13"/>
  <c r="P722" i="13" s="1"/>
  <c r="U722" i="13"/>
  <c r="F690" i="13"/>
  <c r="N690" i="13"/>
  <c r="V690" i="13"/>
  <c r="W690" i="13" s="1"/>
  <c r="Q690" i="13"/>
  <c r="G690" i="13"/>
  <c r="R690" i="13"/>
  <c r="K690" i="13"/>
  <c r="P690" i="13" s="1"/>
  <c r="U690" i="13"/>
  <c r="F678" i="13"/>
  <c r="N678" i="13"/>
  <c r="V678" i="13"/>
  <c r="W678" i="13" s="1"/>
  <c r="Q678" i="13"/>
  <c r="M678" i="13"/>
  <c r="G678" i="13"/>
  <c r="R678" i="13"/>
  <c r="I666" i="13"/>
  <c r="S666" i="13"/>
  <c r="S661" i="13"/>
  <c r="R658" i="13"/>
  <c r="F654" i="13"/>
  <c r="N654" i="13"/>
  <c r="V654" i="13"/>
  <c r="W654" i="13" s="1"/>
  <c r="Q654" i="13"/>
  <c r="K654" i="13"/>
  <c r="P654" i="13" s="1"/>
  <c r="U654" i="13"/>
  <c r="L654" i="13"/>
  <c r="R648" i="13"/>
  <c r="T643" i="13"/>
  <c r="I620" i="13"/>
  <c r="S620" i="13"/>
  <c r="G612" i="13"/>
  <c r="O612" i="13"/>
  <c r="M612" i="13"/>
  <c r="V612" i="13"/>
  <c r="W612" i="13" s="1"/>
  <c r="Q612" i="13"/>
  <c r="U612" i="13"/>
  <c r="L612" i="13"/>
  <c r="N612" i="13"/>
  <c r="G602" i="13"/>
  <c r="O602" i="13"/>
  <c r="L602" i="13"/>
  <c r="U602" i="13"/>
  <c r="F602" i="13"/>
  <c r="Q602" i="13"/>
  <c r="T602" i="13"/>
  <c r="K599" i="13"/>
  <c r="P599" i="13" s="1"/>
  <c r="Q599" i="13"/>
  <c r="L599" i="13"/>
  <c r="U599" i="13"/>
  <c r="V599" i="13"/>
  <c r="W599" i="13" s="1"/>
  <c r="M599" i="13"/>
  <c r="N599" i="13"/>
  <c r="G596" i="13"/>
  <c r="O596" i="13"/>
  <c r="M596" i="13"/>
  <c r="V596" i="13"/>
  <c r="W596" i="13" s="1"/>
  <c r="Q596" i="13"/>
  <c r="N596" i="13"/>
  <c r="F596" i="13"/>
  <c r="R596" i="13"/>
  <c r="K575" i="13"/>
  <c r="P575" i="13" s="1"/>
  <c r="M575" i="13"/>
  <c r="V575" i="13"/>
  <c r="W575" i="13" s="1"/>
  <c r="G575" i="13"/>
  <c r="L575" i="13"/>
  <c r="N575" i="13"/>
  <c r="O575" i="13"/>
  <c r="K573" i="13"/>
  <c r="P573" i="13" s="1"/>
  <c r="G573" i="13"/>
  <c r="T573" i="13"/>
  <c r="R573" i="13"/>
  <c r="U573" i="13"/>
  <c r="V573" i="13"/>
  <c r="W573" i="13" s="1"/>
  <c r="L573" i="13"/>
  <c r="G568" i="13"/>
  <c r="O568" i="13"/>
  <c r="F568" i="13"/>
  <c r="U568" i="13"/>
  <c r="K568" i="13"/>
  <c r="P568" i="13" s="1"/>
  <c r="V568" i="13"/>
  <c r="W568" i="13" s="1"/>
  <c r="L568" i="13"/>
  <c r="M568" i="13"/>
  <c r="G554" i="13"/>
  <c r="O554" i="13"/>
  <c r="R554" i="13"/>
  <c r="F554" i="13"/>
  <c r="T554" i="13"/>
  <c r="V554" i="13"/>
  <c r="W554" i="13" s="1"/>
  <c r="K554" i="13"/>
  <c r="P554" i="13" s="1"/>
  <c r="L554" i="13"/>
  <c r="M554" i="13"/>
  <c r="K545" i="13"/>
  <c r="P545" i="13" s="1"/>
  <c r="F545" i="13"/>
  <c r="N545" i="13"/>
  <c r="V545" i="13"/>
  <c r="W545" i="13" s="1"/>
  <c r="U545" i="13"/>
  <c r="O545" i="13"/>
  <c r="T545" i="13"/>
  <c r="L545" i="13"/>
  <c r="I514" i="13"/>
  <c r="S514" i="13"/>
  <c r="S495" i="13"/>
  <c r="I495" i="13"/>
  <c r="I494" i="13"/>
  <c r="S494" i="13"/>
  <c r="S458" i="13"/>
  <c r="I458" i="13"/>
  <c r="I457" i="13"/>
  <c r="S457" i="13"/>
  <c r="S354" i="13"/>
  <c r="I354" i="13"/>
  <c r="F734" i="13"/>
  <c r="N734" i="13"/>
  <c r="V734" i="13"/>
  <c r="W734" i="13" s="1"/>
  <c r="Q734" i="13"/>
  <c r="F726" i="13"/>
  <c r="N726" i="13"/>
  <c r="V726" i="13"/>
  <c r="W726" i="13" s="1"/>
  <c r="Q726" i="13"/>
  <c r="F718" i="13"/>
  <c r="N718" i="13"/>
  <c r="V718" i="13"/>
  <c r="W718" i="13" s="1"/>
  <c r="Q718" i="13"/>
  <c r="F710" i="13"/>
  <c r="N710" i="13"/>
  <c r="V710" i="13"/>
  <c r="W710" i="13" s="1"/>
  <c r="Q710" i="13"/>
  <c r="F702" i="13"/>
  <c r="N702" i="13"/>
  <c r="V702" i="13"/>
  <c r="W702" i="13" s="1"/>
  <c r="Q702" i="13"/>
  <c r="F694" i="13"/>
  <c r="N694" i="13"/>
  <c r="V694" i="13"/>
  <c r="W694" i="13" s="1"/>
  <c r="Q694" i="13"/>
  <c r="F686" i="13"/>
  <c r="N686" i="13"/>
  <c r="V686" i="13"/>
  <c r="W686" i="13" s="1"/>
  <c r="Q686" i="13"/>
  <c r="F668" i="13"/>
  <c r="N668" i="13"/>
  <c r="V668" i="13"/>
  <c r="W668" i="13" s="1"/>
  <c r="Q668" i="13"/>
  <c r="R662" i="13"/>
  <c r="F652" i="13"/>
  <c r="N652" i="13"/>
  <c r="V652" i="13"/>
  <c r="W652" i="13" s="1"/>
  <c r="Q652" i="13"/>
  <c r="R644" i="13"/>
  <c r="S643" i="13"/>
  <c r="I643" i="13"/>
  <c r="Q637" i="13"/>
  <c r="G630" i="13"/>
  <c r="O630" i="13"/>
  <c r="M630" i="13"/>
  <c r="V630" i="13"/>
  <c r="W630" i="13" s="1"/>
  <c r="G626" i="13"/>
  <c r="O626" i="13"/>
  <c r="Q626" i="13"/>
  <c r="K626" i="13"/>
  <c r="P626" i="13" s="1"/>
  <c r="T626" i="13"/>
  <c r="R613" i="13"/>
  <c r="R607" i="13"/>
  <c r="G600" i="13"/>
  <c r="O600" i="13"/>
  <c r="F600" i="13"/>
  <c r="K595" i="13"/>
  <c r="P595" i="13" s="1"/>
  <c r="F595" i="13"/>
  <c r="O595" i="13"/>
  <c r="R595" i="13"/>
  <c r="Q582" i="13"/>
  <c r="R578" i="13"/>
  <c r="K577" i="13"/>
  <c r="P577" i="13" s="1"/>
  <c r="R577" i="13"/>
  <c r="M577" i="13"/>
  <c r="V577" i="13"/>
  <c r="W577" i="13" s="1"/>
  <c r="T572" i="13"/>
  <c r="G570" i="13"/>
  <c r="O570" i="13"/>
  <c r="L570" i="13"/>
  <c r="U570" i="13"/>
  <c r="F570" i="13"/>
  <c r="T565" i="13"/>
  <c r="G564" i="13"/>
  <c r="O564" i="13"/>
  <c r="M564" i="13"/>
  <c r="V564" i="13"/>
  <c r="W564" i="13" s="1"/>
  <c r="Q564" i="13"/>
  <c r="T559" i="13"/>
  <c r="K557" i="13"/>
  <c r="P557" i="13" s="1"/>
  <c r="G557" i="13"/>
  <c r="T557" i="13"/>
  <c r="S543" i="13"/>
  <c r="I543" i="13"/>
  <c r="K539" i="13"/>
  <c r="P539" i="13" s="1"/>
  <c r="F539" i="13"/>
  <c r="N539" i="13"/>
  <c r="V539" i="13"/>
  <c r="W539" i="13" s="1"/>
  <c r="G539" i="13"/>
  <c r="Q539" i="13"/>
  <c r="U539" i="13"/>
  <c r="I536" i="13"/>
  <c r="S536" i="13"/>
  <c r="T534" i="13"/>
  <c r="U532" i="13"/>
  <c r="U526" i="13"/>
  <c r="V524" i="13"/>
  <c r="W524" i="13" s="1"/>
  <c r="G522" i="13"/>
  <c r="O522" i="13"/>
  <c r="R522" i="13"/>
  <c r="F522" i="13"/>
  <c r="T522" i="13"/>
  <c r="U522" i="13"/>
  <c r="U518" i="13"/>
  <c r="K509" i="13"/>
  <c r="P509" i="13" s="1"/>
  <c r="F509" i="13"/>
  <c r="N509" i="13"/>
  <c r="V509" i="13"/>
  <c r="W509" i="13" s="1"/>
  <c r="R509" i="13"/>
  <c r="L509" i="13"/>
  <c r="S505" i="13"/>
  <c r="I505" i="13"/>
  <c r="G496" i="13"/>
  <c r="O496" i="13"/>
  <c r="R496" i="13"/>
  <c r="T496" i="13"/>
  <c r="M496" i="13"/>
  <c r="L496" i="13"/>
  <c r="Q479" i="13"/>
  <c r="L479" i="13"/>
  <c r="U479" i="13"/>
  <c r="F479" i="13"/>
  <c r="O479" i="13"/>
  <c r="T479" i="13"/>
  <c r="R479" i="13"/>
  <c r="Q469" i="13"/>
  <c r="M469" i="13"/>
  <c r="V469" i="13"/>
  <c r="W469" i="13" s="1"/>
  <c r="F469" i="13"/>
  <c r="U469" i="13"/>
  <c r="L469" i="13"/>
  <c r="I446" i="13"/>
  <c r="S446" i="13"/>
  <c r="I443" i="13"/>
  <c r="S443" i="13"/>
  <c r="S418" i="13"/>
  <c r="I418" i="13"/>
  <c r="F389" i="13"/>
  <c r="N389" i="13"/>
  <c r="V389" i="13"/>
  <c r="W389" i="13" s="1"/>
  <c r="Q389" i="13"/>
  <c r="G389" i="13"/>
  <c r="R389" i="13"/>
  <c r="O389" i="13"/>
  <c r="T389" i="13"/>
  <c r="K389" i="13"/>
  <c r="P389" i="13" s="1"/>
  <c r="L389" i="13"/>
  <c r="M389" i="13"/>
  <c r="U389" i="13"/>
  <c r="F365" i="13"/>
  <c r="N365" i="13"/>
  <c r="V365" i="13"/>
  <c r="W365" i="13" s="1"/>
  <c r="Q365" i="13"/>
  <c r="L365" i="13"/>
  <c r="U365" i="13"/>
  <c r="K365" i="13"/>
  <c r="P365" i="13" s="1"/>
  <c r="O365" i="13"/>
  <c r="G365" i="13"/>
  <c r="M365" i="13"/>
  <c r="R365" i="13"/>
  <c r="T365" i="13"/>
  <c r="F307" i="13"/>
  <c r="N307" i="13"/>
  <c r="V307" i="13"/>
  <c r="W307" i="13" s="1"/>
  <c r="Q307" i="13"/>
  <c r="O307" i="13"/>
  <c r="K307" i="13"/>
  <c r="P307" i="13" s="1"/>
  <c r="U307" i="13"/>
  <c r="L307" i="13"/>
  <c r="G307" i="13"/>
  <c r="M307" i="13"/>
  <c r="R307" i="13"/>
  <c r="K273" i="13"/>
  <c r="P273" i="13" s="1"/>
  <c r="Q273" i="13"/>
  <c r="L273" i="13"/>
  <c r="U273" i="13"/>
  <c r="G273" i="13"/>
  <c r="R273" i="13"/>
  <c r="V273" i="13"/>
  <c r="W273" i="13" s="1"/>
  <c r="M273" i="13"/>
  <c r="F273" i="13"/>
  <c r="N273" i="13"/>
  <c r="O273" i="13"/>
  <c r="T273" i="13"/>
  <c r="F169" i="13"/>
  <c r="N169" i="13"/>
  <c r="V169" i="13"/>
  <c r="W169" i="13" s="1"/>
  <c r="Q169" i="13"/>
  <c r="T169" i="13"/>
  <c r="M169" i="13"/>
  <c r="O169" i="13"/>
  <c r="G169" i="13"/>
  <c r="R169" i="13"/>
  <c r="L169" i="13"/>
  <c r="K169" i="13"/>
  <c r="P169" i="13" s="1"/>
  <c r="U169" i="13"/>
  <c r="F662" i="13"/>
  <c r="N662" i="13"/>
  <c r="V662" i="13"/>
  <c r="W662" i="13" s="1"/>
  <c r="Q662" i="13"/>
  <c r="G650" i="13"/>
  <c r="O650" i="13"/>
  <c r="L650" i="13"/>
  <c r="U650" i="13"/>
  <c r="F650" i="13"/>
  <c r="G644" i="13"/>
  <c r="O644" i="13"/>
  <c r="M644" i="13"/>
  <c r="V644" i="13"/>
  <c r="W644" i="13" s="1"/>
  <c r="Q644" i="13"/>
  <c r="K637" i="13"/>
  <c r="P637" i="13" s="1"/>
  <c r="G637" i="13"/>
  <c r="T637" i="13"/>
  <c r="K631" i="13"/>
  <c r="P631" i="13" s="1"/>
  <c r="Q631" i="13"/>
  <c r="L631" i="13"/>
  <c r="U631" i="13"/>
  <c r="G620" i="13"/>
  <c r="O620" i="13"/>
  <c r="R620" i="13"/>
  <c r="L620" i="13"/>
  <c r="U620" i="13"/>
  <c r="K613" i="13"/>
  <c r="P613" i="13" s="1"/>
  <c r="L613" i="13"/>
  <c r="U613" i="13"/>
  <c r="F613" i="13"/>
  <c r="O613" i="13"/>
  <c r="K607" i="13"/>
  <c r="P607" i="13" s="1"/>
  <c r="M607" i="13"/>
  <c r="V607" i="13"/>
  <c r="W607" i="13" s="1"/>
  <c r="G607" i="13"/>
  <c r="S595" i="13"/>
  <c r="I595" i="13"/>
  <c r="G582" i="13"/>
  <c r="O582" i="13"/>
  <c r="M582" i="13"/>
  <c r="V582" i="13"/>
  <c r="W582" i="13" s="1"/>
  <c r="G578" i="13"/>
  <c r="O578" i="13"/>
  <c r="Q578" i="13"/>
  <c r="K578" i="13"/>
  <c r="P578" i="13" s="1"/>
  <c r="T578" i="13"/>
  <c r="R565" i="13"/>
  <c r="R559" i="13"/>
  <c r="K555" i="13"/>
  <c r="P555" i="13" s="1"/>
  <c r="F555" i="13"/>
  <c r="N555" i="13"/>
  <c r="V555" i="13"/>
  <c r="W555" i="13" s="1"/>
  <c r="G555" i="13"/>
  <c r="Q555" i="13"/>
  <c r="U555" i="13"/>
  <c r="I552" i="13"/>
  <c r="S552" i="13"/>
  <c r="Q528" i="13"/>
  <c r="T526" i="13"/>
  <c r="Q522" i="13"/>
  <c r="T518" i="13"/>
  <c r="G516" i="13"/>
  <c r="O516" i="13"/>
  <c r="R516" i="13"/>
  <c r="L516" i="13"/>
  <c r="V516" i="13"/>
  <c r="W516" i="13" s="1"/>
  <c r="F516" i="13"/>
  <c r="Q516" i="13"/>
  <c r="K513" i="13"/>
  <c r="P513" i="13" s="1"/>
  <c r="F513" i="13"/>
  <c r="N513" i="13"/>
  <c r="V513" i="13"/>
  <c r="W513" i="13" s="1"/>
  <c r="U513" i="13"/>
  <c r="O513" i="13"/>
  <c r="G513" i="13"/>
  <c r="R513" i="13"/>
  <c r="U511" i="13"/>
  <c r="S509" i="13"/>
  <c r="I509" i="13"/>
  <c r="K501" i="13"/>
  <c r="P501" i="13" s="1"/>
  <c r="F501" i="13"/>
  <c r="N501" i="13"/>
  <c r="V501" i="13"/>
  <c r="W501" i="13" s="1"/>
  <c r="M501" i="13"/>
  <c r="G501" i="13"/>
  <c r="Q501" i="13"/>
  <c r="S499" i="13"/>
  <c r="I499" i="13"/>
  <c r="K493" i="13"/>
  <c r="P493" i="13" s="1"/>
  <c r="F493" i="13"/>
  <c r="N493" i="13"/>
  <c r="V493" i="13"/>
  <c r="W493" i="13" s="1"/>
  <c r="R493" i="13"/>
  <c r="L493" i="13"/>
  <c r="U493" i="13"/>
  <c r="K491" i="13"/>
  <c r="P491" i="13" s="1"/>
  <c r="F491" i="13"/>
  <c r="N491" i="13"/>
  <c r="V491" i="13"/>
  <c r="W491" i="13" s="1"/>
  <c r="G491" i="13"/>
  <c r="Q491" i="13"/>
  <c r="U491" i="13"/>
  <c r="I488" i="13"/>
  <c r="S488" i="13"/>
  <c r="S486" i="13"/>
  <c r="R469" i="13"/>
  <c r="V459" i="13"/>
  <c r="W459" i="13" s="1"/>
  <c r="T453" i="13"/>
  <c r="S450" i="13"/>
  <c r="I450" i="13"/>
  <c r="Q437" i="13"/>
  <c r="M437" i="13"/>
  <c r="V437" i="13"/>
  <c r="W437" i="13" s="1"/>
  <c r="F437" i="13"/>
  <c r="U437" i="13"/>
  <c r="O437" i="13"/>
  <c r="G437" i="13"/>
  <c r="T437" i="13"/>
  <c r="Q429" i="13"/>
  <c r="M429" i="13"/>
  <c r="V429" i="13"/>
  <c r="W429" i="13" s="1"/>
  <c r="F429" i="13"/>
  <c r="G429" i="13"/>
  <c r="R429" i="13"/>
  <c r="U429" i="13"/>
  <c r="L429" i="13"/>
  <c r="S382" i="13"/>
  <c r="I382" i="13"/>
  <c r="I365" i="13"/>
  <c r="S365" i="13"/>
  <c r="I335" i="13"/>
  <c r="S335" i="13"/>
  <c r="I330" i="13"/>
  <c r="S330" i="13"/>
  <c r="S273" i="13"/>
  <c r="I273" i="13"/>
  <c r="G242" i="13"/>
  <c r="O242" i="13"/>
  <c r="F242" i="13"/>
  <c r="U242" i="13"/>
  <c r="N242" i="13"/>
  <c r="M242" i="13"/>
  <c r="K242" i="13"/>
  <c r="P242" i="13" s="1"/>
  <c r="Q242" i="13"/>
  <c r="L242" i="13"/>
  <c r="R242" i="13"/>
  <c r="T242" i="13"/>
  <c r="V242" i="13"/>
  <c r="W242" i="13" s="1"/>
  <c r="G230" i="13"/>
  <c r="O230" i="13"/>
  <c r="R230" i="13"/>
  <c r="L230" i="13"/>
  <c r="U230" i="13"/>
  <c r="T230" i="13"/>
  <c r="N230" i="13"/>
  <c r="F230" i="13"/>
  <c r="V230" i="13"/>
  <c r="W230" i="13" s="1"/>
  <c r="M230" i="13"/>
  <c r="Q230" i="13"/>
  <c r="S226" i="13"/>
  <c r="I226" i="13"/>
  <c r="G572" i="13"/>
  <c r="O572" i="13"/>
  <c r="R572" i="13"/>
  <c r="L572" i="13"/>
  <c r="U572" i="13"/>
  <c r="K565" i="13"/>
  <c r="P565" i="13" s="1"/>
  <c r="L565" i="13"/>
  <c r="U565" i="13"/>
  <c r="F565" i="13"/>
  <c r="O565" i="13"/>
  <c r="K559" i="13"/>
  <c r="P559" i="13" s="1"/>
  <c r="M559" i="13"/>
  <c r="V559" i="13"/>
  <c r="W559" i="13" s="1"/>
  <c r="G559" i="13"/>
  <c r="S537" i="13"/>
  <c r="I537" i="13"/>
  <c r="G534" i="13"/>
  <c r="O534" i="13"/>
  <c r="R534" i="13"/>
  <c r="M534" i="13"/>
  <c r="Q534" i="13"/>
  <c r="G532" i="13"/>
  <c r="O532" i="13"/>
  <c r="R532" i="13"/>
  <c r="L532" i="13"/>
  <c r="V532" i="13"/>
  <c r="W532" i="13" s="1"/>
  <c r="F532" i="13"/>
  <c r="G528" i="13"/>
  <c r="O528" i="13"/>
  <c r="R528" i="13"/>
  <c r="T528" i="13"/>
  <c r="M528" i="13"/>
  <c r="G526" i="13"/>
  <c r="O526" i="13"/>
  <c r="R526" i="13"/>
  <c r="L526" i="13"/>
  <c r="V526" i="13"/>
  <c r="W526" i="13" s="1"/>
  <c r="G524" i="13"/>
  <c r="O524" i="13"/>
  <c r="R524" i="13"/>
  <c r="Q524" i="13"/>
  <c r="K524" i="13"/>
  <c r="P524" i="13" s="1"/>
  <c r="U524" i="13"/>
  <c r="F524" i="13"/>
  <c r="G518" i="13"/>
  <c r="O518" i="13"/>
  <c r="R518" i="13"/>
  <c r="M518" i="13"/>
  <c r="Q518" i="13"/>
  <c r="N518" i="13"/>
  <c r="K511" i="13"/>
  <c r="P511" i="13" s="1"/>
  <c r="F511" i="13"/>
  <c r="N511" i="13"/>
  <c r="V511" i="13"/>
  <c r="W511" i="13" s="1"/>
  <c r="T511" i="13"/>
  <c r="M511" i="13"/>
  <c r="S501" i="13"/>
  <c r="I501" i="13"/>
  <c r="Q485" i="13"/>
  <c r="M485" i="13"/>
  <c r="V485" i="13"/>
  <c r="W485" i="13" s="1"/>
  <c r="F485" i="13"/>
  <c r="U485" i="13"/>
  <c r="N485" i="13"/>
  <c r="Q475" i="13"/>
  <c r="G475" i="13"/>
  <c r="K475" i="13"/>
  <c r="P475" i="13" s="1"/>
  <c r="T475" i="13"/>
  <c r="U475" i="13"/>
  <c r="M475" i="13"/>
  <c r="L475" i="13"/>
  <c r="Q471" i="13"/>
  <c r="L471" i="13"/>
  <c r="U471" i="13"/>
  <c r="F471" i="13"/>
  <c r="O471" i="13"/>
  <c r="T471" i="13"/>
  <c r="N471" i="13"/>
  <c r="Q459" i="13"/>
  <c r="G459" i="13"/>
  <c r="K459" i="13"/>
  <c r="P459" i="13" s="1"/>
  <c r="T459" i="13"/>
  <c r="U459" i="13"/>
  <c r="M459" i="13"/>
  <c r="Q453" i="13"/>
  <c r="M453" i="13"/>
  <c r="V453" i="13"/>
  <c r="W453" i="13" s="1"/>
  <c r="F453" i="13"/>
  <c r="U453" i="13"/>
  <c r="I441" i="13"/>
  <c r="S441" i="13"/>
  <c r="I413" i="13"/>
  <c r="S413" i="13"/>
  <c r="I377" i="13"/>
  <c r="S377" i="13"/>
  <c r="S368" i="13"/>
  <c r="I368" i="13"/>
  <c r="F337" i="13"/>
  <c r="N337" i="13"/>
  <c r="V337" i="13"/>
  <c r="W337" i="13" s="1"/>
  <c r="Q337" i="13"/>
  <c r="O337" i="13"/>
  <c r="K337" i="13"/>
  <c r="P337" i="13" s="1"/>
  <c r="L337" i="13"/>
  <c r="M337" i="13"/>
  <c r="R337" i="13"/>
  <c r="T337" i="13"/>
  <c r="U337" i="13"/>
  <c r="S326" i="13"/>
  <c r="I326" i="13"/>
  <c r="I296" i="13"/>
  <c r="S296" i="13"/>
  <c r="G236" i="13"/>
  <c r="O236" i="13"/>
  <c r="Q236" i="13"/>
  <c r="K236" i="13"/>
  <c r="P236" i="13" s="1"/>
  <c r="T236" i="13"/>
  <c r="F236" i="13"/>
  <c r="R236" i="13"/>
  <c r="L236" i="13"/>
  <c r="V236" i="13"/>
  <c r="W236" i="13" s="1"/>
  <c r="M236" i="13"/>
  <c r="N236" i="13"/>
  <c r="U236" i="13"/>
  <c r="L734" i="13"/>
  <c r="L726" i="13"/>
  <c r="L718" i="13"/>
  <c r="L710" i="13"/>
  <c r="L702" i="13"/>
  <c r="L694" i="13"/>
  <c r="L686" i="13"/>
  <c r="L668" i="13"/>
  <c r="F666" i="13"/>
  <c r="N666" i="13"/>
  <c r="V666" i="13"/>
  <c r="W666" i="13" s="1"/>
  <c r="Q666" i="13"/>
  <c r="M662" i="13"/>
  <c r="L652" i="13"/>
  <c r="N650" i="13"/>
  <c r="K645" i="13"/>
  <c r="P645" i="13" s="1"/>
  <c r="L645" i="13"/>
  <c r="U645" i="13"/>
  <c r="F645" i="13"/>
  <c r="O645" i="13"/>
  <c r="L644" i="13"/>
  <c r="K639" i="13"/>
  <c r="P639" i="13" s="1"/>
  <c r="M639" i="13"/>
  <c r="V639" i="13"/>
  <c r="W639" i="13" s="1"/>
  <c r="G639" i="13"/>
  <c r="M637" i="13"/>
  <c r="I635" i="13"/>
  <c r="M631" i="13"/>
  <c r="U630" i="13"/>
  <c r="K630" i="13"/>
  <c r="P630" i="13" s="1"/>
  <c r="S627" i="13"/>
  <c r="I627" i="13"/>
  <c r="L626" i="13"/>
  <c r="N620" i="13"/>
  <c r="I617" i="13"/>
  <c r="G614" i="13"/>
  <c r="O614" i="13"/>
  <c r="M614" i="13"/>
  <c r="V614" i="13"/>
  <c r="W614" i="13" s="1"/>
  <c r="N613" i="13"/>
  <c r="G610" i="13"/>
  <c r="O610" i="13"/>
  <c r="Q610" i="13"/>
  <c r="K610" i="13"/>
  <c r="P610" i="13" s="1"/>
  <c r="T610" i="13"/>
  <c r="N607" i="13"/>
  <c r="L600" i="13"/>
  <c r="I599" i="13"/>
  <c r="M595" i="13"/>
  <c r="G584" i="13"/>
  <c r="O584" i="13"/>
  <c r="F584" i="13"/>
  <c r="L582" i="13"/>
  <c r="K579" i="13"/>
  <c r="P579" i="13" s="1"/>
  <c r="F579" i="13"/>
  <c r="O579" i="13"/>
  <c r="R579" i="13"/>
  <c r="M578" i="13"/>
  <c r="M570" i="13"/>
  <c r="K564" i="13"/>
  <c r="P564" i="13" s="1"/>
  <c r="K561" i="13"/>
  <c r="P561" i="13" s="1"/>
  <c r="R561" i="13"/>
  <c r="M561" i="13"/>
  <c r="V561" i="13"/>
  <c r="W561" i="13" s="1"/>
  <c r="O559" i="13"/>
  <c r="L557" i="13"/>
  <c r="O555" i="13"/>
  <c r="S553" i="13"/>
  <c r="I553" i="13"/>
  <c r="G550" i="13"/>
  <c r="O550" i="13"/>
  <c r="R550" i="13"/>
  <c r="M550" i="13"/>
  <c r="Q550" i="13"/>
  <c r="G548" i="13"/>
  <c r="O548" i="13"/>
  <c r="R548" i="13"/>
  <c r="L548" i="13"/>
  <c r="V548" i="13"/>
  <c r="W548" i="13" s="1"/>
  <c r="F548" i="13"/>
  <c r="G544" i="13"/>
  <c r="O544" i="13"/>
  <c r="R544" i="13"/>
  <c r="T544" i="13"/>
  <c r="M544" i="13"/>
  <c r="G542" i="13"/>
  <c r="O542" i="13"/>
  <c r="R542" i="13"/>
  <c r="L542" i="13"/>
  <c r="V542" i="13"/>
  <c r="W542" i="13" s="1"/>
  <c r="M539" i="13"/>
  <c r="N534" i="13"/>
  <c r="Q532" i="13"/>
  <c r="N528" i="13"/>
  <c r="I526" i="13"/>
  <c r="S526" i="13"/>
  <c r="M522" i="13"/>
  <c r="I520" i="13"/>
  <c r="S520" i="13"/>
  <c r="N516" i="13"/>
  <c r="Q511" i="13"/>
  <c r="S511" i="13"/>
  <c r="I511" i="13"/>
  <c r="O509" i="13"/>
  <c r="G506" i="13"/>
  <c r="O506" i="13"/>
  <c r="R506" i="13"/>
  <c r="F506" i="13"/>
  <c r="T506" i="13"/>
  <c r="K496" i="13"/>
  <c r="P496" i="13" s="1"/>
  <c r="K495" i="13"/>
  <c r="P495" i="13" s="1"/>
  <c r="F495" i="13"/>
  <c r="N495" i="13"/>
  <c r="V495" i="13"/>
  <c r="W495" i="13" s="1"/>
  <c r="T495" i="13"/>
  <c r="M495" i="13"/>
  <c r="S489" i="13"/>
  <c r="I489" i="13"/>
  <c r="R485" i="13"/>
  <c r="M479" i="13"/>
  <c r="N469" i="13"/>
  <c r="R459" i="13"/>
  <c r="Q455" i="13"/>
  <c r="L455" i="13"/>
  <c r="U455" i="13"/>
  <c r="F455" i="13"/>
  <c r="O455" i="13"/>
  <c r="T455" i="13"/>
  <c r="K455" i="13"/>
  <c r="P455" i="13" s="1"/>
  <c r="O453" i="13"/>
  <c r="Q427" i="13"/>
  <c r="G427" i="13"/>
  <c r="K427" i="13"/>
  <c r="P427" i="13" s="1"/>
  <c r="T427" i="13"/>
  <c r="U427" i="13"/>
  <c r="V427" i="13"/>
  <c r="W427" i="13" s="1"/>
  <c r="M427" i="13"/>
  <c r="R427" i="13"/>
  <c r="F427" i="13"/>
  <c r="Q421" i="13"/>
  <c r="M421" i="13"/>
  <c r="V421" i="13"/>
  <c r="W421" i="13" s="1"/>
  <c r="F421" i="13"/>
  <c r="G421" i="13"/>
  <c r="R421" i="13"/>
  <c r="U421" i="13"/>
  <c r="L421" i="13"/>
  <c r="O421" i="13"/>
  <c r="I400" i="13"/>
  <c r="S400" i="13"/>
  <c r="G284" i="13"/>
  <c r="O284" i="13"/>
  <c r="Q284" i="13"/>
  <c r="K284" i="13"/>
  <c r="P284" i="13" s="1"/>
  <c r="T284" i="13"/>
  <c r="F284" i="13"/>
  <c r="R284" i="13"/>
  <c r="M284" i="13"/>
  <c r="L284" i="13"/>
  <c r="N284" i="13"/>
  <c r="U284" i="13"/>
  <c r="I405" i="13"/>
  <c r="S405" i="13"/>
  <c r="F399" i="13"/>
  <c r="N399" i="13"/>
  <c r="V399" i="13"/>
  <c r="W399" i="13" s="1"/>
  <c r="Q399" i="13"/>
  <c r="G399" i="13"/>
  <c r="R399" i="13"/>
  <c r="T399" i="13"/>
  <c r="K399" i="13"/>
  <c r="P399" i="13" s="1"/>
  <c r="L399" i="13"/>
  <c r="O399" i="13"/>
  <c r="K297" i="13"/>
  <c r="P297" i="13" s="1"/>
  <c r="M297" i="13"/>
  <c r="V297" i="13"/>
  <c r="W297" i="13" s="1"/>
  <c r="G297" i="13"/>
  <c r="F297" i="13"/>
  <c r="R297" i="13"/>
  <c r="L297" i="13"/>
  <c r="O297" i="13"/>
  <c r="N297" i="13"/>
  <c r="Q297" i="13"/>
  <c r="T297" i="13"/>
  <c r="K279" i="13"/>
  <c r="P279" i="13" s="1"/>
  <c r="G279" i="13"/>
  <c r="T279" i="13"/>
  <c r="L279" i="13"/>
  <c r="R279" i="13"/>
  <c r="V279" i="13"/>
  <c r="W279" i="13" s="1"/>
  <c r="M279" i="13"/>
  <c r="F279" i="13"/>
  <c r="N279" i="13"/>
  <c r="K251" i="13"/>
  <c r="P251" i="13" s="1"/>
  <c r="R251" i="13"/>
  <c r="M251" i="13"/>
  <c r="V251" i="13"/>
  <c r="W251" i="13" s="1"/>
  <c r="F251" i="13"/>
  <c r="U251" i="13"/>
  <c r="O251" i="13"/>
  <c r="N251" i="13"/>
  <c r="Q251" i="13"/>
  <c r="G251" i="13"/>
  <c r="L251" i="13"/>
  <c r="T251" i="13"/>
  <c r="K237" i="13"/>
  <c r="P237" i="13" s="1"/>
  <c r="F237" i="13"/>
  <c r="O237" i="13"/>
  <c r="R237" i="13"/>
  <c r="V237" i="13"/>
  <c r="W237" i="13" s="1"/>
  <c r="Q237" i="13"/>
  <c r="L237" i="13"/>
  <c r="T237" i="13"/>
  <c r="U237" i="13"/>
  <c r="G237" i="13"/>
  <c r="M237" i="13"/>
  <c r="N237" i="13"/>
  <c r="I171" i="13"/>
  <c r="S171" i="13"/>
  <c r="I510" i="13"/>
  <c r="S510" i="13"/>
  <c r="G508" i="13"/>
  <c r="O508" i="13"/>
  <c r="R508" i="13"/>
  <c r="Q508" i="13"/>
  <c r="K508" i="13"/>
  <c r="P508" i="13" s="1"/>
  <c r="U508" i="13"/>
  <c r="K503" i="13"/>
  <c r="P503" i="13" s="1"/>
  <c r="F503" i="13"/>
  <c r="N503" i="13"/>
  <c r="V503" i="13"/>
  <c r="W503" i="13" s="1"/>
  <c r="O503" i="13"/>
  <c r="R503" i="13"/>
  <c r="K497" i="13"/>
  <c r="P497" i="13" s="1"/>
  <c r="F497" i="13"/>
  <c r="N497" i="13"/>
  <c r="V497" i="13"/>
  <c r="W497" i="13" s="1"/>
  <c r="U497" i="13"/>
  <c r="O497" i="13"/>
  <c r="G490" i="13"/>
  <c r="O490" i="13"/>
  <c r="R490" i="13"/>
  <c r="F490" i="13"/>
  <c r="T490" i="13"/>
  <c r="Q443" i="13"/>
  <c r="G443" i="13"/>
  <c r="K443" i="13"/>
  <c r="P443" i="13" s="1"/>
  <c r="T443" i="13"/>
  <c r="U443" i="13"/>
  <c r="M443" i="13"/>
  <c r="I399" i="13"/>
  <c r="S399" i="13"/>
  <c r="S395" i="13"/>
  <c r="F385" i="13"/>
  <c r="N385" i="13"/>
  <c r="V385" i="13"/>
  <c r="W385" i="13" s="1"/>
  <c r="Q385" i="13"/>
  <c r="O385" i="13"/>
  <c r="G385" i="13"/>
  <c r="T385" i="13"/>
  <c r="K385" i="13"/>
  <c r="P385" i="13" s="1"/>
  <c r="L385" i="13"/>
  <c r="M385" i="13"/>
  <c r="I371" i="13"/>
  <c r="S371" i="13"/>
  <c r="I329" i="13"/>
  <c r="S329" i="13"/>
  <c r="F309" i="13"/>
  <c r="N309" i="13"/>
  <c r="V309" i="13"/>
  <c r="W309" i="13" s="1"/>
  <c r="Q309" i="13"/>
  <c r="K309" i="13"/>
  <c r="P309" i="13" s="1"/>
  <c r="U309" i="13"/>
  <c r="G309" i="13"/>
  <c r="R309" i="13"/>
  <c r="L309" i="13"/>
  <c r="M309" i="13"/>
  <c r="T309" i="13"/>
  <c r="I301" i="13"/>
  <c r="S301" i="13"/>
  <c r="G292" i="13"/>
  <c r="O292" i="13"/>
  <c r="L292" i="13"/>
  <c r="U292" i="13"/>
  <c r="F292" i="13"/>
  <c r="M292" i="13"/>
  <c r="T292" i="13"/>
  <c r="N292" i="13"/>
  <c r="Q292" i="13"/>
  <c r="K292" i="13"/>
  <c r="P292" i="13" s="1"/>
  <c r="R292" i="13"/>
  <c r="S279" i="13"/>
  <c r="I279" i="13"/>
  <c r="I180" i="13"/>
  <c r="S180" i="13"/>
  <c r="F177" i="13"/>
  <c r="N177" i="13"/>
  <c r="V177" i="13"/>
  <c r="W177" i="13" s="1"/>
  <c r="Q177" i="13"/>
  <c r="O177" i="13"/>
  <c r="T177" i="13"/>
  <c r="U177" i="13"/>
  <c r="L177" i="13"/>
  <c r="R177" i="13"/>
  <c r="G177" i="13"/>
  <c r="K177" i="13"/>
  <c r="P177" i="13" s="1"/>
  <c r="M177" i="13"/>
  <c r="F369" i="13"/>
  <c r="N369" i="13"/>
  <c r="V369" i="13"/>
  <c r="W369" i="13" s="1"/>
  <c r="Q369" i="13"/>
  <c r="O369" i="13"/>
  <c r="T369" i="13"/>
  <c r="U369" i="13"/>
  <c r="L369" i="13"/>
  <c r="G369" i="13"/>
  <c r="K369" i="13"/>
  <c r="P369" i="13" s="1"/>
  <c r="F349" i="13"/>
  <c r="N349" i="13"/>
  <c r="V349" i="13"/>
  <c r="W349" i="13" s="1"/>
  <c r="Q349" i="13"/>
  <c r="L349" i="13"/>
  <c r="K349" i="13"/>
  <c r="P349" i="13" s="1"/>
  <c r="M349" i="13"/>
  <c r="O349" i="13"/>
  <c r="R349" i="13"/>
  <c r="T349" i="13"/>
  <c r="F341" i="13"/>
  <c r="N341" i="13"/>
  <c r="V341" i="13"/>
  <c r="W341" i="13" s="1"/>
  <c r="Q341" i="13"/>
  <c r="G341" i="13"/>
  <c r="R341" i="13"/>
  <c r="T341" i="13"/>
  <c r="U341" i="13"/>
  <c r="L341" i="13"/>
  <c r="K341" i="13"/>
  <c r="P341" i="13" s="1"/>
  <c r="M341" i="13"/>
  <c r="I320" i="13"/>
  <c r="S320" i="13"/>
  <c r="I311" i="13"/>
  <c r="S311" i="13"/>
  <c r="F303" i="13"/>
  <c r="N303" i="13"/>
  <c r="V303" i="13"/>
  <c r="W303" i="13" s="1"/>
  <c r="Q303" i="13"/>
  <c r="L303" i="13"/>
  <c r="U303" i="13"/>
  <c r="M303" i="13"/>
  <c r="G303" i="13"/>
  <c r="K303" i="13"/>
  <c r="P303" i="13" s="1"/>
  <c r="G268" i="13"/>
  <c r="O268" i="13"/>
  <c r="Q268" i="13"/>
  <c r="K268" i="13"/>
  <c r="P268" i="13" s="1"/>
  <c r="T268" i="13"/>
  <c r="N268" i="13"/>
  <c r="F268" i="13"/>
  <c r="M268" i="13"/>
  <c r="L268" i="13"/>
  <c r="R268" i="13"/>
  <c r="U268" i="13"/>
  <c r="K221" i="13"/>
  <c r="P221" i="13" s="1"/>
  <c r="F221" i="13"/>
  <c r="O221" i="13"/>
  <c r="R221" i="13"/>
  <c r="N221" i="13"/>
  <c r="U221" i="13"/>
  <c r="Q221" i="13"/>
  <c r="L221" i="13"/>
  <c r="T221" i="13"/>
  <c r="M221" i="13"/>
  <c r="V221" i="13"/>
  <c r="W221" i="13" s="1"/>
  <c r="Q445" i="13"/>
  <c r="M445" i="13"/>
  <c r="V445" i="13"/>
  <c r="W445" i="13" s="1"/>
  <c r="F445" i="13"/>
  <c r="U445" i="13"/>
  <c r="Q439" i="13"/>
  <c r="L439" i="13"/>
  <c r="U439" i="13"/>
  <c r="F439" i="13"/>
  <c r="O439" i="13"/>
  <c r="T439" i="13"/>
  <c r="U399" i="13"/>
  <c r="I397" i="13"/>
  <c r="S397" i="13"/>
  <c r="F393" i="13"/>
  <c r="N393" i="13"/>
  <c r="V393" i="13"/>
  <c r="W393" i="13" s="1"/>
  <c r="Q393" i="13"/>
  <c r="T393" i="13"/>
  <c r="K393" i="13"/>
  <c r="P393" i="13" s="1"/>
  <c r="L393" i="13"/>
  <c r="O393" i="13"/>
  <c r="G393" i="13"/>
  <c r="M393" i="13"/>
  <c r="I386" i="13"/>
  <c r="S386" i="13"/>
  <c r="I303" i="13"/>
  <c r="S303" i="13"/>
  <c r="I298" i="13"/>
  <c r="S298" i="13"/>
  <c r="G294" i="13"/>
  <c r="O294" i="13"/>
  <c r="R294" i="13"/>
  <c r="L294" i="13"/>
  <c r="U294" i="13"/>
  <c r="K294" i="13"/>
  <c r="P294" i="13" s="1"/>
  <c r="F294" i="13"/>
  <c r="V294" i="13"/>
  <c r="W294" i="13" s="1"/>
  <c r="M294" i="13"/>
  <c r="N294" i="13"/>
  <c r="Q294" i="13"/>
  <c r="U279" i="13"/>
  <c r="G252" i="13"/>
  <c r="O252" i="13"/>
  <c r="Q252" i="13"/>
  <c r="K252" i="13"/>
  <c r="P252" i="13" s="1"/>
  <c r="T252" i="13"/>
  <c r="M252" i="13"/>
  <c r="N252" i="13"/>
  <c r="L252" i="13"/>
  <c r="U252" i="13"/>
  <c r="R252" i="13"/>
  <c r="V252" i="13"/>
  <c r="W252" i="13" s="1"/>
  <c r="K225" i="13"/>
  <c r="P225" i="13" s="1"/>
  <c r="Q225" i="13"/>
  <c r="L225" i="13"/>
  <c r="U225" i="13"/>
  <c r="F225" i="13"/>
  <c r="M225" i="13"/>
  <c r="G225" i="13"/>
  <c r="T225" i="13"/>
  <c r="R225" i="13"/>
  <c r="V225" i="13"/>
  <c r="W225" i="13" s="1"/>
  <c r="N225" i="13"/>
  <c r="O225" i="13"/>
  <c r="S176" i="13"/>
  <c r="I176" i="13"/>
  <c r="Q649" i="13"/>
  <c r="G640" i="13"/>
  <c r="O640" i="13"/>
  <c r="Q633" i="13"/>
  <c r="G624" i="13"/>
  <c r="O624" i="13"/>
  <c r="Q617" i="13"/>
  <c r="G608" i="13"/>
  <c r="O608" i="13"/>
  <c r="Q601" i="13"/>
  <c r="G592" i="13"/>
  <c r="O592" i="13"/>
  <c r="Q585" i="13"/>
  <c r="G576" i="13"/>
  <c r="O576" i="13"/>
  <c r="Q569" i="13"/>
  <c r="G560" i="13"/>
  <c r="O560" i="13"/>
  <c r="K547" i="13"/>
  <c r="P547" i="13" s="1"/>
  <c r="F547" i="13"/>
  <c r="N547" i="13"/>
  <c r="V547" i="13"/>
  <c r="W547" i="13" s="1"/>
  <c r="G546" i="13"/>
  <c r="O546" i="13"/>
  <c r="R546" i="13"/>
  <c r="K531" i="13"/>
  <c r="P531" i="13" s="1"/>
  <c r="F531" i="13"/>
  <c r="N531" i="13"/>
  <c r="V531" i="13"/>
  <c r="W531" i="13" s="1"/>
  <c r="G530" i="13"/>
  <c r="O530" i="13"/>
  <c r="R530" i="13"/>
  <c r="K515" i="13"/>
  <c r="P515" i="13" s="1"/>
  <c r="F515" i="13"/>
  <c r="N515" i="13"/>
  <c r="V515" i="13"/>
  <c r="W515" i="13" s="1"/>
  <c r="G514" i="13"/>
  <c r="O514" i="13"/>
  <c r="R514" i="13"/>
  <c r="K499" i="13"/>
  <c r="P499" i="13" s="1"/>
  <c r="F499" i="13"/>
  <c r="N499" i="13"/>
  <c r="V499" i="13"/>
  <c r="W499" i="13" s="1"/>
  <c r="G498" i="13"/>
  <c r="O498" i="13"/>
  <c r="R498" i="13"/>
  <c r="F409" i="13"/>
  <c r="N409" i="13"/>
  <c r="V409" i="13"/>
  <c r="W409" i="13" s="1"/>
  <c r="Q409" i="13"/>
  <c r="G409" i="13"/>
  <c r="R409" i="13"/>
  <c r="K409" i="13"/>
  <c r="P409" i="13" s="1"/>
  <c r="U409" i="13"/>
  <c r="F407" i="13"/>
  <c r="N407" i="13"/>
  <c r="V407" i="13"/>
  <c r="W407" i="13" s="1"/>
  <c r="Q407" i="13"/>
  <c r="K407" i="13"/>
  <c r="P407" i="13" s="1"/>
  <c r="U407" i="13"/>
  <c r="O407" i="13"/>
  <c r="F397" i="13"/>
  <c r="N397" i="13"/>
  <c r="V397" i="13"/>
  <c r="W397" i="13" s="1"/>
  <c r="Q397" i="13"/>
  <c r="L397" i="13"/>
  <c r="G397" i="13"/>
  <c r="T397" i="13"/>
  <c r="K397" i="13"/>
  <c r="P397" i="13" s="1"/>
  <c r="F367" i="13"/>
  <c r="N367" i="13"/>
  <c r="V367" i="13"/>
  <c r="W367" i="13" s="1"/>
  <c r="Q367" i="13"/>
  <c r="U367" i="13"/>
  <c r="K367" i="13"/>
  <c r="P367" i="13" s="1"/>
  <c r="M367" i="13"/>
  <c r="F343" i="13"/>
  <c r="N343" i="13"/>
  <c r="V343" i="13"/>
  <c r="W343" i="13" s="1"/>
  <c r="Q343" i="13"/>
  <c r="M343" i="13"/>
  <c r="G343" i="13"/>
  <c r="T343" i="13"/>
  <c r="K343" i="13"/>
  <c r="P343" i="13" s="1"/>
  <c r="F313" i="13"/>
  <c r="N313" i="13"/>
  <c r="V313" i="13"/>
  <c r="W313" i="13" s="1"/>
  <c r="Q313" i="13"/>
  <c r="M313" i="13"/>
  <c r="T313" i="13"/>
  <c r="O313" i="13"/>
  <c r="G313" i="13"/>
  <c r="F305" i="13"/>
  <c r="N305" i="13"/>
  <c r="V305" i="13"/>
  <c r="W305" i="13" s="1"/>
  <c r="Q305" i="13"/>
  <c r="O305" i="13"/>
  <c r="K305" i="13"/>
  <c r="P305" i="13" s="1"/>
  <c r="L305" i="13"/>
  <c r="K271" i="13"/>
  <c r="P271" i="13" s="1"/>
  <c r="L271" i="13"/>
  <c r="U271" i="13"/>
  <c r="F271" i="13"/>
  <c r="O271" i="13"/>
  <c r="T271" i="13"/>
  <c r="M271" i="13"/>
  <c r="G256" i="13"/>
  <c r="O256" i="13"/>
  <c r="M256" i="13"/>
  <c r="V256" i="13"/>
  <c r="W256" i="13" s="1"/>
  <c r="L256" i="13"/>
  <c r="R256" i="13"/>
  <c r="F256" i="13"/>
  <c r="Q256" i="13"/>
  <c r="T256" i="13"/>
  <c r="K231" i="13"/>
  <c r="P231" i="13" s="1"/>
  <c r="G231" i="13"/>
  <c r="T231" i="13"/>
  <c r="L231" i="13"/>
  <c r="F231" i="13"/>
  <c r="Q231" i="13"/>
  <c r="O231" i="13"/>
  <c r="R231" i="13"/>
  <c r="U231" i="13"/>
  <c r="V231" i="13"/>
  <c r="W231" i="13" s="1"/>
  <c r="L146" i="13"/>
  <c r="T146" i="13"/>
  <c r="Q146" i="13"/>
  <c r="K146" i="13"/>
  <c r="P146" i="13" s="1"/>
  <c r="U146" i="13"/>
  <c r="F146" i="13"/>
  <c r="G146" i="13"/>
  <c r="R146" i="13"/>
  <c r="V146" i="13"/>
  <c r="W146" i="13" s="1"/>
  <c r="O146" i="13"/>
  <c r="N146" i="13"/>
  <c r="Q143" i="13"/>
  <c r="K143" i="13"/>
  <c r="P143" i="13" s="1"/>
  <c r="T143" i="13"/>
  <c r="L143" i="13"/>
  <c r="F143" i="13"/>
  <c r="O143" i="13"/>
  <c r="G143" i="13"/>
  <c r="U143" i="13"/>
  <c r="V143" i="13"/>
  <c r="W143" i="13" s="1"/>
  <c r="M143" i="13"/>
  <c r="N143" i="13"/>
  <c r="R143" i="13"/>
  <c r="Q78" i="13"/>
  <c r="L78" i="13"/>
  <c r="T78" i="13"/>
  <c r="R78" i="13"/>
  <c r="K78" i="13"/>
  <c r="P78" i="13" s="1"/>
  <c r="V78" i="13"/>
  <c r="W78" i="13" s="1"/>
  <c r="N78" i="13"/>
  <c r="G78" i="13"/>
  <c r="O78" i="13"/>
  <c r="S75" i="13"/>
  <c r="I75" i="13"/>
  <c r="F391" i="13"/>
  <c r="N391" i="13"/>
  <c r="V391" i="13"/>
  <c r="W391" i="13" s="1"/>
  <c r="Q391" i="13"/>
  <c r="M391" i="13"/>
  <c r="O391" i="13"/>
  <c r="G391" i="13"/>
  <c r="I367" i="13"/>
  <c r="S367" i="13"/>
  <c r="F355" i="13"/>
  <c r="N355" i="13"/>
  <c r="V355" i="13"/>
  <c r="W355" i="13" s="1"/>
  <c r="Q355" i="13"/>
  <c r="K355" i="13"/>
  <c r="P355" i="13" s="1"/>
  <c r="U355" i="13"/>
  <c r="G355" i="13"/>
  <c r="T355" i="13"/>
  <c r="L355" i="13"/>
  <c r="I343" i="13"/>
  <c r="S343" i="13"/>
  <c r="F339" i="13"/>
  <c r="N339" i="13"/>
  <c r="V339" i="13"/>
  <c r="W339" i="13" s="1"/>
  <c r="Q339" i="13"/>
  <c r="K339" i="13"/>
  <c r="P339" i="13" s="1"/>
  <c r="U339" i="13"/>
  <c r="T339" i="13"/>
  <c r="M339" i="13"/>
  <c r="K289" i="13"/>
  <c r="P289" i="13" s="1"/>
  <c r="Q289" i="13"/>
  <c r="L289" i="13"/>
  <c r="U289" i="13"/>
  <c r="G289" i="13"/>
  <c r="R289" i="13"/>
  <c r="N289" i="13"/>
  <c r="O289" i="13"/>
  <c r="F289" i="13"/>
  <c r="V289" i="13"/>
  <c r="W289" i="13" s="1"/>
  <c r="G260" i="13"/>
  <c r="O260" i="13"/>
  <c r="L260" i="13"/>
  <c r="U260" i="13"/>
  <c r="F260" i="13"/>
  <c r="T260" i="13"/>
  <c r="N260" i="13"/>
  <c r="R260" i="13"/>
  <c r="K260" i="13"/>
  <c r="P260" i="13" s="1"/>
  <c r="M260" i="13"/>
  <c r="I147" i="13"/>
  <c r="S147" i="13"/>
  <c r="I64" i="13"/>
  <c r="S64" i="13"/>
  <c r="I34" i="13"/>
  <c r="S34" i="13"/>
  <c r="Q431" i="13"/>
  <c r="L431" i="13"/>
  <c r="U431" i="13"/>
  <c r="F431" i="13"/>
  <c r="O431" i="13"/>
  <c r="Q423" i="13"/>
  <c r="L423" i="13"/>
  <c r="U423" i="13"/>
  <c r="F423" i="13"/>
  <c r="O423" i="13"/>
  <c r="Q415" i="13"/>
  <c r="L415" i="13"/>
  <c r="U415" i="13"/>
  <c r="F415" i="13"/>
  <c r="O415" i="13"/>
  <c r="F411" i="13"/>
  <c r="N411" i="13"/>
  <c r="V411" i="13"/>
  <c r="W411" i="13" s="1"/>
  <c r="Q411" i="13"/>
  <c r="M411" i="13"/>
  <c r="G411" i="13"/>
  <c r="R411" i="13"/>
  <c r="F403" i="13"/>
  <c r="N403" i="13"/>
  <c r="V403" i="13"/>
  <c r="W403" i="13" s="1"/>
  <c r="Q403" i="13"/>
  <c r="K403" i="13"/>
  <c r="P403" i="13" s="1"/>
  <c r="U403" i="13"/>
  <c r="O403" i="13"/>
  <c r="G403" i="13"/>
  <c r="U391" i="13"/>
  <c r="F383" i="13"/>
  <c r="N383" i="13"/>
  <c r="V383" i="13"/>
  <c r="W383" i="13" s="1"/>
  <c r="Q383" i="13"/>
  <c r="T383" i="13"/>
  <c r="U383" i="13"/>
  <c r="L383" i="13"/>
  <c r="I355" i="13"/>
  <c r="S355" i="13"/>
  <c r="F351" i="13"/>
  <c r="N351" i="13"/>
  <c r="V351" i="13"/>
  <c r="W351" i="13" s="1"/>
  <c r="Q351" i="13"/>
  <c r="K351" i="13"/>
  <c r="P351" i="13" s="1"/>
  <c r="L351" i="13"/>
  <c r="O351" i="13"/>
  <c r="R339" i="13"/>
  <c r="F327" i="13"/>
  <c r="N327" i="13"/>
  <c r="V327" i="13"/>
  <c r="W327" i="13" s="1"/>
  <c r="Q327" i="13"/>
  <c r="M327" i="13"/>
  <c r="T327" i="13"/>
  <c r="U327" i="13"/>
  <c r="L327" i="13"/>
  <c r="F323" i="13"/>
  <c r="N323" i="13"/>
  <c r="V323" i="13"/>
  <c r="W323" i="13" s="1"/>
  <c r="Q323" i="13"/>
  <c r="K323" i="13"/>
  <c r="P323" i="13" s="1"/>
  <c r="U323" i="13"/>
  <c r="L323" i="13"/>
  <c r="O323" i="13"/>
  <c r="S318" i="13"/>
  <c r="I318" i="13"/>
  <c r="S290" i="13"/>
  <c r="I290" i="13"/>
  <c r="I260" i="13"/>
  <c r="S260" i="13"/>
  <c r="G246" i="13"/>
  <c r="O246" i="13"/>
  <c r="R246" i="13"/>
  <c r="L246" i="13"/>
  <c r="U246" i="13"/>
  <c r="V246" i="13"/>
  <c r="W246" i="13" s="1"/>
  <c r="Q246" i="13"/>
  <c r="K246" i="13"/>
  <c r="P246" i="13" s="1"/>
  <c r="T246" i="13"/>
  <c r="F246" i="13"/>
  <c r="I232" i="13"/>
  <c r="S232" i="13"/>
  <c r="K21" i="13"/>
  <c r="P21" i="13" s="1"/>
  <c r="F21" i="13"/>
  <c r="O21" i="13"/>
  <c r="L21" i="13"/>
  <c r="U21" i="13"/>
  <c r="T21" i="13"/>
  <c r="M21" i="13"/>
  <c r="Q21" i="13"/>
  <c r="N21" i="13"/>
  <c r="R21" i="13"/>
  <c r="V21" i="13"/>
  <c r="W21" i="13" s="1"/>
  <c r="G21" i="13"/>
  <c r="G638" i="13"/>
  <c r="O638" i="13"/>
  <c r="G622" i="13"/>
  <c r="O622" i="13"/>
  <c r="G606" i="13"/>
  <c r="O606" i="13"/>
  <c r="G590" i="13"/>
  <c r="O590" i="13"/>
  <c r="G574" i="13"/>
  <c r="O574" i="13"/>
  <c r="G558" i="13"/>
  <c r="O558" i="13"/>
  <c r="K553" i="13"/>
  <c r="P553" i="13" s="1"/>
  <c r="F553" i="13"/>
  <c r="N553" i="13"/>
  <c r="V553" i="13"/>
  <c r="W553" i="13" s="1"/>
  <c r="G552" i="13"/>
  <c r="O552" i="13"/>
  <c r="R552" i="13"/>
  <c r="K537" i="13"/>
  <c r="P537" i="13" s="1"/>
  <c r="F537" i="13"/>
  <c r="N537" i="13"/>
  <c r="V537" i="13"/>
  <c r="W537" i="13" s="1"/>
  <c r="G536" i="13"/>
  <c r="O536" i="13"/>
  <c r="R536" i="13"/>
  <c r="K521" i="13"/>
  <c r="P521" i="13" s="1"/>
  <c r="F521" i="13"/>
  <c r="N521" i="13"/>
  <c r="V521" i="13"/>
  <c r="W521" i="13" s="1"/>
  <c r="G520" i="13"/>
  <c r="O520" i="13"/>
  <c r="R520" i="13"/>
  <c r="K505" i="13"/>
  <c r="P505" i="13" s="1"/>
  <c r="F505" i="13"/>
  <c r="N505" i="13"/>
  <c r="V505" i="13"/>
  <c r="W505" i="13" s="1"/>
  <c r="G504" i="13"/>
  <c r="O504" i="13"/>
  <c r="R504" i="13"/>
  <c r="K489" i="13"/>
  <c r="P489" i="13" s="1"/>
  <c r="F489" i="13"/>
  <c r="N489" i="13"/>
  <c r="V489" i="13"/>
  <c r="W489" i="13" s="1"/>
  <c r="G488" i="13"/>
  <c r="O488" i="13"/>
  <c r="R488" i="13"/>
  <c r="F413" i="13"/>
  <c r="Q413" i="13"/>
  <c r="M413" i="13"/>
  <c r="V413" i="13"/>
  <c r="W413" i="13" s="1"/>
  <c r="O409" i="13"/>
  <c r="M407" i="13"/>
  <c r="T391" i="13"/>
  <c r="I383" i="13"/>
  <c r="S383" i="13"/>
  <c r="F361" i="13"/>
  <c r="N361" i="13"/>
  <c r="V361" i="13"/>
  <c r="W361" i="13" s="1"/>
  <c r="Q361" i="13"/>
  <c r="T361" i="13"/>
  <c r="M361" i="13"/>
  <c r="O361" i="13"/>
  <c r="G361" i="13"/>
  <c r="R361" i="13"/>
  <c r="I359" i="13"/>
  <c r="S359" i="13"/>
  <c r="I358" i="13"/>
  <c r="S358" i="13"/>
  <c r="R355" i="13"/>
  <c r="T351" i="13"/>
  <c r="R327" i="13"/>
  <c r="G300" i="13"/>
  <c r="O300" i="13"/>
  <c r="Q300" i="13"/>
  <c r="K300" i="13"/>
  <c r="P300" i="13" s="1"/>
  <c r="T300" i="13"/>
  <c r="M300" i="13"/>
  <c r="U300" i="13"/>
  <c r="L300" i="13"/>
  <c r="N300" i="13"/>
  <c r="R300" i="13"/>
  <c r="G288" i="13"/>
  <c r="O288" i="13"/>
  <c r="M288" i="13"/>
  <c r="V288" i="13"/>
  <c r="W288" i="13" s="1"/>
  <c r="F288" i="13"/>
  <c r="Q288" i="13"/>
  <c r="L288" i="13"/>
  <c r="U288" i="13"/>
  <c r="N288" i="13"/>
  <c r="K287" i="13"/>
  <c r="P287" i="13" s="1"/>
  <c r="L287" i="13"/>
  <c r="U287" i="13"/>
  <c r="F287" i="13"/>
  <c r="O287" i="13"/>
  <c r="N287" i="13"/>
  <c r="Q287" i="13"/>
  <c r="G287" i="13"/>
  <c r="T287" i="13"/>
  <c r="I282" i="13"/>
  <c r="S282" i="13"/>
  <c r="G274" i="13"/>
  <c r="O274" i="13"/>
  <c r="F274" i="13"/>
  <c r="M274" i="13"/>
  <c r="U274" i="13"/>
  <c r="N274" i="13"/>
  <c r="Q274" i="13"/>
  <c r="T274" i="13"/>
  <c r="G254" i="13"/>
  <c r="O254" i="13"/>
  <c r="M254" i="13"/>
  <c r="V254" i="13"/>
  <c r="W254" i="13" s="1"/>
  <c r="Q254" i="13"/>
  <c r="L254" i="13"/>
  <c r="N254" i="13"/>
  <c r="U254" i="13"/>
  <c r="R254" i="13"/>
  <c r="F254" i="13"/>
  <c r="T254" i="13"/>
  <c r="Q205" i="13"/>
  <c r="M205" i="13"/>
  <c r="V205" i="13"/>
  <c r="W205" i="13" s="1"/>
  <c r="T205" i="13"/>
  <c r="K205" i="13"/>
  <c r="P205" i="13" s="1"/>
  <c r="U205" i="13"/>
  <c r="N205" i="13"/>
  <c r="F205" i="13"/>
  <c r="G205" i="13"/>
  <c r="O205" i="13"/>
  <c r="R205" i="13"/>
  <c r="L205" i="13"/>
  <c r="F175" i="13"/>
  <c r="N175" i="13"/>
  <c r="V175" i="13"/>
  <c r="W175" i="13" s="1"/>
  <c r="Q175" i="13"/>
  <c r="U175" i="13"/>
  <c r="K175" i="13"/>
  <c r="P175" i="13" s="1"/>
  <c r="M175" i="13"/>
  <c r="R175" i="13"/>
  <c r="O175" i="13"/>
  <c r="G175" i="13"/>
  <c r="L175" i="13"/>
  <c r="Q127" i="13"/>
  <c r="K127" i="13"/>
  <c r="P127" i="13" s="1"/>
  <c r="T127" i="13"/>
  <c r="M127" i="13"/>
  <c r="G127" i="13"/>
  <c r="R127" i="13"/>
  <c r="F127" i="13"/>
  <c r="U127" i="13"/>
  <c r="V127" i="13"/>
  <c r="W127" i="13" s="1"/>
  <c r="L127" i="13"/>
  <c r="N127" i="13"/>
  <c r="O127" i="13"/>
  <c r="L52" i="13"/>
  <c r="T52" i="13"/>
  <c r="Q52" i="13"/>
  <c r="U52" i="13"/>
  <c r="N52" i="13"/>
  <c r="F52" i="13"/>
  <c r="R52" i="13"/>
  <c r="G52" i="13"/>
  <c r="K52" i="13"/>
  <c r="P52" i="13" s="1"/>
  <c r="O52" i="13"/>
  <c r="M52" i="13"/>
  <c r="F405" i="13"/>
  <c r="N405" i="13"/>
  <c r="V405" i="13"/>
  <c r="W405" i="13" s="1"/>
  <c r="Q405" i="13"/>
  <c r="G405" i="13"/>
  <c r="R405" i="13"/>
  <c r="S403" i="13"/>
  <c r="S391" i="13"/>
  <c r="F377" i="13"/>
  <c r="N377" i="13"/>
  <c r="V377" i="13"/>
  <c r="W377" i="13" s="1"/>
  <c r="Q377" i="13"/>
  <c r="T377" i="13"/>
  <c r="I351" i="13"/>
  <c r="S351" i="13"/>
  <c r="S347" i="13"/>
  <c r="F335" i="13"/>
  <c r="N335" i="13"/>
  <c r="V335" i="13"/>
  <c r="W335" i="13" s="1"/>
  <c r="Q335" i="13"/>
  <c r="F333" i="13"/>
  <c r="N333" i="13"/>
  <c r="V333" i="13"/>
  <c r="W333" i="13" s="1"/>
  <c r="Q333" i="13"/>
  <c r="L333" i="13"/>
  <c r="F321" i="13"/>
  <c r="N321" i="13"/>
  <c r="V321" i="13"/>
  <c r="W321" i="13" s="1"/>
  <c r="Q321" i="13"/>
  <c r="O321" i="13"/>
  <c r="F311" i="13"/>
  <c r="N311" i="13"/>
  <c r="V311" i="13"/>
  <c r="W311" i="13" s="1"/>
  <c r="Q311" i="13"/>
  <c r="G311" i="13"/>
  <c r="R311" i="13"/>
  <c r="M311" i="13"/>
  <c r="G278" i="13"/>
  <c r="O278" i="13"/>
  <c r="R278" i="13"/>
  <c r="L278" i="13"/>
  <c r="U278" i="13"/>
  <c r="T278" i="13"/>
  <c r="K263" i="13"/>
  <c r="P263" i="13" s="1"/>
  <c r="G263" i="13"/>
  <c r="T263" i="13"/>
  <c r="N263" i="13"/>
  <c r="U263" i="13"/>
  <c r="O263" i="13"/>
  <c r="S252" i="13"/>
  <c r="I252" i="13"/>
  <c r="K247" i="13"/>
  <c r="P247" i="13" s="1"/>
  <c r="G247" i="13"/>
  <c r="T247" i="13"/>
  <c r="R247" i="13"/>
  <c r="M247" i="13"/>
  <c r="F247" i="13"/>
  <c r="U247" i="13"/>
  <c r="K241" i="13"/>
  <c r="P241" i="13" s="1"/>
  <c r="Q241" i="13"/>
  <c r="L241" i="13"/>
  <c r="U241" i="13"/>
  <c r="G241" i="13"/>
  <c r="R241" i="13"/>
  <c r="M241" i="13"/>
  <c r="K223" i="13"/>
  <c r="P223" i="13" s="1"/>
  <c r="L223" i="13"/>
  <c r="U223" i="13"/>
  <c r="F223" i="13"/>
  <c r="O223" i="13"/>
  <c r="T223" i="13"/>
  <c r="N223" i="13"/>
  <c r="Q223" i="13"/>
  <c r="G214" i="13"/>
  <c r="O214" i="13"/>
  <c r="R214" i="13"/>
  <c r="L214" i="13"/>
  <c r="U214" i="13"/>
  <c r="K214" i="13"/>
  <c r="P214" i="13" s="1"/>
  <c r="M214" i="13"/>
  <c r="F214" i="13"/>
  <c r="T214" i="13"/>
  <c r="V214" i="13"/>
  <c r="W214" i="13" s="1"/>
  <c r="N214" i="13"/>
  <c r="Q193" i="13"/>
  <c r="R193" i="13"/>
  <c r="T193" i="13"/>
  <c r="K193" i="13"/>
  <c r="P193" i="13" s="1"/>
  <c r="U193" i="13"/>
  <c r="M193" i="13"/>
  <c r="N193" i="13"/>
  <c r="O193" i="13"/>
  <c r="L193" i="13"/>
  <c r="F193" i="13"/>
  <c r="I166" i="13"/>
  <c r="S166" i="13"/>
  <c r="S145" i="13"/>
  <c r="I145" i="13"/>
  <c r="L40" i="13"/>
  <c r="T40" i="13"/>
  <c r="Q40" i="13"/>
  <c r="M40" i="13"/>
  <c r="F40" i="13"/>
  <c r="K40" i="13"/>
  <c r="P40" i="13" s="1"/>
  <c r="O40" i="13"/>
  <c r="G40" i="13"/>
  <c r="N40" i="13"/>
  <c r="U40" i="13"/>
  <c r="R40" i="13"/>
  <c r="F387" i="13"/>
  <c r="N387" i="13"/>
  <c r="V387" i="13"/>
  <c r="W387" i="13" s="1"/>
  <c r="Q387" i="13"/>
  <c r="K387" i="13"/>
  <c r="P387" i="13" s="1"/>
  <c r="U387" i="13"/>
  <c r="F375" i="13"/>
  <c r="N375" i="13"/>
  <c r="V375" i="13"/>
  <c r="W375" i="13" s="1"/>
  <c r="Q375" i="13"/>
  <c r="M375" i="13"/>
  <c r="F373" i="13"/>
  <c r="N373" i="13"/>
  <c r="V373" i="13"/>
  <c r="W373" i="13" s="1"/>
  <c r="Q373" i="13"/>
  <c r="G373" i="13"/>
  <c r="R373" i="13"/>
  <c r="F345" i="13"/>
  <c r="N345" i="13"/>
  <c r="V345" i="13"/>
  <c r="W345" i="13" s="1"/>
  <c r="Q345" i="13"/>
  <c r="T345" i="13"/>
  <c r="I319" i="13"/>
  <c r="S319" i="13"/>
  <c r="K281" i="13"/>
  <c r="P281" i="13" s="1"/>
  <c r="M281" i="13"/>
  <c r="V281" i="13"/>
  <c r="W281" i="13" s="1"/>
  <c r="G281" i="13"/>
  <c r="O281" i="13"/>
  <c r="K267" i="13"/>
  <c r="P267" i="13" s="1"/>
  <c r="R267" i="13"/>
  <c r="M267" i="13"/>
  <c r="V267" i="13"/>
  <c r="W267" i="13" s="1"/>
  <c r="L267" i="13"/>
  <c r="O267" i="13"/>
  <c r="G240" i="13"/>
  <c r="O240" i="13"/>
  <c r="M240" i="13"/>
  <c r="V240" i="13"/>
  <c r="W240" i="13" s="1"/>
  <c r="F240" i="13"/>
  <c r="Q240" i="13"/>
  <c r="K240" i="13"/>
  <c r="P240" i="13" s="1"/>
  <c r="U240" i="13"/>
  <c r="N240" i="13"/>
  <c r="G212" i="13"/>
  <c r="O212" i="13"/>
  <c r="L212" i="13"/>
  <c r="U212" i="13"/>
  <c r="F212" i="13"/>
  <c r="T212" i="13"/>
  <c r="V212" i="13"/>
  <c r="W212" i="13" s="1"/>
  <c r="Q212" i="13"/>
  <c r="N212" i="13"/>
  <c r="S111" i="13"/>
  <c r="I111" i="13"/>
  <c r="S485" i="13"/>
  <c r="S477" i="13"/>
  <c r="S469" i="13"/>
  <c r="S461" i="13"/>
  <c r="S453" i="13"/>
  <c r="S445" i="13"/>
  <c r="S437" i="13"/>
  <c r="S429" i="13"/>
  <c r="S421" i="13"/>
  <c r="M405" i="13"/>
  <c r="F401" i="13"/>
  <c r="N401" i="13"/>
  <c r="V401" i="13"/>
  <c r="W401" i="13" s="1"/>
  <c r="Q401" i="13"/>
  <c r="O401" i="13"/>
  <c r="I398" i="13"/>
  <c r="L377" i="13"/>
  <c r="F371" i="13"/>
  <c r="N371" i="13"/>
  <c r="V371" i="13"/>
  <c r="W371" i="13" s="1"/>
  <c r="Q371" i="13"/>
  <c r="K371" i="13"/>
  <c r="P371" i="13" s="1"/>
  <c r="U371" i="13"/>
  <c r="F359" i="13"/>
  <c r="N359" i="13"/>
  <c r="V359" i="13"/>
  <c r="W359" i="13" s="1"/>
  <c r="Q359" i="13"/>
  <c r="M359" i="13"/>
  <c r="F357" i="13"/>
  <c r="N357" i="13"/>
  <c r="V357" i="13"/>
  <c r="W357" i="13" s="1"/>
  <c r="Q357" i="13"/>
  <c r="G357" i="13"/>
  <c r="R357" i="13"/>
  <c r="O345" i="13"/>
  <c r="L335" i="13"/>
  <c r="M333" i="13"/>
  <c r="F329" i="13"/>
  <c r="N329" i="13"/>
  <c r="V329" i="13"/>
  <c r="W329" i="13" s="1"/>
  <c r="Q329" i="13"/>
  <c r="T329" i="13"/>
  <c r="L321" i="13"/>
  <c r="O311" i="13"/>
  <c r="K299" i="13"/>
  <c r="P299" i="13" s="1"/>
  <c r="R299" i="13"/>
  <c r="M299" i="13"/>
  <c r="V299" i="13"/>
  <c r="W299" i="13" s="1"/>
  <c r="G299" i="13"/>
  <c r="Q299" i="13"/>
  <c r="I291" i="13"/>
  <c r="Q281" i="13"/>
  <c r="M278" i="13"/>
  <c r="K269" i="13"/>
  <c r="P269" i="13" s="1"/>
  <c r="F269" i="13"/>
  <c r="O269" i="13"/>
  <c r="R269" i="13"/>
  <c r="G269" i="13"/>
  <c r="T269" i="13"/>
  <c r="M269" i="13"/>
  <c r="V269" i="13"/>
  <c r="W269" i="13" s="1"/>
  <c r="M263" i="13"/>
  <c r="N247" i="13"/>
  <c r="G244" i="13"/>
  <c r="O244" i="13"/>
  <c r="L244" i="13"/>
  <c r="U244" i="13"/>
  <c r="F244" i="13"/>
  <c r="M244" i="13"/>
  <c r="R244" i="13"/>
  <c r="N241" i="13"/>
  <c r="K233" i="13"/>
  <c r="P233" i="13" s="1"/>
  <c r="M233" i="13"/>
  <c r="V233" i="13"/>
  <c r="W233" i="13" s="1"/>
  <c r="G233" i="13"/>
  <c r="O233" i="13"/>
  <c r="U233" i="13"/>
  <c r="L233" i="13"/>
  <c r="N233" i="13"/>
  <c r="S230" i="13"/>
  <c r="R223" i="13"/>
  <c r="F395" i="13"/>
  <c r="N395" i="13"/>
  <c r="V395" i="13"/>
  <c r="W395" i="13" s="1"/>
  <c r="Q395" i="13"/>
  <c r="F379" i="13"/>
  <c r="N379" i="13"/>
  <c r="V379" i="13"/>
  <c r="W379" i="13" s="1"/>
  <c r="Q379" i="13"/>
  <c r="F363" i="13"/>
  <c r="N363" i="13"/>
  <c r="V363" i="13"/>
  <c r="W363" i="13" s="1"/>
  <c r="Q363" i="13"/>
  <c r="F347" i="13"/>
  <c r="N347" i="13"/>
  <c r="V347" i="13"/>
  <c r="W347" i="13" s="1"/>
  <c r="Q347" i="13"/>
  <c r="F331" i="13"/>
  <c r="N331" i="13"/>
  <c r="V331" i="13"/>
  <c r="W331" i="13" s="1"/>
  <c r="Q331" i="13"/>
  <c r="F315" i="13"/>
  <c r="N315" i="13"/>
  <c r="V315" i="13"/>
  <c r="W315" i="13" s="1"/>
  <c r="Q315" i="13"/>
  <c r="G290" i="13"/>
  <c r="O290" i="13"/>
  <c r="F290" i="13"/>
  <c r="K285" i="13"/>
  <c r="P285" i="13" s="1"/>
  <c r="F285" i="13"/>
  <c r="O285" i="13"/>
  <c r="R285" i="13"/>
  <c r="K265" i="13"/>
  <c r="P265" i="13" s="1"/>
  <c r="M265" i="13"/>
  <c r="V265" i="13"/>
  <c r="W265" i="13" s="1"/>
  <c r="G265" i="13"/>
  <c r="F265" i="13"/>
  <c r="R265" i="13"/>
  <c r="L265" i="13"/>
  <c r="S253" i="13"/>
  <c r="I253" i="13"/>
  <c r="G238" i="13"/>
  <c r="O238" i="13"/>
  <c r="M238" i="13"/>
  <c r="V238" i="13"/>
  <c r="W238" i="13" s="1"/>
  <c r="Q238" i="13"/>
  <c r="K238" i="13"/>
  <c r="P238" i="13" s="1"/>
  <c r="F238" i="13"/>
  <c r="R238" i="13"/>
  <c r="I223" i="13"/>
  <c r="I207" i="13"/>
  <c r="S207" i="13"/>
  <c r="I199" i="13"/>
  <c r="S199" i="13"/>
  <c r="I167" i="13"/>
  <c r="S167" i="13"/>
  <c r="F159" i="13"/>
  <c r="N159" i="13"/>
  <c r="V159" i="13"/>
  <c r="W159" i="13" s="1"/>
  <c r="Q159" i="13"/>
  <c r="K159" i="13"/>
  <c r="P159" i="13" s="1"/>
  <c r="L159" i="13"/>
  <c r="O159" i="13"/>
  <c r="M159" i="13"/>
  <c r="G159" i="13"/>
  <c r="F151" i="13"/>
  <c r="N151" i="13"/>
  <c r="V151" i="13"/>
  <c r="W151" i="13" s="1"/>
  <c r="Q151" i="13"/>
  <c r="M151" i="13"/>
  <c r="G151" i="13"/>
  <c r="T151" i="13"/>
  <c r="K151" i="13"/>
  <c r="P151" i="13" s="1"/>
  <c r="L151" i="13"/>
  <c r="U151" i="13"/>
  <c r="G121" i="13"/>
  <c r="O121" i="13"/>
  <c r="Q121" i="13"/>
  <c r="M121" i="13"/>
  <c r="T121" i="13"/>
  <c r="K121" i="13"/>
  <c r="P121" i="13" s="1"/>
  <c r="N121" i="13"/>
  <c r="U121" i="13"/>
  <c r="I66" i="13"/>
  <c r="S66" i="13"/>
  <c r="S221" i="13"/>
  <c r="I221" i="13"/>
  <c r="I214" i="13"/>
  <c r="S214" i="13"/>
  <c r="F157" i="13"/>
  <c r="N157" i="13"/>
  <c r="V157" i="13"/>
  <c r="W157" i="13" s="1"/>
  <c r="Q157" i="13"/>
  <c r="L157" i="13"/>
  <c r="K157" i="13"/>
  <c r="P157" i="13" s="1"/>
  <c r="M157" i="13"/>
  <c r="G157" i="13"/>
  <c r="L134" i="13"/>
  <c r="T134" i="13"/>
  <c r="F134" i="13"/>
  <c r="O134" i="13"/>
  <c r="R134" i="13"/>
  <c r="M134" i="13"/>
  <c r="G134" i="13"/>
  <c r="Q134" i="13"/>
  <c r="V134" i="13"/>
  <c r="W134" i="13" s="1"/>
  <c r="K134" i="13"/>
  <c r="P134" i="13" s="1"/>
  <c r="U134" i="13"/>
  <c r="L130" i="13"/>
  <c r="T130" i="13"/>
  <c r="Q130" i="13"/>
  <c r="K130" i="13"/>
  <c r="P130" i="13" s="1"/>
  <c r="U130" i="13"/>
  <c r="F130" i="13"/>
  <c r="V130" i="13"/>
  <c r="W130" i="13" s="1"/>
  <c r="G130" i="13"/>
  <c r="N130" i="13"/>
  <c r="O130" i="13"/>
  <c r="Q98" i="13"/>
  <c r="L98" i="13"/>
  <c r="T98" i="13"/>
  <c r="R98" i="13"/>
  <c r="K98" i="13"/>
  <c r="P98" i="13" s="1"/>
  <c r="V98" i="13"/>
  <c r="W98" i="13" s="1"/>
  <c r="N98" i="13"/>
  <c r="M98" i="13"/>
  <c r="F98" i="13"/>
  <c r="U98" i="13"/>
  <c r="S95" i="13"/>
  <c r="I95" i="13"/>
  <c r="F317" i="13"/>
  <c r="N317" i="13"/>
  <c r="V317" i="13"/>
  <c r="W317" i="13" s="1"/>
  <c r="Q317" i="13"/>
  <c r="F301" i="13"/>
  <c r="N301" i="13"/>
  <c r="V301" i="13"/>
  <c r="W301" i="13" s="1"/>
  <c r="Q301" i="13"/>
  <c r="K283" i="13"/>
  <c r="P283" i="13" s="1"/>
  <c r="R283" i="13"/>
  <c r="M283" i="13"/>
  <c r="V283" i="13"/>
  <c r="W283" i="13" s="1"/>
  <c r="G276" i="13"/>
  <c r="O276" i="13"/>
  <c r="L276" i="13"/>
  <c r="U276" i="13"/>
  <c r="F276" i="13"/>
  <c r="G270" i="13"/>
  <c r="O270" i="13"/>
  <c r="M270" i="13"/>
  <c r="V270" i="13"/>
  <c r="W270" i="13" s="1"/>
  <c r="Q270" i="13"/>
  <c r="S245" i="13"/>
  <c r="I245" i="13"/>
  <c r="K239" i="13"/>
  <c r="P239" i="13" s="1"/>
  <c r="L239" i="13"/>
  <c r="U239" i="13"/>
  <c r="F239" i="13"/>
  <c r="O239" i="13"/>
  <c r="V239" i="13"/>
  <c r="W239" i="13" s="1"/>
  <c r="G226" i="13"/>
  <c r="O226" i="13"/>
  <c r="F226" i="13"/>
  <c r="M226" i="13"/>
  <c r="T226" i="13"/>
  <c r="K219" i="13"/>
  <c r="P219" i="13" s="1"/>
  <c r="R219" i="13"/>
  <c r="M219" i="13"/>
  <c r="V219" i="13"/>
  <c r="W219" i="13" s="1"/>
  <c r="T219" i="13"/>
  <c r="N219" i="13"/>
  <c r="I218" i="13"/>
  <c r="S218" i="13"/>
  <c r="I202" i="13"/>
  <c r="S202" i="13"/>
  <c r="F189" i="13"/>
  <c r="N189" i="13"/>
  <c r="Q189" i="13"/>
  <c r="L189" i="13"/>
  <c r="V189" i="13"/>
  <c r="W189" i="13" s="1"/>
  <c r="T189" i="13"/>
  <c r="U189" i="13"/>
  <c r="M189" i="13"/>
  <c r="R189" i="13"/>
  <c r="F173" i="13"/>
  <c r="N173" i="13"/>
  <c r="V173" i="13"/>
  <c r="W173" i="13" s="1"/>
  <c r="Q173" i="13"/>
  <c r="L173" i="13"/>
  <c r="U173" i="13"/>
  <c r="K173" i="13"/>
  <c r="P173" i="13" s="1"/>
  <c r="O173" i="13"/>
  <c r="R173" i="13"/>
  <c r="I163" i="13"/>
  <c r="S163" i="13"/>
  <c r="R159" i="13"/>
  <c r="U157" i="13"/>
  <c r="F147" i="13"/>
  <c r="N147" i="13"/>
  <c r="V147" i="13"/>
  <c r="W147" i="13" s="1"/>
  <c r="Q147" i="13"/>
  <c r="K147" i="13"/>
  <c r="P147" i="13" s="1"/>
  <c r="U147" i="13"/>
  <c r="T147" i="13"/>
  <c r="M147" i="13"/>
  <c r="L147" i="13"/>
  <c r="O147" i="13"/>
  <c r="G147" i="13"/>
  <c r="I137" i="13"/>
  <c r="I131" i="13"/>
  <c r="S131" i="13"/>
  <c r="F115" i="13"/>
  <c r="N115" i="13"/>
  <c r="G115" i="13"/>
  <c r="O115" i="13"/>
  <c r="R115" i="13"/>
  <c r="V115" i="13"/>
  <c r="W115" i="13" s="1"/>
  <c r="M115" i="13"/>
  <c r="K115" i="13"/>
  <c r="P115" i="13" s="1"/>
  <c r="L115" i="13"/>
  <c r="Q115" i="13"/>
  <c r="Q74" i="13"/>
  <c r="L74" i="13"/>
  <c r="T74" i="13"/>
  <c r="R74" i="13"/>
  <c r="K74" i="13"/>
  <c r="P74" i="13" s="1"/>
  <c r="V74" i="13"/>
  <c r="W74" i="13" s="1"/>
  <c r="M74" i="13"/>
  <c r="F74" i="13"/>
  <c r="O74" i="13"/>
  <c r="G74" i="13"/>
  <c r="U74" i="13"/>
  <c r="I263" i="13"/>
  <c r="G262" i="13"/>
  <c r="O262" i="13"/>
  <c r="R262" i="13"/>
  <c r="L262" i="13"/>
  <c r="U262" i="13"/>
  <c r="V258" i="13"/>
  <c r="W258" i="13" s="1"/>
  <c r="K255" i="13"/>
  <c r="P255" i="13" s="1"/>
  <c r="L255" i="13"/>
  <c r="U255" i="13"/>
  <c r="F255" i="13"/>
  <c r="O255" i="13"/>
  <c r="K249" i="13"/>
  <c r="P249" i="13" s="1"/>
  <c r="M249" i="13"/>
  <c r="V249" i="13"/>
  <c r="W249" i="13" s="1"/>
  <c r="G249" i="13"/>
  <c r="I239" i="13"/>
  <c r="S237" i="13"/>
  <c r="I237" i="13"/>
  <c r="G224" i="13"/>
  <c r="O224" i="13"/>
  <c r="M224" i="13"/>
  <c r="V224" i="13"/>
  <c r="W224" i="13" s="1"/>
  <c r="G220" i="13"/>
  <c r="O220" i="13"/>
  <c r="Q220" i="13"/>
  <c r="K220" i="13"/>
  <c r="P220" i="13" s="1"/>
  <c r="T220" i="13"/>
  <c r="K209" i="13"/>
  <c r="P209" i="13" s="1"/>
  <c r="L197" i="13"/>
  <c r="I194" i="13"/>
  <c r="S194" i="13"/>
  <c r="I175" i="13"/>
  <c r="S175" i="13"/>
  <c r="F163" i="13"/>
  <c r="N163" i="13"/>
  <c r="V163" i="13"/>
  <c r="W163" i="13" s="1"/>
  <c r="Q163" i="13"/>
  <c r="K163" i="13"/>
  <c r="P163" i="13" s="1"/>
  <c r="U163" i="13"/>
  <c r="G163" i="13"/>
  <c r="T163" i="13"/>
  <c r="L163" i="13"/>
  <c r="I151" i="13"/>
  <c r="S151" i="13"/>
  <c r="I141" i="13"/>
  <c r="S141" i="13"/>
  <c r="I139" i="13"/>
  <c r="L116" i="13"/>
  <c r="T116" i="13"/>
  <c r="K116" i="13"/>
  <c r="P116" i="13" s="1"/>
  <c r="U116" i="13"/>
  <c r="M116" i="13"/>
  <c r="V116" i="13"/>
  <c r="W116" i="13" s="1"/>
  <c r="F116" i="13"/>
  <c r="O116" i="13"/>
  <c r="G116" i="13"/>
  <c r="N116" i="13"/>
  <c r="I115" i="13"/>
  <c r="S115" i="13"/>
  <c r="L50" i="13"/>
  <c r="T50" i="13"/>
  <c r="Q50" i="13"/>
  <c r="N50" i="13"/>
  <c r="G50" i="13"/>
  <c r="R50" i="13"/>
  <c r="F50" i="13"/>
  <c r="U50" i="13"/>
  <c r="V50" i="13"/>
  <c r="W50" i="13" s="1"/>
  <c r="K50" i="13"/>
  <c r="P50" i="13" s="1"/>
  <c r="O50" i="13"/>
  <c r="K17" i="13"/>
  <c r="P17" i="13" s="1"/>
  <c r="M17" i="13"/>
  <c r="V17" i="13"/>
  <c r="W17" i="13" s="1"/>
  <c r="R17" i="13"/>
  <c r="O17" i="13"/>
  <c r="G17" i="13"/>
  <c r="T17" i="13"/>
  <c r="L17" i="13"/>
  <c r="N17" i="13"/>
  <c r="Q17" i="13"/>
  <c r="U17" i="13"/>
  <c r="G258" i="13"/>
  <c r="O258" i="13"/>
  <c r="F258" i="13"/>
  <c r="K253" i="13"/>
  <c r="P253" i="13" s="1"/>
  <c r="F253" i="13"/>
  <c r="O253" i="13"/>
  <c r="R253" i="13"/>
  <c r="K235" i="13"/>
  <c r="P235" i="13" s="1"/>
  <c r="R235" i="13"/>
  <c r="M235" i="13"/>
  <c r="V235" i="13"/>
  <c r="W235" i="13" s="1"/>
  <c r="G228" i="13"/>
  <c r="O228" i="13"/>
  <c r="L228" i="13"/>
  <c r="U228" i="13"/>
  <c r="F228" i="13"/>
  <c r="G222" i="13"/>
  <c r="O222" i="13"/>
  <c r="M222" i="13"/>
  <c r="V222" i="13"/>
  <c r="W222" i="13" s="1"/>
  <c r="Q222" i="13"/>
  <c r="K215" i="13"/>
  <c r="P215" i="13" s="1"/>
  <c r="G215" i="13"/>
  <c r="T215" i="13"/>
  <c r="K211" i="13"/>
  <c r="P211" i="13" s="1"/>
  <c r="N211" i="13"/>
  <c r="G211" i="13"/>
  <c r="Q211" i="13"/>
  <c r="Q201" i="13"/>
  <c r="R201" i="13"/>
  <c r="T201" i="13"/>
  <c r="K201" i="13"/>
  <c r="P201" i="13" s="1"/>
  <c r="U201" i="13"/>
  <c r="M201" i="13"/>
  <c r="I165" i="13"/>
  <c r="S165" i="13"/>
  <c r="F149" i="13"/>
  <c r="N149" i="13"/>
  <c r="V149" i="13"/>
  <c r="W149" i="13" s="1"/>
  <c r="Q149" i="13"/>
  <c r="G149" i="13"/>
  <c r="R149" i="13"/>
  <c r="T149" i="13"/>
  <c r="U149" i="13"/>
  <c r="L149" i="13"/>
  <c r="L118" i="13"/>
  <c r="T118" i="13"/>
  <c r="F118" i="13"/>
  <c r="O118" i="13"/>
  <c r="G118" i="13"/>
  <c r="R118" i="13"/>
  <c r="V118" i="13"/>
  <c r="W118" i="13" s="1"/>
  <c r="M118" i="13"/>
  <c r="N118" i="13"/>
  <c r="Q110" i="13"/>
  <c r="L110" i="13"/>
  <c r="T110" i="13"/>
  <c r="R110" i="13"/>
  <c r="K110" i="13"/>
  <c r="P110" i="13" s="1"/>
  <c r="V110" i="13"/>
  <c r="W110" i="13" s="1"/>
  <c r="N110" i="13"/>
  <c r="G110" i="13"/>
  <c r="M110" i="13"/>
  <c r="S25" i="13"/>
  <c r="I25" i="13"/>
  <c r="Q209" i="13"/>
  <c r="R209" i="13"/>
  <c r="T209" i="13"/>
  <c r="M209" i="13"/>
  <c r="Q197" i="13"/>
  <c r="M197" i="13"/>
  <c r="V197" i="13"/>
  <c r="W197" i="13" s="1"/>
  <c r="T197" i="13"/>
  <c r="K197" i="13"/>
  <c r="P197" i="13" s="1"/>
  <c r="U197" i="13"/>
  <c r="N197" i="13"/>
  <c r="I179" i="13"/>
  <c r="S179" i="13"/>
  <c r="F161" i="13"/>
  <c r="N161" i="13"/>
  <c r="V161" i="13"/>
  <c r="W161" i="13" s="1"/>
  <c r="Q161" i="13"/>
  <c r="O161" i="13"/>
  <c r="U161" i="13"/>
  <c r="K161" i="13"/>
  <c r="P161" i="13" s="1"/>
  <c r="M161" i="13"/>
  <c r="L138" i="13"/>
  <c r="T138" i="13"/>
  <c r="M138" i="13"/>
  <c r="V138" i="13"/>
  <c r="W138" i="13" s="1"/>
  <c r="G138" i="13"/>
  <c r="F138" i="13"/>
  <c r="R138" i="13"/>
  <c r="K138" i="13"/>
  <c r="P138" i="13" s="1"/>
  <c r="O138" i="13"/>
  <c r="L132" i="13"/>
  <c r="T132" i="13"/>
  <c r="K132" i="13"/>
  <c r="P132" i="13" s="1"/>
  <c r="U132" i="13"/>
  <c r="F132" i="13"/>
  <c r="O132" i="13"/>
  <c r="G132" i="13"/>
  <c r="V132" i="13"/>
  <c r="W132" i="13" s="1"/>
  <c r="G298" i="13"/>
  <c r="O298" i="13"/>
  <c r="Q291" i="13"/>
  <c r="G282" i="13"/>
  <c r="O282" i="13"/>
  <c r="Q275" i="13"/>
  <c r="G266" i="13"/>
  <c r="O266" i="13"/>
  <c r="Q259" i="13"/>
  <c r="G250" i="13"/>
  <c r="O250" i="13"/>
  <c r="Q243" i="13"/>
  <c r="G234" i="13"/>
  <c r="O234" i="13"/>
  <c r="Q227" i="13"/>
  <c r="G218" i="13"/>
  <c r="O218" i="13"/>
  <c r="R203" i="13"/>
  <c r="R195" i="13"/>
  <c r="F185" i="13"/>
  <c r="N185" i="13"/>
  <c r="V185" i="13"/>
  <c r="W185" i="13" s="1"/>
  <c r="Q185" i="13"/>
  <c r="T185" i="13"/>
  <c r="I159" i="13"/>
  <c r="S159" i="13"/>
  <c r="S155" i="13"/>
  <c r="S153" i="13"/>
  <c r="K145" i="13"/>
  <c r="P145" i="13" s="1"/>
  <c r="T145" i="13"/>
  <c r="F145" i="13"/>
  <c r="N145" i="13"/>
  <c r="G145" i="13"/>
  <c r="R145" i="13"/>
  <c r="L135" i="13"/>
  <c r="U135" i="13"/>
  <c r="G135" i="13"/>
  <c r="O135" i="13"/>
  <c r="N135" i="13"/>
  <c r="R133" i="13"/>
  <c r="L133" i="13"/>
  <c r="U133" i="13"/>
  <c r="K133" i="13"/>
  <c r="P133" i="13" s="1"/>
  <c r="F133" i="13"/>
  <c r="O133" i="13"/>
  <c r="F131" i="13"/>
  <c r="N131" i="13"/>
  <c r="R131" i="13"/>
  <c r="T131" i="13"/>
  <c r="L131" i="13"/>
  <c r="K129" i="13"/>
  <c r="P129" i="13" s="1"/>
  <c r="T129" i="13"/>
  <c r="F129" i="13"/>
  <c r="N129" i="13"/>
  <c r="O129" i="13"/>
  <c r="Q90" i="13"/>
  <c r="L90" i="13"/>
  <c r="T90" i="13"/>
  <c r="R90" i="13"/>
  <c r="K90" i="13"/>
  <c r="P90" i="13" s="1"/>
  <c r="V90" i="13"/>
  <c r="W90" i="13" s="1"/>
  <c r="G90" i="13"/>
  <c r="L38" i="13"/>
  <c r="T38" i="13"/>
  <c r="Q38" i="13"/>
  <c r="F38" i="13"/>
  <c r="U38" i="13"/>
  <c r="G38" i="13"/>
  <c r="V38" i="13"/>
  <c r="W38" i="13" s="1"/>
  <c r="K38" i="13"/>
  <c r="P38" i="13" s="1"/>
  <c r="N38" i="13"/>
  <c r="O38" i="13"/>
  <c r="S19" i="13"/>
  <c r="I19" i="13"/>
  <c r="S10" i="13"/>
  <c r="I10" i="13"/>
  <c r="S9" i="13"/>
  <c r="I9" i="13"/>
  <c r="K7" i="13"/>
  <c r="P7" i="13" s="1"/>
  <c r="L7" i="13"/>
  <c r="U7" i="13"/>
  <c r="Q7" i="13"/>
  <c r="T7" i="13"/>
  <c r="M7" i="13"/>
  <c r="N7" i="13"/>
  <c r="F7" i="13"/>
  <c r="V7" i="13"/>
  <c r="W7" i="13" s="1"/>
  <c r="G7" i="13"/>
  <c r="O7" i="13"/>
  <c r="Q203" i="13"/>
  <c r="K203" i="13"/>
  <c r="P203" i="13" s="1"/>
  <c r="T203" i="13"/>
  <c r="Q195" i="13"/>
  <c r="K195" i="13"/>
  <c r="P195" i="13" s="1"/>
  <c r="T195" i="13"/>
  <c r="F183" i="13"/>
  <c r="N183" i="13"/>
  <c r="V183" i="13"/>
  <c r="W183" i="13" s="1"/>
  <c r="Q183" i="13"/>
  <c r="M183" i="13"/>
  <c r="F181" i="13"/>
  <c r="N181" i="13"/>
  <c r="V181" i="13"/>
  <c r="W181" i="13" s="1"/>
  <c r="Q181" i="13"/>
  <c r="G181" i="13"/>
  <c r="R181" i="13"/>
  <c r="F153" i="13"/>
  <c r="N153" i="13"/>
  <c r="V153" i="13"/>
  <c r="W153" i="13" s="1"/>
  <c r="Q153" i="13"/>
  <c r="T153" i="13"/>
  <c r="R117" i="13"/>
  <c r="L117" i="13"/>
  <c r="U117" i="13"/>
  <c r="G117" i="13"/>
  <c r="Q117" i="13"/>
  <c r="V117" i="13"/>
  <c r="W117" i="13" s="1"/>
  <c r="Q106" i="13"/>
  <c r="L106" i="13"/>
  <c r="T106" i="13"/>
  <c r="R106" i="13"/>
  <c r="K106" i="13"/>
  <c r="P106" i="13" s="1"/>
  <c r="V106" i="13"/>
  <c r="W106" i="13" s="1"/>
  <c r="M106" i="13"/>
  <c r="F106" i="13"/>
  <c r="Q94" i="13"/>
  <c r="L94" i="13"/>
  <c r="T94" i="13"/>
  <c r="R94" i="13"/>
  <c r="K94" i="13"/>
  <c r="P94" i="13" s="1"/>
  <c r="V94" i="13"/>
  <c r="W94" i="13" s="1"/>
  <c r="U94" i="13"/>
  <c r="M94" i="13"/>
  <c r="I61" i="13"/>
  <c r="S61" i="13"/>
  <c r="K15" i="13"/>
  <c r="P15" i="13" s="1"/>
  <c r="G15" i="13"/>
  <c r="M15" i="13"/>
  <c r="V15" i="13"/>
  <c r="W15" i="13" s="1"/>
  <c r="O15" i="13"/>
  <c r="N15" i="13"/>
  <c r="Q15" i="13"/>
  <c r="F15" i="13"/>
  <c r="T15" i="13"/>
  <c r="L15" i="13"/>
  <c r="K13" i="13"/>
  <c r="P13" i="13" s="1"/>
  <c r="T13" i="13"/>
  <c r="G13" i="13"/>
  <c r="U13" i="13"/>
  <c r="M13" i="13"/>
  <c r="N13" i="13"/>
  <c r="L13" i="13"/>
  <c r="Q13" i="13"/>
  <c r="G296" i="13"/>
  <c r="O296" i="13"/>
  <c r="G280" i="13"/>
  <c r="O280" i="13"/>
  <c r="G264" i="13"/>
  <c r="O264" i="13"/>
  <c r="G248" i="13"/>
  <c r="O248" i="13"/>
  <c r="G232" i="13"/>
  <c r="O232" i="13"/>
  <c r="G216" i="13"/>
  <c r="O216" i="13"/>
  <c r="I211" i="13"/>
  <c r="S211" i="13"/>
  <c r="Q207" i="13"/>
  <c r="F207" i="13"/>
  <c r="O207" i="13"/>
  <c r="N203" i="13"/>
  <c r="Q199" i="13"/>
  <c r="F199" i="13"/>
  <c r="O199" i="13"/>
  <c r="N195" i="13"/>
  <c r="Q191" i="13"/>
  <c r="F191" i="13"/>
  <c r="O191" i="13"/>
  <c r="F179" i="13"/>
  <c r="N179" i="13"/>
  <c r="V179" i="13"/>
  <c r="W179" i="13" s="1"/>
  <c r="Q179" i="13"/>
  <c r="K179" i="13"/>
  <c r="P179" i="13" s="1"/>
  <c r="U179" i="13"/>
  <c r="F167" i="13"/>
  <c r="N167" i="13"/>
  <c r="V167" i="13"/>
  <c r="W167" i="13" s="1"/>
  <c r="Q167" i="13"/>
  <c r="M167" i="13"/>
  <c r="F165" i="13"/>
  <c r="N165" i="13"/>
  <c r="V165" i="13"/>
  <c r="W165" i="13" s="1"/>
  <c r="Q165" i="13"/>
  <c r="G165" i="13"/>
  <c r="R165" i="13"/>
  <c r="O153" i="13"/>
  <c r="G137" i="13"/>
  <c r="O137" i="13"/>
  <c r="F137" i="13"/>
  <c r="Q137" i="13"/>
  <c r="U137" i="13"/>
  <c r="L124" i="13"/>
  <c r="T124" i="13"/>
  <c r="G124" i="13"/>
  <c r="Q124" i="13"/>
  <c r="F124" i="13"/>
  <c r="R124" i="13"/>
  <c r="V124" i="13"/>
  <c r="W124" i="13" s="1"/>
  <c r="L120" i="13"/>
  <c r="T120" i="13"/>
  <c r="R120" i="13"/>
  <c r="M120" i="13"/>
  <c r="V120" i="13"/>
  <c r="W120" i="13" s="1"/>
  <c r="K120" i="13"/>
  <c r="P120" i="13" s="1"/>
  <c r="F120" i="13"/>
  <c r="N117" i="13"/>
  <c r="O94" i="13"/>
  <c r="S79" i="13"/>
  <c r="I79" i="13"/>
  <c r="S47" i="13"/>
  <c r="I47" i="13"/>
  <c r="I32" i="13"/>
  <c r="S32" i="13"/>
  <c r="F187" i="13"/>
  <c r="N187" i="13"/>
  <c r="V187" i="13"/>
  <c r="W187" i="13" s="1"/>
  <c r="Q187" i="13"/>
  <c r="F171" i="13"/>
  <c r="N171" i="13"/>
  <c r="V171" i="13"/>
  <c r="W171" i="13" s="1"/>
  <c r="Q171" i="13"/>
  <c r="F155" i="13"/>
  <c r="N155" i="13"/>
  <c r="V155" i="13"/>
  <c r="W155" i="13" s="1"/>
  <c r="Q155" i="13"/>
  <c r="Q102" i="13"/>
  <c r="L102" i="13"/>
  <c r="T102" i="13"/>
  <c r="R102" i="13"/>
  <c r="K102" i="13"/>
  <c r="P102" i="13" s="1"/>
  <c r="V102" i="13"/>
  <c r="W102" i="13" s="1"/>
  <c r="Q70" i="13"/>
  <c r="L70" i="13"/>
  <c r="T70" i="13"/>
  <c r="R70" i="13"/>
  <c r="K70" i="13"/>
  <c r="P70" i="13" s="1"/>
  <c r="V70" i="13"/>
  <c r="W70" i="13" s="1"/>
  <c r="S65" i="13"/>
  <c r="I65" i="13"/>
  <c r="L58" i="13"/>
  <c r="T58" i="13"/>
  <c r="Q58" i="13"/>
  <c r="M58" i="13"/>
  <c r="V58" i="13"/>
  <c r="W58" i="13" s="1"/>
  <c r="K58" i="13"/>
  <c r="P58" i="13" s="1"/>
  <c r="O58" i="13"/>
  <c r="K35" i="13"/>
  <c r="P35" i="13" s="1"/>
  <c r="R35" i="13"/>
  <c r="F35" i="13"/>
  <c r="O35" i="13"/>
  <c r="V35" i="13"/>
  <c r="W35" i="13" s="1"/>
  <c r="N35" i="13"/>
  <c r="Q35" i="13"/>
  <c r="G35" i="13"/>
  <c r="U35" i="13"/>
  <c r="G34" i="13"/>
  <c r="O34" i="13"/>
  <c r="K34" i="13"/>
  <c r="P34" i="13" s="1"/>
  <c r="T34" i="13"/>
  <c r="Q34" i="13"/>
  <c r="F34" i="13"/>
  <c r="R34" i="13"/>
  <c r="V34" i="13"/>
  <c r="W34" i="13" s="1"/>
  <c r="U34" i="13"/>
  <c r="L34" i="13"/>
  <c r="K33" i="13"/>
  <c r="P33" i="13" s="1"/>
  <c r="M33" i="13"/>
  <c r="V33" i="13"/>
  <c r="W33" i="13" s="1"/>
  <c r="R33" i="13"/>
  <c r="O33" i="13"/>
  <c r="G33" i="13"/>
  <c r="T33" i="13"/>
  <c r="L33" i="13"/>
  <c r="N33" i="13"/>
  <c r="Q33" i="13"/>
  <c r="G6" i="13"/>
  <c r="O6" i="13"/>
  <c r="M6" i="13"/>
  <c r="V6" i="13"/>
  <c r="W6" i="13" s="1"/>
  <c r="R6" i="13"/>
  <c r="K6" i="13"/>
  <c r="P6" i="13" s="1"/>
  <c r="U6" i="13"/>
  <c r="L6" i="13"/>
  <c r="N6" i="13"/>
  <c r="Q6" i="13"/>
  <c r="K29" i="13"/>
  <c r="P29" i="13" s="1"/>
  <c r="T29" i="13"/>
  <c r="G29" i="13"/>
  <c r="U29" i="13"/>
  <c r="M29" i="13"/>
  <c r="L29" i="13"/>
  <c r="O29" i="13"/>
  <c r="L136" i="13"/>
  <c r="T136" i="13"/>
  <c r="R136" i="13"/>
  <c r="M136" i="13"/>
  <c r="V136" i="13"/>
  <c r="W136" i="13" s="1"/>
  <c r="L114" i="13"/>
  <c r="T114" i="13"/>
  <c r="Q114" i="13"/>
  <c r="R114" i="13"/>
  <c r="K114" i="13"/>
  <c r="P114" i="13" s="1"/>
  <c r="U114" i="13"/>
  <c r="Q82" i="13"/>
  <c r="L82" i="13"/>
  <c r="T82" i="13"/>
  <c r="R82" i="13"/>
  <c r="K82" i="13"/>
  <c r="P82" i="13" s="1"/>
  <c r="V82" i="13"/>
  <c r="W82" i="13" s="1"/>
  <c r="S49" i="13"/>
  <c r="I49" i="13"/>
  <c r="V29" i="13"/>
  <c r="W29" i="13" s="1"/>
  <c r="S29" i="13"/>
  <c r="I29" i="13"/>
  <c r="L142" i="13"/>
  <c r="T142" i="13"/>
  <c r="L126" i="13"/>
  <c r="T126" i="13"/>
  <c r="O119" i="13"/>
  <c r="G119" i="13"/>
  <c r="L42" i="13"/>
  <c r="T42" i="13"/>
  <c r="Q42" i="13"/>
  <c r="M42" i="13"/>
  <c r="K37" i="13"/>
  <c r="P37" i="13" s="1"/>
  <c r="F37" i="13"/>
  <c r="O37" i="13"/>
  <c r="L37" i="13"/>
  <c r="U37" i="13"/>
  <c r="T37" i="13"/>
  <c r="K23" i="13"/>
  <c r="P23" i="13" s="1"/>
  <c r="L23" i="13"/>
  <c r="U23" i="13"/>
  <c r="Q23" i="13"/>
  <c r="T23" i="13"/>
  <c r="M23" i="13"/>
  <c r="K19" i="13"/>
  <c r="P19" i="13" s="1"/>
  <c r="R19" i="13"/>
  <c r="F19" i="13"/>
  <c r="O19" i="13"/>
  <c r="V19" i="13"/>
  <c r="W19" i="13" s="1"/>
  <c r="N19" i="13"/>
  <c r="S12" i="13"/>
  <c r="L122" i="13"/>
  <c r="T122" i="13"/>
  <c r="Q112" i="13"/>
  <c r="L112" i="13"/>
  <c r="T112" i="13"/>
  <c r="Q108" i="13"/>
  <c r="L108" i="13"/>
  <c r="T108" i="13"/>
  <c r="Q104" i="13"/>
  <c r="L104" i="13"/>
  <c r="T104" i="13"/>
  <c r="Q100" i="13"/>
  <c r="L100" i="13"/>
  <c r="T100" i="13"/>
  <c r="Q96" i="13"/>
  <c r="L96" i="13"/>
  <c r="T96" i="13"/>
  <c r="Q92" i="13"/>
  <c r="L92" i="13"/>
  <c r="T92" i="13"/>
  <c r="Q88" i="13"/>
  <c r="L88" i="13"/>
  <c r="T88" i="13"/>
  <c r="Q84" i="13"/>
  <c r="L84" i="13"/>
  <c r="T84" i="13"/>
  <c r="Q80" i="13"/>
  <c r="L80" i="13"/>
  <c r="T80" i="13"/>
  <c r="Q76" i="13"/>
  <c r="L76" i="13"/>
  <c r="T76" i="13"/>
  <c r="Q72" i="13"/>
  <c r="L72" i="13"/>
  <c r="T72" i="13"/>
  <c r="Q68" i="13"/>
  <c r="L68" i="13"/>
  <c r="T68" i="13"/>
  <c r="L48" i="13"/>
  <c r="T48" i="13"/>
  <c r="Q48" i="13"/>
  <c r="G48" i="13"/>
  <c r="R48" i="13"/>
  <c r="K48" i="13"/>
  <c r="P48" i="13" s="1"/>
  <c r="V48" i="13"/>
  <c r="W48" i="13" s="1"/>
  <c r="S35" i="13"/>
  <c r="I35" i="13"/>
  <c r="K31" i="13"/>
  <c r="P31" i="13" s="1"/>
  <c r="G31" i="13"/>
  <c r="M31" i="13"/>
  <c r="V31" i="13"/>
  <c r="W31" i="13" s="1"/>
  <c r="O31" i="13"/>
  <c r="L4" i="13"/>
  <c r="T4" i="13"/>
  <c r="G4" i="13"/>
  <c r="O4" i="13"/>
  <c r="N4" i="13"/>
  <c r="U4" i="13"/>
  <c r="V4" i="13"/>
  <c r="W4" i="13" s="1"/>
  <c r="L144" i="13"/>
  <c r="T144" i="13"/>
  <c r="L128" i="13"/>
  <c r="T128" i="13"/>
  <c r="V122" i="13"/>
  <c r="W122" i="13" s="1"/>
  <c r="M122" i="13"/>
  <c r="U119" i="13"/>
  <c r="M112" i="13"/>
  <c r="M108" i="13"/>
  <c r="M104" i="13"/>
  <c r="M100" i="13"/>
  <c r="M96" i="13"/>
  <c r="M92" i="13"/>
  <c r="M88" i="13"/>
  <c r="M84" i="13"/>
  <c r="M80" i="13"/>
  <c r="M76" i="13"/>
  <c r="M72" i="13"/>
  <c r="M68" i="13"/>
  <c r="Q66" i="13"/>
  <c r="G66" i="13"/>
  <c r="K66" i="13"/>
  <c r="P66" i="13" s="1"/>
  <c r="T66" i="13"/>
  <c r="L54" i="13"/>
  <c r="T54" i="13"/>
  <c r="Q54" i="13"/>
  <c r="F54" i="13"/>
  <c r="U54" i="13"/>
  <c r="G24" i="13"/>
  <c r="O24" i="13"/>
  <c r="F24" i="13"/>
  <c r="K24" i="13"/>
  <c r="P24" i="13" s="1"/>
  <c r="V24" i="13"/>
  <c r="W24" i="13" s="1"/>
  <c r="N24" i="13"/>
  <c r="G22" i="13"/>
  <c r="O22" i="13"/>
  <c r="M22" i="13"/>
  <c r="V22" i="13"/>
  <c r="W22" i="13" s="1"/>
  <c r="F22" i="13"/>
  <c r="Q22" i="13"/>
  <c r="U22" i="13"/>
  <c r="G18" i="13"/>
  <c r="O18" i="13"/>
  <c r="K18" i="13"/>
  <c r="P18" i="13" s="1"/>
  <c r="T18" i="13"/>
  <c r="Q18" i="13"/>
  <c r="F18" i="13"/>
  <c r="R18" i="13"/>
  <c r="V18" i="13"/>
  <c r="W18" i="13" s="1"/>
  <c r="Q4" i="13"/>
  <c r="G8" i="13"/>
  <c r="O8" i="13"/>
  <c r="F8" i="13"/>
  <c r="R64" i="13"/>
  <c r="L62" i="13"/>
  <c r="Q62" i="13"/>
  <c r="L46" i="13"/>
  <c r="T46" i="13"/>
  <c r="Q46" i="13"/>
  <c r="G36" i="13"/>
  <c r="O36" i="13"/>
  <c r="Q36" i="13"/>
  <c r="M36" i="13"/>
  <c r="V36" i="13"/>
  <c r="W36" i="13" s="1"/>
  <c r="G26" i="13"/>
  <c r="O26" i="13"/>
  <c r="F26" i="13"/>
  <c r="L26" i="13"/>
  <c r="U26" i="13"/>
  <c r="G20" i="13"/>
  <c r="O20" i="13"/>
  <c r="Q20" i="13"/>
  <c r="M20" i="13"/>
  <c r="V20" i="13"/>
  <c r="W20" i="13" s="1"/>
  <c r="G10" i="13"/>
  <c r="O10" i="13"/>
  <c r="F10" i="13"/>
  <c r="L10" i="13"/>
  <c r="U10" i="13"/>
  <c r="N8" i="13"/>
  <c r="L60" i="13"/>
  <c r="T60" i="13"/>
  <c r="Q60" i="13"/>
  <c r="L44" i="13"/>
  <c r="T44" i="13"/>
  <c r="Q44" i="13"/>
  <c r="G28" i="13"/>
  <c r="O28" i="13"/>
  <c r="L28" i="13"/>
  <c r="U28" i="13"/>
  <c r="R28" i="13"/>
  <c r="I13" i="13"/>
  <c r="G12" i="13"/>
  <c r="O12" i="13"/>
  <c r="L12" i="13"/>
  <c r="U12" i="13"/>
  <c r="R12" i="13"/>
  <c r="V8" i="13"/>
  <c r="W8" i="13" s="1"/>
  <c r="K8" i="13"/>
  <c r="P8" i="13" s="1"/>
  <c r="I33" i="13"/>
  <c r="T32" i="13"/>
  <c r="G30" i="13"/>
  <c r="O30" i="13"/>
  <c r="T27" i="13"/>
  <c r="I17" i="13"/>
  <c r="T16" i="13"/>
  <c r="G14" i="13"/>
  <c r="O14" i="13"/>
  <c r="T11" i="13"/>
  <c r="U5" i="13"/>
  <c r="G32" i="13"/>
  <c r="O32" i="13"/>
  <c r="G16" i="13"/>
  <c r="O16" i="13"/>
  <c r="T3" i="13"/>
  <c r="R3" i="13"/>
  <c r="G3" i="13"/>
  <c r="S17" i="19" l="1"/>
  <c r="B33" i="17" l="1"/>
  <c r="B46" i="20" l="1"/>
  <c r="B45" i="19" l="1"/>
  <c r="H45" i="20" l="1"/>
  <c r="B45" i="20"/>
  <c r="E34" i="20"/>
  <c r="E26" i="19"/>
  <c r="E33" i="20"/>
  <c r="H32" i="20"/>
  <c r="I24" i="19"/>
  <c r="E32" i="20"/>
  <c r="E24" i="19"/>
  <c r="J31" i="20"/>
  <c r="L23" i="19"/>
  <c r="H31" i="20"/>
  <c r="I23" i="19"/>
  <c r="E31" i="20"/>
  <c r="E23" i="19"/>
  <c r="H30" i="20"/>
  <c r="E30" i="20"/>
  <c r="E22" i="19"/>
  <c r="J29" i="20"/>
  <c r="H29" i="20"/>
  <c r="I21" i="19"/>
  <c r="E29" i="20"/>
  <c r="E21" i="19"/>
  <c r="H28" i="20"/>
  <c r="E28" i="20"/>
  <c r="J27" i="20"/>
  <c r="L19" i="19"/>
  <c r="H27" i="20"/>
  <c r="E27" i="20"/>
  <c r="E19" i="19"/>
  <c r="H26" i="20"/>
  <c r="I18" i="19"/>
  <c r="E26" i="20"/>
  <c r="E18" i="19"/>
  <c r="H25" i="20"/>
  <c r="E21" i="20"/>
  <c r="B44" i="20" s="1"/>
  <c r="E25" i="20"/>
  <c r="E14" i="17"/>
  <c r="E18" i="20"/>
  <c r="E15" i="19"/>
  <c r="E17" i="20"/>
  <c r="E14" i="19"/>
  <c r="E16" i="20"/>
  <c r="E13" i="19"/>
  <c r="E15" i="20"/>
  <c r="E12" i="19"/>
  <c r="E14" i="20"/>
  <c r="E11" i="19"/>
  <c r="E13" i="20"/>
  <c r="E10" i="19"/>
  <c r="B14" i="18" s="1"/>
  <c r="E10" i="20"/>
  <c r="E9" i="19"/>
  <c r="E8" i="20"/>
  <c r="H44" i="20" s="1"/>
  <c r="E7" i="19"/>
  <c r="E7" i="20"/>
  <c r="E6" i="19"/>
  <c r="G45" i="18"/>
  <c r="F35" i="16"/>
  <c r="B16" i="18"/>
  <c r="I8" i="18"/>
  <c r="I10" i="18"/>
  <c r="I22" i="19"/>
  <c r="L21" i="19"/>
  <c r="I20" i="19"/>
  <c r="I19" i="19"/>
  <c r="I17" i="19"/>
  <c r="E25" i="19"/>
  <c r="E20" i="19"/>
  <c r="E17" i="19"/>
  <c r="B44" i="19" l="1"/>
  <c r="G44" i="18" s="1"/>
  <c r="B32" i="17"/>
  <c r="B43" i="19"/>
  <c r="G43" i="18" s="1"/>
  <c r="B31" i="17"/>
  <c r="B10" i="18"/>
  <c r="B43" i="18" s="1"/>
  <c r="S34" i="19"/>
  <c r="S33" i="19"/>
  <c r="S32" i="19"/>
  <c r="S31" i="19"/>
  <c r="S30" i="19"/>
  <c r="S29" i="19"/>
  <c r="S28" i="19"/>
  <c r="S27" i="19"/>
  <c r="S26" i="19"/>
  <c r="S25" i="19"/>
  <c r="S24" i="19"/>
  <c r="S23" i="19"/>
  <c r="S22" i="19"/>
  <c r="S21" i="19"/>
  <c r="S20" i="19"/>
  <c r="S19" i="19"/>
  <c r="E29" i="19" s="1"/>
  <c r="S18" i="19"/>
  <c r="B29" i="19" s="1"/>
  <c r="C12" i="18" s="1"/>
  <c r="S16" i="19"/>
  <c r="S35" i="19" l="1"/>
  <c r="S36" i="19"/>
  <c r="H33" i="19" s="1"/>
  <c r="K34" i="19"/>
  <c r="F12" i="18"/>
  <c r="F34" i="16"/>
  <c r="S37" i="19" l="1"/>
  <c r="H35" i="19" s="1"/>
  <c r="H34" i="19"/>
  <c r="B20" i="16"/>
  <c r="E19" i="17"/>
  <c r="E18" i="17"/>
  <c r="E13" i="17"/>
  <c r="E12" i="17"/>
  <c r="E11" i="17"/>
  <c r="B8" i="18"/>
  <c r="C44" i="18" s="1"/>
  <c r="C6" i="16" l="1"/>
  <c r="C6" i="23"/>
  <c r="B21" i="23" s="1"/>
  <c r="I32" i="17"/>
  <c r="E6" i="17"/>
  <c r="I31" i="17"/>
  <c r="C11" i="16" l="1"/>
  <c r="B33" i="16" s="1"/>
  <c r="F33" i="16"/>
  <c r="C8" i="16"/>
  <c r="B24" i="17"/>
  <c r="E17" i="17"/>
  <c r="K16" i="17"/>
  <c r="E16" i="17"/>
  <c r="I15" i="17"/>
  <c r="E15" i="17"/>
  <c r="I14" i="17"/>
  <c r="E10" i="17"/>
  <c r="E9" i="17"/>
  <c r="E7" i="17"/>
  <c r="E20" i="16" s="1"/>
  <c r="B10" i="23" l="1"/>
  <c r="B21" i="17"/>
  <c r="H44" i="19"/>
  <c r="O13" i="18" l="1"/>
  <c r="O12" i="18"/>
  <c r="J3" i="13" l="1"/>
  <c r="M3" i="13" l="1"/>
  <c r="U3" i="13"/>
  <c r="O3" i="13"/>
  <c r="K3" i="13"/>
  <c r="P3" i="13" s="1"/>
  <c r="V3" i="13"/>
  <c r="W3" i="13" s="1"/>
  <c r="Q3" i="13"/>
  <c r="N3" i="13"/>
  <c r="L3" i="13"/>
  <c r="I3" i="13"/>
  <c r="S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 Inc.</author>
  </authors>
  <commentList>
    <comment ref="E10" authorId="0" shapeId="0" xr:uid="{00000000-0006-0000-0400-000001000000}">
      <text>
        <r>
          <rPr>
            <sz val="9"/>
            <color indexed="81"/>
            <rFont val="Tahoma"/>
            <family val="2"/>
          </rPr>
          <t>En caso de que sea necesario ajuste el alto de la fila de acuerdo al objeto de su contrato.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 Inc.</author>
  </authors>
  <commentList>
    <comment ref="B14" authorId="0" shapeId="0" xr:uid="{00000000-0006-0000-0500-000001000000}">
      <text>
        <r>
          <rPr>
            <sz val="9"/>
            <color indexed="81"/>
            <rFont val="Tahoma"/>
            <family val="2"/>
          </rPr>
          <t>En caso de que sea necesario ajuste el alto de la fila de acuerdo al objeto de su contrato.</t>
        </r>
      </text>
    </comment>
    <comment ref="B16" authorId="0" shapeId="0" xr:uid="{00000000-0006-0000-0500-000002000000}">
      <text>
        <r>
          <rPr>
            <sz val="9"/>
            <color indexed="81"/>
            <rFont val="Tahoma"/>
            <family val="2"/>
          </rPr>
          <t>En caso de que sea necesario ajuste el alto de las filas de acuerdo a las actividades de su contrato.</t>
        </r>
      </text>
    </comment>
    <comment ref="B19" authorId="0" shapeId="0" xr:uid="{00000000-0006-0000-0500-000003000000}">
      <text>
        <r>
          <rPr>
            <sz val="9"/>
            <color indexed="81"/>
            <rFont val="Tahoma"/>
            <family val="2"/>
          </rPr>
          <t xml:space="preserve">Este espacio es exclusivo para detallar el avance de cada una de las actividades del contrato.
</t>
        </r>
        <r>
          <rPr>
            <b/>
            <i/>
            <sz val="9"/>
            <color indexed="81"/>
            <rFont val="Tahoma"/>
            <family val="2"/>
          </rPr>
          <t>Nota:</t>
        </r>
        <r>
          <rPr>
            <i/>
            <sz val="9"/>
            <color indexed="81"/>
            <rFont val="Tahoma"/>
            <family val="2"/>
          </rPr>
          <t xml:space="preserve"> Recuerde que los soportes de la ejecución de las actividades deberán ser entregados en medio magnético al supervisor.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 Inc.</author>
  </authors>
  <commentList>
    <comment ref="B14" authorId="0" shapeId="0" xr:uid="{00000000-0006-0000-0600-000001000000}">
      <text>
        <r>
          <rPr>
            <sz val="9"/>
            <color indexed="81"/>
            <rFont val="Tahoma"/>
            <family val="2"/>
          </rPr>
          <t>En caso de que sea necesario ajuste el alto de la fila de acuerdo al objeto de su contrato.</t>
        </r>
      </text>
    </comment>
    <comment ref="B16" authorId="0" shapeId="0" xr:uid="{00000000-0006-0000-0600-000002000000}">
      <text>
        <r>
          <rPr>
            <sz val="9"/>
            <color indexed="81"/>
            <rFont val="Tahoma"/>
            <family val="2"/>
          </rPr>
          <t xml:space="preserve">Este espacio es exclusivo para detallar el avance de cada una de las actividades del contrato.
</t>
        </r>
        <r>
          <rPr>
            <b/>
            <i/>
            <sz val="9"/>
            <color indexed="81"/>
            <rFont val="Tahoma"/>
            <family val="2"/>
          </rPr>
          <t>Nota:</t>
        </r>
        <r>
          <rPr>
            <i/>
            <sz val="9"/>
            <color indexed="81"/>
            <rFont val="Tahoma"/>
            <family val="2"/>
          </rPr>
          <t xml:space="preserve"> Recuerde que los soportes de la ejecución de las actividades deberán ser entregados en medio magnético al supervisor.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HP Inc.</author>
  </authors>
  <commentList>
    <comment ref="E13" authorId="0" shapeId="0" xr:uid="{00000000-0006-0000-0700-000001000000}">
      <text>
        <r>
          <rPr>
            <sz val="9"/>
            <color indexed="81"/>
            <rFont val="Tahoma"/>
            <family val="2"/>
          </rPr>
          <t>En caso de que sea necesario ajuste el alto de la fila de acuerdo al objeto de su contrato.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HP Inc.</author>
  </authors>
  <commentList>
    <comment ref="E13" authorId="0" shapeId="0" xr:uid="{00000000-0006-0000-0800-000001000000}">
      <text>
        <r>
          <rPr>
            <sz val="9"/>
            <color indexed="81"/>
            <rFont val="Tahoma"/>
            <family val="2"/>
          </rPr>
          <t>En caso de que sea necesario ajuste el alto de la fila de acuerdo al objeto de su contrato.</t>
        </r>
      </text>
    </comment>
  </commentList>
</comments>
</file>

<file path=xl/sharedStrings.xml><?xml version="1.0" encoding="utf-8"?>
<sst xmlns="http://schemas.openxmlformats.org/spreadsheetml/2006/main" count="13296" uniqueCount="3058">
  <si>
    <t>PRIMER PAGO</t>
  </si>
  <si>
    <t>SEGUNDO PAGO</t>
  </si>
  <si>
    <t>CUARTO PAGO</t>
  </si>
  <si>
    <t>QUINTO PAGO</t>
  </si>
  <si>
    <t>NÚMERO DE CONTRATO</t>
  </si>
  <si>
    <t>IDENTIFICACIÓN DEL CONTRATISTA</t>
  </si>
  <si>
    <t>NOMBRES Y APELLIDOS 
DEL CONTRATISTA</t>
  </si>
  <si>
    <t>CLASE DE CONTRATO</t>
  </si>
  <si>
    <t>OBJETO DEL CONTRATO</t>
  </si>
  <si>
    <t>FECHA SUSCRIPCIÓN DEL CONTRATO</t>
  </si>
  <si>
    <t>VALOR CONTRATO</t>
  </si>
  <si>
    <t>PLAZO EJECUCIÓN DEL CONTRATO</t>
  </si>
  <si>
    <t>FECHA INICIO DEL CONTRATO</t>
  </si>
  <si>
    <t>FECHA TERMINACIÓN DEL CONTRATO</t>
  </si>
  <si>
    <t>POLIZA</t>
  </si>
  <si>
    <t>VALOR PRIMER PAGO</t>
  </si>
  <si>
    <t>NÚMERO 
DE PAGOS</t>
  </si>
  <si>
    <t>DESDE</t>
  </si>
  <si>
    <t>HASTA</t>
  </si>
  <si>
    <t>NOMBRE DEL SUPERVISOR</t>
  </si>
  <si>
    <t>CARGO DEL SUPERVISOR</t>
  </si>
  <si>
    <t>FECHA DEL CDP</t>
  </si>
  <si>
    <t>VALOR DEL CDP</t>
  </si>
  <si>
    <t>CODIGO_CONCEPTO</t>
  </si>
  <si>
    <t>FECHA DE INICIO PRORROGA</t>
  </si>
  <si>
    <t>FECHA DE TERMINACIÓN PRORROGA</t>
  </si>
  <si>
    <t>VALOR ADICIÓN</t>
  </si>
  <si>
    <t>NIT</t>
  </si>
  <si>
    <t>PLAZO DE EJECUCIÓN DE PRORROGA</t>
  </si>
  <si>
    <t>NÚMERO DEL CDP</t>
  </si>
  <si>
    <t>VALOR DECIMO PAGO</t>
  </si>
  <si>
    <t>VALOR NOVENO PAGO</t>
  </si>
  <si>
    <t>VALOR OCTAVO PAGO</t>
  </si>
  <si>
    <t>VALOR SEPTIMO PAGO</t>
  </si>
  <si>
    <t>VALOR SEXTO PAGO</t>
  </si>
  <si>
    <t>VALOR QUINTO PAGO</t>
  </si>
  <si>
    <t>VALOR CUARTO PAGO</t>
  </si>
  <si>
    <t>VALOR TERCER PAGO</t>
  </si>
  <si>
    <t>VALOR SEGUNDO PAGO</t>
  </si>
  <si>
    <t>DECIMO PAGO</t>
  </si>
  <si>
    <t>NOVENO PAGO</t>
  </si>
  <si>
    <t>OCTAVO PAGO</t>
  </si>
  <si>
    <t>SEPTIMO PAGO</t>
  </si>
  <si>
    <t>SEXTO PAGO</t>
  </si>
  <si>
    <t>TERCER PAGO</t>
  </si>
  <si>
    <t>VALOR</t>
  </si>
  <si>
    <t>CENTRO  COSTOS</t>
  </si>
  <si>
    <t>FECHA_PAGO</t>
  </si>
  <si>
    <t>CONSECUTIVO</t>
  </si>
  <si>
    <t>CODIGO_COMERCIAL</t>
  </si>
  <si>
    <t>NUMERO_DOCUMENTO</t>
  </si>
  <si>
    <t>VALOR2</t>
  </si>
  <si>
    <t>CONSECUTIVO_REF</t>
  </si>
  <si>
    <t>NIT2</t>
  </si>
  <si>
    <t>TIPO</t>
  </si>
  <si>
    <t>SEQ</t>
  </si>
  <si>
    <t>NOMBRE_TERCERO</t>
  </si>
  <si>
    <t>NUMERO_compromiso</t>
  </si>
  <si>
    <t>SEQ_REF</t>
  </si>
  <si>
    <t>NUMERO_DISPONIBILIDAD</t>
  </si>
  <si>
    <t>VALOR_DESCUENTA_BASE</t>
  </si>
  <si>
    <t>CONTRATO</t>
  </si>
  <si>
    <t xml:space="preserve">DESCRIPCION </t>
  </si>
  <si>
    <t>NÚMERO DE PAGO</t>
  </si>
  <si>
    <t>NIT SICOF</t>
  </si>
  <si>
    <t>¿ADICIÓN?</t>
  </si>
  <si>
    <t>NUMERO CDP ADICIÓN</t>
  </si>
  <si>
    <t>FECHA CDP ADICIÓN</t>
  </si>
  <si>
    <t>VALOR CDP ADICIÓN</t>
  </si>
  <si>
    <t>CONCEPTO INTERFACE
(IGUAL AL RUBRO) CONTRATO</t>
  </si>
  <si>
    <t>CENTRO DE COSTOS CONTRATO</t>
  </si>
  <si>
    <t xml:space="preserve">CONCEPTO INTERFACE
(IGUAL AL RUBRO) ADICIÓN
</t>
  </si>
  <si>
    <t xml:space="preserve">CENTRO DE COSTOS ADICIÓN
</t>
  </si>
  <si>
    <t>TARIFA</t>
  </si>
  <si>
    <t>ACTIVIDAD ECONOMICA</t>
  </si>
  <si>
    <t>ACTIVIDADES</t>
  </si>
  <si>
    <t>ASEGURADORA</t>
  </si>
  <si>
    <t>FECHA APROBACIÓN PÓLIZA</t>
  </si>
  <si>
    <t>VALOR DECIMO TERCER PAGO</t>
  </si>
  <si>
    <t>DECIMO TERCER PAGO</t>
  </si>
  <si>
    <t>UNDÉCIMO PAGO</t>
  </si>
  <si>
    <t>VALOR UNDÉCIMO PAGO</t>
  </si>
  <si>
    <t>VALOR DUODÉCIMO PAGO</t>
  </si>
  <si>
    <t>DUODÉCIMO PAGO</t>
  </si>
  <si>
    <t>VALOR DÉCIMO CUARTO PAGO</t>
  </si>
  <si>
    <t>DÉCIMO CUARTO PAGO</t>
  </si>
  <si>
    <t>VALOR DÉCIMO QUINTO PAGO</t>
  </si>
  <si>
    <t>DÉCIMO QUINTO PAGO</t>
  </si>
  <si>
    <t>PRORROGA No.</t>
  </si>
  <si>
    <t xml:space="preserve">FECHA DE SUSCRIPCIÓN PRORROGA </t>
  </si>
  <si>
    <t>PLAZO DE EJECUCIÓN FINAL CONTRATO + PRORROGA</t>
  </si>
  <si>
    <t>ADICIÓN No.</t>
  </si>
  <si>
    <t xml:space="preserve">FECHA DE SUSCRIPCIÓN ADICIÓN </t>
  </si>
  <si>
    <t>NUMERO CP ADICIÓN</t>
  </si>
  <si>
    <t>FECHA CP ADICIÓN</t>
  </si>
  <si>
    <t>VALOR CP ADICIÓN</t>
  </si>
  <si>
    <t>ACTA ACLARATORIA No.</t>
  </si>
  <si>
    <t>FECHA DE SUSCRIPCIÓN ACTA ACLARATORIA</t>
  </si>
  <si>
    <t xml:space="preserve">ACTA MODIFICATORIA No. </t>
  </si>
  <si>
    <t>FECHA DE SUSCRIPCIÓN ACTA MODIFICATORIA</t>
  </si>
  <si>
    <t>ACTA DE SUSPENSIÓN No.</t>
  </si>
  <si>
    <t xml:space="preserve">FECHA DE SUSCRIPCIÓN ACTA SUSPENSIÓN </t>
  </si>
  <si>
    <t>ACTA DE REINICIO No.</t>
  </si>
  <si>
    <t>FECHA DE SUSCRIPCIÓN ACTA DE REINICIO</t>
  </si>
  <si>
    <t>FECHA DE TERMINACIÓN ACTA DE REINICIO</t>
  </si>
  <si>
    <t>CESIÓN No.</t>
  </si>
  <si>
    <t>FECHA DE SUSCRIPCIÓN DE LA CESIÓN</t>
  </si>
  <si>
    <t>PROCESO GESTIÓN BIENES Y SERVICIOS</t>
  </si>
  <si>
    <t>COMUNICACIÓN AL SUPERVISOR DE CONTRATO</t>
  </si>
  <si>
    <r>
      <rPr>
        <b/>
        <i/>
        <sz val="9"/>
        <rFont val="Arial"/>
        <family val="2"/>
      </rPr>
      <t>Código:</t>
    </r>
    <r>
      <rPr>
        <i/>
        <sz val="9"/>
        <rFont val="Arial"/>
        <family val="2"/>
      </rPr>
      <t xml:space="preserve"> FO-GBS-10</t>
    </r>
  </si>
  <si>
    <r>
      <rPr>
        <b/>
        <i/>
        <sz val="9"/>
        <rFont val="Arial"/>
        <family val="2"/>
      </rPr>
      <t>Versión:</t>
    </r>
    <r>
      <rPr>
        <i/>
        <sz val="9"/>
        <rFont val="Arial"/>
        <family val="2"/>
      </rPr>
      <t xml:space="preserve"> 01</t>
    </r>
  </si>
  <si>
    <r>
      <rPr>
        <b/>
        <i/>
        <sz val="9"/>
        <rFont val="Arial"/>
        <family val="2"/>
      </rPr>
      <t>Fecha de aprobación:</t>
    </r>
    <r>
      <rPr>
        <i/>
        <sz val="9"/>
        <rFont val="Arial"/>
        <family val="2"/>
      </rPr>
      <t xml:space="preserve"> 30/09/2021</t>
    </r>
  </si>
  <si>
    <r>
      <rPr>
        <b/>
        <i/>
        <sz val="9"/>
        <rFont val="Arial"/>
        <family val="2"/>
      </rPr>
      <t>Página:</t>
    </r>
    <r>
      <rPr>
        <i/>
        <sz val="9"/>
        <rFont val="Arial"/>
        <family val="2"/>
      </rPr>
      <t xml:space="preserve"> 1 de 1</t>
    </r>
  </si>
  <si>
    <t>Villavicencio,</t>
  </si>
  <si>
    <t>PARA:</t>
  </si>
  <si>
    <t>Supervisor</t>
  </si>
  <si>
    <t>DE:</t>
  </si>
  <si>
    <t>ASUNTO:</t>
  </si>
  <si>
    <t>COMUNICACIÓN</t>
  </si>
  <si>
    <t>Para su conocimiento y demás fines pertinentes, me permito informarle que ha sido designado como supervisor del siguiente contrato de prestación de servicios:</t>
  </si>
  <si>
    <t>NÚMERO DE CONTRATO DE PRESTACIÓN DE SERVICIOS</t>
  </si>
  <si>
    <t>Adjunto a la presente me permito adjuntar copia del contrato o convenio y demás documentación digital existente hasta la designación.</t>
  </si>
  <si>
    <t>La supervisión de los contratos o convenios por parte de la Universidad de los Llanos, estará a su cargo o quien haga sus veces, conforme a lo establecido en la Resolución Rectoral No. 1092 del 30 de septiembre de 2021.</t>
  </si>
  <si>
    <t>Cordialmente,</t>
  </si>
  <si>
    <t>Recibe,</t>
  </si>
  <si>
    <t>PROCESO GESTIÓN DE BIENES Y SERVICIOS</t>
  </si>
  <si>
    <t>ACTA DE INICIO DE CONTRATO</t>
  </si>
  <si>
    <r>
      <t xml:space="preserve">Código: </t>
    </r>
    <r>
      <rPr>
        <i/>
        <sz val="9"/>
        <rFont val="Arial"/>
        <family val="2"/>
      </rPr>
      <t>FO-GBS-11</t>
    </r>
  </si>
  <si>
    <r>
      <t xml:space="preserve">Versión: </t>
    </r>
    <r>
      <rPr>
        <i/>
        <sz val="9"/>
        <rFont val="Arial"/>
        <family val="2"/>
      </rPr>
      <t>01</t>
    </r>
  </si>
  <si>
    <r>
      <t xml:space="preserve">Fecha de aprobación: </t>
    </r>
    <r>
      <rPr>
        <i/>
        <sz val="9"/>
        <rFont val="Arial"/>
        <family val="2"/>
      </rPr>
      <t>30/09/2021</t>
    </r>
  </si>
  <si>
    <t>NIT o C.C DEL CONTRATISTA</t>
  </si>
  <si>
    <t>NOMBRE DEL CONTRATISTA</t>
  </si>
  <si>
    <t>CLASE</t>
  </si>
  <si>
    <t>OBJETO</t>
  </si>
  <si>
    <t>FECHA DE SUSCRIPCIÓN</t>
  </si>
  <si>
    <t>PLAZO DE EJECUCIÓN Y 
VIGENCIA DEL CONTRATO</t>
  </si>
  <si>
    <t>NÚMERO CDP</t>
  </si>
  <si>
    <t>FECHA</t>
  </si>
  <si>
    <t>NÚMERO COMPROMISO PRESUESTAL</t>
  </si>
  <si>
    <t>NÚMERO PÓLIZA</t>
  </si>
  <si>
    <t>FECHA DE INICIO</t>
  </si>
  <si>
    <t>FECHA DE TERMINACIÓN</t>
  </si>
  <si>
    <t>Así mismo, se certifica que el contratista se encuentra a paz y salvo con seguridad social y parafiscales (si aplica)</t>
  </si>
  <si>
    <t>Firma del supervisor:</t>
  </si>
  <si>
    <t>Firma del contratista:</t>
  </si>
  <si>
    <t>C.C. No.</t>
  </si>
  <si>
    <t>INFORME No.</t>
  </si>
  <si>
    <t>PERIODO DE EJECUCIÓN:</t>
  </si>
  <si>
    <t>FECHA DE ELABORACIÓN</t>
  </si>
  <si>
    <t>Del:</t>
  </si>
  <si>
    <t>al</t>
  </si>
  <si>
    <t>ACTIVIDADES DEL CONTRATO</t>
  </si>
  <si>
    <t>AVANCE EJECUCIÓN</t>
  </si>
  <si>
    <t xml:space="preserve"> </t>
  </si>
  <si>
    <t>Firma del contratista</t>
  </si>
  <si>
    <t>Firma del supervisor</t>
  </si>
  <si>
    <t>PROCESO DE GESTIÓN DE BIENES Y SERVICIOS</t>
  </si>
  <si>
    <t>INFORME DE ACTIVIDADES 
CONTRATO DE PRESTACIÓN DE SERVICIOS PROFESIONALES O DE APOYO A LA GESTIÓN</t>
  </si>
  <si>
    <r>
      <t xml:space="preserve">Código: </t>
    </r>
    <r>
      <rPr>
        <i/>
        <sz val="9"/>
        <color theme="1"/>
        <rFont val="Arial"/>
        <family val="2"/>
      </rPr>
      <t>FO-GBS-12</t>
    </r>
  </si>
  <si>
    <r>
      <t>Versión:</t>
    </r>
    <r>
      <rPr>
        <i/>
        <sz val="9"/>
        <color theme="1"/>
        <rFont val="Arial"/>
        <family val="2"/>
      </rPr>
      <t xml:space="preserve"> 01</t>
    </r>
  </si>
  <si>
    <r>
      <t xml:space="preserve">Fecha de aprobación: </t>
    </r>
    <r>
      <rPr>
        <i/>
        <sz val="9"/>
        <color theme="1"/>
        <rFont val="Arial"/>
        <family val="2"/>
      </rPr>
      <t>30/09/2021</t>
    </r>
  </si>
  <si>
    <t>CERTIFICACIÓN DE CUMPLIMIENTO SUPERVISOR 
CONTRATO DE PRESTACIÓN DE SERVICIOS PROFESIONALES O DE APOYO A LA GESTIÓN</t>
  </si>
  <si>
    <r>
      <t>Código:</t>
    </r>
    <r>
      <rPr>
        <i/>
        <sz val="9"/>
        <color theme="1"/>
        <rFont val="Arial"/>
        <family val="2"/>
      </rPr>
      <t xml:space="preserve"> FO-GBS-13</t>
    </r>
  </si>
  <si>
    <r>
      <t xml:space="preserve">Versión: </t>
    </r>
    <r>
      <rPr>
        <i/>
        <sz val="9"/>
        <color theme="1"/>
        <rFont val="Arial"/>
        <family val="2"/>
      </rPr>
      <t>01</t>
    </r>
  </si>
  <si>
    <r>
      <t>Fecha de aprobación:</t>
    </r>
    <r>
      <rPr>
        <i/>
        <sz val="9"/>
        <color theme="1"/>
        <rFont val="Arial"/>
        <family val="2"/>
      </rPr>
      <t xml:space="preserve"> 30/09/2021</t>
    </r>
  </si>
  <si>
    <r>
      <rPr>
        <b/>
        <i/>
        <sz val="9"/>
        <color theme="1"/>
        <rFont val="Arial"/>
        <family val="2"/>
      </rPr>
      <t>Página:</t>
    </r>
    <r>
      <rPr>
        <i/>
        <sz val="9"/>
        <color theme="1"/>
        <rFont val="Arial"/>
        <family val="2"/>
      </rPr>
      <t xml:space="preserve"> 1 de 1</t>
    </r>
  </si>
  <si>
    <t>NUMERO DE CONTRATO</t>
  </si>
  <si>
    <t>FECHA DE SUSCRIPCION</t>
  </si>
  <si>
    <t>FECHA DE TERMINACIÓN INICIAL</t>
  </si>
  <si>
    <t>MODIFICACIÓN, PRÓRROGA, ADICIÓN, ACLARACIÓN, SUSPENSIÓN, REINICIO (Si existe, podrá incluir las filas que le aplique)</t>
  </si>
  <si>
    <t>CDP</t>
  </si>
  <si>
    <t>CP</t>
  </si>
  <si>
    <t>En calidad de Supervisor(a) del Contrato de la referencia, me permito certificar que una vez verificado el informe de actividades presentado por el contratista, que fue allegado a través de medios tecnológcos en archivos magnétivos, se puede establecer que éste cumplió satisfactoriamente con las actividades que hacen parte de las obligaciones contractaules derivadas del contrato relacioando en el presente formato, durante el periodo comprendido entre el:</t>
  </si>
  <si>
    <t>y el</t>
  </si>
  <si>
    <t>, previa verificación del cumplimiento de los siguientes requisitos:</t>
  </si>
  <si>
    <t>REQUISITOS</t>
  </si>
  <si>
    <t>Informe de actividades No.</t>
  </si>
  <si>
    <t>Valor ejecutado del contrato</t>
  </si>
  <si>
    <t>Valor a girar al contratista</t>
  </si>
  <si>
    <t>Saldo pendiente de ejecutar</t>
  </si>
  <si>
    <t>SEGURIDAD SOCIAL Y PARAFISCALES (si aplica)</t>
  </si>
  <si>
    <t>Como constancia del cumplimiento del pago de seguridad social y parafiscales (si aplica), por parte del contratista, se adjunta al presente documento la planilla de pago correspondiente al periodo de este certificado, respecto de la cual se realizó la verificación, encontrando una correcta relación entre el monto cancelado y la suma que debió haber sido cotizada.</t>
  </si>
  <si>
    <t>Para constancia se firma, en Villavicencio - Departamento del Meta el:</t>
  </si>
  <si>
    <t>Supervisor Unillanos</t>
  </si>
  <si>
    <t>Elaboró:</t>
  </si>
  <si>
    <t>Vo.Bo:</t>
  </si>
  <si>
    <t xml:space="preserve">ACTA DE TERMINACIÓN
(CUMPLIMIENTO DE PLAZO O CUMPLIMIENTO DEL OBJETO) </t>
  </si>
  <si>
    <r>
      <t>Código:</t>
    </r>
    <r>
      <rPr>
        <i/>
        <sz val="9"/>
        <color theme="1"/>
        <rFont val="Arial"/>
        <family val="2"/>
      </rPr>
      <t xml:space="preserve"> FO-GBS-18</t>
    </r>
  </si>
  <si>
    <r>
      <rPr>
        <b/>
        <i/>
        <sz val="9"/>
        <color indexed="8"/>
        <rFont val="Arial"/>
        <family val="2"/>
      </rPr>
      <t>Versión:</t>
    </r>
    <r>
      <rPr>
        <i/>
        <sz val="9"/>
        <color indexed="8"/>
        <rFont val="Arial"/>
        <family val="2"/>
      </rPr>
      <t xml:space="preserve"> 01</t>
    </r>
  </si>
  <si>
    <r>
      <t>Fecha de aprobación:</t>
    </r>
    <r>
      <rPr>
        <i/>
        <sz val="9"/>
        <color indexed="8"/>
        <rFont val="Arial"/>
        <family val="2"/>
      </rPr>
      <t xml:space="preserve"> 30/09/2021</t>
    </r>
  </si>
  <si>
    <r>
      <t>Página:</t>
    </r>
    <r>
      <rPr>
        <i/>
        <sz val="9"/>
        <color indexed="8"/>
        <rFont val="Arial"/>
        <family val="2"/>
      </rPr>
      <t>1 de 1</t>
    </r>
  </si>
  <si>
    <t>1. ASPECTOS GENERALES DEL CONTRATO:</t>
  </si>
  <si>
    <t>CONTRATANTE</t>
  </si>
  <si>
    <t>UNIVERSIDAD DE LOS LLANOS</t>
  </si>
  <si>
    <t>NIT DEL CONTRATANTE</t>
  </si>
  <si>
    <t>892000757-3</t>
  </si>
  <si>
    <t>VALOR INICIAL</t>
  </si>
  <si>
    <t>PLAZO DE EJECUCIÓN INICIAL</t>
  </si>
  <si>
    <t>CERTIFICADO DISPONIBILIDAD PRESUPUESTAL</t>
  </si>
  <si>
    <t>COMPROMISO PRESUPUESTAL</t>
  </si>
  <si>
    <t>SUPERVISOR</t>
  </si>
  <si>
    <t>2. MODIFICACIONES, ACLARACIONES, PRÓRROGAS, ADICIONES, SUSPENSIONES, REINICIO, CESIONES</t>
  </si>
  <si>
    <t>3. DESARROLLO Y EJECUCIÓN:</t>
  </si>
  <si>
    <t>a) Que vencido el término del plazo de ejecución del contrato, se suscribe la presente acta de terminación, previa verificación de todos los documentos y requisitos legales.</t>
  </si>
  <si>
    <t>En constancia de todo lo anterior se firma la presente en Villavicencio el:</t>
  </si>
  <si>
    <t>Supervisor:</t>
  </si>
  <si>
    <t>Contratista:</t>
  </si>
  <si>
    <t>Vicerrector de Recursos Universitarios</t>
  </si>
  <si>
    <t>NÚMERO DEL CP</t>
  </si>
  <si>
    <t>FECHA DEL CP</t>
  </si>
  <si>
    <t>VALOR DEL CP</t>
  </si>
  <si>
    <t>Acta de inicio</t>
  </si>
  <si>
    <t xml:space="preserve">En Villavicencio - Meta el: </t>
  </si>
  <si>
    <t xml:space="preserve">, y </t>
  </si>
  <si>
    <t xml:space="preserve"> como contratista, dejando constancia que por medio de la presente se da inicio a la ejecución del contrato en mención, previa verificación del cumplimiento de los requisitos de perfeccionamiento, legalización y ejecución.</t>
  </si>
  <si>
    <t xml:space="preserve"> se reunieron las siguientes personas: </t>
  </si>
  <si>
    <t xml:space="preserve"> No. </t>
  </si>
  <si>
    <t>Acta modificatoria:</t>
  </si>
  <si>
    <t>Acta aclaratoria:</t>
  </si>
  <si>
    <t>Prórroga:</t>
  </si>
  <si>
    <t>Adición:</t>
  </si>
  <si>
    <t>Valor adición:</t>
  </si>
  <si>
    <t>Acta de suspensión:</t>
  </si>
  <si>
    <t>Acta de reinicio:</t>
  </si>
  <si>
    <t>Número de pagos</t>
  </si>
  <si>
    <t>Valor del contrato</t>
  </si>
  <si>
    <t>Desde</t>
  </si>
  <si>
    <t>Hasta</t>
  </si>
  <si>
    <t>Pago 1</t>
  </si>
  <si>
    <t>Pago 2</t>
  </si>
  <si>
    <t>Pago 3</t>
  </si>
  <si>
    <t>Pago 4</t>
  </si>
  <si>
    <t>Pago 5</t>
  </si>
  <si>
    <t>Pago 6</t>
  </si>
  <si>
    <t>Pago 7</t>
  </si>
  <si>
    <t>Pago 8</t>
  </si>
  <si>
    <t>Pago 9</t>
  </si>
  <si>
    <t>Pago 10</t>
  </si>
  <si>
    <t>Pago 11</t>
  </si>
  <si>
    <t>Pago 12</t>
  </si>
  <si>
    <t>Pago 13</t>
  </si>
  <si>
    <t>Pago 14</t>
  </si>
  <si>
    <t>Pago 15</t>
  </si>
  <si>
    <t>Saldo pendiente a ejecutar</t>
  </si>
  <si>
    <t>DEPENDENCIA SOLICITANTE</t>
  </si>
  <si>
    <t>Fecha de terminación final:</t>
  </si>
  <si>
    <t>Plazo de ejecución final:</t>
  </si>
  <si>
    <t>Fecha de suscripción:</t>
  </si>
  <si>
    <t>Fecha de terminación:</t>
  </si>
  <si>
    <t>Cesión:</t>
  </si>
  <si>
    <t>2.1 Acta modificatoria:</t>
  </si>
  <si>
    <t>2.2 Acta aclaratoria:</t>
  </si>
  <si>
    <t>2.3 Prórroga:</t>
  </si>
  <si>
    <t>2.4 Adición:</t>
  </si>
  <si>
    <t>2.5 Acta de suspensión:</t>
  </si>
  <si>
    <t>2.6 Acta de reinicio:</t>
  </si>
  <si>
    <t>2.7 Cesión:</t>
  </si>
  <si>
    <t>2.8 Plazo de ejecución final:</t>
  </si>
  <si>
    <t>2.9 Fecha de terminación final:</t>
  </si>
  <si>
    <t xml:space="preserve">DEPENDENCIA </t>
  </si>
  <si>
    <t xml:space="preserve"> como supervisor(a), del </t>
  </si>
  <si>
    <r>
      <rPr>
        <b/>
        <i/>
        <sz val="9"/>
        <rFont val="Arial"/>
        <family val="2"/>
      </rPr>
      <t>Código:</t>
    </r>
    <r>
      <rPr>
        <i/>
        <sz val="9"/>
        <rFont val="Arial"/>
        <family val="2"/>
      </rPr>
      <t xml:space="preserve"> FO-GBS-06</t>
    </r>
  </si>
  <si>
    <t>RECOMENDACIÓN CONTRATACIÓN DIRECTA</t>
  </si>
  <si>
    <t>EL SUSCRITO VICERRECTOR DE RECURSOS UNIVERSITARIOS O QUIEN HAGA SUS VECES, DE LA UNIVERSIDAD DE LOS LLANOS</t>
  </si>
  <si>
    <t>Recomendación</t>
  </si>
  <si>
    <t xml:space="preserve"> a favor de </t>
  </si>
  <si>
    <t xml:space="preserve">De acuerdo a los establecido en el TÍTULO V. DE LA PLANEACIÓN DE LA ACTIVIDAD CONTRACTUAL CAPÍTULO 3. MODALIDADES DE SELECCIÓN, Artículo 30 REQUISITOS DE LA CONTRATACIÓN DIRECTA, numeral 8 de la Resolución Rectoral N° 0685 de 2021 “Por medio de la cual se adopta el Manual de Contratación de la Universidad de los Llanos, y se derogan las Resoluciones 2661 de 2011, 2079 de 2014 y 2588 de 2015”, conforme a la verificación de requisitos y documentos realizada por la Oficina Asesora Jurídica, me permito recomendar la suscripción del </t>
  </si>
  <si>
    <t xml:space="preserve"> para el desarrollo del objeto: </t>
  </si>
  <si>
    <t>Verificó:</t>
  </si>
  <si>
    <t>Proyectó:</t>
  </si>
  <si>
    <t>Dirección General de Proyección Social</t>
  </si>
  <si>
    <t>Facultad de Ciencias Agropecuarias y Recursos Naturales</t>
  </si>
  <si>
    <t>Docente de planta de la Universidad de los Llanos</t>
  </si>
  <si>
    <t>Facultad de Ciencias Básicas e Ingeniería</t>
  </si>
  <si>
    <t>Dirección General de Currículo</t>
  </si>
  <si>
    <t>División de Bienestar Universitario</t>
  </si>
  <si>
    <t>Jefe de Oficina</t>
  </si>
  <si>
    <t xml:space="preserve">Dirección General de Investigaciones  </t>
  </si>
  <si>
    <t>Vicerrectoría de Recursos Universitarios</t>
  </si>
  <si>
    <t>Oficina Asesora de Planeación</t>
  </si>
  <si>
    <t>Vicerrector Universitario</t>
  </si>
  <si>
    <t>Oficina Asesora Jurídica</t>
  </si>
  <si>
    <t>Facultad de Ciencias Humanas y de la Educación</t>
  </si>
  <si>
    <t>JHON FREYD MONROY RODRIGUEZ</t>
  </si>
  <si>
    <t>MARTIN ENRIQUE RINCON ROMERO</t>
  </si>
  <si>
    <t xml:space="preserve">STEFANNI LOPEZ BUITRAGO </t>
  </si>
  <si>
    <t xml:space="preserve">ISLANDA MILENA CASTRO QUEVEDO </t>
  </si>
  <si>
    <t xml:space="preserve">DIANA HASBLEIDY AVILA LARA </t>
  </si>
  <si>
    <t>NO APLICA</t>
  </si>
  <si>
    <t>M5</t>
  </si>
  <si>
    <t>M6</t>
  </si>
  <si>
    <t>CONTRATO DE PRESTACIÓN DE SERVICIOS PROFESIONALES</t>
  </si>
  <si>
    <t>CONTRATO DE PRESTACIÓN DE SERVICIOS DE APOYO A LA GESTIÓN</t>
  </si>
  <si>
    <t>FASE PARA PAGO</t>
  </si>
  <si>
    <t>Seis (06) meses calendario</t>
  </si>
  <si>
    <t>División de Biblioteca</t>
  </si>
  <si>
    <t>Cinco (05) meses calendario</t>
  </si>
  <si>
    <t>Facultad de Ciencias Económicas</t>
  </si>
  <si>
    <t>SURIAN SURILLY CASTRO JARAMILLO</t>
  </si>
  <si>
    <t>Facultad de Ciencias de la Salud</t>
  </si>
  <si>
    <t>JENNY PAOLA TORRES RIVAS</t>
  </si>
  <si>
    <t>LEIDY CAROLINA LEON RUIZ</t>
  </si>
  <si>
    <t>IRENE PAOLA QUIÑONEZ</t>
  </si>
  <si>
    <t>Cuatro (04) meses calendario</t>
  </si>
  <si>
    <t>LAURA YINETH SUAREZ CONTENTO</t>
  </si>
  <si>
    <t>CÓDIGO INTERNO</t>
  </si>
  <si>
    <t>VALOR TOTAL DE PAGOS</t>
  </si>
  <si>
    <t>FECHA DE SUSCRIPCIÓN ACTA DE SUSPENSIÓN</t>
  </si>
  <si>
    <r>
      <t xml:space="preserve">FECHA DE TERMINACIÓN FINAL DEL CONTRATO </t>
    </r>
    <r>
      <rPr>
        <sz val="10"/>
        <color theme="1"/>
        <rFont val="Calibri"/>
        <family val="2"/>
        <scheme val="minor"/>
      </rPr>
      <t>(Si existen prórrogas o suspensión)</t>
    </r>
  </si>
  <si>
    <t>Adición y prórroga</t>
  </si>
  <si>
    <t>PRESTACIÓN DE SERVICIOS PROFESIONALES NECESARIO PARA EL FORTALECIMIENTO DE LOS PROCESOS DE GESTIÓN JURÍDICA DE LA OFICINA ASESORA JURÍDICA DE LA UNIVERSIDAD DE LOS LLANOS.</t>
  </si>
  <si>
    <t>Reconocimiento y pago de gastos de desplazamiento y manutención</t>
  </si>
  <si>
    <t>PRESTACIÓN DE SERVICIOS DE APOYO A LA GESTIÓN NECESARIO PARA EL FORTALECIMIENTO DE LOS PROCESOS OPERATIVOS DE SERVICIOS GENERALES DE LA UNIVERSIDAD DE LOS LLANOS.</t>
  </si>
  <si>
    <t>KARINA GISELL GONZALEZ SANCHEZ</t>
  </si>
  <si>
    <r>
      <t xml:space="preserve">FECHA DE TERMINACIÓN FINAL DEL CONTRATO </t>
    </r>
    <r>
      <rPr>
        <sz val="10"/>
        <rFont val="Calibri"/>
        <family val="2"/>
        <scheme val="minor"/>
      </rPr>
      <t>(Si existen prórrogas o suspensión)</t>
    </r>
  </si>
  <si>
    <r>
      <t xml:space="preserve">DIFERENCIA </t>
    </r>
    <r>
      <rPr>
        <sz val="10"/>
        <color theme="1"/>
        <rFont val="Calibri"/>
        <family val="2"/>
        <scheme val="minor"/>
      </rPr>
      <t>(Valor total de pagos vs valor total de contrato + valor total de adición)</t>
    </r>
  </si>
  <si>
    <r>
      <t>DIFERENCIA</t>
    </r>
    <r>
      <rPr>
        <sz val="10"/>
        <color theme="1"/>
        <rFont val="Calibri"/>
        <family val="2"/>
        <scheme val="minor"/>
      </rPr>
      <t xml:space="preserve"> (Valor total de pagos VS valor total del CP del contrato + valor total del CP de la adición) </t>
    </r>
  </si>
  <si>
    <t>PRESTACIÓN DE SERVICIOS DE APOYO A LA GESTIÓN NECESARIO PARA EL FORTALECIMIENTO DE LOS PROCESOS DE LA DIVISIÓN DE BIBLIOTECA DE LA UNIVERSIDAD DE LOS LLANOS.</t>
  </si>
  <si>
    <t>PRESTACIÓN DE SERVICIOS PROFESIONALES NECESARIO PARA EL FORTALECIMIENTO DE LOS PROCESOS DE COORDINACIÓN DEL ÁREA DE PROMOCIÓN SOCIOECONÓMICA DE LA DIVISIÓN DE BIENESTAR UNIVERSITARIO DE LA UNIVERSIDAD DE LOS LLANOS.</t>
  </si>
  <si>
    <t>Tres (03) meses calendario</t>
  </si>
  <si>
    <t>PRESTACIÓN DE SERVICIOS DE APOYO A LA GESTIÓN NECESARIO PARA EL FORTALECIMIENTO DE LOS PROCESOS PROPIOS DE LA GRANJA BARCELONA ADSCRITA AL CENTRO AGRARIO DE PRODUCCIÓN DE LA FACULTAD DE CIENCIAS AGROPECUARIAS Y RECURSOS NATURALES DE LA UNIVERSIDAD DE LOS LLANOS.</t>
  </si>
  <si>
    <t>PRESTACIÓN DE SERVICIOS DE APOYO A LA GESTIÓN NECESARIO PARA EL FORTALECIMIENTO DE LOS PROCESOS EN EL LABORATORIO DE BROMATOLOGÍA ADSCRITO AL INSTITUTO DE ACUICULTURA DE LOS LLANOS DE LA FACULTAD DE CIENCIAS AGROPECUARIAS Y RECURSOS NATURALES DE LA UNIVERSIDAD DE LOS LLANOS.</t>
  </si>
  <si>
    <t>PRESTACIÓN DE SERVICIOS DE APOYO A LA GESTIÓN NECESARIO PARA EL FORTALECIMIENTO DE LOS PROCESOS EN LA ESCUELA DE ADMINISTRACIÓN Y NEGOCIOS DE LA FACULTAD DE CIENCIAS ECONÓMICAS DE LA UNIVERSIDAD DE LOS LLANOS.</t>
  </si>
  <si>
    <t>1. Prestar apoyo en las actividades agropecuarias realizadas en la unidad rural Barcelona. 2. Contribuir en los manejos culturales y sanitarios en la unidad rural. 3. Apoyar a los docentes para la realización de trabajos de curso en la unidad rural. 4. Contribuir en el manejo de inventarios de la unidad. 5. Coadyuvar en la atención al público en la unidad rural Barcelona. 6. Prestar apoyo en las actividades y programas del centro agrario de producción. 7. Prestar apoyo en las actividades de mantenimiento y limpieza de la unidad. 8. Prestar el apoyo requerido en las actividades y programas del Centro Agrario de Producción.  9. Prestar atención a los visitantes de las diferentes entidades que lleguen a la Granja. 10. Apoyar las actividades realizadas en la institución para elevar la productividad de la granja.</t>
  </si>
  <si>
    <t>1. Contribuir en la realización de la toma de análisis de contenidos de Proteina en ingredientes, dietas y carcazas de peces. 2. Apoyar en la realización de análisis de contenidos de Lipidos en ingredientes, dietas y carcazas de peces. 3. Coadyuvar en la ejecución de análisis de contenidos de Energía en ingredientes, dietas y carcazas de peces. 4. Contribuir en la toma de análisis de contenidos cenizas en ingredientes, dietas y carcazas de peces. 5. Apoyar en la toma de análisis de contenidos humedad en ingredientes, dietas y carcazas de peces. 6. Apoyar la preparación y rotulado de los reactivos requeridos para los procesos según solicitud del servicio. 7. Contribuir con la recepción de muestras provenientes de usuarios externos. 8. Coadyuvar en la inactivación y descarte de reactivos químicos y biológicos. 9. Contribuir con el registro y la información del uso de materiales y equipos del laboratorio. 10. Colaborar con la atención a docencia y usuarios externos. 11. Apoyar el diseño y diligenciamiento de formatos requeridos en los diferentes procesos del laboratorio. 12. Colaborar con la preparación de los materiales necesarios para el desarrollo de cada práctica de acuerdo a la programación establecida.13. Brindar apoyo a los grupos de estudio y grupos de investigación que hacen uso del laboratorio. 14. Contribuir y velar por el correcto uso de los equipos de laboratorio, así como mantenerlos en óptimo estado de limpieza. 15. Colaborar a los docentes y estudiantes sobre el uso de los equipos con el fin de que realicen sus prácticas en forma adecuada. 16 Coadyuvar con la aplicación y cumplimiento del reglamento del laboratorio por parte de los usuarios e informar de cualquier eventualidad al Coordinador de laboratorios. 17. Brindar apoyo al coordinador de laboratorios en la elaboración de informes de gestión. 18.Prestar apoyo en la gestión, manejo y custodia del archivo documental del Laboratorio.</t>
  </si>
  <si>
    <t>1. Cooperar con los procesos administrativos de la escuela de administración y negocios. 2. Prestar apoyo en la atención a la comunicad universitaria (estudiantes y docentes). 3. Apoyar en la elaboración de las actas del supervisor de las horas de docencia de docentes catedráticos. 4. Apoyar en la elaboración de correspondencia y control de despacho y recepción para archivo. 5. Prestar apoyo en el desarrollo de los informes administrativos. 6. Prestar apoyo en las actividades de la escuela de administración y negocios. 7. Apoyo en la revisión de los contratos de hora catedra. 8. Cooperar en la elaboración de las actas de los comités de escuela.</t>
  </si>
  <si>
    <t>Cuatro (04) meses y seis (06) días calendario</t>
  </si>
  <si>
    <t>Asesora de Planeación</t>
  </si>
  <si>
    <t xml:space="preserve">MARIA PAULA ESTUPIÑAN TIUSO  </t>
  </si>
  <si>
    <t>LEIDY TATIANA ALFONSO VILLADA</t>
  </si>
  <si>
    <t>CARLOS FERNANDO VANEGAS MARCA</t>
  </si>
  <si>
    <t>PRESTACIÓN DE SERVICIOS DE APOYO A LA GESTIÓN NECESARIO PARA EL FORTALECIMIENTO DE LOS PROCESOS ADMINISTRATIVOS DE SERVICIOS GENERALES DE LA UNIVERSIDAD DE LOS LLANOS.</t>
  </si>
  <si>
    <t>WILSON FERNANDO SALGADO CIFUENTES</t>
  </si>
  <si>
    <t>INFORME DE ACTIVIDADES JOVEN INVESTIGADOR</t>
  </si>
  <si>
    <r>
      <t xml:space="preserve">Código: </t>
    </r>
    <r>
      <rPr>
        <i/>
        <sz val="9"/>
        <color theme="1"/>
        <rFont val="Arial"/>
        <family val="2"/>
      </rPr>
      <t>FO-GBS-65</t>
    </r>
  </si>
  <si>
    <r>
      <t>Fecha de aprobación:</t>
    </r>
    <r>
      <rPr>
        <i/>
        <sz val="9"/>
        <color theme="1"/>
        <rFont val="Arial"/>
        <family val="2"/>
      </rPr>
      <t xml:space="preserve"> 12/03/2024</t>
    </r>
  </si>
  <si>
    <t xml:space="preserve">NIT o C.C DEL JOVEN INVESTIGADOR </t>
  </si>
  <si>
    <t/>
  </si>
  <si>
    <t xml:space="preserve">NOMBRE DEL JOVEN INVESTIGADOR </t>
  </si>
  <si>
    <t xml:space="preserve">NÚMERO DE VINCULACIÓN </t>
  </si>
  <si>
    <t xml:space="preserve">OBJETO DE LA VINCULACIÓN </t>
  </si>
  <si>
    <t>Valor ejecutado de la vinculación</t>
  </si>
  <si>
    <t>Valor a girar al joven investigador</t>
  </si>
  <si>
    <t>Como constancia del cumplimiento del pago de seguridad social y parafiscales (si aplica), por parte del joven investigador, se adjunta al presente documento la planilla de pago correspondiente al periodo de este certificado, respecto de la cual se realizó la verificación, encontrando una correcta relación entre el monto cancelado y la suma que debió haber sido cotizada.</t>
  </si>
  <si>
    <t xml:space="preserve">Firma del joven investigador </t>
  </si>
  <si>
    <t>Firma del tutor</t>
  </si>
  <si>
    <t>Director Técnico de Proyección Social</t>
  </si>
  <si>
    <t>PRESTACIÓN DE SERVICIOS PROFESIONALES NECESARIO PARA EL FORTALECIMIENTO DE LOS PROCESOS DE GESTIÓN CONTABLE Y ADMINISTRATIVA DE LA OFICINA ASESORA JURÍDICA DE LA UNIVERSIDAD DE LOS LLANOS.</t>
  </si>
  <si>
    <t>PRESTACIÓN DE SERVICIOS DE APOYO A LA GESTIÓN NECESARIO PARA EL FORTALECIMIENTO DE LOS PROCESOS ADMINISTRATIVOS Y DE GESTIÓN DOCUMENTAL DE LA OFICINA ASESORA JURÍDICA DE LA UNIVERSIDAD DE LOS LLANOS.</t>
  </si>
  <si>
    <t>PRESTACIÓN DE SERVICIOS PROFESIONALES NECESARIO PARA EL FORTALECIMIENTO DE LOS PROCESOS DE GESTIÓN ADMINISTRATIVA Y CONTRATACIÓN DE LA OFICINA ASESORA JURÍDICA DE LA UNIVERSIDAD DE LOS LLANOS.</t>
  </si>
  <si>
    <t>PRESTACIÓN DE SERVICIOS PROFESIONALES NECESARIO PARA EL FORTALECIMIENTO DEL PROCESO CONTRACTUAL Y DE GESTIÓN ADMINISTRATIVA DE LA OFICINA ASESORA JURÍDICA DE LA UNIVERSIDAD DE LOS LLANOS.</t>
  </si>
  <si>
    <t>PRESTACIÓN DE SERVICIOS DE APOYO A LA GESTIÓN NECESARIO PARA EL FORTALECIMIENTO DE LOS PROCESOS DE LA ESTACIÓN PISCÍCOLA Y LABORATORIOS DEL INSTITUTO DE ACUICULTURA DE LA FACULTAD DE CIENCIAS AGROPECUARIAS Y RECURSOS NATURALES DE LA UNIVERSIDAD DE LOS LLANOS.</t>
  </si>
  <si>
    <t>PRESTACIÓN DE SERVICIOS DE APOYO A LA GESTIÓN NECESARIO PARA EL FORTALECIMIENTO DE LOS PROCESOS DEL CENTRO AGRARIO DE PRODUCCIÓN, EN LA UNIDAD RURAL MANACACÍAS ADSCRITA A LA FACULTAD DE CIENCIAS AGROPECUARIAS Y RECURSOS NATURALES DE LA UNIVERSIDAD DE LOS LLANOS.</t>
  </si>
  <si>
    <t>PRESTACIÓN DE SERVICIOS PROFESIONALES NECESARIO PARA EL FORTALECIMIENTO DE LOS PROCESOS DE LA DIVISIÓN FINANCIERA DE LA UNIVERSIDAD DE LOS LLANOS.</t>
  </si>
  <si>
    <t>PRESTACIÓN DE SERVICIOS PROFESIONALES NECESARIO PARA EL FORTALECIMIENTO DE LOS PROCESOS DE GESTIÓN ADMINISTRATIVA Y CONTABLE DE LA DIVISIÓN DE TESORERÍA DE LA UNIVERSIDAD DE LOS LLANOS.</t>
  </si>
  <si>
    <t>PRESTACIÓN DE SERVICIOS DE APOYO A LA GESTIÓN NECESARIO PARA EL DESARROLLO DE LOS DIFERENTES PROCESOS DE PROMOCIÓN Y FOMENTO DE ESTILOS DE VIDA SALUDABLES DEL PROYECTO FICHA BPUNI BU 01 2510 2024 “IMPLEMENTACIÓN DEL MODELO DE BIENESTAR A TRAVÉS DE ESTRATEGIAS QUE BENEFICIEN A LA COMUNIDAD DE LA UNIVERSIDAD DE LOS LLANOS”</t>
  </si>
  <si>
    <t>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los elementos e instalaciones para las prácticas de los alumnos, así como proyectos de investigación.  9. Apoyar en las actividades de la Unidad Rural con sus conocimientos agropecuarios. 10. Apoyar las actividades realizadas en la Institución para elevar la productividad de la granja.</t>
  </si>
  <si>
    <t>410205</t>
  </si>
  <si>
    <t>HEIDY GISSELLA GONZALEZ PARDO</t>
  </si>
  <si>
    <t xml:space="preserve">NURY CONSUELO ALVAREZ </t>
  </si>
  <si>
    <t>PRESTACIÓN DE SERVICIOS PROFESIONALES NECESARIO PARA EL FORTALECIMIENTO DE LOS PROCESOS ADMINISTRATIVOS DE LA OFICINA DE ADMISIONES, REGISTRO Y CONTROL ACADÉMICO DE LA UNIVERSIDAD DE LOS LLANOS.</t>
  </si>
  <si>
    <t>MARIA TERESA ALVAREZ CORTES</t>
  </si>
  <si>
    <t>PRESTACIÓN DE SERVICIOS DE APOYO A LA GESTIÓN NECESARIO PARA EL FORTALECIMIENTO DE LOS PROCESOS OPERATIVOS Y ADMINISTRATIVOS DE LA OFICINA DE ADMISIONES, REGISTRO Y CONTROL ACADÉMICO DE LA UNIVERSIDAD DE LOS LLANOS.</t>
  </si>
  <si>
    <t>CARLOS ROBINSON CELIS REINOSO</t>
  </si>
  <si>
    <t>PRESTACIÓN DE SERVICIOS DE APOYO A LA GESTIÓN NECESARIO PARA EL FORTALECIMIENTO DE LOS PROCESOS ADMINISTRATIVOS DE LA SECCIÓN DE ALMACÉN DE LA UNIVERSIDAD DE LOS LLANOS.</t>
  </si>
  <si>
    <t>BREY DIDIANA AMADO</t>
  </si>
  <si>
    <t>Minuta especial, se debe agregar cláusula de rodamiento</t>
  </si>
  <si>
    <t>CAMILO ALEJANDRO HURTADO BOTERO</t>
  </si>
  <si>
    <t>PRESTACIÓN DE SERVICIOS DE APOYO A LA GESTIÓN NECESARIO PARA EL FORTALECIMIENTO DE LOS PROCESOS DE INFORMACIÓN Y ATENCIÓN AL CIUDADANO EN LA UNIVERSIDAD DE LOS LLANOS - SEDE BARCELONA.</t>
  </si>
  <si>
    <t>DIEGO LUIS SOTO MENDOZA</t>
  </si>
  <si>
    <t>PRESTACIÓN DE SERVICIOS PROFESIONALES NECESARIO PARA EL FORTALECIMIENTO DE LOS PROCESOS ADMINISTRATIVOS DE LA OFICINA DE ASUNTOS DOCENTES DE LA UNIVERSIDAD DE LOS LLANOS.</t>
  </si>
  <si>
    <t>EDGARD ANTONIO CASTRO BOLAÑO</t>
  </si>
  <si>
    <t>PRESTACIÓN DE SERVICIOS PROFESIONALES NECESARIO PARA EL FORTALECIMIENTO DE LOS PROCESOS DE LA SECCIÓN DE PRESUPUESTO Y CONTABILIDAD DE LA UNIVERSIDAD DE LOS LLANOS.</t>
  </si>
  <si>
    <t xml:space="preserve">MARCO ANIBAL MOLINA MONTAÑEZ  </t>
  </si>
  <si>
    <t>DIANA VANESSA VALENCIA GUERRERO</t>
  </si>
  <si>
    <t>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t>
  </si>
  <si>
    <t>JAIME ELIECER ROA GARCIA</t>
  </si>
  <si>
    <t>PRESTACIÓN DE SERVICIOS PROFESIONALES NECESARIO PARA EL FORTALECIMIENTO DE LOS PROCESOS ADMINISTRATIVOS Y DE SOPORTE TÉCNICO EN EL ÁREA DE SISTEMAS DE LA UNIVERSIDAD DE LOS LLANOS.</t>
  </si>
  <si>
    <t>GLORIA PATRICIA RAMIREZ NARVAEZ</t>
  </si>
  <si>
    <t>PRESTACIÓN DE SERVICIOS PROFESIONALES NECESARIO PARA EL FORTALECIMIENTO DE LOS PROCESOS DEL ÁREA DE SISTEMAS DE LA UNIVERSIDAD DE LOS LLANOS.</t>
  </si>
  <si>
    <t xml:space="preserve">CRISTIAN ADRIAN DOMINGUEZ MANTILLA </t>
  </si>
  <si>
    <t>RAFAEL ANTONIO HUERTAS CASTRO</t>
  </si>
  <si>
    <t>PRESTACIÓN DE SERVICIOS PROFESIONALES NECESARIO PARA EL DESARROLLO DEL PROYECTO FICHA BPUNI SIST 01 1810 2024 “FORTALECIMIENTO DE CAPACIDADES TIC PARA EL APOYO DE LAS FUNCIONES ADMINISTRATIVAS Y MISIONALES DE LA UNIVERSIDAD DE LOS LLANOS”</t>
  </si>
  <si>
    <t>JUAN CARLOS PEREZ RINCON</t>
  </si>
  <si>
    <t>BRAYAN HERRERA ROCHA</t>
  </si>
  <si>
    <t>ALEXANDER MEZA AVILA</t>
  </si>
  <si>
    <t>LEYDI MARCELA BONILLA SABOGAL</t>
  </si>
  <si>
    <t>GERALDINE RUEDA GIRALDO</t>
  </si>
  <si>
    <t>NORMA CONSTANZA BELTRAN TRIGUEROS</t>
  </si>
  <si>
    <t>PRESTACIÓN DE SERVICIOS PROFESIONALES NECESARIO PARA EL FORTALECIMIENTO DE LOS PROCESOS DE CONTRATACIÓN EN LA DIVISIÓN DE SERVICIOS ADMINISTRATIVOS DE LA UNIVERSIDAD DE LOS LLANOS.</t>
  </si>
  <si>
    <t>ERIKA MENDEZ RONDON</t>
  </si>
  <si>
    <t>AURA CAROLINA VILLARREAL VILLERA</t>
  </si>
  <si>
    <t>PRESTACIÓN DE SERVICIOS DE APOYO A LA GESTIÓN NECESARIO PARA EL FORTALECIMIENTO DE LOS PROCESOS EN GESTIÓN ADMINISTRATIVA EN LA DIVISIÓN DE SERVICIOS ADMINISTRATIVOS DE LA UNIVERSIDAD DE LOS LLANOS.</t>
  </si>
  <si>
    <t xml:space="preserve">MABEL PATRICIA CASTILLO INSIGNARES </t>
  </si>
  <si>
    <t>PRESTACIÓN DE SERVICIOS PROFESIONALES NECESARIO PARA EL FORTALECIMIENTO DE LOS PROCESOS DE COORDINACIÓN DEL ÁREA DE SEGURIDAD Y SALUD EN EL TRABAJO EN LA DIVISIÓN DE SERVICIOS ADMINISTRATIVOS DE LA UNIVERSIDAD DE LOS LLANOS.</t>
  </si>
  <si>
    <t>JOHN ANDERSSON SALAZAR ORTIZ</t>
  </si>
  <si>
    <t>PRESTACIÓN DE SERVICIOS DE APOYO A LA GESTIÓN NECESARIO PARA EL FORTALECIMIENTO DE LOS PROCESOS EN LA DIVISIÓN DE SERVICIOS ADMINISTRATIVOS DE LA UNIVERSIDAD DE LOS LLANOS.</t>
  </si>
  <si>
    <t>NINA LISSETH BALLEN RODRIGUEZ</t>
  </si>
  <si>
    <t>PRESTACIÓN DE SERVICIOS PROFESIONALES NECESARIO PARA EL FORTALECIMIENTO DE LOS PROCESOS ESTRATÉGICOS Y MISIONALES DE LA OFICINA ASESORA DE PLANEACIÓN DE LA UNIVERSIDAD DE LOS LLANOS.</t>
  </si>
  <si>
    <t>JUAN PABLO ARANGO MEDINA</t>
  </si>
  <si>
    <t>PRESTACIÓN DE SERVICIOS PROFESIONALES NECESARIO PARA EL FORTALECIMIENTO DE LOS PROCESOS DEL ÁREA DE INFRAESTRUCTURA DE LA OFICINA ASESORA DE PLANEACIÓN DE LA UNIVERSIDAD DE LOS LLANOS.</t>
  </si>
  <si>
    <t>HIGINIO CASTRO HERNANDEZ</t>
  </si>
  <si>
    <t xml:space="preserve">NORIDA ANDREA GARCIA </t>
  </si>
  <si>
    <t>PRESTACIÓN DE SERVICIOS PROFESIONALES NECESARIO PARA EL FORTALECIMIENTO DE LOS PROCESOS ESTRATÉGICOS Y DE PLANEACIÓN DE LA OFICINA ASESORA DE PLANEACIÓN DE LA UNIVERSIDAD DE LOS LLANOS.</t>
  </si>
  <si>
    <t>ANDREA DEL PILAR ALVAREZ TORRES</t>
  </si>
  <si>
    <t>NAISSHA XIOMARA RESTREPO TORO</t>
  </si>
  <si>
    <t>PRESTACIÓN DE SERVICIOS PROFESIONALES NECESARIO PARA EL FORTALECIMIENTO DE LOS PROCESOS DE LA RECTORÍA DE LA UNIVERSIDAD DE LOS LLANOS.</t>
  </si>
  <si>
    <t>ALEXANDER HERNAN TORRES TINTIN</t>
  </si>
  <si>
    <t>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t>
  </si>
  <si>
    <t>REYES ANDRES VEGA BELTRAN</t>
  </si>
  <si>
    <t>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t>
  </si>
  <si>
    <t>WILMER JAVIER VEGA BELTRAN</t>
  </si>
  <si>
    <t>JUAN PABLO BERNAL MONCADA</t>
  </si>
  <si>
    <t>PRESTACIÓN DE SERVICIOS PROFESIONALES NECESARIO PARA EL FORTALECIMIENTO DE LOS PROCESOS JURÍDICOS Y ADMINISTRATIVOS DE LA SECRETARIA GENERAL DE LA UNIVERSIDAD DE LOS LLANOS.</t>
  </si>
  <si>
    <t>JHON ALEJANDRO LEON RODRIGUEZ</t>
  </si>
  <si>
    <t>PRESTACIÓN DE SERVICIOS PROFESIONALES NECESARIO PARA EL FORTALECIMIENTO DE LOS PROCESOS ADMINISTRATIVOS DE LA SECRETARIA GENERAL Y EL CONSEJO ACADÉMICO DE LA UNIVERSIDAD DE LOS LLANOS.</t>
  </si>
  <si>
    <t xml:space="preserve">CARLOS ALBERTO PEÑA GODOY </t>
  </si>
  <si>
    <t>PRESTACIÓN DE SERVICIOS PROFESIONALES NECESARIO PARA EL FORTALECIMIENTO DE LOS PROCESOS ADMINISTRATIVOS DE LA SECRETARIA GENERAL Y EL CONSEJO SUPERIOR DE LA UNIVERSIDAD DE LOS LLANOS.</t>
  </si>
  <si>
    <t xml:space="preserve">MARTA INES VARON RANGEL </t>
  </si>
  <si>
    <t>ANYI YIZETH RODRIGUEZ SALINAS</t>
  </si>
  <si>
    <t xml:space="preserve">ADRIANA YOHANA GARZON VEGA  </t>
  </si>
  <si>
    <t>PRESTACIÓN DE SERVICIOS PROFESIONALES NECESARIO PARA EL FORTALECIMIENTO DE LOS PROCESOS DE LA VICERRECTORÍA ACADÉMICA DE LA UNIVERSIDAD DE LOS LLANOS.</t>
  </si>
  <si>
    <t xml:space="preserve">DIANA YANIRA RICO ORTIZ </t>
  </si>
  <si>
    <t>PRESTACIÓN DE SERVICIOS PROFESIONALES NECESARIO PARA EL FORTALECIMIENTO DE LOS PROCESOS DE GESTIÓN ADMINISTRATIVA Y DE CALIDAD DE LA VICERRECTORÍA DE RECURSOS UNIVERSITARIOS DE LA UNIVERSIDAD DE LOS LLANOS.</t>
  </si>
  <si>
    <t>ELIZABETH CAGUA DAZA</t>
  </si>
  <si>
    <t>PRESTACIÓN DE SERVICIOS PROFESIONALES NECESARIO PARA EL FORTALECIMIENTO DEL PROCESO CONTRACTUAL Y DE GESTIÓN ADMINISTRATIVA DE LA VICERRECTORÍA DE RECURSOS UNIVERSITARIOS DE LA UNIVERSIDAD DE LOS LLANOS.</t>
  </si>
  <si>
    <t>JOJHAN EMERZON HERRAN LIEVANO</t>
  </si>
  <si>
    <t>PRESTACIÓN DE SERVICIOS PROFESIONALES NECESARIO PARA EL FORTALECIMIENTO DE LOS PROCESOS DEL ÁREA DE INFRAESTRUCTURA EN LA VICERRECTORÍA DE RECURSOS UNIVERSITARIOS DE LA UNIVERSIDAD DE LOS LLANOS.</t>
  </si>
  <si>
    <t>PRESTACIÓN DE SERVICIOS PROFESIONALES NECESARIO PARA EL FORTALECIMIENTO DE LOS PROCESOS DE INFRAESTRUCTURA DE LA VICERRECTORÍA DE RECURSOS UNIVERSITARIOS DE LA UNIVERSIDAD DE LOS LLANOS.</t>
  </si>
  <si>
    <t>LEIDY ALEJANDRA SARMIENTO FULA</t>
  </si>
  <si>
    <t>PRESTACIÓN DE SERVICIOS PROFESIONALES NECESARIO PARA EL FORTALECIMIENTO DE LOS PROCESOS CONTRACTUALES Y JURÍDICOS DE LA VICERRECTORÍA DE RECURSOS UNIVERSITARIOS DE LA UNIVERSIDAD DE LOS LLANOS.</t>
  </si>
  <si>
    <t>RENE YESID HERRERA VANEGAS</t>
  </si>
  <si>
    <t>PRESTACIÓN DE SERVICIOS PROFESIONALES NECESARIO PARA EL FORTALECIMIENTO DE LOS DIFERENTES PROCESOS EN LA SEDE BOQUEMONTE DE LA UNIVERSIDAD DE LOS LLANOS.</t>
  </si>
  <si>
    <t>JORGE ALBERTO DAZA ROJAS</t>
  </si>
  <si>
    <t>WILBER ANDRES HERNANDEZ ENCISO</t>
  </si>
  <si>
    <t>ADRIANA YADIRA MORENO CHACON</t>
  </si>
  <si>
    <t>No. Libre</t>
  </si>
  <si>
    <t>Área de Sistemas</t>
  </si>
  <si>
    <t>ROIMAN ARTURO SASTOQUE GUZMÁN</t>
  </si>
  <si>
    <t>1. Contribuir en la activación y validación de los docentes de pregrado en el sistema SIAU. 2. Apoyar la revisión de las responsabilidades académicas frente a resoluciones. 3. Contribuir en el diligenciamiento de la base de datos de los docentes de pregrado y expedición del boletín estadístico. 4. Apoyar a relacionar los docentes por Facultades, en cada periodo académico y consolidar por año. 5. Contribuir en el diligenciamiento en el drive de la información sobre acreditación de programas de pregrado y acreditación institucional. 6. Apoyo en la elaboración de ayudas visuales de los programas de pregrado para las visitas de pares académicos, correspondientes a esta oficina. 7. Apoyo en la respuesta oportuna de la información solicitada por los programas de pregrado y la oficina de Acreditación. 8. Apoyo en la respuesta oportuna de la información solicitada por las dependencias internas de la Institución, así como a entes externos que la soliciten. (Snies, sireci, asociaciones de profesionales, vicerrectoría, oficina de planeación). 9. Contribuir en la verificación de títulos de docentes de pregrado y entrega de informes respectivos. 10. Apoyar en la valoración de las hojas de vida de los docentes que ingresan por convocatorias y necesidad del servicio. 11. Apoyar en la elaboración del informe y presentación anual de productividad académica. 12. Brindar apoyo en la entrega de oficios, memorandos de resoluciones rectorales y novedades de docentes planta, ocasionales y catedráticos a la División de Servicios Administrativos. 13. Brindar apoyo en la elaboración y organización del inventario documental de la Oficina de Asuntos Docentes.</t>
  </si>
  <si>
    <t>1. Contribuir y prestar apoyo en la proyección de conceptos jurídicos. 2. Prestar apoyo en asesorías jurídicas cuando le sean requeridas por el Asesor Jurídico. 3. Contribuir en la proyección de respuestas a las consultas allegadas a la oficina y/o aquellas asignadas por el señor Rector, conforme a las directrices impartidas por el asesor jurídico y la normatividad propia del asunto. 4. Prestar apoyo jurídico de los procesos, trámites y particularidades institucionales de la situación administrativa de comisión de estudios al interior de la Universidad de los Llanos. 5. Prestar apoyo en la proyección de respuesta a los derechos de petición, solicitadas por la Oficina Asesora Jurídica. 6. Prestar apoyo en la proyección y revisión de las respuestas de tutela presentadas en contra de la Universidad. 7. Apoyar la proyección y revisión de actos administrativos, documentos, informes, requerimientos, resoluciones rectorales y académicas circulares rectorales, académicas, a suscribir por parte de la Universidad, de acuerdo a la naturaleza de los mismos conforme a la normatividad de la Universidad de los Llanos. 8. Coadyuvar en la revisión, verificación y cumplimiento de la documentación requerida para la vinculación por contrato de prestación de servicios, perteneciente a los Convenios y/o proyectos suscritos con la Universidad de los Llanos. 9. Revisar las minutas de contratos de prestación de servicios y todos los actos que modifiquen los contratos iniciales. 10.  Prestar apoyo en la proyección de los requerimientos de suscripción, elaboración, ejecución y seguimiento de los convenios que suscriba la Universidad. 11. Apoyar en el diligenciamiento y seguimiento de los indicadores de gestión y matriz de riesgos. 12. Apoyo en la sustentación de fallos disciplinarios de segunda instancia.</t>
  </si>
  <si>
    <t>1. Soportar el acopio, organización y depuración de la información de las unidades académicas para ser entregada a los sistemas de información de las entidades externas, tales como el Ministerio de Educación (SNIES, SAPDIES Y OLE), la Contraloría General de la República (CGR), la Contraloría Departamental del Meta (CDM), el DANE y los demás entes que periódicamente solicitan datos de la Institución. 2. Apoyar las actividades relacionadas con el diseño e implementación de sistemas de información estadística y sistemas de inteligencia de negocios útiles para la toma de decisiones en la Universidad. 3. Cooperar en el acopio, organización, depuración y publicación de la información estadística de la Universidad de los Llanos. 4. Brindar apoyo en los trámites requeridos frente a las diferentes entidades externas para la actualización del representante legal de la Universidad.</t>
  </si>
  <si>
    <t>1. Brindar apoyo en el monitoreo, seguimiento y evaluación del Plan de Desarrollo Institucional 2022-2030. 2. Brindar las herramientas para la estructuración y monitoreo de los planes de acción de las facultades. 3. Prestar apoyo en la formulación, monitoreo y seguimiento del Plan de Acción Institucional y los Planes de Acción de las Facultades. 4. Apoyar la construcción y desarrollo de la estrategia de rendición de cuentas. 5. Apoyar y asesorar la consolidación de información para el Informe de Gestión Institucional y de Rendición de Cuentas. 6. Apoyar en el reporte de avance de los indicadores de gestión del proceso de Direccionamiento Estratégico. 7. Brindar apoyo en la elaboración de informes de índole estratégico y respuestas a los requerimientos de las diferentes entidades a nivel interno y externo.</t>
  </si>
  <si>
    <t>1. Prestar apoyo en la proyección y/o revisión de documentos y actos administrativos de competencia de la Secretaría General.  2. Contribuir en la proyección y/o revisión de documentos y actos administrativos de competencia de la Secretaría General en función de Secretaría del Consejo Superior Universitario. 3. Coadyuvar en la proyección y/o revisión de documentos y actos administrativos de competencia de la Secretaría General en función de Secretaría del Consejo Académico. 4. Prestar apoyo en la proyección de respuestas a derechos de petición de documentos e información, conceptos y/o consultas de índole jurídica radicados a la Secretaría General.  5. Apoyar en la proyección de solicitudes de conceptos y/o consultas de índole jurídica radicados a la Secretaría General.  6. Colaborar y apoyar en la proyección de decisiones que dan inicio a la etapa de juicio disciplinario, autos de trámite o interlocutorios, citaciones, actas, constancias, audiencias, diligencias y demás documentos en el juzgamiento de procesos disciplinarios competencia de la Secretaría General conforme al Código General Disciplinario. 7. Prestar apoyo a las actividades de organización, logística y de desarrollo electorales a cargo de la Secretaría General.  8. Contribuir en el diligenciamiento de informes que se requieran en virtud del apoyo que se hace en función de la Secretaría General.</t>
  </si>
  <si>
    <t>1. Prestar apoyo profesional en los asuntos que se requieran en el desarrollo de las sesiones del Consejo Académico. 2. Coadyuvar en la transcripción de las grabaciones y digitación de los proyectos de actas que registran el desarrollo de las sesiones del Consejo Académico. 3. Contribuir en la proyección de las comunicaciones y respuestas de la correspondencia tratada en las sesiones del Consejo Académico. 4. Prestar apoyo en la elaboración, proyección y consolidación de Acuerdos Académicos debidamente tratados en las sesiones de Consejo Académico. 5. Contribuir en la elaboración, proyección y consolidación de Resoluciones Académicas debidamente tratadas en las sesiones del Consejo Académico. 6. Prestar apoyo a las actividades de organización, logística y de desarrollo electorales a cargo de la Secretaria General. 7. Contribuir en el diligenciamiento de informes que requieran al Consejo Académico por partes de los entes de control, órganos de gobierno y dirección de la Universidad de los Llanos.</t>
  </si>
  <si>
    <t>1. Prestar apoyo profesional en los asuntos que se requieran en el desarrollo de las sesiones del Consejo Superior Universitario. 2. Coadyuvar en la transcripción de las grabaciones y digitación de los proyectos de actas que registran el desarrollo de las sesiones del Consejo Superior Universitario. 3. Contribuir en la proyección de las comunicaciones y respuestas de la correspondencia del Consejo Superior Universitario. 4. Contribuir con la elaboración, proyección y consolidación de Acuerdos Superiores del Consejo Superior Universitario. 5. Contribuir con la elaboración, proyección y consolidación de Resoluciones Superiores del Consejo Superior Universitario. 6. Contribuir con los tramites de divulgación y publicación de los Actos Administrativos del Consejo Superior Universitario. 7. Prestar apoyo profesional en el diligenciamiento y cumplimiento de las matrices de seguimiento, planes de mejoramiento correspondiente a la Secretaría General y avances de cumplimiento de la agenda estratégica definida por el Consejo Superior Universitario. 8. Prestar apoyo profesional a las actividades de organización, logística y de desarrollo electorales a cargo de la Secretaría General. 9. Contribuir en el diligenciamiento de informes que se requieran en virtud del apoyo que se hace en función de la Secretaría General y el Consejo Superior Universitario.</t>
  </si>
  <si>
    <t>1. Apoyar el proceso de formulación, revisión, evaluación, radicación y seguimiento de los proyectos de inversión. 2. Apoyar el proceso de elaboración, presentación y seguimiento del Plan Operativo Anual de Inversión. 3. Contribuir en la presentación de informes asociados con la inversión de recursos institucionales por diferentes fuentes de financiación. 4. Contribuir en los procesos de capacitación para la formulación y seguimiento de los proyectos de inversión. 5. Apoyar la Secretaría Técnica de la Comisión Asesora de Planeación. 6. Apoyar los procesos de formulación de proyectos de consecución de recursos mediante convocatorias internas, externas, nacionales e internacionales. 7. Brindar apoyo en las respuestas a los requerimientos internos y externos relacionados con los proyectos de inversión del Banco de proyectos. 8. Coadyuvar en la elaboración de los informes mensuales asociados a la Estampilla Universidad de los Llanos.</t>
  </si>
  <si>
    <t>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Apoyar los mantenimientos preventivos y correctivos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Apoyar la elaboración de fichas técnicas de los equipos para la entrada, revisión y baja de equipos de cómputo de la Universidad. 10. Contribuir a la jefatura en el seguimiento de los contratos de compra de elementos de TI. 11. Contribuir a la jefatura en el seguimiento de los contratos de mantenimiento preventivo y correctivo de equipos de TI. 12. Contribuir a fortalecer el proceso de Gestión de TIC, aplicando estrictamente los procedimientos establecidos.</t>
  </si>
  <si>
    <t>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proyectos de infraestructura física en fase II de la Universidad. 3. Realizar inspección, apoyo a supervisión, vigilancia y control en la ejecución delos estudios y diseños que le sean designadas. 4. Revisar y aprobar en el aspecto técnico, las novedades de los contratos (anticipos, prórrogas, suspensiones, modificaciones, reconocimiento de mayores cantidades de obra, adicionales, terminaciones, liquidaciones y demás) que le sean encomendadas. 5. Tramitar de forma oportuna los requerimientos de interventores o contratistas que le sean asignados. 6. Presentar las observaciones que considere conveniente en el desarrollo de la ejecución de contratos y convenios. 7. Elaborar los conceptos técnicos estructurales solicitados por la Universidad y otros que sean de su competencia. 8. Brindar apoyo en la respuesta oportuna a los requerimientos institucionales, de la comunidad educativa y de los órganos de control, en materia de obras de infraestructura física. 9. Elaborar un informe del estado de las funciones administrativas, contables, legales y técnicas de los contratos en los que haya sido designado supervisor o apoyo a supervisión cuando finalice su contrato de prestación de servicios profesionales.</t>
  </si>
  <si>
    <t>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Participar en las reuniones técnicas conceptuando en los aspectos que son de su competencia. 4. Realizar inspección, apoyo a supervisión, vigilancia y control en la ejecución de las obras civiles que le sean designadas. 5. Revisar y aprobar en el aspecto técnico, las novedades de los contratos (anticipos, prórrogas, suspensiones, modificaciones, reconocimiento de mayores cantidades de obra, adicionales, terminaciones, liquidaciones y demás) que le sean encomendadas. 6. Tramitar de forma oportuna los requerimientos de interventores o contratistas que le sean asignados. 7. Presentar las observaciones que considere conveniente en el desarrollo de la ejecución de contratos y convenios. 8. Elaborar los conceptos técnicos solicitados por la Universidad. 9. Brindar apoyo en la respuesta oportuna a los requerimientos institucionales, de la comunidad educativa y de los órganos de control, en materia de obras de infraestructura física. 10. Apoyar en la estructuración de los proyectos de inversión o documentos estratégicos asociados a la infraestructura de la Universidad. 11. Elaborar un informe del estado de las funciones administrativas, contables, legales y técnicas de los contratos en los que haya sido designado supervisor o apoyo a supervisión cuando finalice su contrato de prestación de servicios profesionales. 12. Brindar apoyo en el reporte de informe mensual del seguimiento a los proyectos de inversión relacionados con infraestructura física.</t>
  </si>
  <si>
    <t>1. Apoyar a la rectoría en la gestión relacionada con procesos académicos y administrativos. 2. Contribuir en el seguimiento al avance de los compromisos adquiridos por las diferentes dependencias de la Institución dentro de los términos establecidos. 3. Apoyar en el traslado, consolidación, revisión, análisis y seguimiento a requerimientos realizados por usuarios externos a la Rectoría. 4. Contribuir en la coordinación de la agenda de rectoría, concertación de reuniones, encuentros, citas y otras actividades afines. 5. Acompañar reuniones o eventos cuando sean requeridos por el supervisor o el ordenador del gasto, en actividades o asuntos de su competencia. 6. Apoyar en la elaboración de informes a cargo de la rectoría en los términos establecidos. 7. Prestar apoyo en la elaboración y revisión de las resoluciones rectorales, circulares y actos administrativos de competencia del Rector, según sea su naturaleza, que sean de competencia del señor Rector. 8. Apoyar el protocolo de los eventos institucionales liderado por la Rectoría.</t>
  </si>
  <si>
    <t>1. Contribuir con el manejo locativo y sanitario de la actividad agrícola desarrollada en las Unidades Rurales.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programadas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cultivos agrícolas e instalaciones para las prácticas de los alumnos, así como en proyectos de investigación. 9. Apoyar en las actividades de la Unidad Rural con sus conocimientos en las labores Agropecuarias. 10. Apoyar las labores realizadas en la Institución para elevar la productividad de la granja.</t>
  </si>
  <si>
    <t>170204</t>
  </si>
  <si>
    <t xml:space="preserve">No. Vice Recursos / Regalías </t>
  </si>
  <si>
    <t>YENNY ASTRID GANTIVA ORTEGON</t>
  </si>
  <si>
    <t xml:space="preserve">DARWIN SCHLEYDEN GUTIERREZ CASALLAS </t>
  </si>
  <si>
    <t>PRESTACIÓN DE SERVICIOS PROFESIONALES NECESARIO PARA EL FORTALECIMIENTO DE LOS PROCESOS DE LA SECCIÓN DE ALMACÉN DE LA UNIVERSIDAD DE LOS LLANOS.</t>
  </si>
  <si>
    <t>GINNA JAEL CORTES HERNANDEZ</t>
  </si>
  <si>
    <t>MARTHA LUCIA ORJUELA VERGARA</t>
  </si>
  <si>
    <t>PRESTACIÓN DE SERVICIOS DE APOYO A LA GESTIÓN NECESARIO PARA EL FORTALECIMIENTO DE LOS PROCESOS DE INFORMACIÓN Y ATENCIÓN AL CIUDADANO EN LA UNIVERSIDAD DE LOS LLANOS - SEDE SAN ANTONIO.</t>
  </si>
  <si>
    <t>ILSE YESENIA SANABRIA ROMERO</t>
  </si>
  <si>
    <t>PRESTACIÓN DE SERVICIOS DE APOYO A LA GESTIÓN NECESARIO PARA EL FORTALECIMIENTO DE LOS PROCESOS DE GESTIÓN DOCUMENTAL DE LA OFICINA DE CORRESPONDENCIA Y ARCHIVO DE LA UNIVERSIDAD DE LOS LLANOS.</t>
  </si>
  <si>
    <t>MARIA CRISTINA BONELO TRUJILLO</t>
  </si>
  <si>
    <t>CAROL JINET PUENTES BAQUERO</t>
  </si>
  <si>
    <t xml:space="preserve">MONICA LINETH MELO MARQUEZ </t>
  </si>
  <si>
    <t>PRESTACIÓN DE SERVICIOS PROFESIONALES NECESARIO PARA EL FORTALECIMIENTO DE LOS PROCESOS ADMINISTRATIVOS DE LA SECRETARIA TÉCNICA DE EVALUACIÓN Y PROMOCIÓN DOCENTE DE LA UNIVERSIDAD DE LOS LLANOS.</t>
  </si>
  <si>
    <t xml:space="preserve">YOLANDA CARDOZO PEREZ </t>
  </si>
  <si>
    <t>PRESTACIÓN DE SERVICIOS DE APOYO A LA GESTIÓN NECESARIO PARA EL FORTALECIMIENTO DE LOS PROCESOS ADMINISTRATIVOS Y DE GESTIÓN DOCUMENTAL DE LA SECRETARIA TÉCNICA DE EVALUACIÓN Y PROMOCIÓN DOCENTE DE LA UNIVERSIDAD DE LOS LLANOS.</t>
  </si>
  <si>
    <t>WILSON STIVEN PARRADO GUZMAN</t>
  </si>
  <si>
    <t>PRESTACIÓN DE SERVICIOS DE APOYO A LA GESTIÓN NECESARIO PARA EL FORTALECIMIENTO DE LOS PROCESOS DE LA SECCIÓN DE PUBLICACIONES Y AYUDAS EDUCATIVAS DE LA UNIVERSIDAD DE LOS LLANOS.</t>
  </si>
  <si>
    <t>ROBINSON GAONA PARRA</t>
  </si>
  <si>
    <t>PRESTACIÓN DE SERVICIOS PROFESIONALES NECESARIO PARA EL FORTALECIMIENTO DE LOS PROCESOS DE LA DIVISIÓN DE BIENESTAR UNIVERSITARIO DE LA UNIVERSIDAD DE LOS LLANOS.</t>
  </si>
  <si>
    <t xml:space="preserve">JORGE ISRAEL LINARES GIRALDO </t>
  </si>
  <si>
    <t>PRESTACIÓN DE SERVICIOS DE APOYO A LA GESTIÓN NECESARIO PARA EL FORTALECIMIENTO DE LOS PROCESOS DE SOPORTE TÉCNICO EN LA DIVISIÓN DE BIBLIOTECA DE LA UNIVERSIDAD DE LOS LLANOS.</t>
  </si>
  <si>
    <t>LAURA VALENTINA FRIAS MENDEZ</t>
  </si>
  <si>
    <t>PRESTACIÓN DE SERVICIOS DE APOYO A LA GESTIÓN NECESARIO PARA EL FORTALECIMIENTO DE LOS PROCESOS ACADÉMICOS Y ADMINISTRATIVOS DEL CENTRO DE IDIOMAS DE LA FACULTAD DE CIENCIAS HUMANAS Y DE LA EDUCACIÓN DE LA UNIVERSIDAD DE LOS LLANOS.</t>
  </si>
  <si>
    <t>JOSE HELI CASTRO QUEVEDO</t>
  </si>
  <si>
    <t>PRESTACIÓN DE SERVICIOS DE APOYO A LA GESTIÓN NECESARIO PARA EL FORTALECIMIENTO DE LOS PROCESOS DE PROMOCIÓN Y FOMENTO DE HÁBITOS DE VIDA SALUDABLES EN EL CENTRO DE IDIOMAS DE LA FACULTAD DE CIENCIAS HUMANAS Y DE LA EDUCACIÓN DE LA UNIVERSIDAD DE LOS LLANOS.</t>
  </si>
  <si>
    <t>WIGDY KATHERINE ARENAS FAJARDO</t>
  </si>
  <si>
    <t xml:space="preserve">ANGELA MARIA VALENCIA MEDINA </t>
  </si>
  <si>
    <t>PRESTACIÓN DE SERVICIOS PROFESIONALES NECESARIO PARA EL FORTALECIMIENTO DE LOS PROCESOS ACADÉMICOS Y ADMINISTRATIVOS DEL CENTRO DE IDIOMAS DE LA FACULTAD DE CIENCIAS HUMANAS Y DE LA EDUCACIÓN DE LA UNIVERSIDAD DE LOS LLANOS.</t>
  </si>
  <si>
    <t>YENNI ANDREA CAMACHO CASTILLO</t>
  </si>
  <si>
    <t>PRESTACIÓN DE LOS SERVICIOS PROFESIONALES NECESARIO PARA EL FORTALECIMIENTO DE LOS PROCESOS ACADÉMICOS Y ADMINISTRATIVOS DEL CENTRO DE IDIOMAS DE LA FACULTAD DE CIENCIAS HUMANAS Y DE LA EDUCACIÓN DE LA UNIVERSIDAD DE LOS LLANOS.</t>
  </si>
  <si>
    <t>MARY ESTEFANNY JIMENEZ ROPERO</t>
  </si>
  <si>
    <t>PRESTACIÓN DE SERVICIOS DE APOYO A LA GESTIÓN NECESARIO PARA EL FORTALECIMIENTO DE LOS PROCESOS DE GESTIÓN DOCUMENTAL DEL CENTRO DE IDIOMAS DE LA FACULTAD DE CIENCIAS HUMANAS Y DE LA EDUCACIÓN DE LA UNIVERSIDAD DE LOS LLANOS.</t>
  </si>
  <si>
    <t>ANDRES MAURICIO CHAVES BURITICA</t>
  </si>
  <si>
    <t>LAURA DANIELA CASTRO CORTES</t>
  </si>
  <si>
    <t>BRAYAN SNEIDER RAMIREZ BLANDON</t>
  </si>
  <si>
    <t>PRESTACIÓN DE SERVICIOS PROFESIONALES NECESARIO PARA EL FORTALECIMIENTO DE LOS DIFERENTES PROCESOS DE CALIDAD EN EL CENTRO DE IDIOMAS DE LA FACULTAD DE CIENCIAS HUMANAS Y DE LA EDUCACIÓN DE LA UNIVERSIDAD DE LOS LLANOS”</t>
  </si>
  <si>
    <t>JOSE DAVID PARDO CARRILLO</t>
  </si>
  <si>
    <t>PRESTACIÓN DE SERVICIOS PROFESIONALES NECESARIO PARA EL FORTALECIMIENTO DE LOS PROCESOS DE LA OFICINA ASESORA DE CONTROL INTERNO DISCIPLINARIO DE LA UNIVERSIDAD DE LOS LLANOS.</t>
  </si>
  <si>
    <t>JULIETH ESPERANZA TORRES ARANDA</t>
  </si>
  <si>
    <t>WILLINGTON CARRILLO CARRILLO</t>
  </si>
  <si>
    <t>CARLOS GUILLERMO VARELA TOBON</t>
  </si>
  <si>
    <t>PRESTACIÓN DE SERVICIOS DE APOYO A LA GESTIÓN NECESARIO PARA EL FORTALECIMIENTO DE LOS PROCESOS DE LA OFICINA ASESORA DE CONTROL INTERNO DISCIPLINARIO DE LA UNIVERSIDAD DE LOS LLANOS.</t>
  </si>
  <si>
    <t>SONIA PATRICIA CLAVIJO BAQUERO</t>
  </si>
  <si>
    <t>PRESTACIÓN DE SERVICIOS PROFESIONALES NECESARIO PARA EL FORTALECIMIENTO DE LOS PROCESOS DE AUDITORÍA EN LA OFICINA ASESORA DE CONTROL INTERNO DE LA UNIVERSIDAD DE LOS LLANOS.</t>
  </si>
  <si>
    <t>DERLY PATRICIA POVEDA LADINO</t>
  </si>
  <si>
    <t>OSCAR ERNESTO LONDOÑO PARRADO</t>
  </si>
  <si>
    <t>KEILA MILENA GARCIA DUARTE</t>
  </si>
  <si>
    <t>SANDRA VIVIANA RODRIGUEZ URUEÑA</t>
  </si>
  <si>
    <t>PRESTACIÓN DE SERVICIOS PROFESIONALES NECESARIO PARA EL FORTALECIMIENTO DE LOS PROCESOS DE LA DIRECCIÓN GENERAL DE CURRÍCULO DE LA UNIVERSIDAD DE LOS LLANOS.</t>
  </si>
  <si>
    <t>RAFAEL SNEIDER CUARTAS VELANDIA</t>
  </si>
  <si>
    <t>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t>
  </si>
  <si>
    <t xml:space="preserve">HAYDEE ROCIO DEL PILAR LARA SILVA </t>
  </si>
  <si>
    <t>JUAN DAVID PERDOMO VARGAS</t>
  </si>
  <si>
    <t>PRESTACIÓN DE SERVICIOS PROFESIONALES NECESARIO PARA EL FORTALECIMIENTO DE LOS PROCESOS ADMINISTRATIVOS DEL INSTITUTO DE EDUCACIÓN ABIERTA Y A DISTANCIA DE LA UNIVERSIDAD DE LOS LLANOS.</t>
  </si>
  <si>
    <t>BRAJAN STEVEN GARCES LAITON</t>
  </si>
  <si>
    <t>MARIANA LUCIA LAVERDE ORTIZ</t>
  </si>
  <si>
    <t>PRESTACIÓN DE SERVICIOS DE APOYO A LA GESTIÓN NECESARIO PARA EL FORTALECIMIENTO DE LOS PROCESOS DE GESTIÓN JURÍDICA DE LA OFICINA ASESORA JURÍDICA DE LA UNIVERSIDAD DE LOS LLANOS.</t>
  </si>
  <si>
    <t>MILDRED LIZETH ROJAS LAVADO</t>
  </si>
  <si>
    <t>DIEGO CAMILO CARREÑO ROMERO</t>
  </si>
  <si>
    <t>PRESTACIÓN DE SERVICIOS PROFESIONALES NECESARIO PARA EL FORTALECIMIENTO DE LOS PROCESOS DE GESTIÓN ADMINISTRATIVA EN LA DIVISIÓN DE SERVICIOS ADMINISTRATIVOS DE LA UNIVERSIDAD DE LOS LLANOS.</t>
  </si>
  <si>
    <t xml:space="preserve">TRICIA VERLEY GONZALEZ VELAIZAN </t>
  </si>
  <si>
    <t>PRESTACIÓN DE SERVICIOS DE APOYO A LA GESTIÓN NECESARIO PARA EL FORTALECIMIENTO DE LOS PROCESOS DE GESTIÓN DOCUMENTAL EN LA DIVISIÓN DE SERVICIOS ADMINISTRATIVOS DE LA UNIVERSIDAD DE LOS LLANOS.</t>
  </si>
  <si>
    <t>JUAN CAMILO ALVAREZ CUBILLOS</t>
  </si>
  <si>
    <t>PRESTACIÓN DE SERVICIOS PROFESIONALES NECESARIO PARA EL FORTALECIMIENTO DE LOS PROCESOS DEL ÁREA DE SEGURIDAD Y SALUD EN EL TRABAJO DE LA DIVISIÓN DE SERVICIOS ADMINISTRATIVOS DE LA UNIVERSIDAD DE LOS LLANOS.</t>
  </si>
  <si>
    <t xml:space="preserve">ESMERALDA QUEVEDO ROZO </t>
  </si>
  <si>
    <t>PRESTACIÓN DE SERVICIOS PROFESIONALES NECESARIO PARA EL FORTALECIMIENTO DE LOS PROCESOS DE SEGURIDAD SOCIAL EN LA DIVISIÓN DE SERVICIOS ADMINISTRATIVOS DE LA UNIVERSIDAD DE LOS LLANOS.</t>
  </si>
  <si>
    <t>JOSE JOAQUIN ROMERO ORTIZ</t>
  </si>
  <si>
    <t>PRESTACIÓN DE SERVICIOS PROFESIONALES NECESARIO PARA EL FORTALECIMIENTO DE LOS PROCESOS EN LA DIVISIÓN DE SERVICIOS ADMINISTRATIVOS DE LA UNIVERSIDAD DE LOS LLANOS.</t>
  </si>
  <si>
    <t>LAURA CRISTINA MARTINEZ REY</t>
  </si>
  <si>
    <t>ESTEFANY ANDREA ZABALA RAMOS</t>
  </si>
  <si>
    <t>PRESTACIÓN DE SERVICIOS PROFESIONALES NECESARIO PARA EL FORTALECIMIENTO DE LOS PROCESOS DE GESTIÓN DE PROYECTOS ESTRATÉGICOS INSTITUCIONALES Y EL FORTALECIMIENTO DE LOS PROCESOS DE PLANEACIÓN DE LA OFICINA ASESORA DE PLANEACIÓN DE LA UNIVERSIDAD DE LOS LLANOS.</t>
  </si>
  <si>
    <t>JHON ALEJANDRO GARCIA VELASQUEZ</t>
  </si>
  <si>
    <t>MARTHA EDITH VERGARA ACEVEDO</t>
  </si>
  <si>
    <t>YISELL MAYERLY PEREZ MONDRAGON</t>
  </si>
  <si>
    <t>PRESTACIÓN DE SERVICIOS PROFESIONALES NECESARIO PARA EL FORTALECIMIENTO DE LOS PROCESOS DEL SISTEMA INTEGRADO DE GESTIÓN DE LA OFICINA ASESORA DE PLANEACIÓN DE LA UNIVERSIDAD DE LOS LLANOS.</t>
  </si>
  <si>
    <t>ADRIANA RAMOS AYA</t>
  </si>
  <si>
    <t>MARIA VICTORIA MARIÑO DAVID</t>
  </si>
  <si>
    <t>GUSTAVO FIDEL BENAVIDES LADINO</t>
  </si>
  <si>
    <t>FRAYTHER HERNAN PARRADO PARRADO</t>
  </si>
  <si>
    <t xml:space="preserve">ANA MARIA SENDOYA GARCIA </t>
  </si>
  <si>
    <t>LUIS MARIA HERRERA RAMOS</t>
  </si>
  <si>
    <t>LUIS HERNANDO GALAN LEMUS</t>
  </si>
  <si>
    <t>PEDRO ANTONIO MUÑOZ RAMOS</t>
  </si>
  <si>
    <t>EDGAR GABRIEL VALIENTE ROJAS</t>
  </si>
  <si>
    <t>ANGEL ALBERTO MANRIQUE RODRIGUEZ</t>
  </si>
  <si>
    <t>PRESTACIÓN DE SERVICIOS DE APOYO A LA GESTIÓN NECESARIO PARA EL FORTALECIMIENTO DE LOS PROCESOS OPERATIVOS DE SERVICIOS GENERALES DE LA VICERRECTORÍA DE RECURSOS DE LA UNIVERSIDAD DE LOS LLANOS.</t>
  </si>
  <si>
    <t>VLADIMIR MANCIPE DEL RIO</t>
  </si>
  <si>
    <t>JOHN ALEXANDER TAPIERO DEVIA</t>
  </si>
  <si>
    <t>PRESTACIÓN DE SERVICIOS DE APOYO A LA GESTIÓN NECESARIO PARA EL FORTALECIMIENTO DE LOS PROCESOS OPERATIVOS DE SERVICIOS GENERALES SEDE BARCELONA DE LA UNIVERSIDAD DE LOS LLANOS.</t>
  </si>
  <si>
    <t>PRESTACIÓN DE SERVICIOS DE APOYO A LA GESTIÓN NECESARIO PARA EL FORTALECIMIENTO DE LOS PROCESOS OPERATIVOS DE SERVICIOS GENERALES EN LA SEDE SAN ANTONIO DE LA UNIVERSIDAD DE LOS LLANOS.</t>
  </si>
  <si>
    <t>NANCY GONGORA GUTIERREZ</t>
  </si>
  <si>
    <t>PRESTACIÓN DE SERVICIOS DE APOYO A LA GESTIÓN NECESARIO PARA EL FORTALECIMIENTO DE LOS PROCESOS DE SOPORTE TÉCNICO EN EL ÁREA DE SISTEMAS DE LA UNIVERSIDAD DE LOS LLANOS.</t>
  </si>
  <si>
    <t xml:space="preserve">GILBERTO ALEJANDRO RAMIREZ CLAVIJO </t>
  </si>
  <si>
    <t>PRESTACIÓN DE SERVICIOS DE APOYO A LA GESTIÓN NECESARIO PARA EL FORTALECIMIENTO DE LOS PROCESOS OPERATIVOS DE SERVICIOS GENERALES EN LA SEDE BARCELONA DE LA UNIVERSIDAD DE LOS LLANOS.</t>
  </si>
  <si>
    <t>LUIS EDUARDO DIAZ MELO</t>
  </si>
  <si>
    <t>LUIS ALFREDO HERNANDEZ AYALA</t>
  </si>
  <si>
    <t>JUAN DAVID VARGAS GARCIA</t>
  </si>
  <si>
    <t xml:space="preserve">EDNA  MAGALY PEREZ PERALTA </t>
  </si>
  <si>
    <t>PRESTACIÓN DE SERVICIOS PROFESIONALES PARA EL FORTALECIMIENTO DE LOS PROCESOS DE LA VICERRECTORÍA ACADÉMICA DE LA UNIVERSIDAD DE LOS LLANOS.</t>
  </si>
  <si>
    <t>EDITH ZABALETA FRANCO</t>
  </si>
  <si>
    <t>PRESTACIÓN DE SERVICIOS PROFESIONALES NECESARIO PARA EL FORTALECIMIENTO DE LOS DIFERENTES PROCESOS DE LA VICERRECTORÍA ACADÉMICA.</t>
  </si>
  <si>
    <t>SANDRA MIREYA LOSADA RAMIREZ</t>
  </si>
  <si>
    <t>PRESTACIÓN DE SERVICIOS DE APOYO A LA GESTIÓN NECESARIO PARA FORTALECER LOS PROCEDIMIENTOS DE GESTIÓN DE ARCHIVO, PUBLICIDAD, SEGUIMIENTO Y PAGOS DE LA VICERRECTORÍA DE RECURSOS UNIVERSITARIOS DE LA UNIVERSIDAD DE LOS LLANOS</t>
  </si>
  <si>
    <t>Embarazada</t>
  </si>
  <si>
    <t>BRENDA NATALIA DIAZ MEJIA</t>
  </si>
  <si>
    <t>PRESTACIÓN DE SERVICIOS PROFESIONALES NECESARIO PARA EL FORTALECIMIENTO DE LOS PROCESOS ADMINISTRATIVOS Y JURÍDICOS DE LA VICERRECTORÍA DE RECURSOS UNIVERSITARIOS DE LA UNIVERSIDAD DE LOS LLANOS.</t>
  </si>
  <si>
    <t>ERIKA LEANDRA ROJAS ORTIZ</t>
  </si>
  <si>
    <t>PRESTACIÓN DE SERVICIOS PROFESIONALES NECESARIO PARA EL FORTALECIMIENTO DE LOS PROCESOS ADMINISTRATIVOS DE LA VICERRECTORÍA DE RECURSOS UNIVERSITARIOS DE LA UNIVERSIDAD DE LOS LLANOS.</t>
  </si>
  <si>
    <t>LIDA FRAIZURY ECHEVERRY MACHADO</t>
  </si>
  <si>
    <t>INY JOHANA MARULANDA SANTA</t>
  </si>
  <si>
    <t>PRESTACIÓN DE SERVICIOS DE APOYO A LA GESTIÓN NECESARIO PARA EL FORTALECIMIENTO DE LOS PROCESOS OPERATIVOS Y ADMINISTRATIVOS EN LA SEDE BOQUEMONTE DE LA UNIVERSIDAD DE LOS LLANOS.</t>
  </si>
  <si>
    <t>LIGIA HELENA ROBLEDO SUAREZ</t>
  </si>
  <si>
    <t>PRESTACIÓN DE SERVICIOS DE APOYO A LA GESTIÓN NECESARIO PARA FORTALECER LOS PROCEDIMIENTOS DE GESTIÓN DE ARCHIVO, PUBLICIDAD Y SEGUIMIENTO DE LA VICERRECTORÍA DE RECURSOS UNIVERSITARIOS DE LA UNIVERSIDAD DE LOS LLANOS.</t>
  </si>
  <si>
    <t>JUAN MANUEL MORALES LONDOÑO</t>
  </si>
  <si>
    <t>DANIEL FERNANDO RIVERA VELASQUEZ</t>
  </si>
  <si>
    <t>CAROLINA OSORIO RIOS</t>
  </si>
  <si>
    <t>LUCILA VARGAS MALAVER</t>
  </si>
  <si>
    <t>GLADYS GUERRERO MALDONADO</t>
  </si>
  <si>
    <t>JESSIKA FERNANDA LEAL MARTINEZ</t>
  </si>
  <si>
    <t xml:space="preserve">JUAN MAURICIO REYES ZARATE </t>
  </si>
  <si>
    <t>CLARA INES BRAGA SILVA</t>
  </si>
  <si>
    <t>MERY YINETH ROJAS RICO</t>
  </si>
  <si>
    <t>LINA ESMERALDA NOVA AREVALO</t>
  </si>
  <si>
    <t>LINA MARIA CUELLAR GALVIS</t>
  </si>
  <si>
    <t>ADRIANA PATRICIA GUTIERREZ PARRA</t>
  </si>
  <si>
    <t xml:space="preserve">JOHANNA PATRICIA RODRIGUEZ TELLEZ </t>
  </si>
  <si>
    <t>VALENTINA HERNANDEZ VIVAS</t>
  </si>
  <si>
    <t>GABRIEL ELKIN MARTINEZ AMORTEGUI</t>
  </si>
  <si>
    <t>PILI CARMIÑA RIAÑO URBANO</t>
  </si>
  <si>
    <t>IANN SANTIAGO VELEZ HUERTAS</t>
  </si>
  <si>
    <t xml:space="preserve">MIRTHA YANIRA CALDERON CHITIVA </t>
  </si>
  <si>
    <t>ZUE TATIANA CASTRO VELEZ</t>
  </si>
  <si>
    <t>JORGE ALBERTO FERNANDEZ GUTIERREZ</t>
  </si>
  <si>
    <t>SEBASTIAN GUZMAN RAVE</t>
  </si>
  <si>
    <t>LAURA DANIELA RICO LEGUIZAMO</t>
  </si>
  <si>
    <t>ELDER YOVANNY CORTES ESCOBAR</t>
  </si>
  <si>
    <t>MAICOL ANDREY MATEUS BEJARANO</t>
  </si>
  <si>
    <t>NATALY ANDREA CALDERON GUTIERREZ</t>
  </si>
  <si>
    <t>GERMAN ALEJANDRO PEÑARANDA RUGELIS</t>
  </si>
  <si>
    <t>JESSICA LISETH RAMIREZ PEREZ</t>
  </si>
  <si>
    <t>MONICA MARIA HERNANDEZ CORREA</t>
  </si>
  <si>
    <t>YUSLEY DANEYI PARRADO MORENO</t>
  </si>
  <si>
    <t>YUDY ANGELICA VARGAS GUATIVA</t>
  </si>
  <si>
    <t>LUCERO TRUJILLO CASALLAS</t>
  </si>
  <si>
    <t>JUAN SEBASTIAN GUTIERREZ CRISTANCHO</t>
  </si>
  <si>
    <t>YAMID ANTONIO CELY BAQUERO</t>
  </si>
  <si>
    <t>LUIS ALBERTO PARRA LINARES</t>
  </si>
  <si>
    <t>WENDY KATHERINE URREA GONZALEZ</t>
  </si>
  <si>
    <t>DIANA LUCIA VILLALOBOS CASALLAS</t>
  </si>
  <si>
    <t>YENNY ELIZABETH GUTIERREZ LOPEZ</t>
  </si>
  <si>
    <t>EVELYN CAROLINA ALVAREZ DAZA</t>
  </si>
  <si>
    <t>SANDRA LORENA FONSECA RODRIGUEZ</t>
  </si>
  <si>
    <t>BETCY ORIANA MARTINEZ SANDOVAL</t>
  </si>
  <si>
    <t>PAOLA ANDREA AGUDELO LOZANO</t>
  </si>
  <si>
    <t>DIEGO ALEJANDRO MORA SOLARTE</t>
  </si>
  <si>
    <t>ALIDIS EVELCY SIERRA VARGAS</t>
  </si>
  <si>
    <t>MARTHA LILIANA AVELLANEDA CASTRO</t>
  </si>
  <si>
    <t>MASSIEL ALEJANDRA ROJAS TORRES</t>
  </si>
  <si>
    <t>ALEXANDRA BEDOYA MUÑOZ</t>
  </si>
  <si>
    <t>MANUEL HERNANDO GONZALEZ BACCA</t>
  </si>
  <si>
    <t xml:space="preserve">PRESTACIÓN DE SERVICIOS PROFESIONALES NECESARIO PARA EL DESARROLLO DEL PROYECTO FICHA BPUNI VIAC 06 0310 2024 “RELACIONAMIENTO NACIONAL E INTERNACIONAL DE LA COMUNIDAD ACADÉMICA A TRAVÉS DEL POSICIONAMIENTO Y VISIBILIDAD DE LA UNIVERSIDAD DE LOS LLANOS EN DINÁMICAS MUNDIALES” </t>
  </si>
  <si>
    <t>ADRIANA MARIA MORA SAAVEDRA</t>
  </si>
  <si>
    <t>PAULA ALEJANDRA MANCERA PEREZ</t>
  </si>
  <si>
    <t>JENIFFER YULIED VILLALOBOS PARRADO</t>
  </si>
  <si>
    <t>LUIS EDUARDO VICUÑA GALVEZ</t>
  </si>
  <si>
    <t>FLOR ANGELA ERAZO BAUTISTA</t>
  </si>
  <si>
    <t>LAURA MELISSA VELA PRIETO</t>
  </si>
  <si>
    <t>ANA MARIA LOMBANA GRACIA</t>
  </si>
  <si>
    <t>MAYRA FERNANDA CASTRO VILLA</t>
  </si>
  <si>
    <t>ELKIN YESID MORENO HERNANDEZ</t>
  </si>
  <si>
    <t>HELMER BRYAN CESPEDES HERNANDEZ</t>
  </si>
  <si>
    <t>YIRSLEY ANDRADE VALENCIA</t>
  </si>
  <si>
    <t>LUIS FREDY CARRILLO MORALES</t>
  </si>
  <si>
    <t>ELVIA CECILIA GARZON</t>
  </si>
  <si>
    <t>PRESTACIÓN DE SERVICIOS PROFESIONALES NECESARIO PARA EL FORTALECIMIENTO DE LOS PROCESOS ADMINISTRATIVOS QUE SE DESARROLLAN EN LA FACULTAD DE CIENCIAS AGROPECUARIAS Y RECURSOS NATURALES DE LA UNIVERSIDAD DE LOS LLANOS.</t>
  </si>
  <si>
    <t>LEDA VANESSA BAYONA VARON</t>
  </si>
  <si>
    <t>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t>
  </si>
  <si>
    <t xml:space="preserve">ELIANA ANDREA LOPEZ ORDOÑEZ </t>
  </si>
  <si>
    <t>PRESTACIÓN DE SERVICIOS PROFESIONALES NECESARIO PARA EL FORTALECIMIENTO DE LOS PROCESOS DEL PROGRAMA DOCTORADO EN CIENCIAS AGRARIAS DE LA FACULTAD DE CIENCIAS AGROPECUARIAS Y RECURSOS NATURALES DE LA UNIVERSIDAD DE LOS LLANOS.</t>
  </si>
  <si>
    <t>DERLY LULIET AGUDELO BOBADILLA</t>
  </si>
  <si>
    <t>PRESTACIÓN DE SERVICIOS DE APOYO A LA GESTIÓN NECESARIO PARA EL FORTALECIMIENTO DE LOS PROCESOS EN EL DEPARTAMENTO DE PRODUCCIÓN ANIMAL DE LA FACULTAD DE CIENCIAS AGROPECUARIAS Y RECURSOS NATURALES DE LA UNIVERSIDAD DE LOS LLANOS.</t>
  </si>
  <si>
    <t>ERIKA VANESSA RUIZ SERRATO</t>
  </si>
  <si>
    <t>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t>
  </si>
  <si>
    <t>KATERIN ALEXA DIAZ MOZO</t>
  </si>
  <si>
    <t>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t>
  </si>
  <si>
    <t>MARISOL DUQUE BUSTOS</t>
  </si>
  <si>
    <t>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t>
  </si>
  <si>
    <t>PRESTACIÓN DE SERVICIOS DE APOYO A LA GESTIÓN NECESARIO PARA EL FORTALECIMIENTO DE LOS PROCESOS EN LA DECANATURA DE LA FACULTAD DE CIENCIAS ECONÓMICAS DE LA UNIVERSIDAD DE LOS LLANOS.</t>
  </si>
  <si>
    <t>LINA MARIA MORALES GAVANZO</t>
  </si>
  <si>
    <t>PRESTACIÓN DE SERVICIOS DE APOYO A LA GESTIÓN NECESARIO PARA EL FORTALECIMIENTO DE LOS PROCESOS ACADÉMICO ADMINISTRATIVOS DE LA SECRETARÍA ACADÉMICA DE LA FACULTAD DE CIENCIAS ECONÓMICAS DE LA UNIVERSIDAD DE LOS LLANOS.</t>
  </si>
  <si>
    <t>LUCERITO DIAZ RINCON</t>
  </si>
  <si>
    <t>PRESTACIÓN DE SERVICIOS DE APOYO A LA GESTIÓN NECESARIO PARA EL FORTALECIMIENTO DE LOS PROCESOS ACADÉMICOS Y ADMINISTRATIVOS DE LOS PROGRAMAS DE POSGRADOS DE LA FACULTAD DE CIENCIAS ECONÓMICAS DE LA UNIVERSIDAD DE LOS LLANOS.</t>
  </si>
  <si>
    <t>XIOMARA ANDREA LINARES ROA</t>
  </si>
  <si>
    <t>JULIET GIVANNA GUTIERREZ RAMOS</t>
  </si>
  <si>
    <t>PRESTACIÓN DE SERVICIOS PROFESIONALES NECESARIO PARA EL FORTALECIMIENTO DE LOS PROCESOS ADMINISTRATIVOS DE LA FACULTAD DE CIENCIAS DE LA SALUD DE LA UNIVERSIDAD DE LOS LLANOS.</t>
  </si>
  <si>
    <t>MONICA ANDREA PATARROYO PEREZ</t>
  </si>
  <si>
    <t>PRESTACIÓN DE SERVICIOS DE APOYO A LA GESTIÓN NECESARIO PARA EL FORTALECIMIENTO DE LOS PROCESOS EN LAS ESCUELAS ADSCRITAS DE LA FACULTAD DE CIENCIAS DE LA SALUD DE LA UNIVERSIDAD DE LOS LLANOS.</t>
  </si>
  <si>
    <t>DIANA CAROLINA LOPEZ QUIMBAYO</t>
  </si>
  <si>
    <t>PRESTACIÓN DE SERVICIOS PROFESIONALES NECESARIO PARA EL FORTALECIMIENTO DE LOS PROCESOS ADMINISTRATIVOS DE LOS POSGRADOS DE LA FACULTAD DE CIENCIAS DE LA SALUD DE LA UNIVERSIDAD DE LOS LLANOS.</t>
  </si>
  <si>
    <t>MONICA LUCRECIA MURILLO PACHECO</t>
  </si>
  <si>
    <t xml:space="preserve">ELIZABETH ORTIZ REINOSO  </t>
  </si>
  <si>
    <t>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t>
  </si>
  <si>
    <t>EDNA ROCIO ROCHA APONTE</t>
  </si>
  <si>
    <t>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t>
  </si>
  <si>
    <t>MARIA ALEJANDRA PAJOY RUIZ</t>
  </si>
  <si>
    <t>PRESTACIÓN DE SERVICIOS PROFESIONALES NECESARIO PARA EL FORTALECIMIENTO DE LOS PROCESOS ADMINISTRATIVOS QUE SE DESARROLLAN EN LA FACULTAD DE CIENCIAS HUMANAS Y DE LA EDUCACIÓN DE LA UNIVERSIDAD DE LOS LLANOS.</t>
  </si>
  <si>
    <t xml:space="preserve">MERCEDES NAYIBE HERNANDEZ CORREAL </t>
  </si>
  <si>
    <t>PRESTACIÓN DE SERVICIOS DE APOYO A LA GESTIÓN NECESARIO PARA EL FORTALECIMIENTO DE LOS PROCESOS ACADÉMICOS Y ADMINISTRATIVOS EN LA SECRETARÍA ACADÉMICA DE LA FACULTAD DE CIENCIAS HUMANAS Y DE LA EDUCACIÓN DE LA UNIVERSIDAD DE LOS LLANOS.</t>
  </si>
  <si>
    <t>PAOLA MERCEDES GARZON ROZO</t>
  </si>
  <si>
    <t>PRESTACIÓN DE SERVICIOS DE APOYO A LA GESTIÓN NECESARIO PARA EL FORTALECIMIENTO DE LOS PROCESOS ACADÉMICOS Y ADMINISTRATIVOS EN LA ESCUELA DE HUMANIDADES DE LA FACULTAD DE CIENCIAS HUMANAS Y DE LA EDUCACIÓN DE LA UNIVERSIDAD DE LOS LLANOS.</t>
  </si>
  <si>
    <t>PRESTACIÓN DE SERVICIOS DE APOYO A LA GESTIÓN NECESARIO PARA EL FORTALECIMIENTO DE LOS PROCESOS ACADÉMICOS Y ADMINISTRATIVOS EN EL PROGRAMA DE POSGRADO DE LA MAESTRÍA EN ESTUDIOS DE DESARROLLO LOCAL, PERTENECIENTE A LA ESCUELA DE HUMANIDADES DE LA FACULTAD DE CIENCIAS HUMANAS Y DE LA EDUCACIÓN DE LA UNIVERSIDAD DE LOS LLANOS.</t>
  </si>
  <si>
    <t>LIZETH KATHERINE VILLALBA RINCON</t>
  </si>
  <si>
    <t>PRESTACIÓN DE SERVICIOS PROFESIONALES NECESARIO PARA EL FORTALECIMIENTO DE LOS PROCESOS ACADÉMICOS Y ADMINISTRATIVOS DE LOS PROGRAMAS DE POSGRADOS PROPIOS Y EN CONVENIO DE LA UNIVERSIDAD DE LOS LLANOS.</t>
  </si>
  <si>
    <t>KELLY ANGELICA SANCHEZ ORTIZ</t>
  </si>
  <si>
    <t>PRESTACIÓN DE SERVICIOS PROFESIONALES NECESARIO PARA EL FORTALECIMIENTO DE LOS PROCESOS ADMINISTRATIVOS DE LA FACULTAD DE CIENCIAS BÁSICAS E INGENIERÍA DE LA UNIVERSIDAD DE LOS LLANOS.</t>
  </si>
  <si>
    <t>CINDY SOFIA LINARES ROA</t>
  </si>
  <si>
    <t>PRESTACIÓN DE SERVICIOS DE APOYO A LA GESTIÓN NECESARIO PARA EL FORTALECIMIENTO DE LOS PROCESOS DE LA ESCUELA DE INGENIERÍA DE LA FACULTAD DE CIENCIAS BÁSICAS E INGENIERÍA DE LA UNIVERSIDAD DE LOS LLANOS.</t>
  </si>
  <si>
    <t>JOHANNA DEL PILAR BARRETO QUINTERO</t>
  </si>
  <si>
    <t>PRESTACIÓN DE SERVICIOS DE APOYO A LA GESTIÓN NECESARIO PARA EL FORTALECIMIENTO DE LOS PROCESOS DEL DEPARTAMENTO DE MATEMÁTICAS Y FÍSICA DE LA FACULTAD DE CIENCIAS BÁSICAS E INGENIERÍA DE LA UNIVERSIDAD DE LOS LLANOS.</t>
  </si>
  <si>
    <t>NANCY VIVIANA ROZO CHAVES</t>
  </si>
  <si>
    <t>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t>
  </si>
  <si>
    <t xml:space="preserve">MONICA JOHANNA VARELA TORRES </t>
  </si>
  <si>
    <t>MARIA ALEJANDRA POVEDA ROJAS</t>
  </si>
  <si>
    <t>PRESTACIÓN DE SERVICIOS DE APOYO A LA GESTIÓN NECESARIO PARA EL FORTALECIMIENTO DE LOS PROCESOS ACADÉMICOS Y ADMINISTRATIVOS EN LA SECRETARÍA ACADÉMICA DE LA FACULTAD DE CIENCIAS BASICAS INGENIERÍA DE LA UNIVERSIDAD DE LOS LLANOS.</t>
  </si>
  <si>
    <t>CAMILO ANDRES LAYTON RODRIGUEZ</t>
  </si>
  <si>
    <t>DIDIER ANIBAL MEJIA SEPULVEDA</t>
  </si>
  <si>
    <t>EDWIN DAMIAM GUINA ESCOBAR</t>
  </si>
  <si>
    <t>JAVIER EDUARDO MENDOZA LIZARAZO</t>
  </si>
  <si>
    <t>YIRLEY ANGELICA RINCON BLANQUICET</t>
  </si>
  <si>
    <t>JAIRO ANDRES NOVOA BERNATE</t>
  </si>
  <si>
    <t>JUAN DAVID AGUILAR PACHECO</t>
  </si>
  <si>
    <t>IVAN AGUSTO GUIZA VALDES</t>
  </si>
  <si>
    <t>FRANCISCO JOSE MORALES ESPITIA</t>
  </si>
  <si>
    <t>PRESTACIÓN DE SERVICIOS PROFESIONALES NECESARIO PARA EL FORTALECIMIENTO DE LOS PROCESOS DEL INSTITUTO DE CIENCIAS AMBIENTALES DE LA ORINOQUIA COLOMBIANA DE LA UNIVERSIDAD DE LOS LLANOS.</t>
  </si>
  <si>
    <t>ANDREA DEL PILAR MURCIA LONDOÑO</t>
  </si>
  <si>
    <t xml:space="preserve">HERVIN YAIR ROJAS LOPEZ </t>
  </si>
  <si>
    <t>CLAUDIA MARGOTH GONZALEZ GIRALDO</t>
  </si>
  <si>
    <t>MAYDA FERNANDEZ CURICO</t>
  </si>
  <si>
    <t>JUAN JOSE CORREDOR BONELO</t>
  </si>
  <si>
    <t xml:space="preserve">YORAIMA SAYUNET NIÑO RAMIREZ </t>
  </si>
  <si>
    <t xml:space="preserve">MAYDA GISELA DIAZ MORENO </t>
  </si>
  <si>
    <t>OSWALDO ANIBAL ESLAVA MOYANO</t>
  </si>
  <si>
    <t xml:space="preserve">NELSON MARTINEZ VANEGAS </t>
  </si>
  <si>
    <t>ANGELA MARIA ACOSTA CAÑON</t>
  </si>
  <si>
    <t>MARICELA GARCIA CASTAÑO</t>
  </si>
  <si>
    <t>PRESTACIÓN DE SERVICIOS DE APOYO A LA GESTIÓN NECESARIO PARA EL FORTALECIMIENTO DE LOS PROCESOS EN LA ESCUELA DE ECONOMÍA DE LA FACULTAD DE CIENCIAS ECONÓMICAS DE LA UNIVERSIDAD DE LOS LLANOS.</t>
  </si>
  <si>
    <t xml:space="preserve">JEIMY STEFPANIE LAVERDE PABON </t>
  </si>
  <si>
    <t>NIDIA LISSET CLAVIJO PINEDA</t>
  </si>
  <si>
    <t>ELKIN MARTINEZ RUIZ</t>
  </si>
  <si>
    <t>JESICA ZAMBRANO BOHORQUEZ</t>
  </si>
  <si>
    <t>Vicerrectoría Académica</t>
  </si>
  <si>
    <t>Secretaria General</t>
  </si>
  <si>
    <t>DEIVER GIOVANNY QUINTERO REYES</t>
  </si>
  <si>
    <t>Secretario General</t>
  </si>
  <si>
    <t>YOHANA MARIA VELASCO SANTAMARIA</t>
  </si>
  <si>
    <t>Directora Técnica de Investigaciones</t>
  </si>
  <si>
    <t>Instituto de Educación Abierta y a Distancia</t>
  </si>
  <si>
    <t>ANGELICA SOFIA GONZALEZ PULIDO</t>
  </si>
  <si>
    <t>Director Técnico de Educación a Distancia</t>
  </si>
  <si>
    <t>MONICA SILVA QUICENO</t>
  </si>
  <si>
    <t>ANTONIO JOSÉ CASTRO RIVEROS</t>
  </si>
  <si>
    <t>Instituto de Ciencias Ambientales de la Orinoquia Colombiana</t>
  </si>
  <si>
    <t>Director del Instituto de Ciencias Ambientales de la Orinoquia Colombiana</t>
  </si>
  <si>
    <t>División Financiera</t>
  </si>
  <si>
    <t>1. Prestar apoyo en la radicación, registro y direccionamiento de las dependencias administrativas y académicas que deben tramitar las acciones ciudadanas en términos de peticiones, quejas, reclamos sugerencias y solicitud de Información que formule la comunidad Universitaria y la Ciudadanía en general, relacionados con el cumplimiento misional institucional, conforme a los parámetros previamente establecidos por la Universidad. 2. Coadyuvar en la recepción a las respuestas dadas por los funcionarios competentes a las peticiones, quejas, reclamos y sugerencias y enviarlas oportunamente según el procedimiento establecido para las comunicaciones oficiales. 3. Apoyar en la elaboración del informe mensual relacionado con las quejas, reclamos y sugerencias recibidas y presentarlas ante el supervisor. 4. Brindar apoyo en la comunicación con las instancias y dependencias respectivas acerca de la realización de eventos y actividades institucionales de interés general, así como aquellas de promoción, extensión y proyección social. 5. Coadyuvar en la difusión, divulgación y orientación a los ciudadanos sobre la organización, misión, trámites, procesos y procedimientos, programas y servicios, eventos, convocatorias, institucionales, así como los de Proyección Social y de Bienestar Universitario. 6. Apoyar la aplicación de las encuestas de calificación del servicio y el correspondiente informe. 7. Apoyar la recolección de documentos institucionales entregados por las dependencias de la Universidad ubicadas en el Campus San Antonio para ser gestionados a través de la Oficina de Archivo y Correspondencia.</t>
  </si>
  <si>
    <t>1. Apoyar las operaciones técnicas de clasificación, ordenación, limpieza, identificación y organización de documentos de archivo. 2. Contribuir en las actividades de elaboración de inventarios documentales y ubicación física de los documentos de archivo en las unidades de conservación de acuerdo con las normas archivísticas. 3. Apoyar en la búsqueda y recuperación de documentos del Archivo Central requeridos por los usuarios, llevando los registros de consultas documentales en los formatos suministradas para tal fin. 4. Apoyar técnicamente el proceso de transferencias documentales y la construcción de instrumentos archivísticos. 5. Colaborar en las actividades de preservación, mantenimiento, limpieza y custodia de los documentos del Archivo Central y apoyar en el control y registro en los formatos respectivos. 6. Apoyar los procesos básicos de conservación y preservación de documentos tanto físicos como electrónicos en actividades como:  propuesta de piezas gráficas y material didáctico para socializar, visitas a los archivos de gestión en jornadas de sensibilización y capacitación, actividades de reprografía y digitalización.</t>
  </si>
  <si>
    <t>1. Contribuir el proceso de evaluación de desempeño docente en programa de posgrados. 2. Informar a cada programa de posgrado y fuentes evaluadoras, los calendarios de diligenciamiento de evaluación por módulos, y avances en los respectivos procesos. 3. Apoyar en la consolidación y aval de los resultados de Desempeño Docente de los programas Posgrados y realizar el envío de los resultados individuales de evaluación a las respectivas unidades como Secretarías Académicas, División de Servicios Administrativos y el docente. 4. Contribuir el proceso de evaluación de Desempeño en Cargos Académico – Administrativos, promoviendo la solicitud, tabulación, consolidación y aval de los resultados de Evaluación de Desempeño y realizar el envío a las fuentes interesadas de resultados individuales de evaluación. 5. Cooperar en la actualización de las bases de datos digital correspondientes a resultados de evaluación de desempeño docente – Posgrados y cronogramas propuestos por periodo académico. 6. Contribuir al buen servicio de la dependencia atendiendo preguntas, reclamaciones y solicitudes en formatos físicos y digitales, de docentes y unidades académicas, relacionadas con el objeto contractual. 7. Prestar apoyo en el proceso de recepción, clasificación, y organización del archivo documental físico y digital de la Secretaría Técnica de Evaluación y Promoción Docente. 8. Contribuir con el desarrollo de las actividades de la dependencia como: recepción, redacción o proyección de comunicaciones y correos electrónicos, atención telefónica y organización física y virtual de la información. 9. Contribuir en la elaboración de los informes que sean requeridos a la Secretaría Técnica de Evaluación y Promoción Docente, en relación con el objeto contractual. 10. Coadyuvar en la revisión y control de los inventarios físicos y digitales. 11. Apoyar la actualización de los informes de acreditación en Google drive.</t>
  </si>
  <si>
    <t>1. Apoyar en la atención al área del servicio al cliente para toda la comunidad educativa del Centro de Idiomas. 2. Brindar apoyo en el proceso de revisión de documentos de matrículas para estudiantes nuevos y antiguos de manera física y digital. 3. Apoyar en el control y suministro de ayudas educativas para el personal docente. 4. Contribuir en el archivo y control de documentos del área según normatividad. 5. Apoyar en la realización de listados para pólizas. 6. Apoyar los procesos de apertura de semestre académico de las diferentes sedes de Centro de Idiomas. 7. Contribuir con los procesos de calidad y planes de mejora.</t>
  </si>
  <si>
    <t xml:space="preserve">1. Colaborar a la coordinación académica con la estructuración, ejecución y seguimiento de los diferentes programas desarrollados (niveles y módulos) de acuerdo a los objetivos, planes de estudio y en la enseñanza de una segunda lengua. 2. Coadyuvar en la coordinación de reuniones académicas con los docentes del Centro de Idiomas con el fin de otorgar lineamientos y directrices de la dirección del Centro de Idiomas. 3. Contribuir en la organización de los docentes según los niveles y los horarios establecidos, en pro del cumplimiento del calendario académico aprobado. 4. Coadyuvar en el suministro de los formatos de uso interno institucional a los docentes del programa externos para su quehacer académico y material didáctico necesario dentro del ambiente de aprendizaje. 5. Coadyuvar en el rendimiento de informes de las actividades académicas realizadas a coordinación académica. 6. Coadyuvar en el seguimiento del uso adecuado, mantenimiento y seguridad de los equipos y materiales. 7. Brindar apoyo al proceso de matrículas. 8. Apoyar en el proceso de evaluación docente orientada por la Universidad para el Centro de Idiomas. 9. Coadyuvar en el seguimiento idóneo de ejecución de actividades académicas de los docentes del Centro de Idiomas. 10. Apoyar en el seguimiento de las actividades asignadas a los auxiliares y monitores como apoyo en los procesos académicos del programa externos. 11. Hacer seguimiento permanente al trabajo en plataforma asignado por los docentes para cada uno de los grupos del programa de extensión a la comunidad. 12. Contribuir con los procesos de calidad y planes de mejora. </t>
  </si>
  <si>
    <t>1. Apoyar en la atención al área del servicio al cliente para toda la comunidad educativa del Centro de Idiomas. 2. Contribuir en el archivo y control de documentos del área según normatividad. 3. Apoyar con la recepción y revisión de los documentos soporte de los grupos de los diferentes programas que se ofertan. 4. Apoyar con la elaboración de actas de las diferentes reuniones que se realizan. 5. Apoyar con la revisión de la documentación consolidada de los estudiantes del programa de extensión a la comunidad. 6. Contribuir con los procesos de calidad y planes de mejora.</t>
  </si>
  <si>
    <t xml:space="preserve">1. Coadyuvar jurídicamente las instancias de las actuaciones disciplinarias-jurídicas contenidas en el código único disciplinario. 2. Coadyuvar a sustanciar los diferentes procesos disciplinarios. 3. Coadyuvar a la proyección de autos de apertura de indagación previa. 4. Coadyuvar a la proyección autos de apertura de investigación disciplinaria. 5. Coadyuvar a la proyección autos de trámite e impulso procesal. 6. Coadyuvar a la proyección de pliegos de cargos. 7. Coadyuvar a la proyección autos que resuelven recursos. 8. Coadyuvar a la fijación y desfijación de edictos. 9.coadyuvar a la realización de comunicaciones y notificaciones de las actuaciones disciplinarias. 10. Coadyuvar a la proyección y revisión de respuestas a solicitudes y derechos de petición. 11.  Coadyuvar en la actualización de la información diligenciada en la matriz de inventario de expedientes. 12. Coadyuvar a la elaboración del libro de correspondencia recibida y generada. 13. Coadyuvar en la práctica de pruebas e información necesarias para las actuaciones disciplinarias previa designación del Asesor de Control Interno Disciplinario. 14. Apoyar la revisión de los pliegos de cargos y demás actuaciones posteriores a esta etapa, que emita la Oficina Asesora de Control Interno Disciplinario. 15. Coadyuvar en el diligenciamiento de la matriz de procesos. 16. Coadyuvar en la elaboración de los formatos para las diferentes actuaciones disciplinarias teniendo en cuenta las nuevas normas. 17.  Coadyuvar en tener debidamente sustanciado, organizado y digitalizado el expediente. Así mismo, entregar el expediente organizado al momento de dar por finalizado el contrato. </t>
  </si>
  <si>
    <t>1. Coadyuvar jurídicamente las instancias de las actuaciones disciplinarias-jurídicas contenidas en el código único disciplinario. 2. Coadyuvar a sustanciar los diferentes procesos disciplinarios. 3. Coadyuvar en la proyección de autos de apertura de indagación previa. 4. Coadyuvar en la proyección de autos de apertura de investigación disciplinaria. 5. Coadyuvar en la proyección de autos de trámite e impulso procesal. 6. Colaborar en la proyección de pliegos de cargos. 7. Coadyuvar en la proyección que resuelve recursos. 8. Brindar apoyo en la fijación y desfijación de edictos.  9. Coadyuvar en la realización de comunicaciones y notificaciones de las actuaciones disciplinarias. 10. Contribuir en la proyección y revisión de respuestas a solicitudes y derechos de petición. 11. Coadyuvar en la actualización de la información diligenciada en la matriz de inventario de expedientes. 12. Coadyuvar en la práctica de pruebas e información necesarias para las actuaciones disciplinarias previa designación del Asesor de Control Interno Disciplinario. 13. Coadyuvar en el diligenciamiento de la matriz de procesos. 14. Apoyar el manejo del correo electrónico de la oficina asesora de Control Interno Disciplinario. 15. Colaborar con la elaboración de informes e inventarios de la Oficina de Control Interno Disciplinario. 16. Prestar apoyo en el envío de información requerida a través de medios electrónicos. 17. Coadyuvar en tener debidamente sustanciado, organizado y digitalizado el expediente. Así mismo, entregar el expediente organizado al momento de dar por finalizado el contrato. 18. Coadyuvar a la elaboración del libro de correspondencia recibida y generada. 19. Participar en la socialización de la actualización en el régimen disciplinario y sus modificaciones</t>
  </si>
  <si>
    <t>1. Prestar apoyo en asesorías jurídicas y proyectar respuesta de los derechos de petición presentadas en contra de la Universidad cuando le sean requeridas por el Rector. 2. Brindar el apoyo en la proyección de respuestas a las solicitudes de los órganos de control y distintas dependencias de la Universidad cuando le sean requeridas por el Rector. 3. Prestar apoyo en la elaboración y revisión de las resoluciones rectorales, circulares y actos administrativos de competencia del Rector, según sea su naturaleza. 4. Prestar apoyo en las reuniones que le fueren asignadas y participar en las mesas de trabajo requeridas por los entes de Control. 5. Coadyuvar en la elaboración y organización de los informes que deba presentar el Rector, ante el Consejo Superior Universitario, Consejo Académico, entes de Control y demás situaciones que lo ameriten. 6. Prestar apoyo en el proceso de revisión de las etapas precontractuales y contractuales de los diferentes contratos que se adelanten en la Vicerrectoría de Recursos Universitarios, que deba suscribir el señor Rector. 7. Prestar apoyo en la revisión permanente de los canales digitales que sean de manejo de la Rectoría, y del correo electrónico institucional de la Rectoría.</t>
  </si>
  <si>
    <t>1. Apoyar la elaboración de planteamientos en el contexto del Proyecto Educativo Institucional y el Plan de Desarrollo Institucional, encaminadas a fortalecer estratégicamente las unidades académico-administrativas y motivar el incremento de capacidades y presencia institucional en el territorio. 2. Apoyar en la elaboración y desarrollo de una agenda con temas pertinentes para el impacto estratégico institucional en la región, en articulación con el Plan Nacional de Desarrollo, el Proyecto Educativo Institucional y el Plan de Desarrollo Institucional. 3. Apoyar la consolidación de documentos finales de impacto estratégico institucional para su posterior publicación y distribución. 4. Apoyar y asesorar la proyección estratégica institucional teniendo en cuenta lo planteado en el Proyecto Educativo Institucional y Plan de Desarrollo Institucional, con el fin de elaborar enfoques de direccionamiento para la construcción de región. 5. Brindar apoyo y acompañamiento en la elaboración de escenarios tendencia de desarrollo de la Orinoquia en la perspectiva multidimensional y su relación con el PDI de la Universidad de los Llanos. 6. Brindar apoyo y acompañamiento en la elaboración de análisis y formulación de lineamientos de políticas públicas regionales que aporten a los planes de desarrollo de entidades territoriales, que incluyan la visión de la Universidad de los Llanos. 7. Brindar apoyo y acompañamiento en la elaboración de análisis de temas estructurales y coyunturas regionales que inciden en el desarrollo de la región, y formulación de propuestas en concordancia con el PEI de la Universidad de los Llanos.</t>
  </si>
  <si>
    <t>1. Apoyar en la atención al usuario BULL del Centro de Idiomas sedes san Antonio y Barcelona.  2. Apoyar en los procesos de trazabilidad de los estudiantes del Plan de Bilingüismo BULL. 3.  Contribuir con el archivo y control de los documentos de los registros correspondientes a los estudiantes del plan de Bilingüismo de la Universidad (Plan Bull). 4. Apoyar en orientar y facilitar el acceso a la información que se encuentra registrada en los documentos de archivo de las diferentes sedes. 5. Apoyar en recepcionar, registrar y distribuir los documentos de archivo de acuerdo con la normatividad y políticas institucionales del Plan de Bilingüismo. 6. Coadyubar en los procedimientos establecidos en la universidad para las transferencias documentales del plan de Bilingüismo (Plan Bull). 7. Apoyar el uso herramientas tecnológicas de la información y las comunicaciones disponibles de acuerdo con políticas institucionales. 8. Apoyar en la proyección de la elaboración de informes del plan Bull según requerimiento de la Universidad desde la coordinación. 9. Contribuir con los procesos de calidad y planes de mejora.</t>
  </si>
  <si>
    <t>1. Proponer a la supervisión la ejecución de acciones encaminadas a fortalecer, ampliar y mejorar los sistemas de información desarrollados por el Área de Sistemas. 2. Cooperar con el análisis y documentación de las especificaciones de requerimientos, diagramas y gráficas de flujo e historias de usuario que deben seguir los desarrolladores de software, utilizando los formatos establecidos en el proceso de Gestión de TIC. 3. Contribuir con la elaboración de los casos de prueba (de forma manual o automática), análisis de resultados y notificación de errores al equipo de desarrollo. 4. Cooperar en la elaboración de los cronogramas de desarrollo de los proyectos que le sean asignados. 5. Cooperar con el repositorio de información de los proyectos gestionando y almacenando la documentación que le haya sido asignado. 6. Asistir a las reuniones a las que sea convocada en el marco del desarrollo de sus actividades y atender las directrices que sean emanadas de estas.</t>
  </si>
  <si>
    <t>1. Brindar apoyo en la adopción, implementación y actualización, en caso de ser necesario, de las políticas, lineamientos, servicios, hardware, software, que aseguren la disponibilidad, integridad, y confidencialidad de la información en la Universidad. 2. Contribuir en liderar la identificación, evaluación y seguimiento de los riesgos de seguridad de la información en cada uno de los procesos. 3. Apoyar la generación y seguimiento de indicadores de gestión para la seguridad de la información. 4. Coadyuvar en la definición y ejecución del plan de seguridad de la información. 5. Colaborar en la definición y ejecución del plan de tratamiento de riesgos de seguridad de la información. 6. Contribuir a potenciar la cultura de la seguridad informática al interior de la Universidad. 7. Apoyar el seguimiento a la implementación de las políticas y lineamientos de seguridad informática establecidos en la Universidad. 8. Contribuir a fortalecer el proceso de Gestión de TIC, aplicando estrictamente los procedimientos establecidos.</t>
  </si>
  <si>
    <t xml:space="preserve">1. Apoyar en la administración, gestión y configuración de las herramientas de Google Workspace. 2. Coadyuvar en la administración de los elementos de seguridad de Google Workspace. 3. Contribuir en la gestión de solución de incidentes y requerimientos asociados a las herramientas de Google Workspace. 4. Cooperar en la configuración de elementos antispam de la plataforma de correo de Google Workspace. 5. Apoyar en la gestión y administración de equipos de personas y grupos organizacionales institucionales, dentro de la plataforma de correo de Google Workspace. 6. Contribuir en la administración y gestión de espacios de almacenamiento de Google Workspace. 7. Coadyuvar en la gestión de solicitudes del correo institucional de la Oficina de Sistemas. 8. Contribuir a fortalecer el proceso de Gestión de TIC, aplicando estrictamente los procedimientos establecidos. 9. Apoyar la creación de usuarios, cambio de contraseña y asignación de roles de usuario en SIAU. </t>
  </si>
  <si>
    <t>1. Proponer a la supervisión la ejecución de acciones encaminadas a fortalecer, ampliar y mejorar los sistemas de información desarrollados por el Área de Sistemas. 2. Cooperar con la elaboración y publicación de la documentación de usuario referente a módulos y procesos de los sistemas de información desarrollados por el Área de Sistemas. 3. Contribuir en la actualización y publicación de la documentación de usuario de los sistemas de información desarrollados por el Área de Sistemas. 4. Apoyar en la aplicación de pruebas de calidad al software desarrollado por el Área de Sistemas y notificar los resultados al equipo de desarrollo, atendiendo los procedimientos establecidos en el proceso de Gestión de TIC. 5. Coadyuvar con la capacitación y apoyo a los usuarios de los sistemas de información desarrollados por el Área de Sistemas. 6. Brindar apoyo en elaborar y mantener actualizado el repositorio de la documentación generada para los usuarios de los sistemas de información desarrollados por el Área de Sistemas. 7. Asistir a las reuniones a las que sea convocada en el marco del desarrollo de sus actividades y atender las directrices que sean emanadas de estas.</t>
  </si>
  <si>
    <t>1. Proponer a la supervisión la ejecución de acciones encaminadas a fortalecer, ampliar y mejorar los sistemas de información desarrollados por el Área de Sistemas. 2. Apoyar en el análisis y priorización de los requerimientos de desarrollo, mantenimiento y soporte de los sistemas de información desarrollados por el Área de Sistemas. 3. Cooperar con la asignación, seguimiento y retroalimentación de planes de trabajo y tareas que se establezcan con el equipo de desarrolladores de software del Área de Sistemas. 4. Apoyar en la preparación y realización de reuniones de socialización y gestión sobre el avance o entrega de los módulos de los sistemas de información desarrollados por el Área de Sistemas. 5. Apoyar a la supervisión en la verificación del cumplimiento del procedimiento establecido para el desarrollo del software. 6. Coadyuvar en la gestión de la documentación técnica y de usuario relacionada con los sistemas de información desarrollados por el Área de Sistemas. 7. Asistir a las reuniones a las que sea convocada en el marco del desarrollo de sus actividades y atender las directrices que sean emanadas de estas.</t>
  </si>
  <si>
    <t>1. Apoyar la gestión de suscripción y seguimiento de convenios a nivel internacional. 2. Coadyuvar en el proceso de liquidación de convenios de responsabilidad de OIRI que culminan su vigencia. 3. Apoyar la gestión de convocatorias de cooperación internacional que fomenten el intercambio de conocimiento y de experiencias académicas, culturales, técnicas y científicas y en encuentros de relacionamiento académico. 4. Cooperar en la identificación de nuevos aliados estratégicos en el marco de los eventos internacionales en los que participa la Universidad de los Llanos. 5. Coadyuvar en el reporte interno que debe realizar OIRI en el Plan de mejoramiento institucional, indicadores y los datos relacionados con los convenios internacionales y nuevas alianzas.</t>
  </si>
  <si>
    <t>1. Contribuir con el manejo locativo, sanitario, reproductivo y nutricional de las producciones de especies menores del área pecuaria y de la unidad de vivero de la unidad rural Barcelona. 2. Apoyar a los docentes para la realización de prácticas, proyectos de aula y de investigación en la unidad rural. 3. Contribuir en el manejo de inventarios de las producciones de especies menores del área pecuaria y del vivero de la granja Barcelona.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las unidades de especies menores y vivero de la granja Barcelona. 7. Contribuir en el desarrollo integral de los programas y proyectos de investigación y transferencia de tecnología, que se ejecuten en el Centro Agrario de Producción. 8. Brindar apoyo en el manejo de los elementos e instalaciones para las prácticas de los estudiantes, así como proyectos de investigación. 9. Apoyar en las actividades de la Unidad Rural con sus conocimientos agropecuarios. 10. Apoyar las actividades realizadas en la Institución para elevar la productividad de la granja.</t>
  </si>
  <si>
    <t>1. Apoyar en la elaboración de informes requeridos por los diferentes entes de control que supervisan a la Universidad. 2. Contribuir en la elaboración de propuestas de proyecto a fin de fortalecer todas las dependencias en sus diversas actividades. 3. Prestar apoyo en la coordinación y administración de proyectos que se desarrollen al interior de la Facultad. 4. Apoyar en la elaboración de planes, programas y demás documentos que soliciten las dependencias al interior de la Universidad. 5. Apoyar en la recolección de la información de las diferentes instancias de la Facultad para ser consolidadas y presentadas a las instancias superiores para a su vez ser consolidadas en el informe general de la Universidad. 6. Prestar apoyo en todas las acciones necesarias para la realización de Convenios para prácticas y Pasantías para los alumnos de la Facultad. 7. Contribuir en las acciones de revisión, actualización, evaluación, acreditación y certificación de sus procesos. 8. Contribuir al seguimiento de las metas del Plan de Acción de la Facultad de Ciencias Agropecuarias y Recursos Naturales.</t>
  </si>
  <si>
    <t>1. Apoyar las actividades administrativas y financieras del programa de Doctorado en Ciencias Agrarias. 2. Contribuir en las actividades académicas que se desarrollan en el  Doctorado en Ciencias Agrarias. 3. Coadyuvar en la gestión y ejecución de proyectos ejecutados por el Programa. 4. Apoyar en el manejo y actualización de la página web del Programa y redes sociales.</t>
  </si>
  <si>
    <t>1. Prestar apoyo en la gestión, manejo y custodia del archivo documental del departamento de producción animal.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t>
  </si>
  <si>
    <t xml:space="preserve">1. Brindar apoyo en la atención de los programas de posgrados de la Facultad de Ciencias Agropecuarias y Recursos Naturales, brindando información a los estudiantes, docentes y directores de programas de posgrados. 2. Prestar apoyo en la contratación de los profesores y actividades de la Maestría y Especialización.  3. Apoyar los procesos operativos, logísticos y administrativos institucionales de los posgrados de la Faculta. 4. Apoyar al Director del programa en la elaboración de los informes de ejecución y seguimiento de los programas. 5. Contribuir en la promoción de los programas académicos de posgrados. 6. Prestar apoyo en la gestión, manejo y custodia del archivo documental de los Posgrados en Producción Tropical Sostenible. 7. Colaborar con la logística de las reuniones del Comité de Posgrados en Producción Tropical Sostenible. 8. Prestar apoyo en la elaboración de actas del Comité de Posgrados en Producción Tropical sostenible. 9. Contribuir en la proyección e ingreso de las responsabilidades académicas en el Sistema de Información Académico de la Universidad de los Llanos – SIAU". </t>
  </si>
  <si>
    <t>1. Prestar apoyo en la gestión, manejo y custodia del archivo documental de la Maestría en Sistemas Sostenibles de Salud – Producción Animal Tropical. 2. Contribuir con el desarrollo de las actividades de la dependencia. 3. Coadyuvar en el proceso de atención a estudiantes, profesores y personal externo. 4. Colaborar en la asistencia y logística de las reuniones del Comité de la Maestría. 5. Prestar apoyo en la elaboración de actas del Comité de la Maestría. 6. Prestar apoyo en la aplicación de conocimientos básicos en TIC.</t>
  </si>
  <si>
    <t>1. Cooperar con los procesos administrativos de la Secretaría Académica y los programas de Pregrado y Posgrados.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Cooperar en la elaboración de las actas de los consejos de facultad.</t>
  </si>
  <si>
    <t>1. Brindar apoyo en la atención de los programas de posgrados, brindando información a los estudiantes, docentes y directores de programas académicos de posgrados. 2. Prestar apoyo en las actividades de control, organización y actualización del archivo, tanto físico como electrónico acorde a las directrices institucionales en materia de Gestión Documental. 3. Apoyar los procesos operativos, logísticos y administrativos de la Coordinación General de Posgrados.  4. Apoyar a los Directores de los programas en la elaboración de los informes de ejecución y seguimiento de actividades. 5. Apoyar en la promoción de los programas académicos de posgrados.</t>
  </si>
  <si>
    <t>1. Contribuir en el buen servicio a los programas de posgrados de la Facultad de Ciencias Económicas de la universidad, brindando información a los estudiantes, docentes y directores de programas de posgrados. 2. Apoyar la organización del archivo documental de los posgrados de la facultad y colaborar en la administración, y manejo adecuado del material documental (físico y digital).  3. Apoyar los procesos operativos, logísticos y administrativos de los programas de posgrados de la Facultad de Ciencias Económicas.  4. Apoyar a los directores de los programas en la elaboración de los informes de ejecución y seguimiento a actividades de los posgrados.  5. Apoyar en la promoción de los programas académicos de posgrado de la Facultad de Ciencias Económicas.</t>
  </si>
  <si>
    <t>1. Apoyar en la elaboración de informes requeridos por los diferentes entes de control que supervisan a la Universidad. 2. Apoyar en la elaboración de planes, programas y demás documentos que soliciten las dependencias al interior de la Universidad. 3. Apoyar en la recolección de la información de las diferentes instancias de la Facultad para ser consolidadas y presentadas a las instancias superiores para a su vez ser consolidadas en el informe general de la Universidad. 4. Apoyar la tramitación de la correspondencia de entrada y salida de la dependencia. 5. Contribuir al buen servicio de la Facultad de Ciencias de la Salud, en información a los estudiantes, docentes y particulares, sobre asuntos relacionados con la Dependencia.  6. Apoyar la organización del archivo documental de la dependencia y colaborar en la administración,  y manejo adecuado del material documental (físico y digital). 7. Coadyuvar en las actividades de educación continuada (Diplomados, cursos, talleres,  tutorados, etc.).  8. Apoyar en la promoción del programa académico de la Facultad de Ciencias de la Salud.</t>
  </si>
  <si>
    <t>1. Apoyar la tramitación de la correspondencia de entrada y salida de la dependencia. 2. Contribuir al buen servicio de la dependencia, en información a los estudiantes, docentes y particulares, sobre asuntos relacionados con el objeto contractual.  3. Apoyar la organización del archivo documental de la dependencia y colaborar en la administración y manejo adecuado del material documental (físico y digital).  4. Apoyar en la elaboración de los informes que sean requeridos por las divisiones de la Universidad.  5. Apoyar en las actividades que se desarrollan por las Escuelas de la Facultad de Ciencias de la Salud.  6. Apoyar las actividades de solicitud de servicios prestados a las Escuelas de las Facultades de Universidad.  7. Contribuir en la proyección de la asignación de responsabilidades académicas para los programas adscritos a la Facultad de Ciencias de la Salud.  8. Contribuir en la proyección e ingreso de las responsabilidades académicas en el Sistema de Información Académico de la Universidad de los Llanos – SIAU y manejo de otros aplicativos y bases de datos. 9. Apoyar al manejo de las TIC’s.   10. Apoyar el trámite de documentos para contratación y pago de docentes catedráticos de la Facultad.  11. Participar en el desarrollo de claustros docentes y comités de escuela.</t>
  </si>
  <si>
    <t>1. Apoyar la tramitación de la correspondencia de entrada y salida de la dependencia. 2. Apoyar al buen servicio de los programas de posgrado de la Facultad de Ciencias de la Salud, en información a los estudiantes, docentes y particulares, sobre asuntos relacionados con la Dependencia.  3. Apoyar la organización del archivo documental de la dependencia y colaborar en la administración, y manejo adecuado del material documental (físico y digital).  4. Apoyar los procesos académico- administrativos institucionales de cada uno de los programas de posgrados. 5. Apoyar en el trámite de documentos para contratación y pago de docentes catedráticos de los posgrados de la Facultad de Ciencias de la Salud. 6. Apoyar el proceso de admisión de estudiantes de posgrado. 7. Apoyar en las actividades de educación continuada (diplomados, cursos, talleres, tutorados, etc.). 8. Apoyar brindando información a los docentes de los programas de posgrado de la Facultad de Ciencias de la Salud para el desarrollo de las clases. 9. Apoyar en la elaboración de los informes de ejecución y seguimiento a actividades de los programas de posgrados de la Facultad de Ciencias de la Salud. 10. Apoyar en la promoción de los programas académicos de posgrado de la Facultad de Ciencias de la Salud.</t>
  </si>
  <si>
    <t>1.  Apoyar la tramitación de la correspondencia de entrada y salida de la dependencia. 2. Contribuir al buen servicio de la Especialización y de la Maestría en Seguridad y Salud en el Trabajo de la Facultad de Ciencias de la Salud, en información a los estudiantes, docentes y particulares, sobre asuntos relacionados con la Dependencia. 3. Apoyar la organización del archivo documental de la dependencia y colaborar en la administración, y manejo adecuado del material documental (físico y digital). 4. Apoyar el proceso de admisión de estudiantes de la Especialización y de la Maestría en Seguridad y Salud en el Trabajo.  5. Coadyuvar en las actividades de educación continuada (Diplomados, cursos, talleres, tutorados, etc.). 6. Apoyar en la promoción del programa académico de la Especialización y de la Maestría en Seguridad y Salud en el Trabajo de la Facultad de Ciencias de la Salud. 7. Apoyar en la elaboración de informes requeridos por los diferentes entes de control que supervisan a la Universidad. 8. Apoyar en la elaboración de planes, programas y demás documentos que soliciten las dependencias al interior de la Universidad. 9. Apoyar en la recolección de la información de las diferentes instancias de la Facultad para ser consolidadas y presentadas a las instancias superiores para a su vez ser consolidadas en el informe general de la Universidad.</t>
  </si>
  <si>
    <t>1. Colaborar en el desarrollo de las actividades de la dependencia como:  atención al público de manera presencial, telefónica o virtual, recepción,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Apoyar la proyección e ingreso de las responsabilidades académicas en el Sistema de Información Académico de la Universidad de los Llanos – SIAU y manejo de otros aplicativos y bases de datos.  4.  Apoyar la recolección de información de los diferentes indicadores. 5. Prestar apoyo en la gestión de plataforma institucional en articulación con unidades académicas. 6. Apoyar la elaboración de informes que sean requeridos por las diferentes instancias.</t>
  </si>
  <si>
    <t>1.  Colaborar en el desarrollo de las actividades de la dependencia como: atención al público, recepción, redacción o proyección de comunicaciones y correos electrónicos, atención telefónica. 2. Prestar apoyo en las actividades de control, organización y actualización del archivo de la dependencia tanto físico como electrónico acorde a las directrices institucionales en materia de Gestión Documental. 3. Prestar apoyo en la elaboración de actas y organización de reuniones del Comité de Escuela y Claustro Docente. 4. Apoyar la proyección e ingreso de las responsabilidades académicas en el Sistema de Información Académico de la Universidad de los Llanos – SIAU y manejo de otros aplicativos y bases de datos. 5. Apoyar en el proceso de trámite para la contratación anual de los docentes ocasionales y los catedráticos de la dependencia. 6. Colaborar en el proceso de trámite para el pago mensual de los docentes catedráticos. 7. Apoyar la elaboración de informes que sean requeridos por las diferentes instancias.</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</si>
  <si>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Apoyar los procesos operativos, logísticos y administrativos del programa de posgrado que se le asignen. 4. Brindar apoyo a los directores de los programas de posgrado asignados en la elaboración de los informes de ejecución y seguimiento de actividades.5. Contribuir en la promoción del programa de posgrado asignado. 6. Colaborar con el seguimiento y control del inventario de bienes de la dependencia.</t>
  </si>
  <si>
    <t>1. Apoyar en el análisis y elaboración de documentos para soportar las nuevas políticas y planes de los programas académicos de posgrados. 2. Apoyar en la revisión, actualización y soportes de los procedimientos de los programas académicos de posgrados de la Universidad de los Llanos. 3. Brindar apoyo en la gestión de los posgrados en convenio con la Universidad Nacional de Colombia. 4. Apoyar en la gestión de creación, seguimiento, liquidación de los nuevos convenios con la Universidad Nacional. 5. Apoyar en el seguimiento de la gestión académica y administrativa de los programas académicos de posgrados. 6. Apoyar la comunicación e información institucional de los posgrados.</t>
  </si>
  <si>
    <t>1. Brindar apoyo en la recolección y procesamiento y análisis de información que apoye al proceso de autoevaluación de los programas de Especialización y Maestría en Gestión Ambiental Sostenible a la luz de los criterios del CNA y el Decreto 1295 de 2010.  2. Coadyuvar en la organización de la información documental requerida como soporte a los procesos académicos.  3. Apoyar la elaboración de los Planes de Mejoramiento de acuerdo con los resultados de la Autoevaluación de los Programas de Especialización y Maestría en Gestión Ambiental Sostenible. 4. Brindar apoyo en los procesos operativos y logísticos de Especialización y la Maestría en Gestión Sostenible. 5. Apoyar a los directores de los programas en la elaboración de informes de ejecución y seguimientos a actividades de los programas. 6. Contribuir en la promoción de los programas de Especialización y Maestría en Gestión Ambiental Sostenible a través de la administración de la página web y redes sociales del mismo. 7. Apoyar en el proceso de elaboración de informes de seguimiento y ejecución financiera de los programas de Especialización y Maestría en Gestión Ambiental Sostenible. 8. Colaborar con la gestión de la plataforma MOODLE, con la creación, seguimiento, proceso de matrículas y respaldo de los cursos de los Programas de Especialización y Maestría en Gestión Ambiental Sostenible.</t>
  </si>
  <si>
    <t>1. Apoyar la creación y el desarrollo de portales web según requerimientos de las diferentes dependencias de la universidad. 2. Apoyar la actualización y/o soporte a la página principal y a los subdominios institucionales de acuerdo con los requerimientos de las diferentes dependencias. 3. Apoyar la realización de copias de seguridad del sitio web principal y de los diferentes subdominios. 4. Brindar capacitación de los gestores de contenido de los diferentes subdominios de acuerdo con los requerimientos de las diferentes dependencias. 5. Contribuir en la configuración y documentación de las estadísticas de rendimiento y uso de los sitios institucionales. 6. Colaborar en la implementación y el seguimiento de los compontes responsabilidad del área de sistemas dentro del Plan Anticorrupción y Atención al Ciudadano de la Unillanos. 7. Apoyar en la definición e implementación de controles para el cumplimiento de la normativa de Gobierno Digital, de acuerdo con la normatividad vigente. 8. Apoyar en la construcción del nuevo portal web del dominio unillanos.edu.co. 9. Apoyar en la presentación de un informe estadístico mensual del uso y actualización de los subdominios de la institución. 10. Apoyar en el proceso de acreditación de alta calidad. 11. Aportar un cronograma que establezca las actividades y los tiempos de las tareas a desarrollar, y reportar su avance. 12.  Contribuir a fortalecer el proceso de Gestión de TIC, aplicando estrictamente los procedimientos establecidos.</t>
  </si>
  <si>
    <t>1. Cooperar con los procesos administrativos de la escuela de economía. 2. Prestar apoyo en la atención a la comunicad universitaria (estudiantes y docentes). 3. Apoyar en la elaboración de las actas del supervisor de las horas de docencia de docentes catedráticos. 4. Apoyar en la elaboración de correspondencia y control de despacho y recepción para archivo. 5. Prestar apoyo en el desarrollo de los informes administrativos. 6. Prestar apoyo en las actividades de la escuela de economía. 7. Apoyo en la revisión de los contratos de hora catedra. 8. Cooperar en la elaboración de las actas de los comités de escuela.</t>
  </si>
  <si>
    <t>26</t>
  </si>
  <si>
    <t>4204</t>
  </si>
  <si>
    <t>1102</t>
  </si>
  <si>
    <t>27</t>
  </si>
  <si>
    <t>250401</t>
  </si>
  <si>
    <t>4101</t>
  </si>
  <si>
    <t>2501</t>
  </si>
  <si>
    <t>2801031</t>
  </si>
  <si>
    <t>15</t>
  </si>
  <si>
    <t>16</t>
  </si>
  <si>
    <t>21</t>
  </si>
  <si>
    <t>230101</t>
  </si>
  <si>
    <t>14</t>
  </si>
  <si>
    <t>430101</t>
  </si>
  <si>
    <t>1301</t>
  </si>
  <si>
    <t>130308</t>
  </si>
  <si>
    <t>4401</t>
  </si>
  <si>
    <t>1701</t>
  </si>
  <si>
    <t>4203</t>
  </si>
  <si>
    <t>2001</t>
  </si>
  <si>
    <t>4003</t>
  </si>
  <si>
    <t>2938</t>
  </si>
  <si>
    <t>280103508</t>
  </si>
  <si>
    <t>120201</t>
  </si>
  <si>
    <t>320202</t>
  </si>
  <si>
    <t>23010401</t>
  </si>
  <si>
    <t>2940</t>
  </si>
  <si>
    <t>2941</t>
  </si>
  <si>
    <t>33010101</t>
  </si>
  <si>
    <t>28010460003</t>
  </si>
  <si>
    <t>2801044</t>
  </si>
  <si>
    <t>280104203</t>
  </si>
  <si>
    <t>320501</t>
  </si>
  <si>
    <t>320503</t>
  </si>
  <si>
    <t>280104303</t>
  </si>
  <si>
    <t>280104204</t>
  </si>
  <si>
    <t>2802023</t>
  </si>
  <si>
    <t>320601</t>
  </si>
  <si>
    <t>280202110</t>
  </si>
  <si>
    <t>280202105</t>
  </si>
  <si>
    <t>280202104</t>
  </si>
  <si>
    <t>2802053</t>
  </si>
  <si>
    <t>280205101. 280205102. 280205104</t>
  </si>
  <si>
    <t>280205101. 280205102. 280205103. 280205104</t>
  </si>
  <si>
    <t>280205101. 280205107</t>
  </si>
  <si>
    <t>2801034</t>
  </si>
  <si>
    <t>280303301</t>
  </si>
  <si>
    <t>2912</t>
  </si>
  <si>
    <t>2801014</t>
  </si>
  <si>
    <t>320303</t>
  </si>
  <si>
    <t>280101201</t>
  </si>
  <si>
    <t>280101305. 280101306</t>
  </si>
  <si>
    <t>280101203</t>
  </si>
  <si>
    <t>4201</t>
  </si>
  <si>
    <t>M7</t>
  </si>
  <si>
    <t>M3</t>
  </si>
  <si>
    <t>1. Colaborar en el seguimiento mensual a los centros de costos por funcionamiento e inversión correspondientes al Centro de Idiomas. 2. Coadyuvar en las solicitudes de avances de acuerdo a las necesidades que se presenten y sus respectivas legalizaciones. 3. Apoyar con la generación de información para los informes de gestión de la dirección del Centro. 4. Apoyar en la gestión correspondiente a pagos y liquidaciones de docentes, con la orientación de la dependencia encargada de este proceso en la Universidad. 5. Contribuir con los procesos de calidad y planes de mejora. 6. Colaborar en otras actividades que le solicite la dirección con base en la gestión del Centro de Idiomas para el plan de bilingüismo. 7. Contribuir con la gestión según los procesos de la universidad para la generación de alianzas, convenios y/o contratos con entidades externas.</t>
  </si>
  <si>
    <t>1. Apoyar la atención al público en general en el Centro de Idiomas. 2. Contribuir con el archivo y control de los documentos de los registros correspondientes al plan de Bilingüismo para programas de extensión a la comunidad alineados con la normatividad de archivo vigente al igual que la normatividad de la Secretaría de Educación Municipal y Departamental siguiendo las medidas dispuestas por la Oficina de Correspondencia y Archivo. 3.  Contribuir con el archivo y control de los documentos de los registros correspondientes a los estudiantes del plan de Bilingüismo de la Universidad (Plan Bull). 4. Orientar y facilitar el acceso a la información que se encuentra registrada en los documentos de archivo de las diferentes sedes. 5. Apoyar los procedimientos establecidos en la universidad para las transferencias documentales. 6. Utilizar herramientas tecnológicas de la información y las comunicaciones disponibles de acuerdo con políticas institucionales. 7. Contribuir con los procesos de calidad y planes de mejora.</t>
  </si>
  <si>
    <t>1. Apoyar la actualización de la documentación del sistema de gestión del Centro de Idiomas, con base en los requisitos de la NTC ISO 9001:2015, NTC 5555:2011, NTC 5580:2011, según lo requerido por auditoría externa realizada. 2. Cooperar en la subsanación de no conformidades menores y/o mayores, o acciones de mejoras, identificadas mediante la realización de la auditoría interna o externa, según sea la pertinencia del caso. 3. Apoyar la elaboración y presentación de informes, documentos, procedimientos y demás requerimientos faltantes según lo requerido por el ente certificador. 4. Brindar apoyo en las revisiones al sistema de gestión por parte de la alta dirección y proponer acciones tendientes a la mejora continua del sistema de gestión implementado en el Centro de Idiomas, de acuerdo a los requisitos de las normas NTC ISO 9001:2015, NTC ISO 5555:2011, NTC ISO 5580:2011. 5. Apoyar en la auditoría interna de acuerdo a los requisitos de las normas NTC ISO 9001:2015, NTC ISO 5555:2011 y NTC ISO 5580:2011. 6. Acompañar la mejora continua de los procesos del sistema de gestión del Centro de Idiomas. 7. Coadyuvar en la orientación y capacitación del personal del Centro de Idiomas, en la actualización del Sistema de Gestión. 8. Apoyo a la implementación y mantenimiento del SGC asegurándose que se sigan los procedimientos y requisitos. 9. Coadyuvar en la comunicación difusión de las políticas, objetivos y procedimientos del SGC. 10. Apoyar en la coordinación, revisión y actualización del SGC asegurándose que se realicen las actividades periódicas establecidas.</t>
  </si>
  <si>
    <t>1. Realizar, modificar, ajustar y revisar los diseños arquitectónicos requeridos en los diferentes proyectos de infraestructura de la Universidad. 2. Apoyar desde el componente técnico en la elaboración de los presupuestos de infraestructura requeridos en los proyectos de inversión de la Universidad. 3. Brindar apoyo a la supervisión en la revisión arquitectónica de los contratos de consultoría. 4. Contribuir con la elaboración de estudios previos solicitados por la Vicerrectoría de Recursos Universitarios, relacionados con la infraestructura física de la Universidad. 5. Elaborar los conceptos técnicos solicitados por la Universidad. 6. Brindar apoyo en la respuesta oportuna a los requerimientos institucionales, de la comunidad educativa y de los órganos de control, en materia de obras de infraestructura física.</t>
  </si>
  <si>
    <t>1. Brindar apoyo a la Universidad de los Llanos, la Gobernación del Meta y otros entes gubernamentales en el seguimiento a la liquidación, recaudo y transferencias de los recursos de la Estampilla “Universidad de los Llanos”.  2. Apoyar el desarrollo de auditorías al recaudo de los recursos de la Estampilla “Universidad de los Llanos” a los municipios del Departamento del Meta, según cronograma de inspección tributaría establecido con la Gobernación del Meta. 3. Contribuir a la realización de informes de las auditorías realizadas al recaudo de los recursos de la Estampilla “Universidad de los Llanos” a los municipios del Departamento del Meta, según cronograma establecido con la Gobernación del Meta.  4. Prestar apoyo en las jornadas de capacitación sobre Estampilla “Universidad de los Llanos” para los municipios y entes gubernamentales según cronograma establecido con la Gobernación del Meta. 5. Apoyar el registro y actualización de la información asociada a los ingresos y egresos de los recursos de la Estampilla “Universidad de los Llanos”. 6. Apoyar la elaboración de informes y cifras consolidadas del comportamiento de la estampilla "Universidad de los Llanos" con destino a diferentes entes gubernamentales y demás partes interesadas.</t>
  </si>
  <si>
    <t>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Aplicar el mantenimiento preventivo y correctivo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Contribuir a la jefatura en el seguimiento de los contratos de mantenimiento preventivo y correctivo de equipos de TI. 10. Contribuir a fortalecer el proceso de Gestión de TIC, aplicando estrictamente los procedimientos establecidos.</t>
  </si>
  <si>
    <t>1. Prestar apoyo en la pre-producción, producción, postproducción y realización de piezas audiovisuales para redes sociales y publicidad. 2. Prestar apoyo en el archivo de registros audiovisuales depurarlo y mantener orden para preservarlos en el disco externo. 3. Contribuir en la elaboración de piezas gráficas y audiovisuales en las diferentes campañas y estrategias de comunicación. 4. Prestar apoyo en el diseño de elementos gráficos para identificar los videos o clips (cintas, membretes, banner e intros). 5. Contribuir en elaboración y edición de video clips y videos Institucionales. 6. Contribuir para que los productos comunicacionales estén publicados en las redes oficiales. 7. Apoyar en el registro fotográfico y audiovisual de los eventos institucionales. 8. Prestar apoyo con las herramientas virtuales (Facebook live, streaming) y las demás herramientas necesarias para el desarrollo de las actividades del área de Comunicaciones. 9. Apoyar en la revisión y actualización de matrices correspondientes al Área de Comunicaciones. 10. Contribuir con el manejo y cuidado de todas las herramientas tecnológicas e implementos que sean puestos a su disposición para el desarrollo de sus actividades.</t>
  </si>
  <si>
    <t>1. Prestar apoyo en la redacción y corrección de textos de boletines externos de prensa. 2. Apoyar en la redacción, revisión y corrección de textos del boletín interno ‘El Unillanista’ y el periódico ‘Revista Contexto de proyección social”. 3. Prestar apoyo en la realización de productos en formato de audio y a fines. 4. Colaborar con el acompañamiento periodístico y cubrimiento de los diferentes eventos de la Universidad de los Llanos. 5. Prestar apoyo en las transmisiones y protocolo de eventos especiales institucionales de acuerdo a requerimientos. 6. Prestar apoyo en la revisión, actualización y organización de base de datos de periodistas, medios de comunicación, entidades e instituciones y solicitudes externas. 7. Prestar apoyo en publicación en la página web de la institución. 8. Apoyar en la revisión y actualización de matrices correspondientes al Área de Comunicaciones. 9. Contribuir con el manejo y cuidado de todas las herramientas tecnológicas e implementos que sean puestos a su disposición para el desarrollo de sus actividades. 10. Brindar apoyo en la creación de material audiovisual (reels, historias) de los eventos desarrollados por la Universidad con el fin de dinamizar las interacciones en las redes sociales. 11. Contribuir en la edición de los textos periodísticos y productos en general del área de comunicaciones, en lo concerniente a la edición y corrección de estilo.</t>
  </si>
  <si>
    <t>1. Apoyar en la formulación de proyectos de inversión dirigidos a las diferentes Unidades Rurales. 2. Contribuir con la elaboración, actualización y supervisión de las formalidades requeridas por cada uno de los ejecutores de los procesos investigativos y de proyección a la comunidad. 3. Apoyar la ejecución de proyectos de aula y la atención a la docencia y a los usuarios externos de la Unidad. 4. Colaborar en la elaboración y proyección de informes solicitados para visitas de pares externos o auditorías internas. 5. Brindar apoyo en la gestión y coordinación de las Unidades Rurales para la suscripción de convenios que fortalezcan la academia y la investigación. 6. Colaborar en la planificación, elaboración, evaluación y seguimiento de proyectos en ejecución. 7. Contribuir con la proyección de las necesidades de insumos y materiales requeridos para el normal funcionamiento de la Unidad. 8. Contribuir con la elaboración de los informes periódicos de las actividades realizadas y que sean solicitadas por la Facultad y entes Rectores. 9. Apoyar en la elaboración de estudios previos, fichas técnicas y otros documentos necesarios para la formalización contractual de las Unidades Rurales.</t>
  </si>
  <si>
    <t>JUAN MANUEL TRUJILLO GONZÁLEZ</t>
  </si>
  <si>
    <t xml:space="preserve">LISA DANIELA CHIRIVI ROMERO </t>
  </si>
  <si>
    <t>Cinco (05) meses y doce (12) días calendario</t>
  </si>
  <si>
    <t>JUAN DAVID MAHECHA ATEHORTUA</t>
  </si>
  <si>
    <t>DAVID ESTEBAN ARANGO PINZON</t>
  </si>
  <si>
    <t>MARIA CAMILA LENGUA DELGADO</t>
  </si>
  <si>
    <t>YENI YOANA CASTILLO HURTADO</t>
  </si>
  <si>
    <t>LINA PAOLA ROJAS ROJAS</t>
  </si>
  <si>
    <t>PRESTACIÓN DE SERVICIOS PROFESIONALES NECESARIO PARA EL FORTALECIMIENTO DE LOS PROCESOS DE COORDINACIÓN DEL ÁREA DE LA SALUD DE LA DIVISIÓN DE BIENESTAR UNIVERSITARIO DE LA UNIVERSIDAD DE LOS LLANOS.</t>
  </si>
  <si>
    <t>Cuatro (04) meses y veinte (20) días calendario</t>
  </si>
  <si>
    <t>ANDRES FELIPE ACOSTA CIFUENTES</t>
  </si>
  <si>
    <t>PRESTACIÓN DE SERVICIOS PROFESIONALES NECESARIO PARA EL FORTALECIMIENTO DE LOS PROCESOS DE COORDINACIÓN DEL ÁREA ARTÍSTICO CULTURAL DE LA DIVISIÓN DE BIENESTAR UNIVERSITARIO DE LA UNIVERSIDAD DE LOS LLANOS.</t>
  </si>
  <si>
    <t xml:space="preserve">OBDINEYI ROJAS RICO </t>
  </si>
  <si>
    <t>PRESTACIÓN DE SERVICIOS PROFESIONALES NECESARIO PARA EL FORTALECIMIENTO DE LOS PROCESOS DE COORDINACIÓN EN LA SEDE SAN ANTONIO DE LA DIVISIÓN DE BIENESTAR UNIVERSITARIO DE LA UNIVERSIDAD DE LOS LLANOS.</t>
  </si>
  <si>
    <t>JULIAN ALBERTO PRECIADO GIRALDO</t>
  </si>
  <si>
    <t>PRESTACIÓN DE SERVICIOS PROFESIONALES NECESARIO PARA EL FORTALECIMIENTO DE LOS PROCESOS DE COORDINACIÓN DEL ÁREA DE RECREACIÓN Y DEPORTES DE LA DIVISIÓN DE BIENESTAR UNIVERSITARIO DE LA UNIVERSIDAD DE LOS LLANOS.</t>
  </si>
  <si>
    <t>CAROLINA JARAMILLO MURILLO</t>
  </si>
  <si>
    <t>CESAR HERNANDO CRUZ MURILLO</t>
  </si>
  <si>
    <t>JOHAN LEONARDO RIVERA MUÑOZ</t>
  </si>
  <si>
    <t xml:space="preserve">GUZMAN EDUARDO VERGARA ROMERO </t>
  </si>
  <si>
    <t>CHRISTIAN CAMILO REYES GARAY</t>
  </si>
  <si>
    <t>MARIA ALEJANDRA VACA GALINDO</t>
  </si>
  <si>
    <t>OWENS JOSE BARROS BARRIOS</t>
  </si>
  <si>
    <t>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t>
  </si>
  <si>
    <t xml:space="preserve">RUBY TATIANA DIAZ MARTINEZ </t>
  </si>
  <si>
    <t>PRESTACIÓN DE SERVICIOS DE APOYO A LA GESTIÓN NECESARIO PARA EL FORTALECIMIENTO DE LOS PROCESOS DEL PROGRAMA DE MEDICINA VETERINARIA Y ZOOTECNIA DE LA FACULTAD DE CIENCIAS AGROPECUARIAS Y RECURSOS NATURALES DE LA UNIVERSIDAD DE LOS LLANOS.</t>
  </si>
  <si>
    <t>PRESTACIÓN DE SERVICIOS DE APOYO A LA GESTIÓN NECESARIO PARA EL FORTALECIMIENTO DE LOS PROCESOS DEL PROGRAMA DE INGENIERÍA AGROINDUSTRIAL DE LA FACULTAD DE CIENCIAS AGROPECUARIAS Y RECURSOS NATURALES DE LA UNIVERSIDAD DE LOS LLANOS.</t>
  </si>
  <si>
    <t>JAIME RICARDO LAGUNA CHACON</t>
  </si>
  <si>
    <t>PRESTACIÓN DE SERVICIOS DE APOYO A LA GESTIÓN NECESARIO PARA EL FORTALECIMIENTO DE LOS PROCESOS EN EL LABORATORIO POLIFUNCIONAL AGROINDUSTRIA DE LA FACULTAD DE CIENCIAS AGROPECUARIAS Y RECURSOS NATURALES DE LA UNIVERSIDAD DE LOS LLANOS.</t>
  </si>
  <si>
    <t xml:space="preserve">CRISTIAN ANTONIO RUIZ RAMIREZ </t>
  </si>
  <si>
    <t>PRESTACIÓN DE SERVICIOS PROFESIONALES NECESARIO PARA EL FORTALECIMIENTO DE LOS PROCESOS DEL CENTRO DE PROYECCIÓN SOCIAL Y CENTRO DE INVESTIGACIONES DE LA FACULTAD DE CIENCIAS AGROPECUARIAS Y RECURSOS NATURALES DE LA UNIVERSIDAD DE LOS LLANOS.</t>
  </si>
  <si>
    <t>LAURA XIMENA RUEDA CARDENAS</t>
  </si>
  <si>
    <t>PRESTACIÓN DE SERVICIOS PROFESIONALES NECESARIO PARA EL FORTALECIMIENTO DE LOS PROCESOS DEL DEPARTAMENTO DE PRODUCCIÓN ANIMAL DE LA FACULTAD DE CIENCIAS AGROPECUARIAS Y RECURSOS NATURALES DE LA UNIVERSIDAD DE LOS LLANOS.</t>
  </si>
  <si>
    <t xml:space="preserve">NATALIA ALVAREZ PERDOMO </t>
  </si>
  <si>
    <t>PRESTACIÓN DE SERVICIOS PROFESIONALES NECESARIO PARA EL FORTALECIMIENTO DE LOS PROCESOS EN LA ESTACIÓN PISCÍCOLA Y LABORATORIOS DEL INSTITUTO DE ACUICULTURA DE LA FACULTAD DE CIENCIAS AGROPECUARIAS Y RECURSOS NATURALES DE LA UNIVERSIDAD DE LOS LLANOS.</t>
  </si>
  <si>
    <t>PRESTACIÓN DE SERVICIOS DE APOYO A LA GESTIÓN NECESARIO PARA EL FORTALECIMIENTO DE LOS PROCESOS EN EL PROGRAMA DE INGENIERÍA FORESTAL DE LA FACULTAD DE CIENCIAS AGROPECUARIAS Y RECURSOS NATURALES DE LA UNIVERSIDAD DE LOS LLANOS.</t>
  </si>
  <si>
    <t>KAROLINE PAYARES AVILA</t>
  </si>
  <si>
    <t>PRESTACIÓN DE SERVICIOS DE APOYO A LA GESTIÓN NECESARIO PARA EL FORTALECIMIENTO DE LOS PROCESOS DEL PROGRAMA DE BIOLOGÍA DE LA FACULTAD DE CIENCIAS BÁSICAS E INGENIERÍA DE LA UNIVERSIDAD DE LOS LLANOS.</t>
  </si>
  <si>
    <t>YULY JANETH ALVARADO RINCON</t>
  </si>
  <si>
    <t>PRESTACIÓN DE SERVICIOS DE APOYO A LA GESTIÓN NECESARIO PARA EL FORTALECIMIENTO DE LOS PROCESOS DEL PROGRAMA DE INGENIERÍA ELECTRÓNICA DE LA FACULTAD DE CIENCIAS BÁSICAS E INGENIERÍA DE LA UNIVERSIDAD DE LOS LLANOS.</t>
  </si>
  <si>
    <t>GLORIA MILENA SASTOQUE CORDOBA</t>
  </si>
  <si>
    <t>LEYDI CAROLINA CARDENAS MORENO</t>
  </si>
  <si>
    <t>PRESTACIÓN DE SERVICIOS DE APOYO A LA GESTIÓN NECESARIO PARA EL FORTALECIMIENTO DE LOS PROCESOS DEL PROGRAMA DE INGENIERÍA DE PROCESOS DE LA FACULTAD DE CIENCIAS BÁSICAS E INGENIERÍA DE LA UNIVERSIDAD DE LOS LLANOS.</t>
  </si>
  <si>
    <t>PRESTACIÓN DE SERVICIOS PROFESIONALES NECESARIO PARA EL FORTALECIMIENTO DE LOS PROCESOS DEL CENTRO DE PROYECCIÓN SOCIAL Y CENTRO DE INVESTIGACIONES DE LA FACULTAD DE CIENCIAS BÁSICAS E INGENIERÍA DE LA UNIVERSIDAD DE LOS LLANOS.</t>
  </si>
  <si>
    <t>KAREN JULIANA RODRIGUEZ GUERRA</t>
  </si>
  <si>
    <t xml:space="preserve">HEILLER STIBEN GIRALDO CARRILLO </t>
  </si>
  <si>
    <t>PRESTACIÓN DE SERVICIOS DE APOYO A LA GESTIÓN NECESARIO PARA EL FORTALECIMIENTO DE LOS PROCESOS ACADÉMICOS Y ADMINISTRATIVOS EN LOS PROGRAMAS DE POSGRADOS ESPECIALIZACIÓN EN ACCIÓN MOTRIZ Y MAESTRÍA EN EDUCACIÓN, DE LA ESCUELA DE PEDAGOGÍA DE LA FACULTAD DE CIENCIAS HUMANAS Y DE LA EDUCACIÓN DE LA UNIVERSIDAD DE LOS LLANOS.</t>
  </si>
  <si>
    <t>YAMILE EXADIS ROJAS BULLA</t>
  </si>
  <si>
    <t>PRESTACIÓN DE SERVICIOS DE APOYO A LA GESTIÓN NECESARIO PARA EL FORTALECIMIENTO DE LOS PROCESOS DEL PROGRAMA DE MERCADEO DE LA FACULTAD DE CIENCIAS ECONÓMICAS DE LA UNIVERSIDAD DE LOS LLANOS.</t>
  </si>
  <si>
    <t>DAYANA TRUJILLO APONTE</t>
  </si>
  <si>
    <t>PRESTACIÓN DE SERVICIOS DE APOYO A LA GESTIÓN NECESARIO PARA EL FORTALECIMIENTO DE LOS PROCESOS DEL PROGRAMA DE ECONOMÍA DE LA FACULTAD DE CIENCIAS ECONÓMICAS DE LA UNIVERSIDAD DE LOS LLANOS.</t>
  </si>
  <si>
    <t>NANCY ANDREA SUAREZ ERAZO</t>
  </si>
  <si>
    <t>PRESTACIÓN DE SERVICIOS PROFESIONALES NECESARIO PARA EL FORTALECIMIENTO DE LOS PROCESOS MISIONALES DEL CENTRO DE PROYECCIÓN SOCIAL, CENTRO DE CONSULTORIO EMPRESARIAL Y UNIDAD DE EMPRENDIMIENTO DE LA FACULTAD DE CIENCIAS ECONÓMICAS DE LA UNIVERSIDAD DE LOS LLANOS.</t>
  </si>
  <si>
    <t xml:space="preserve">JUAN DIEGO FRANCO BUITRAGO </t>
  </si>
  <si>
    <t>YUPSSY FERNANDA GUZMAN HENAO</t>
  </si>
  <si>
    <t>PRESTACIÓN DE SERVICIOS DE APOYO A LA GESTIÓN NECESARIO PARA EL FORTALECIMIENTO DE LOS PROCESOS DEL PROGRAMA DE ADMINISTRACIÓN DE EMPRESAS DE LA FACULTAD DE CIENCIAS ECONÓMICAS DE LA UNIVERSIDAD DE LOS LLANOS.</t>
  </si>
  <si>
    <t>ERIKA ISABEL ROJAS CASCAVITA</t>
  </si>
  <si>
    <t>PRESTACIÓN DE SERVICIOS PROFESIONALES NECESARIO PARA EL FORTALECIMIENTO DE LOS DIFERENTES PROCESOS MISIONALES DEL CENTRO DE INVESTIGACIONES Y EL CENTRO DE ESTUDIOS SOCIOECONÓMICOS DE LA FACULTAD DE CIENCIAS ECONÓMICAS.</t>
  </si>
  <si>
    <t>PRESTACIÓN DE SERVICIOS PROFESIONALES NECESARIO PARA EL FORTALECIMIENTO DE LOS PROCESOS ADMINISTRATIVOS QUE SE DESARROLLAN EN LA FACULTAD DE CIENCIAS ECONÓMICAS DE LA UNIVERSIDAD DE LOS LLANOS.</t>
  </si>
  <si>
    <t xml:space="preserve">ANA CECILIA RODRIGUEZ CRUZ </t>
  </si>
  <si>
    <t>PRESTACIÓN DE SERVICIOS DE APOYO A LA GESTIÓN NECESARIO PARA EL FORTALECIMIENTO DE LOS PROCESOS ACADÉMICOS Y ADMINISTRATIVOS DEL PROGRAMA DE LICENCIATURA EN EDUCACIÓN FÍSICA Y DEPORTE DE LA FACULTAD DE CIENCIAS HUMANAS Y DE LA EDUCACIÓN DE LA UNIVERSIDAD DE LOS LLANOS.</t>
  </si>
  <si>
    <t>CLAUDIA MILENA FORERO ECHAVARRIA</t>
  </si>
  <si>
    <t>PRESTACIÓN DE SERVICIOS DE APOYO A LA GESTIÓN NECESARIO PARA EL FORTALECIMIENTO DE LOS PROCESOS ACADÉMICOS Y ADMINISTRATIVOS DEL PROGRAMA DE LICENCIATURA EN MATEMÁTICAS DE LA FACULTAD DE CIENCIAS HUMANAS Y DE LA EDUCACIÓN DE LA UNIVERSIDAD DE LOS LLANOS.</t>
  </si>
  <si>
    <t>JHON SMITH RUGES GUTIERREZ</t>
  </si>
  <si>
    <t>PRESTACIÓN DE SERVICIOS PROFESIONALES NECESARIO PARA EL FORTALECIMIENTO DE LOS PROCESOS DEL CENTRO DE PROYECCIÓN SOCIAL Y CENTRO DE INVESTIGACIONES DE LA FACULTAD DE CIENCIAS HUMANAS Y DE LA EDUCACIÓN DE LA UNIVERSIDAD DE LOS LLANOS.</t>
  </si>
  <si>
    <t>PRESTACIÓN DE SERVICIOS DE APOYO A LA GESTIÓN NECESARIO PARA EL FORTALECIMIENTO DE LOS PROCESOS ACADÉMICOS Y ADMINISTRATIVOS DEL PROGRAMA DE SOCIOLOGÍA DE LA FACULTAD DE CIENCIAS HUMANAS Y DE LA EDUCACIÓN DE LA UNIVERSIDAD DE LOS LLANOS.</t>
  </si>
  <si>
    <t>MARLY JAICETH CORTES LARA</t>
  </si>
  <si>
    <t>YOJAN STYVEN HERNANDEZ CARDONA</t>
  </si>
  <si>
    <t>PEDRO ESTEBAN VARGAS ROJAS</t>
  </si>
  <si>
    <t>LEIDY ESTEFANIA CORREDOR PORTILLA</t>
  </si>
  <si>
    <t xml:space="preserve">PRESTACIÓN DE SERVICIOS DE APOYO A LA GESTIÓN NECESARIO PARA EL FORTALECIMIENTO DE LOS PROCESOS ADMINISTRATIVOS EN EL CENTRO DE IDIOMAS DE LA FACULTAD DE CIENCIAS HUMANAS Y DE LA EDUCACIÓN. </t>
  </si>
  <si>
    <t>STEPHANIE NASSI LOMBANA</t>
  </si>
  <si>
    <t>TANIA ALEJANDRA SALAZAR HERNANDEZ</t>
  </si>
  <si>
    <t>BRANDON ANDRES PULIDO PLAZA</t>
  </si>
  <si>
    <t>DAVID ARNULFO MURCIA GONZALEZ</t>
  </si>
  <si>
    <t>LAURA MELISA OCHOA RUBIANO</t>
  </si>
  <si>
    <t>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t>
  </si>
  <si>
    <t>OMAR PALACIOS ROZO</t>
  </si>
  <si>
    <t>ALEICER ESTIBEN RESTREPO GONZALEZ</t>
  </si>
  <si>
    <t>LEINER LIBARDO MENDOZA RODRIGUEZ</t>
  </si>
  <si>
    <t>FELIPE ANDRES PRIETO TACHA</t>
  </si>
  <si>
    <t>MAIRA ZILENA TUNJANO VELASQUEZ</t>
  </si>
  <si>
    <t>NELSON ALBERTO ZAPATA CIFUENTES</t>
  </si>
  <si>
    <t>PRESTACIÓN DE SERVICIOS PROFESIONALES NECESARIO PARA EL FORTALECIMIENTO DE LOS PROCESOS DE INFRAESTRUCTURA DE LA VICERRECTORÍA DE RECURSOS UNIVERSITARIOS DE LA UNIVERSIDAD DE LOS LLANOS</t>
  </si>
  <si>
    <t>JUAN DAVID TORRES RADA</t>
  </si>
  <si>
    <t>JUAN DAVID ROJAS ARANGO</t>
  </si>
  <si>
    <t>JENNY PATRICIA GONZALEZ LEIVA</t>
  </si>
  <si>
    <t xml:space="preserve">ANA MARIA GUTIERREZ VARON </t>
  </si>
  <si>
    <t>EMILCE SALAMANCA RAMOS</t>
  </si>
  <si>
    <t>Supervisor del proyecto – Contrato No. 655 de 2022</t>
  </si>
  <si>
    <t>280104805</t>
  </si>
  <si>
    <t>280104126</t>
  </si>
  <si>
    <t>280104101</t>
  </si>
  <si>
    <t>280104302</t>
  </si>
  <si>
    <t>280104324</t>
  </si>
  <si>
    <t>320500</t>
  </si>
  <si>
    <t>280104704</t>
  </si>
  <si>
    <t>280104608</t>
  </si>
  <si>
    <t>280104307</t>
  </si>
  <si>
    <t>280101302</t>
  </si>
  <si>
    <t>280101301</t>
  </si>
  <si>
    <t>320300</t>
  </si>
  <si>
    <t>280202109</t>
  </si>
  <si>
    <t>280202201</t>
  </si>
  <si>
    <t>280202106</t>
  </si>
  <si>
    <t>280202101</t>
  </si>
  <si>
    <t>280202204</t>
  </si>
  <si>
    <t>280103302</t>
  </si>
  <si>
    <t>280103301</t>
  </si>
  <si>
    <t>320400</t>
  </si>
  <si>
    <t>280103203</t>
  </si>
  <si>
    <t>280205202</t>
  </si>
  <si>
    <t>280205402</t>
  </si>
  <si>
    <t>M4</t>
  </si>
  <si>
    <t>1. Prestar apoyo en la atención a la comunidad universitaria, ofrecer orientación sobre los recursos y servicios del Sistema de Bibliotecas. 2. Brindar apoyo en el mantenimiento del espacio, para que la colección bibliográfica, los muebles y en general la Biblioteca este limpia y organizada. 3. Apoyar la gestión de préstamos, devoluciones y reserva de los recursos bibliográficos en el respectivo módulo de la plataforma. 4. Prestar apoyo a los procesos de gestión de los recursos bibliográficos.</t>
  </si>
  <si>
    <t>1. Prestar apoyo en la gestión, manejo y custodia del archivo documental del programa.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t>
  </si>
  <si>
    <t>1. Apoyar actividades académicas, investigaciones científicas y experimentos relacionados con el objeto del laboratorio. 2. Apoyo en los mantenimientos, calibración, limpieza y pruebas de esterilidad del equipo. 3. Contribuir en la creación y actualización de los procedimientos y protocolos de uso de equipos. 4. Apoyar en mantener un inventario actualizado de equipos, materiales y reactivos de fácil consulta para los usuarios del laboratorio. 5. Prestar apoyo en la gestión necesaria para la disposición de residuos de laboratorio. 6. Apoyar la preparación y rotulado de los reactivos requeridos para los procesos según solicitud del servicio. 7. Coadyuvar en la inactivación y descarte de reactivos químicos y biológicos. 8. Contribuir con el registro y la información del uso de materiales y equipos del laboratorio. 9. Colaborar con la atención a docencia y usuarios externos. 10. Apoyar el diseño y diligenciamiento de formatos requeridos en los diferentes procesos del laboratorio. 11. Contribuir con la realización de prácticas de los cursos a las cuales el Laboratorio presta servicios. 12. Apoyar los grupos de estudio e investigación que hacen uso de esta dependencia. 13. Contribuir con el diligenciamiento de los formatos reglamentados para el funcionamiento de los equipos. 14. Apoyar en conjunto con el coordinador del Laboratorio la realización de informes de gestión. 15. Prestar apoyo en la gestión, manejo y custodia del archivo documental del laboratorio.</t>
  </si>
  <si>
    <t xml:space="preserve"> 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 11. Apoyar la elaboración de informe de gestión semestral del Centro de Investigación y Centro de Proyección Social.</t>
  </si>
  <si>
    <t>1. Apoyar en la administración de la estación, el mantenimiento de los bienes y los recursos de la estación.  2. Apoyar la coordinación y distribución de responsabilidades entre los operarios de la EPU. 3. Contribuir con sus conocimientos la toma de decisiones de acuerdo a las necesidades previamente solicitadas por los investigadores (materiales y condiciones experimentales que necesitan los proyectos).  4. Prestar apoyo en el registro y procesamiento de la información sobre materiales e insumos y contención de animales en los diferentes espacios de la estación.  5. Coadyuvar con la proyección, ejecución y aseguramiento de la producción de alevinos de las diferentes especies de peces contenidos en la estación.  6. Prestar apoyo en la atención y coordinación del sistema de pasantías en la estación.</t>
  </si>
  <si>
    <t>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 11. Apoyar la elaboración de informe de gestión semestral del Centro de Investigación y Centro de Proyección Social.</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</si>
  <si>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Brindar apoyo en los procesos operativos, logísticos y administrativos de los programas de posgrado que se le asignen. 4. Apoyar a los directores de los programas de posgrado asignados en la elaboración de los informes de ejecución y seguimiento de actividades. 5. Apoyar en la promoción de los programas de posgrado asignados. 6. Colaborar con el seguimiento y control del inventario de bienes de la dependencia.</t>
  </si>
  <si>
    <t>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t>
  </si>
  <si>
    <t>1. Cooperar con los procesos del Centro de proyección Social, Centro de Consultorio Empresarial y Unidad de Emprendimiento en gestión, seguimiento de proyectos y procesos de actividades para el desarrollo de los Planes de Acción. 2. Prestar apoyo en la atención a la comunidad Universitaria. 3. Apoyar las reuniones, comités y elaboración de actas.  4. Contribuir en la elaboración de correspondencia y control de su despacho y recepción para archivo. 5. Prestar apoyo al desarrollo de los informes administrativos.</t>
  </si>
  <si>
    <t>1. Cooperar con los procesos administrativos de la Secretaria Académica y los programas de pregrado y posgrado. 2. Prestar apoyo en la atención a la comunidad Universitaria. 3. Apoyar en la verificación de la asistencia en los procesos de Docencia. 4. Apoyar en la elaboración de correspondencia y control de su despacho y recepción para archivo. 5. Prestar apoyo al desarrollo de los informes administrativos.</t>
  </si>
  <si>
    <t>1. Cooperar con los procesos del Centro de Investigaciones, proyectos y procesos de actividades para el desarrollo de los Planes de Acción. 2. Prestar apoyo en la atención a la comunidad Universitaria. 3. Participar en las reuniones, comités y elaboración de actas. 4. Contribuir en la elaboración de correspondencia y control de su despacho y recepción para archivo. 5. Prestar apoyo al desarrollo de los informes administrativos.</t>
  </si>
  <si>
    <t>1. Apoyar en la elaboración de informes requeridos por los diferentes entes de control que supervisan a la Universidad. 2. Contribuir en la elaboración de propuestas de proyecto a fin de fortalecer todas las dependencias en sus diversas actividades. 3. Prestar apoyo en la coordinación y administración de proyectos que se desarrollen al interior de la Facultad. 4. Apoyar en la elaboración de planes, programas y demás documentos que soliciten las dependencias al interior de la Universidad. 5. Apoyar en la recolección de la información de las diferentes instancias de la Facultad para ser consolidadas y presentadas a las instancias superiores para a su vez ser consolidadas en el informe general de la Universidad. 6. Prestar apoyo en todas las acciones necesarias para la realización de Convenios para prácticas y Pasantías para los alumnos de la Facultad. 7. Contribuir en las acciones de revisión, actualización, evaluación, acreditación y certificación de sus procesos. 8. Contribuir al seguimiento de las metas del Plan de Acción de la Facultad de Ciencias Económicas.</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</si>
  <si>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</si>
  <si>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t>
  </si>
  <si>
    <t>1. Colaborar en el desarrollo de las actividades de la dependencia como:  atención al público de manera presencial, telefónica o virtual, recepción,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t>
  </si>
  <si>
    <t>1. Apoyar en la atención en el área del servicio al cliente para toda la comunidad educativa del Centro de Idioma. 2. Apoyar en el suministro de ayudas educativas para el personal docente. 3. Contribuir en el archivo y control de documentos del área según normatividad. 4. Apoyar con el procesamiento de información pertinente a los procesos del programa de extensión a la comunidad. 5. Colaborar con las actividades relacionadas con los sistemas de seguridad y salud en el trabajo brindando información sobre las deficiencias detectadas en la sede del Centro de Idiomas. 6. Prestar apoyo en promover la cultura preventiva entre colaboradores y estudiantes del Centro de Idiomas. 7. Brindar apoyo en la ejecución efectiva de los protocolos de bioseguridad en las instalaciones del Centro de Idiomas. 8. Contribuir con los procesos de calidad y planes de mejora.</t>
  </si>
  <si>
    <t>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Apoyar los mantenimientos preventivos y correctivos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Contribuir a la jefatura en el seguimiento de los contratos de mantenimiento preventivo y correctivo de equipos de TI. 10. Contribuir a fortalecer el proceso de Gestión de TIC, aplicando estrictamente los procedimientos establecidos.</t>
  </si>
  <si>
    <t>1. Apoyar la gestión editorial de las revistas científicas de la Universidad de los Llanos (Orinoquia, Boletín de Semillero de Investigación en Familia, GEON) respecto a los procesos de recepción, revisión de requisitos y cumplimiento de políticas editoriales de cada revista, apoyo a la comunicación con revisores y autores, la gestión relacionada con la corrección de estilo y maquetación, además de la gestión de los metadatos de la publicación de los artículos aprobados, haciendo uso eficiente de la plataforma OJS determinada por la institución.  2. Apoyar el manejo de la inclusión de artículos y revistas en las bases de datos (Publindex-Colciencias, DOAJ, EBSCO, REDALYC, IMBIOMED, LATINDEX, DIALNET, CABI,e-revistas y ScieloColombia), y la organización de base de datos de autores y de evaluadores de los artículos sometidos a las revistas institucionales de la Universidad de los Llanos. 3. Contribuir al seguimiento de adjudicación de los DOI Digital Object Identifier Sistem en las diferentes publicaciones de la Universidad de los Llanos. 4. Coadyuvar en el proceso de publicaciones que aporten a la divulgación de la ciencia y el sistema de investigaciones de la Universidad de los Llanos. 5. Realizar informe detallado, de manera semestral, de las actividades desarrolladas en las revistas, tanto a la Dirección General de Investigaciones como al Consejo Institucional de Investigaciones.</t>
  </si>
  <si>
    <t>1. Coadyuvar al trámite de avances necesarios para garantizar la ejecución de los proyectos de investigación, así como el trámite y seguimiento de los apoyos económicos asignados por el Consejo Institucional de Investigaciones. 2. Apoyar la revisión de informes financieros de los proyectos de investigación, asegurando su alineación con los presupuestos aprobados y dando seguimiento a su correcta ejecución. 3. Apoyar la actualización de la base datos de los proyectos de investigación financiados mediante convocatorias internas. 4. Apoyar los procesos contractuales de auxiliares, asesores e investigadores requeridos en los proyectos de investigación internos financiados por la Dirección General de Investigaciones.</t>
  </si>
  <si>
    <t>No. Vice Recursos / Regalías</t>
  </si>
  <si>
    <t>NICOLLE YUDETZIX BLANDON BETANCOURT</t>
  </si>
  <si>
    <t>ANGY CAMILA CORREA PALACIOS</t>
  </si>
  <si>
    <t>JONATAN SMITH SALAZAR DELGADO</t>
  </si>
  <si>
    <t>BRAYAN DAVID MENDEZ GOMEZ</t>
  </si>
  <si>
    <t>PRESTACIÓN DE SERVICIOS PROFESIONALES NECESARIO PARA EL FORTALECIMIENTO DE LOS PROCESOS ADMINISTRATIVOS DEL CENTRO CLÍNICO VETERINARIO DE LA FACULTAD DE CIENCIAS AGROPECUARIAS Y RECURSOS NATURALES DE LA UNIVERSIDAD DE LOS LLANOS.</t>
  </si>
  <si>
    <t xml:space="preserve">ALIX YURANI SANABRIA JIMENEZ </t>
  </si>
  <si>
    <t>PRESTACIÓN DE SERVICIOS DE APOYO A LA GESTIÓN NECESARIO PARA EL FORTALECIMIENTO DE LOS PROCESOS EN EL CENTRO CLÍNICO VETERINARIO DE LA FACULTAD DE CIENCIAS AGROPECUARIAS Y RECURSOS NATURALES DE LA UNIVERSIDAD DE LOS LLANOS.</t>
  </si>
  <si>
    <t>PRESTACIÓN DE SERVICIOS PROFESIONALES NECESARIO PARA EL FORTALECIMIENTO DE LOS PROCESOS DEL CENTRO CLÍNICO VETERINARIO DE LA FACULTAD DE CIENCIAS AGROPECUARIAS Y RECURSOS NATURALES DE LA UNIVERSIDAD DE LOS LLANOS.</t>
  </si>
  <si>
    <t>DIANA CAROLINA CIFUENTES GUERRERO</t>
  </si>
  <si>
    <t xml:space="preserve">ZAYDA JULIETH POLANCO FALLA </t>
  </si>
  <si>
    <t>PRESTACIÓN DE SERVICIOS DE APOYO A LA GESTIÓN NECESARIO PARA EL FORTALECIMIENTO DE LOS PROCESOS EN EL LABORATORIO DE BIOTECNOLOGÍA DE LA FACULTAD DE CIENCIAS AGROPECUARIAS Y RECURSOS NATURALES DE LA UNIVERSIDAD DE LOS LLANOS.</t>
  </si>
  <si>
    <t xml:space="preserve">OSCAR JAVIER HERRERA PARRA </t>
  </si>
  <si>
    <t>PRESTACIÓN DE SERVICIOS PROFESIONALES NECESARIO PARA EL FORTALECIMIENTO DE LOS PROCESOS DEL LABORATORIO CLÍNICO DE LA FACULTAD DE CIENCIAS AGROPECUARIAS Y RECURSOS NATURALES DE LA UNIVERSIDAD DE LOS LLANOS.</t>
  </si>
  <si>
    <t>MARIA CRISTINA HERNANDEZ MARTINEZ</t>
  </si>
  <si>
    <t>PRESTACIÓN DE SERVICIOS PROFESIONALES NECESARIO PARA EL FORTALECIMIENTO DE LOS PROCESOS DEL LABORATORIO DE LÁCTEOS Y CÁRNICOS DE LA FACULTAD DE CIENCIAS AGROPECUARIAS Y RECURSOS NATURALES DE LA UNIVERSIDAD DE LOS LLANOS.</t>
  </si>
  <si>
    <t xml:space="preserve">LEYDY LICETH SANDOVAL ROMERO </t>
  </si>
  <si>
    <t>PRESTACIÓN DE SERVICIOS PROFESIONALES NECESARIO PARA EL FORTALECIMIENTO DE LOS PROCESOS DEL LABORATORIO DE GENÉTICA Y REPRODUCCIÓN ANIMAL DE LA FACULTAD DE CIENCIAS AGROPECUARIAS Y RECURSOS NATURALES DE LA UNIVERSIDAD DE LOS LLANOS.</t>
  </si>
  <si>
    <t xml:space="preserve">DIANA MARCELA PIRABAN VILLARREAL </t>
  </si>
  <si>
    <t>PRESTACIÓN DE SERVICIOS DE APOYO A LA GESTIÓN NECESARIO PARA EL FORTALECIMIENTO DE LOS PROCESOS EN EL LABORATORIO DE FISIOLOGÍA VEGETAL DE LA FACULTAD DE CIENCIAS AGROPECUARIAS Y RECURSOS NATURALES DE LA UNIVERSIDAD DE LOS LLANOS.</t>
  </si>
  <si>
    <t>DALILA FRANCO GONZALEZ</t>
  </si>
  <si>
    <t>PRESTACIÓN DE SERVICIOS DE APOYO A LA GESTIÓN NECESARIO PARA EL FORTALECIMIENTO DE LOS PROCESOS EN EL LABORATORIO DE MICROBIOLOGÍA Y FITOPATOLOGÍA VEGETAL DE LA FACULTAD DE CIENCIAS AGROPECUARIAS Y RECURSOS NATURALES DE LA UNIVERSIDAD DE LOS LLANOS.</t>
  </si>
  <si>
    <t>LEIDY YULIED VARGAS MONTOYA</t>
  </si>
  <si>
    <t>PRESTACIÓN DE SERVICIOS PROFESIONALES NECESARIO PARA EL FORTALECIMIENTO DE LOS PROCESOS DEL LABORATORIO DE FISIOLOGÍA Y PARASITOLOGÍA DE LA FACULTAD DE CIENCIAS AGROPECUARIAS Y RECURSOS NATURALES DE LA UNIVERSIDAD DE LOS LLANOS.</t>
  </si>
  <si>
    <t xml:space="preserve">MARIA NELCY GUARNIZO PEREZ </t>
  </si>
  <si>
    <t>PRESTACIÓN DE SERVICIOS PROFESIONALES NECESARIO PARA EL FORTALECIMIENTO DE LOS PROCESOS DESARROLLADOS POR LOS ESTUDIANTES DEL PROGRAMA DE INGENIERÍA AGRONÓMICA EN LA GRANJA TAHÚR Y BANQUETA DE LA UNIVERSIDAD DE LOS LLANOS.</t>
  </si>
  <si>
    <t>JAVIER AUGUSTO SANCHEZ MARTINEZ</t>
  </si>
  <si>
    <t>PRESTACIÓN DE SERVICIOS DE APOYO A LA GESTIÓN NECESARIO PARA EL FORTALECIMIENTO DE LOS PROCESOS DEL LABORATORIO DE QUÍMICA DE LA FACULTAD DE CIENCIAS BÁSICAS E INGENIERÍA DE LA UNIVERSIDAD DE LOS LLANOS.</t>
  </si>
  <si>
    <t>HECTOR ROJAS RICO</t>
  </si>
  <si>
    <t>PRESTACIÓN DE SERVICIOS DE APOYO A LA GESTIÓN NECESARIO PARA EL FORTALECIMIENTO DE LOS PROCESOS DEL LABORATORIO DE ELECTRÓNICA DE LA FACULTAD DE CIENCIAS BÁSICAS E INGENIERÍA DE LA UNIVERSIDAD DE LOS LLANOS.</t>
  </si>
  <si>
    <t>DORA LOYDA MALVA CARRILLO</t>
  </si>
  <si>
    <t>PRESTACIÓN DE SERVICIOS DE APOYO A LA GESTIÓN NECESARIO PARA EL FORTALECIMIENTO DE LOS PROCESOS DEL LABORATORIO DE BIOLOGÍA DE LA FACULTAD DE CIENCIAS BÁSICAS E INGENIERÍA DE LA UNIVERSIDAD DE LOS LLANOS.</t>
  </si>
  <si>
    <t>ANA MARIA MUÑOZ SANCHEZ</t>
  </si>
  <si>
    <t>YEIMY ELIANA QUIÑONES AGUDELO</t>
  </si>
  <si>
    <t>PRESTACIÓN DE SERVICIOS DE APOYO A LA GESTIÓN NECESARIO PARA EL FORTALECIMIENTO DE LOS PROCESOS DEL LABORATORIO DE CALIDAD DE AGUAS DE LA FACULTAD DE CIENCIAS BÁSICAS E INGENIERÍA LA UNIVERSIDAD DE LOS LLANOS.</t>
  </si>
  <si>
    <t xml:space="preserve">KAREN ELAINED VARELA BOHORQUEZ </t>
  </si>
  <si>
    <t>FRANCY DAYANA REYES GUTIERREZ</t>
  </si>
  <si>
    <t>MARLLY LORENA TORO LONDOÑO</t>
  </si>
  <si>
    <t>PRESTACIÓN DE SERVICIOS PROFESIONALES NECESARIO PARA EL FORTALECIMIENTO DE LOS PROCESOS DEL LABORATORIO DE QUÍMICA DE LA FACULTAD DE CIENCIAS BÁSICAS E INGENIERÍA DE LA UNIVERSIDAD DE LOS LLANOS.</t>
  </si>
  <si>
    <t>FANNY GAMBOA CORTES</t>
  </si>
  <si>
    <t>PRESTACIÓN DE SERVICIOS DE APOYO A LA GESTIÓN NECESARIO PARA EL FORTALECIMIENTO DE LOS PROCESOS DE LOS LABORATORIOS DE LA SEDE BOQUEMONTE DE LA UNIVERSIDAD DE LOS LLANOS</t>
  </si>
  <si>
    <t>MAYEITH JULIANA BETANCOURT BASABE</t>
  </si>
  <si>
    <t>PRESTACIÓN DE SERVICIOS DE APOYO A LA GESTIÓN NECESARIO PARA EL FORTALECIMIENTO DE LOS PROCESOS DEL LABORATORIO DE AUTOMATIZACIÓN DE LA FACULTAD DE CIENCIAS BÁSICAS E INGENIERÍA DE LA UNIVERSIDAD DE LOS LLANOS.</t>
  </si>
  <si>
    <t>JHON EDISSON SALGUERO PINZON</t>
  </si>
  <si>
    <t>PRESTACIÓN DE SERVICIOS DE APOYO A LA GESTIÓN NECESARIO PARA EL FORTALECIMIENTO DE LOS PROCESOS EN EL CENTRO TIC PARA LA INGENIERÍA DE LA FACULTAD DE CIENCIAS BÁSICAS E INGENIERÍA DE LA UNIVERSIDAD DE LOS LLANOS.</t>
  </si>
  <si>
    <t>YEINER FABIAN CASTRO BERNAL</t>
  </si>
  <si>
    <t>SOL ANGIE MAYORGA ARAGON</t>
  </si>
  <si>
    <t>JUAN CAMILO PIÑEROS CASTAÑEDA</t>
  </si>
  <si>
    <t>PRESTACIÓN DE SERVICIOS PROFESIONALES NECESARIO PARA EL FORTALECIMIENTO DE LOS PROCESOS DEL GIMNASIO Y EL LABORATORIO DE FISIOLOGÍA DEL ESFUERZO DE LA FACULTAD DE CIENCIAS HUMANAS Y DE LA EDUCACIÓN DE LA UNIVERSIDAD DE LOS LLANOS.</t>
  </si>
  <si>
    <t>PRESTACIÓN DE SERVICIOS DE APOYO A LA GESTIÓN NECESARIO PARA EL FORTALECIMIENTO DE LOS PROCESOS DEL PROGRAMA DE ENFERMERÍA DE LA FACULTAD DE CIENCIAS DE LA SALUD DE LA UNIVERSIDAD DE LOS LLANOS.</t>
  </si>
  <si>
    <t>JUAN CAMILO RIVERA PACHECO</t>
  </si>
  <si>
    <t>PRESTACIÓN DE SERVICIOS DE APOYO A LA GESTIÓN NECESARIO PARA EL FORTALECIMIENTO DE LOS PROCESOS DEL LABORATORIO DE ENTOMOLOGÍA MÉDICA DE LA FACULTAD DE CIENCIAS DE LA SALUD DE LA UNIVERSIDAD DE LOS LLANOS.</t>
  </si>
  <si>
    <t>YOHANA ARCOS</t>
  </si>
  <si>
    <t>PRESTACIÓN DE SERVICIOS DE APOYO A LA GESTIÓN NECESARIO PARA EL FORTALECIMIENTO DE LOS PROCESOS DEL LABORATORIO DE SIMULACIÓN Y HABILIDADES CLÍNICAS DE LA FACULTAD DE CIENCIAS DE LA SALUD DE LA UNIVERSIDAD DE LOS LLANOS.</t>
  </si>
  <si>
    <t>DAVID FELIPE HURTADO ARCILA</t>
  </si>
  <si>
    <t>PRESTACIÓN DE SERVICIOS DE APOYO A LA GESTIÓN NECESARIO PARA EL FORTALECIMIENTO DE LOS PROCESOS DEL LABORATORIO DE SIMULACIÓN Y HABILIDADES FARMACÉUTICAS DE LA FACULTAD DE CIENCIAS DE LA SALUD DE LA UNIVERSIDAD DE LOS LLANOS.</t>
  </si>
  <si>
    <t xml:space="preserve">MILTON MANUEL MENDIVIL MANJARRES </t>
  </si>
  <si>
    <t>NIXON YOHAN ROA CRUZ</t>
  </si>
  <si>
    <t>FREDY ALEJANDRO BERMUDEZ RAMIREZ</t>
  </si>
  <si>
    <t>HOLMAN LOPEZ CASTRO</t>
  </si>
  <si>
    <t>VICTOR JULIO ROJAS AGUDELO</t>
  </si>
  <si>
    <t>BLANCA AURORA MORENO VASQUEZ</t>
  </si>
  <si>
    <t xml:space="preserve">YEISON FERNANDO RIVERA HERNANDEZ </t>
  </si>
  <si>
    <t>FREDY JULIAN MURILLO HERRAN</t>
  </si>
  <si>
    <t>MONICA LILIANA VILLALOBOS</t>
  </si>
  <si>
    <t xml:space="preserve">DANIEL OSWALDO ROJAS RODRIGUEZ </t>
  </si>
  <si>
    <t>JOSE WILMER SOLAQUE RIVEROS</t>
  </si>
  <si>
    <t>NIDIA MARGARITA VERGARA MONDRAGON</t>
  </si>
  <si>
    <t>GERARDO ANDRES DOMINGUEZ DE LOS RIOS</t>
  </si>
  <si>
    <t>JAVIER GUSTAVO LA ROTTA MONROY</t>
  </si>
  <si>
    <t>ALVARO ALEJANDRO ARENAS GOMEZ</t>
  </si>
  <si>
    <t>ALCY DUVAN OSORIO GALAN</t>
  </si>
  <si>
    <t>ANDREA ALZATE IPUZ</t>
  </si>
  <si>
    <t>OSCAR BYRON CORTES CASTAÑEDA</t>
  </si>
  <si>
    <t xml:space="preserve">PAOLA ANDREA SIERRA OBANDO </t>
  </si>
  <si>
    <t>HEYDI PATRICIA QUINTERO CASALLAS</t>
  </si>
  <si>
    <t>YICEL NAYIBER TORRES SANCHEZ</t>
  </si>
  <si>
    <t>JOHN FREDY MUÑOZ MARTINEZ</t>
  </si>
  <si>
    <t>PAULA ANDREA CARVAJAL ESTRADA</t>
  </si>
  <si>
    <t>LUIS ENRIQUE LOPEZ REYES</t>
  </si>
  <si>
    <t>PRESTACIÓN DE SERVICIOS PROFESIONALES NECESARIO PARA EL FORTALECIMIENTO DE LOS PROCESOS ADMINISTRATIVOS DE SERVICIOS GENERALES DE LA UNIVERSIDAD DE LOS LLANOS.</t>
  </si>
  <si>
    <t>PRESTACIÓN DE SERVICIOS DE APOYO A LA GESTIÓN NECESARIO PARA EL FORTALECIMIENTO DE LOS PROCESOS DEL HERBARIO LLANOS DE LA FACULTAD DE CIENCIAS BÁSICAS E INGENIERÍA DE LA UNIVERSIDAD DE LOS LLANOS.</t>
  </si>
  <si>
    <t>JEFER DANNY CANO CALDERON</t>
  </si>
  <si>
    <t>PRESTACIÓN DE SERVICIOS PROFESIONALES NECESARIO PARA EL FORTALECIMIENTO DE LOS PROCESOS DEL MUSEO DE HISTORIA NATURAL DE LA FACULTAD DE CIENCIAS BÁSICAS E INGENIERÍA DE LA UNIVERSIDAD DE LOS LLANOS.</t>
  </si>
  <si>
    <t>1. Prestar apoyo en la selección y adquisición de medicamentos, insumos y  dispositivos médicos para el servicio farmacéutico del centro clínico veterinario. 2. Coadyuvar en la recepción y almacenamiento adecuado de medicamentos, insumos y  dispositivos médicos. 3. Apoyar la dispensación y distribución intrahospitalaria de medicamentos, insumos y  dispositivos médicos del centro clínico veterinario y prácticas en el apoyo a la academia. 4. Prestar apoyo en el proceso de semaforización y rotación de medicamentos, insumos y dispositivos médicos por revisión de fechas de vencimiento. 5. Apoyar el control de factores ambientales de la farmacia por temperatura y humedad relativa. 6. Colaborar con el descarte de medicamentos, insumos y  dispositivos médicos vencidos, alterados o deteriorados. 7. Coadyuvar en la facturación de medicamentos y dispositivos médicos suministrados al centro clínico veterinario. 8. Coadyuvar con el control de inventario de medicamentos, dispositivos médicos e insumos mediante Kardex.  9. Apoyar el registro de los insumos entregados para las prácticas de los diferentes cursos a atender y darle valor económico para cada práctica. 10. Coadyuvar con el informe estadístico al finalizar el periodo académico de insumos médico-quirúrgicos entregados a los cursos que se apoyaron. 11. Apoyar la apertura de las historias clínicas de los pacientes que ingresan al Centro Clínico.  12. Prestar apoyo en la realización del inventario de los insumos médico-quirúrgicos y medicamentos de las cajas de emergencia, que se encuentran en hospitalización y que son manejados por los estudiantes del curso de Clínicas, esto con el fin de permanecer el stock actualizado y evitar pérdidas de los mismos.</t>
  </si>
  <si>
    <t>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la atención a docencia y usuarios externos.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t>
  </si>
  <si>
    <t>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el análisis y procesamiento de las muestras procedentes de usuarios externos y de docencias.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t>
  </si>
  <si>
    <t>1. Apoyar la recepción, procesamiento y almacenamiento de muestras de (sangre, tejidos, semen y otros) a estudiantes tesistas de pregrado y posgrado.  2. Contribuir con el mantenimiento y actualización del inventario de equipos, insumos consumibles y reactivos.  3. Contribuir con la elaboración de los documentos del laboratorio y los protocolos de los procedimientos que se realizan en el laboratorio. 4. Apoyar la realización del manual de bioseguridad de limpieza y desinfección. 5. Contribuir con la organización y/o crear las hojas de vida de los equipos. 6. Apoyar la estandarización de las pruebas de diagnóstico: Serología, Molecular y electroforesis.  7. Apoyar las actividades relacionadas con el grupo de investigación GIRGA. 8. Coadyuvar en la preparación de material para procedimientos que se realizan en el laboratorio. 9. Coadyuvar en el cumplimiento de las normas básicas de bioseguridad y/o reglas del laboratorio. 10. Apoyar en la verificación del funcionamiento de los equipos y que se haga buen uso de ellos.  11. Apoyar la realización de la limpieza y desinfección de los equipos después de haber sido utilizados. 12. Apoyar la preparación y rotulado de los reactivos requeridos para los procesos según solicitud del servicio. 13. Colaborar con la atención a docencia y usuarios externos. 14. Apoyar el diseño y diligenciamiento de formatos requeridos en los diferentes procesos del laboratorio. 15. Contribuir con la realización de prácticas de los cursos a las cuales el Laboratorio presta servicios. 16. Apoyar los grupos de estudio e investigación que hacen uso de esta dependencia. 17. Contribuir con el diligenciamiento de los formatos reglamentados para el funcionamiento de los equipos. 18. Apoyar en conjunto con el coordinador del Laboratorio la realización de informes de gestión. 19. Prestar apoyo en la gestión, manejo y custodia del archivo documental del Laboratorio.</t>
  </si>
  <si>
    <t>1. Prestar apoyo al proceso de análisis e identificación de parásitos de importancia veterinaria, acordes a la disponibilidad de claves taxonómicas. 2. Apoyar la recepción de muestras para diagnostico parasitológico. 3. Coadyuvar con la orientación a los usuarios de los laboratorios en las normas de bioseguridad internas para el laboratorio. 4. Contribuir con el buen uso de los equipos de diagnóstico y uso académico; microscopía básica, microscopio invertido, fluorescencia, incubadora, centrifugas, equipo de química sanguínea y hematología los cuales están a disposición de los procesos. 5. Prestar el apoyo requerido en la toma de electrocardiogramas en animales. 6. Prestar apoyo en la preparación del material, los reactivos y equipos para la ejecución de prácticas. 7. Contribuir con la actualización de los formatos establecido por el SIG para hojas de vida de los equipos y de inventario de reactivos. 8. Apoyar la preparación y rotulado de los reactivos requeridos para los procesos según solicitud del servicio. 9. Coadyuvar en la inactivación y descarte de reactivos químicos y biológicos. 10. Contribuir con el registro y la información del uso de materiales y equipos del laboratorio. 11. Apoyar el diseño y diligenciamiento de formatos requeridos en los diferentes procesos del laboratorio. 12. Contribuir con la realización de prácticas de los cursos a las cuales el Laboratorio presta servicios. 13. Apoyar los grupos de estudio e investigación que hacen uso de esta dependencia. 14. Coadyuvar en la revisión y mantenimiento de los equipos utilizados en los procesos. 15. Colaborar en la atención a estudiantes que realizan prácticas en trabajos independientes en el laboratorio. 16. Contribuir con el diligenciamiento de los formatos reglamentados para el funcionamiento de los equipos. 17. Apoyar en conjunto con el coordinador del Laboratorio la realización de informes de gestión. 18. Prestar apoyo en la gestión, manejo y custodia del archivo documental del laboratorio.</t>
  </si>
  <si>
    <t>Según el Acuerdo Superior 005 del 2010, en su artículo 6: Del Profesional Residente, éste acompañará en acuerdo con el docente coordinador del curso desarrollo en la Unidad Rural El Tahúr y La Banqueta, la dirección de la Escuela de Ingenierías en Ciencias Agrícolas las siguientes actividades: 1. Apoyar la supervisión, administración y manejo de los insumos requeridos en los proyectos pedagógicos, productivos comerciales y de seguridad alimentaria, en los ámbitos agrícola y pecuario. 2. Apoyar la  coordinación en el manejo técnico y administrativo de la Unidad Rural, conjuntamente con el personal administrativo, el profesor coordinador del curso, los profesores acompañantes y los estudiantes. 3. Coadyuvar en la ejecución de las recomendaciones de los profesores a cuyo cargo estén los proyectos agrícolas y pecuarios. 4. Prestar apoyo a la dirección de Escuela de Ingeniería en Ciencias Agrícolas y del Programa de Ingeniería Agronómica, en el desarrollo de las actividades productivas y curriculares de noveno semestre. 5. Apoyar la atención de emergencias en el grupo radicado o de incidencia en la Unidad Rural. 6. Contribuir en el cumplimento cronogramas y planes de trabajo establecidos para el desarrollo de los procesos académicos y productivos que se desarrollan en la Unidad Rural. 7. Contribuir en brindar Información sobre los daños causados por el personal asistente a las instalaciones de la granja y que se deriven en detrimento patrimonial. 8. Apoyar los ejercicios prácticos de los estudiantes.</t>
  </si>
  <si>
    <t>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 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t>
  </si>
  <si>
    <t>1. Brindar apoyo a profesores, estudiantes y comunidad universitaria en general que requieran el servicio de laboratorio como apoyo a la actividad académica. 2. Contribuir con el montaje, entrega y recepción de materiales en las prácticas de laboratorio de Electrónica y el registro en la carpeta de usuario. 3. Coadyuvar en el correcto uso de los equipos de laboratorio de Electrónica, así como mantenerlos en óptimo estado de limpieza para su buen funcionamiento.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de electrónica por parte de los estudiantes. 7. Apoyar con las acciones necesarias para el control de la realización de las prácticas realizadas en el respectivo formato. 8. Apoyar y verificar el préstamo de materiales y equipos a usuarios internos y externos (docentes y estudiantes de tesis de grado) y registrarlos en el formato establecido. 9. Brindar apoyo al director de laboratorio en la realización de las necesidades (material) para la compra anual. 10. Colaborar con el control del estado de la toma corriente y verificar que el laboratorio quede en completo orden. 11. Contribuir en la elaboración de la lista de deudores. 12. Contribuir con el control del uso de los equipos de laboratorio de electrónica. 13. Prestar apoyo con el reporte de los daños que se originen en las instalaciones al director del laboratorio.</t>
  </si>
  <si>
    <t>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t>
  </si>
  <si>
    <t>1. Colaborar en el procesamiento de muestras en laboratorio para análisis fisicoquímicos en la matriz agua, suelo y registro de bitácoras de resultados requeridos en el Centro de Calidad de Aguas (Actividad que implica laboratorio). 2.  Colaborar en la preparación de preservantes y soluciones acuosas requeridas para el laboratorio del Centro de Calidad de Aguas. 3.  Prestar apoyo en la asistencia para el diligenciamiento de formatos de las condiciones ambientales y equipos requeridos en el Centro de Calidad de Aguas. 4.  Colaborar en el manejo y disposición de residuos de laboratorio, reactivos químicos, descarte y etiquetado de muestras del cuarto frio en el Centro de Calidad de Aguas. 5. Apoyar los procesos del sistema de gestión de calidad bajo el cual se desarrollan las actividades asegurando la veracidad de la información producida, y al presentarse auditorías de investigación ambiental internas y externas. 6. Apoyar las actividades académicas y de investigación   que se adelanten por el Instituto de Ciencias Ambientales de la Orinoquía Colombiana (ICAOC) que coadyuven al desarrollo de los distintos convenios y contratos interadministrativos</t>
  </si>
  <si>
    <t>1. Contribuir con la implementación de técnicas analíticas para la proyección de venta de servicios. 2. Contribuir por el correcto uso de los equipos de laboratorios (cromatógrafo de gases y cromatógrafos líquidos), así como mantenerlos en óptimo estado de limpieza. 3. Coadyuvar con la actualización en las hojas de vida de los equipos.  4. Contribuir y apoyar al director del laboratorio para el proceso de verificación de cumplimiento en el aplicativo RELAB del Ministerio de Protección Social para la solicitud como prestador de servicios en la red nacional de laboratorios.  5. Brindar apoyo al director de laboratorio en la realización de las necesidades (materiales, reactivos e insumos) para el funcionamiento de la unidad analítica. 6. Colaborar con la preparación de soluciones y soluciones estándar para el desarrollo de las metodologías implementadas. 7. Coadyuvar con el diligenciamiento de la bitácora de laboratorios. 8. Colaborar con el registro de los análisis desarrollados en la carpeta digital. 9. Cooperar con la limpieza y orden del laboratorio.10. Colaborar en mantener la seguridad de la unidad analítica del laboratorio de química.</t>
  </si>
  <si>
    <t>1. Colaborar en el montaje, entrega y recepción de materiales en las prácticas de los laboratorios. 2. Velar por el correcto uso y manejo de los equipos de laboratorios y por el cumplimiento del procedimiento de aseguramiento metrológico. 3. Asistir en el control de acceso de usuarios a los laboratorios, gestionando los espacios y horarios disponibles. 4. Colaborar en la elaboración de inventarios de reactivos, material de vidrio y proyección de necesidades del laboratorio</t>
  </si>
  <si>
    <t>1. Brindar apoyo a profesores, estudiantes y comunidad universitaria en general que requieran el servicio de laboratorio como apoyo a la actividad académica. 2. Colaborar y velar por el cuidado de los equipos, materiales e instalaciones del laboratorio para que permanezcan en buen estado y se haga correcto uso de ellos. 3. Colaborar con la organización anticipada de los materiales y equipos necesarios para desarrollar las prácticas programadas, comprobando su buen estado. 4. Contribuir con la entrega a estudiantes y docentes los materiales y equipos necesarios antes de la realización de cada práctica.  5. Brindar apoyo al docente y estudiantes durante el transcurso de las prácticas con el fin de garantizar el normal desarrollo de estas. 6. Contribuir con la revisión de los equipos y materiales del laboratorio al finalizar cada práctica. 7. Apoyar con el reporte de daño o eventualidad y toma de los datos de la persona implicada para informar al Coordinador de laboratorios. 8. Brindar apoyo al coordinador de laboratorios en la elaboración de pedidos e inventarios. 9. Coadyuvar con la aplicación y cumplimiento del reglamento del laboratorio por parte de los usuarios e informar de cualquier eventualidad al Coordinador de laboratorios.</t>
  </si>
  <si>
    <t>1. Apoyar la gestión y la prestación de servicios de las salas a profesores, estudiantes y personas autorizadas por la dirección del Centro TIC (registro y acceso).  2. Contribuir con las acciones necesarias para el mantenimiento preventivo y correctivo de los equipos de cómputo, red de datos y equipos de comunicaciones del Centro TIC.  3.  Prestar apoyo en la asistencia tecnológica a las actividades que se organicen por el Centro TIC.  4. Apoyar con el seguimiento y control del inventario del Centro TIC para la Ingeniería.  5. Apoyar con el soporte técnico a estudiantes y docentes de la Facultad.  6. Contribuir al amparo de los elementos que hacen parte de las diferentes salas de cómputo del Centro TIC para la ingeniería. 7. Apoyar con las estadísticas y/o contabilidad del uso de los recursos del Centro Tic para la Ingeniería (Equipos, Salas y Software).</t>
  </si>
  <si>
    <t>1. Contribuir en visibilizar el ejercicio físico en pro del bienestar de la población de toda la universidad que haga uso del gimnasio, a través del asesoramiento y apoyo en los planes de entrenamiento semi - personalizado. 2. Apoyar en el proceso de plan de acción del Laboratorio de fisiología del esfuerzo en el seguimiento de proyectos de investigación, gestión administrativa en el recaudo por la venta de servicios ofertados y apoyo a la academia en clases, talleres y ponencias generadas desde el área biomédica en donde se desarrollan las actividades del Laboratorio. 3. Contribuir en la consolidación de informes parciales y finales relacionando el registro y control de los usuarios y beneficiados de los servicios prestados, así como los reportes de ingresos generados. 4. Coadyuvar en la calibración y puesta a prueba de los equipos de baja, media y alta criticidad del Laboratorio de Fisiología del Esfuerzo, así como el apoyo en la creación y aplicación de los protocolos de cada equipo. 5. Apoyar en el proceso de capacitación a los docentes en los equipos de tecnología que se encuentran en el Laboratorio de Fisiología del Esfuerzo desde la organización del Centro de Entrenamiento. 6. Acompañar a los cursos de entrenamiento, morfología, fisiología y prácticos a los cuales pueden hacer uso de los equipos para las clases y apoyar los procesos de enseñanza y aprendizaje de los mismos durante el periodo académico. 7. Colaborar en la asesoría y aplicación de pruebas de laboratorio a deportistas de la Universidad de los Llanos en acompañamiento de la dirección del Centro de Entrenamiento para los procesos deportivos ASCUN que participen en los zonales regionales y nacionales.</t>
  </si>
  <si>
    <t>1. Apoyar la tramitación de la correspondencia de entrada y salida de la dependencia. 2. Contribuir al buen servicio de la dependencia, en información a los estudiantes, docentes y particulares, sobre asuntos relacionados con su objeto contractual. 3. Apoyar la organización del archivo documental de la dependencia y colaborar en la administración, y manejo adecuado del material documental (físico y digital). 4. Coadyuvar en la elaboración de todos los informes que sean requeridos por las divisiones de la Universidad. 5. Apoyar a la gestión de actividades que se desarrollan en el programa de Enfermería.  6. Apoyar al manejo de las TIC’s. 7. Contribuir con la proyección de los oficios según el requerimiento pertinente al Director de Programa. 8. Apoyar los procesos de Investigación, Proyección Social y Docencia coherentes al programa académico.</t>
  </si>
  <si>
    <t>1. Apoyar la preparación de los materiales y elementos de laboratorio para la realización de las prácticas. 2. Apoyar y asistir al docente en el desarrollo de la práctica. 3. Brindar apoyo a cada grupo de estudiantes durante el desarrollo de la práctica. 4. Apoyar las actividades administrativas y de control de uso del Laboratorio. 5. Coadyuvar al docente en la recolección de las firmas de asistencia de los alumnos que asisten las prácticas. 6. Apoyar al docente en la coordinación y control de uso del laboratorio. 7. Coadyuvar en el control del préstamo de implementos del Laboratorio. 8. Contribuir al cuidado y mantenimiento básico de los equipos y simuladores del laboratorio. 9. Apoyar en la organización y actualización del archivo de los registros y formatos de uso del laboratorio. 10. Coadyuvar al cumplimiento del reglamento del laboratorio por parte de los usuarios e informar de cualquier violación de este al coordinador del laboratorio. 11. Brindar apoyo al coordinador del laboratorio en la elaboración de los respectivos informes.</t>
  </si>
  <si>
    <t>1. Apoyar la preparación de los materiales y elementos de laboratorio para la realización de las prácticas del área clínica. 2. Apoyar y asistir al docente en el desarrollo de la práctica. 3. Brindar apoyo a cada grupo de estudiantes durante el desarrollo de la práctica. 4. Apoyar las actividades administrativas y de control de uso del Laboratorio en el área Clínica. 5. Coadyuvar al docente en la recolección de las firmas de asistencia de los alumnos que asisten las prácticas. 6. Apoyar al docente en la coordinación y control de uso del laboratorio. 7. Coadyuvar en el control del préstamo de implementos del área Clínica del Laboratorio. 8. Contribuir al cuidado y mantenimiento básico de los equipos y simuladores del laboratorio. 9. Apoyar en la organización y actualización del archivo de los registros y formatos de uso del laboratorio correspondientes al área Clínica. 10. Coadyuvar al cumplimiento del reglamento del laboratorio por parte de los usuarios e informar de cualquier violación de este al coordinador del laboratorio. 11. Brindar apoyo al coordinador del laboratorio en la elaboración de los respectivos informes.</t>
  </si>
  <si>
    <t>1. Apoyar la preparación de los materiales y elementos de laboratorio para la realización de las prácticas farmacéuticas. 2. Apoyar y asistir al docente en el desarrollo de la práctica. 3. Brindar apoyo a cada grupo de estudiantes durante el desarrollo de la práctica. 4. Apoyar las actividades administrativas y de control de uso del Laboratorio. 5. Coadyuvar al docente en la recolección de las firmas de asistencia de los alumnos que asisten las prácticas. 6. Apoyar al docente en la coordinación y control de uso del laboratorio. 7. Coadyuvar en el control del préstamo de implementos del Laboratorio. 8. Contribuir al cuidado y mantenimiento básico de los equipos y simuladores del laboratorio. 9. Apoyar en la organización y actualización del archivo de los registros y formatos de uso del laboratorio. 10. Coadyuvar al cumplimiento del reglamento del laboratorio por parte de los usuarios e informar de cualquier violación de este al coordinador del laboratorio. 11. Brindar apoyo al coordinador del laboratorio en la elaboración de los respectivos informes.</t>
  </si>
  <si>
    <t xml:space="preserve">1. Contribuir en la atención adecuada, facilitando los procesos y brindando la información al público docente, estudiantil, administrativo y exterior a la Universidad.  2. Brindar apoyo en las acciones necesarias que permitan la conservación de las diferentes colecciones y restauración de las muestras existentes en el Herbario de la Universidad. 3. Colaborar con el montaje de material botánico. 4. Brindar apoyo en el secado de material Botánico. 5. Contribuir en la inclusión del material botánico. 6. Colaborar con la elaboración de carpetas y etiquetas de los diferentes elementos del Herbario. 7. Colaborar con la elaboración de listados de especies. 8. Contribuir con el control fitosanitario de la colección. 9. Contribuir en la atención de las necesidades que se presenten y que sean de competencia para hacer las gestiones necesarias para dar la solución pertinente. </t>
  </si>
  <si>
    <t>280104103</t>
  </si>
  <si>
    <t>280104317</t>
  </si>
  <si>
    <t>280104107</t>
  </si>
  <si>
    <t>280104111</t>
  </si>
  <si>
    <t>280104110</t>
  </si>
  <si>
    <t>280104321</t>
  </si>
  <si>
    <t>280104115</t>
  </si>
  <si>
    <t>280104602</t>
  </si>
  <si>
    <t>280101309</t>
  </si>
  <si>
    <t>280101310</t>
  </si>
  <si>
    <t>280101303</t>
  </si>
  <si>
    <t>280104322</t>
  </si>
  <si>
    <t>280205205</t>
  </si>
  <si>
    <t>280205206</t>
  </si>
  <si>
    <t>2801011040005</t>
  </si>
  <si>
    <t>DEPENDENCIA</t>
  </si>
  <si>
    <t>División de Tesorería</t>
  </si>
  <si>
    <t>Oficina de Admisiones, Registro y Control Académico</t>
  </si>
  <si>
    <t>Sección de Almacén</t>
  </si>
  <si>
    <t>Oficina de Correspondencia y Archivo</t>
  </si>
  <si>
    <t>Oficina de Asuntos Docentes</t>
  </si>
  <si>
    <t xml:space="preserve">Sección de Presupuesto y Contabilidad </t>
  </si>
  <si>
    <t xml:space="preserve">División de Servicios Administrativos </t>
  </si>
  <si>
    <t>Rectoría</t>
  </si>
  <si>
    <t>Sección de Publicaciones y Ayudas Educativas</t>
  </si>
  <si>
    <t xml:space="preserve">Oficina Asesora de Control Interno Disciplinario </t>
  </si>
  <si>
    <t xml:space="preserve">Oficina Asesora de Control Interno </t>
  </si>
  <si>
    <t>1. Apoyar en la elaboración de informes requeridos por los diferentes entes de control que supervisan a la Universidad. 2. Contribuir en la elaboración de propuestas de proyecto a fin de fortalecer todas las dependencias en sus diversas actividades. 3. Prestar apoyo en la coordinación y administración de proyectos que se desarrollen al interior de la Facultad. 4. Apoyar en la elaboración de planes, programas y demás documentos que soliciten las dependencias al interior de la Universidad. 5. Apoyar en la recolección de la información de las diferentes instancias de la Facultad para ser consolidadas y presentadas a las instancias superiores para a su vez ser consolidadas en el informe general de la Universidad. 6. Prestar apoyo en todas las acciones necesarias para la realización de Convenios para prácticas y Pasantías para los alumnos de la Facultad. 7. Contribuir en las acciones de revisión, actualización, evaluación, acreditación y certificación de sus procesos. 8. Contribuir al seguimiento de las metas del Plan de Acción de la Facultad de Ciencias Humanas y de la Educación.</t>
  </si>
  <si>
    <t>PRESTACIÓN DE SERVICIOS DE APOYO A LA GESTIÓN NECESARIO PARA EL FORTALECIMIENTO DE LOS PROCESOS DEL PROGRAMA DE INGENIERÍA DE SISTEMAS DE LA FACULTAD DE CIENCIAS BÁSICAS E INGENIERÍA DE LA UNIVERSIDAD DE LOS LLANOS.</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</si>
  <si>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Apoyar los procesos operativos, logísticos y administrativos del programa de posgrado que se le asignen. 4. Brindar apoyo a los directores de los programas de posgrado asignados en la elaboración de los informes de ejecución y seguimiento de actividades. 5. Contribuir en la promoción del programa de posgrado asignado. 6. Colaborar con el seguimiento y control del inventario de bienes de la dependencia.</t>
  </si>
  <si>
    <t>Cuatro (04) meses y veintisiete (27) días calendario</t>
  </si>
  <si>
    <t xml:space="preserve">SARA ROCIO MORENO BALMACEDA </t>
  </si>
  <si>
    <t>PRESTACIÓN DE SERVICIOS DE APOYO A LA GESTIÓN NECESARIO PARA EL FORTALECIMIENTO DE LOS PROCESOS ADMINISTRATIVOS DE LA DIRECCIÓN GENERAL DE CURRÍCULO DE LA UNIVERSIDAD DE LOS LLANOS.</t>
  </si>
  <si>
    <t>ADRIANA XIMENA MONSALVE BERNAL</t>
  </si>
  <si>
    <t>SANTIAGO GONZALEZ CESPEDES</t>
  </si>
  <si>
    <t>PRESTACIÓN DE SERVICIOS PROFESIONALES NECESARIO PARA EL FORTALECIMIENTO DE LOS PROCESOS EN EL CENTRO TIC PARA LA INGENIERÍA DE LA FACULTAD DE CIENCIAS BÁSICAS E INGENIERÍA DE LA UNIVERSIDAD DE LOS LLANOS.</t>
  </si>
  <si>
    <t>PRESTACIÓN DE SERVICIOS DE APOYO A LA GESTIÓN NECESARIO PARA EL FORTALECIMIENTO DE LOS PROCESOS ACADÉMICOS Y ADMINISTRATIVOS DEL PROGRAMA DE LICENCIATURA EN ESPAÑOL E INGLES DE LA FACULTAD DE CIENCIAS HUMANAS Y DE LA EDUCACIÓN DE LA UNIVERSIDAD DE LOS LLANOS.</t>
  </si>
  <si>
    <t>PRESTACIÓN DE SERVICIOS PROFESIONALES PARA EL FORTALECIMIENTO DE LOS PROCESOS ADMINISTRATIVOS DE LA RELACIÓN DOCENCIA SERVICIO DE LA FACULTAD DE CIENCIAS DE LA SALUD DE LA UNIVERSIDAD DE LOS LLANOS.</t>
  </si>
  <si>
    <t>ARIEL ARMANDO CORRALES MORA</t>
  </si>
  <si>
    <t>JORGE ARTURO RESTREPO BUITRAGO</t>
  </si>
  <si>
    <t>JULIAN DARCED VASQUEZ GUTIERREZ</t>
  </si>
  <si>
    <t>GERALDINE JHAFET HUERFANO MORENO</t>
  </si>
  <si>
    <t>VERONICA ESTEFANY GARCIA RIVEROS</t>
  </si>
  <si>
    <t>PRESTACIÓN DE SERVICIOS DE APOYO A LA GESTIÓN NECESARIO PARA EL FORTALECIMIENTO DE LOS PROCESOS EN EL LABORATORIO DE ANATOMÍA ANIMAL DE LA FACULTAD DE CIENCIAS AGROPECUARIAS Y RECURSOS NATURALES DE LA UNIVERSIDAD DE LOS LLANOS.</t>
  </si>
  <si>
    <t>PRESTACIÓN DE SERVICIOS DE APOYO A LA GESTIÓN NECESARIO PARA EL FORTALECIMIENTO DE LOS PROCESOS DEL LABORATORIO DE FÍSICA DE LA FACULTAD DE CIENCIAS BÁSICAS E INGENIERÍA DE LA UNIVERSIDAD DE LOS LLANOS.</t>
  </si>
  <si>
    <t>WEIDER JOBANI DIAZ BRICEÑO</t>
  </si>
  <si>
    <t xml:space="preserve"> ANGIE DANIELA ALVAREZ ORTIZ</t>
  </si>
  <si>
    <t>PRESTACIÓN DE SERVICIOS DE APOYO A LA GESTIÓN NECESARIO PARA EL FORTALECIMIENTO DE LOS PROCESOS EN EL PROGRAMA DE INGENIERÍA AGRONÓMICA DE LA FACULTAD DE CIENCIAS AGROPECUARIAS Y RECURSOS NATURALES DE LA UNIVERSIDAD DE LOS LLANOS.</t>
  </si>
  <si>
    <t>KAREN DAYANA OSORIO ARROYAVE</t>
  </si>
  <si>
    <t>PRESTACIÓN DE SERVICIOS DE APOYO A LA GESTIÓN NECESARIO PARA EL FORTALECIMIENTO DE LOS PROCESOS DEL PROGRAMA DE CONTADURÍA PÚBLICA DE LA FACULTAD DE CIENCIAS ECONÓMICAS DE LA UNIVERSIDAD DE LOS LLANOS.</t>
  </si>
  <si>
    <t>DANIEL LAMOS CAMPOS</t>
  </si>
  <si>
    <t>1. Contribuir con las acciones necesarias para el mantenimiento y conservación de la infraestructura tecnológica a cargo de la Facultad. 2. Apoyar la elaboración de informes sobre la infraestructura tecnológica y el uso de la misma. 3. Brindar apoyo en las acciones para el plan de mantenimiento predictivo, preventivo y correctivo a la infraestructura tecnológica. 4. Contribuir y velar por el buen uso y mantenimiento de los equipos tecnológicos e instalaciones. 5. Apoyo en la instalación y configuración del software necesario para cubrir las actividades académicas. 6.  Apoyar la gestión y la prestación de servicios de las salas a profesores y personas autorizadas por la dirección del Centro TIC (registro y acceso).</t>
  </si>
  <si>
    <t xml:space="preserve">1. Apoyar en el seguimiento de convenios con: Escenarios de práctica formativa en salud, escenarios clínicos, escenarios no clínicos institucionales y escenarios de práctica no clínicos no institucionales, que adelanta la Facultad de Ciencias de la Salud. 2. Brindar apoyo en la asignación de cupos de acuerdo a la capacidad instalada de la institución en convenio y a las necesidades de los programas de la Facultad de Ciencias de la Salud de la universidad de los Llanos. 3. Dar cumplimiento a los requisitos establecidos en la norma y en la minuta del convenio en los diferentes escenarios. 4. Realizar el respectivo seguimiento a los comités de relación docencia servicios establecidos con cada institución con la cual se tiene convenio. 5. Realizar seguimiento a la ejecución del plan de mejoramiento y resultado de los procesos de autoevaluación de la RDS. 6. Coordinar las actividades de contraprestación de acuerdo a lo establecido en los Convenios de RDS en los diferentes escenarios de práctica. Se requiere el diseño y desarrollo de talleres, charlas, cursos de mínimo 36 horas, diplomados. certificados dirigidos al personal de salud que hace parte de las instituciones en convenio. 7. Colaborar en la gestión para el suministro de los elementos de protección personal para los estudiantes de los programas de la facultad de Ciencias de la Salud. 8. Apoyar la elaboración de informes técnico administrativos requeridos durante la ejecución del proyecto. 9. Gestionar la liquidación de convenios relacionados con la RDS. 10. Apoyar las actividades de coordinación de prácticas formativas de cada programa de salud adelantado por Facultad de Ciencias de la Salud, y la realización de inducciones y comités de prácticas. </t>
  </si>
  <si>
    <t>1.Contribuir con la preparación de los animales a sacrificar y recolectar residuos biológicos. 2.Prestar apoyo en la recolección, organización, empaquetado y entrega de residuos biológicos a la entidad recolectora pertinente. 3. Apoyar la organización, limpieza y desinfección del lugar destinado para las herramientas. 4. Apoyar en el control y registro de los equipos para garantizar el normal funcionamiento del laboratorio. 5. Prestar apoyo en la desinfección y aseo de la sala de Necropsia. 6. Colaborar con el control de temperaturas del cuarto frio. 7. Apoyar la preparación y rotulado de los reactivos requeridos para los procesos según solicitud del servicio. 8. Contribuir con la recepción de muestras provenientes de usuarios externos. 9. Coadyuvar en la inactivación y descarte de reactivos químicos y biológicos. 10. Contribuir con el registro y la información del uso de materiales y equipos del laboratorio. 11. Colaborar con la atención a docencia y usuarios externos. 12. Apoyar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 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t>
  </si>
  <si>
    <t>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t>
  </si>
  <si>
    <t>4202</t>
  </si>
  <si>
    <t>280103308</t>
  </si>
  <si>
    <t>28010120001</t>
  </si>
  <si>
    <t>280104705</t>
  </si>
  <si>
    <t>280104301</t>
  </si>
  <si>
    <t>DIEGO FERNANDO VEGA ARANGUREN</t>
  </si>
  <si>
    <t>GINA PAOLA VARGAS MILLAN</t>
  </si>
  <si>
    <t>DIANA MARCELA HERRERA COY</t>
  </si>
  <si>
    <t>CARLOS HERNAN OLIVEROS GONZALEZ</t>
  </si>
  <si>
    <t>PRESTACIÓN DE SERVICIOS PROFESIONALES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</si>
  <si>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0499 DE 2025</t>
  </si>
  <si>
    <t>DIEGO ANDRES TORRES CARDOSO</t>
  </si>
  <si>
    <t>Nueve (09) meses y tres (03) días calendario</t>
  </si>
  <si>
    <t>1. Apoyar la realización de la línea gráfica del proyecto. 2. Apoyar el diseño de la imagen de la plataforma tecnológica del proyecto. 3. Apoyar la formulación de instrumentos de recolección de información. 4. Apoyar el diseño de los materiales impresos y digitales a utilizar en el proyecto. 5. Apoyar el diseño de plantillas de presentación y documentos oficiales del proyecto. 6. Apoyar el cumplimiento de los objetivos específicos 2 y 3 del contrato No 655 de 2022 suscrito con MINCIENCIAS.</t>
  </si>
  <si>
    <t>G471</t>
  </si>
  <si>
    <t>1. Prestar apoyo en la realización de piezas gráficas para redes sociales y publicidad de la Institución, publicidad ATL y BTL. 2. Contribuir en el diseño tarjetas (invitaciones, alusivos a una fecha importante, festividades, entre otros). 3. Colaborar con el buen uso de la marca institucional de acuerdo a lo establecido por el manual de identidad.  4. Contribuir en elaboración y edición de video clips y videos Institucionales. 5. Apoyar con la elaboración de la diagramación y línea grafica del boletín informativo digital Unillanista y El periódico “Revista Contexto de proyección social”. 6. Prestar apoyo en el registro fotográfico de eventos institucionales. 7. Prestar apoyo en el diseño en la transmisión en vivo de eventos institucionales, a través de las redes sociales oficiales. 8. Apoyar en la revisión y actualización de matrices correspondientes al Área de Comunicaciones. 9. Contribuir con el manejo y cuidado de todas las herramientas tecnológicas e implementos que sean puestos a su disposición para el desarrollo de sus actividades. 10. Colaborar con la supervisión de la identidad visual y narrativa de la Universidad en todas sus plataformas, asegurando que el mensaje de la institución refleje sus valores y objetivos.</t>
  </si>
  <si>
    <t>1. Prestar apoyo en la realización de piezas gráficas para promocionar la oferta académica de las diferentes sedes de la institución. 2. Apoyar en la elaboración de piezas gráficas de acuerdo a solicitudes de facultades, programas y dependencias. 3. Contribuir con la elaboración y edición de videos para la acreditación institucional y acreditación de programas. 4. Prestar apoyo en el registro fotográfico y audiovisual de eventos institucionales. 5. Prestar apoyo técnico en la realización de transmisiones en vivo de eventos institucionales a través de las redes oficiales. 6. Contribuir en la preproducción, producción y posproducción del programa informativo Unillanos al día. 7. Prestar apoyo para la realización en la transmisión del programa audiovisual Unillanos responde. 8. Apoyar en la organización y depuración de banco de imágenes y videos en el drive de comunicaciones.  9. Apoyar en la revisión y actualización de matrices correspondientes al Área de Comunicaciones. 10. Contribuir con el manejo y cuidado de todas las herramientas tecnológicas e implementos que sean puestos a su disposición para el desarrollo de sus actividades.</t>
  </si>
  <si>
    <t>1. Prestar apoyo en la realización de piezas gráficas para redes sociales y publicidad. 2. Prestar apoyo en el diseño de tarjetas (invitaciones, alusivos a una fecha importante, festividades, entre otros). 3. Contribuir en elaboración y edición de video clips y videos Institucionales. 4. Apoyar con la elaboración del boletín informativo digital El Unillanista y El periódico “Revista Contexto de proyección social”. Prestar apoyo en el registro fotográfico de eventos institucionales. 5. Apoyar en el diseño en la transmisión en vivo de eventos institucionales, a través de las redes sociales oficiales. 6. Ayudar en la revisión y actualización de matrices correspondientes al Área de Comunicaciones. 7. Contribuir con el manejo y cuidado de todas las herramientas tecnológicas e implementos que sean puestos a su disposición para el desarrollo de sus actividades.</t>
  </si>
  <si>
    <t>1. Contribuir en la realización de campaña de sensibilización al público externo e interno de la Universidad de los Llanos. 2. Verificar y hacer seguimiento al plan desarrollo del plan de comunicaciones. 3. Prestar apoyo en el diseño y producción de contenido institucional para medios internos y externos. 4. Desarrollar campañas de marketing institucional que fortalezcan la imagen de la universidad. 5. Prestar apoyo en las transmisiones y protocolo de eventos especiales de acuerdo a requerimientos. 6. Contribuir en la elaboración de producto audiovisual Unillanos al día. 7. Prestar apoyo en la realización del boletín ‘Unillanista’ y el periódico ‘Revista Contexto de proyección social’. 8. Apoyar en la revisión y actualización de matrices correspondientes al Área de Comunicaciones. 9. Contribuir con el manejo y cuidado de todas las herramientas tecnológicas e implementos que sean puestos a su disposición para el desarrollo de sus actividades. 10. Brindar apoyo en la creación de material audiovisual (reels, historias) de los eventos desarrollados por la Universidad con el fin de dinamizar las interacciones en las redes sociales.</t>
  </si>
  <si>
    <t>MARGARITA MARIA HERNANDEZ PINTO</t>
  </si>
  <si>
    <t>PRESTACIÓN DE SERVICIOS PROFESIONALES NECESARIO PARA EL FORTALECIMIENTO DE LOS PROCESOS DEL CENTRO DE PROYECCIÓN SOCIAL Y CENTRO DE INVESTIGACIONES DE LA FACULTAD DE CIENCIAS DE LA SALUD DE LA UNIVERSIDAD DE LOS LLANOS.</t>
  </si>
  <si>
    <t>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Facultad.11. Apoyar la elaboración de informe de gestión semestral del Centro de Investigación y Centro de Proyección Social.</t>
  </si>
  <si>
    <t>320700</t>
  </si>
  <si>
    <t>MARIA CRISTINA GUZMAN RODRIGUEZ</t>
  </si>
  <si>
    <t>NILSON ALEXANDER GOMEZ HERRERA</t>
  </si>
  <si>
    <t>1. Cooperar en la identificación de errores en la data e incorporar nuevas validaciones y limpieza a los datos para mejorar su calidad, eliminar datos duplicados, datos fuera de rango, etc. 2. Contribuir en la gestión y actualización de los ambientes de trabajo del Sistema de Información Académico de la Universidad de los Llanos (SIAU): desarrollo, pruebas, producción.  3. Coadyuvar en el análisis y corrección de incidencias, optimizando las funcionalidades del SIAU. 4. Brindar mecanismo que aseguren la integridad y el correcto funcionamiento y mantenimiento de las bases de datos, comprobando que la información esté coherentemente almacenada. 5. Brindar apoyo en la implementación de estrategias de respaldo, previniendo la pérdida de datos, seleccionando los métodos más acordes y desarrollando planes de restablecimiento en caso de fallos o desastres. 6. Contribuir con la implementación de normas y estándares de seguridad aplicables a la gestión de bases de datos que fortalezcan el proceso de Gestión de TIC. 7. Proponer a la supervisión la definición y aplicación de estrategias para la gestión de bases de datos. 8. Apoyar en la supervisión de las bases de datos gestionadas por el Área de Sistemas. 9. Asistir a las reuniones a las que sea convocado en el marco del desarrollo de sus actividades y atender las directrices que sean emanadas de estas.</t>
  </si>
  <si>
    <t>MAURICIO CAICEDO SALGUERO</t>
  </si>
  <si>
    <t>MARIA ALEJANDRA VELASQUEZ PEÑA</t>
  </si>
  <si>
    <t>ANA MARIA LOPEZ GOMEZ</t>
  </si>
  <si>
    <t>PRESTACIÓN DE SERVICIOS DE APOYO A LA GESTIÓN NECESARIO PARA EL FORTALECIMIENTO DE LOS PROCESOS DE LA DIVISIÓN DE BIBLIOTECA DE LA UNIVERSIDAD DE LOS LLANOS - CAMPUS BOQUEMONTE.</t>
  </si>
  <si>
    <t xml:space="preserve">Facultad de Ciencias Económicas </t>
  </si>
  <si>
    <t>SERGIO LIBARDO ESPINOSA GOMEZ</t>
  </si>
  <si>
    <t>WENDY LORENA NAVARRETE SERRANO</t>
  </si>
  <si>
    <t>PRESTACIÓN DE SERVICIOS PROFESIONALES NECESARIO PARA EL FORTALECIMIENTO DE LOS PROCESOS DEL ÁREA DE SEGURIDAD Y SALUD EN EL TRABAJO DE LA UNIVERSIDAD DE LOS LLANOS.</t>
  </si>
  <si>
    <t>ANGEL ALFONSO CRUZ ROA</t>
  </si>
  <si>
    <t>JULIANA MARIA BOLIVAR DIAZ</t>
  </si>
  <si>
    <t>1. Prestar apoyo en la organización cronológica, física y magnética de la documentación del proceso de estructura organizacional. 2. Apoyar en la revisión y elaboración de Acuerdos y Actas que cumplan con la normatividad vigente para presentar, ante el Consejo Superior, comités y reuniones programadas dentro del proceso de Implementación de Estructura organizacional. 3. Coadyuvar en la programación de reuniones con los responsables de cada proceso misional, estratégico, apoyo y de evaluación. 4. Colaborar con el acompañamiento a las reuniones y comités para el respectivo levantamiento de las Actas.</t>
  </si>
  <si>
    <t>ISMAEL ENRIQUE NIÑO PEREZ</t>
  </si>
  <si>
    <t>JUAN SEBASTIAN BERMUDEZ PEREZ</t>
  </si>
  <si>
    <t>2801012000402</t>
  </si>
  <si>
    <t>JHOSMAN LINARES SOLANO</t>
  </si>
  <si>
    <t>Siete (07) meses calendario</t>
  </si>
  <si>
    <t>Dos (02) meses calendario</t>
  </si>
  <si>
    <t>280202108</t>
  </si>
  <si>
    <t>HEIDY KATHERINE BENAVIDES PEÑARANDA</t>
  </si>
  <si>
    <t>PRESTACIÓN DE SERVICIOS DE APOYO A LA GESTIÓN NECESARIO PARA EL FORTALECIMIENTO DE LOS PROCESOS ESTRATÉGICOS Y MISIONALES DE LA OFICINA ASESORA DE PLANEACIÓN DE LA UNIVERSIDAD DE LOS LLANOS.</t>
  </si>
  <si>
    <t>0590 DE 2025</t>
  </si>
  <si>
    <t>ALIDA MARIA ACOSTA ORTIZ</t>
  </si>
  <si>
    <t>PRESTACIÓN DE SERVICIOS PROFESIONALES PARA EL FORTALECIMIENTO DE ACCIONES QUE PERMITAN LA ARTICULACIÓN DEL SISTEMA DE INVESTIGACIONES CON LOS DIFERENTES ACTORES DEL CTEI CONFORME LA FICHA BPUNI VIAC 08 1510 2024 “FORTALECIMIENTO DEL SISTEMA DE INVESTIGACIONES DE LA UNIVERSIDAD DE LOS LLANOS PARA ATENDER LOS RETOS Y DESAFÍOS DEL TERRITORIO”</t>
  </si>
  <si>
    <t>1. Apoyar el proceso de validación y verificación de la información que se carga en la plataforma SNIES por parte de la Universidad. 2. Coadyuvar en la corrección de inconsistencias para las variables cargadas al SNIES (Inscritos, admitidos, primer curso, matriculados, graduados, docentes). 3. Apoyar la actualización de los datos de la variable participantes de la Universidad de los Llanos en la plataforma SNIES. 4. Apoyar en el proceso de recolección, validación y cargue de información a sistemas de información internos y externos.</t>
  </si>
  <si>
    <t>1.  Contribuir con la actualización y creación de planes, políticas, lineamientos institucionales e instrumentos que orienten el fomento, desarrollo y posicionamiento estratégico de la investigación, el desarrollo tecnológico y la innovación de la Universidad de los Llanos. 2. Coadyuvar en la implementación de estrategias de relacionamiento e intervención para trabajar con los grupos de interés, a nivel interno y externo en el marco del fortalecimiento y la consolidación del Sistema de Investigaciones de la Universidad de los Llanos. 3. Colaborar con el diseño de los principios, bases y estructura del Current Research Information Systems para la Universidad de los Llanos con el fin de visibilizar la información relacionada con las actividades de Investigaciones de la Universidad.</t>
  </si>
  <si>
    <t>G475</t>
  </si>
  <si>
    <t>Un (01) mes y cuatro (04) días calendario</t>
  </si>
  <si>
    <t>JOHAN FERNANDO SANCHEZ GRAJALES</t>
  </si>
  <si>
    <t>PRESTACIÓN DE SERVICIOS PROFESIONALES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</si>
  <si>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PRESTACIÓN DE SERVICIOS DE APOYO A LA GESTIÓN NECESARIOS PARA EL FORTALECIMIENTO DE LOS PROCESOS DEL PROYECTO “RED DE MONITOREO ACÚSTICO DE MAMÍFEROS VOLADORES DE COLOMBIA. UNA ESTRATEGIA DE PARTICIPACIÓN, GESTIÓN, COMUNICACIÓN Y TRANSFERENCIA DE CONOCIMIENTO CIENTÍFICO PARA LA APROPIACIÓN DE LA CIENCIA, LA TECNOLOGÍA Y LA INNOVACIÓN” SELECCIONADO EN LA CONVOCATORIA 890 DE 2020 DEL MINISTERIO DE CIENCIA, TECNOLOGÍA E INNOVACIÓN.</t>
  </si>
  <si>
    <t>Coordinador del proyecto – convenio 012 de 2024</t>
  </si>
  <si>
    <t>1. Brindar apoyo con las actividades asociadas a procesar, analizar, clasificar, validar y estructurar las grabaciones y datos asociados de sonidos de mamíferos voladores (murciélagos) obtenidas en la Universidad de los Llanos. 2. Apoyar las actividades asociadas a desarrollar, adaptar o implementar código o software para el procesamiento y análisis de datos, así como para el entrenamiento, detección o clasificación automática de señales de ecolocalización obtenidas en la Universidad de los Llanos. 3. Contribuir al desarrollo de una aplicación Web para el registro y anotación de señales de ecolocación. 4. Prestar apoyo con la elaboración de informes técnicos y elaboración de artículos científicos para eventos internacionales o revista científica indexada u homologada Publindex B o superior.</t>
  </si>
  <si>
    <t>280101505</t>
  </si>
  <si>
    <t>SARA VICTORIA ZARATE GRANADOS</t>
  </si>
  <si>
    <t>0623 DE 2025</t>
  </si>
  <si>
    <t>KARL ADOLF CIUODERIS APONTE</t>
  </si>
  <si>
    <t>PRESTACIÓN DE SERVICIOS PROFESIONALES PARA DESARROLLO DEL PROYECTO DE INVESTIGACIÓN “CARACTERIZACIÓN ECO-EPIDEMIOLÓGICA Y EVALUACIÓN DE FACTORES DE RIESGO ASOCIADOS A LEPTOSPIROSIS CANINA EN LA VEREDA BARCELONA Y LA COCUY” CON CÓDIGO C01-01-2025-006, DE LA FACULTAD DE CIENCIAS AGROPECUARIAS Y RECURSOS NATURALES CONFORME A LA FICHA BPUNI VIAC 08 1510 2024 “FORTALECIMIENTO DEL SISTEMA DE INVESTIGACIONES DE LA UNIVERSIDAD DE LOS LLANOS PARA ATENDER LOS RETOS Y DESAFIOS DEL TERRITORIO”.</t>
  </si>
  <si>
    <t>Seis (06) meses y quince (15) días calendario</t>
  </si>
  <si>
    <t>CESAR ORLANDO MANCERA ARCILA</t>
  </si>
  <si>
    <t>PRESTACIÓN DE SERVICIOS PROFESIONALES NECESARIO PARA EL FORTALECIMIENTO DE LOS DIFERENTES PROCESOS EN LA SEDE DE RESTREPO DE LA UNIVERSIDAD DE LOS LLANOS.</t>
  </si>
  <si>
    <t>LUZ NATALIA PEDRAZA CASTILLO</t>
  </si>
  <si>
    <t xml:space="preserve">1. Brindar apoyo en la estandarización de pruebas moleculares PCR de laboratorio para diagnóstico de leptospirosis. 2. Apoyar el montaje y ejecución de las pruebas PCR de laboratorio para diagnóstico de leptospirosis. 3. Apoyar el proceso de análisis estadístico de resultados con análisis de datos utilizando el software R Studio. 4. Coadyuvar en la elaboración de mapa de riesgos con la utilización de sistemas de información geográfica (SIG), creará un mapa de riesgos que identifique las áreas más propensas a la transmisión de leptospirosis. 5. Brindar asistencia para el desarrollo preliminar un plan de intervención que incluya la capacitación de la comunidad del área de estudio, medidas de bioseguridad en la universidad, y estrategias de control en animales reservorios. 6. Apoyar la generación de la nueva secuencia genética. 7. Brindar apoyo para la elaboración y sometimiento de artículo científico. 8. Apoyar la formación de un estudiante de pregrado. </t>
  </si>
  <si>
    <t>230103</t>
  </si>
  <si>
    <t>G514</t>
  </si>
  <si>
    <t>FERNANDO CAMPOS POLO</t>
  </si>
  <si>
    <t>Decano de la Facultad de Ciencias Humanas y de la Educación</t>
  </si>
  <si>
    <t>Adición y prórroga / Embarazada</t>
  </si>
  <si>
    <t>Dieciocho (18) días calendario</t>
  </si>
  <si>
    <t>Seis (06) meses y diez (10) días calendario</t>
  </si>
  <si>
    <t>1. Coadyuvar en la elaboración, implementación, soporte y capacitación de aplicaciones web que sean requeridas por las diferentes dependencias de la Universidad.  2. Brindar apoyo a los usuarios en el soporte de las soluciones web institucionales. 3. Brindar apoyo en el soporte, mantenimiento y actualización de la red de datos de la Universidad de los Llanos. 4. Coadyuvar en la instalación, configuración, administración y mantenimiento de servidores físicos y virtuales que se requieran en el Área de Sistemas. 5. Apoyar en la planeación e implementación de procesos de migración, backup y recovery de los servidores que se encuentren bajo la responsabilidad de la Área de Sistemas. 6. Apoyar la elaboración de estudios previos y de oportunidad y conveniencia, para la adquisición de equipos y servicios tecnológicos. 7. Apoyar a la jefatura de la Oficina de Sistemas en el seguimiento de los contratos que la Universidad suscriba, relacionados con la prestación de servicios TIC. 8. Contribuir en el proceso de acreditación de alta calidad. 9. Contribuir a fortalecer el proceso de Gestión de TIC, aplicando estrictamente los procedimientos establecidos.</t>
  </si>
  <si>
    <t>Cinco (05) meses y cinco (05) días calendario</t>
  </si>
  <si>
    <t>1. Apoyar y asesorar los requerimientos e inquietudes de los aspirantes, admitidos o estudiantes con respecto a su situación académica de acuerdo a la normatividad vigente y demás requerimientos de la comunidad en general. 2. Apoyar en la notificación telefónica de admitidos a los programas de pregrado. 3. Apoyar en la verificación de soportes de admisión de estudiantes de pregrado, brindando asesoría en las dudas que pueda presentar el admitido. 4. Apoyar en la verificación de soportes de inscripción o admisión en categorías especiales. 5. Contribuir en la revisión de soportes para grado a estudiantes de pregrado y/o posgrado.  6. Contribuir con la gestión documental física y virtual del expediente académico de los estudiantes de pregrado. 7. Prestar apoyo en la actualización del inventario físico documental de estudiantes de pregrado en el formato FO-GDO.04. 8. Colaborar con la actualización de datos personales de los estudiantes de pregrado en el sistema de información institucional. 9. Apoyar la recepción, clasificación, registro y archivo de documentos, actas y solicitudes de la Oficina de Admisiones, Registro y Control Académico aplicando los procedimientos indicados por la Oficina de Correspondencia y Archivo. 10. Apoyar el proceso de inscripción de cursos a estudiantes regulares.</t>
  </si>
  <si>
    <t>1. Brindar apoyo y asesoría a los requerimientos e inquietudes de los aspirantes, admitidos o estudiantes con respecto a su situación académica de acuerdo a la normatividad vigente y demás requerimientos de la comunidad en general. 2. Contribuir en la revisión de soportes para grado a estudiantes de pregrado y/o posgrado. 3. Coadyuvar con la notificación a la población estudiantil de pregrado y posgrado interesada en los procesos de Matricula, Tramite de Grado, Descuento electoral. 4. Apoyar en la revisión de certificado electoral para la aplicación del descuento de ley. 5. Colaborar con la actualización de datos personales de aspirantes o estudiantes de pregrado y posgrado en el sistema de información institucional. 6. Apoyar en la verificación de soportes de inscripción o admisión en categorías especiales. 7. Contribuir con los reportes de indicadores institucionales establecidos por el SIG y reportes estadísticos de población estudiantil. 8. Apoyar en la verificación de soportes de admisión de estudiantes de pregrado y posgrado brindando asesoría en las dudas que pueda presentar el admitido. 9. Apoyar el proceso de inscripción de cursos a estudiantes regulares.</t>
  </si>
  <si>
    <t>1. Contribuir en la elaboración y actualización de la información referente con: mapa de riesgos indicadores, plan de mejoramiento, procedimientos y formatos. 2. Colaborar en la verificación de saldos kárdex de las diferentes bodegas. 3. Apoyar la elaboración de informes inherentes a la Sección de Almacén: informes de gestión o de acción, informe análisis movimiento de Almacén, Informes para acreditación institucional y cualquier otro informe que se requiera. 4. Prestar apoyo en identificación de mejoras del programa SICOF del módulo de compras. 5. Apoyar el proceso de las salidas y entradas de materiales y suministros. 6. Apoyar en el desarrollo del procedimiento de bajas directas. 7. Colaborar en realizar seguimiento, control y ajuste de saldos de los grupos según movimiento de Almacén desde la articulación del nuevo sistema hasta la fecha. 8. Colaborar en el seguimiento y ajustes en la transición de la codificación de CUIPO al programa SICOF del módulo de compras, atendiendo solicitud de creación de los usuarios que lo soliciten. 9. Apoyar en el análisis, elaboración y reclasificación de grupo de inventarios de bienes muebles e inmuebles.</t>
  </si>
  <si>
    <t>1. Apoyar en la práctica de inventarios físicos bimensual de la bodega principal (elementos devolutivos y consumo), apoyar en realizar y levantamiento del acta respectiva. 2. Apoyar en recibir los elementos y bienes que lleguen al almacén, verificando frente al Contrato, que estos cumplan las características técnicas, facturas de ley y actas de recibido a satisfacción cuando así se requiera. 3. Apoyar en la ubicación en las estanterías los elementos que han ingresado al almacén de acuerdo al sistema de almacenamiento, y según su clasificación. 4. Apoyar en la organización de elementos para ser entregados a las diferentes dependencias académicas administrativas, cumpliendo los requisitos para las mismas (solicitud, aprobación, registro de firmas del responsable). 5. Prestar apoyo en la marcación de los elementos devolutivos previo a la entrega de los mismos, verificando, marca, modelo y serial. 6. Colaborar con la entrega oportuna de los comprobantes de salida debidamente firmados, dentro del término establecido para tal fin. 7. Apoyar en la rotación de los elementos ubicados en la bodega de inactivos. 8. Apoyar en la creación de códigos de SICOF de elementos o bienes según solicitudes o contratos cuando se requiera 9. Apoyar con el diligenciamiento de los formatos necesarios para la realización de la supervisión de los contratos a cargo de Almacén: actas, informes, certificaciones. 10. Apoyar por el buen uso, seguridad e integridad de los elementos en bodega de inactivos.</t>
  </si>
  <si>
    <t>1. Apoyar con informes estadísticos, reportes bibliográficos de las plataformas y bases de datos de División de Biblioteca, solicitadas por unidades académicas, administrativas o por entes externos. 2. Apoyar en el soporte técnico de las plataformas tecnológicas, bases de datos, equipos tecnológicos y página Web del Sistema de Bibliotecas de la Universidad. 3. Coadyuvar en la participación de las reuniones y programas de formación del Sistema de Bibliotecas, solicitados por las unidades académicas, administrativas o entes externos. 4. Prestar apoyo en los procesos de gestión de los recursos bibliográficos, muebles y equipos tecnológicos del Sistema de Biblioteca. 5. Brindar apoyo en la realización de reporte de multas de préstamo en el sistema y reportarla en la plataforma SIAU.</t>
  </si>
  <si>
    <t>0684 DE 2025</t>
  </si>
  <si>
    <t>G571</t>
  </si>
  <si>
    <t>1. Apoyar en la atención en el área del servicio al cliente para toda la comunidad educativa del Centro de Idioma. 2. Brindar apoyo en el proceso de revisión de documentos de matrículas para estudiantes nuevos y antiguos de manera física y digital. 3. Apoyar en el control y suministro de ayudas educativas para el personal docente. 4. Contribuir en el archivo y control de documentos del área según normatividad. 5. Apoyar los procesos de apertura de semestre académico de las diferentes sedes de Centro de Idiomas. 6. Coadyuvar con el registro de estudiantes en la plataforma SIET. 7. Apoyar con la revisión, direccionamiento o respuesta de las solicitudes allegadas al Centro de Idiomas. 8. Contribuir con los procesos de calidad y planes de mejora.</t>
  </si>
  <si>
    <t>1.  Apoyar en la atención en el área del servicio al cliente para toda la comunidad educativa del Centro de Idioma. 2. Coadyuvar con la oferta y promoción de los servicios del Centro de Idiomas.  3. Coadyuvar en los diferentes procesos de legalización, actualización o de trámite de proyectos de registros, educación continuada, convenios etc. 4. Apoyar a la dirección y/o coordinación en diferentes procesos académico – administrativos del centro de idiomas. 5. Apoyar en el control del inventario que se encuentra en el Centro de Idiomas. 6. Apoyar en el seguimiento y control de la base de datos de los estudiantes de extensión a la comunidad.  7. Apoyar mediante el acompañamiento a los estudiantes en las actividades lúdicas y recreativas. 8. Contribuir con los procesos de calidad y planes de mejora.</t>
  </si>
  <si>
    <t>1. Apoyar con brindar información sobre los servicios ofertados a la comunidad en general del centro de idiomas. 2. Apoyar mediante la trazabilidad y consolidación del historial documental de los estudiantes de los diferentes programas del centro de idiomas. 3. Apoyar con la revisión y aprobación de los soportes que son parte del proceso de matrícula de estudiantes de cada uno de los programas del centro de idiomas. 4. Apoyar con la recopilación y análisis de indicadores internos de calidad educativa para los diferentes programas del centro de idiomas. 5. Apoyar a la coordinación en los diferentes procesos de acuerdo a las necesidades presentadas. 6. Contribuir con los procesos de calidad y planes de mejora que se ejecuten en el centro de idiomas.</t>
  </si>
  <si>
    <t>Cinco (05) meses y quince (15) días calendario</t>
  </si>
  <si>
    <t>MICHAEL ANDRES BOHORQUEZ GUAYARA</t>
  </si>
  <si>
    <t>1. Coadyuvar jurídicamente las instancias de las actuaciones disciplinarias-jurídicas contenidas en el código único disciplinario. 2. Coadyuvar a sustanciar los diferentes procesos disciplinarios. 3. Coadyuvar a la proyección de autos de apertura de indagación previa. 4. Coadyuvar a la proyección autos de apertura de investigación disciplinaria. 5. Coadyuvar a la proyección autos de trámite e impulso procesal. 6. Coadyuvar a la fijación y desfijación de edictos. 7. Coadyuvar a la realización de comunicaciones y notificaciones de las actuaciones disciplinarias. 8. Coadyuvar a la proyección y revisión de respuestas a solicitudes y derechos de petición.  9. Coadyuvar en la actualización de la información diligenciada en la matriz de inventario de expedientes. 10. Coadyuvar a la elaboración del libro de correspondencia recibida y generada. 11. Coadyuvar en la práctica de pruebas e información necesarias para las actuaciones disciplinarias previa designación del Asesor de Control Interno Disciplinario. 12. Coadyuvar en el diligenciamiento de la matriz de procesos. 13. Coadyuvar en tener debidamente sustanciado, organizado y digitalizado el expediente. Así mismo, entregar el expediente organizado al momento de dar por finalizado el contrato. 14. Apoyar el manejo del correo electrónico de la oficina asesora de Control Interno Disciplinario. 15. Colaborar con la elaboración de informes e inventarios de la oficina e inventarios de la oficina asesora de Control Interno Disciplinario. 16. Prestar apoyo en el envió de información requerida a través de medios electrónicos.</t>
  </si>
  <si>
    <t>1. Apoyar en el seguimiento a los diferentes programas de grado de la Institución y las necesidades de acompañamiento y revisión de documentación según el nivel o grado de desarrollo de la calidad en que encuentren. 2. Coadyuvar en la revisión curricular de los documentos de los programas de grado que se encuentran en proceso de otorgamiento de Registro Calificado, Renovación de Registro Calificado, Acreditación y Renovación de la Acreditación, lo anterior, sujeto a la normatividad vigente.  3. Brindar apoyo en la digitación y proyección de acuerdos y resoluciones académicas. 4. Colaborar en la revisión de normatividad interna respecto a lineamientos pedagógicos y curriculares de la Universidad. 5. Apoyar en la elaboración de informes de ejecución y seguimiento de las actividades de la Dirección General de Currículo. 6. Prestar apoyo en el Comité Curricular de Grado, documentos a presentar, actas de reunión y demás compromisos que de allí se deriven. 7. Brindar apoyo al seguimiento, verificación de los avances y cumplimiento de las metas PAI. 8. Prestar apoyo en la elaboración, consolidación y presentación de los informes de gestión solicitados a la Dirección General de Currículo. 9. Apoyar las actividades propias en el desarrollo de las funciones de la Dirección General de Currículo para el cumplimiento de metas y objetivos.</t>
  </si>
  <si>
    <t>1. Apoyar la elaboración de plan de prácticas y visitas extramuros (vpe): Cronograma, proyección de presupuesto, elaboración de solicitud de disponibilidades presupuestales y compromisos presupuestales, elaboración de Resoluciones de desplazamiento y reportar con servicios generales los requerimientos de transporte de conformidad con las vpe. 2. Contribuir en la elaboración de informes sobre la ejecución y proceso de las salidas y prácticas extramuros. 3. Prestar apoyo en la atención del personal administrativo, docentes y estudiantes, así como el trámite de los correos electrónicos de la manera oportuna. 4. Contribuir en la elaboración de oficios, memorandos y correspondencia interna o externa allegados a la Dirección General de Currículo. 5. Apoyo en el desarrollo del Comité Coordinador de Visitas y Prácticas Extramuros, elaboración y proyección de actas. 6. Brindar apoyo para el desarrollo y la trazabilidad de los convenios bajo supervisión de la Dirección General de Currículo. 7. Brindar apoyo en la elaboración, consolidación y presentación de los informes de gestión solicitados a la Dirección General de Currículo. 8. Brindar apoyo en la recopilación de la información solicitada a la DGC, tanto para la respuesta a derechos de petición como para los requerimientos del proceso de acreditación institucional.</t>
  </si>
  <si>
    <t>0715 DE 2025</t>
  </si>
  <si>
    <t>G607</t>
  </si>
  <si>
    <t>0729 DE 2025</t>
  </si>
  <si>
    <t>G643</t>
  </si>
  <si>
    <t>280104104</t>
  </si>
  <si>
    <t>1. Apoyar la elaboración de informes de cumplimiento relacionados con los distintos procesos y proyectos asignados a la Facultad. 2. Contribuir en la elaboración de propuestas de proyectos de inversión en infraestructura física y tecnológica orientados al mejoramiento de la calidad institucional, sostenibilidad del crecimiento y fortalecimiento de las dependencias de la facultad. 3. Brindar apoyo en la gestión, coordinación y administración de proyectos desarrollados al interior de la Facultad. 4. Apoyar la elaboración de planes, programas y demás documentos requeridos por las distintas dependencias de la Universidad. 5. Contribuir con las acciones y gestiones necesarias para el cumplimiento de las actividades, planes y programas establecidos en el Plan de Acción de la Facultad. 6. Brindar apoyo en las actividades relacionadas con procesos de acreditación de alta calidad, renovación de registros calificados y formulación de nuevos programas académicos. 7. Brindar seguimiento y verificación a los procesos relacionados con las comisiones de estudio de los docentes adscritos a la Facultad. 8. Apoyar en la atención de necesidades surgidas en el desarrollo de las actividades de la Facultad, gestionando soluciones pertinentes de acuerdo con las competencias asignadas. 9. Apoyar en la elaboración y formalización de convenios nacionales e internacionales para la extensión de servicios, desarrollo de proyectos de innovación, investigación y educación continuada. 10. Apoyar la comunicación de la Decanatura con las diferentes dependencias de la Facultad, con el fin de facilitar los procesos administrativos y académicos internos.</t>
  </si>
  <si>
    <t>1. Colaborar en el desarrollo de las actividades de la dependencia como: atención al público de manera presencial, telefónica o virtual, recepción,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Brindar apoyo en la revisión de las responsabilidades académicas aprobadas por el Consejo de Facultad en el Sistema de Información Académica de la Universidad de los Llanos (SIAU), así como en el manejo de otros aplicativos y bases de datos. 4. Apoyar en la organización y redacción de actas y resoluciones, así como en la gestión de la correspondencia generada a partir de las sesiones del Consejo de Facultad. 5. Apoyo al trámite de grado de los estudiantes de la Facultad. 6. Contribuir con la información requerida para la elaboración del informe de gestión de la Secretaría Académica.</t>
  </si>
  <si>
    <t>PRESTACIÓN DE SERVICIOS DE APOYO A LA GESTIÓN NECESARIO PARA EL FORTALECIMIENTO DE LOS PROCESOS ACADÉMICOS Y ADMINISTRATIVOS EN LOS PROGRAMAS DE POSGRADOS DE LA ESCUELA DE INGENIERÍA DE LA FACULTAD DE CIENCIAS BÁSICAS E INGENIERÍA DE LA UNIVERSIDAD DE LOS LLANOS.</t>
  </si>
  <si>
    <t>1. Contribuir en la atención de los programas de posgrados adscritos a la Escuela de Ingeniería de la Facultad, facilitando los procesos y brindando información a los estudiantes, docentes y directores de programas de posgrados, apoyándose en el uso de las tecnologías de la información y comunicación (TIC). 2. Colaborar en las actividades de control, organización y actualización del archivo de la dependencia tanto físico como electrónico acorde a las directrices institucionales en materia de Gestión Documental. 3. Contribuir en los procesos académicos que se realicen desde el Sistema de Información Académica de la Universidad de los Llanos (SIAU). 4. Contribuir con la información requerida para la elaboración del informe de gestión de los posgrados de la Escuela de Ingeniería. 5. Contribuir en la promoción y difusión de la información pertinente de los programas de posgrado de la Escuela de Ingeniería a la comunidad en general. 6. Apoyar la recepción, recopilación y trámite de documentos para contratación y pago de los profesores de hora cátedra de los posgrados de la Escuela de Ingeniería.</t>
  </si>
  <si>
    <t>0742 DE 2025</t>
  </si>
  <si>
    <t>G693</t>
  </si>
  <si>
    <t>1. Prestar apoyo en asesorías jurídicas cuando le sean requeridas por la Asesora Jurídica en el área de proyección social. 2. Prestar apoyo jurídico en la proyección de las respuestas a las solicitudes efectuadas por la Oficina de Proyección social. 3. Prestar apoyo jurídico en la proyección o revisión de respuestas de las solicitudes y/o consultas realizadas por los diferentes estamentos de la Universidad. 4. Prestar apoyo jurídico en la proyección o revisión de actos administrativos, documentos, informes, para suscribir convenios por parte de la Oficina de Proyección Social de la universidad, de acuerdo a la naturaleza de los mismos y conforme a la normatividad aplicable. 5.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6.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7.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8.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departamental.</t>
  </si>
  <si>
    <t>1. Prestar apoyo en velar por el cumplimiento de las normas de seguridad y salud en el trabajo. 2. Apoyar las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Prestar apoyo en promover la cultura preventiva entre los trabajadores. 6. Brindar información sobre el uso y mantenimiento correcto de equipos de trabajo. 7. Prestar apoyo en la comunicación sobre el uso obligatorio de equipos de protección individual y colectiva. 8. Brindar información sobre las deficiencias detectadas en las inspecciones periódicas 9. Colaborar en la investigación de accidentes laborales. 10. Prestar apoyo en la realización de inspecciones del botiquín de primeros auxilios y de los equipos de extinción de incendios, así como su correcta ubicación. 11. Apoyar la elaboración y actualización el programa de seguridad y salud en el trabajo y el panorama de factores de riesgo. 12. Brindar apoyo en la socialización de las matrices de identificación de peligros evaluación y control de riesgos en la universidad. 13. Apoyar en el diseño de mecanismos e implementarlos para la socialización del sistema de gestión de seguridad y salud en el trabajo, la política, objetivos, metas, resultados de los indicadores. 14. Prestar apoyo en velar por cumplimiento a los decretos 1443 de 2014, Decreto 1072 de 2015, Resolución 0312 de 2019 y demás normatividad aplicable, en lo pertinente a la implementación y ejecución del sistema de gestión de seguridad y salud en el trabajo. 15. Contribuir en el desarrollo del plan de vigilancia epidemiológico Riesgo Químico para prevenir a los trabajadores de afectaciones a la salud derivadas de sustancias peligrosas. (Inspecciones, Capacitaciones).</t>
  </si>
  <si>
    <t>1. Prestar apoyo en velar por el cumplimiento de las normas de seguridad y salud en el trabajo. 2. Apoyar las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Prestar apoyo en promover la cultura preventiva entre los trabajadores. 6. Brindar información sobre el uso y mantenimiento correcto de equipos de trabajo. 7.  Brindar apoyo en la comunicación sobre el uso obligatorio de equipos de protección individual y colectiva. 8. Brindar información sobre las deficiencias detectadas en las inspecciones periódicas. 9. Colaborar en la investigación de accidentes laborales. 10. Prestar apoyo en la realización de inspecciones del botiquín de primeros auxilios y de los equipos de extinción de incendios, así como su correcta ubicación. 11. Apoyar la elaboración y actualización del programa de seguridad y salud en el trabajo y el panorama de factores de riesgo. 12. Brindar apoyo en la socialización de las matrices de identificación de peligros evaluación y control de riesgos en la universidad. 13. Apoyar en el diseño de mecanismos e implementarlos para la socialización del sistema de gestión de seguridad y salud en el trabajo, la política, objetivos, metas, resultados de los indicadores. 14. Prestar apoyo en velar por cumplimiento a los decretos 1443 de 2014, Decreto 1072 de 2015, Resolución 0312 de 2019 y demás normatividad aplicable, en lo pertinente a la implementación y ejecución del sistema de gestión de seguridad y salud en el trabajo. 15. Desarrollar el plan estratégico de seguridad vial para proteger la vida de los trabajadores en el entorno vial (Inspecciones, Capacitaciones).</t>
  </si>
  <si>
    <t>1. Apoyar el proceso de estandarización y elaboración de los planes de mejoramiento institucionales y de programa del proceso de autoevaluación, fruto de auditorías internas y externas. 2. Brindar apoyo en la formulación y monitoreo de los planes estratégicos institucionales. 3. Brindar apoyo en el análisis y elaboración de conceptos de viabilidad técnica para el trámite ante el Consejo Superior Universitario.  4. Brindar apoyo en el análisis de datos estadísticos para la toma de decisiones. 5. Apoyar el monitoreo y análisis de los indicadores de gestión asociados al proceso de direccionamiento estratégico. 6. Brindar apoyo en la estructuración de los planes, políticas y prospectivas institucionales.</t>
  </si>
  <si>
    <t>0795 DE 2025</t>
  </si>
  <si>
    <t>G770</t>
  </si>
  <si>
    <t>1. Apoyar la evaluación del contexto institucional conforme a los cambios que impactan a los objetivos estratégicos y a los objetivos de los procesos en el marco del Sistema de Gestión de la Calidad. 2. Acompañar la mejora continua de los procesos del Sistema de Gestión de la Calidad. 3. Apoyar la implementación de herramientas que permitan hacer seguimiento y medición a los procesos. 4. Apoyar en el proceso de levantamiento, documentación, análisis, validación y formalización de procedimientos, formatos, riesgos e indicadores de gestión de los procesos del Sistema Gestión de Calidad; de conformidad con los mecanismos e instrumentos institucionales y los requisitos aplicables. 5. Apoyar la ejecución del programa anual de auditorías internas. 6. Apoyar la elaboración y presentación del informe de revisión por la alta dirección del Sistema de Gestión de la Calidad. 7. Apoyar la reestructuración y articulación del Sistema de Gestión de la Calidad. 8. Apoyar la planeación y ejecución de actividades de sensibilización sobre el Sistema de Gestión de Calidad de la Universidad.</t>
  </si>
  <si>
    <t>1. Acompañar la mejora continua de los procesos del sistema de gestión de la calidad. 2. Apoyar el diseño e implementación de herramientas que permitan hacer seguimiento y medición a los procesos. 3. Apoyar en el proceso de levantamiento, documentación, análisis, validación y formalización de políticas, procesos, procedimientos, formatos, riesgos, indicadores de gestión, del Sistema Gestión de Calidad; de conformidad con los mecanismos e instrumentos institucionales y los requisitos aplicables. 4. Apoyar las actividades relacionadas con la actualización y administración del micro sitio web del SIG. 5. Apoyar la planeación y ejecución del programa anual de auditorías internas. 6. Apoyar la elaboración de los informes requeridos por las unidades académico - administrativas y entes externos. 7. Apoyar la reestructuración y articulación del Sistema de Gestión de la Calidad. 8. Apoyar la planeación y ejecución de las actividades de sensibilización sobre el Sistema de Gestión de Calidad de la Universidad.</t>
  </si>
  <si>
    <t>1. Apoyar el proceso de costeo de los bienes y servicios que ofrece la Universidad. 2. Contribuir en la elaboración de documentos con proyecciones financieras y poblacionales para la toma de decisiones. 3. Apoyar la elaboración de las propuestas de normatividad o ajuste normativo resultado de la elaboración de análisis financieros y aplicación de modelos de costeo. 4. Apoyar el proceso de actualización de los derechos pecuniarios de la Universidad de los Llanos. 5. Brindar apoyo en la verificación de la información de los formatos de SIRECI reportado a la oficina asesora de Planeación. 6. Apoyar en el proceso de actualización de tarifas de servicios ofrecidos por la Universidad de los Llanos. 7. Coadyuvar en la elaboración de las proyecciones financieras de los programas académicos. 8. Apoyar el proceso de estadística y análisis de datos de información Institucional para la toma de decisiones.</t>
  </si>
  <si>
    <t>0807 DE 2025</t>
  </si>
  <si>
    <t>G782</t>
  </si>
  <si>
    <t>KAREN VANESSA HERRERA LOPEZ</t>
  </si>
  <si>
    <t>1001</t>
  </si>
  <si>
    <t>OMAR YESID LIEVANO GARAVITO</t>
  </si>
  <si>
    <t>FABIAN ANDRES BAQUERO MENDEZ</t>
  </si>
  <si>
    <t>0831 DE 2025</t>
  </si>
  <si>
    <t>1. Colaborar en el seguimiento de las solicitudes presentadas por los usuarios del sistema de información financiero y administrativo para garantizar la solución y/o respuesta. 2. Coadyuvar con el levantamiento de requerimientos para el ajuste o desarrollo de nuevas funcionalidades o reportes del sistema de información administrativo y financiero que requieran los usuarios para garantizar el correcto desarrollo de las actividades y la entrega del producto solicitado. 3. Apoyar el mantenimiento del sistema de información administrativo y financiero, actualización de la documentación, programación de ventanas de mantenimiento, despliegues y administración de los usuarios. 4. Coadyuvar en la generación, organización y envío de información financiera y administrativa a entes externos y usuarios internos de la Universidad. 5. Apoyar a la jefatura de la Oficina de Sistemas en la elaboración de estudios de oportunidad y conveniencia, y seguimiento del contrato de soporte y mantenimiento del sistema de información administrativo y financiero. 6. Brindar asistencia a los diferentes usuarios de los módulos del sistema administrativo y financiero. 7. Contribuir en el proceso de Acreditación de alta calidad. 8. Contribuir a fortalecer el proceso de Gestión de TIC, aplicando estrictamente los procedimientos establecidos.</t>
  </si>
  <si>
    <t>G805</t>
  </si>
  <si>
    <t>1. Prestar apoyo en la solución y cierre adecuado de las solicitudes de soporte técnico a las distintas dependencias. 2. Cooperar en la instalación, actualización, capacitación o mantenimiento de los diferentes softwares adquiridos a nombre de la Universidad de los Llanos. 3. Brindar apoyo en la creación y gestión de usuarios y directivas de dominio. 4. Apoyar a los usuarios finales para la correcta utilización de las diferentes plataformas de la Universidad de los Llanos. 5. Coadyuvar en revisar y actualizar los servidores bajo plataforma Linux y Windows que se requieran en el Área de Sistemas. 6. Apoyar la realización periódica de backup de los servidores de la Universidad de los Llanos. 7. Colaborar con el mantenimiento adecuado de los equipos activos y pasivos de la red de datos de la Universidad de los Llanos. 8. Coadyuvar en la elaboración de fichas técnicas para la entrada, revisión y baja de equipos de cómputo. 9. Apoyar la elaboración de estudios previos y de oportunidad y conveniencia, para la adquisición de equipos y software para la Universidad de los Llanos. 10. Apoyar a la jefatura de la Oficina de Sistemas en el seguimiento de los contratos que la Universidad suscriba, relacionados con la prestación de servicios TIC. 11. Brindar apoyo en el cargue de documentos para contratación y pago de CPS. 12. Contribuir en el proceso de Acreditación de alta calidad. 13. Contribuir a fortalecer el proceso de Gestión de TIC, aplicando estrictamente los procedimientos establecidos.</t>
  </si>
  <si>
    <t>1101</t>
  </si>
  <si>
    <t>PRESTACIÓN DE SERVICIOS DE APOYO A LA GESTIÓN NECESARIO PARA FORTALECER LOS PROCEDIMIENTOS CONTABLES Y ADMINISTRATIVOS EN LA VICERRECTORÍA DE RECURSOS UNIVERSITARIOS DE LA UNIVERSIDAD DE LOS LLANOS.</t>
  </si>
  <si>
    <t>0877 DE 2025</t>
  </si>
  <si>
    <t>G854</t>
  </si>
  <si>
    <t>0878 DE 2025</t>
  </si>
  <si>
    <t>G855</t>
  </si>
  <si>
    <t>1. Apoyar a la jefatura de Bienestar en la consolidación, administración y generación de reportes estadísticos de participación y cobertura de la comunidad universitaria en los programas/servicios/actividades de Bienestar Institucional Universitario. 2. Apoyar la implementación, seguimiento y monitoreo eficiente de los sistemas de información del Área de Desarrollo Humano y Permanencia. 3. Contribuir de manera eficiente, con la administración de la data suministrada y extraida de la aplicación SPADIES. 4. Brindar asistencia técnica y capacitación de los desarrollos tecnológicos implantados por el Área de Desarrollo Humano y Permanencia. 5. Contribuir en aportar información necesaria para la elaboración de informes relacionados con la ejecución de los proyectos y actividades de la División de Bienestar (SIG, PDI, PAI, planes de mejoramiento). 6. Apoyar a la jefatura de Bienestar Institucional en la elaboración de informes que permitan responder los procesos de autoevaluación con fines de acreditación de calidad y registro calificado de los programas académicos. 7. Brindar apoyo logístico en la Jornada de Primer Encuentro con la U al Inicio de cada periodo académico. 8. Brindar apoyo a la jefatura de Bienestar en los eventos institucionales que se realicen y sean liderados o apoyados por la Dirección de Bienestar Institucional. 9. Apoyar en las reuniones o eventos que estén relacionadas a los diferentes procesos de la División de Bienestar Universitario. 10. Contribuir en masificar la divulgación y visualización de los servicios y actividades desarrollados por la División de Bienestar Institucional.</t>
  </si>
  <si>
    <t>1. Apoyar a la jefatura de Bienestar Institucional en la formulación e implementación del Módelo de Bienestar. 2. Contribuir con la formulación de planes, programas, proyectos y estrategias dirigidas a fortalecer la oferta de la División de Bienestar Institucional. 3. Apoyar a la jefatura de Bienestar en la articulación de programas, actividades o eventos con los procesos de docencia, investigación o extensión. 4. Coadyuvar en la recopilación y formulación de informes solicitados por entidades externas e informes de interés interinstitucional. 5. Contribuir con la evaluación periódica del Bienestar Institucional. 6. Brindar apoyo a la jefatura de Bienestar en los eventos institucionales que se realicen y sean liderados o apoyados por la Dirección de Bienestar Institucional. 7. Apoyar a la jefatura de Bienestar Institucional en la elaboración de informes que permitan responder los procesos de autoevaluación con fines de acreditación de calidad y registro calificado de los programas académicos. 8. Contribuir en masificar la divulgación y visualización de los servicios y actividades desarrollados por la División de Bienestar Institucional.</t>
  </si>
  <si>
    <t>1. Contribuir en la construcción de estrategias de comunicación para la divulgación del área de Bienestar Institucional. 2. Prestar apoyo en el diseño y producción de contenidos en formato de audio y a fines para medios internos y externos del área de Bienestar Institucional. 3. Prestar apoyo en la redacción de notas informativas, que sean resultado de las actividades del área de Bienestar Institucional. 4. Colaborar con el acompañamiento y cubrimiento de los diferentes eventos del área de Bienestar Institucional de la Universidad de los Llanos. 5. Prestar apoyo en el protocolo de eventos institucionales a través de redes sociales, de acuerdo a requerimientos y disponibilidad. 6. Prestar apoyo en el manejo y publicación en la página web de la institución micrositio (Bienestar Institucional). 7. Prestar apoyo en la planificación, redacción, edición y difusión del boletín ‘El Unillanista’. 8. Brindar apoyo en la creación de material audiovisual (reels, historias y storytelling) de los eventos desarrollados por el área de Bienestar Institucional con el fin de dinamizar las interacciones en las redes sociales. 9. ⁠prestar apoyo en la elaboración de informes de la División de Bienestar Institucional Universitario. 10. Brindar apoyo a la jefatura de Bienestar en los eventos institucionales que se realicen y sean liderados o apoyados por la Dirección de Bienestar Institucional. 11. Contribuir en masificar la divulgación y visualización de los servicios y actividades desarrollados por la División de Bienestar Institucional.</t>
  </si>
  <si>
    <t xml:space="preserve">FERNANDO CAMPOS POLO </t>
  </si>
  <si>
    <t>1.  Contribuir con el levantamiento e identificación de los requisitos necesarios para la realización y programación de módulos sobre: Proceso de Inscripciones, Certificados en línea, Proceso de Notas, Proceso Reportes, requeridos por el Centro de Idiomas, para estudiantes pertenecientes al Plan de Bilingüismo Unillanos. 2. Apoyo en la construcción de nuevas herramientas web y de programación, sobre: Proceso de Inscripciones, Certificados en línea, Proceso de Notas, Proceso Reportes, requeridos por el Centro de Idiomas, tanto, para el manejo de la información y procedimientos de los estudiantes pertenecientes al Plan de Bilingüismo Unillanos, liderado por la oficina de Sistemas de la Universidad de los Llanos. 3. Colaborar en el desarrollo de programación e interfaz, manejo de servidor (es), hosting, seguridad, portabilidad y las actividades que conlleven a subsanar las necesidades tecnológicas en la Construcción del programa académico-administrativo del Centro de Idiomas. 4. Coadyuvar en la elaboración de pruebas para garantizar la calidad del sistema de información y en el desarrollo de correcciones de acuerdo a las pruebas realizadas, liderado por la oficina de Sistemas de la Universidad de los Llanos. 5. Ayudar en la documentación del sistema de información, al igual, su almacenamiento en fuentes externas o nube, de acuerdo a lo direccionado por la oficina de sistemas de la Universidad de los Llanos. 6. Apoyo en la actualización y configuración de la página web del Centro de Idiomas de acuerdo a la necesidad. 7. Apoyo en la administración y soporte técnico de la página web del Centro de Idiomas. 8. Apoyar y prestar asesoría a los estudiantes y del Plan Bull que tengan dificultades con el manejo de la plataforma para las inscripciones a los módulos del Plan. 9. Contribuir con los procesos de calidad y planes de mejora.</t>
  </si>
  <si>
    <t>1. Apoyar a la coordinación académica con la estructuración, ejecución y seguimiento de acuerdo a los objetivos y planes de estudio para la enseñanza de una segunda lengua de los diferentes módulos. 2. Coadyuvar en reuniones académicas con los docentes del Centro de Idiomas con el fin de otorgar lineamientos y directrices de la coordinación general del Centro de Idiomas. 3. Apoyar a los docentes en los módulos asignados en los tiempos y espacios establecidos, en pro del cumplimiento del calendario académico aprobado. 4. Brindar apoyo en la entrega a docentes Bull de los formatos de uso interno e institucional, así como material didáctico necesario dentro del ambiente de aprendizaje en marco del quehacer académico.  5. Apoyar en el seguimiento al proceso de formación de la evolución en el nivel de inglés de los estudiantes de los diferentes programas según resultados de las pruebas Saber Pro. 6. Contribuir en el envío de los informes académicos solicitados por la coordinación académica general. 7. Apoyar en la asistencia a reuniones y capacitaciones programadas de las diferentes dependencias y/o direcciones de la Universidad, en pro de fortalecimiento al manejo de una segunda lengua de los estudiantes Unillanos. 8. Brindar apoyo en el proceso de evaluación docente orientada por la Universidad para el Centro de Idiomas. 9.  Apoyar en la realización de la trazabilidad académica de los estudiantes del Plan Bull, de acuerdo con las solicitudes de inscripción recibidas. 10. Brindar apoyo en la respuesta a la correspondencia allegada al Centro de Idiomas. 11. Apoyar en el proceso y verificación de los auxiliares y monitores como apoyo en los procesos académicos del plan de Bilingüismo. 12. Contribuir con los procesos de calidad y planes de mejora. 13. Apoyar a la coordinación académica en los diferentes procesos y requerimientos del plan de bilinguismo. 14. Apoyar el proceso de virtualización del Nivel A1 de inglés.</t>
  </si>
  <si>
    <t>1. Apoyar a la coordinación académica con la estructuración, ejecución y seguimiento de acuerdo a los objetivos y planes de estudio para la enseñanza de una segunda lengua de los diferentes módulos. 2. Coadyuvar en reuniones académicas con los docentes del Centro de Idiomas con el fin de otorgar lineamientos y directrices de la coordinación general del Centro de Idiomas. 3. Apoyar a los docentes en los módulos asignados en los tiempos y espacios establecidos, en pro del cumplimiento del calendario académico aprobado. 4. Brindar apoyo en la entrega a docentes Bull de los formatos de uso interno e institucional, así como material didáctico necesario dentro del ambiente de aprendizaje en marco del quehacer académico.  5. Apoyar en el seguimiento al proceso de formación de la evolución en el nivel de inglés de los estudiantes de los diferentes programas según resultados de las pruebas Saber Pro. 6. Contribuir en el envío de los informes académicos solicitados por la coordinación académica general. 7. Apoyar en la asistencia a reuniones y capacitaciones programadas de las diferentes dependencias y/o direcciones de la Universidad, en pro de fortalecimiento al manejo de una segunda lengua de los estudiantes Unillanos. 8. Brindar apoyo en el proceso de evaluación docente orientada por la Universidad para el Centro de Idiomas. 9.  Apoyar en la realización de la trazabilidad académica de los estudiantes del Plan Bull, de acuerdo con las solicitudes de inscripción recibidas. 10. Brindar apoyo en la respuesta a la correspondencia allegada al Centro de Idiomas. 11. Apoyar en el proceso y verificación de los auxiliares y monitores como apoyo en los procesos académicos del plan de Bilingüismo. 12. Contribuir con los procesos de calidad y planes de mejora. 13. Apoyar a la dirección en los diferentes procesos y requerimientos del plan de bilinguismo. 14. Apoyar con la elaboración, seguimiento e informes pertinentes al proyecto de recursos para el Plan Bull.</t>
  </si>
  <si>
    <t>PRESTACIÓN DE SERVICIOS PROFESIONALES NECESARIO PARA EL DESARROLLO DEL PROYECTO FICHA BPUNI VIARE 09 1510 2024 “CONSOLIDACIÓN DE LA IDENTIDAD INSTITUCIONAL HACIA LA TRASCENDENCIA ACADÉMICA Y LA INNOVACIÓN SOCIAL EN LA UNIVERSIDAD DE LOS LLANOS - ACTUALIZACIÓN I”</t>
  </si>
  <si>
    <t>0906 DE 2025</t>
  </si>
  <si>
    <t>G929</t>
  </si>
  <si>
    <t>1. Contribuir en la coordinación las diferentes acciones para el buen desarrollo del proceso de comunicación institucional. 2. Contribuir con el diseño e implementación del Plan de Comunicaciones y Medios de la Universidad. 3. Cooperar en la creación y ejecución de una estrategia de comunicaciones que fortalezca el mensaje y la imagen institucional. 4. Colaborar en la selección y verificación del cumplimiento de la pauta publicitaria que la Universidad de los Llanos contrata con los diferentes medios de comunicación regional o nacional. 5. Contribuir con la recepción, diligenciamiento y requerimientos de los documentos, oficios salientes y entrantes del proceso de comunicación institucional de la Universidad de los Llanos. 6. Colaborar en la revisión y aprobación de los productos periodísticos realizados dentro del proceso de comunicación institucional para ser publicados a través de las redes sociales y los diferentes canales periodísticos institucionales. 7. Coordinar los cubrimientos y acompañamientos a eventos. 8. Prestar apoyo en el monitoreo y seguimiento a los medios. 9. Contribuir en el cumplimiento de los requerimientos realizados por la comunidad Unillanista. 10. Apoyar en la revisión y actualización de matrices correspondientes al Área de Comunicaciones. 11. Contribuir con el manejo y cuidado de todas las herramientas tecnológicas e implementos que sean puestos a su disposición para el desarrollo de sus actividades.</t>
  </si>
  <si>
    <t>1. Contribuir en la construcción de estrategias de comunicación y plan de comunicaciones institucional. 2. Prestar apoyo en el diseño y producción de contenidos en formato de audio y a fines para medios internos y externos. 3. Prestar apoyo en la redacción de boletines internos y de prensa de acuerdo a las fuentes asignadas. 4. Prestar apoyo en la redacción de notas informativas. 5. Colaborar con el acompañamiento y cubrimiento de los diferentes eventos de la Universidad de los Llanos por parte del proceso de comunicación institucional. 6. Prestar apoyo en las transmisiones y protocolo de eventos institucionales a través de redes sociales, de acuerdo a requerimientos y disponibilidad. 7. Prestar apoyo en la realización del boletín ‘El Unillanista’ y el periódico “Revista Contexto de proyección social”. 8. Apoyar en la revisión y actualización de matrices correspondientes al Área de Comunicaciones. 9. Contribuir con el manejo y cuidado de todas las herramientas tecnológicas e implementos que sean puestos a su disposición para el desarrollo de sus actividades.</t>
  </si>
  <si>
    <t>1. Apoyar la participación de los grupos de investigación en convocatorias externas realizadas por el Ministerio de Ciencia, Tecnología e Innovación – Minciencias y el Sistema General de Regalías - SGR. 2. Coadyuvar a los grupos de investigación en la formulación, diligenciamiento de las plataformas, seguimiento en la ejecución y solicitud de informes de los proyectos de investigación que participan en convocatorias externas. 3. Brindar apoyo en la gestión para la realización de contratos, convenios, acuerdos de cooperación e institucionalización de proyectos externos, presentados ante la Dirección General de Investigaciones, para el fortalecimiento de la investigación, la innovación y la extensión en la Universidad de los Llanos. 4. Coadyuvar en el acompañamiento para el diligenciamiento de plataformas, encuestas y demás requerimientos solicitados por los diferentes entes Nacionales. 5. Apoyar la renovación, seguimiento y vinculación de profesores y estudiantes en la herramienta antiplagio para la revisión técnica de los documentos asociados al proceso de investigación. 6. Apoyar la gestión llevada a cabo en la Red de Investigación, Innovación y Gestión del Conocimiento REDIME y en el Sistema Universitario Estatal - SUE. 7. Brindar apoyo a los docentes y estudiantes de la Universidad para el acceso a información tecnológica y orientación en materia de diseño industrial del programa Centros de Apoyo a la Tecnología y la Innovación – CATI y la presentación de informes de seguimiento.</t>
  </si>
  <si>
    <t>1. Apoyar el diseño de políticas y estrategias que fomenten, fortalezcan y articulen la investigación, el desarrollo tecnológico, la innovación y la extensión en la Universidad de los Llanos. 2. Apoyar el diseño, implementación y seguimiento de los planes estratégicos institucionales de la Universidad de los Llanos en sus componentes de investigación, desarrollo tecnológico, innovación y extensión, así como en la consolidación de los indicadores en dichos ámbitos. 3. Coadyuvar en la elaboración y seguimiento del presupuesto de la Dirección General de Investigaciones. 4. Apoyar el diseño, estructuración y articulación de la Vicerrectoría de Investigaciones y Extensión de la Universidad de los Llanos. 5. Coadyuvar en la elaboración de informes ejecutivos y presentaciones de la Dirección General de Investigaciones. 6. Apoyar la construcción de convocatorias internas que permitan el fortalecimiento de las capacidades científicas y tecnológicas de los actores institucionales de CTeI. 7. Contribuir al diseño e implementación de estrategias planteadas por la Directora Técnica de Investigaciones en la Red de Investigación, Innovación y Gestión del Conocimiento REDIME y en el Centro de Innovación del Meta ECONOVA.</t>
  </si>
  <si>
    <t>1. Brindar apoyo a los Grupos de Investigación de la Universidad de los Llanos a través de la clasificación, seguimiento y consolidación de su productividad de manera interna y ante las plataformas establecidas por el Sistema Nacional de Ciencia, Tecnología e Innovación. 2. Contribuir en la planificación e implementación de estrategias, así como el seguimiento de las actividades, que permitan el fortalecimiento de los Semilleros de investigación de la Universidad de los Llanos. 3. Apoyar el diseño de estrategias que fomenten y fortalezcan los Grupos de Investigación de la institución en la categorización ante el Sistema Nacional de Ciencia, Tecnología e Innovación. 4. Apoyar los procesos de propiedad intelectual de la Dirección General de Investigaciones. 5. Contribuir en la consolidación y organización de información relacionada con los Grupos y Semilleros de Investigación y su productividad, requerida para el Sistema de Información de Autoevaluación y Acreditación Institucional y de los diferentes programas académicos de la Universidad.</t>
  </si>
  <si>
    <t>1. Apoyar en la consolidación de información de la base de datos de investigaciones solicitada por dependencias de la universidad (planeación, control interno, acreditación, entre otros) y por el Sistema Nacional de Información de la Educación Superior - SNIES, así como el manejo de los sistemas de información de investigación de la Universidad de los Llanos. 2. Apoyar en la gestión y desarrollo del procedimiento de convocatorias internas de la Universidad de los Llanos, así como los trámites para la cesión de derechos de productos de desarrollo tecnológico e innovación.3. Apoyar los trámites y procesos administrativos para la vinculación de Jóvenes Investigadores. 4. Apoyar la divulgación y participación de los investigadores y grupos de investigación en convocatorias externas realizadas por entidades nacionales e internacionales. 5. Coadyuvar a los grupos de investigación en la formulación y cargue de información de los proyectos de investigación presentados a convocatorias internacionales. 6. Apoyar con la consolidación de estrategias para identificar la diáspora científica de la Universidad de los Llanos. 7. Coadyuvar en la orientación de los procesos de registro de marca, signos distintivos y demás actividades relacionadas con el programa Centros de Apoyo a la Tecnología y la Innovación – CATI con la comunidad académica e investigativa de la Universidad de los Llanos.</t>
  </si>
  <si>
    <t>MARIO ALEXANDER CALDERON COLLAZOS</t>
  </si>
  <si>
    <t>1. Contribuir con el diseño, maquetación y diagramación, material audiovisual y conceptos visuales de los artículos de las revistas científicas de la Universidad de los Llanos. 2. Coadyuvar en el proceso de marcación de metadatos de acuerdo con las políticas de las diferentes bases de datos, directorios e indizadores correspondiente a los artículos publicados por las revistas científicas de la Universidad de los Llanos, en los diferentes formatos html, XML, JATS, Epub, PDF, Marcalyc, Scielo y aquellos necesarios que aporte a la visibilidad de los artículos de las revistas. 3. Colaborar en las piezas, conceptos visuales, portadas y material audiovisual necesario para tener actualizados los sitios web de las revistas científicas de la Universidad de los Llanos y que aporten a la visibilidad y lectura de las publicaciones. 4. Apoyar en el diseño e implementación de productos de comunicación visual, piezas, producción web para la divulgación de la ciencia, tecnología e innovación en la comunidad académica y el Sistema de Investigaciones de la Universidad de los Llanos.</t>
  </si>
  <si>
    <t>0930 DE 2025</t>
  </si>
  <si>
    <t>G962</t>
  </si>
  <si>
    <t>1. Coadyuvar a la coordinación del sistema de laboratorios en la planeación y/o ejecución de actividades de inducción en relación a la gestión del sistema de laboratorios. 2. Apoyar a la coordinación del sistema de laboratorios en la planeación, revisión, ajuste, ejecución y seguimiento del Procedimiento de Aseguramiento Metrológico (PD-GAA-78) de los Equipos de laboratorios, incluyendo la supervisión del diligenciamiento del libro de aseguramiento metrológico de los laboratorios de la Universidad. 3. Apoyar a la Coordinación de Laboratorios en las reuniones del Comité Institucional del Sistema de Laboratorios de la Universidad de los Llanos. 4. Apoyar a la coordinación del sistema de laboratorios en la formulación de proyectos de inversión en la metodología establecida por el banco de proyecto. 5. Apoyar a la coordinación del sistema de laboratorios en la revisión y ajuste de la documentación de los Laboratorios (planes, manuales, procedimientos, formatos, indicadores de gestión, mapa de riesgos, etc.), cuando se requiera. 6. Contribuir en la articulación de la Coordinación del sistema de Laboratorios con las dependencias de la universidad. 7. Apoyar a la coordinación del sistema de laboratorios en el seguimiento de la ejecución de proyectos de inversión. 8. Apoyar a la coordinación del sistema de laboratorios en la atención de las auditorías Internas y/o externas definidas en la universidad. 9. Coadyuvar a la coordinación del sistema de laboratorios en el cumplimiento de los requisitos legales, la normatividad y directrices de la universidad.</t>
  </si>
  <si>
    <t>1. Brindar apoyo a la coordinación de laboratorios en las reuniones del Comité Institucional del Sistema de Laboratorios de la Universidad de los Llanos. 2. Coadyuvar a la coordinación del sistema de laboratorios en la planeación y/o ejecución de actividades de inducción en relación a la gestión del sistema de laboratorios. 3. Brindar apoyo a la coordinación del sistema de laboratorios en la formulación de proyectos de inversión en la metodología establecida por el banco de proyecto. 4.  Apoyar a la coordinación del sistema de laboratorios en el seguimiento de la ejecución de proyectos de inversión. 5.  Apoyar a la coordinación de laboratorios en la gestión del riesgo y la implementación del SGA en los laboratorios dando cumplimiento a los requisitos legales, normativos y directrices de la Universidad. 6. Apoyar a la coordinación del sistema de laboratorios en la supervisión del control de inventario de reactivos (FO- GAA 15) de los Laboratorios y del software definido por el SL. 7. Apoyar la revisión y ajuste de la documentación de los Laboratorios (planes, manuales, procedimientos, formatos, indicadores de gestión, mapa de riesgos, etc), cuando se requiera. 8.  Contribuir en la articulación de la Coordinación del sistema de Laboratorios con las dependencias de la universidad como seguridad y salud, ambiental, planeación entre otras en relación al quehacer misional del sistema de laboratorio. 9.  Apoyar a la coordinación del sistema de laboratorios en la atención de las auditorías Internas y/o externas definidas en la universidad, cuando se requiera.</t>
  </si>
  <si>
    <t>1. Colaborar en la generación de propuestas a la supervisión la ejecución de acciones encaminadas a fortalecer, ampliar y mejorar los sistemas de información desarrollados por el Área de Sistemas. 2. Contribuir con el análisis, desarrollo, pruebas e implementación de nuevas funcionalidades para el Sistema de Información Académico de la Universidad de los Llanos (SIAU), atendiendo los procedimientos establecidos en el proceso de Gestión de TIC. 3. Contribuir con el mantenimiento, actualización y pruebas de las funcionalidades existentes en el SIAU, atendiendo los procedimientos establecidos en el proceso de Gestión de TIC. 4. Colaborar con la elaboración de la documentación técnica relacionada con las funcionalidades nuevas y existentes de los módulos del SIAU que le hayan sido asignados. 5. Brindar soporte técnico a los usuarios finales, resolviendo las inquietudes/solicitudes relacionadas con la operación y funcionamiento de los módulos del SIAU que le hayan sido asignados. 6. Apoyar la revisión de la documentación de usuario y las capacitaciones que se requieran sobre el funcionamiento de los módulos del SIAU que le hayan sido asignados. 7. Asistir a las reuniones a las que sea convocado en el marco del desarrollo de sus actividades y atender las directrices que sean emanadas de estas.</t>
  </si>
  <si>
    <t>0947 DE 2025</t>
  </si>
  <si>
    <t>G983</t>
  </si>
  <si>
    <t>MARIA ANGELICA CAMELO URREA</t>
  </si>
  <si>
    <t>PRESTACIÓN DE SERVICIOS DE APOYO A LA GESTIÓN NECESARIO PARA EL FORTALECIMIENTO DE LOS PROCESOS ACADÉMICOS Y ADMINISTRATIVOS EN EL PROGRAMA DE POSGRADO DE LA MAESTRÍA EN EDUCACIÓN FÍSICA, PERTENECIENTE A LA ESCUELA DE HUMANIDADES DE LA FACULTAD DE CIENCIAS HUMANAS Y DE LA EDUCACIÓN DE LA UNIVERSIDAD DE LOS LLANOS.</t>
  </si>
  <si>
    <t>280103205</t>
  </si>
  <si>
    <t>0963 DE 2025</t>
  </si>
  <si>
    <t>JUAN DIEGO MESA TRUQUE</t>
  </si>
  <si>
    <t>PRESTACIÓN DE SERVICIOS PROFESIONALES PARA EL DESARROLLO DEL PROYECTO DE INVESTIGACIÓN: “TRANSMISIÓN DE HEMOPARÁSITOS POR IXODIDAE EN ÁREAS PERIURBANAS Y RURALES DE PRODUCCIÓN ANIMAL DEL MUNICIPIO DE VILLAVICENCIO: ENFOQUE UNA SALUD”, CON CÓDIGO C10-F01-008-2024, DE LA FACULTAD DE CIENCIAS AGROPECUARIAS Y RECURSOS NATURALES CONFORME A LA FICHA BPUNI VIAC 08 1510 2024 DENOMINADO “FORTALECIMIENTO DEL SISTEMA DE INVESTIGACIONES DE LA UNIVERSIDAD DE LOS LLANOS PARA ATENDER LOS RETOS Y DESAFÍOS DEL TERRITORIO”.</t>
  </si>
  <si>
    <t>DUMAR ALEXANDER JARAMILLO HERNANDEZ</t>
  </si>
  <si>
    <t>1. Coadyuvar en la toma de muestras de sangre venosa de animales (bovinos, equinos, caninos y roedores) de las fincas seleccionadas.  2. Apoyar para el procesamiento de las muestras (centrifugación y obtención de suero sanguíneo). 3. Colaborar en el transporte y almacenamiento de las muestras. 4. Brindar apoyo en el registro de información en bases de datos.</t>
  </si>
  <si>
    <t>G532</t>
  </si>
  <si>
    <t>0972 DE 2025</t>
  </si>
  <si>
    <t>Cuatro (04) meses y ocho (08) días calendario</t>
  </si>
  <si>
    <t>G560</t>
  </si>
  <si>
    <t>1. Apoyar los programas de formación de los servicios y recursos bibliográficos del Sistema de Bibliotecas de la Universidad. 2. Colaborar con los procedimientos del Repositorio Institucional. 3. Prestar apoyo en los procesos de gestión de los recursos bibliográficos del Sistema de Bibliotecas. 4. Apoyar los procesos administrativos ejecutados en el sistema de bibliotecas.</t>
  </si>
  <si>
    <t>1. Apoyar los programas de formación de usuarios, sobre los servicios y recursos bibliográficos del Sistema de Bibliotecas de la Universidad. 2. Colaborar con los procedimientos del Repositorio Institucional. 3. Contribuir en el control de préstamo y manejo de las herramientas de las salas de la Biblioteca. 4. Apoyar con el soporte técnico e inventario de los equipos tecnológicos de la Biblioteca.</t>
  </si>
  <si>
    <t>ZULLY JOHANA MORENO FERNANDEZ</t>
  </si>
  <si>
    <t>PRESTACIÓN DE SERVICIOS PROFESIONALES NECESARIO PARA EL DESARROLLO DE LOS DIFERENTES PROCESOS DE CONSEJERÍA Y ACOMPAÑAMIENTO EN LO RELACIONADO A SALUD MENTAL EN LA DIVISIÓN DE BIENESTAR UNIVERSITARIO DE LA UNIVERSIDAD DE LOS LLANOS.</t>
  </si>
  <si>
    <t xml:space="preserve">LINA MARIA OSORIO LONDOÑO </t>
  </si>
  <si>
    <t>IVONNE CATHERINE CALDERON DELGADO</t>
  </si>
  <si>
    <t>PRESTACIÓN DE SERVICIOS DE APOYO A LA GESTIÓN NECESARIO PARA EL FORTALECIMIENTO DE LOS PROCESOS EN EL LABORATORIO DE TOXICOLOGÍA Y BIOTECNOLOGÍA DE LA FACULTAD DE CIENCIAS AGROPECUARIAS Y RECURSOS NATURALES DE LA UNIVERSIDAD DE LOS LLANOS.</t>
  </si>
  <si>
    <t xml:space="preserve">1. Colaborar en el mantenimiento y organización de los equipos, elementos e insumos del laboratorio de Toxicología y Biotecnología. 2. Apoyar en la actualización permanente del inventario de equipos y reactivos del laboratorio. 3. Prestar apoyo en el análisis de muestras en el laboratorio, así como en ensayos de laboratorio necesarios para el desarrollo de actividades curriculares y de investigación. 4. Colaborar en el mantenimiento y preservación del material biológico utilizado en proyectos de investigación y actividades curriculares. 5. Contribuir en la preparación de materiales y equipos necesarios para el desarrollo de cada practica de acuerdo con la programación establecida. 6. Apoyar con el descarte, clasificación, rotulación y diligenciamiento de formatos de residuos biológicos, líquidos y sólidos, derivados de las practicas académicas y de investigación realizadas en el laboratorio. 7. Contribuir con la aplicación y cumplimiento del reglamente y buenas prácticas de uso del laboratorio por parte de los usuarios e informar de cualquier eventualidad al Coordinador del Laboratorio. 8. Colaborar, asistir e instruir a los docentes, estudiantes e investigadores en el correcto uso de los equipos del laboratorio con el fin de que se utilicen de manera adecuada para el desarrollo de las actividades. 9. Apoyar el diligenciamiento y aplicación de formatos del Sistema de Laboratorios de la Universidad y propios del laboratorio de acuerdo a lo establecido por el Coordinador del Laboratorio. </t>
  </si>
  <si>
    <t>PRESTACIÓN DE SERVICIOS DE APOYO A LA GESTIÓN NECESARIO PARA EL FORTALECIMIENTO DE LOS PROCESOS EN EL LABORATORIO DE MICROBIOLOGÍA ANIMAL DE LA FACULTAD DE CIENCIAS AGROPECUARIAS Y RECURSOS NATURALES DE LA UNIVERSIDAD DE LOS LLANOS.</t>
  </si>
  <si>
    <t>1. Colaborar en el mantenimiento, limpieza y organización del Laboratorio de Microbiología Animal. 2. Apoyar la organización, limpieza, actualización de hojas de vida y el registro de uso de equipos del Laboratorio de Microbiología Animal. 3. Apoyar con la organización, almacenamiento, inventario y correcto uso de materiales y reactivos del Laboratorio de Microbiología Animal. 4. Prestar apoyo en el análisis de muestras y ensayos que se llevan a cabo para el desarrollo de actividades curriculares y de grupos de investigación que hacen en el Laboratorio de Microbiología Animal. 5. Colaborar con el mantenimiento y preservación de todo material biológico utilizado en proyectos de investigación y actividades curriculares del Laboratorio de Microbiología Animal. 6. Apoyar con el descarte, clasificación, rotulación y diligenciamiento de formatos de residuos biológicos, líquidos y sólidos derivados de las prácticas académicas y de proyectos de investigación realizadas en el Laboratorio de Microbiología Animal. 7. Coadyuvar con la esterilización de material de vidrio y otros elementos de los laboratorios para el desarrollo de las prácticas académicas y actividades de proyectos de investigación. 8. Contribuir con la aplicación y cumplimiento del reglamento y buenas prácticas de uso de los laboratorios por parte de los usuarios e informar de cualquier eventualidad al Coordinador del laboratorio respectivo. 9. Colaborar, asistir e instruir a los docentes, estudiantes e investigadores en el correcto uso de los equipos con el fin de que realicen las actividades del Laboratorio de Microbiología Animal. 10. Apoyar el diligenciamiento y aplicación de formatos del Sistema de Laboratorios de la Universidad y propios del Laboratorio de Microbiología Animal de acuerdo a lo establecido por el Coordinador de cada laboratorio. 11. Brindar apoyo a los coordinadores de los laboratorios en la elaboración de informes de gestión, así como con el manejo y custodia del archivo documental de cada uno de los laboratorios.</t>
  </si>
  <si>
    <t>280104113</t>
  </si>
  <si>
    <t>1. Colaborar en la atención y gestión de las solicitudes realizadas por la comunidad, facilitando los procesos mediante la entrega oportuna de información a través de los diversos medios de comunicación dirigidos al público docente, estudiantil, administrativo y externo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a través de las tecnologías de información y comunicación (TIC). 5. Colaborar en las actividades de control, organización y actualización del archivo de la dependencia tanto físico como electrónico acorde a las directrices institucionales en materia de Gestión Documental. 6. Contribuir con la información de horarios y formatos a los profesores Ocasionales, Planta y Catedráticos. 7. Apoyar en la ejecución del proceso correspondiente a las visitas y practicas extramurales del programa. Agregar esta actividad. 8. Apoyar en la recepción de los documentos de seguimiento a la docencia para contribuir en la proyección de los conceptos favorables de los docentes catedráticos. 9. Apoyo al trámite de grado de los estudiantes del programa. 10. Apoyar a la recepción, recopilación y entrega de notas parciales al programa y definitivas a la Oficina de Admisiones, Registro y Control Académico. 11. Contribuir con la información requerida para la elaboración del informe de gestión del Director de Programa.</t>
  </si>
  <si>
    <t>28010110401</t>
  </si>
  <si>
    <t>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Apoyar las actividades y uso de herramientas informáticas inmersas en el manejo y organización adecuada del material documental físico y digital que se genere al interior de la dependencia, teniendo en cuenta las normas legales de la Universidad. 5. Apoyar en la verificación de requisitos de los proyectos de investigación y de proyección social, así como el seguimiento y monitoreo de los proyectos. 6. Apoyar las actividades de educación continuada, académicas y eventos, realizando seguimiento de requisitos para aval y verificación de cumplimiento de entrega en la plataforma SIAU. 7. Contribuir en el trámite de correspondencia interna y externa, incluyendo correspondencia electrónica de los Centros. 8. Apoyar con las acciones necesarias para la organización y seguimiento de documentos y actividades correspondientes a convenios, contratos, proyectos de Investigación y proyección social, semilleros de investigación y Grupos de Investigación. 9. Contribuir con la información a la comunidad en general sobre los semilleros de investigación, grupos de investigación, proyectos de investigación y el portafolio de servicios de la Facultad. 10. Apoyar la elaboración de informe de gestión semestral del Centro de Investigación y Centro de Proyección Social.</t>
  </si>
  <si>
    <t>HASBLEIDY YULEY VELASQUEZ MORERAS</t>
  </si>
  <si>
    <t>JULIO CESAR QUIROGA CAMACHO</t>
  </si>
  <si>
    <t>2801011040007</t>
  </si>
  <si>
    <t>1. Colaborar en la atención y gestión de las solicitudes realizadas por la comunidad, facilitando los procesos mediante la entrega oportuna de información a través de los diversos medios de comunicación dirigidos al público docente, estudiantil, administrativo y externo a la Universidad. 2. Colaborar en las actividades de control, organización y actualización del archivo de la dependencia tanto físico como electrónico acorde a las directrices institucionales en materia de Gestión Documental. 3. Contribuir en la promoción y difusión de la información pertinente al MHNU y de interés de la comunidad en general a través de las tecnologías de información y comunicación (TIC). 4. Apoyar las actividades curatoriales para la organización, almacenamiento y preservación de las colecciones biológicas depositadas en el MHNU. 5. Apoyar la atención, recepción y gestión de especímenes en condición de préstamo pertenecientes a las colecciones biológicas del MHNU o provenientes de entidades externas. 6. Apoyar los procesos de actualización y publicación del Registro Nacional de Colecciones - RNC y el Sistema de Información sobre Biodiversidad de Colombia – SiB Colombia.</t>
  </si>
  <si>
    <t>280202202</t>
  </si>
  <si>
    <t>JAISON STIVEN RODRIGUEZ CESPEDES</t>
  </si>
  <si>
    <t>DANA CAROLINA TRUJILLO POLANIA</t>
  </si>
  <si>
    <t xml:space="preserve">DIANA KATERINE ESCOBAR GIL </t>
  </si>
  <si>
    <t>1. Brindar información adecuada y pertinente a los usuarios del Laboratorio de Física, tanto internos como externos a la Universidad. 2. Velar por el cuidado de los equipos, materiales e instalaciones del laboratorio de Física, procurando que permanezcan en buen estado y que se haga correcto uso de ellos. 3. Organizar y preparar los materiales y equipos necesarios para las prácticas de laboratorio programadas, con la anticipación requerida en cada caso. 4. Hacer entrega a los estudiantes y docentes de los materiales y equipos necesarios para el desarrollo de las prácticas de laboratorio. 5. Apoyar el desarrollo de las prácticas de laboratorio, en lo que se refiere a la disponibilidad y estado de materiales y equipos. 6. Brindar apoyo en la revisión de los equipos y materiales del laboratorio al finalizar cada práctica. En caso de presentarse algún daño o eventualidad, registrar los datos de las personas implicadas e informar al Coordinador del laboratorio de Física. 7. Apoyar al Coordinador del Laboratorio de Física en la elaboración de pedidos, inventarios, informes y demás documentos que relacionados con el funcionamiento del Laboratorio. 8. Participar en las actividades de capacitación programadas para el personal de apoyo del Laboratorio de Física. 9. Velar por la aplicación y el cumplimiento del Reglamento del Laboratorio de Física por parte de los usuarios e informar de cualquier eventualidad al Coordinador del Laboratorio.</t>
  </si>
  <si>
    <t>280101104</t>
  </si>
  <si>
    <t>ENEIDA YICELA AGUDELO PARRADO</t>
  </si>
  <si>
    <t>YOLMAN ESNEIDER GUTIERREZ DURAN</t>
  </si>
  <si>
    <t>LAURA TATIANA CALDERON BARBOSA</t>
  </si>
  <si>
    <t>PRESTACIÓN DE SERVICIOS PROFESIONALES NECESARIO PARA EL FORTALECIMIENTO DE LOS PROCESOS ADMINISTRATIVOS DE LA VICERRECTORÍA DE RECURSOS UNIVERSITARIOS DE LA UNIVERSIDAD DE LOS LLANOS Y EL MUSEO DE HISTORIA NATURAL.</t>
  </si>
  <si>
    <t>FERNANDO PACHECO APONTE</t>
  </si>
  <si>
    <t>MARIBEL GAVIRIA CASTIBLANCO</t>
  </si>
  <si>
    <t>LAURA VANESSA ARMENTA RONCANCIO</t>
  </si>
  <si>
    <t>JUAN DAVID MARTINEZ MORALES</t>
  </si>
  <si>
    <t>1. Apoyar a la coordinación de los monitores que sean vinculados como apoyo a la sección de Publicaciones y Ayudas Educativas. 2. Coadyuvar en la planificación y ejecución de los mantenimientos preventivos y correctivos que requieran las pantallas interactivas y podios interactivos para su adecuado funcionamiento. 3.  Contribuir en la atención a estudiantes, docentes, administrativos y público en general, que requieran colaboración de la Oficina de Ayudas Educativas. 4. Apoyar en el manejo de sonido y medios audiovisuales en los auditorios de la Universidad cuando sea requerido. 5. Colaborar en la verificación del estado de las aulas y salas audiovisuales para la prestación del servicio, así como en la asignación de estas.</t>
  </si>
  <si>
    <t>1. Brindar apoyo y asesoría en el proceso de estructuración de los proyectos de inversión. 2. Apoyar el proceso de cierre de los proyectos de inversión en las herramientas y aplicativos que correspondan. 3. Apoyar el diligenciamiento y análisis de los indicadores de gestión asociados a los proyectos de inversión. 4. Apoyar el proceso de seguimiento mensual de la ejecución de los proyectos de inversión en las herramientas y aplicativos que correspondan. 5. Apoyar los procesos y procedimientos administrativos relacionados con la gestión de proyectos. 6. Brindar apoyo en los trámites relacionados con el Comité de Proyectos del Sistema General de Regalías.  7. Apoyar los procesos de formulación de proyectos de consecución de recursos mediante convocatorias internas, externas, nacionales e internacionales.</t>
  </si>
  <si>
    <t>IVAN ANDRES MONTOYA SASTOQUE</t>
  </si>
  <si>
    <t>HEYMER EFREN HERRERA MARTINEZ</t>
  </si>
  <si>
    <t>1149 DE 2025</t>
  </si>
  <si>
    <t>RODRIGO REYES HERRERA</t>
  </si>
  <si>
    <t>G902</t>
  </si>
  <si>
    <t>PAULA NICOLL MORALES ROBAYO</t>
  </si>
  <si>
    <t>Tres (03) meses y dieciocho (18) días calendario</t>
  </si>
  <si>
    <t>1164 DE 2025</t>
  </si>
  <si>
    <t>EDGAR MANTILLA MORENO</t>
  </si>
  <si>
    <t xml:space="preserve">PRESTACIÓN DE SERVICIOS PROFESIONALES NECESARIOS PARA LA CONSTRUCCIÓN DEL DOCUMENTO MAESTRO DEL PROGRAMA TÉCNICO PROFESIONAL EN ENTRENAMIENTO DEPORTIVO DE LA UNIVERSIDAD DE LOS LLANOS. </t>
  </si>
  <si>
    <t>JUAN PABLO ARBOLEDA SALINAS</t>
  </si>
  <si>
    <t>LAURA XIMENA ACEVEDO QUEVEDO</t>
  </si>
  <si>
    <t>1. Contribuir a la elaboración del documento de condiciones de calidad conducente al registro calificado del programa Técnico Profesional en Entrenamiento Deportivo. 2. Brindar apoyo en la elaboración los documentos complementarios requeridos por la Secretaría Técnica de Acreditación de la Universidad de los Llanos y el Ministerio de Educación Nacional con función específica a la contribución del documento de condiciones de calidad del programa Técnico Profesional en Entrenamiento Deportivo. 3. Coadyuvar en recopilar, revisar, sistematizar y analizar información de carácter académico, jurídico y normativo base para la construcción del documento. 4. Contribuir a ajustar y actualizar el documento maestro o de condiciones de calidad del programa de acuerdo a las directrices y normativas vigentes del Ministerio de Educación Nacional y los lineamientos y la normativa interna de la Universidad de los Llanos. 5. Contribuir a la elaboración de los documentos soporte (o anexos) que se adjuntaran al documento maestro o de condiciones de calidad con sus respectivas evidencias físicas. 6. Coadyuvar en la presentación y sustentación del documento maestro o de condiciones de calidad al equipo de autoevaluación ante las diferentes unidades académicas de la universidad (Comité de Programa, Consejo de Facultad, Consejo Académico y Consejo Superior).</t>
  </si>
  <si>
    <t>G995</t>
  </si>
  <si>
    <t>ERIKA ALEXANDRA OVIEDO GORDILLO</t>
  </si>
  <si>
    <t>1180 DE 2025</t>
  </si>
  <si>
    <t>1. Contribuir en la elaboración de informes y documentos relacionados con las actividades del personal de acuerdo con procedimientos organizacionales. 2. Colaborar en la compilación de información de las áreas de bienestar y mantener actualizadas las bases de datos creadas para obtener información de todos los beneficios ofrecidos en la División de Bienestar Universitario. 3. Contribuir en masificar la divulgación y visualización de los servicios de Bienestar. 4. Apoyar la formulación y seguimiento de los diferentes planes de acción y Planes de Mejoramiento de la División de Bienestar Universitario. 5. Brindar apoyo a la jefatura de Bienestar en los eventos institucionales que se realicen y sean liderados o apoyados por la Dirección de Bienestar Institucional. 6. Apoyar con el seguimiento de la ejecución financiera de las fichas BPUNI a cargo de la División de Bienestar Institucional.</t>
  </si>
  <si>
    <t>G1010</t>
  </si>
  <si>
    <t>LEIDY DIANA RODRIGUEZ BUITRAGO</t>
  </si>
  <si>
    <t>NESTOR ALFONSO RAMIREZ CASTAÑEDA</t>
  </si>
  <si>
    <t>HERNANDO CASTRO GARZON</t>
  </si>
  <si>
    <t>DEYSY DULEMA URREA ROLDAN</t>
  </si>
  <si>
    <t>280202203</t>
  </si>
  <si>
    <t>MANUEL ALEJANDRO TEJADA CASTAÑO</t>
  </si>
  <si>
    <t>Un (01) mes y quince (15) días calendario</t>
  </si>
  <si>
    <t>MIGUEL ANDRES BECERRA QUINTERO</t>
  </si>
  <si>
    <t xml:space="preserve">PRESTACIÓN DE SERVICIOS DE APOYO A LA GESTIÓN NECESARIO PARA EL FORTALECIMIENTO DE LOS PROCESOS OPERATIVOS DE SERVICIOS GENERALES EN LA SEDE RESTREPO DE LA UNIVERSIDAD DE LOS LLANOS. </t>
  </si>
  <si>
    <t>CLEYDY YORMARY CARDENAS SOLER</t>
  </si>
  <si>
    <t xml:space="preserve">PRESTACIÓN DE SERVICIOS DE APOYO A LA GESTIÓN PARA EL FORTALECIMIENTO DE LOS PROCESOS ADMINISTRATIVOS Y CONTABLES DESARROLLADOS EN LA SEDE RESTREPO DE LA UNIVERSIDAD DE LOS LLANOS.         </t>
  </si>
  <si>
    <t>1. Coadyuvar en las actividades de mantenimiento general de áreas comunes. 2. Contribuir a la limpieza de senderos y zanjas para garantizar un entorno seguro y ordenado. 3. Apoyar en todo lo relacionado con arreglos y reparaciones que surjan en la sede rede restrepo de la Universidad de los Llanos. 4. Apoyar en el mantenimiento de jardines, poda y corte de césped. 5. Colaborar en la aplicación de productos preventivos para el control de plagas. 6. Apoyar en el mantenimiento y control de las herramientas y materiales a su cargo, mediante un inventario.</t>
  </si>
  <si>
    <t>1. Apoyar al proceso de Facturación Electrónica.  2. Participar en la organización y distribución de las facturas electrónicas. 3. Apoyar en la expedición de boletos para los diversos eventos que se desarrollen la sede restrepo y Museo de Historia Natural. 4. Contribuir en la realización del cobro y verificación de los pagos recibidos en cualquier medio de pago por el uso de los servicios ofertado en la sede Restrepo. 5. Contribuir en la atención al cliente, asesorando a los visitantes sobre los eventos, servicios, ofertas y horarios. 6. Apoyar en el manejo de la caja, cuadre de la misma cuando sea requerido. 7. Colaborar en la realización del conteo del dinero recaudado y compararlo con los registros de ventas, para asegurar la precisión de los datos. 8. Colaborar en la realización de la emisión de los comprobantes, entregar los recibos, boletos o pases correspondientes. 9. Contribuir en la información sobre registro y estadísticas, llevando un registro del numero de entradas vendidas y otros datos relevantes. 10. Apoyar en la atención y solución de situaciones que generen requerimientos o reclamos básicos.</t>
  </si>
  <si>
    <t xml:space="preserve">Adición y prórroga / Embarazada </t>
  </si>
  <si>
    <t>Cinco (05) meses y treinta (30) días calendario</t>
  </si>
  <si>
    <t>Cuatro (04) meses y veinticinco (25) días calendario</t>
  </si>
  <si>
    <t>Cinco (05) meses y veintinueve (29) días calendario</t>
  </si>
  <si>
    <t xml:space="preserve">1. Brindar apoyo en los servicios de asesoría y orientación por enfermería a la comunidad universitaria. 2. Prestar apoyo en la atención de primeros auxilios básicos para la comunidad universitaria. 3. Contribuir en el registro de sistemas de recopilación de datos existentes y evidencias fotográficas si amerita.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en el cuidado del inventario físico existente y notificar oportunamente en caso de pérdida o deterioro de los mismos. 7. Brindar apoyo a la jefatura de Bienestar en los eventos institucionales que se realicen y sean liderados o apoyados por la Dirección de Bienestar Institucional. 8. Apoyar las actividades educativas sobre promoción y prevención en salud a la comunidad Universitaria y aquellas que sean virtuales de la Universidad de los Llanos. 9. Contribuir en masificar la divulgación y visualización de los servicios y actividades desarrollados por la División de Bienestar Institucional. 
</t>
  </si>
  <si>
    <t>1. Coadyuvar en el análisis detallado de los presupuestos de los proyectos de investigación a ser postulados, según lo establecido en los términos de referencia de las convocatorias internas de la Dirección General de Investigaciones. 2. Coadyuvar en los trámites y procesos para la ejecución de desplazamientos y salidas de campo requeridos en la ejecución de los proyectos de investigación. 3. Apoyar la planificación y estructuración de los pedidos de compra para la adquisición de bienes y servicios requeridos en los proyectos de investigación financiados por la Dirección General de Investigaciones. 4. Contribuir a la implementación de estrategias que permitan la viabilidad presupuestal de los bienes y servicios requeridos en los proyectos de investigación con financiación interna, así mismo con la Información financiera de los programas académicos de la Universidad requerida para el Sistema de acreditación Institucional de los programas académicos de la Universidad de los Llanos. 5. Apoyar el análisis e implementación de los sistemas de costeo y seguimiento de las herramientas vinculadas de los sistemas de información desarrollados para investigación que se encuentran asociados a los procesos financieros de los proyectos de investigación.</t>
  </si>
  <si>
    <t>Cinco (05) meses y veintitrés (23) días calendario</t>
  </si>
  <si>
    <t>Veinticinco (25) días calendario</t>
  </si>
  <si>
    <t>veinticinco (25) días calendario</t>
  </si>
  <si>
    <t>Seis (06) días calendario</t>
  </si>
  <si>
    <t>Cinco (05) meses y veintiún (21) días calendario</t>
  </si>
  <si>
    <t>0228 DE 2026</t>
  </si>
  <si>
    <t>FREDY ALEXANDER GUTIERREZ BUSTOS</t>
  </si>
  <si>
    <t>H422</t>
  </si>
  <si>
    <t>0229 DE 2026</t>
  </si>
  <si>
    <t>H289</t>
  </si>
  <si>
    <t>0230 DE 2026</t>
  </si>
  <si>
    <t>H290</t>
  </si>
  <si>
    <t>0231 DE 2026</t>
  </si>
  <si>
    <t>H291</t>
  </si>
  <si>
    <t>0232 DE 2026</t>
  </si>
  <si>
    <t>H292</t>
  </si>
  <si>
    <t>0259 DE 2026</t>
  </si>
  <si>
    <t>H293</t>
  </si>
  <si>
    <t>0260 DE 2026</t>
  </si>
  <si>
    <t xml:space="preserve"> H294</t>
  </si>
  <si>
    <t>0261 DE 2026</t>
  </si>
  <si>
    <t>H319</t>
  </si>
  <si>
    <t>0262 DE 2026</t>
  </si>
  <si>
    <t>LINDA JOHANA PATARROYO ACERO</t>
  </si>
  <si>
    <t>H427</t>
  </si>
  <si>
    <t>0263 DE 2026</t>
  </si>
  <si>
    <t>DANIELA GONZALEZ CARDONA</t>
  </si>
  <si>
    <t>H421</t>
  </si>
  <si>
    <t>0235 DE 2026</t>
  </si>
  <si>
    <t>H302</t>
  </si>
  <si>
    <t>0236 DE 2026</t>
  </si>
  <si>
    <t>H303</t>
  </si>
  <si>
    <t>0237 DE 2026</t>
  </si>
  <si>
    <t>H304</t>
  </si>
  <si>
    <t>0238 DE 2026</t>
  </si>
  <si>
    <t>H305</t>
  </si>
  <si>
    <t>0239 DE 2026</t>
  </si>
  <si>
    <t>H306</t>
  </si>
  <si>
    <t>0240 DE 2026</t>
  </si>
  <si>
    <t>H307</t>
  </si>
  <si>
    <t>0241 DE 2026</t>
  </si>
  <si>
    <t>H309</t>
  </si>
  <si>
    <t>0242 DE 2026</t>
  </si>
  <si>
    <t>H311</t>
  </si>
  <si>
    <t>0264 DE 2026</t>
  </si>
  <si>
    <t>ANDRES FELIPE GIL RAMIREZ</t>
  </si>
  <si>
    <t>H310</t>
  </si>
  <si>
    <t>0265 DE 2026</t>
  </si>
  <si>
    <t>H314</t>
  </si>
  <si>
    <t>0211 DE 2026</t>
  </si>
  <si>
    <t>H245</t>
  </si>
  <si>
    <t>0212 DE 2026</t>
  </si>
  <si>
    <t>LEIDY CAROLINA MELO POVEDA</t>
  </si>
  <si>
    <t>H464</t>
  </si>
  <si>
    <t>0213 DE 2026</t>
  </si>
  <si>
    <t>H246</t>
  </si>
  <si>
    <t>0214 DE 2026</t>
  </si>
  <si>
    <t>H252</t>
  </si>
  <si>
    <t>0215 DE 2026</t>
  </si>
  <si>
    <t>H247</t>
  </si>
  <si>
    <t>0216 DE 2026</t>
  </si>
  <si>
    <t>H248</t>
  </si>
  <si>
    <t>0217 DE 2026</t>
  </si>
  <si>
    <t>H249</t>
  </si>
  <si>
    <t>0218 DE 2026</t>
  </si>
  <si>
    <t>H250</t>
  </si>
  <si>
    <t>0219 DE 2026</t>
  </si>
  <si>
    <t>H251</t>
  </si>
  <si>
    <t>0220 DE 2026</t>
  </si>
  <si>
    <t>H456</t>
  </si>
  <si>
    <t>0209 DE 2026</t>
  </si>
  <si>
    <t>H243</t>
  </si>
  <si>
    <t>0210 DE 2026</t>
  </si>
  <si>
    <t>H244</t>
  </si>
  <si>
    <t>0207 DE 2026</t>
  </si>
  <si>
    <t>H241</t>
  </si>
  <si>
    <t>0208 DE 2026</t>
  </si>
  <si>
    <t>H242</t>
  </si>
  <si>
    <t>0202 DE 2026</t>
  </si>
  <si>
    <t>H192</t>
  </si>
  <si>
    <t>0203 DE 2026</t>
  </si>
  <si>
    <t>H193</t>
  </si>
  <si>
    <t>0204 DE 2026</t>
  </si>
  <si>
    <t>H194</t>
  </si>
  <si>
    <t>0205 DE 2026</t>
  </si>
  <si>
    <t>H195</t>
  </si>
  <si>
    <t>0206 DE 2026</t>
  </si>
  <si>
    <t>H196</t>
  </si>
  <si>
    <t>0199 DE 2026</t>
  </si>
  <si>
    <t>H187</t>
  </si>
  <si>
    <t>0200 DE 2026</t>
  </si>
  <si>
    <t>H188</t>
  </si>
  <si>
    <t>0201 DE 2026</t>
  </si>
  <si>
    <t>H189</t>
  </si>
  <si>
    <t>0191 DE 2026</t>
  </si>
  <si>
    <t>H178</t>
  </si>
  <si>
    <t>0193 DE 2026</t>
  </si>
  <si>
    <t>H180</t>
  </si>
  <si>
    <t>0194 DE 2026</t>
  </si>
  <si>
    <t>H181</t>
  </si>
  <si>
    <t>0195 DE 2026</t>
  </si>
  <si>
    <t>H182</t>
  </si>
  <si>
    <t>0196 DE 2026</t>
  </si>
  <si>
    <t>H183</t>
  </si>
  <si>
    <t>0197 DE 2026</t>
  </si>
  <si>
    <t>H185</t>
  </si>
  <si>
    <t>0198 DE 2026</t>
  </si>
  <si>
    <t>H186</t>
  </si>
  <si>
    <t>0233 DE 2026</t>
  </si>
  <si>
    <t>H300</t>
  </si>
  <si>
    <t>0234 DE 2026</t>
  </si>
  <si>
    <t>H301</t>
  </si>
  <si>
    <t>0255 DE 2026</t>
  </si>
  <si>
    <t>H296</t>
  </si>
  <si>
    <t>0256 DE 2026</t>
  </si>
  <si>
    <t>H297</t>
  </si>
  <si>
    <t>0257 DE 2026</t>
  </si>
  <si>
    <t>H299</t>
  </si>
  <si>
    <t>0066 DE 2026</t>
  </si>
  <si>
    <t>H253</t>
  </si>
  <si>
    <t>0067 DE 2026</t>
  </si>
  <si>
    <t>H254</t>
  </si>
  <si>
    <t>0068 DE 2026</t>
  </si>
  <si>
    <t>H255</t>
  </si>
  <si>
    <t>0069 DE 2026</t>
  </si>
  <si>
    <t>H268</t>
  </si>
  <si>
    <t>0243 DE 2026</t>
  </si>
  <si>
    <t>H256</t>
  </si>
  <si>
    <t>0244 DE 2026</t>
  </si>
  <si>
    <t>H257</t>
  </si>
  <si>
    <t>0245 DE 2026</t>
  </si>
  <si>
    <t>H258</t>
  </si>
  <si>
    <t>0246 DE 2026</t>
  </si>
  <si>
    <t>H259</t>
  </si>
  <si>
    <t>0247 DE 2026</t>
  </si>
  <si>
    <t>H260</t>
  </si>
  <si>
    <t>0248 DE 2026</t>
  </si>
  <si>
    <t>H261</t>
  </si>
  <si>
    <t>0249 DE 2026</t>
  </si>
  <si>
    <t>H262</t>
  </si>
  <si>
    <t>0250 DE 2026</t>
  </si>
  <si>
    <t>H263</t>
  </si>
  <si>
    <t>0251 DE 2026</t>
  </si>
  <si>
    <t>H264</t>
  </si>
  <si>
    <t>0252 DE 2026</t>
  </si>
  <si>
    <t>H265</t>
  </si>
  <si>
    <t>0253 DE 2026</t>
  </si>
  <si>
    <t>H266</t>
  </si>
  <si>
    <t>0254 DE 2026</t>
  </si>
  <si>
    <t>H267</t>
  </si>
  <si>
    <t>0001 DE 2026</t>
  </si>
  <si>
    <t>H1</t>
  </si>
  <si>
    <t>0002 DE 2026</t>
  </si>
  <si>
    <t>H2</t>
  </si>
  <si>
    <t>0003 DE 2026</t>
  </si>
  <si>
    <t>H3</t>
  </si>
  <si>
    <t>0004 DE 2026</t>
  </si>
  <si>
    <t>H4</t>
  </si>
  <si>
    <t>0005 DE 2026</t>
  </si>
  <si>
    <t>H5</t>
  </si>
  <si>
    <t>0006 DE 2026</t>
  </si>
  <si>
    <t>H6</t>
  </si>
  <si>
    <t>0007 DE 2026</t>
  </si>
  <si>
    <t>H7</t>
  </si>
  <si>
    <t>0008 DE 2026</t>
  </si>
  <si>
    <t>H10</t>
  </si>
  <si>
    <t>0010 DE 2026</t>
  </si>
  <si>
    <t>H50</t>
  </si>
  <si>
    <t>0011 DE 2026</t>
  </si>
  <si>
    <t>H51</t>
  </si>
  <si>
    <t>0012 DE 2026</t>
  </si>
  <si>
    <t>H52</t>
  </si>
  <si>
    <t>0013 DE 2026</t>
  </si>
  <si>
    <t>H62</t>
  </si>
  <si>
    <t>0014 DE 2026</t>
  </si>
  <si>
    <t>H63</t>
  </si>
  <si>
    <t>0015 DE 2026</t>
  </si>
  <si>
    <t>H64</t>
  </si>
  <si>
    <t>0016 DE 2026</t>
  </si>
  <si>
    <t>H65</t>
  </si>
  <si>
    <t>0017 DE 2026</t>
  </si>
  <si>
    <t>H77</t>
  </si>
  <si>
    <t>0018 DE 2026</t>
  </si>
  <si>
    <t>H321</t>
  </si>
  <si>
    <t>0019 DE 2026</t>
  </si>
  <si>
    <t>H322</t>
  </si>
  <si>
    <t>0020 DE 2026</t>
  </si>
  <si>
    <t>H323</t>
  </si>
  <si>
    <t>0021 DE 2026</t>
  </si>
  <si>
    <t>H324</t>
  </si>
  <si>
    <t>0022 DE 2026</t>
  </si>
  <si>
    <t>H325</t>
  </si>
  <si>
    <t>0023 DE 2026</t>
  </si>
  <si>
    <t>H326</t>
  </si>
  <si>
    <t>0024 DE 2026</t>
  </si>
  <si>
    <t>H327</t>
  </si>
  <si>
    <t>0025 DE 2026</t>
  </si>
  <si>
    <t>H328</t>
  </si>
  <si>
    <t>0026 DE 2026</t>
  </si>
  <si>
    <t>H333</t>
  </si>
  <si>
    <t>0027 DE 2026</t>
  </si>
  <si>
    <t>H336</t>
  </si>
  <si>
    <t>0028 DE 2026</t>
  </si>
  <si>
    <t>H337</t>
  </si>
  <si>
    <t>0029 DE 2026</t>
  </si>
  <si>
    <t>H338</t>
  </si>
  <si>
    <t>0030 DE 2026</t>
  </si>
  <si>
    <t>H339</t>
  </si>
  <si>
    <t>0031 DE 2026</t>
  </si>
  <si>
    <t>H347</t>
  </si>
  <si>
    <t>0032 DE 2026</t>
  </si>
  <si>
    <t>H350</t>
  </si>
  <si>
    <t>0033 DE 2026</t>
  </si>
  <si>
    <t xml:space="preserve">KAREN STEPHANY VERGARA MELO </t>
  </si>
  <si>
    <t>H368</t>
  </si>
  <si>
    <t>0034 DE 2026</t>
  </si>
  <si>
    <t>H369</t>
  </si>
  <si>
    <t>0035 DE 2026</t>
  </si>
  <si>
    <t>H370</t>
  </si>
  <si>
    <t>0036 DE 2026</t>
  </si>
  <si>
    <t>H371</t>
  </si>
  <si>
    <t>0037 DE 2026</t>
  </si>
  <si>
    <t>H372</t>
  </si>
  <si>
    <t>0038 DE 2026</t>
  </si>
  <si>
    <t>H373</t>
  </si>
  <si>
    <t>0039 DE 2026</t>
  </si>
  <si>
    <t>H384</t>
  </si>
  <si>
    <t>0040 DE 2026</t>
  </si>
  <si>
    <t>H388</t>
  </si>
  <si>
    <t>0041 DE 2026</t>
  </si>
  <si>
    <t>H392</t>
  </si>
  <si>
    <t>0042 DE 2026</t>
  </si>
  <si>
    <t>H393</t>
  </si>
  <si>
    <t>0043 DE 2026</t>
  </si>
  <si>
    <t>H396</t>
  </si>
  <si>
    <t>0044 DE 2026</t>
  </si>
  <si>
    <t>H397</t>
  </si>
  <si>
    <t>0045 DE 2026</t>
  </si>
  <si>
    <t>H399</t>
  </si>
  <si>
    <t>0046 DE 2026</t>
  </si>
  <si>
    <t>H401</t>
  </si>
  <si>
    <t>0047 DE 2026</t>
  </si>
  <si>
    <t>H402</t>
  </si>
  <si>
    <t>0048 DE 2026</t>
  </si>
  <si>
    <t>H403</t>
  </si>
  <si>
    <t>0049 DE 2026</t>
  </si>
  <si>
    <t>H404</t>
  </si>
  <si>
    <t>0050 DE 2026</t>
  </si>
  <si>
    <t>H405</t>
  </si>
  <si>
    <t>0051 DE 2026</t>
  </si>
  <si>
    <t>H406</t>
  </si>
  <si>
    <t>0052 DE 2026</t>
  </si>
  <si>
    <t>H410</t>
  </si>
  <si>
    <t>0053 DE 2026</t>
  </si>
  <si>
    <t>H412</t>
  </si>
  <si>
    <t>0054 DE 2026</t>
  </si>
  <si>
    <t>H411</t>
  </si>
  <si>
    <t>0055 DE 2026</t>
  </si>
  <si>
    <t>H432</t>
  </si>
  <si>
    <t>0056 DE 2026</t>
  </si>
  <si>
    <t>H441</t>
  </si>
  <si>
    <t>0057 DE 2026</t>
  </si>
  <si>
    <t>H442</t>
  </si>
  <si>
    <t>0058 DE 2026</t>
  </si>
  <si>
    <t>H445</t>
  </si>
  <si>
    <t>0059 DE 2026</t>
  </si>
  <si>
    <t>H458</t>
  </si>
  <si>
    <t>0060 DE 2026</t>
  </si>
  <si>
    <t>H457</t>
  </si>
  <si>
    <t>0061 DE 2026</t>
  </si>
  <si>
    <t>H448</t>
  </si>
  <si>
    <t>0073 DE 2026</t>
  </si>
  <si>
    <t>H9</t>
  </si>
  <si>
    <t>0074 DE 2026</t>
  </si>
  <si>
    <t>H12</t>
  </si>
  <si>
    <t>0075 DE 2026</t>
  </si>
  <si>
    <t>H13</t>
  </si>
  <si>
    <t>0076 DE 2026</t>
  </si>
  <si>
    <t>H14</t>
  </si>
  <si>
    <t>0077 DE 2026</t>
  </si>
  <si>
    <t>H15</t>
  </si>
  <si>
    <t>0078 DE 2026</t>
  </si>
  <si>
    <t>H16</t>
  </si>
  <si>
    <t>0079 DE 2026</t>
  </si>
  <si>
    <t>H17</t>
  </si>
  <si>
    <t>0080 DE 2026</t>
  </si>
  <si>
    <t>H18</t>
  </si>
  <si>
    <t>0081 DE 2026</t>
  </si>
  <si>
    <t>H19</t>
  </si>
  <si>
    <t>0082 DE 2026</t>
  </si>
  <si>
    <t>H20</t>
  </si>
  <si>
    <t>0083 DE 2026</t>
  </si>
  <si>
    <t>H22</t>
  </si>
  <si>
    <t>0084 DE 2026</t>
  </si>
  <si>
    <t>H23</t>
  </si>
  <si>
    <t>0085 DE 2026</t>
  </si>
  <si>
    <t>H31</t>
  </si>
  <si>
    <t>0086 DE 2026</t>
  </si>
  <si>
    <t>H37</t>
  </si>
  <si>
    <t>0087 DE 2026</t>
  </si>
  <si>
    <t>H38</t>
  </si>
  <si>
    <t>0088 DE 2026</t>
  </si>
  <si>
    <t>H39</t>
  </si>
  <si>
    <t>0089 DE 2026</t>
  </si>
  <si>
    <t>H40</t>
  </si>
  <si>
    <t>0090 DE 2026</t>
  </si>
  <si>
    <t>H41</t>
  </si>
  <si>
    <t>0091 DE 2026</t>
  </si>
  <si>
    <t>H42</t>
  </si>
  <si>
    <t>0092 DE 2026</t>
  </si>
  <si>
    <t>H43</t>
  </si>
  <si>
    <t>0093 DE 2026</t>
  </si>
  <si>
    <t>H44</t>
  </si>
  <si>
    <t>0094 DE 2026</t>
  </si>
  <si>
    <t>H45</t>
  </si>
  <si>
    <t>0095 DE 2026</t>
  </si>
  <si>
    <t>H46</t>
  </si>
  <si>
    <t>0096 DE 2026</t>
  </si>
  <si>
    <t>H47</t>
  </si>
  <si>
    <t>0097 DE 2026</t>
  </si>
  <si>
    <t>H48</t>
  </si>
  <si>
    <t>0098 DE 2026</t>
  </si>
  <si>
    <t>H463</t>
  </si>
  <si>
    <t>0099 DE 2026</t>
  </si>
  <si>
    <t>H420</t>
  </si>
  <si>
    <t>0100 DE 2026</t>
  </si>
  <si>
    <t>H49</t>
  </si>
  <si>
    <t>0101 DE 2026</t>
  </si>
  <si>
    <t>H462</t>
  </si>
  <si>
    <t>0102 DE 2026</t>
  </si>
  <si>
    <t>H53</t>
  </si>
  <si>
    <t>0103 DE 2026</t>
  </si>
  <si>
    <t>H54</t>
  </si>
  <si>
    <t>0104 DE 2026</t>
  </si>
  <si>
    <t>H55</t>
  </si>
  <si>
    <t>0105 DE 2026</t>
  </si>
  <si>
    <t>H56</t>
  </si>
  <si>
    <t>0106 DE 2026</t>
  </si>
  <si>
    <t>H57</t>
  </si>
  <si>
    <t>0107 DE 2026</t>
  </si>
  <si>
    <t>H58</t>
  </si>
  <si>
    <t>0108 DE 2026</t>
  </si>
  <si>
    <t>H59</t>
  </si>
  <si>
    <t>0109 DE 2026</t>
  </si>
  <si>
    <t>H450</t>
  </si>
  <si>
    <t>0110 DE 2026</t>
  </si>
  <si>
    <t>H60</t>
  </si>
  <si>
    <t>0111 DE 2026</t>
  </si>
  <si>
    <t>H61</t>
  </si>
  <si>
    <t>0112 DE 2026</t>
  </si>
  <si>
    <t>H66</t>
  </si>
  <si>
    <t>0113 DE 2026</t>
  </si>
  <si>
    <t>H67</t>
  </si>
  <si>
    <t>0114 DE 2026</t>
  </si>
  <si>
    <t>H102</t>
  </si>
  <si>
    <t>0115 DE 2026</t>
  </si>
  <si>
    <t>H104</t>
  </si>
  <si>
    <t>0116 DE 2026</t>
  </si>
  <si>
    <t>CLAUDIA LISBETH HERRERA VERGARA</t>
  </si>
  <si>
    <t>H146</t>
  </si>
  <si>
    <t>0117 DE 2026</t>
  </si>
  <si>
    <t>H153</t>
  </si>
  <si>
    <t>0118 DE 2026</t>
  </si>
  <si>
    <t>H165</t>
  </si>
  <si>
    <t>0119 DE 2026</t>
  </si>
  <si>
    <t>H190</t>
  </si>
  <si>
    <t>0120 DE 2026</t>
  </si>
  <si>
    <t>H191</t>
  </si>
  <si>
    <t>0121 DE 2026</t>
  </si>
  <si>
    <t>H318</t>
  </si>
  <si>
    <t>0122 DE 2026</t>
  </si>
  <si>
    <t>H320</t>
  </si>
  <si>
    <t>0123 DE 2026</t>
  </si>
  <si>
    <t>H329</t>
  </si>
  <si>
    <t>0124 DE 2026</t>
  </si>
  <si>
    <t>H332</t>
  </si>
  <si>
    <t xml:space="preserve">Embarazada </t>
  </si>
  <si>
    <t>0125 DE 2026</t>
  </si>
  <si>
    <t>H334</t>
  </si>
  <si>
    <t>0126 DE 2026</t>
  </si>
  <si>
    <t>H330</t>
  </si>
  <si>
    <t>0127 DE 2026</t>
  </si>
  <si>
    <t>H466</t>
  </si>
  <si>
    <t>0128 DE 2026</t>
  </si>
  <si>
    <t>H335</t>
  </si>
  <si>
    <t>0129 DE 2026</t>
  </si>
  <si>
    <t>H340</t>
  </si>
  <si>
    <t>0130 DE 2026</t>
  </si>
  <si>
    <t>H341</t>
  </si>
  <si>
    <t>0131 DE 2026</t>
  </si>
  <si>
    <t>H342</t>
  </si>
  <si>
    <t>0132 DE 2026</t>
  </si>
  <si>
    <t>H343</t>
  </si>
  <si>
    <t>0133 DE 2026</t>
  </si>
  <si>
    <t>H344</t>
  </si>
  <si>
    <t>0134 DE 2026</t>
  </si>
  <si>
    <t>H345</t>
  </si>
  <si>
    <t>0135 DE 2026</t>
  </si>
  <si>
    <t>H348</t>
  </si>
  <si>
    <t>0136 DE 2026</t>
  </si>
  <si>
    <t>H349</t>
  </si>
  <si>
    <t>0137 DE 2026</t>
  </si>
  <si>
    <t>H351</t>
  </si>
  <si>
    <t>0138 DE 2026</t>
  </si>
  <si>
    <t>H352</t>
  </si>
  <si>
    <t>0139 DE 2026</t>
  </si>
  <si>
    <t>H353</t>
  </si>
  <si>
    <t>0140 DE 2026</t>
  </si>
  <si>
    <t>H354</t>
  </si>
  <si>
    <t>0141 DE 2026</t>
  </si>
  <si>
    <t>H355</t>
  </si>
  <si>
    <t>0142 DE 2026</t>
  </si>
  <si>
    <t>H356</t>
  </si>
  <si>
    <t>0143 DE 2026</t>
  </si>
  <si>
    <t>H357</t>
  </si>
  <si>
    <t>0144 DE 2026</t>
  </si>
  <si>
    <t>H358</t>
  </si>
  <si>
    <t>0145 DE 2026</t>
  </si>
  <si>
    <t>H359</t>
  </si>
  <si>
    <t>0146 DE 2026</t>
  </si>
  <si>
    <t>H360</t>
  </si>
  <si>
    <t>0147 DE 2026</t>
  </si>
  <si>
    <t>H361</t>
  </si>
  <si>
    <t>0148 DE 2026</t>
  </si>
  <si>
    <t>H362</t>
  </si>
  <si>
    <t>0149 DE 2026</t>
  </si>
  <si>
    <t xml:space="preserve">DAMARIS GARCIA CADAVID </t>
  </si>
  <si>
    <t>H363</t>
  </si>
  <si>
    <t>0150 DE 2026</t>
  </si>
  <si>
    <t>H364</t>
  </si>
  <si>
    <t>0151 DE 2026</t>
  </si>
  <si>
    <t xml:space="preserve">Oficina Asesora de Planeación </t>
  </si>
  <si>
    <t>H365</t>
  </si>
  <si>
    <t>0152 DE 2026</t>
  </si>
  <si>
    <t>H366</t>
  </si>
  <si>
    <t>0153 DE 2026</t>
  </si>
  <si>
    <t>H367</t>
  </si>
  <si>
    <t>0154 DE 2026</t>
  </si>
  <si>
    <t>H459</t>
  </si>
  <si>
    <t>0155 DE 2026</t>
  </si>
  <si>
    <t>H374</t>
  </si>
  <si>
    <t>0156 DE 2026</t>
  </si>
  <si>
    <t>H375</t>
  </si>
  <si>
    <t>0157 DE 2026</t>
  </si>
  <si>
    <t>H376</t>
  </si>
  <si>
    <t>0158 DE 2026</t>
  </si>
  <si>
    <t>H377</t>
  </si>
  <si>
    <t>0159 DE 2026</t>
  </si>
  <si>
    <t>H378</t>
  </si>
  <si>
    <t>0160 DE 2026</t>
  </si>
  <si>
    <t>H379</t>
  </si>
  <si>
    <t>0161 DE 2026</t>
  </si>
  <si>
    <t>H380</t>
  </si>
  <si>
    <t>0162 DE 2026</t>
  </si>
  <si>
    <t>H381</t>
  </si>
  <si>
    <t>0163 DE 2026</t>
  </si>
  <si>
    <t>H382</t>
  </si>
  <si>
    <t>0164 DE 2026</t>
  </si>
  <si>
    <t>H383</t>
  </si>
  <si>
    <t>0165 DE 2026</t>
  </si>
  <si>
    <t>H385</t>
  </si>
  <si>
    <t>0166 DE 2026</t>
  </si>
  <si>
    <t>H386</t>
  </si>
  <si>
    <t>0167 DE 2026</t>
  </si>
  <si>
    <t>H387</t>
  </si>
  <si>
    <t>0168 DE 2026</t>
  </si>
  <si>
    <t>H389</t>
  </si>
  <si>
    <t>0169 DE 2026</t>
  </si>
  <si>
    <t>H390</t>
  </si>
  <si>
    <t>0170 DE 2026</t>
  </si>
  <si>
    <t>H391</t>
  </si>
  <si>
    <t>0171 DE 2026</t>
  </si>
  <si>
    <t>JACKSON ARTURO LEGUIZAMON LOPEZ</t>
  </si>
  <si>
    <t>H460</t>
  </si>
  <si>
    <t>0172 DE 2026</t>
  </si>
  <si>
    <t>H394</t>
  </si>
  <si>
    <t>0173 DE 2026</t>
  </si>
  <si>
    <t>H395</t>
  </si>
  <si>
    <t>0174 DE 2026</t>
  </si>
  <si>
    <t>H398</t>
  </si>
  <si>
    <t>0175 DE 2026</t>
  </si>
  <si>
    <t>H400</t>
  </si>
  <si>
    <t>0176 DE 2026</t>
  </si>
  <si>
    <t>H407</t>
  </si>
  <si>
    <t>0177 DE 2026</t>
  </si>
  <si>
    <t>H408</t>
  </si>
  <si>
    <t>0178 DE 2026</t>
  </si>
  <si>
    <t>H409</t>
  </si>
  <si>
    <t>0179 DE 2026</t>
  </si>
  <si>
    <t>JUAN CAMILO CELY PINILLA</t>
  </si>
  <si>
    <t>H413</t>
  </si>
  <si>
    <t>0180 DE 2026</t>
  </si>
  <si>
    <t>H433</t>
  </si>
  <si>
    <t>0182 DE 2026</t>
  </si>
  <si>
    <t>H436</t>
  </si>
  <si>
    <t>0183 DE 2026</t>
  </si>
  <si>
    <t xml:space="preserve">DIANA CAROLINA YAGUE </t>
  </si>
  <si>
    <t>H437</t>
  </si>
  <si>
    <t>0184 DE 2026</t>
  </si>
  <si>
    <t>H438</t>
  </si>
  <si>
    <t>0185 DE 2026</t>
  </si>
  <si>
    <t>H439</t>
  </si>
  <si>
    <t>0187 DE 2026</t>
  </si>
  <si>
    <t>H444</t>
  </si>
  <si>
    <t>0188 DE 2026</t>
  </si>
  <si>
    <t>H446</t>
  </si>
  <si>
    <t>0189 DE 2026</t>
  </si>
  <si>
    <t>H447</t>
  </si>
  <si>
    <t>0062 DE 2026</t>
  </si>
  <si>
    <t>H269</t>
  </si>
  <si>
    <t>0063 DE 2026</t>
  </si>
  <si>
    <t>H271</t>
  </si>
  <si>
    <t>0064 DE 2026</t>
  </si>
  <si>
    <t>H274</t>
  </si>
  <si>
    <t>0065 DE 2026</t>
  </si>
  <si>
    <t>H277</t>
  </si>
  <si>
    <t>0221 DE 2026</t>
  </si>
  <si>
    <t>H270</t>
  </si>
  <si>
    <t>0222 DE 2026</t>
  </si>
  <si>
    <t>H272</t>
  </si>
  <si>
    <t>0223 DE 2026</t>
  </si>
  <si>
    <t>H273</t>
  </si>
  <si>
    <t>0224 DE 2026</t>
  </si>
  <si>
    <t>H275</t>
  </si>
  <si>
    <t>0225 DE 2026</t>
  </si>
  <si>
    <t>H276</t>
  </si>
  <si>
    <t>0226 DE 2026</t>
  </si>
  <si>
    <t>H278</t>
  </si>
  <si>
    <t>0227 DE 2026</t>
  </si>
  <si>
    <t>H465</t>
  </si>
  <si>
    <t>1. Apoyar a la jefatura de Bienestar en el diseño, ejecución, evaluación y seguimiento de las diferentes acciones suscritas en los planes de acción y planes de mejoramiento que contribuyan al cumplimiento de estrategias, planes, programas y proyectos del Área, y de la División de Bienestar Universitario.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Brindar apoyo a la jefatura de Bienestar Institucional y a la coordinación del área de promoción socioeconómica en la caracterización de la población universitaria, consolidación de informes, balances financieros y estadísticas de los programas y convenios de financiación educativa y/o de sostenimiento otorgados a los estudiantes de pregrado y posgrado de la Universidad de los Llanos mediante convenios o alianzas interinstitucionales.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Contribuir en masificar la divulgación y visualización de los servicios y actividades desarrollados por la División de Bienestar Institucional. 13. Brindar apoyo en la proyección de respuestas a los requerimientos internos o provenientes de entidades externas sobre temas de competencia del área. 14. Brindar apoyo a la jefatura de Bienestar en los eventos institucionales que se realicen y sean liderados o apoyados por la Dirección de Bienestar Institucional.</t>
  </si>
  <si>
    <t>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lo pertinente al seguimiento y control de los procesos judiciales a través de la página Web de Ekogui. 7. Contribuir y prestar apoyo jurídico en el seguimiento, validación y consolidación de informes ejecutivos respecto de los procesos judiciales que se encuentren en curso, activos,  terminados con acuerdo de pago y/o pendientes de pago,  donde una de las partes procesales sea la Universidad de los Llanos, información la cual deberá suministrarse ante los órganos de control, entidades públicas y en los informes mensuales que deban presentarse ante la Oficina de Contabilidad, Control Interno  y monitoreo que hace la Oficina de Planeación, y en los demás que le sean requeridos, conforme las estipulaciones normativas aplicables. 8. Contribuir y prestar apoyo jurídico, respecto de los procesos judiciales en curso y conforme las circunstancias particulares de índole legal que enmarcan cada proceso. Según sea requerido por la Asesora Jurídica. 9. Contribuir y prestar apoyo jurídico a la Asesora Jurídica externa, en relación a la información disponible de los diferentes procesos judiciales en curso. 10. Contribuir y prestar apoyo jurídico en los distintos procesos de defensa judicial donde la Universidad de los Llanos es parte. 11. Contribuir y prestar apoyo jurídico en la proyección o revisión de actos administrativos, documentos, informes, requerimientos y circulares, a suscribir por parte de la Universidad de los Llanos, de acuerdo a la naturaleza de los mismos y conforme a la normatividad aplicable. 12. Contribuir y prestar apoyo jurídico con la proyección o revisión de respuestas a los recursos que sean interpuestos contra los actos administrativos expedidos por la Universidad de los Llanos y que se trasladen al conocimiento y competencia de la oficina Asesora Jurídica. 13. Contribuir y prestar apoyo jurídico en lo inherente a las respuestas que ha de otorgarse a los estrados judiciales, conforme a las designaciones de peritazgos efectuadas en procesos judiciales y las cuales vinculan a la Universidad de los Llanos.  14. Contribuir y prestar apoyo jurídico en el acompañamiento a las distintas sesiones del comité conciliación efectuados al interior de la Universidad de los Llanos, coadyuvando en la proyección de las actas del comité y citaciones respectivas, así como, en la elaboración de los informes de gestión respectivos. 15. Contribuir y prestar apoyo jurídico en el proceso de trámite para el pago de autos, sentencias, laudos arbitrales y conciliaciones en contra de la Universidad, conforme la normatividad aplicable y los lineamientos institucionales existentes. 16.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17.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18.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19. Contribuir y prestar apoyo jurídico en los tramites, procesos, sesiones, asesorías, acompañamientos y capacitaciones, de acuerdo a la competencia de la Oficina Asesora Jurídica en el Comité de Asuntos de Genero de la Universidad de los Llanos. 20. Contribuir y prestar apoyo jurídico conforme la normativa institucional y el marco legal aplicable a las Comisiones Disciplinarias Estudiantiles de Facultad al interior de la Universidad de los Llanos.</t>
  </si>
  <si>
    <t>1. Colaborar con la Identificación, elaboración y presentación de informes respecto a los Ingresos y gastos de los diferentes centros de costos de la Universidad de los Llanos. 2. Cooperar en el informe del Sia Observa con la elaboración, cargue, seguimiento y actualización de la información que se reporta en el Aplicativo del SIA OBSERVA de forma mensual, semestral y anual según solicitudes de las diferentes dependencias o requerimiento del mismo aplicativo.  3. Cooperar con la elaboración mensual y seguimiento de los diferentes reportes internos presentados por la Dirección Financiera (Acreditación, Rectoría, Vice académica, Vicerrectoría, Posgrados, Planeación, entre otros). 4. Brindar apoyo en la revisión del correo de Presupuesto, analizando las diferentes solicitudes y e informar sobre las misma y su estado.  5. Cooperar con la elaboración y seguimiento a solicitudes de disponibilidades presupuestales, compromisos presupuestales, orden de pago, apoyos económicos y su respectiva distribución, del presupuesto ordinario y/o regalías cuando sea el caso.  6. Colaborar en las diferentes solicitudes allegadas a la dirección financiera (derechos de petición, movimientos del rubro, saldos disponibles, certificaciones, memorandos, entre otros). 7. Cooperar en la Identificación, elaboración y presentación de reportes del presupuesto de Regalías, requerido por los diferentes Proyectos de Regalías de la Universidad de los Llanos. 8. Colaborar con la elaboración mensual de las diferentes Resoluciones Rectorales que son requeridas desde la Dirección Financiera, del Presupuesto Ordinario y/o Presupuesto de Regalías, así mismo como el seguimiento de las mismas. 9. Colaborar con la elaboración y seguimiento de las diferentes Matrices y Planes a cargo de la Dirección Financiera (PAI, ITA, Mapa de Riesgo, Plan de Mejoramiento, entre otros). 10. Brindar apoyo al proceso de cierre financiero con relación de reintegros, verificación de los ajustes a los documentos presupuestales disponibilidades, registros y obligaciones.</t>
  </si>
  <si>
    <t>1. Apoyar la revisión, registro y ajuste del sistema de información institucional para su correspondiente adaptación a los procesos de inscripción de aspirantes, selección, admisión, matricula, registro de cursos, retiro de estudiantes, registro de notas, cancelación de cursos y/o cancelación de semestre de los programas académicos de pregrado de conformidad con la normatividad vigente. 2. Colaborar con la elaboración de informes estadísticos solicitados a la Oficina de Admisiones Registro y Control Académico. 3.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ajuste de tarifas y fechas de matrícula según el calendario académico establecido, el Acuerdo Superior 008 de 2020 y demás normatividad relacionada. 4. Apoyar y asesorar los requerimientos e inquietudes de los aspirantes, admitidos y estudiantes con respecto a su situación académica de acuerdo a la normatividad vigente. 5. Apoyar en la revisión de los soportes de inscripción de aspirantes para admisión especial, contribuyendo con la validación con los organismos pertinentes. 6. Apoyar en la publicación de la oferta académica de los programas de pregrado en el sitio web institucional y gestión de difusión masiva con el área de Comunicaciones. 7. Prestar apoyo en la elaboración de instructivos e infogramas con respecto a los procesos de inscripción, admisión y matricula en coordinación con el área de Comunicaciones. 8. Prestar apoyo en las jornadas de inducción a los estudiantes nuevos, brindando las directrices sobre el proceso de matrícula, reintegros, exoneración de pagos de matrícula, y demás temas establecidos en el Reglamento Estudiantil. 9. Colaborar con el registro de resultados de pruebas ICFES SABER 11 en el sistema de información institucional SIAU a través de los archivos obtenidos de la plataforma PRISMA del ICFES. 10. Prestar apoyo en los requerimientos solicitados para la acreditación de programas y acreditación institucional. 11. Apoyar en la actualización de procedimientos y formatos publicados en el Sistema Ingresado de Gestión (SIG) conforme a las modificaciones o ajustes que se realicen. 12. Prestar apoyo en los cambios o distribución grupos de cursos a estudiantes, conforme lo autorizado por las direcciones de programa. 13. Prestar apoyo en la elaboración de reportes para la expedición de pólizas estudiantiles. 14. Coordinar junto con el Jefe de Admisiones propuestas de creación, actualización de procedimientos y/o normas de pregrado conforme a los avances tecnológicos o ajustes de normatividad nacional o institucional.</t>
  </si>
  <si>
    <t>PRESTACIÓN DE SERVICIOS PROFESIONALES NECESARIO PARA EL FORTALECIMIENTO DE LOS PROCESOS OPERATIVOS Y ADMINISTRATIVOS DE LA OFICINA DE ADMISIONES, REGISTRO Y CONTROL ACADÉMICO DE LA UNIVERSIDAD DE LOS LLANOS.</t>
  </si>
  <si>
    <t>1. Contribuir con la revisión de hojas de vida de los estudiantes admitidos a los programas de Posgrados, verificando el cumplimiento de la normatividad vigente. 2. Prestar apoyo en el ajuste de los registros académicos de los estudiantes de programas de Posgrados en el sistema de información institucional, especialmente en la inscripción de cursos, registro de notas, cancelación de cursos y/o semestre de conformidad con el Acuerdo Superior No. 012 de 2003 (Reglamento de Posgrados) y demás normatividad vigente. 3. Contribuir en la generación de recibos de liquidación de matrícula para estudiantes nuevos y antiguos según el Régimen de Liquidación de Matriculas de Posgrados y demás normatividad vigente relacionada. 4. Contribuir en la recepción, verificación y registro correspondiente de documentos para grado a estudiantes de programas de Posgrado. 5. Prestar apoyo en la elaboración de instructivos e infografías con respecto a los procesos de trámite de grado de programas de posgrado. 6. Cooperar con el ingreso de nuevos planes de estudio y estructura curricular de los programas de Posgrados, en el Sistema de Información Institucional. Según los actos administrativos correspondientes. 7. Prestar apoyo con la expedición de certificados de notas y constancias de estudios para estudiantes, desertores y egresados de los programas de posgrados. 8. Brindar apoyo y asesoría a los requerimientos e inquietudes de los aspirantes, admitidos y estudiantes de programas de posgrado con respecto a su situación académica de acuerdo a la normatividad vigente y demás requerimientos de la comunidad en general. 9. Colaborar con la elaboración de informes estadísticos de programas académicos de posgrado y reportes del Sistema Nacional de Instituciones de Educación Superior (SNIES) en los formatos requeridos para Aspirantes, Admitidos, Estudiantes de Primer curso, Estudiantes Matriculados. 10. Colaborar y apoyar en la verificación de certificado electoral para la aplicación de los estímulos contemplados en la ley 403 de 1997 para los programas de pregrado y posgrado. 11. Apoyar en la verificación de soportes de admisión de estudiantes de pregrado. 12. Coordinar junto con el Jefe de Admisiones propuestas de creación, actualización de procedimientos y/o normas de posgrado conforme a los avances tecnológicos o ajustes de normatividad nacional o institucional. 13. Colaborar con el reporte de estudiantes extranjeros matriculados en programas de posgrado al Sistema de Información de Migración (SIRE). 14. Apoyo en el análisis y documentación los procesos de admisión y registro de posgrados con el fin de automatizar, racionalizar y/o simplificar. 15. Coadyuvar en la creación de manuales, procedimientos estandarizados y bases de conocimiento sobre los procesos de posgrado para facilitar la capacitación y la continuidad operacional. 16 Colaborar directamente con la coordinación de posgrado y los Comités Curriculares para asegurar que el registro y las admisiones cumplan con las normativas internas y externas.</t>
  </si>
  <si>
    <t>1. Apoyar la revisión, registro y ajuste del sistema de información institucional para su correspondiente adaptación a los procesos de inscripción de aspirantes, selección, admisión, matricula, registro de cursos, retiro de estudiantes, registro de notas, cancelación de cursos y/o cancelación de semestre de los programas académicos de pregrado de conformidad con la normatividad vigente. 2. Contribuir con la entrega de requerimientos al Área de Sistemas para la optimización funcional y visual de las interfaces del sistema de información y de los reportes generados automáticamente por el mismo (constancias, listas de asistencia, certificados de notas, entre otros). 3. Colaborar con la elaboración de informes estadísticos avanzados de programas académicos de pregrado y reportes del Sistema Nacional de Instituciones de Educación Superior (SNIES) en los formatos requeridos para Aspirantes, Admitidos, Estudiantes de Primer curso, Matriculados, Caracterización-Gratuidad. 4. Coadyuvar en la elaboración y cargue semestral del Reporte de Matricula, el Reporte de Permanencia y desempeño requeridos por el Departamento para la Prosperidad Social (DPS), en los formatos establecidos. 5.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asignación de multas académicas, ajuste de tarifas y fechas de matrícula según el calendario académico establecido y el Acuerdo Superior 008 de 2020 y demás normatividad relacionada. 6. Apoyar y asesorar el proceso de selección y admisión de los aspirantes inscritos a programas de Pregrado en coordinación con el Jefe de Oficina de Admisiones, Registro y Control Académico. 7. Prestar apoyo en las jornadas de inducción a los estudiantes nuevos, brindando las directrices sobre el proceso de matrícula, reintegros, exoneración de pagos de matrícula, y demás temas establecidos en el Reglamento Estudiantil. 8. Apoyar en la verificación con los entes y herramientas pertinentes a los aspirantes inscritos en categoría especial, para confirmar su condición. 9. Apoyar y asesorar los requerimientos e inquietudes de los aspirantes, admitidos, estudiantes y comunidad en general con respecto a su situación académica de acuerdo a la normatividad vigente. 10. Colaborar con el reporte de estudiantes extranjeros matriculados en programas de pregrado al Sistema de Información de Migración (SIRE).</t>
  </si>
  <si>
    <t xml:space="preserve">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y digitalmente con la información registrada en los Sistemas. 5. Prestar apoyo en la remarcación de los elementos, cuando sea el caso. 6. Colaborar en la generación de los listados de faltantes, cuando sea el caso. 7. Apoyar en la alimentación de la matriz elementos pendientes por identificar, estableciendo ubicación de los mismos. 8. Apoyar de manera oportuna y eficiente el procedimiento de reintegro o traslado de bienes, garantizando el cumplimiento de los lineamientos establecidos y la correcta actualización de la información correspondiente. 9. Apoyar en el seguimiento de recuperación de faltantes y generar el listado depurado. 10. Prestar apoyo para registrar firma de conformidad y de verificación. 11. Apoyar en la recolección de firmas en documentos de traslados o reintegros. 12. Prestar apoyo para alimentar el cronograma de inventarios. 13. Apoyar cuando se requiera, con el archivo de los documentos generados en la realización de inventarios, traslados, reintegros y bajas. 14. Colaborar en la elaboración del borrador del memorando de faltantes en responsables. </t>
  </si>
  <si>
    <t>0009 DE 2026</t>
  </si>
  <si>
    <t>1. Apoyar en la parametrización en el sistema de información contable y en la preparación de la información Exógena ante la DIAN. 2. Apoyar en la elaboración y aprobación de las causaciones de las órdenes de pago en el SICOF. 3. Coadyuvar el proceso contable en la presentación de informes. 4. Contribuir en el proceso de elaboración de informe SNIES. 5. Apoyar en la elaboración de operaciones reciprocas. 6. Apoyar en la revisión de los comprobantes de ingreso. 7. Apoyar en la configuración y preparación del estado de flujo de efectivos.</t>
  </si>
  <si>
    <t xml:space="preserve">1. Colaborar con la parametrización y preparación de la información Exógena. 2. Apoyar en la elaboración y aprobación de las causaciones de las órdenes de pago en el SICOF. 3. Cooperar con la aprobación de la causación de las órdenes de pago en el SICOF. 4. Apoyar en la revisión y conciliación de saldos de cuentas por pagar. 5. Brindar apoyo en la contabilización de la respectiva legalización de las cajas menores, otorgados a los decanos, las Vicerrectorías Académica y de Recursos y la Secretaría General, Igualmente, la revisión y verificación de los documentos que soportan la legalización de los mismas según la Ley, y la resolución rectoral que la otorga. 6. Apoyar en la revisión y conciliación de saldos de cuentas por cobrar. 7. Colaborar en la preparación y presentación de informe ante el SNIES. 8. Colaborar en el reporte y actualización de información de activos de la entidad mediante el Sistema de Información de Gestión de Activos (SIGA). </t>
  </si>
  <si>
    <t>1. Apoyar la revisión de registros contables en el módulo Sistema de Información Contable y Financiera (SICOF). 2. Colaborar con la revisión, impresión y archivo de los libros diarios, mayor y balances y diario columnario. 3. Contribuir en el proceso de depreciación, amortización y provisión de los bienes de la Universidad. 4. Apoyar la revisión e impresión de retención en la fuente mensual para el pago. 5. Apoyar en la parametrización y elaboración de la información exógena. 6. Colaborar en la parametrización de plantillas contables necesarias para la integración de los diferentes módulos con el módulo contable. 7. Apoyar en la revisión y ajuste del informe mensual de movimientos de almacén. 8. Apoyar en la revisión y preparación de los Estados Financieros y notas a los mismos. 9. Coadyuvar al proceso contable en la presentación de informes. 10. Cooperar con la aprobación de la causación de las órdenes de pago en el SICOF.</t>
  </si>
  <si>
    <t>1. Contribuir en la ejecución de actividades de fabricación y mantenimiento de equipos, utensilios y estructuras utilizadas en la Estación Piscícola, garantizando su correcto funcionamiento y conservación. 2. Colaborar en las tareas de limpieza y aseo de los equipos, enseres, áreas de trabajo y zonas de manejo de peces, cumpliendo con los protocolos sanitarios establecidos. 3. Coadyuvar en la preparación y distribución de alimentos para los peces, asegurando la correcta dosificación y frecuencia según las necesidades de las diferentes especies. 4. Brindar apoyo en el manejo de cuarentenas, incluyendo el control sanitario, limpieza de tanques y monitoreo del comportamiento de los peces. 5. Apoyar en el mantenimiento rutinario de estanques y sistemas de recirculación, asegurando condiciones óptimas para el desarrollo de los peces. 6. Colaborar en la marcación y registro de reproductores de las diferentes especies, siguiendo los procedimientos técnicos establecidos. 7. Prestar atención y acompañamiento a los procesos productivos, verificando el desarrollo de cada etapa en la producción piscícola. 8. Apoyar en las labores de vigilancia y monitoreo continuo de los procesos y del estado general de los peces, reportando cualquier anomalía o situación de riesgo. 9. Ayudar en la operación y respuesta por el buen uso de equipos, maquinaria, herramientas y elementos de trabajo que   le   sean   encomendados   específicamente   para   tareas   precisas   e   iguales, informar oportunamente por las anomalías que se presenten. 10. Contribuir en la vigilancia y dar respuesta por la seguridad de inmuebles, recursos naturales, equipos, muebles y enseres y demás elementos de propiedad del IALL e informar a los superiores sobre las irregularidades que se presenten. 11. Apoyar en el control de acceso y tránsito de personas dentro de la edificación y aplicar las medidas de seguridad respectivas. 12. Coadyuvar en actividades de empaque, cargue y descargue y/o despacho de alevinos, carne y demás elementos que se distribuyan. 13. Prestar apoyo en las pescas, muestreos, traslados, alimentación de los peces. 14. Colaborar a las necesidades que se presenten en el proceso de reproducción inducida a la cual está a cargo del director de la Estación. (posibles fugas de agua, falta de energía eléctrica, etc.). 15. Contribuir en la limpieza, encalamiento, abono, fertilización a todos los estanques. 16. Apoyar en el monitoreo a larvas y siembra de postlarvas. 17. Coadyuvar en el mantenimiento de las piletas y acuarios en óptimas condiciones. 18. Colaborar en la revisión y mantenimiento de las plantas y equipos eléctricos. 19. Apoyar en la revisión y mantenimiento de las tuberías de agua y aire. 20. Colaborar en garantizar el suministro de agua a las diferentes áreas del IALL. 21. Contribuir en revisar la pesca, evisceración para la venta de carne de acuerdo a la programación que se establezca.</t>
  </si>
  <si>
    <t>1. Apoyar la proyección de respuestas a las consultas o peticiones de índole jurídica elevadas por las diferentes dependencias de la universidad, por particulares o entidades públicas dirigidas a la Universidad a la oficina y/o a aquellas designadas por el señor rector, conforme a las directrices impartida por el Asesor de la Oficina Asesora Jurídica y la normatividad propia del asunto cuando se requiera. 2. Contribuir en la proyección de conceptos jurídicos cuando se requiera. 3. Apoyar la revisión y elaboración de Actos Administrativos y circulares que le sean asignadas, según su naturaleza, cuando se requiera. 4. Prestar apoyo en asesorías jurídicas cuando le sean requeridas por el Asesor de la Oficina Asesora Jurídica. 5. Coadyuvar en la revisión y verificación de proyectos de investigación, proyectos de inversión, proyectos del sistema general de regalías (SGR) y/o convocatorias requeridos para la vinculación por contrato de prestación de servicios profesionales y/o de apoyo a la gestión de las diferentes dependencias y los perteneciente a convenios y/o proyectos suscritos con la Universidad de los Llanos. 6. Proyectar y revisar las minutas de contratos de prestación de servicios y todos los actos que modifiquen los contratos iniciales del sistema SICOF y Sistema General de Regalías -SPGR- suscritos con la Universidad de los Llanos.  7. Brindar apoyo en la revisión de los valores de los compromisos presupuestales de los contratos y adiciones de prestación de servicios e informar por correo electrónico los ajustes requeridos. 8. Proyectar y revisar las minutas de prórroga y/o adición de los contratos de prestación de servicios suscritos con la universidad de los Llanos. 9. Proyectar y revisar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10. Coadyuvar en la recepción, verificación y cumplimiento de los soportes para pago de cuentas de cobro y/o terminaciones de contratos de prestación de servicios profesionales y/o de apoyo a la gestión de contratistas administrativos, academia, proyectos de investigación y proyectos del sistema general de regalías (SGR).11.Brindar reporte mensual de los contratos y las novedades que surjan dentro del proceso, para la proyección de informes y procedimientos que sean requeridos por los entes de control y diferentes dependencias de la Universidad. 12.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cuando sea requerido. 13. Contribuir en la elaboración de los formatos de código de contratación y verificar que se han cargado en la página de la Universidad de los Llanos. 14. Brindar apoyo en el análisis y diseño de formatos que se requieran para el buen funcionamiento de proceso de contratación. 15. Coadyuvar en la proyección de respuestas a las solicitudes de los órganos de control. 16. Contribuir con la proyección de actos administrativos o respuestas a los recursos que sean interpuestos contra los mismos y que se pasen al conocimiento de la oficina.  17. Brindar apoyo en la publicación de contratos de prestación de servicios y demás documentos del proceso contractual en el Sistema Electrónico de Contratación Pública SECOP II. 18. Prestar apoyo a los procesos de defensa judicial de la Universidad de los Llanos, cuando sea necesario.</t>
  </si>
  <si>
    <t>1. Prestar apoyo en activar y desasociar usuarios en el Sistema de Información y Gestión del Empleo Público – SIGEP II- Entidades Públicas. 2. Colaborar en la revisión, verificación y cumplimiento de los requisitos de documentos en la etapa precontractual y contractual en los contratos de prestación de servicios de apoyo a la gestión y de servicios profesionales. 3. Prestar apoyo en la elaboración de certificaciones de contratos de prestación de servicio suscritos entre la Universidad y terceros. 4. Coadyuvar en la recepción, verificación y cumplimiento de los soportes para pago de cuentas de cobro y/o terminaciones de contratos de prestación de servicios profesionales y/o de apoyo a la gestión de contratistas administrativos, academia, proyectos de investigación y proyectos del sistema general de regalías (SGR). 5. Brindar apoyo en la creación de conceptos - módulo de tesorería - SICOF ERP (Sistema Integrado de Información De Control Fiscal), teniendo en cuenta los rubros y plantillas contables como parte del proceso de generación de órdenes de pago para cargue masivo. 6. Apoyar el proceso de pago de cuentas de cobro individuales (causaciones, remisiones, órdenes de pago) - módulo de presupuesto - SICOF ERP (Sistema Integrado de Información De Control Fiscal) y la elaboración de órdenes de pago para cuentas de cobro por cargue masivo - módulo de tesorería - SICOF ERP (Sistema Integrado de Información De Control Fiscal) para su posterior trámite de pago correspondiente a contratos de prestación de servicios profesionales y/o de apoyo a la gestión de contratistas administrativos, academia, proyectos de investigación y proyectos del sistema general de regalías (SGR). 7.  Colaborar en la realización de solicitud ante la División de Tesorería del Plan Anualizado de Caja (PAC) de cada uno de los rubros a afectar en el proceso para realización de órdenes de pago por procedimiento de cargue masivo o individual de las cuentas de cobro. 8. Brindar apoyo en la afiliación (cargue de información, validación y radicación) a través del portal web de la Aseguradora de Riesgos Laborales – Positiva Compañía de Seguros de los contratistas vinculados en la Universidad de los Llanos. 9.   Apoyar el proceso de generación para pago (Causación, remisión y orden de pago) de aportes Administradora de Riesgos Laborales – ARL -   de los contratistas afiliados con riesgo IV y V vinculados con la Universidad. 10. Prestar apoyo en la validación de las hojas de vida de los contratistas ante el Sistema de Información y Gestión del Empleo Público –SIGEP II-Entidades Públicas, en caso de que se requiera. 11.  Colaborar con el registro ante el Sistema de Información y Gestión del Empleo Público -SIGEP II-Entidades Públicas de los datos de contratos suscritos por la Universidad en cada uno de los periodos, en caso de que se requiera. 12. Contribuir en la elaboración del reporte de vinculación y contratación de jóvenes entre 18 y 28 años y personas con discapacidad vinculados a la Universidad de los Llanos para ser remitida al Departamento Administrativo de la Función Pública. 13. Prestar apoyo en la elaboración del directorio de contratistas de la Universidad de los Llanos, en caso de que se requiera. 14. Coadyuvar en la revisión y verificación de proyectos de investigación, proyectos de inversión, proyectos del sistema general de regalías (SGR) y/o convocatorias requeridos para la vinculación por contrato de prestación de servicios profesionales y/o de apoyo a la gestión de las diferentes dependencias y los perteneciente a convenios y/o proyectos suscritos con la Universidad de los Llanos. 15. Brindar apoyo en la publicación de documentos correspondientes a los contratos de prestación de servicios de apoyo a la gestión o de servicios profesionales en el Sistema de Electrónico de Contratación Pública - SECOP II, en caso de que se requiera.</t>
  </si>
  <si>
    <t>1. Prestar apoyo a las transferencias documentales, realizar su revisión y colaborar con la clasificación, foliación y ordenación de expedientes del archivo de la Oficina Asesora Jurídica. 2. Coadyuvar en actividades de preservación, mantenimiento, limpieza y custodia de los documentos de archivo de la Oficina Asesora Jurídica. 3. Contribuir en la orientación a los usuarios para la consulta documental y suministrar la información que le sea solicitada, de conformidad con los procedimientos establecidos por la Oficina Asesora Jurídica.  4. Colaborar en la actualización del inventario documental y elaboración de informes del archivo de la Oficina Asesora Jurídica. 5. Prestar apoyo en actividades de digitalización, escáner y envió de la información requerida a través de medios electrónicos de los documentos requeridos por las distintas dependencias de la Universidad de los Llanos y entes de control. 6. Coadyuvar con la recepción, verificación y cumplimiento de los soportes para pago de cuentas de cobro y/o liquidaciones de contratos presentadas por los contratistas. 7. Coadyuvar en la revisión, verificación y cumplimiento de la documentación requerida para la etapa precontractual de acuerdo a la lista de chequeo para la vinculación por contrato de prestación de servicios, de las diferentes dependencias y los perteneciente a Convenios y/o proyectos suscritos con la Universidad de los Llanos. 8.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9. Brindar apoyo en la digitalización de los Contratos de Prestación de Servicios que afectan los rubros de Estampilla con el fin de ser cargados en el aplicativo de la Auditoria General de la Republica (SIA - OBSERVA). 10. Prestar apoyo en la elaboración de certificaciones de contratos de prestación de servicio suscritos entre la Universidad y terceros.</t>
  </si>
  <si>
    <t>1. Prestar apoyo en la elaboración de las propuestas y proyectos, financieros, administrativos y de contratación. 2. Realizar la verificación y análisis de los estudios de Oportunidad y conveniencia presentados por las diferentes dependencias académico-administrativas. 3. Coordinar y apoyar la verificación y cumplimiento de la documentación requerida para la vinculación por contrato de prestación de servicios pertenecientes a los convenios y/o proyectos suscritos con la Universidad de los Llanos. 4. Contribuir en la solicitud de la disponibilidad presupuestal según requerimientos radicados en la oficina. 5. Coadyuvar en el registro del sistema de información financiera al ERP – SICOF, de la información respecto de los contratos suscritos. 6. Prestar apoyo en la solicitud de comprobantes de registros presupuestales para el proceso de contratación. 7. Coordinar la elaboración de la minuta de los contratos de prestación de servicios.  8. Prestar apoyo en la proyección del informe de austeridad del gasto según especificaciones, el cual se debe enviar a la Oficina Asesora de Control Interno, dentro del término y procedimiento establecido. 9. Contribuir en la rendición del informe mensual de la contratación a través del diligenciamiento del informe SIRECI y entregado en la Oficina Asesora de Planeación. 10. Coordinar el diligenciamiento de la plantilla de formato de Excel con información sobre los pagos de los contratos de prestación de servicios, la cual se alimenta con cada uno de los formatos de los contratistas, información que debe presentarse al momento de radicar las cuentas para pago. Dicha información será enviada al SIG para ser cargada en su micro sitio, y luego poder ser consultada por los contratistas. 11. Aunar para que la actualización de la información consignada en el formato para pago de contratos se lleve a cabo, cada vez que sea requerido. 12. Coordinar la proyección de la circular Rectoral donde se informe el cronograma para recepción de documentos para pago en cada uno de los periodos. 13. Coadyuvar en la recepción y verificación de los soportes para pago de cuentas de cobro presentados por los contratistas. 14. Prestar apoyo en la generación de las actas de recibo de cada uno de los pagos, atendiendo a cada concepto del gasto. 15. Coordinar el proceso de pago de las cuentas de cobro de los contratos de prestación de servicios. 16. Coadyuvar en ordenar según la relación con destino a la tesorería los soportes de cada una de las cuentas de pago radicadas. 17. Coordinar la proyección de los informes que le sean requeridos por los entes de control tanto internos como externos. 18. Coadyuvar en las respuestas de solicitudes hechas por entes internos o externos respecto del proceso de contratación de prestación de servicios. 19. Contribuir en la proyección del presupuesto destinado a la vinculación del personal de apoyo a la gestión de la universidad según centros de costos para cada uno de los periodos. 20. Coadyuvar en la petición de solicitudes de disponibilidad con cargo a proyectos, teniendo en cuenta el presupuesto destinado a talento humano en cada uno. 21. Coordinar la clasificación y posterior archivo de los soportes presentados por los contratistas para los pagos en cada una de las carpetas. 22. Coordinar la actualización del inventario documental de los contratos de prestación de servicios.</t>
  </si>
  <si>
    <t>1. Brindar apoyo en la verificación de los estudios de conveniencia y oportunidad para la elaboración de contrato contratos de prestación de servicios profesionales y/o de apoyo a la gestión de contratistas administrativos, academia, proyectos de investigación y proyectos del sistema general de regalías (SGR). 2. Coadyuvar en la revisión, verificación y cumplimiento de la documentación requerida para la vinculación por contratos de prestación de servicios profesionales y/o de apoyo a la gestión de contratistas administrativos, academia, proyectos de investigación y proyectos del sistema general de regalías (SGR). 3. Brindar apoyo cuando se requiera en la elaboración de solicitud de disponibilidad y compromisos presupuestal según requerimientos radicados en la oficina.  4. Proyectar las minutas de los contratos de prestación de servicios suscritos con la universidad de los Llanos, y demás actos administrativos que se deriven de la etapa contractual. 5. Brindar apoyo en la revisión de los valores de los compromisos presupuestales de los contratos y adiciones de prestación de servicios e informar por correo electrónico si presentan irregularidades. 6. Contribuir en la elaboración de actas de inicio y comunicación de designación de supervisión de los contratos de prestación de servicios profesionales y de apoyo a la gestión. 7. Brindar apoyo cuando se requiera en la publicación de contratos de prestación de servicios y demás documentos del proceso contractual en el Sistema Electrónico de Contratación Pública SECOP II. 8. Proyectar las minutas de prórroga y/o adición de los contratos de prestación de servicios suscritos con la universidad de los Llanos. 9.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10. Elaborar base de datos que facilite los formatos de cuentas de cobro de los contratistas de prestación de servicios con las novedades que se devengan dentro de la etapa contractual y poscontractual, verificando que se han cargados y habilitados en la página de la Universidad de los Llanos. 11. Suministrar la información de los rubros y centros de costos de los contratos y adiciones de prestación de servicios para la creación de conceptos, plantillas contables y solitud de Plan Anualizado de Caja (PAC). 12. Contribuir en la elaboración de la matriz de pago Sicof de los contratos de prestación de servicios y las novedades que surjan dentro de la etapa contractual y poscontractual, para llevar a cabo el proceso de pago masivo e individual en la plataforma SICOF ERP (Sistema Integrado de Información De Control Fiscal). 13. Brindar reporte mensual de los contratos y las novedades que surjan dentro del proceso, para la proyección de informes y procedimientos que sean requeridos por los entes de control y diferentes dependencias de la Universidad. 14.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departamental. 15. Brindar reporte mensual del proceso de contratación directa - contratos de prestación de servicios profesionales y de apoyo a la gestión junto con las fechas de liquidación o actas de terminación de los contratos, para dar cumplimiento al informe de SIRECI (Sistema de Rendición Electrónica de la Cuenta e Informes). 16. Enviar la información correspondiente al área de sistemas, para la actualización de los aplicativos que se llevan a cabo en el área de contratación. 17. Brindar apoyo en el análisis y diseño de formatos que se requieran para el buen funcionamiento del proceso de contratación. 18. Colaborar con la atención y respuesta a solicitudes que realicen los contratistas sobre el proceso precontractual, contractual y postcontractual.</t>
  </si>
  <si>
    <t>1. Contribuir y prestar apoyo jurídico en la proyección de las respuestas a las solicitudes efectuadas por los órganos de control.  2. Coadyuvar en la revisión, verificación y cumplimiento de la documentación requerida para la vinculación por contrato de prestación de servicios profesionales o de apoyo a la gestión del Sistema SICOF y Sistema general de regalías - SPGR, de las diferentes dependencias y los pertenecientes a Convenios y/o proyectos suscritos con la Universidad de los Llanos; conforme la normativa institucional aplicable a los procesos de contratación directa. 3. Apoyar la ejecución del programa anual de auditorías internas de gestión y calidad en caso de que la Oficina Asesora de Control Interno así lo requiera. 4. Proyectar y revisar las minutas de los contratos de prestación de servicios profesionales y/o de apoyo a la gestión del Sistema SICOF y Sistema general de regalías – SPGR suscritos con la universidad de los Llanos. 5. Proyectar las actas de terminación, actas de suspensión y reinicio, actas aclaratorias, actas modificatorias, actas de cesión de contratos de prestación de servicios y/o de apoyo a la gestión del Sistema SICOF y Sistema general de regalías – SPGR, liquidación o terminación bilaterales por mutuo acuerdo y demás actos administrativos que surjan dentro de la etapa contractual y pos-contractual de los contratos de prestación de servicios. 5. Contribuir en la elaboración de los formatos para pago que contenga la información de los contratos de prestación de servicios o de apoyo a la gestión del Sistema SICOF y Sistema general de regalías – SPGR y las novedades que se devengan dentro de la etapa contractual y pos-contractual, verificando que se han cargados en la página de la Universidad de los Llanos. 6. Contribuir en la elaboración de la Matriz SICOF y SPGR, con la información de los contratos de prestación de servicios o de apoyo a la gestión del Sistema SICOF y Sistema general de regalías – SPGR y las novedades que surjan dentro de la etapa contractual y pos-contractual, para llevar a cabo el proceso de cargue de pago masivo e individual. 7. Brindar reporte de los contratos o de apoyo a la gestión del Sistema SICOF y Sistema general de regalías – SPGR y las novedades que surjan dentro del proceso, para la proyección de informes y procedimientos que sean requeridos por los entes de control y diferentes dependencias de la Universidad. 8. Brindar apoyo en el análisis y diseño de formatos que se requieran para el buen funcionamiento de proceso de contratación. 9. Brindar apoyo en el manejo de plataforma SECOP II, respecto del cargue de documentación necesaria dentro del proceso gestión contractual de los contratos de prestación de servicios profesionales o de apoyo a la gestión del Sistema SICOF y Sistema general de regalías – SPGR, suscritos por la Universidad de los Llanos y conforme las estipulaciones normativas aplicables. 10. Contribuir y prestar apoyo con la respectiva foliación, rotulación y digitalización de cada uno de los contratos de prestación de servicios o de apoyo a la gestión del Sistema SICOF y Sistema general de regalías – SPGR, suscritos por la Universidad de los Llanos, así como, la actualización del inventario documental. 11. Coadyuvar en la recepción, verificación y cumplimiento de los soportes para pago de cuentas de cobro y/o terminaciones de contratos de administrativos, academia, proyectos de investigación y proyectos del de sistema general de regalías. 12. Contribuir en la elaboración del reporte de vinculación y contratación de personas con discapacidad vinculados a la Universidad de los Llanos para ser remitida al Departamento Administrativo de la Función Pública. 13. Coadyuvar en la revisión y verificación de proyectos de investigación, proyectos de inversión, proyectos del sistema general de regalías (SGR) y/o convocatorias requeridas para la vinculación por contrato de prestación de servicios profesionales y/o de apoyo a la gestión de las diferentes dependencias y los perteneciente a convenios y/o proyectos suscritos con la Universidad de los Llanos. 14. Coadyuvar en la elaboración de informes de reservas de contratación de los proyectos de sistema general de regalías (SPGR) de los contratistas vinculados en la Universidad de los Llanos. 15. Brindar apoyo en la afiliación (cargue de información, validación y radicación) a través del portal web de la Aseguradora de Riesgos Laborales – Positiva Compañía de Seguros de los contratistas vinculados en la Universidad de los Llanos.</t>
  </si>
  <si>
    <t>1. Contribuir y prestar apoyo jurídico en la proyección o revisión de conceptos jurídicos. 2. Prestar apoyo en asesorías jurídicas cuando le sean requeridas por la Asesora Jurídica. 3. Contribuir y prestar apoyo jurídico en la proyección o revisión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la proyección o revisión de las respuestas formuladas a las acciones de tutela presentadas en contra de la Universidad de los Llanos. 7. Contribuir y prestar apoyo jurídico en la proyección o revisión de actos administrativos, documentos, informes, requerimientos y circulares, a suscribir por parte de la Universidad de los Llanos, de acuerdo a la naturaleza de los mismos y conforme a la normatividad aplicable. 8. Contribuir y prestar apoyo jurídico con la proyección o revisión de respuestas a los recursos que sean interpuestos contra los actos administrativos expedidos por la Universidad de los Llanos y que se trasladen al conocimiento y competencia de la oficina Asesora Jurídica. 9. Contribuir y prestar apoyo jurídico a los procesos de defensa judicial de la Universidad de los Llanos. 10.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11. Contribuir y prestar apoyo jurídico en la revisión de las minutas de los contratos de prestación de servicios profesionales o de apoyo a la gestión, derivados de proyectos o convenios financiados con recursos del Sistema General de Regalías, así como, todos los actos que modifiquen y/o ajusten las estipulaciones contractuales iniciales, conforme la normativa institucional aplicable a los procesos de contratación directa. 12.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13.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14. Contribuir y prestar apoyo jurídico en los tramites y distintas actividades de índole administrativo y operativo desarrolladas por el Consejo Electoral Universitario de la Universidad de los Llanos. 15. Contribuir y prestar apoyo jurídico en la proyección o revisión de documentos propios del trámite administrativo y gestión de los proyectos del Sistema General de Regalías. 16. Contribuir y prestar apoyo jurídico respecto de la asistencia a los comités de obra en los cuales sea participe la Oficina Asesora Jurídica. 17. Contribuir y prestar apoyo jurídico respecto de la asistencia al Comité de proyectos del Sistema General de Regalías. 18.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19. Contribuir y prestar apoyo jurídico conforme se requiera frente a los tramites, proceso y reglamentación existente del tributo departamental Estampilla Universidad de los Llanos. 20. Prestar apoyo jurídico a la Dirección General de Investigaciones, con el propósito de reestructurar el marco normativo y fortalecer el Sistema Institucional de Investigaciones y los procesos de propiedad intelectual, así como ética, bioética e integridad científica de la Universidad de los Llanos.</t>
  </si>
  <si>
    <t>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de las respuestas formuladas a las acciones de tutela presentadas en contra de la Universidad de los Llanos. 6. Contribuir y prestar apoyo jurídico en la proyección o revisión de actos administrativos, documentos, informes, requerimientos y circulares, a suscribir por parte de la Universidad de los Llanos, de acuerdo a la naturaleza de los mismos y conforme a la normatividad aplicable. 7. Contribuir y prestar apoyo jurídico con la proyección o revisión de respuestas a los recursos que sean interpuestos contra los actos administrativos expedidos por la Universidad de los Llanos y que se trasladen al conocimiento y competencia de la oficina Asesora Jurídica. 8. Contribuir y prestar apoyo jurídico en los trámites, consultas, asesorías o requerimiento que versen en asuntos de índole laboral, prestacional, de seguridad social y administrativo organizacional conforme la normativa nacional y los lineamientos institucionales aplicables. 9. Contribuir y prestar apoyo jurídico a la asesora en los distintos procesos, tramites y actividades derivadas de las actuaciones, negociaciones y demás situaciones particulares del ejercicio de las organizaciones sindicales en la Universidad de los Llanos. 10. Apoyo en la sustentación de fallos disciplinarios de segunda instancia. 11.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12.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13.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14.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15. Contribuir y prestar apoyo jurídico a la asesora jurídica, respecto de la participación en la mesa de negociación con las Organizaciones Sindicales. 16. Contribuir y prestar apoyo jurídico en la proyección de respuestas a las consultas asignadas por el señor Rector, conforme a las directrices impartidas por el asesor jurídico y la normatividad propia del asunto.</t>
  </si>
  <si>
    <t>1. Apoyar la verificación y ajuste de planeación académica de cada uno de los programas de posgrados. 2. Apoyar la elaboración de solicitudes de Certificados de Disponibilidad Presupuestal de cada uno de los programas de posgrados y cargue al SICOF. 3. Apoyar la verificación de documentación para contratación de docentes de posgrados. 4. Apoyar la elaboración de los respectivos contratos para el ingreso de cada uno de los docentes de posgrados. 5. Contribuir en la revisión y aprobación de docentes de posgrado en el sistema SIAU. 6. Apoyar la elaboración de solicitudes de Compromisos Presupuestales en el SICOF para cada uno de los docentes de los programas de posgrados. 7. Apoyar la elaboración de base de datos de docentes de posgrados, para formalizar el certificado de cumplimiento y actas de liquidación. 8. Apoyar el proceso de afiliación a ARL de los docentes de los programas de posgrados. 9. Apoyar la revisión de la documentación para inicio de proceso de pago de docentes de programas de posgrados. 10.  Apoyar la verificación de documentación para contratación de Evaluadores de Posgrados y Externos. 11. Apoyar el proceso de recibir y revisar documentos para pagos de evaluadores de posgrados y externos. 12. Apoyar la elaboración de Órdenes de pago para Evaluadores de posgrados y externos en el SICOF. 13. Apoyar la elaboración de Órdenes de Pago para Docentes de posgrados en SICOF. 14. Apoyar la verificación y ajuste de los procedimientos y formatos de los programas de posgrados, de acuerdo a las exigencias establecidas en el marco de la implementación del nuevo sistema de información institucional. 15. Apoyar las diferentes actividades de gestión documental y archivo. 16. Apoyar el proceso de elaboración de constancias. 17. Prestar apoyo a las auditorías internas y externas recibidas y al plan de mejoramiento de acuerdo con las actividades en la División de Servicios Administrativos. 18. Apoyar el proceso de recepción de planeaciones, recepción de documentos, elaboración de contratos, recepción de documentos para pago y afiliación de ARL para capacitadores de educación continuada. 19. Apoyar el proceso de revisión y cargue de hojas de vida y cuentas CPS en la División de Servicios Administrativos. 20. Apoyar los procesos de rendición de contratos en SIA OBSERVA. 21. Brindar apoyo en la revisión de estudios previos y certificados de necesidad para la contratación de CPS. 22. Apoyar el proceso de Jóvenes Investigadores.</t>
  </si>
  <si>
    <t>1. Apoyar la realización de las proyecciones salariales de docentes Planta, Ocasionales y Catedráticos (Pregrado y Centro de idiomas interno y externos), anualmente. 2. Apoyar y coordinar la solicitud del Certificado de Disponibilidad Presupuestal docentes cátedra (Pregrado y centro de idiomas interno y externos) semestralmente según los requerimientos. 3. Apoyar la verificación de solicitudes de servicios y requerimientos de docentes ocasionales y cátedra de pregrado, centro de idiomas internos y externos, según el plan de estudio de cada programa. 4. Apoyar la verificación de documentos para contratación de docentes catedráticos cátedra (pregrado, centro de idiomas internos – externos) y ocasionales en pregrado. 5. Apoyar el proceso de recepción de paz y salvo de docentes ocasionales. 6. Apoyar a las auditorías internas y externas recibidas y al plan de mejoramiento de acuerdo con las actividades en la División de Servicios Administrativos.7. Apoyar el manejo del Sistema SIAU para la activación y desactivación de docentes catedráticos y ocasionales de pregrado. 8. Prestar apoyo en realizar las afiliaciones al Sistema de Seguridad Social en Salud, Pensión, Cesantías, COFREM y Afiliación a Riesgos Laborales de docentes ocasionales. 9. Apoyar la elaboración de contratos de profesores catedráticos (pregrado, centro de idiomas internos y externos). 10. Apoyar el proceso de las firmas de los contratos de los profesores catedráticos (Pregrado, centro de idiomas internos y externos  en el Sistema de información asignado para el proceso. 11. Apoyar el proceso de información de contrato de hora catedra (pregrado y centro de idiomas interno y externo) en el sistema de información asignado para el proceso. 12. Apoyar la elaboración de las solicitudes de Compromisos presupuestales en el SICOF de docentes catedráticos (pregrado y centro de idiomas internos y externos).13. Apoyar la elaboración de Resolución Rectorales para la vinculación de docentes ocasionales. 14. Apoyar la recepción de los documentos para liquidar contratos de hora cátedra (pregrado y centro de idiomas interno  externos) frente al contrato. 15. Apoyar la recepción de los documentos para pago mensual de los docentes catedráticos (pregrado y centro de idiomas interno y externos). 16. Apoyar el pago y liquidación de los contratos de profesores catedráticos (pregrado y centro de idiomas interno y externos) en el sistema SICOF. 17. Apoyo para la entrega de información a nomina correspondiente a las novedades de los docentes ocasionales vinculados en cada vigencia. 18.  Apoyo a la notificación (vinculación) docentes ocasionales. 19. Apoyar la elaboración de órdenes de pago para Docentes catedráticos (pregrado y centro de idiomas interno y externos) en el sistema SICOF mensualmente. 20.  Apoyar la verificación de la entrega de documentos de pago de catedráticos (pregrado y centro de idiomas internos y externos) ante las áreas de vicerrectoría de recursos universitarios (a que halla lugar) y área de tesorería. 21.  Apoyar la realización de novedades a los contratos de hora cátedra catedráticos (pregrado y centro de idiomas internos y externos).  22. Apoyar la verificación y ajustes de los procedimientos y formatos de los programas de pregrado de acuerdo a las exigencias establecidas en el marco de la implementación del nuevo sistema de información. 23. Prestar apoyo para el proceso de los exámenes médicos de ingreso y egreso de los docentes de Ocasionales y planta a la oficina de Seguridad y Salud en el trabajo. 24. Apoyar el proceso de rendición de los contratos de los docentes catedráticos (pregrado y centro de idiomas internos y externos) al sistema integral de auditoria (SIA OBSERVA).  25. Apoyar el proceso de contratación de docentes de planta. 26. Apoyar el proceso de proyecciones del anteproyecto presupuestal de gastos de personal, administrativos y docentes.</t>
  </si>
  <si>
    <t xml:space="preserve">1. Apoyar la verificación de documentos para la contratación de docentes catedráticos y ocasionales. 2. Cooperar con la verificación de antecedentes judiciales, fiscales y disciplinarios del personal docente a vincular. 3. Coadyuvar en la elaboración de resoluciones y respectivas notificaciones de vacaciones de docentes de planta, personal administrativo docente y docentes ocasionales. 4. Prestar apoyo en la elaboración de certificaciones de docentes de planta, ocasionales y catedráticos. 5. Apoyar las diferentes actividades de gestión documental y archivo de docentes de planta, ocasionales y catedráticos. 6. Coadyuvar en las afiliaciones a riesgos laborales de docentes catedráticos y ocasionales. 7. Brindar apoyo en dar respuesta a correos de docentes y personal que tuvo vínculo laboral con la universidad. 8. Coadyuvar en la proyección de respuestas a las solicitudes de los órganos de control y de las diferentes dependencias de la Universidad de los docentes. 9. Prestar apoyo a las auditorías internas y externas recibidas y al plan de mejoramiento de acuerdo con las actividades en la División de Servicios Administrativos. 10. Apoyar el proceso de información a docentes y empleados públicos de vacaciones pendientes por disfrutar. 11. Apoyar el proceso de verificación y actualización de hojas de vida y bienes y rentas en el SIGEP II, como lo establece el Decreto 1083 del 26 de mayo de 2015, de los empleados públicos y docentes de la Universidad de los Llanos. 12. Apoyar en la recolección, elaboración y entrega de la información, reportes y demás suministros requeridos por la Función Pública relacionados con los servidores públicos de la Universidad de los Llanos. </t>
  </si>
  <si>
    <t>1. Contribuir en el diseño, implementación y realización de seguimiento a los protocolos de los sistemas de vigilancia epidemiológica de ruido, ergonómico, psicosocial y químico en la universidad. 2. Apoyar en la coordinación de las necesidades de capacitación en: materia de prevención según los riesgos prioritarios y los niveles de la organización. 3. Apoyar en el asesoramiento técnico a la División de Servicios Administrativos en cuanto a la creación  e implementación de los: programas  de Seguridad Industrial e higiene ocupacional.  4. Apoyar en planificar, dirigir y supervisar las actividades del personal, en seguridad y salud en el trabajo. 5. Contribuir en el cumplimiento de las políticas  y normas establecidas en el Sistema de Gestión de Seguridad y Salud en el Trabajo. 6. Prestar apoyo en establecer conjuntamente con la División de Servicios Administrativos las políticas a seguir en materia de seguridad y salud en el trabajo. 7. Apoyar en la coordinación y participación en el programa de inspección planeada en los puestos de trabajo.  8. Contribuir en la elaboración, documentación y/o actualización de las normas y procedimientos relacionados con el sistema de gestión  de seguridad y salud en el trabajo. 9. Contribuir en el cumplimiento de las normas y procedimientos establecidos por la Universidad. 10. Elaborar los informes periódicos de las actividades realizadas. 11. Apoyar el programa de gestión de seguridad y salud en el trabajo: elaborando la formulación  de políticas, objetivos, metas, procedimientos administrativos y técnicos relacionados al área. 12. Apoyar la elaboración y actualización el programa de seguridad y salud en el trabajo  y el panorama de factores de riesgo. 13. Apoyar en el desarrollo del sistema de gestión  en seguridad y salud en el trabajo.  14. Contribuir en los adelantos de estudios de control y valoración de riesgos. 15. Contribuir en la evaluación y ajuste en forma periódica la ejecución del sistema de gestión  de seguridad y salud en el trabajo. 16. Contribuir con la coordinación con la ARL, a la que se encuentre afiliada la institución: las actividades de promoción de la salud y prevención  de riesgos profesionales, necesarios para el cumplimiento del sistema de seguridad y salud en el trabajo. 17. Apoyar el  conjunto con los líderes de los procesos de del sistema integrado de gestión, la identificación de peligros, evaluación y control de riesgos, realizando la programación a corto, mediano y largo plazo de las intervenciones determinadas.  18. Apoyar en la elaboración y actualización de las matrices de identificación de peligros y control de riesgos  en la universidad. 19. Apoyar en el diseño de mecanismos e implementarlos para la socialización del sistema de gestión de seguridad  y salud en el trabajo, la política, objetivos, metas, resultados de los indicadores.  20. Velar por cumplimiento a los decretos 1443 de 2014, Decreto 1072 de 2015, Resolución 0312 de 2018 y demás normatividad aplicable, en lo pertinente a la implementación y ejecución  del sistema de gestión de seguridad y salud en el trabajo. 21. Asegurar que se establezcan, implementen y mantengan los procesos necesarios para la eficiencia del sistema de Gestión de Seguridad y Salud en el Trabajo  de la UNIVERSIDAD DE LOS LLANOS. 22. Informar ante la rectoría quien es la representación legal de la Universidad sobre el desempeño del Sistema de Gestión de Seguridad y Salud en el Trabajo y de cualquier necesidad de Mejora. 23. Asegurar que se promueva la toma de conciencia de los requisitos del cliente en todos los niveles de la organización. 24. Prestar apoyo a las auditorías internas y externas recibidas y al plan de mejoramiento de acuerdo con las actividades en la División de Servicios Administrativos en especial las inherentes al Sistema de Gestión de Seguridad y Salud en el Trabajo. 25.  Apoyar en el cumplimiento de la realización de los exámenes médicos de ingreso, periódicos y egreso del personal académico administrativo de la Universidad de los Llanos.</t>
  </si>
  <si>
    <t>1.  Evaluación del concepto médico ocupacional de ingreso que se realiza para determinar las condiciones de salud del trabajador en función a las condiciones de trabajo a las que estaría expuesto, acorde con el perfil del cargo y con los requerimientos de la tarea. 2. Seguimiento y socialización al concepto emitido por la evaluación médica periódica: En casos seleccionados con el fin de monitorear la exposición a factores de riesgo e identificar en forma precoz posibles alteraciones temporales o permanentes de salud del trabajador, ocasionadas o agravadas por la labor o por la exposición al medio ambiente de trabajo. 3. Identificación y seguimiento de casos que requieran examen post-incapacidad: Aquel que se efectúa al final de un periodo de incapacidad laboral con el fin de evaluar la condición de salud actual del paciente, si el trabajador puede regresar a las labores habituales que estaba ejecutando o si tiene restricciones para el ejercicio de las mismas. 4. Examen por reubicación laboral o cambio de ocupación: evaluación médica al trabajador cada vez al cambiar de ocupación y ello implique cambios de medio ambiente laboral, de funciones, tareas o exposición a nuevos o mayores factores de riesgo. 5. Revisión del concepto del examen de Egreso o retiro: Evaluación médica ejecutada cuando se termina la relación laboral, con el objeto de valorar y registrar las condiciones de salud en las que el trabajador se retira de las tareas o funciones asignadas. 6. Seguimiento y gestión a recomendaciones laborales. 7. Evaluación de Exámenes paraclínicos, Historia Médica Laboral, examen físico, y programar la realización de pruebas especiales en caso de ser requeridas a los trabajadores.  8. Organización de charlas de temas de salud acorde con los programas de vigilancia epidemiológica y de interés en salud. 9. Determinar que la condición de salud integral de los trabajadores es recomendable para laborar en dichas áreas. 10. Determinar que no se ha alterado la condición de salud del personal que ya se encuentra asignado a áreas de trabajo con motivo de la actividad laboral. 11. Evaluación de los puestos de trabajo y procesos peligrosos en conjunto con profesional de apoyo del área. 12. Colaborar con la realización de programas de conservación de salud orientados según los riesgos encontrados en cada actividad laboral, así como con la implementación de notificaciones de riesgo y AST (Análisis de Seguridad en el Trabajo). 13. Elaborar y presentar informes sobre estadísticas de morbilidad. 14. Elaborar indicadores de gestión que permitan establecer los mecanismos de control sobre el sistema de vigilancia epidemiológica necesario. 15. Atender las lesiones de los trabajadores y trabajadoras, producidas por los accidentes de trabajo y clasificarlos según la categoría de daño contemplada en el artículo 78 de la Lopcymat, así como seguimiento en su proceso posterior a su rehabilitación, el grado de discapacidad, sus habilidades y destrezas. 16. Participar en conjunto con el equipo de trabajo multidisciplinario, los trabajadores o trabajadoras y el Comité de Seguridad y Salud Laboral, en la evaluación de los puestos de trabajo, con la finalidad preventiva de adaptarlos al trabajador y trabajadora. 17. Asesorar en las actividades de prevención en salud que permitan el desarrollo de los planes de recreación, utilización del tiempo libre, descanso y turismo social coordinado por la división de servicios administrativos. 18. Brindar apoyo al manejo y organización del archivo documental físico y digital de acuerdo a las normas establecidas por la Ley General de Archivo y la Universidad para que este se encuentre en completo orden y velar por el inventario físico de la división de servicios administrativos.</t>
  </si>
  <si>
    <t>1. Brindar apoyo al correo de dirección financiera, en la revisión y análisis de las diferentes solicitudes, informando sobre las misma con el fin de dar su debida respuesta. (derechos de petición, movimientos de rubro, saldos disponibles, certificaciones, memorandos, reuniones, solicitudes de disponibilidad presupuestal, compromiso presupuestal, orden de pagos, apoyos económicos, entre otras). 2. Colaborar con la identificación, elaboración y presentación de Informes requeridos por entes Internos de la Universidad de los Llanos (Acreditación, Rectoría, Vice académica, Vicerrectoría, Posgrados, Planeación, entre otros). 3. Colaborar con la elaboración y seguimiento de las diferentes matrices y planes a cargo de la Dirección Financiera (PAI, ITA, mapa de riesgo, plan de mejoramiento, entre otros). 4. Brindar apoyo en todo lo correspondiente al Sistema de Gestión Integral -SIG (Indicadores, procedimientos, formatos, entre otros). 5. Colaborar con la elaboración mensual de las diferentes Resoluciones Rectorales que son requeridas desde la Dirección Financiera, del Presupuesto Ordinario. 6. Colaborar en la elaboración y presentación de informes requeridos por los diferentes entes externos del Orden Regional y Orden Nacional: mensuales (SNIES y APUI), trimestrales (CHIP), cuatrimestrales, (informe de gestión, informe Comisión Tercera), semestral (SIA CONTRALORIA) y Anuales (SIRECI, SUE, IES), entre otros. 7. Brindar apoyo al proceso de cierre y apertura del presupuesto ordinario y/o regalías con relación a reintegros, verificación de los ajustes a los documentos presupuestales disponibilidades, registro, obligaciones, entre otros. 8. Colaborar con todo lo correspondiente a regalías (movimiento de rubro, informes, saldos disponibles, certificaciones, reuniones, solicitudes de disponibilidad presupuestal, compromiso presupuestal, apoyos económicos, Resoluciones Rectorales, entre otros).</t>
  </si>
  <si>
    <t>1. Brindar apoyo al correo de dirección financiera, en la revisión y análisis de las diferentes solicitudes, informando sobre las misma con el fin de dar su debida respuesta. (derechos de petición, movimientos de rubro, saldos disponibles, certificaciones, memorandos, reuniones, solicitudes de disponibilidad presupuestal, compromiso presupuestal, orden de pagos, apoyos económicos, entre otras). 2. Colaborar con la identificación, elaboración y presentación de Informes requeridos por entes Internos de la Universidad de los Llanos (Acreditación, Rectoría, Vice académica, Vicerrectoría, Posgrados, Planeación, entre otros). 3. Brindar apoyo en todo lo correspondiente al Sistema de Gestión Integral -SIG (Indicadores, procedimientos, formatos, entre otros). 4. Brindar apoyo en todo lo correspondiente al aplicativo Sia Observa (creación de rubros, cargue de información, apoyo a solicitudes, entre otros). 5. Brindar apoyo al proceso de cierre financiero del presupuesto ordinario y/o regalías con relación a reintegros, verificación de los ajustes a los documentos presupuestales disponibilidades, registro, obligaciones, entre otros. 6. Colaborar con todo lo correspondiente a regalías (movimiento de rubro, informes, saldos disponibles, certificaciones, reuniones, solicitudes de disponibilidad presupuestal, compromiso presupuestal, apoyos económicos, Resoluciones Rectorales, entre otros).</t>
  </si>
  <si>
    <t>1. Apoyar técnica y administrativamente a la Dirección Financiera en el seguimiento de los diferentes informes del módulo de costeo. 2. Apoyar las actividades correspondientes al desarrollo, soporte, mantenimiento y mejora de la Plataforma BI (Business Intelligence) para su aplicación al modelo de costos de la Universidad de los Llanos. 3. Contribuir en la elaboración de pruebas de usuario final para el soporte de la plataforma BI (Business Intelligence) e informar a la supervisión sobre las observaciones y oportunidades de mejora de la herramienta. 4. Apoyar las capacitaciones que deban realizarse con los usuarios para el uso de la plataforma BI (Business Intelligence). 5. Contribuir con los lineamientos de la oficina en materia de uso de formatos y procedimientos establecidos en el SIG.</t>
  </si>
  <si>
    <t>1. Brindar apoyo en la revisión del correo de dirección financiera, analizando las diferentes solicitudes correspondientes al sistema de costos. 2. Coadyuvar en el acompañamiento trimestral de la generación de los reportes a los entes de control en la revisión de los Centro de Costos. 3. Colaborar en el acompañamiento para la revisión y respuesta a requerimientos de los diferentes entes de control o directivos de la entidad. 4. Apoyar en la realización y revisión de la taxonomía de centros de costos. 5. Colaborar con la Identificación, elaboración y presentación de informes respecto a los Ingresos y gastos de los diferentes centros de costos de la Universidad de los Llanos. 6. Contribuir en la revisión de la migración de los datos al Programa de Costeo consolidando la información y corregir las diferencias en el cargue. 7. Contribuir en la divulgación del uso del programa de costeo y de su implementación.</t>
  </si>
  <si>
    <t>1. Brindar apoyo al correo de dirección financiera, en la revisión y análisis de las diferentes solicitudes, informando sobre las misma con el fin de dar su debida respuesta. (derechos de petición, movimientos de rubro, saldos disponibles, certificaciones, memorandos, reuniones, solicitudes de disponibilidad presupuestal, compromiso presupuestal, orden de pagos, apoyos económicos, entre otras). 2. Colaborar con la elaboración y seguimiento de las diferentes matrices y planes a cargo de la Dirección Financiera (PAI, ITA, mapa de riesgo, plan de mejoramiento, entre otros). 3. Colaborar con la elaboración mensual de las diferentes Resoluciones Rectorales que son requeridas desde la Dirección Financiera, del Presupuesto Ordinario. 4. Apoyar en la revisión mensual del informe del comportamiento de las inversiones financieras y de los recursos adicionales. 5. Colaborar en la revisión, análisis y cierre del presupuesto ordinario, de la vigencia actual (solicitudes de liberaciones, reintegros, verificación de los ajustes a los documentos presupuestales disponibilidades, registros y obligaciones, formatos de cierre, presentación entre otras). 6. Apoyar en la revisión, análisis y construcción del presupuesto ordinario, de la nueva vigencia (creación actos administrativos, consolidación de proyecciones dada por cada dependencia, cargue de estructura del presupuesto en SICOF, entre otras). 7. Colaborar en la revisión, análisis y cierre del presupuesto de regalías (SICOF), acorde a la plataforma de regalías, de la vigencia actual (solicitudes de liberaciones, reintegros, verificación de los ajustes a los documentos presupuestales disponibilidades, registros y obligaciones, formatos de cierre, presentación entre otras). 8. Apoyar en la revisión, análisis y constitución del presupuesto de regalías, de la nueva vigencia (creación actos administrativos, revisión de saldos, presentación del presupuesto, cargue del presupuesto en SICOF, entre otras). 9. Colaborar con todo lo correspondiente a regalías (movimiento de rubro, informes, saldos disponibles, certificaciones, reuniones, solicitudes de disponibilidad presupuestal, compromiso presupuestal, apoyos económicos, Resoluciones Rectorales, entre otros).</t>
  </si>
  <si>
    <t>1. Velar por el uso y conservación adecuada del vehículo y las herramientas asignadas, realizando la inspección preoperacional según el cronograma y reportando cualquier novedad. 2. Colaborar en el cargue y descargue de materiales, así como en el transporte de personal, siguiendo las indicaciones de la Sección de Servicios Generales. 3. Cumplir las normas de tránsito y los procedimientos de gestión de calidad, seguridad vial y salud ocupacional, apoyando en reparaciones básicas cuando sea necesario.</t>
  </si>
  <si>
    <t>1. Colaborar en el seguimiento de las solicitudes presentadas por los usuarios del sistema de información financiero y administrativo para garantizar la solución y/o respuesta. 2. Coadyuvar con el levantamiento de requerimientos para el ajuste o desarrollo de nuevas funcionalidades o reportes del sistema de información administrativo y financiero que requieran los usuarios para garantizar el correcto desarrollo de las actividades y la entrega del producto solicitado. 3. Apoyar el mantenimiento del sistema de información administrativo y financiero, actualización de la documentación, programación de ventanas de mantenimiento, despliegues y administración de los usuarios. 4. Coadyuvar en la generación, organización y envío de información financiera y administrativa a entes externos y usuarios internos de la Universidad. 5. Apoyar a la jefatura del área de sistemas en la elaboración de los documentos requeridos para la celebración y seguimiento de contratos, en especial el contrato de soporte y mantenimiento del sistema de información administrativo y financiero. 6. Brindar asistencia a los diferentes usuarios de los módulos del sistema administrativo y financiero. 7. Contribuir en el proceso de Acreditación de alta calidad. 8. Contribuir a fortalecer el proceso de Gestión de TIC, aplicando estrictamente los procedimientos establecidos.</t>
  </si>
  <si>
    <t>1. Apoyar la gestión administrativa de la División de Tesorería, mediante la redacción de comunicaciones oficiales, control de agenda y asistencia por delegación a reuniones, garantizando la adecuada trazabilidad documental conforme al procedimiento de Gestión Financiera (PROC-FIN-01). 2. Colaborar en el monitoreo a los Planes de Mejoramiento y Mapas de Riesgo asociados al proceso de Tesorería, en articulación con la Oficina de Control Interno, asegurando el cumplimiento de los compromisos de mejora continua y la mitigación de riesgos financieros. 3. Apoyar la consolidación de la información requerida para el cierre anual de Tesorería, con base en los formatos FO-FIN-05, FO-FIN-16, FO-FIN-20 y FO-FIN-21, conforme al calendario de cierre contable institucional. 4. Colaborar en el seguimiento bimestral a las cuentas bancarias de convenios (activas e inactivas), solicitando a la Oficina Jurídica la información sobre su estado (actas de liquidación o resoluciones), con el fin de tramitar el traslado de saldos y/o cancelación ante las entidades bancarias y archivar la documentación de soporte. 5. Apoyar la revisión de actos administrativos departamentales y nacionales que asignen recursos a la Universidad, apoyando su identificación para su correcta contabilización de ingresos. 6. Colaborar en la revisión mensual de la ejecución presupuestal frente a los pagos efectuados por la Tesorería, verificando su correspondencia con las cuentas bancarias y rubros presupuestales asociados. 7. Apoyar la elaboración de la Matriz de Gastos institucional, requerida por la Contraloría General de la Nación (APPUI), consolidando la información proveniente de las unidades financieras. 8. Apoyar el proceso de recepción y verificación documental de las órdenes de pago, utilizando la lista de chequeo institucional para confirmar la correspondencia entre el rubro presupuestal, cuenta bancaria y beneficiario. 9. Contribuir con la gestión a la atención y seguimiento del correo institucional tesoreria@unillanos.edu.co, redireccionando las solicitudes a los buzones internos especializados (extractos, certificados, pagos, cajas menores) y garantizando la trazabilidad de las respuestas. 10. Colaborar en la verificación de la información de los terceros beneficiarios en los procesos de devolución de giros, coordinando con el Área de Sistemas la generación del archivo plano para su cargue en el portal bancario y la respectiva validación del acto administrativo que lo autoriza. 11. Apoyar la Tesorería en la elaboración de informes y requerimientos especiales solicitados por entes de control y dependencias internas de la Universidad (Rectoría, Dirección Financiera, Control Interno).</t>
  </si>
  <si>
    <t>1. Apoyar el proceso de conciliación bancaria, descargando extractos de las cuentas institucionales y elaborando auxiliares de bancos para control y validación de movimientos financieros. 2. Participar en el cierre mensual de bancos, mediante la contabilización de ingresos, comisiones, GMF, rendimientos financieros y otros conceptos relacionados. 3. Coadyuvar en el suministro de insumos para conciliaciones bancarias, preparando los archivos Excel con extractos mensuales, identificando partidas conciliatorias y ajustes tesorales necesarios. 4. Apoyar la elaboración del informe mensual de ingresos, posterior al cierre de bancos, para remisión a la Vicerrectoría de Recursos Universitarios, Dirección Financiera. 5. Apoyar el cargue de archivos de recaudos por matrículas e inscripciones en la plataforma SIAU, garantizando la correcta habilitación de estudiantes para el proceso de matrícula. 6. Apoyar el proceso de facturación electrónica, realizando el descargue y cargue de los archivos de recaudo diario, previa validación con el Área de Sistemas y las oficinas de Presupuesto y Contabilidad. 7. Contribuir en el registro y control de los ingresos derivados de créditos ICETEX y Política de Gratuidad, así como los pagos y devoluciones asociados, conforme a la normatividad contable vigente. 8. Apoyar el seguimiento de las inversiones en fondos de inversión, mediante la elaboración y actualización de una matriz de control que consolide la información sobre los movimientos, saldos y rendimientos financieros obtenidos, verificando su adecuada contabilización y registro en el sistema SICOF, en coordinación con el Área Financiera, para garantizar la correcta gestión y trazabilidad de los recursos invertidos por la Universidad. 9. Coadyuvar en la verificación de los pagos efectuados por estudiantes para la expedición de certificados y constancias, validando su registro en las plataformas SIAU y SICOF. 10. Apoyar la elaboración y revisión de la información exógena y tributaria (ICA, Industria y Comercio), en coordinación con Contabilidad, para el cargue en la plataforma de la Alcaldía de Villavicencio. 11. Colaborar en la preparación del Estado de Tesorería mensual, consolidando saldos bancarios, cuentas por pagar, saldos a favor de terceros y recursos de convenios. 12. Apoyar el cierre anual de Tesorería, conforme al formato FO-FIN-21, y la elaboración de informes auxiliares de cuentas por pagar en Excel. 13. Coadyuvar en el seguimiento a transferencias Nación – Política de Gratuidad, verificando resoluciones de giro, extractos y registros contables. 14. Contribuir en la validación la contabilización de pagos de derechos académicos y su reflejo en SICOF y SIAU, como soporte del proceso de grados. 15. Colaborar en la conciliación de pagos efectuados a través de PSE y tarjetas de crédito (plataformas eCollect y SIAU), garantizando consistencia entre sistemas bancarios y contables. 16. Apoyar la elaboración de informes financieros institucionales requeridos por entes de control y dependencias universitarias.</t>
  </si>
  <si>
    <t>1. Apoyar la contabilización y revisión de las legalizaciones de avances otorgados al personal docente y administrativo, verificando la documentación de soporte conforme a la Resolución Rectoral y la normatividad vigente. 2. Colaborar en la coordinación con contabilidad en la validación de documentos soporte de legalización, garantizando su consistencia antes del registro contable. 3. Contribuir en la coordinación con Caja de Tesorería la devolución de recursos por avances, incluyendo las retenciones aplicables. 4. Apoyar en la elaboración y presentar el informe mensual de avances pendientes por legalizar ante la Oficina de Control Interno, conforme al cronograma institucional. 5. Apoyar la emisión y entrega de certificados tributarios (Retención en la Fuente, IVA, ICA, Ingresos y Retenciones) a los terceros correspondientes. 6. Coadyuvar en la preparación y cargue mensualmente el informe de Contribución Democrática (FONSECON – MEN) en la plataforma dispuesta por el Ministerio. 7. Colaborar en la elaboración del informe semestral de Estampilla MEN, consolidando los valores recaudados por concepto de matrículas y otros ingresos. 8. Apoyar la elaboración de la información exógena – medios magnéticos DIAN (Formato 2273), coordinando con las áreas financieras para su revisión y validación. 9. Contribuir en la elaboración de informes sobre reintegros de avances a la División de Servicios Administrativos, asegurando su registro contable oportuno. 10. Apoyar en la verificación para la expedición de Paz y Salvo institucionales relacionados con avances, conforme a las solicitudes recibidas y requisitos reglamentarios. 11. Colaborar en la recepción y revisión de las solicitudes remitidas por la Vicerrectoría de Recursos Universitarios para la verificación en el sistema SICOF, evaluando la oportunidad para el otorgamiento de avances, conforme a la normatividad institucional y las disposiciones vigentes que establecen la no autorización de nuevos avances a funcionarios con legalizaciones pendientes, como medida de control administrativo, contable y financiero. 12. Apoyar la preparación de informes financieros requeridos por entes de control y dependencias internas.</t>
  </si>
  <si>
    <t>1. Apoyar el cierre mensual de bancos, incluyendo la contabilización de ajustes de Tesorería y conciliaciones correspondientes. 2. Contribuir en la identificación y registro de los ingresos institucionales en SIAU, validando su correspondencia con terceros y soportes para posterior facturación electrónica. 3. Colaborar en la conciliación de los ingresos registrados en SICOF, verificando los cruces con la cuenta 13 (Cuentas por Pagar) y su registro en INTERFACE o de forma manual. 4. Coadyuvar en la depuración y consolidación de las facturas pendientes por cruce, garantizando la consistencia en SICOF. 5. Apoyar la elaboración y consolidación del informe de matrículas de pregrado para su facturación y registro contable. 6. Apoyar en la búsqueda y organización de soportes bancarios necesarios para las conciliaciones mensuales. 7. Apoyar la preparación de la Matriz de Gastos (APPUI – Contraloría), en articulación con los demás puestos de Tesorería. 8. Contribuir en la revisión de los actos administrativos y saldos a favor de estudiantes, verificando los procesos de devolución y su soporte documental. 9. Coadyuvar en la elaboración de comprobantes de egreso de giros empresariales, conforme a resoluciones de devolución y lineamientos de la Dirección Financiera. 10. Apoyar la Tesorería en la preparación de informes financieros e institucionales solicitados por entes de control o dependencias internas.</t>
  </si>
  <si>
    <t>1. Participar en la proyección, revisión y trámite de la etapa precontractual de los procesos a cargo de la Vicerrectoría de Recursos Universitarios, conforme a la normatividad vigente. 2. Intervenir en el cargue, gestión y seguimiento de la documentación contractual mediante plataformas como SECOP, Drive y el micrositio de contratación institucional. 3. Contribuir en la elaboración y proyección de informes, solicitudes y planes de mejoramiento asignados a la Vicerrectoría de Recursos Universitarios.</t>
  </si>
  <si>
    <t>1. Prestar apoyo en la elaboración, análisis y gestión de las diferentes etapas de los procesos contractuales de obra y consultoría, conforme a la normatividad vigente de la Universidad de los Llanos. 2. Contribuir en el diseño y formulación de proyectos de inversión y demás documentos estratégicos relacionados con la infraestructura universitaria. 3. Apoyar en la supervisión y control de la ejecución de contratos de obra y consultoría, bajo la coordinación de la Vicerrectoría de Recursos Universitarios. 4. Brindar orientación técnica en ingeniería para los contratos de obra o consultoría, incluyendo aspectos relacionados con la administración de anticipos, prórrogas, suspensiones, modificaciones y liquidaciones. 5. Colaborar en la preparación de informes, actas, oficios y demás comunicaciones internas o externas requeridas por la Vicerrectoría de Recursos Universitarios. 6. Participar en reuniones técnicas vinculadas con la planeación, ejecución y seguimiento de obras o consultorías. 7. Apoyar en el desarrollo de auditorías internas y externas relacionadas con los procesos de infraestructura a cargo de la Vicerrectoría de Recursos Universitarios.</t>
  </si>
  <si>
    <t>1. Contribuir en la proyección, revisión y trámite en las distintas etapas contractuales de los procesos a cargo de la Vicerrectoría de Recursos Universitarios. 2. Apoyar el seguimiento al cumplimiento de las funciones de los supervisores. 3. Cooperar en la elaboración de actas de liquidación y cierre contractual, conforme a la normatividad vigente. 4. Cooperar en el cargue, organización y seguimiento de la documentación generada en los procesos contractuales, utilizando plataformas como SECOP, Drive, el micrositio de contratación de la Universidad de los Llanos, entre otros medios oficiales. 5. Coadyuvar en la elaboración, revisión y gestión de informes, conceptos o solicitudes de carácter jurídico que sean requeridos por la Vicerrectoría de Recursos Universitarios. 6. Contribuir en la revisión y trámite de los actos administrativos que dispongan reintegros o devoluciones de recursos a estudiantes, personal administrativo u otras entidades, en aplicación de la normativa y procedimientos vigentes. 7. Colaborar en la proyección, revisión y control de los procesos de contratación relacionados con el arrendamiento de bienes propiedad de la Universidad, en cumplimiento de los lineamientos aplicables.</t>
  </si>
  <si>
    <t>1. Colaborar en la revisión y control de los expedientes contractuales de la Vicerrectoría de Recursos Universitarios, conforme a los procedimientos de gestión documental de la Universidad de los Llanos, sin asumir responsabilidad sobre su contenido. 2. Coadyuvar en la elaboración y proyección de certificaciones de experiencia, de acuerdo con las solicitudes tramitadas ante la Vicerrectoría de Recursos Universitarios. 3. Apoyar en la entrega de información requerida durante auditorías internas o externas asignadas a la Vicerrectoría de Recursos Universitarios. 4. Apoyar en la revisión del archivo físico y digital de la Vicerrectoría de Recursos Universitarios, asegurando su integridad y trazabilidad conforme a los procedimientos institucionales.</t>
  </si>
  <si>
    <t>1. Participar en la proyección, revisión y trámite de la etapa precontractual de los diferentes procesos de contratación a cargo de la Vicerrectoría de Recursos Universitarios, conforme a la normatividad vigente. 2. Brindar apoyo en el cargue, gestión y seguimiento de la documentación contractual mediante plataformas como SECOP, Drive y el micrositio de contratación institucional. 3. Contribuir en la elaboración, revisión y proyección del informe SIA OBSERVA, en el marco de las responsabilidades asignadas a la Vicerrectoría de Recursos Universitarios, garantizando la precisión y consistencia de la información reportada conforme a los lineamientos vigentes.</t>
  </si>
  <si>
    <t>1. Participar en la proyección, revisión y trámite de la etapa precontractual de los diferentes procesos de contratación a cargo de la Vicerrectoría de Recursos Universitarios, conforme a la normatividad vigente. 2. Intervenir en el cargue, gestión y seguimiento de la documentación contractual mediante plataformas como SECOP, Drive y el micrositio de contratación institucional.  3. Apoyar en los requerimientos de auditorías internas y externas vinculadas al proceso de gestión de bienes y servicios de la Vicerrectoría de Recursos Universitarios. 4. Colaborar en la actualización de procedimientos y formatos del Sistema Integrado de Gestión de Calidad (SIG) para la gestión de bienes y servicios. 5. Colaborar en el proceso de contratación mediante la Tienda Virtual de Colombia Compra Eficiente. 6. Participar en la formulación, revisión, publicación y seguimiento del plan de adquisiciones de la Universidad de los Llanos.</t>
  </si>
  <si>
    <t>1.  Apoyar en la proyección, revisión y gestión de la etapa precontractual de los diferentes procesos a cargo de la Vicerrectoría de Recursos Universitarios, asegurando el cumplimiento de la normatividad vigente. 2. Contribuir en la gestión de evaluaciones financieras relacionadas con los procesos contractuales, conforme a la normativa aplicable. 3. Colaborar en el registro y seguimiento de la documentación generada durante los procesos contractuales de la Vicerrectoría de Recursos Universitarios, utilizando herramientas como SECOP, SICOF, Drive y el micrositio de contratación de Unillanos, entre otros. 4. Apoyar en los requerimientos de auditorías internas y externas vinculadas al proceso de gestión de bienes y servicios de la Vicerrectoría de Recursos Universitarios. 5. Colaborar en la actualización de procedimientos y formatos del Sistema Integrado de Gestión de Calidad (SIG) para la gestión de bienes y servicios. 6. Coadyuvar en la coordinación para la proyección, formulación, revisión, publicación y seguimiento del plan de adquisiciones de la Universidad de los Llanos. 7. Apoyar en la elaboración de informes solicitados por el área Financiera o Planeación, siguiendo los lineamientos establecidos para garantizar su correcta presentación.</t>
  </si>
  <si>
    <t>1. Participar en la elaboración de informes, atención de solicitudes y gestión administrativa y operativa del Campus Restrepo. 2. Intervenir en la formulación, ejecución y actualización del plan de mantenimiento preventivo y correctivo, así como en el control del uso y conservación de bienes e infraestructura del Campus. 3. Apoyar la organización logística de espacios, actividades académico-administrativas y eventos institucionales, garantizando el adecuado funcionamiento de las instalaciones. 4. Contribuir en la revisión, gestión y seguimiento de requerimientos técnicos, logísticos y administrativos, incluyendo auditorías internas y externas, control de inventarios y verificación normativa. 5. Colaborar en el control del consumo de servicios públicos, administración de espacios físicos y cumplimiento de normas institucionales, manteniendo confidencialidad y buenas prácticas en el uso de recursos.</t>
  </si>
  <si>
    <t>PRESTACIÓN DE SERVICIOS PROFESIONALES NECESARIO PARA EL DESARROLLO DEL PROYECTO FICHA BPUNI VIAC 03 0309 2025 “FORTALECIMIENTO DE LA INVESTIGACIÓN, DESARROLLO TECNOLÓGICO E INNOVACIÓN EN LA UNIVERSIDAD DE LOS LLANOS PARA CONTRIBUIR A LOS RETOS TERRITORIALES”</t>
  </si>
  <si>
    <t>1. Contribuir en el trámite, revisión, y proyección de las fichas técnicas y avances de los proyectos de investigación conforme a la normatividad vigente de la Universidad de los Llanos. 2. Apoyar la realización de estudios de mercado, elaboración de estudios de oportunidad y conveniencia de los proyectos de investigación para la adquisición de bienes y servicios. 3. Contribuir en las auditorías internas o externas de gestión de calidad realizadas por control interno y en los procesos de gestión de bienes y servicios asignadas la Dirección general e Investigaciones. 4. Coadyuvar en la proyección de informes o solicitudes internas o externas asignadas a la Dirección General de Investigaciones. 5. Coadyuvar en el seguimiento del presupuesto de la Dirección General de Investigaciones. 6. Colaborar en la planificación, elaboración, evaluación y seguimiento de los procedimientos y demás formatos del Sistema Integrado de Gestión de Calidad del proceso de Investigación. 7. Apoyar el seguimiento de la matriz de riesgos del proceso de investigaciones.</t>
  </si>
  <si>
    <t>PRESTACIÓN DE SERVICIOS PROFESIONALES NECESARIO PARA EL DESARROLLO DEL PROYECTO FICHA BPUNI SIST 01 0809 2025 “NEXUS DIGITAL DE LA UNIVERSIDAD DE LOS LLANOS”</t>
  </si>
  <si>
    <t>1. Brindar apoyo en la generación de propuestas a la supervisión para la ejecución de acciones encaminadas a fortalecer, ampliar y mejorar los sistemas de información desarrollados por el Área de Sistemas. 2. Contribuir con el análisis, desarrollo, pruebas e implementación de nuevas funcionalidades para el Sistema de Información Académico de la Universidad de los Llanos (SIAU), atendiendo los procedimientos establecidos en el proceso de Gestión de TIC. 3. Contribuir con el mantenimiento, actualización y pruebas de las funcionalidades existentes en el SIAU, atendiendo los procedimientos establecidos en el proceso de Gestión de TIC. 4. Colaborar con la elaboración de la documentación técnica relacionada con las funcionalidades nuevas y existentes de los módulos del SIAU que le hayan sido asignados. 5. Brindar soporte técnico a los usuarios finales, resolviendo las inquietudes/solicitudes relacionadas con la operación y funcionamiento de los módulos del SIAU que le hayan sido asignados. 6. Apoyar la revisión de la documentación de usuario y las capacitaciones que se requieran sobre el funcionamiento de los módulos del SIAU que le hayan sido asignados. 7. Asistir a las reuniones a las que sea convocado en el marco del desarrollo de sus actividades y atender las directrices que sean emanadas de estas.</t>
  </si>
  <si>
    <t>1. Brindar apoyo en la generación de propuestas a la supervisión la ejecución de acciones encaminadas a fortalecer, ampliar y mejorar los sistemas de información desarrollados por el Área de Sistemas. 2. Contribuir con el análisis, desarrollo, pruebas e implementación de nuevas funcionalidades para el Sistema de Información Académico de la Universidad de los Llanos (SIAU), atendiendo los procedimientos establecidos en el proceso de Gestión de TIC. 3. Contribuir con el mantenimiento, actualización y pruebas de las funcionalidades existentes en el SIAU, atendiendo los procedimientos establecidos en el proceso de Gestión de TIC. 4. Colaborar con la elaboración de la documentación técnica relacionada con las funcionalidades nuevas y existentes de los módulos del SIAU que le hayan sido asignados. 5. Brindar soporte técnico a los usuarios finales, resolviendo las inquietudes/solicitudes relacionadas con la operación y funcionamiento de los módulos del SIAU que le hayan sido asignados. 6. Apoyar la revisión de la documentación de usuario y las capacitaciones que se requieran sobre el funcionamiento de los módulos del SIAU que le hayan sido asignados. 7. Asistir a las reuniones a las que sea convocado en el marco del desarrollo de sus actividades y atender las directrices que sean emanadas de estas.</t>
  </si>
  <si>
    <t>1. Brindar apoyo en la generación de propuestas a la supervisión la ejecución de acciones encaminadas a fortalecer, ampliar y mejorar los sistemas de información desarrollados por el Área de Sistemas. 2. Contribuir con el análisis, desarrollo, pruebas e implementación de nuevas funcionalidades para el Sistema de Información Académico de la Universidad de los Llanos (SIAU), atendiendo los procedimientos establecidos en el proceso de Gestión de TIC. 3. Apoyar con el mantenimiento, actualización y pruebas de las funcionalidades existentes en el SIAU, atendiendo los procedimientos establecidos en el proceso de Gestión de TIC. 4. Colaborar con la elaboración de la documentación técnica relacionada con las funcionalidades nuevas y existentes de los módulos del SIAU que le hayan sido asignados. 5. Brindar soporte técnico a los usuarios finales, resolviendo las inquietudes/solicitudes relacionadas con la operación y funcionamiento de los módulos del SIAU que le haya sido asignado. 6. Apoyar la revisión de la documentación de usuario y las capacitaciones que se requieran sobre el funcionamiento de los módulos del SIAU que le hayan sido asignados. 7. Asistir a las reuniones a las que sea convocado en el marco del desarrollo de sus actividades y atender las directrices que sean emanadas de estas.</t>
  </si>
  <si>
    <t>0070 DE 2026</t>
  </si>
  <si>
    <t>0071 DE 2026</t>
  </si>
  <si>
    <t>0072 DE 2026</t>
  </si>
  <si>
    <t>Seis (06) meses y dos (02) días calendario</t>
  </si>
  <si>
    <t>1. Apoyar los procesos de gestión de la correspondencia institucional externa recibida y enviada a través de la Ventanilla Única física y virtual, de acuerdo con los procedimientos internos de la Oficina de Correspondencia y Archivo y del proceso de Gestión Documental, lo cual incluye: el recibo, revisión, radicación, escaneo, registro en la base de datos o en el aplicativo que se implemente; la clasificación, el direccionamiento o distribución (según sea el caso) y el control en el trámite de la correspondencia institucional externa que se reciba o salga de la Universidad e informar oportunamente a la supervisora del contrato cualquier novedad relacionada con este procedimiento. 2. Apoyar el control y seguimiento para la oportuna y adecuada distribución y trámite de la correspondencia institucional externa recibida y enviada, tanto en formato físico como en formato digital, así como otros elementos postales recibidos, mediante el uso de instrumentos de control como planillas de entrega, radicadores de correspondencia y bases de datos actualizadas, entre otros que se puedan implementar; así como la coordinación permanente con el auxiliar de mensajería e informar a la supervisora del contrato cualquier novedad relacionada que afecte negativamente el proceso. 3. Contribuir al seguimiento y cumplimiento de los tiempos de respuesta de la correspondencia institucional externa recibida que así lo amerite y conforme a la normatividad vigente, mediante requerimientos oportunos a las dependencias pertinentes y los reportes semanales presentados a la supervisora del contrato. 4. Contribuir al cumplimiento de los estándares institucionales para la producción documental, contenidos en el Manual de Correspondencia y Archivo y en el Manual de Imagen Corporativa, o los que los reemplacen o sustituyan, e informar a la supervisora del contrato cualquier novedad relacionada que afecte negativamente el proceso. 5. Apoyar la organización y actualización permanente de los archivos físicos y electrónicos de las comunicaciones institucionales externas, enviadas y recibidas (consecutivo de Correspondencia Externa Recibida y Consecutivo de Correspondencia Externa Enviada) y velar por la exactitud de los mismos. 6. Apoyar la consolidación del reporte mensual de incidencias de PQRSD que se tramiten a través de la Ventanilla Única, para efectos estadísticos y de control, así como la respectiva medición de indicadores del proceso. 7. Contribuir en el desarrollo y ejecución de actividades de apoyo administrativo de la Oficina de Archivo y Correspondencia, trámites de pago cuenta de mensajería, atención al público de manera telefónica y personal e informar oportunamente a la supervisora cualquier novedad que se presente y que afecte el proceso.</t>
  </si>
  <si>
    <t>1. Prestar apoyo en la radicación, registro y direccionamiento de las dependencias administrativas y académicas que deben tramitar las acciones ciudadanas en términos de peticiones, quejas, reclamos sugerencias y solicitud de Información que formule la comunidad Universitaria y la Ciudadanía en general, relacionados con el cumplimiento misional institucional, conforme a los parámetros previamente establecidos por la Universidad. 2. Coadyuvar en la recepción a las respuestas dadas por los funcionarios competentes a las peticiones, quejas, reclamos y sugerencias y enviarlas oportunamente según el procedimiento establecido para las comunicaciones oficiales, contribuyendo al seguimiento y cumplimiento de los tiempos de respuesta. 3.  Apoyar a la oficina de correspondencia y archivo en la consolidación del reporte mensual de incidencias de PQRSD recibidas, en la consolidación y elaboración del informe trimestral de PQRSD y en la elaboración de informes similares que se requieran. 4. Brindar apoyo en la comunicación con las instancias y dependencias respectivas acerca de la realización de eventos y actividades institucionales de interés general, así como aquellas de promoción, extensión y proyección social. 5.  Coadyuvar en la difusión, divulgación y orientación a los ciudadanos sobre la organización, misión, trámites, procesos y procedimientos, programas y servicios, eventos, convocatorias, institucionales, así como los de Proyección Social y de Bienestar Universitario. 6. Apoyar la aplicación de las encuestas de calificación del servicio y el correspondiente informe.  7. Apoyar la recolección y entrega de documentos institucionales para trámites internos y externos, que son gestionados por las dependencias de la Universidad, a través de la Oficina de Archivo y Correspondencia. 8. Prestar apoyo a la División de Tesorería en las diligencias bancarias que se requieran. 9. Contribuir en salvaguarda la totalidad de la documentación e información entregada por la Universidad a través de la Oficina de Correspondencia y Archivo y las demás dependencias que lo requieran.</t>
  </si>
  <si>
    <t>1. Brindar apoyo en las solicitudes de los docentes que ascienden por escalafón y por títulos. 2. Coadyuvar en la coordinación, elaboración y programación del cronograma de actividades del CARP en los dos semestres del año. 3. Apoyar en la convocatoria y recepción de productividad académica de docentes planta: clasificarla, incluir la información de cada producto en el acta correspondiente. 4. Apoyar en la elaboración de las resoluciones de productividad académica por puntos salariales y bonificaciones, y resoluciones rectorales negando puntaje salarial y de bonificación. 5. Apoyar la elaboración y envío de respuestas de las diferentes sesiones a los docentes. 6. Apoyar la convocatoria y recepción de productividad académica de docentes ocasionales: clasificarla, incluir la información de cada producto en el acta correspondiente. 7. Apoyar en la organización de las respuestas de las diferentes sesiones a los docentes ocasionales. 8. Apoyar en la proyección y elaboración de las resoluciones para ascenso en el escalafón expedidas por el CARP. 9. Apoyar la elaboración de resoluciones otorgadas a los docentes de planta por títulos. 10. Brindar apoyo en la recopilación de la información para la elaboración de las certificaciones de productividad académica para ascenso en el escalafón. 11. Apoyar en la recepción de solicitudes de puntaje salarial realizada por los docentes y dar respuesta. 12. Apoyar en la elaboración de oficios, memorandos de resoluciones rectorales y novedades de docentes planta, ocasionales y catedráticos por productividad académica a la División de servicios administrativos. 13. Brindar apoyo en la elaboración y organización del inventario documental de la Oficina de Asuntos Docentes. 14. Apoyar en la recopilación de información de productividad académica solicitada por los docentes ocasionales. 15. Apoyar en el diligenciamiento de la información de los puntajes salariales de docentes de planta y ocasionales.</t>
  </si>
  <si>
    <t>1. Apoyar las actividades de evaluación de desempeño Docente en programas de nivel grado y el envío de resultados consolidados a las Secretarías Académicas y a División de Servicios Administrativos junto a los reportes individuales de evaluación. 2. Apoyar la consolidación, reporte individual, aval y envío de resultados de desempeño Docente del Centro de Idiomas. 3. Brindar apoyo en la consolidación de resultados de desempeño Docente anual para docentes de planta. 4. Apoyar en la organización, logística y citación de miembros del Comité de Evaluación y Promoción Docente a las sesiones y reuniones de trabajo que se requieran. 5. Contribuir a la elaboración de actas de las sesiones ordinarias y extraordinarias del Comité de Evaluación y Promoción Docente. 6. Coadyuvar en la actualización de las bases de datos digital correspondientes a resultados de evaluación de desempeño docente – Grado y Centro de Idiomas. 7. Colaborar en el proceso de ingreso y promoción en el escalafón Docente. 8. Cooperar en la actualización de las bases de datos digital correspondientes al histórico de escalafón Docente. 9. Apoyar el trámite de certificados ante la División de Servicios Administrativos. 10. Contribuir al buen servicio de la dependencia atendiendo preguntas, reclamaciones y solicitudes en formatos físicos y digitales, de docentes y unidades académicas, relacionadas con su objeto contractual. 11. Prestar apoyo en el proceso de recepción, clasificación, y organización del archivo documental físico y digital de la Secretaría Técnica de Evaluación y Promoción Docente. 12. Contribuir con el desarrollo de las actividades de la dependencia como: recepción, redacción o proyección de comunicaciones y correos electrónicos, atención telefónica y organización física y virtual de la información. 13. Coadyuvar en la elaboración de los informes que sean requeridos por la Secretaría Técnica de Evaluación y Promoción Docente, en relación con su objeto contractual. 14. Brindar apoyo en el control de los inventarios físicos y digitales de la oficina. 15. Participar en la actualización de los informes de acreditación en Google Drive.</t>
  </si>
  <si>
    <t>1. Contribuir con la organización del registro físico y digital de los participantes en las actividades, en los formatos institucionales que se tengan establecidos para el área de la salud del centro de idiomas. 2. Brindar apoyo en el desarrollo de las acciones del área de salud del centro de idiomas (asesorías individuales, grupales, talleres, jornadas y campañas de promoción y prevención en salud) para estudiantes en general. 3. Brindar apoyo en el desarrollo de las acciones del área de salud del centro de idiomas (asesorías individuales, grupales, talleres, jornadas y campañas de promoción y prevención en salud) para el personal docente y administrativo. 4. Prestar apoyo en la atención de primeros auxilios básicos para la comunidad del centro de idiomas. 5. Cooperar con el supervisor y la coordinación en la elaboración del informe mensual descriptivo y estadístico, en medio físico y magnético con los soportes respectivos de las actividades realizadas. 6. Contribuir en la gestión de actividades y eventos especiales que desde el centro de idiomas se realicen con la universidad de los llanos. 7.  Apoyar la articulación de la información del área de la salud respecto a los estudiantes del programa de extensión a la comunidad. 8. Apoyar al área de salud frente a la proyección e implementación de los protocolos de bioseguridad dirigidos a la comunidad docente y no docente de la Universidad de los Llanos. 9. Contribuir con los procesos de calidad y planes de mejora.</t>
  </si>
  <si>
    <t>1. Brindar apoyo en proceso de inclusión a aquellos estudiantes del programa externos que tienen condiciones cognitivas especiales, adquiriendo el conocimiento adecuado de sí mismo y de los objetivos académicos propuestos en el aprendizaje de una segunda lengua (inglés) mediante tutorías. 2. Apoyar a los estudiantes con dificultades para el aprendizaje o para la convivencia en el grupo escolar, familiar o social. 3. Contribuir a estudiantes y padres de familia mediante sesiones de orientación psicopedagógica y psicológica, de acuerdo al resultado de los avances del proceso de enseñanza-aprendizaje reportados desde la coordinación académica de manera presencial o virtual, dando cumplimiento a la norma para las ETDH. 4. Colaborar a la coordinación académica con la estructuración, ejecución y seguimiento de los diferentes programas desarrollados (niveles y módulos) de acuerdo a los objetivos, planes de estudio y en la enseñanza de una segunda lengua. 5. Coadyuvar en la coordinación de reuniones académicas con los docentes del Centro de Idiomas con el fin de otorgar lineamientos y directrices de la dirección del Centro de Idiomas. 6. Contribuir en la organización de los docentes según los niveles y los horarios establecidos, en pro del cumplimiento del calendario académico aprobado. 7. Coadyuvar en el suministro de los formatos de uso interno e institucional a los docentes del programa externos para su quehacer académico y material didáctico necesario dentro del ambiente de aprendizaje. 8. Coadyuvar en el rendimiento de informes de las actividades académicas realizadas a coordinación académica. 9. Coadyuvar en el seguimiento del uso adecuado, mantenimiento y seguridad de los equipos y materiales. 10. Brindar apoyo al proceso de matrículas. 11. Apoyar en el proceso de evaluación docente orientada por la Universidad para el Centro de Idiomas. 12. Coadyuvar en la nueva oferta proyectada por el Centro de Idiomas en pro del manejo de una segunda lengua en: alemán, francés y portugués. 13. Coadyuvar en el seguimiento idóneo de ejecución de actividades académicas de los docentes del Centro de Idiomas.  14. Apoyar en el proceso y verificación de los auxiliares y monitores como apoyo en los procesos académicos del programa externos. 15. Contribuir con los procesos de calidad y planes de mejora.</t>
  </si>
  <si>
    <t>1. Contribuir con los diseños de comunicación asertiva para los estudiantes del programa de extensión a la comunidad y del Plan Bull. 2. Apoyar con la articulación para actividades de publicidad y difusión con la oficina de comunicaciones. 3. Coadyuvar con la revisión de los documentos soportes para el proceso de pago del personal docente. 4. Colaborar con la revisión, respuesta y direccionamiento del correo institucional del Centro de Idiomas. 5.  Coadyuvar a la coordinación en la revisión de los documentos soportes de las clases del programa de extensión a la comunidad y del Plan Bull. 6. Contribuir con los procesos de calidad y planes de mejora.</t>
  </si>
  <si>
    <t>1. Colaborar en la gestión del correo electrónico, tanto en la entrada y salida de correspondencia, así como en la gestión de archivo y control de documentos de estudiantes del Plan Bull según la normatividad vigente. 2. Brindar apoyo en el reporte de los estudiantes inscritos en el Plan Bull para la elaboración de informes. 3. Apoyar con la atención en servicio al cliente para estudiantes del Plan Bull y del programa de extensión a la comunidad. 4. Coadyuvar con la oferta y promoción de los servicios del Centro de Idiomas. 5. Contribuir y facilitar el acceso a la información que se encuentra registrada en los documentos de archivo de las diferentes sedes del centro de idiomas para el programa de extensión a la comunidad y del Plan Bull. 6. Apoyar con la recepción, registro y distribución de los documentos de archivo según la normatividad y políticas institucionales. 7. Contribuir con los procesos de calidad y planes de mejora. 8. Apoyar a la coordinación con la trazabilidad académica de estudiantes inscritos para realizar los módulos Bull.</t>
  </si>
  <si>
    <t>1. Apoyar al proceso de Facturación Electrónica.  2. Participar en la organización y distribución de las facturas electrónicas, notas débito y notas crédito. 3. Contribuir en la revisión de causación y conciliación de saldos de cuentas por cobrar. 4. Apoyar en la parametrización y elaboración de la información exógena. 5. Coadyuvar al proceso contable en la presentación de informes.</t>
  </si>
  <si>
    <t>1. Coadyuvar jurídicamente las instancias de las actuaciones disciplinarias-jurídicas contenidas en el código único disciplinario. 2. Coadyuvar a sustanciar los diferentes procesos disciplinarios. 3. Coadyuvar a la proyección de autos de apertura de indagación previa. 4. Coadyuvar a la proyección autos de apertura de investigación disciplinaria. 5. Coadyuvar a la proyección autos de trámite e impulso procesal.  6. Coadyuvar a la proyección de pliegos de cargos. 7. Coadyuvar a la proyección autos que resuelven recursos. 8. Coadyuvar a la fijación y desfijación de edictos. 9. Coadyuvar a la realización de comunicaciones y notificaciones de las actuaciones disciplinarias. 10. Coadyuvar a la proyección y revisión de respuestas a solicitudes y derechos de petición. 11.  Coadyuvar en la actualización de la información diligenciada en la matriz de inventario de expedientes. 12. Coadyuvar a la elaboración del libro de correspondencia recibida y generada. 13. Coadyuvar en la práctica de pruebas e información necesarias para las actuaciones disciplinarias previa designación del Asesor de Control Interno Disciplinario. 14.  Coadyuvar en el diligenciamiento de la matriz de procesos. 15. Participar en la socialización de la actualización en el régimen disciplinario y sus modificaciones. 16. Coadyuvar en tener debidamente sustanciado, organizado y digitalizado el expediente. Así mismo, entregar el expediente organizado al momento de dar por finalizado el contrato. 17. Apoyar el manejo del correo electrónico de la oficina asesora de Control Interno Disciplinario. 18. Colaborar con la elaboración de informes e inventarios de la oficina asesora de Control Interno Disciplinario. 19. Prestar apoyo en el envío de información requerida a través de medios electrónicos. 20. Colaborar en la elaboración de estudios de caracterización de las faltas cometidas, de los riesgos de incurrir en ellas y, proponer programas de prevención para evitar su materialización. 21. Coadyuvar con la elaboración de informes de los entes de control.</t>
  </si>
  <si>
    <t>1. Apoyar en la planeación y ejecución de las auditorías internas de tercera línea, de acuerdo al programa de auditorías aprobado para la vigencia. 2. Contribuir en el seguimiento de PQRS´D que se interponen a la Universidad y apoyar en la elaboración del informe respectivo trimestralmente. 3. Apoyar la consolidación de la información y el diligenciamiento de indicadores de gestión relacionados con el proceso de evaluación, control y contribuir en el seguimiento institucional. 4. Coadyuvar a la generación del recordatorio mensual a los diferentes procesos sobre la rendición de informes de ley. 5. Colaborar en la promoción, fortalecimiento y sensibilización de la cultura del autocontrol. 6.  Apoyar en el seguimiento Trimestral a la Plataforma SIGEP y generar las alertas respectivas. 7.  Colaborar en el seguimiento a la liquidación y estado de convenios pendientes por liquidar y generar las alertas respectivas. 8. Coadyuvar en el seguimiento trimestral a la legalización de avances.</t>
  </si>
  <si>
    <t>1. Apoyar en la planeación y ejecución de las auditorías internas de tercera línea, de acuerdo al programa de auditorías aprobado para la vigencia. 2. Colaborar en el seguimiento e informe mensual a una muestra mínima de diez contratos y su verificación en el aplicativo Secop II. 3. Apoyar con la evaluación y seguimiento trimestral de Austeridad del gasto Público. 4. Contribuir en el seguimiento trimestral a la implementación del Código de Ética, Integridad y Buen Gobierno en cumplimiento de la Circular 100-004 de 2025 del DAFP. 5. Coadyuvar en el seguimiento trimestral a planes de acción de las facultades. 6. Contribuir en la realización informe de autocontrol de acuerdo a los resultados de la encuesta. 7. Apoyar en el seguimiento de la evaluación docente con base en el Acuerdo Superior No. 017 de 2021. 8. Apoyar el Informe de evaluación independiente del estado del Sistema de Control Interno de manera semestral.</t>
  </si>
  <si>
    <t xml:space="preserve">1. Apoyar en la planeación y ejecución de las auditorías internas de tercera línea, de acuerdo al programa de auditorías aprobado para la vigencia. 2. Colaborar en la evaluación del informe de Control Interno Contable. 3. Colaborar trimestralmente a la realización del Informe de seguimiento de la estrategia de rendición de cuentas.  4. Apoyar bimestralmente al seguimiento al plan de acción institucional – PAI. 5.  Apoyar en el seguimiento bimestral a las cajas menores a través de arqueos. 6.  Coadyuvar en el seguimiento bimestral a las conciliaciones bancarias sobre una muestra aleatoria de 10 cuentas y apoyar a la verificación del cumplimiento de los registros contables para presentación de Estados Financieros. 7. Informe de seguimiento semestral a los procesos disciplinarios de acuerdo a la normatividad aplicable. 8. Coadyuvar en el seguimiento al área financiera sobre el plan de mejoramiento de la Comisión Legal de Cuentas de la Cámara de Representantes.  </t>
  </si>
  <si>
    <t>1. Apoyar en la planeación y ejecución de las auditorías internas de tercera línea, de acuerdo al programa de auditorías aprobado para la vigencia. 2. Apoyar en el seguimiento y evaluación cuatrimestral a la política anti trámites en el Aplicativo SUIT de acuerdo a la normatividad vigente. 3. Apoyar en el seguimiento semestral al Sistema Único de Gestión e Información Litigiosa y comité de conciliaciones a través de la plataforma EKOGUI.  4. Colaborar en el seguimiento y verificación trimestral de los criterios de publicación del Índice de transparencia y acceso a la información pública - ITA. 5. Apoyar en el seguimiento y evaluación cuatrimestral a la estrategia de participación ciudadana de acuerdo al instrumento y periodicidad establecida. 6. Apoyar en el seguimiento mensual al Plan de Mejoramiento Institucional de la CGR y Contraloría Departamental. 7. Apoyar en el seguimiento a los planes de mejoramiento del proceso de acreditación. 8. Apoyar en la consolidación de información, proyección de actas y seguimiento a compromisos asociados al comité Institucional de Coordinación de Control Interno.</t>
  </si>
  <si>
    <t>1. Apoyar en la planeación y ejecución de las auditorías internas de tercera línea, de acuerdo al programa de auditorías aprobado para la vigencia. 2. Contribuir en la evaluación cuatrimestral al programa de transparencia y ética pública, incluyendo el Mapa de Riesgos de Corrupción de los diferentes procesos de acuerdo a la reglamentación vigente. 3.  Colaborar en el seguimiento al plan de mejoramiento general de la Universidad de acuerdo al procedimiento establecido y generar las alertas respectivas. 4. Apoyar en el Seguimiento al Plan de Mejoramiento Archivístico (Cuando se presente auditoria de la AGN). 5. Apoyar en la realización del informe de Derechos de Autor de acuerdo a su periodicidad.  6. Brindar acompañamiento y asesoría en el marco del Sistema de Control Interno, de acuerdo a las necesidades o solicitudes de los diferentes procesos de la Universidad. 7.  Apoyar las asesorías a los responsables de las Unidades Auditables sobre la suscripción del plan de mejoramiento y su diligenciamiento en la matriz. 8. Brindar orientación y acompañamiento en las actividades de mantenimiento y mejora continua del proceso de Gestión de Control Interno, de acuerdo con los lineamientos del Sistema de Gestión de la Calidad.</t>
  </si>
  <si>
    <t>PRESTACIÓN DE SERVICIOS DE APOYO A LA GESTIÓN NECESARIO PARA EL DESARROLLO DE LOS DIFERENTES PROCESOS DE PROMOCIÓN Y FOMENTO DE ESTILOS DE VIDA SALUDABLES EN DIVISIÓN DE BIENESTAR UNIVERSITARIO DE LA UNIVERSIDAD DE LOS LLANOS.</t>
  </si>
  <si>
    <t xml:space="preserve">1. Brindar apoyo en los servicios de asesoría y orientación por enfermería a la comunidad universitaria. 2. Prestar apoyo en la atención de primeros auxilios básicos para la comunidad universitaria. 3. Contribuir en el registro de sistemas de recopilación de datos existentes y evidencias fotográficas si amerita.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en el cuidado del inventario físico existente y notificar oportunamente en caso de pérdida o deterioro de los mismos. 7. Brindar apoyo a la jefatura de Bienestar en los eventos institucionales que se realicen y sean liderados o apoyados por la Dirección de Bienestar Institucional. 8. Apoyar las actividades educativas sobre promoción y prevención en salud a la comunidad Universitaria y aquellas que sean virtuales de la Universidad de los Llanos. 9. Contribuir en masificar la divulgación y visualización de los servicios y actividades desarrollados por la División de Bienestar Institucional.
</t>
  </si>
  <si>
    <t>1. Colaborar en la coordinación, la administración y actualización tecnológica de la plataforma Moodle (Campus Virtual) establecida por la universidad como LMS institucional oficial en los procesos tecnológicos, académicos y administrativos que la dependencia implemente en las distintas modalidades. 2. Contribuir en la coordinación y ejecución de los procesos de auditoría técnica a los cursos académicos que incorporen el uso y manejo de la plataforma Moodle en la Universidad de los Llanos. 3. Coadyuvar en la coordinación de los aspectos técnicos relacionados con los procesos contractuales necesarios para la adquisición, implementación y renovación de tecnologías educativas requeridas por la dependencia.  4. Contribuir con la generación de un curso virtual (Noocs, Moocs, Spoc, etc.) con contenido académicos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5. Apoyar en la elaboración y la estimación de costos de recursos digitales, insumos técnicos requeridos para los procesos de virtualización necesarios por la dependencia y contribuyendo a la planificación y sostenibilidad financiera. 6. Apoyar en la elaboración y actualización de las guías de uso del Campus Virtual de la Universidad de los Llanos dirigidas a docentes, con el fin de facilitar el acceso, la navegación y el aprovechamiento de las herramientas tecnológicas disponibles para el desarrollo de las actividades académicas.</t>
  </si>
  <si>
    <t>1. Contribuir con la generación de dos cursos virtuales (Noocs, Moocs, Spoc, etc.) con contenidos académicos y administrativos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2. Coadyuvar en el desarrollo de acciones (videotutoriales, instructivos, contenido multimedia, videos, presentaciones, etc.) de acompañamiento a docentes y estudiantes para fortalecer el uso del Campus Virtual Unillanos, garantizando coherencia pedagógica y alineación con los lineamientos institucionales. 3. Coadyuvar en la elaboración y la estimación de costos de recursos digitales, insumos técnicos requeridos para los procesos de virtualización necesarios por la dependencia y contribuyendo a la planificación y sostenibilidad financiera. 4. Colabora en la elaboración de informes de analítica sobre la usabilidad del Campus Virtual Unillanos, así como el seguimiento y reporte de la oferta de cursos virtuales, transmisiones y procesos de formación en línea que fortalecen la calidad institucional en los procesos educativos. 5. Brindar soporte técnico y pedagógico oportuno a programas, docentes, unidades académicas y administrativas, así como la realización de transmisiones académicas a través del espacio virtual de aprendizaje @cursosvirtuales en YouTube, facilitando la integración de recursos y herramientas que mejoren la experiencia educativa. 6. Coadyuvar en el diseño e implementación de estrategias de posicionamiento SEO y marketing de contenidos que contribuyan al aumento del tráfico y visibilidad orgánica del sitio web del Campus Virtual Unillanos y el micrositio del IDEAD.</t>
  </si>
  <si>
    <t>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la proyección o revisión de actos administrativos, documentos, informes, requerimientos y circulares, a suscribir por parte de la Universidad de los Llanos, de acuerdo a la naturaleza de los mismos y conforme a la normatividad aplicable. 7. Contribuir y prestar apoyo jurídico con la proyección o revisión de respuestas a los recursos que sean interpuestos contra los actos administrativos expedidos por la Universidad de los Llanos y que se trasladen al conocimiento y competencia de la oficina Asesora Jurídica. 8. Apoyar la ejecución del programa anual de auditorías internas de gestión y calidad en caso de que la Oficina Asesora de Control Interno así lo requiera. 9.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10. Contribuir y prestar apoyo jurídico en la revisión, verificación y cumplimiento de la documentación requerida para la vinculación por contrato de prestación de servicios profesionales o de apoyo a la gestión perteneciente a Convenios suscritos por la Universidad de los Llanos, conforme la normativa institucional aplicable a los procesos de contratación directa. 11.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12. Contribuir y prestar apoyo jurídico en la revisión de las minutas de contrato de prestación de servicios profesionales o de apoyo a la gestión perteneciente a Convenios suscritos por la Universidad de los Llanos, así como, todos los actos que modifiquen y/o ajusten las estipulaciones contractuales iniciales, conforme la normativa institucional aplicable a los procesos de contratación directa. 13.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14. Contribuir y prestar apoyo en la proyección, asesoramiento y revisión de los requerimientos de suscripción, elaboración, ejecución y seguimiento de los convenios que se suscriban en la Universidad de los Llanos. 15. Contribuir y prestar apoyo en la proyección y revisión de respuestas institucionales a las solicitudes realizadas por diferentes dependencias de la Universidad, así como, a los requerimientos internos y/o externos relacionados con la suscripción y ejecución de los convenios. 16. Contribuir y prestar apoyo en la proyección y revisión de resoluciones rectorales para la designación del supervisor y/o interventor de convenios.  17. Contribuir y prestar apoyo en la consolidación de la información de los convenios que suscriba la Universidad de los Llanos, así como, la organización y mantenimiento del archivo físico documental.</t>
  </si>
  <si>
    <t>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de los procesos, tramites y particularidades institucionales de la situación administrativa de comisión de estudios al interior de la Universidad de los Llanos. 7. Contribuir y prestar apoyo jurídico en la proyección o revisión de actos administrativos, documentos, informes, requerimientos y circulares, a suscribir por parte de la Universidad de los Llanos, de acuerdo a la naturaleza de los mismos y conforme a la normatividad aplicable. 8. Contribuir y prestar apoyo jurídico con la proyección o revisión de respuestas a los recursos que sean interpuestos contra los actos administrativos expedidos por la Universidad de los Llanos y que se trasladen al conocimiento y competencia de la oficina Asesora Jurídica. 9.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10.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11.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12.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13.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14. Prestar apoyo en los informes que sean requeridos a la Universidad por parte de los órganos de control, entidades públicas y en los informes mensuales que deban presentarse ante las Dependencias de la Universidad, conforme las estipulaciones normativas aplicables.</t>
  </si>
  <si>
    <t>1. Contribuir y prestar apoyo jurídico en la proyección de las respuestas a las solicitudes efectuadas por los órganos de control. 2. Contribuir y prestar apoyo jurídico en la proyección de respuestas de las solicitudes, consultas o conceptos realizadas por los diferentes estamentos de la Universidad. Así como, aquellas asignadas por el despacho de Rectoría, conforme a las directrices impartidas por la Asesora Jurídica y la normatividad propia del asunto. 3. Contribuir y prestar apoyo jurídico en la proyección de respuestas a los derechos de petición. 4. Contribuir y prestar apoyo jurídico en la proyección de actos administrativos, documentos, informes, requerimientos y circulares, a suscribir por parte de la Universidad de los Llanos, de acuerdo a la naturaleza de los mismos y conforme a la normatividad aplicable. 5. Contribuir y prestar apoyo jurídico con la proyección de respuestas a los recursos que sean interpuestos contra los actos administrativos expedidos por la Universidad de los Llanos y que se trasladen al conocimiento y competencia de la oficina Asesora Jurídica. 6. Apoyar la ejecución del programa anual de auditorías internas de gestión y calidad en caso de que la Oficina Asesora de Control Interno así lo requiera. 7.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8. Contribuir y prestar apoyo jurídico en la revisión, verificación y cumplimiento de la documentación requerida para la vinculación por contrato de prestación de servicios profesionales o de apoyo a la gestión perteneciente a Convenios suscritos por la Universidad de los Llanos, conforme la normativa institucional aplicable a los procesos de contratación directa.  9.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10. Contribuir y prestar apoyo jurídico en la revisión de las minutas de contrato de prestación de servicios profesionales o de apoyo a la gestión perteneciente a Convenios suscritos por la Universidad de los Llanos, así como, todos los actos que modifiquen y/o ajusten las estipulaciones contractuales iniciales, conforme la normativa institucional aplicable a los procesos de contratación directa. 11.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12. Contribuir y prestar apoyo en la proyección de los requerimientos y memorandos respectivos para la suscripción, ejecución y seguimiento de los convenios que suscriba la Universidad de los Llanos.  13. Contribuir y prestar apoyo con la proyección de informes ejecutivos que se requieran de la Oficina Asesora Jurídica para las dependencias de la institución, entidades del estado y órganos de control. 14. Contribuir y prestar apoyo en la búsqueda de información y documentación que se requiera para la proyección de conceptos y/o análisis de solicitudes realizadas a la Oficina Asesora Jurídica. 15. Contribuir y prestar apoyo en el seguimiento a los convenios revisados por la Oficina Asesora Jurídica y suscritos por la Universidad de los Llanos. 16.  Contribuir y prestar apoyo con la respectiva foliación, rotulación y digitalización de cada uno de los convenios suscritos por la Universidad de los Llanos, así como, la actualización del inventario documental de los convenios.</t>
  </si>
  <si>
    <t>1. Apoyar el proceso para el control de ingreso y salida de los empleados y trabajadores administrativos. 2. Apoyo en el proceso de Ausentismo laboral. 3. Apoyar el proceso de logística capacitaciones. 4. Contribuir con la correcta gestión documental de evaluaciones de desempeño de empleados de carrera. 5. Apoyar el proceso de incapacidades del personal. 6. Apoyar el proceso de archivo de hojas de vida. 7. Apoyar las actividades de gestión documental y archivo. 8. Prestar apoyo a las auditorías internas y externas recibidas y al plan de mejoramiento de acuerdo con las actividades en la División de Servicios Administrativos. 9. Brindar apoyo en la revisión de trabajo suplementario y horas extras del personal de granja. 10. Apoyar el proceso de alimentación del Indicador de ausentismo por enfermedad general o común. 11. Apoyar la verificación de Documentos para vinculación de Docentes Catedráticos de Pregrado y Posgrado. 12. Apoyar la verificación de documentos para cuentas de Docentes Posgrados.</t>
  </si>
  <si>
    <t>1. Contribuir en la proyección de los actos administrativos pertinentes para el reconocimiento de comisiones, avances y desplazamientos del personal no docente. 2. Coadyuvar en la proyección de los actos administrativos pertinentes para el reconocimiento de los emolumentos a los que tienen derecho a las organizaciones sindicales de la Universidad de los Llanos. 3. Apoyo a revisión de las nóminas del personal de la Universidad. 4. Apoyar el procedimiento de solicitudes presupuestales, para los pagos de las comisiones, avances y emolumentos sindicales. 5. Contribuir a la actualización y organización del archivo de gestión de la División de Servicios Administrativos. 6. Prestar apoyo a las auditorías internas y externas recibidas y al plan de mejoramiento de acuerdo con las actividades en la División de Servicios Administrativos. 7. Brindar apoyo en el proceso de planeación y verificación para la adquisición de Bienes y Servicios. 8. Apoyar el proceso de verificación de documentación para contratación de docentes de posgrado. 9. Brindar apoyo en la afiliación a ARL de Monitores y Auxiliares de Docencia.</t>
  </si>
  <si>
    <t>1. Apoyar las actividades de gestión archivística de la División de Servicios Administrativos, con criterio de eficiencia, eficacia y efectividad. 2. Apoyar la recepción, revisión, clasificación, radicación, distribución y control de la correspondencia interna y externa, tanto física como digital de acuerdo con las instrucciones del jefe de la Oficina de la División de Servicios Administrativos. 3. Apoyar en la clasificación y organización de documentos tanto físicos como digitales de acuerdo con la tabla de retención documental. 4. Contribuir en la proyección de informes referentes a la gestión documental, que se requieran de la División de Servicios Administrativos para las dependencias de la institución. 5. Apoyar en la atención a los requerimientos de los usuarios, asistiendo en la gestión de documentación y correspondencia tanto física como digital de acuerdo con los procedimientos establecidos. 6. Contribuir con la realización de las actividades y tareas asignadas de acuerdo con los procedimientos y normas internas, contribuyendo al cumplimiento de los objetivos de la dependencia. 7. Apoyar el proceso de verificación del correo de la División. 8. Prestar apoyo a las auditorías internas y externas recibidas y al plan de mejoramiento de acuerdo con las actividades en la División de Servicios Administrativos.</t>
  </si>
  <si>
    <t>1. Coadyuvar con el cumplimiento de las normas de seguridad y salud en el trabajo. 2. Apoyar la elaboración de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Brindar apoyo en Incentivar la cultura preventiva entre los trabajadores. 6. Prestar apoyo en el proceso de investigación de accidentes laborales. 7. Colaborar en la difusión de las medidas de emergencia contempladas en el plan de emergencia de la Universidad. 8. Apoyar las inspecciones del botiquín de primeros auxilios y de los equipos de extinción de incendios, así como su correcta ubicación. 9. Contribuir en la implementación y poner en marcha el sistema de vigilancia epidemiológica en riesgo psicosocial (incluyendo aplicación de baterías). 10. Contribuir en la implementación del Sistema de Vigilancia Epidemiológica en Riesgo psicosocial factores de riesgos Asociados y sus efectos. 11. Contribuir en la gestión de los factores de riesgos psicosocial de los componentes individuales, intralaborales y extralaborales que constituyan factores de riesgo para los trabajadores. 12. Brindar atención a los trabajadores que presentan ausentismo y reincidencia por Accidente de trabajo o por enfermedad Laboral. 13. Contribuir en la determinación de la aptitud psicológica de los trabajadores que realizan tareas específicas de alto riesgo. 14. Apoyar en planificar, aplicar e interpretar instrumentos y técnicas de evaluación psicológica individuales o grupales, en los diferentes campos de aplicación de la Psicología. 15. Apoyar en planificar, dirigir, diseñar y desarrollar programas de capacitación y educación no formal en las distintas áreas de la psicología aplicada. 16. Contribuir en la realización de las visitas a puestos de trabajo para identificar peligros y riesgos. 17. Prestar apoyo en la generación de capacitaciones en temas de SG.SST de acuerdo a las necesidades del área. 18. Apoyar en la elaboración de actividades para el Sistema Integral de seguridad y salud en el trabajo, así como la política, objetivos, metas y resultados de los indicadores. 19. Coadyuvar con el cumplimiento a los decretos 1443 de 2014, Decreto 1072 de 2015, Resolución 1111 de 2017 y demás normatividad aplicable, en lo pertinente a la implementación y ejecución del sistema de gestión de seguridad y salud en el trabajo. 20. Apoyo y asistencia a reuniones de la División de Servicios Administrativos realizadas por el jefe de oficina. 21. Prestar apoyo en el cumplimiento de la Normativa nacional relacionada en materia de gestión documental y archivo.</t>
  </si>
  <si>
    <t>1. Prestar apoyo en gestiones conducentes a la normalización de las cuotas partes pensionales. 2. Apoyar las gestiones de la División de Servicios Administrativos en temas pensionales y de la Seguridad Social integral. 3. Apoyar las proyecciones de las respuestas a los requerimientos relacionados con el Sistema General de Pensiones y su debida socialización. 4. Contribuir con la proyección de los actos administrativos relacionados con la seguridad social. 5. Apoyo asistencial a reuniones del comité de gestión de la División de Servicios Administrativos. 6. Contribuir en la proyección de informes para las dependencias de la institución, entidades del estado u órganos de control. 7. Prestar apoyo al proceso de depuración de la deuda presunta de la Universidad con los fondos de pensión Colfondos, Colpensiones, Porvenir y Protección, y referenciar en los informes el porcentaje saneado con relación al valor de la deuda presunta reportada por los fondos de pensiones a la fecha. 8. Prestar apoyo en el proceso de compartibilidad pensional con la Administradora de Pensiones Colpensiones. 9. Apoyar a la División de Servicios Administrativos en el proceso de identificación de la expectativa de pensión de vejez de los trabajadores. 10. Apoyar en el proceso de estudio pensional de cada una de las hojas de vida de los docentes ocasionales, docentes de planta, trabajadores oficiales y personal administrativo de planta de la Universidad de los Llanos. 11. Prestar apoyo a las auditorías internas y externas recibidas y al plan de mejoramiento de acuerdo con las actividades en la División de Servicios Administrativos. 12. Apoyar el proceso de gestión ante las ARL y fondos de pensiones necesarios para el reconocimiento y pago de incapacidades y el reconocimiento de pensión por invalidez o indemnización por merma laboral. 13. Apoyar las gestiones de la División en el tema de nómina, relacionado con la verificación de supervivencia de pensionados. 14. Apoyar en la gestión de generación de las planillas tipo (J) en la plataforma Aportes en Línea, conforme a los requerimientos establecidos, para el cumplimiento de las órdenes judiciales de pago. 15. Apoyar en la atención de las solicitudes de los funcionarios administrativos y docentes, relacionadas con la verificación de las semanas cotizadas en sus respectivas historias laborales.</t>
  </si>
  <si>
    <t>1. Contribuir en la gestión y en las actividades programadas del plan institucional de capacitación (PIC), como las que se presenten en el desarrollo del Comité PIC. 2. Apoyar en la legalización de avances y órdenes de trabajo del plan institucional de capacitación. 3. Colaborar en las actividades programadas, manejo del archivo y desarrollo del comité de convivencia laboral. 4. Apoyar en el desarrollo y gestión que conlleve la Comisión de Personal y de carrera administrativa de la Universidad de los Llanos. 5. Prestar apoyo en las actividades programadas del Plan de Bienestar Social integrado por los 3 componentes: (Bienestar Institucional, Seguridad y Salud en el Trabajo “SST” y División de Servicios Administrativos).  6. Apoyar en el manejo del desarrollo y archivo en el COPASST "Comité Paritario de Seguridad y Salud en el Trabajo". 7. Contribuir en la elaboración de los Informes de gestión en general y estadísticos que se generen en la División de Servicios Administrativos.  8. Brindar apoyo en las actividades del proceso de Gestión de Talento Humano "procedimientos y Formatos". 9. Coadyuvar en el diligenciamiento del indicador de gestión del PIC referente a la capacitación del personal Administrativo de la Universidad de los Llanos y brindar apoyo en la asesoría de los demás indicadores de gestión. 10. Apoyar en el diligenciamiento y actividades que surjan en cumplimiento al Plan Anticorrupción y Matriz de Riesgo de la División de Servicios Administrativos. 11. Prestar apoyo a las auditorías internas y externas recibidas y al plan de mejoramiento de acuerdo con las actividades en la División de Servicios Administrativos. 12. Prestar apoyo en los requerimientos por parte del Área de Autoevaluación y Acreditación, la Oficina Asesora de Control Interno de Gestión y la Oficina Asesora de Planeación de la Universidad de los Llanos. 13. Contribuir en la ejecución del Código de Ética, Integridad y Buen Gobierno de la Universidad de los Llanos. 14. Apoyar con el desarrollo de convocatorias de concursos que lleve a cabo la Universidad de los Llanos para cubrimiento de vacantes de cargos administrativos. 15. Apoyo en la elaboración, diligenciamiento y seguimiento de proyectos BPUNIS para la División de Servicios Administrativos. 16. Prestar apoyo en el desarrollo de Clima Organizacional de la Universidad de los Llanos. 17. Apoyar la gestión documental y archivo que se generen de las actividades. 18. Contribuir en la proyección de informes que se requieran la División de Servicios Administrativos para las dependencias de la institución, entidades del estado y órganos de control. 19. Brindar apoyo en el asesoramiento a la División de Servicios Administrativos en el comité de convivencia laboral.  20. Brindar apoyo en la revisión de Estudios Previos y Certificados de necesidad para la contratación de CPS. 21. Apoyar la gestión de la división, en temas de prestaciones sociales, mesada pensional, mesada 14 y otros resultantes de las sentencias judiciales.</t>
  </si>
  <si>
    <t>1. Apoyar en la revisión y evaluación técnica de las propuestas precontractuales relacionadas con los proyectos que comprenden componente de infraestructura física. 2. Brindar apoyo profesional especializado en la estructuración técnica de proyectos de inversión de infraestructura física, así como la elaboración de documentos estratégicos relacionados con la infraestructura de la Universidad. 3. Brindar apoyo integral en la elaboración de presupuestos, análisis de precios, memorias, especificaciones técnicas, análisis técnico de infraestructura necesarios para los proyectos de inversión de la Universidad. 4. Contribuir en la elaboración de estudios preliminares requeridos para el proceso de contratación por la Vicerrectoría de Recursos Universitarios, enfocados en la infraestructura física de la Universidad y los proyectos de inversión. 5. Evaluar la viabilidad técnica para el apoyo a la supervisión, vigilancia y control en la ejecución de los contratos de consultoría que le sean designadas, de acuerdo con los proyectos de inversión. 6. Coadyuvar en el reporte de la información requerida de SNIES, SIRECI, Contraloría General y demás entidades que así lo requieran. 7. Brindar apoyo en el seguimiento y reportes de avance de los proyectos de inversión relacionados con infraestructura, a través de las herramientas establecidas para tal fin. 8.Revisar y aprobar en el aspecto técnico, las novedades de los contratos de consultoría (anticipos, prórrogas, suspensiones, modificaciones, liquidaciones y demás) que le sean encomendadas. 9. Tramitar de forma oportuna los requerimientos de interventores o contratistas que le sean asignados. 10. Presentar las observaciones que considere conveniente en el desarrollo de la ejecución de contratos de consultoría y convenios. 11. Elaborar los conceptos técnicos solicitados por la Universidad. 12. Brindar apoyo en la respuesta oportuna a los requerimientos institucionales, de la comunidad educativa y de los órganos de control, en materia de infraestructura física. 13. Elaborar un informe del estado de las funciones administrativas, contables, legales y técnicas de los contratos de consultoría en los que haya sido designado como apoyo a supervisión cuando finalice su contrato de prestación de servicios profesionales. 14. Brindar apoyo en la inspección, apoyo a supervisión, vigilancia y control en la ejecución de los estudios y diseños que le sean designadas. 15. Brindar apoyo en la formulación, actualización y seguimiento al Plan de Ordenamiento Físico de la Universidad de los Llanos, garantizando que la planificación, uso y desarrollo de la infraestructura física se articule con el Plan de Desarrollo Institucional y responda a las necesidades de crecimiento y sostenibilidad de la institución.</t>
  </si>
  <si>
    <t>1. Asesorar y apoyar los procesos y procedimientos administrativos relacionados con la gestión de proyectos. 2. Consolidar y organizar la documentación e información de proyectos estratégicos y suministrarla a usuarios internos o externos que lo requieran. 3. Participar en reuniones o comités asociados a la gestión de los proyectos estratégicos de interés institucional. 4. Asesorar a las unidades académicas y/o administrativas para la formulación de proyectos estratégicos de interés institucional orientados a la gestión de recursos externos y vinculación de diferentes fuentes de financiamiento. 5. Asesorar la formulación de proyectos de interés institucional bajo la Metodología General Ajustada y administrar el usuario formulador en la plataforma MGA Web cuando sea requerido. 6. Verificar el cumplimiento de requisitos de proyectos para su presentación ante los diferentes organismos de financiación, entre ellos el Sistema General de Regalías. 7. Apoyar la realización del seguimiento a la ejecución de los proyectos estratégicos y contribuir con la gestión administrativa encaminada al cumplimiento de los objetivos de los mismos. 8. Apoyar la validación y aprobación de informes de los proyectos financiados con recursos del Sistema General de Regalías ante el Sistema de Monitoreo, Seguimiento, Control y Evaluación (GESPROY) del Departamento Nacional de Planeación. 9. Apoyar el proceso de cierre de los proyectos de inversión en las herramientas y aplicativos que correspondan. 10. Brindar apoyo en los trámites relacionados con el Comité de Proyectos del Sistema General de Regalías.</t>
  </si>
  <si>
    <t>1. Brindar apoyo en la mejora continua de los procesos del sistema de gestión de la calidad, mediante el monitoreo de: la matriz de riesgos de gestión y de corrupción, los indicadores de gestión, las salidas no conformes y los cambios y oportunidades documentados. 2. Apoyar en el proceso de levantamiento, documentación, análisis, validación y formalización de manuales, procedimientos, guías y formatos de los Procesos del Sistema Gestión de Calidad; de conformidad con los mecanismos e instrumentos institucionales y los requisitos aplicables. 3. Apoyar las actividades relacionadas con la racionalización de trámites, en el marco del Programa de Transparencia y Ética Pública PTEP y de conformidad con la plataforma SUIT. 4. Apoyar la ejecución del programa anual de auditorías internas, en el rol de segunda línea de defensa. 5. Apoyar el monitoreo de los planes de mejoramiento, producto de la implementación del Sistema de Gestión de la Calidad y otras auditorías internas o externas que impacten el proceso. 6. Apoyar la planeación y ejecución de las actividades de sensibilización sobre el Sistema de Gestión de Calidad de la Universidad.</t>
  </si>
  <si>
    <t>1. Realizar, modificar, ajustar y revisar los diseños arquitectónicos requeridos en los diferentes proyectos de infraestructura de la Universidad. 2. Apoyar desde el componente técnico en la elaboración de los presupuestos de infraestructura requeridos en los proyectos de inversión de la Universidad. 3. Brindar apoyo a la supervisión en la revisión arquitectónica de los contratos de consultoría. 4. Contribuir con la elaboración de estudios previos solicitados por la Vicerrectoría de Recursos Universitarios, relacionados con la infraestructura física de la Universidad. 5. Elaborar los conceptos técnicos solicitados por la Universidad. 6. Brindar apoyo en la respuesta oportuna a los requerimientos institucionales, de la comunidad educativa y de los órganos de control, en materia de obras de infraestructura física. 7. Brindar apoyo técnico en la estructuración y presentación de iniciativas de proyectos de inversión relacionados con infraestructura. 8. Participar en las reuniones técnicas conceptuando en los aspectos arquitectónicos propios de su profesión. 9. Brindar apoyo en la formulación, actualización y seguimiento al Plan de Ordenamiento Físico de la Universidad de los Llanos, de conformidad con los lineamientos urbanísticos requeridos y las necesidades de crecimiento y sostenibilidad de la institución.</t>
  </si>
  <si>
    <t>PRESTACIÓN DE SERVICIOS PROFESIONALES NECESARIO PARA LA ARTICULACIÓN, FORTALECIMIENTO Y OPERACIÓN DE LA RED DE OBSERVATORIOS DE LA ORINOQUIA DE LA UNIVERSIDAD DE LOS LLANOS EN COHERENCIA CON LOS LINEAMIENTOS MISIONALES DE LA DIRECCIÓN GENERAL DE PROYECCIÓN SOCIAL</t>
  </si>
  <si>
    <t>1. Apoyar en la articulación operativa de los Observatorios de la Universidad, al facilitar la comunicación y coordinación entre las Facultades y los observatorios reconocidos. 2. Colaborar en el fortalecimiento de la asociación y complementariedad entre los Observatorios, contribuyendo en la organizando de reuniones virtuales o presenciales y documentando acuerdos de integración funcional. 3. Coadyuvar en la elaboración de la agenda estratégica y documentos de contexto, y apoyar la recopilación de información sobre propósitos, metas y tendencias de los Observatorios para su alineación con las Áreas de Investigación Institucionales y el Plan Estratégico de Proyección Social. 4. Apoyar la promoción de publicaciones, apoyar la gestión en el proceso de revisión, edición y difusión de resultados de los Observatorios en coordinación con el Comité Editorial de la Universidad. 5. Contribuir al desarrollo y mantenimiento de la plataforma de información, mediante la actualización de contenidos. 6. Facilitar el fortalecimiento de comunidades académicas, apoyando la organización de eventos como webinars, talleres o foros para promover la gestión del conocimiento entre Observatorios, unidades académicas y entidades externas. 7. Brindar apoyo en la asesoría para vinculación a convocatorias, identificando oportunidades relevantes, preparando documentación inicial y asistiendo en la elaboración de propuestas relacionadas con temas de investigación y proyección social. 8. Apoyar la implementación de lineamientos misionales de la Universidad, monitoreando su aplicación en los asuntos de interés de la Red y generando reportes de cumplimiento para el Observatorio. 9. Colaborar en la formulación y seguimiento del Plan de Acción Anual, recopilando insumos de los Observatorios, organizando sesiones de revisión y preparando materiales para su aprobación por el Comité. 10. Contribuir en la gestión de alianzas estratégicas, identificando potenciales socios, coordinando reuniones iniciales y manteniendo un registro de acuerdos para el fortalecimiento de la Red de Observatorios.</t>
  </si>
  <si>
    <t>330401</t>
  </si>
  <si>
    <t>1. Participar en la ejecución del Plan de Mantenimiento de la infraestructura física de la Universidad de los Llanos, realizando labores de limpieza de senderos, zanjas y mantenimiento de jardines con equipos y herramientas asignadas. 2. Intervenir en el mantenimiento de la cancha de fútbol, efectuando la poda del césped mediante el uso del tractor y demás implementos requeridos.</t>
  </si>
  <si>
    <t>1. Participar en las labores de mantenimiento preventivo y correctivo de la infraestructura de la Universidad de los Llanos, conforme a los procedimientos de calidad establecidos. 2. Intervenir en la recolección, manejo y disposición final adecuada de los residuos institucionales, garantizando el cumplimiento de las normas ambientales. 3. Apoyar la organización, limpieza y control de materiales en la bodega, asegurando el orden y uso eficiente de los recursos. 4. Contribuir en el alistamiento de terrenos, herramientas y andamios requeridos para la ejecución de actividades de mantenimiento, incluyendo trabajos en altura bajo condiciones seguras. 5. Colaborar en las tareas de limpieza, lavado y gestión de residuos del Laboratorio de Necropsia, aplicando los protocolos de bioseguridad correspondientes.</t>
  </si>
  <si>
    <t>1. Colaborar en las transferencias documentales, realizando la revisión, clasificación, foliación y ordenación de expedientes en el archivo de Servicios Generales. 2. Prestar apoyo en el envío de la relación de horas extras laboradas por el personal de Servicios Generales. 3. Apoyar en la elaboración y actualización de las hojas de vida de los vehículos del parque automotor de la Universidad. 4. Contribuir en la recepción de solicitudes de información dirigidas a Servicios Generales y en la comunicación de las mismas al supervisor correspondiente.</t>
  </si>
  <si>
    <t>1. Participar en la ejecución del Plan de Mantenimiento de la infraestructura física, realizando limpieza de senderos, zanjas y mantenimiento de jardines con guadaña y sopladora. 2. Contribuir en las labores de mantenimiento preventivo y correctivo, aplicando los procedimientos de calidad establecidos. 3. Apoyar la recolección, manejo y disposición final adecuada de los residuos institucionales. 4. Cumplir los protocolos de seguridad y salud en el trabajo durante el desarrollo de las actividades. 5. Intervenir en trabajos en altura, garantizando el cumplimiento estricto de las normas de seguridad vigentes.</t>
  </si>
  <si>
    <t>1. Apoyar en la limpieza de senderos y mantenimiento de zanjas. 2. Contribuir en la limpieza y reparación de cubiertas y techos, incluyendo trabajos en alturas. 3. Coadyuvar en la pintura de paredes, pisos, techos y aceras para conservar la infraestructura en óptimas condiciones. 4. Colaborar en el lavado de tanques aéreos y subterráneos. 5. Prestar apoyo en el cargue y descargue de bienes y materiales según la programación de la Sección de Servicios Generales.</t>
  </si>
  <si>
    <t>1. Participar en la ejecución del Plan de Mantenimiento de la infraestructura física, realizando limpieza de senderos, zanjas y jardinería en las distintas zonas de la Universidad de los Llanos. 2. Intervenir en labores de poda de árboles, empleando motosierra y equipos de altura según los protocolos de seguridad. 3. Contribuir al mantenimiento de jardines y zonas verdes mediante el uso de guadaña y demás herramientas asignadas. 4. Apoyar actividades en altura, garantizando el cumplimiento estricto de las normas de seguridad vigentes.</t>
  </si>
  <si>
    <t>1. Prestar apoyo en la inspección y ejecución del mantenimiento preventivo y correctivo de las redes de baja y media tensión en la Universidad de los Llanos. 2. Colaborar en el uso adecuado y cuidado de las herramientas y equipos empleados en las actividades de mantenimiento eléctrico. 3. Contribuir en trabajos en alturas, garantizando el cumplimiento de las normas de seguridad establecidas</t>
  </si>
  <si>
    <t>1. Participar en la elaboración y entrega de información solicitada por auditorías internas y externas de la Sección de Servicios Generales. 2. Contribuir al diligenciamiento oportuno de herramientas para el seguimiento y control de la gestión de la Sección. 3. Apoyar la preparación de documentación técnica y administrativa para la planificación y supervisión de procesos contractuales, conforme a los procedimientos establecidos. 4. Intervenir en la elaboración y trámite de comisiones y gastos de desplazamiento, siguiendo los lineamientos internos de la Sección de Servicios Generales.</t>
  </si>
  <si>
    <t>1. Contribuir en la ejecución de trabajos de soldadura, preparando superficies, equipos y maquinaria. 2. Apoyar en el mantenimiento del sistema hidrosanitario, incluyendo la instalación y reemplazo de accesorios según el Plan de Mantenimiento. 3. Coadyuvar en la limpieza y reparación de cubiertas y techos, realizando trabajos en alturas cuando sea necesario. 4. Colaborar en la limpieza de senderos y zanjas, asegurando un entorno seguro y ordenado. 5. Prestar apoyo en labores de pintura y reparación de infraestructura, como paredes, pisos, techos, aceras y cañerías. 6. Brindar apoyo en el lavado y mantenimiento de tanques de agua, aéreos y subterráneos, garantizando su correcto funcionamiento.</t>
  </si>
  <si>
    <t>1. Participar en las labores silviculturales y de mantenimiento de árboles, jardines y zonas verdes del Campus Barcelona. 2. Operar la plataforma eléctrica articulada BA20ERT: 4x4 para la ejecución de podas, mantenimiento de cubiertas y control de redes. 3. Intervenir en las actividades de cargue y descargue de bienes y materiales, conforme a la programación de la Sección de Servicios Generales. 4. Contribuir en la limpieza, reparación y mantenimiento de cubiertas y techos, incluyendo trabajos en altura cuando sea necesario. 5. Apoyar el lavado y mantenimiento de tanques de agua aéreos y subterráneos, asegurando su correcto funcionamiento.</t>
  </si>
  <si>
    <t>1. Participar en las labores de inspección y mantenimiento preventivo y correctivo de las redes eléctricas de baja, media y alta tensión de la Universidad de los Llanos. 2. Intervenir en las maniobras operativas de la línea 34 del arranque de la avenida Puerto López, conforme a los protocolos técnicos establecidos. 3. Contribuir al uso adecuado, conservación y control del inventario de herramientas y equipos empleados en el mantenimiento eléctrico. 4. Apoyar trabajos en altura, garantizando el cumplimiento estricto de las normas de seguridad industrial.</t>
  </si>
  <si>
    <t>1. Participar en la instalación, reemplazo y mantenimiento del sistema hidrosanitario conforme al Plan de Mantenimiento institucional. 2. Intervenir en la reparación y limpieza de cubiertas y techos, realizando trabajos en altura según las condiciones requeridas. 3. Contribuir a la limpieza, orden y adecuación de senderos y zanjas para garantizar un entorno seguro. 4. Apoyar labores de pintura y reparación de la infraestructura, incluyendo paredes, pisos, techos, aceras y cañerías. 5. Colaborar en el lavado y mantenimiento de tanques de agua aéreos y subterráneos, asegurando su óptimo funcionamiento.</t>
  </si>
  <si>
    <t>1. Participar en el control y ajuste de los niveles de pH y cloro del agua de la piscina del Campus Barcelona, garantizando su permanencia dentro del rango establecido. 2. Intervenir en el mantenimiento preventivo del sistema hidráulico, incluyendo la limpieza de trampas de suciedad, filtros y rejas de drenaje, conforme al cronograma técnico. 3. Contribuir en las labores de limpieza y conservación de las superficies internas, rompeolas, pisos y áreas externas de la piscina, asegurando condiciones óptimas de uso. 4. Registrar en la bitácora técnica los ajustes químicos, mantenimientos realizados y novedades detectadas, informando oportunamente cualquier anomalía. 5. Apoyar la verificación operativa de equipos y sistemas asociados, controlando presión, flujo y funcionamiento general del sistema de la piscina.</t>
  </si>
  <si>
    <t>1. Contribuir en la atención de las inquietudes del personal interno y externo respecto de los procesos de la Vicerrectoría Académica. 2. Prestar apoyo a la Vicerrectoría Académica y Rectoría en la proyección de actos administrativos del área Académica que presentan ante el Consejo Superior y Consejo Académico. 3. Apoyo en la solicitud de conceptos jurídicos, técnicos y financieros, para trámite de actos administrativos ante el Consejo Superior universitario, para realizar su respectiva radicación. 4. Colaborar en la Vicerrectoría Académica con la revisión de las proyecciones de actos administrativos de planes de estudio, calendario académico y planeación académica de los programas de grado. 5. Cooperar en la revisión del acto administrativo por el cual se aprueban: cupos y horarios para cada semestre, tiempos de dedicación a labores académicas administrativas, acreditación. 6. Apoyar la elaboración y ajustes de los procedimientos relacionados con la docencia (asignación responsabilidades académicas, convocatorias, vinculación y pago de docentes catedráticos de grado y realizar seguimiento a los mismos). 7. Apoyar la proyección de respuestas a derechos de petición. 8. Contribuir en el acompañamiento, seguimiento y evaluación al sistema de asignación de responsabilidades Académicas, convocatorias y horarios en SIAU. 9. Colaborar en la administración y soporte de la plataforma de horarios e informar al Área de Sistemas los cursos activos para la asignación de horarios de conformidad con los requerimientos presentados por los Directores de Programa. 10. Contribuir en la identificación de necesidades en procesos académicos y administrativos para la implementación del sistema. 11. Prestar apoyo en la consolidación de bases de datos como insumo para el perfeccionamiento de los sistemas de información. 12. Colaborar en la Vicerrectoría Académica en todo lo relacionado con el seguimiento, revisión del número de inscritos en los cursos de los Programas Académicos de grado. 13. Brindar apoyo en las acciones tendientes a garantizar la prestación del servicio de docencia a nivel grado. 14. Contribuir con el manejo de la caja menor. 15. Contribuir a la Vicerrectoría en lo que respecta al proceso de convocatorias docentes ocasionales y catedráticos.</t>
  </si>
  <si>
    <t>1. Apoyar el registro de información relacionada con el monitoreo del Plan de Acción Institucional en las metas sobre las cuales registra responsabilidad la Vicerrectoría Académica, y sus dependencias adscritas. 2. Apoyar el registro de la información relacionada con los planes de mejoramiento derivados de auditorías internas, en articulación con las dependencias adscritas a la Vicerrectoría Académica. 3. Apoyar el registro de la información relacionada con el Plan de Mejoramiento Institucional, de cara a brindar las evidencias de avance de las metas relacionadas con la Vicerrectoría Académica. 4. Apoyar el registro de la información relacionada con la matriz de riesgos institucional. 5. Apoyar el diligenciamiento de los formatos dispuestos por el Banco de proyectos (ficha BPUNI y demás soportes) para la radicación del proyecto de inversión, relacionado con los procesos de capacitación y formación docente. 6. Apoyar el diligenciamiento del formato FO-DIE-07, como soporte del seguimiento del proyecto de inversión, a partir del reporte de ejecución presupuestal. 7. Coadyuvar con la consolidación de informes derivados del Diagnóstico Institucional (CNA) a cargo de la Vicerrectoría Académica. 8. Coadyuvar con la elaboración del informe de gestión semestral de la vicerrectoría Académica para ser presentado al Rector. 9. Apoyar la elaboración de informes con destino a instancias superiores (CSU, CA, Rectoría, entes de control). 10. Coadyuvar en la organización de las jornadas de capacitación docente, en lo concerniente a: consolidación de cronograma, citación, y garantizar los espacios y recursos para su desarrollo. 11. Contribuir con el seguimiento a la actualización de los indicadores de gestión del proceso de docencia. 12. Coadyuvar en la elaboración de informes y documentos necesarios para el desarrollo del proyecto del sistema general de regalías, BPUNI 2021000100100 “Formación de Alto Nivel de Talento Humano en Articulación con las Potencialidades y Vocaciones del Departamento del Meta - Universidad De Los Llanos, Meta “</t>
  </si>
  <si>
    <t>1. Brindar apoyo en la etapa de consolidación y aprobación de los términos y perfiles para la convocatoria de empleo de docentes de planta al interior del Consejo Académico. 2.  Coadyuvar con las labores logísticas tendientes a garantizar la publicación y difusión de los términos de la convocatoria en la etapa de invitación publicación. 3. Prestar acompañamiento y soporte a los posibles concursantes de la convocatoria en la etapa de recepción de hojas de vida, de conformidad con las disposiciones del concurso y el mecanismo dispuesto por la Universidad. 4. Apoyar el proceso de consolidación y publicación de resultados en todas las fases del proceso. 5. Contribuir en la consecución de las condiciones requeridas para el desarrollo de la etapa de evaluación y calificación, a partir de la aplicación de las pruebas de orden investigativo, didáctico, comunicativo y de dominio de una segunda lengua. 6. Apoyar la elaboración de actos administrativos, procedimientos y formatos que permitan adelantar las actividades inherentes al concurso y realizar las publicaciones oficiales sobre las mismas. 7. Asistir la construcción de informes relacionados con el desarrollo del concurso y la presentación de los mismos ante las instancias que así lo requieran. 8. Prestar apoyo en la convocatoria y desarrollo de las reuniones del Comité de asesor del concurso. 9. Contribuir con los procesos de gestión documental que permitan asegurar la custodia de la información en la Vicerrectoría Académica. 10. Promover la oportuna comunicación entre la Vicerrectoría Académica, Consejo Académico, Consejos de Facultad y unidades académicas, con miras a garantizar el normal desarrollo de la convocatoria en el marco de la normativa institucional. 11. Apoyar el trámite de avances relacionados con proyectos de investigación y proyección social. 12. Apoyar la respuesta a solicitudes de permisos académicos. 13. Apoyar la proyección de respuestas a derechos de petición y/o solicitudes de entes externos. 14. Apoyo en la revisión de los soportes previstos en la etapa pre contractual, para la contratación de servicios del personal de Apoyó. 15. Apoyo en la revisión a los informes de ejecución de los contratos de prestación de servicios del personal de Apoyó adscrito a la Vicerrectoría Académica, y demás soportes, como requisito para el pago honorarios mensuales. 16. Apoyo en la consolidación de informes de seguimiento a la ejecución de contratos de prestación de servicios, bajo la supervisión de la Vicerrectoría Académica. 17. Coadyuvar en el seguimiento de las respuestas a las PQRSD (Peticiones, Quejas, Reclamos, Sugerencias y Denuncias), que se generen desde el proceso de docencia, como mejora continua en la gestión académica.</t>
  </si>
  <si>
    <t>1. Participar en la elaboración, revisión y gestión de las diferentes etapas de los procesos contractuales de obra y consultoría, de acuerdo con la normativa vigente y los lineamientos de la Universidad de los Llanos. 2. Contribuir en la estructuración y formulación de proyectos de inversión, así como en la elaboración de documentos técnicos y estratégicos relacionados con la infraestructura universitaria. 3. Brindar apoyo en el control y supervisión de la ejecución de contratos de obra o consultoría a cargo de la Vicerrectoría de Recursos Universitarios, verificando el cumplimiento de los cronogramas, especificaciones técnicas y condiciones contractuales. 4.  Apoyar la asesoría técnica en arquitectura para los contratos de obra o consultoría, incluyendo aspectos relacionados con la administración de anticipos, prórrogas, suspensiones, modificaciones y procesos de liquidación. 5. Colaborar en la elaboración de informes técnicos, actas, solicitudes y demás comunicaciones internas o externas requeridas por la Vicerrectoría de Recursos Universitarios. 6. Participar en reuniones técnicas orientadas a la planeación, desarrollo, seguimiento y evaluación de obras o consultorías.</t>
  </si>
  <si>
    <t>1. Contribuir en la proyección, revisión y trámite en las distintas etapas contractuales de los procesos a cargo de la Vicerrectoría de Recursos Universitarios. 2. Apoyar el seguimiento al cumplimiento de las funciones de los supervisores. 3. Cooperar en la elaboración de actas de liquidación y cierre contractual, conforme a la normatividad vigente. 4. Cooperar en el cargue, organización y seguimiento de la documentación generada en los procesos contractuales, utilizando plataformas como SECOP, Drive, el micrositio de contratación de la Universidad de los Llanos, entre otros medios oficiales. 5. Coadyuvar en la elaboración, revisión y gestión de informes, conceptos o solicitudes de carácter jurídico que sean requeridos por la Vicerrectoría de Recursos Universitarios. 6. Apoyar la atención y trámite de solicitudes derivadas de siniestros ocurridos en la Universidad de los Llanos, conforme a los procedimientos y pólizas vigentes. 7. Gestionar el proceso de pago de seguros estudiantiles. 8 Apoyar en la revisión de los documentos requeridos para la suscripción de minutas y demás actos contractuales asociados a la vinculación de docentes bajo la modalidad de hora cátedra.</t>
  </si>
  <si>
    <t>0181 DE 2026</t>
  </si>
  <si>
    <t>1. Contribuir en la proyección, revisión y trámite en las distintas etapas contractuales de los procesos a cargo de la Vicerrectoría de Recursos Universitarios. 2. Apoyar el seguimiento al cumplimiento de las funciones de los supervisores. 3. Cooperar en la elaboración de actas de liquidación y cierre contractual, conforme a la normatividad vigente. 4. Cooperar en el cargue, organización y seguimiento de la documentación generada en los procesos contractuales, utilizando plataformas como SECOP, Drive, el micrositio de contratación de la Universidad de los Llanos, entre otros medios oficiales. 5. Coadyuvar en la elaboración, revisión y gestión de informes, conceptos o solicitudes de carácter jurídico que sean requeridos por la Vicerrectoría de Recursos Universitarios. 6. Contribuir en la preparación y revisión de la documentación requerida para los procesos de comisiones de estudio de la Universidad de los Llanos, conforme a los lineamientos institucionales. 7. Apoyar en la proyección y verificación de los documentos asociados a los contratos de cesión de derechos, bajo la coordinación de la Vicerrectoría de Recursos Universitarios.</t>
  </si>
  <si>
    <t>1. Participar en la proyección, revisión y trámite de la etapa precontractual de los diferentes procesos de contratación a cargo de la Vicerrectoría de Recursos Universitarios, conforme a la normatividad vigente. 2. Apoyar en la revisión, cargue y trámite de la documentación relacionada con la supervisión de los contratos de prestación de servicios profesionales y de apoyo a la gestión, bajo la responsabilidad de la Vicerrectoría de Recursos Universitarios. 3. Apoyar el seguimiento de los proyectos que se encuentren bajo la responsabilidad de la Vicerrectoría de Recursos Universitarios.</t>
  </si>
  <si>
    <t>1. Apoyar la revisión, foliación, organización, sustitución de carpetas y rotulación de expedientes del archivo de la Vicerrectoría de Recursos Universitarios, conforme a los procedimientos de gestión documental de la Universidad de los Llanos. 2. Asistir en la actualización de la tabla documental de los expedientes contractuales, garantizando el cumplimiento de la normatividad vigente.</t>
  </si>
  <si>
    <t>1. Asistir en la proyección, revisión y trámite de pagos de los contratos a cargo de la Vicerrectoría de Recursos Universitarios. 2. Apoyar con el cargue y seguimiento de la documentación del proceso de pagos en las plataformas SECOP y Drive. 3. Coadyuvar en el seguimiento al cumplimiento de la entrega oportuna y adecuada de los informes de supervisión de los contratos, conforme a los lineamientos, plazos y procedimientos establecidos por la Universidad de los Llanos.</t>
  </si>
  <si>
    <t>0186 DE 2026</t>
  </si>
  <si>
    <t>1. Apoyar en la organización y coordinación logística de los espacios, actividades académico-administrativas y eventos institucionales realizados en el Museo de Historia Natural, garantizando su adecuada operatividad. 2. Contribuir en las acciones de promoción, divulgación y visibilización de las actividades, exposiciones y servicios del Museo de Historia Natural, mediante estrategias de comunicación alineadas con los objetivos institucionales. 3. Participar en la elaboración y administración de contenidos para las redes sociales del Museo de Historia Natural, velando por su actualización oportuna y coherencia con la identidad visual de la Universidad. 4. Apoyar en la elaboración y consolidación de informes técnicos y administrativos vinculados con la gestión y ejecución de las actividades del Museo de Historia Natural, conforme a los lineamientos institucionales.</t>
  </si>
  <si>
    <t>1. Apoyar en la elaboración de informes y en la atención de solicitudes internas y externas relacionadas con el Campus Boquemonte de la Universidad de los Llanos. 2. Colaborar en la planificación, ejecución y seguimiento del mantenimiento preventivo y correctivo, así como la actualización del inventario del Campus Boquemonte. 3. Coadyuvar en la organización de espacios, actividades académico-administrativas y eventos institucionales que se desarrollen en el Campus Boquemonte. 4. Atender y gestionar ante las instancias pertinentes los requerimientos presentados por el personal docente, administrativo y estudiantil, con el fin de garantizar el adecuado desarrollo académico en el Campus. 5. Apoyar los procesos de auditoría interna y externa que involucren al Campus Boquemonte.</t>
  </si>
  <si>
    <t>0190 DE 2026</t>
  </si>
  <si>
    <t>PRESTACIÓN DE SERVICIOS PROFESIONALES NECESARIO PARA EL DESARROLLO DEL PROYECTO FICHA BPUNI VIAC 02 0409 2025 “MEJORA CONTINUA Y FORTALECIMIENTO DE LOS PROCESOS DE ASEGURAMIENTO DE LA CALIDAD EN LA UNIVERSIDAD DE LOS LLANOS”</t>
  </si>
  <si>
    <t>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Brindar apoyo en la asesoría al equipo de trabajo de la Secretaría Técnica de Acreditación en los procesos de aseguramiento de la calidad.</t>
  </si>
  <si>
    <t>0192 DE 2026</t>
  </si>
  <si>
    <t xml:space="preserve"> 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la posibilidad de acreditación internacional de los programas académicos articulada con la oficina de internacionalización.</t>
  </si>
  <si>
    <t xml:space="preserve"> 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la ejecución del plan de divulgación, sensibilización en el marco de la acreditación institucional.</t>
  </si>
  <si>
    <t xml:space="preserve"> 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el monitoreo del Plan de Mejoramiento Institucional y presentar informes de acuerdo a las solicitudes de la Secretaria Técnica de Acreditación.</t>
  </si>
  <si>
    <t>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el seguimiento del Plan de Renovación de la Acreditación Institucional.</t>
  </si>
  <si>
    <t xml:space="preserve"> 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la actualización del Sistema de Información de la Secretaría Técnica de Acreditación y el manejo de las plataformas del Sistema de Aseguramiento de la Calidad en la Educación Superior SACES-CONACES y SACES-CNA, o las que hagan sus veces.</t>
  </si>
  <si>
    <t xml:space="preserve"> 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la recolección de información de la data institucional para el proceso de autoevaluación.</t>
  </si>
  <si>
    <t>PRESTACIÓN DE SERVICIOS PROFESIONALES NECESARIO PARA EL DESARROLLO DEL PROYECTO FICHA BPUNI PLAN 01 0509 2025 “ECOGESTA: INVERSIÓN PARA LA SOSTENIBILIDAD AMBIENTAL Y EL MEJORAMIENTO CONTINUO DE LA GESTIÓN AMBIENTAL DE LA UNIVERSIDAD DE LOS LLANOS”</t>
  </si>
  <si>
    <t>1. Contribuir de manera activa al fortalecimiento, optimización y mejora del Sistema de Gestión Ambiental, cumpliendo con los requisitos establecidos en la Norma ISO 14001:2015. 2. Apoyar la implementación, seguimiento y evaluación del Plan de Ahorro y uso eficiente del Agua (PUEAA), así como su actualización, realizando un seguimiento detallado de su progreso y llevar a cabo   evaluaciones periódicas que permitan identificar áreas de mejora y optimización en el uso del agua en la Universidad de los Llanos. 3. Colaborar en la implementación, seguimiento y evaluación del programa de ahorro y uso eficiente de la energía, realizando un seguimiento detallado de su progreso y llevar a cabo evaluaciones periódicas que permitan identificar áreas de mejora y optimización en el uso de la energía en la Universidad de los Llanos. 4. Contribuir en la implementación, seguimiento y evaluación de la compensación forestal de Manacacias. 5. Apoyar el desarrollo de auditorías internas en los sistemas de gestión. 6. Coadyuvar en los reportes de las Autodeclaraciones de vertimiento y Consumo de agua a la Autoridad Ambiental. 7. Contribuir en el seguimiento a los objetivos, no conformidades y acciones correctivas del SGA. 8. Colaborar en el seguimiento al Formato de identificación y a los requisitos de las partes interesadas del sistema de gestión ambiental y de cambio y oportunidades. 9. Apoyar el desarrollo de las actividades de la Mesa Ambiental Universitaria y en la identificación de las necesidades para el desarrollo de la gestión ambiental en la Institución. 10. Apoyar el proceso de formulación e implementación de la estrategia institucional para el fortalecimiento de la sostenibilidad ambiental, derivada de los resultados de la convocatoria UI GreenMetric 2025.</t>
  </si>
  <si>
    <t>1. Apoyar la implementación del Sistema de Gestión Ambiental bajo los requisitos establecidos en la Norma ISO 14001:2015. 2. Apoyar el seguimiento, cumplimiento de las normas ambientales y los expedientes de la Universidad de los Llanos con la Autoridad Ambiental. 3. Apoyar con el seguimiento del tratamiento de silvicultura y trámite de permisos ambientales para tala y poda de los árboles en riesgo en la institución. 4. Apoyar en la consolidación del informe a la alta dirección del desarrollo de la gestión ambiental. 5. Apoyo a la supervisión de ejecución de contratos en materia ambiental de acuerdo a su perfil. 6. Apoyar en el seguimiento, actualización o estructuración de los proyectos de inversión asociados al Sistema de Gestión Ambiental. 7. Apoyar en el acompañamiento de las visitas de control de la autoridad ambiental y demás visitas técnicas realizadas a la Entidad. 8. Apoyar el desarrollo de auditorías internas en los sistemas de gestión. 9. Apoyar la identificación de los riesgos y oportunidades del SGA. 10. Apoyar la revisión y el seguimiento a los planes de manejo ambiental presentados por los contratistas, en el marco de la ejecución de contratos de obra. 11. Brindar apoyo en el reporte de seguimiento y evidencias relacionadas con el Sistema de Gestión Ambiental, en los diferentes planes estratégicos institucionales. 12. Apoyar el proceso de formulación e implementación de la estrategia institucional para el fortalecimiento de la sostenibilidad ambiental, derivada de los resultados de la convocatoria UI GreenMetric 2025.</t>
  </si>
  <si>
    <t>1. Apoyar la implementación del Sistema de Gestión Ambiental bajo los requisitos establecidos en la Norma ISO 14001:2015. 2. Apoyar la implementación, seguimiento y evaluación del Plan de Gestión Integral de Residuos Sólidos (PGIRS), así como sus actualizaciones. 3. Apoyar el manejo, diligenciamiento, reporte, archivo de las cifras y análisis de los datos de residuos sólidos de la Universidad de los Llanos y pagos realizados a los agentes externos. 4. Apoyar la revisión y el seguimiento a los planes de manejo ambiental presentados por los contratistas, en el marco de la ejecución de contratos de obra. 5. Apoyar la implementación, seguimiento y evaluación del Programa de Residuos vegetales y la compensación forestal de Manacacias. 6. Apoyar el desarrollo de auditorías internas en los sistemas de gestión. 7. Brindar apoyo en el seguimiento a la matriz de impactos y aspectos ambientales. 8. Brindar apoyo en el seguimiento al Formato de identificación y seguimiento a los requisitos de las partes interesadas del sistema de gestión ambiental. 9. Apoyar la implementación, seguimiento y evaluación programa de limpieza desinfección. 10. Apoyar a la supervisión de ejecución de contratos en materia ambiental de acuerdo a su perfil. 11. Apoyar el seguimiento, cumplimiento de las normas ambientales y los expedientes de la Universidad de los Llanos con la Autoridad Ambiental. 12. Apoyar el proceso de formulación e implementación de la estrategia institucional para el fortalecimiento de la sostenibilidad ambiental, derivada de los resultados de la convocatoria UI GreenMetric 2025.</t>
  </si>
  <si>
    <t>PRESTACIÓN DE SERVICIOS PROFESIONALES NECESARIO PARA EL DESARROLLO DE LOS DIFERENTES PROCESOS DE ACREDITACIÓN DEL PROYECTO FICHA BU 01 0809 2025 “BIENESTAR PARA TODOS LOS UNILLANISTAS: PORQUE CADA INTEGRANTE IMPORTA”</t>
  </si>
  <si>
    <t>4628</t>
  </si>
  <si>
    <t>PRESTACIÓN DE SERVICIOS PROFESIONALES NECESARIO PARA EL DESARROLLO DE LOS DIFERENTES PROCESOS DE SISTEMAS INFORMÁTICOS EN EL PROGRAMA DE RETENCIÓN ESTUDIANTIL UNILLANISTA DEL PROYECTO FICHA BU 01 0809 2025 “BIENESTAR PARA TODOS LOS UNILLANISTAS: PORQUE CADA INTEGRANTE IMPORTA”</t>
  </si>
  <si>
    <t>PRESTACIÓN DE SERVICIOS PROFESIONALES NECESARIO PARA EL DESARROLLO DE LOS DIFERENTES PROCESOS DE SISTEMAS INFORMÁTICOS DE LA DIVISIÓN DE BIENESTAR UNIVERSITARIO CON CARGO AL PROYECTO FICHA BU 01 0809 2025 “BIENESTAR PARA TODOS LOS UNILLANISTAS: PORQUE CADA INTEGRANTE IMPORTA”</t>
  </si>
  <si>
    <t>1. Contribuir con la realización de proyectos de desarrollo tecnológico mediante la implementación de sistemas informáticos. 2. Apoyar el seguimiento y monitoreo eficiente de los sistemas de información de la División de Bienestar Universitario. 3. Brindar asistencia técnica y capacitación de los desarrollos tecnológicos implantados por la División de Bienestar Universitario. 4. Aportar información necesaria para la elaboración de informes relacionados con la ejecución de los proyectos y actividades de la División de Bienestar Universitario. 5. Apoyar la planeación y ejecución de la estrategia de “Comunicación y Socialización”, siendo participe activo en la promoción y divulgación de las diversas estrategias de la División de Bienestar Universitario, de forma tanto escrita (presentación de informes, notas, boletines, entre otros) como en las reuniones o eventos donde la División participe. 6. Aportar información correspondiente al sistema integrado de gestión de calidad SIG. 7. Brindar apoyo a la jefatura de Bienestar en los eventos institucionales que se realicen y sean liderados o apoyados por la División de Bienestar Universitario. 8. Apoyar a la jefatura de Bienestar Institucional en la elaboración de informes que permitan responder los procesos de autoevaluación con fines de acreditación de calidad y registro calificado de los programas académicos.</t>
  </si>
  <si>
    <t>PRESTACIÓN DE SERVICIOS PROFESIONALES NECESARIO PARA EL DESARROLLO DE LOS DIFERENTES PROCESOS DE CONVIVENCIA INSTITUCIONAL E INTRAFAMILIAR DEL PROYECTO FICHA BU 01 0809 2025 “BIENESTAR PARA TODOS LOS UNILLANISTAS: PORQUE CADA INTEGRANTE IMPORTA”</t>
  </si>
  <si>
    <t>PRESTACIÓN DE SERVICIOS PROFESIONALES NECESARIO PARA EL DESARROLLO DEL PROYECTO FICHA BU 01 0809 2025 “BIENESTAR PARA TODOS LOS UNILLANISTAS: PORQUE CADA INTEGRANTE IMPORTA”</t>
  </si>
  <si>
    <t>PRESTACIÓN DE SERVICIOS DE APOYO A LA GESTIÓN NECESARIO PARA EL DESARROLLO DEL PROYECTO FICHA BPUNI FCHE 01 0509 2025 "FORMACIÓN EN LENGUAS EXTRANJERAS EN MODALIDAD PRESENCIAL Y SINCRÓNICA COMO ESTRATEGIA PARA EL DESARROLLO ACADÉMICO DEL PLAN BULL EN LA UNIVERSIDAD DE LOS LLANOS"</t>
  </si>
  <si>
    <t>PRESTACIÓN DE SERVICIOS PROFESIONALES NECESARIO PARA EL DESARROLLO DEL PROYECTO FICHA BPUNI FCHE 01 0509 2025 "FORMACIÓN EN LENGUAS EXTRANJERAS EN MODALIDAD PRESENCIAL Y SINCRÓNICA COMO ESTRATEGIA PARA EL DESARROLLO ACADÉMICO DEL PLAN BULL EN LA UNIVERSIDAD DE LOS LLANOS"</t>
  </si>
  <si>
    <t>PRESTACIÓN DE SERVICIOS DE APOYO A LA GESTIÓN NECESARIO PARA EL DESARROLLO DEL PROYECTO FICHA BPUNI VIARE 02 0409 2025 “ESTRATEGIA MULTIPLATAFORMA PARA EL FORTALECIMIENTO DEL POSICIONAMIENTO INSTITUCIONAL DE LA UNIVERSIDAD DE LOS LLANOS”</t>
  </si>
  <si>
    <t>1. Apoyar los procesos administrativos que el Área de Comunicaciones implemente. 2. Apoyar la recepción, clasificación y archivo de correspondencia y documentación del área. 3. Coadyuvar en la elaboración y actualización de matrices que se requieran en las diferentes áreas y dependencias de la Universidad. 4. Colaborar en las reuniones del área y llevar actas. 5. Prestar apoyo en el control de inventario del área. 6. Brindar apoyo en la realización de informes sobre el avance del seguimiento al Plan de Comunicaciones. 7. Contribuir con el manejo y cuidado de todas las herramientas tecnológicas e implementos que sean puestos a su disposición para el desarrollo de las actividades. 8. Brindar apoyo en la elaboración de documentos pertenecientes a los procesos contractuales que adelante el área y la Secretaría General.</t>
  </si>
  <si>
    <t>PRESTACIÓN DE SERVICIOS PROFESIONALES NECESARIO PARA EL DESARROLLO DEL PROYECTO FICHA BPUNI VIARE 02 0409 2025 “ESTRATEGIA MULTIPLATAFORMA PARA EL FORTALECIMIENTO DEL POSICIONAMIENTO INSTITUCIONAL DE LA UNIVERSIDAD DE LOS LLANOS”</t>
  </si>
  <si>
    <t xml:space="preserve">1. Contribuir en la construcción de estrategias de comunicación y plan de comunicaciones institucional. 2.  Prestar apoyo en el diseño y producción de contenidos en formato de audio y a fines para medios internos y externos. 3. Brindar apoyo en la creación de parrillas de contenidos para las redes sociales donde se incluyan copys para las respectivas publicaciones. 4. Prestar apoyo en la redacción de notas informativas de acuerdo a las fuentes asignadas. 5. Colaborar con el acompañamiento y cubrimiento de los diferentes eventos de la Universidad de los Llanos por parte del proceso de comunicación institucional. 6. Prestar apoyo en las transmisiones y protocolo de eventos institucionales a través de redes sociales, de acuerdo a requerimientos y disponibilidad. 7. Prestar apoyo en la realización del boletín ‘El Unillanista’ y el periódico “Revista Contexto de proyección social”.  8. Apoyar en la revisión y actualización de matrices correspondientes al Área de Comunicaciones. 9. Contribuir con el manejo y cuidado de todas las herramientas tecnológicas e implementos que sean puestos a su disposición para el desarrollo de sus actividades. 10. Contribuir en las actividades administrativas que se desarrollan en marco del proyecto Ficha BPUNI VIARE 09 1510 2024 “Consolidación de la identidad institucional hacia la trascendencia académica y la innovación social en la universidad de los llanos”.  11. Brindar apoyo en la creación de material audiovisual (reels, historias) de los eventos desarrollados por la Universidad con el fin de dinamizar las interacciones en las redes sociales.
</t>
  </si>
  <si>
    <t>PRESTACIÓN DE SERVICIOS DE APOYO A LA GESTIÓN NECESARIO PARA EL DESARROLLO DEL PROYECTO FICHA BPUNI VIAC 03 0309 2025 “FORTALECIMIENTO DE LA INVESTIGACIÓN, DESARROLLO TECNOLÓGICO E INNOVACIÓN EN LA UNIVERSIDAD DE LOS LLANOS PARA CONTRIBUIR A LOS RETOS TERRITORIALES”</t>
  </si>
  <si>
    <t>1. Apoyar estrategias que permitan el seguimiento y renovación en el marco del permiso de recolección de la Autoridad Nacional de Licencias Ambientales (ANLA) o de contrato de acceso a recursos genéticos y sus derivados. 2.Coadyuvar en la gestión y fortalecimiento de las colecciones científicas y proyectos de investigación de la Universidad de los Llanos mediante la publicación de datos abiertos sobre biodiversidad a través del SiB Colombia. 3.Apoyar las estrategias para el fortalecimiento de los procesos de ética, bioética e integridad científica en la Universidad de los Llanos, así como apoyar los comités afines. 4.Contribuir al análisis y seguimiento de los informes técnicos y a la productividad científica y tecnológica de los proyectos de investigación conforme a la propuesta aprobada y reportada ante la Dirección General de Investigaciones. 5.Apoyar las actividades del programa Centros de Apoyo a la Tecnología y la Innovación-CATI de la Superintendencia de Industria y Comercio en la Dirección General de Investigaciones y orientación en términos de registros de secretos empresariales. 6.Apoyar en la proyección y asignación de horas de investigación de los proyectos de investigación, así como en la elaboración y emisión de constancias de participación de proyectos.</t>
  </si>
  <si>
    <t>1. Apoyar la gestión editorial de las revistas científicas de la Universidad de los Llanos (Revista Impetus, Punto de Inflexión, Revista de Sistemas de Producción Agroecológicos, Revista Boletín El Conuco), respecto a los procesos de recepción, revisión de requisitos y cumplimiento de políticas editoriales de cada revista, apoyo a la comunicación con revisores y autores, la gestión relacionada con la corrección de estilo y maquetación, además de la gestión de los metadatos de la publicación de los artículos aprobados, haciendo uso eficiente de la plataforma OJS determinada por la institución. 2. Contribuir en la inclusión de los artículos y las revistas en bases de datos y directorios nacionales e internacionales que permitan visibilizar las publicaciones de las revistas científicas de la Universidad de los Llanos. 3. Apoyar con las estrategias para convocatoria de autores (para la publicación de artículos), revisores (para la revisión de los artículos) y lectores (para difundir el conocimiento) y que se registren en la plataforma OJS de la revista respectiva.  4. Contribuir en el desarrollo y ejecución de estrategias que permitan divulgar la ciencia de la producción intelectual de la comunidad académica de la Universidad de los Llanos.  5. Contribuir con la implementación de estrategias de visibilidad de las publicaciones científicas de la Universidad de los Llanos. 6. Realizar informe detallado, de manera semestral, de las actividades desarrolladas en las revistas, tanto a la Dirección General de Investigaciones como al Consejo Institucional de Investigaciones.  7. Apoyar las estrategias relacionadas con ciencia abierta en la Universidad de los Llanos.</t>
  </si>
  <si>
    <t>PRESTACIÓN DE SERVICIOS PROFESIONALES NECESARIO PARA EL DESARROLLO DEL PROYECTO FICHA BPUNI VIAC 08 0409 2025 “TRANSFORMACIÓN ACADÉMICA CENTRADA EN LA EXPERIENCIA DE APRENDIZAJE A LO LARGO DE LA VIDA EN LA UNIVERSIDAD DE LOS LLANOS”</t>
  </si>
  <si>
    <t>1. Apoyar en la actualización del diseño gráfico del campus virtual y en la organización del repositorio institucional de imágenes, mediante la creación, clasificación y renovación de elementos visuales (banners, íconos, fondos, ilustraciones, entre otros), con el fin de mejorar la navegación, la identidad visual y ofrecer recursos gráficos accesibles para el diseño de contenidos educativos y el apoyo a la docencia en las diferentes modalidades. 2. Colaborar en la elaboración y estructuración del diseño de las experiencias de aprendizaje inclusivos de los cursos virtuales en el campus virtual, asegurando la coherencia visual y pedagógica de los contenidos en sus diferentes modalidades. 3. Coadyuvar en el diseño de recursos gráficos y visuales para entornos virtuales de aprendizaje, incluyendo H5P, infografías, ilustraciones, animaciones y elementos interactivos, que faciliten la comprensión y apropiación de los contenidos. 4. Prestar apoyo en el diseño de recursos gráficos y visuales para entornos virtuales de aprendizaje con criterios de accesibilidad digital e inclusión, de acuerdo con normativas vigentes. 5. Contribuir en el diseño y diagramación de los materiales educativos que acompañan los procesos de la dependencia. 6. Apoyar en la actualización del diseño gráfico y audiovisual para el desarrollo de Cursos Virtuales, garantizando una experiencia de aprendizaje accesible, interactiva y alineada con los objetivos educativos del campus virtual y cursos virtuales de la oferta institucional.</t>
  </si>
  <si>
    <t>1. Apoyar la elaboración de las guías metodológicas, la revisión pedagógica de los contenidos temáticos de los programas a distancia y estandarizar los recursos para la creación de contenidos, asegurando su alineación con los objetivos de aprendizaje y con el Modelo de Educación Digital MeDiU. 2. Contribuir con la generación de dos cursos virtuales (Noocs, Moocs, Spoc) con contenidos académicos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3. Apoyar los procesos y necesidades de soporte técnico educación a distancia y continua con la creación de espacios y usuarios, así como la solución solicitudes en temas relacionados con el uso del campus virtual Unillanos (Moodle) y herramientas de apoyo para la formación. 4. Brindar apoyo en el acompañamiento a las actividades de los monitores, orientando sus funciones y asegurando el cumplimiento de las tareas asignadas.  5. Coadyuvar en brindar soporte técnico y en el desarrollo de las capacitaciones requeridas para el fortalecimiento de los procesos académicos y administrativos. 6. Colaborar en la estructuración, diseño, orientación pedagógica e implementación de programas y cursos académicos institucionales en el Campus Virtual Unillanos. 7. Brindar apoyo en los procesos de estructuración de los proyectos de la educación continua virtual ofertada que la dependencia implemente.</t>
  </si>
  <si>
    <t>1. Coadyuvar con la elaboración de las guías metodológicas, la revisión pedagógica de los contenidos temáticos de los programas en las modalidades virtual, hibrida y distancia y estandarizar los recursos para la creación de contenidos, asegurando su alineación con los objetivos de aprendizaje y con el Modelo de Educación Digital MeDiU. 2. Brindar apoyo en la elaboración de informes correspondientes a la dependencia para las visitas de verificación por parte del Ministerio de Educación Nacional.  3. Apoyar en los documentos de condiciones institucionales para otros lugares de desarrollo en la modalidad distancia, virtual e hibrida.  4. Coadyuvar en la elaboración, publicación y socialización de lineamientos que se requieran para la implementación del modelo de educación digital de la Universidad de los Llanos (MediU), así como en la actualización y documentos adicionales que fortalezcan los mismos. 5. Apoyar en la formulación de informes, revisión y liquidación, derivados de los procesos de los convenios académicos suscritos por la dependencia, garantizando su entrega oportuna a las instancias competentes. 6. Colaborar con el diseño instruccional para la oferta de un diplomado 100% virtual para ampliación de la oferta institucional virtual. Abarcando desde el componente pedagógico, la estructura, hasta su implementación. 7. Brindar apoyo en la elaboración y la estimación de costos de recursos digitales, insumos técnicos requeridos para los procesos de virtualización necesarios por la dependencia y contribuyendo a la planificación y sostenibilidad financiera.</t>
  </si>
  <si>
    <t>1. Apoyar con la elaboración de las guías metodológicas, la revisión pedagógica de los contenidos temáticos de los programas virtuales y estandarizar los recursos para la creación de contenidos, asegurando su alineación con los objetivos de aprendizaje y con el Modelo de Educación Digital MeDiU. 2. Contribuir con la generación de un curso virtual (Noocs, Moocs, Spoc) con contenidos académicos y administrativos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3. Apoyar la elaboración de los lineamientos de soporte para la modalidad virtual de la universidad de los Llanos. 4. Coadyuvar en la implementación de estrategias del modelo de educación digital de la universidad (MediU). 5. Prestar apoyo en la estructuración, el diseño, el acompañamiento pedagógico y la implementación de programas y cursos académicos en ambientes virtuales de aprendizaje, dentro de la modalidad de educación virtual. 6. Colaborar con la estructuración, gamificación e implementación en el Campus Virtual Unillanos de un diplomado 100% virtual para ampliación de la oferta institucional virtual. 7. Brindar apoyo a la generación del diseño instruccional de la oferta virtual de la dependencia.</t>
  </si>
  <si>
    <t>1. Ayudar en la realización de transmisiones académicas a través del espacio virtual de aprendizaje @cursosvirtuales en YouTube, facilitando la integración de recursos y herramientas que mejoren la experiencia educativa. 2. Coadyuvar en brindar soporte técnico y pedagógico oportuno a programas, docentes, unidades académicas y administrativas. 3. Coordinar el desarrollo de acciones (videotutoriales, instructivos, contenido multimedia, videos, presentaciones) de acompañamiento a docentes y estudiantes para fortalecer el uso del Campus Virtual Unillanos, garantizando coherencia pedagógica y concordancia con los lineamientos institucionales. 4. Contribuir con la generación de dos cursos virtuales (Noocs, Moocs, Spoc) con contenidos académicos y administrativos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5. Apoyar en la elaboración y la estimación de costos de recursos digitales, insumos técnicos requeridos para los procesos de virtualización necesarios por la dependencia y contribuyendo a la planificación y sostenibilidad financiera. 6. Colaborar con la estructuración, gamificación e implementación en el Campus Virtual Unillanos de un diplomado 100% virtual para ampliación de la oferta institucional virtual. 7. Coadyuvar en el diseño de recursos gráficos y visuales para entornos virtuales de aprendizaje, incluyendo H5P, infografías, ilustraciones, animaciones y elementos interactivos, que faciliten la comprensión y apropiación de los contenidos.</t>
  </si>
  <si>
    <t>PRESTACIÓN DE SERVICIOS PROFESIONALES NECESARIO PARA EL DESARROLLO DEL PROYECTO FICHA BPUNI VIAC 07 0809 2025 "FORTALECER EL CRECIMIENTO DEL SISTEMA DE LABORATORIOS COMO APOYO AL CUMPLIMIENTO DE LAS FUNCIONES MISIONALES DE LA UNIVERSIDAD DE LLANOS"</t>
  </si>
  <si>
    <t>PRESTACIÓN DE SERVICIOS PROFESIONALES NECESARIO PARA EL DESARROLLO DEL PROYECTO FICHA BPUNI VIAC 04 0809 2025 “TRASCENDENCIA SOCIAL REGIONAL: PROYECCIÓN Y EXTENSIÓN SOCIAL PARA EL DESARROLLO TERRITORIAL”</t>
  </si>
  <si>
    <t>1. Coadyuvar en los procesos de formulación, evaluación, seguimiento y cierre de los proyectos de extensión con enfoque comunitario que se desarrollen en convocatorias internas. 2. Contribuir en el diseño e implementación de estrategias que permitan fortalecer y mejorar las etapas de formulación y seguimiento de proyectos de extensión e iniciativas de innovación y responsabilidad social que surjan de la comunidad académica. 3. Apoyar los procesos contractuales y las etapas que surjan de estos para la adquisición de requerimientos (bienes y servicios) ante la Vicerrectoría de Recursos Universitarios necesarios para la ejecución de proyectos de extensión. 4. Coadyuvar con los procesos administrativos de solicitud de avances para el desarrollo de las actividades programadas dentro de los proyectos de extensión con enfoque comunitario. 5. Brindar apoyo en los procesos contractuales que surjan para la contratación del recurso humano requerido en los diferentes proyectos de extensión. 6. Contribuir en el diseño, revisión e implementación de procedimientos y formatos en el marco de la autoevaluación, acreditación y aseguramiento de la calidad en los procesos de Proyección Social. 7. Colaborar en el diseño e implementación de estrategias que optimicen la eficacia y eficiencia en la formulación y seguimiento de proyectos, garantizando el cumplimiento de los estándares de calidad institucionales. 8. Brindar apoyo a los procesos de auditorías internas y externas que se reciban en la Dirección General de Proyección Social y al desarrollo, seguimiento y monitoreo de los respectivos planes de mejoramiento que surjan de estos procesos. 9. Brindar apoyo en actividades administrativas en el desarrollo de los Acuerdos, Convenios y Contratos Interadministrativos suscrito con la Universidad de los Llanos.</t>
  </si>
  <si>
    <t>1. Contribuir en el diseño e implementación de estrategias que fomenten y fortalezcan el cumplimiento de la función misional de la Editorial Unillanos. 2. Cooperar con la organización y participar en los procesos de planeación, gestión y edición de libros de texto, publicaciones seriadas, memorias de eventos, cartillas divulgativas, catálogos, publicaciones digitales y OJS. 3. Apoyar el proceso de selección de manuscritos para publicación a través de la lectura y evaluación de las obras. 4. Cooperar en la revisión y control del cumplimiento del proceso editorial en cada uno de los proyectos editoriales aprobados. 5. Coadyuvar en la revisión de estilo, redacción de contenido y estructura de textos, documentos y publicaciones aprobados por la Dirección General de Proyección Social. 6. Apoyar la gestión y creación de conceptos de comunicación sobre asuntos relacionados con los procesos de la Editorial Unillanos y de las decisiones adoptadas por el Consejo Editorial. 7. Brindar apoyo en actividades administrativas en el desarrollo de los Acuerdos, Convenios y Contratos Interadministrativos suscrito con la Universidad de los Llanos.</t>
  </si>
  <si>
    <t>1. Apoyar la estructuración, revisión y actualización metodológica del Plan Institucional de Egresados, asegurando la coherencia con políticas institucionales y tendencias del entorno laboral. 2. Brindar apoyo en el seguimiento, administración y operación continua de la Bolsa de Empleo de la Universidad de los Llanos, asegurando el relacionamiento permanente con oferentes y empresas para el cumplimiento de indicadores establecidos ante el Servicio Público de Empleo. 3. Colaborar en la captación de empresas legalmente constituidas para promover el registro de vacantes laborales en la Bolsa de Empleo, ampliando la oferta y fortaleciendo los escenarios de inserción laboral de los egresados. 4. Coadyuvar en la elaboración de informes derivados del análisis de información de egresados para procesos de auditoría, acreditación, rankings, rendición de cuentas y demás requerimientos institucionales. 5. Contribuir en la consolidación e integración de información técnica para la elaboración de reportes institucionales, incluidos planes de acción, informes de gestión, estudios de pertinencia, impacto social y proyección ocupacional. 6. Apoyar el proceso de orientación ocupacional dirigido a oferentes y empleadores, promoviendo el uso adecuado de la Bolsa de Empleo y dando cumplimiento a las actividades planteadas en el estudio de viabilidad del servicio. 7. Colaborar en el diseño, convocatoria, recepción y evaluación de artículos para la Revista Corocora, asegurando estándares editoriales y fortaleciendo la producción académica de egresados. 8. Apoyar la construcción y fortalecimiento de redes de interacción profesional, promoviendo vínculos entre egresados, programas académicos, docentes y actores externos. 9. Colaborar el diseño, planeación y ejecución de eventos institucionales para egresados, como jornadas académicas, encuentros profesionales, conversatorios y espacios empresariales. 10. Brindar apoyo en actividades administrativas en el desarrollo de los Acuerdos, Convenios y Contratos Interadministrativos suscrito con la Universidad de los Llanos.</t>
  </si>
  <si>
    <t>1. Contribuir con el análisis y documentación de las especificaciones de requerimientos, diagramas y gráficas de flujo e historias de usuario, desarrollo, pruebas e implementación de los módulos de Proyección Social del Sistema de Información Académico de la Universidad de los Llanos (SIAU), atendiendo los procedimientos establecidos en el proceso de Gestión de TIC. 2. Colaborar con la elaboración de la documentación técnica de los módulos. 3. Brindar soporte técnico a los usuarios finales, resolviendo las inquietudes/solicitudes relacionadas con la operación y funcionamiento de los módulos de Proyección social. 4. Contribuir en la elaboración y aportes al plan de trabajo en donde se establezca el tiempo de respuesta para atender el desarrollo, el mantenimiento y mejora de funcionalidades de los módulos de proyección social. 5. Apoyar la revisión de la documentación de usuario y las capacitaciones que se requieran sobre el funcionamiento de los módulos. 6. Apoyar los procesos de actualización y mantenimiento de los micrositios web destinados a la visibilización del sistema de proyección social. 7. Apoyar la actualización, mantenimiento y mejora continua del micrositio web de la Bolsa de Empleo de la Universidad de los Llanos, garantizando su funcionamiento adecuado y la disponibilidad de información actualizada para la comunidad universitaria y el sector externo. 8. Contribuir en el desarrollo y actualización del micrositio web del Centro de Apropiación Social del Conocimiento, asegurando la publicación oportuna de contenidos, actividades y recursos. 9. Apoyar en la actualización y mantenimiento del micrositio web de la Red de Observatorios de la Orinoquia, facilitando su visibilidad, organización de información y accesibilidad para los usuarios internos y externos. 10. Contribuir en la actualización y mantenimiento de los formatos y plantillas utilizados para la presentación de proyectos en el SIAU, asegurando su vigencia, usabilidad y coherencia con los lineamientos institucionales. 11.Apoyar en la actualización de los sitios web de las revistas y la editorial que aporten al mejoramiento de la comunicación gráfica de la producción científica de la universidad de los Llanos. 12. Brindar apoyo en actividades administrativas en el desarrollo de los Acuerdos, Convenios y Contratos Interadministrativos suscrito con la Universidad de los Llanos.</t>
  </si>
  <si>
    <t>1. Contribuir en la actualización de información de egresados, fortaleciendo el registro y la interacción continua con el programa. 2. Brindar apoyo en la actualización operativa del Portal Web de Egresados y redes sociales, asegurando la publicación oportuna de noticias, convocatorias y oportunidades laborales. 3. Colaborar con estrategias de difusión de beneficios, servicios institucionales y actividades dirigidas a egresados. 4. Apoyar la organización logística de los eventos académicos, talleres, ferias y espacios de relacionamiento con egresados. 5. Coadyuvar en la implementación de acciones de fortalecimiento para la inserción laboral de egresados, facilitando la conexión con bolsas de empleo, convocatorias y empresas aliadas. Así como administrar los procesos y seguimiento a convenios y acuerdos. 6. Apoyar la conformación y funcionamiento de redes profesionales, mesas de trabajo y comités relacionados con la empleabilidad y la vinculación institucional. 7. Colaborar en la atención de egresados en procesos de carnetización, solicitudes de servicios, certificados y trámites de interés. 8. Apoyar la recepción, registro y verificación de documentos de estudiantes en trámite de grado y procesos de paz y salvo institucional.9. Brindar apoyo en actividades administrativas en el desarrollo de los Acuerdos, Convenios y Contratos Interadministrativos suscrito con la Universidad de los Llanos.</t>
  </si>
  <si>
    <t>1. Contribuir en el diseño e implementación de políticas, estrategias, programas y proyectos que fomenten y fortalezcan el cumplimiento de la función de proyección social y extensión universitaria, alineando estos esfuerzos con los objetivos estratégicos del Plan de Desarrollo Institucional, los Planes de Acción y Planes de mejoramiento. 2. Brindar apoyo en la planificación y programación institucional mediante el seguimiento y monitoreo de planes, programas y proyectos de inversión a cargo de la Dirección General de Proyección Social. 3. Colaborar en el seguimiento y evaluación de la gestión institucional, incluyendo la ejecución presupuestal de la Dirección General de Proyección Social, utilizando herramientas y metodologías establecidas para garantizar el uso eficiente de los recursos. 4. Cooperar en el control de la ejecución de las políticas, estrategias, programas y proyectos a cargo de la Dirección General de Proyección Social. 5. Apoyar con la consolidación y elaboración de informes ejecutivos requeridos por las instancias superiores sobre los resultados y temas a cargo de la Dirección General de Proyección Social. 6. Apoyar en la redacción, proyección y validación de actos administrativos, documentos, actas y relatorías derivados de los procesos institucionales, asegurando que reflejen las decisiones adoptadas por el Consejo Institucional de Proyección Social y respalden la gestión de la Dirección General de Proyección Social. 7. Coadyuvar en la aprobación y trámite de procesos contractuales, solicitud de avances para el desarrollo de las actividades programadas en los diferentes campos de acción de Proyección Social. 8.  Contribuir y participar en la actualización y mejora continua de procesos y procedimientos de Proyección Social para el aseguramiento de la calidad. 9. Brindar apoyo en los procesos que atienda la Dirección relacionados con la autoevaluación, rendición de cuentas y acreditación y aseguramiento de la calidad. 10. Brindar apoyo en actividades administrativas en el desarrollo de los Acuerdos, Convenios y Contratos Interadministrativos suscrito con la Universidad de los Llanos.</t>
  </si>
  <si>
    <t>1. Contribuir con el diseño e implementación de estrategias de comunicación y promoción que fomenten y fortalezcan las actividades de difusión y oferta de los programas académicos y presenciales de la Universidad de los Llanos. 2. Colaborar con la promoción del portafolio de servicios institucional con el sector externo en general de la Región. 3. Contribuir con los eventos de proyección social de acuerdo con el Plan de Acción Institucional. 4. Apoyar la implementación y visibilidad de los planes de acción promocional de la oferta académica de la Universidad de los Llanos. 5. Colaborar con la organización y participar en los procesos de planeación y programación institucional de eventos promocionales y de presencia institucional. 6. Brindar apoyo en actividades administrativas en el desarrollo de los Acuerdos, Convenios y Contratos Interadministrativos suscrito con la Universidad de los Llanos.</t>
  </si>
  <si>
    <t>1. Contribuir en el diseño, maquetación y diagramación de libros de la Editorial y la Dirección General de Proyección Social. 2. Apoyar en el diseño, maquetación y diagramación de las revistas de carácter científico y de divulgación de la Universidad de los Llanos. 3. Colaborar en la realización de material de comunicación audiovisual para divulgar el contenido de las revistas de la Universidad de los Llanos y libros de la Editorial con el fin de mejorar la visibilización y citación de los productos. 4. Brindar apoyo en la generación de los productos de las Revistas de la Universidad de los Llanos y los libros de la Editorial en los formatos html, Xml, Epub, pdf, y aquellos que soliciten los directorios e indexadores que aporten a la visibilización de la producción intelectual. 5. Apoyar a la Dirección General de Proyección Social en productos de comunicación visual, producción web, manejo de marca y proceso de comunicaciones de la Universidad de los Llanos. 6. Brindar apoyo en actividades administrativas en el desarrollo de los Acuerdos, Convenios y Contratos Interadministrativos suscrito con la Universidad de los Llanos.</t>
  </si>
  <si>
    <t>1. Brindar apoyo en la generación de propuestas a la supervisión la ejecución de acciones encaminadas a fortalecer, ampliar y mejorar los sistemas de información desarrollados por el Área de Sistemas. 2. Contribuir con el análisis, desarrollo, pruebas e implementación de nuevas funcionalidades para el Sistema de Información Académico de la Universidad de los Llanos SIAU), atendiendo los procedimientos establecidos en el proceso de Gestión de TIC. 3. Apoyar con el mantenimiento, actualización y pruebas de las funcionalidades existentes en el SIAU, atendiendo los procedimientos establecidos en el proceso de gestión de TIC. 4. Colaborar con la elaboración de la documentación técnica relacionada con las funcionalidades nuevas y existentes de los módulos del SIAU que le hayan sido asignados. 5. Brindar soporte técnico a los usuarios finales, resolviendo las inquietudes/solicitudes relacionadas con la operación y funcionamiento de los módulos del SIAU que le hayan sido asignados. 6. Apoyar la revisión de la documentación de usuario y las capacitaciones que se requieran sobre el funcionamiento de los módulos del SIAU que le hayan sido asignados. 7. Asistir a las reuniones a las que sea convocado en el marco del desarrollo de sus actividades y atender las directrices que sean emanadas de estas.</t>
  </si>
  <si>
    <t>1. Brindar apoyo en la generación de propuestas a la supervisión la ejecución de acciones encaminadas a fortalecer, ampliar y mejorar los sistemas de información desarrollados por el Área de Sistemas. 2. Contribuir con el análisis, desarrollo, pruebas, implementación y documentación de nuevos reportes para el Sistema de Información Académico de la Universidad de los Llanos (SIAU), atendiendo los procedimientos establecidos en el proceso de Gestión de TIC. 3. Coadyuvar con el mantenimiento, actualización y pruebas de los reportes existentes en el SIAU, atendiendo los procedimientos establecidos en el proceso de Gestión de TIC. 4. Colaborar con la elaboración de la documentación técnica de los reportes nuevos y de los que sean actualizados en el SIAU. 5. Brindar soporte técnico a los usuarios finales, resolviendo las inquietudes/solicitudes relacionadas con la operación y funcionamiento de los módulos del SIAU que le haya sido asignado. 6. Apoyar la revisión de la documentación de usuario, la entrega de los reportes desarrollados y las capacitaciones que al respecto se requieran. 7. Asistir a las reuniones a las que sea convocado en el marco del desarrollo de sus actividades y atender las directrices que sean emanadas de estas.</t>
  </si>
  <si>
    <t>1. Brindar apoyo en la generación de propuestas a la supervisión la ejecución de acciones encaminadas a fortalecer, ampliar y mejorar los sistemas de información desarrollados por el Área de Sistemas. 2. Contribuir con el análisis, desarrollo, pruebas e implementación del sistema de información del Sistema de Investigaciones, atendiendo los procedimientos establecidos en el proceso de Gestión de TIC. 3. Colaborar con la elaboración de la documentación técnica del sistema de información del Sistema de Investigaciones. 4. Brindar soporte técnico a los usuarios finales, resolviendo las inquietudes/solicitudes relacionadas con la operación y funcionamiento del sistema de información del Sistema de Investigaciones. 5. Apoyar la revisión de la documentación de usuario y las capacitaciones que se requieran sobre el funcionamiento del sistema de información del Sistema de Investigaciones. 6. Asistir a las reuniones a las que sea convocado en el marco del desarrollo de sus actividades y atender las directrices que sean emanadas de estas.</t>
  </si>
  <si>
    <t>PRESTACIÓN DE SERVICIOS PROFESIONALES NECESARIO PARA EL DESARROLLO DEL PROYECTO FICHA BPUNI VIAC 06 0509 2025 “FORTALECIMIENTO DEL RELACIONAMIENTO NACIONAL E INTERNACIONAL DE LA COMUNIDAD ACADÉMICA A TRAVÉS DEL POSICIONAMIENTO Y VISIBILIDAD DE LA UNIVERSIDAD DE LOS LLANOS EN DINÁMICAS GLOBALES”</t>
  </si>
  <si>
    <t>1. Coadyuvar en el diseño, implementación, divulgación y seguimiento de las convocatorias internas de movilidad académica saliente estudiantil, orientadas a la presentación de ponencias en eventos académicos y científicos nacionales o internacionales, participación en cursos cortos, estancias de investigación y misiones académicas en el marco de convocatorias externas. 2. Coadyuvar en el diseño, implementación, divulgación y seguimiento de la convocatoria interna de movilidad académica entrante de expertos internacionales, cuya participación sea alineada con las funciones misionales de la institución y si es el caso, se articule con las convocatorias externas. 3. Apoyar en la consolidación y sistematización de la información relacionada con la movilidad saliente de docentes que participan en ponencias, estancias de investigación, asistencia a eventos académicos, cursos cortos y misiones académicas. 4. Contribuir al seguimiento de las metas y al avance físico y financiero del proyecto de inversión del área de Internacionalización. 5. Coadyuvar en el reporte interno del área de Internacionalización, con la consolidación de los datos de movilidad académica en doble vía de corta estancia, que contribuyen a la autoevaluación, acreditación y aseguramiento de la calidad de los programas académicos; así como el registro del Sistema de Información para el Reporte de Extranjeros -SIRE.</t>
  </si>
  <si>
    <t>1. Apoyar el diseño, planificación, y ejecución de eventos estratégicos lideradas por el área de internacionalización. 2. Colaborar en la ejecución y seguimiento del programa de monitorias, así como la selección y sensibilización de los monitores del programa (Monitores Unillanistas). 3. Coadyuvar en la implementación de iniciativas de Internacionalización en el Aula, con la gestión de profesores invitados, COIL (Collaborative Online International Learning) y clases espejo, así como la identificación de nuevos aliados estratégicos, para fortalecer las competencias de internacionalización en el Aula, la integración de temas globales dentro de la institución, los programas académicos, y fomentar la participación de docentes y estudiantes en estas actividades. 4. Gestionar de manera integral el micrositio web del área de Internacionalización, garantizando el desarrollo, actualización y/o soporte oportuno de contenidos, la integridad de la información y la coherencia visual de acuerdo con los requerimientos de los diferentes procedimientos. 5. Apoyar los procesos de articulación entre el área de Internacionalización y el área de Sistemas que permita la identificación de necesidades y la definición de requisitos del módulo de Internacionalización en el SIAU. 6. Apoyar en la gestión y el desarrollo del procedimiento de inventario físico y archivo documental del área de Internacionalización. 7. Coadyuvar con los procesos de la estrategia para la identificación y consolidación de la base de datos de egresados en el exterior, con el fin de fortalecer los lazos con la comunidad universitaria global y fortalecer la diáspora científica de la Universidad de los Llanos.</t>
  </si>
  <si>
    <t>1. Contribuir en el diseño, implementación, divulgación y seguimiento de convocatorias internas y participación en las convocatorias externas, para la movilidad académica de estudiantes en programas de intercambio, prácticas y pasantías. 2. Coadyuvar en el seguimiento y acompañamiento de los estudiantes que realizan intercambios académicos, prácticas o pasantías a nivel nacional e internacional, asegurando el cumplimiento de los compromisos adquiridos y la correcta gestión de los trámites relacionados con el desarrollo de cada una de las etapas de movilidad de entrantes y salientes. 3. Apoyar la gestión y consolidación de redes de casas amigas para estudiantes de movilidad entrante, garantizando su bienestar y adecuada integración. 4. Contribuir en la consolidación y reporte de la información requerida para rendir informe a instancias superiores (SNIES y SIRECI). 5. Apoyar la actualización y reporte de la matriz de riesgos del proceso de internacionalización, asegurando el cumplimiento de los estándares y regulaciones aplicables. 6. Contribuir y participar en el control de la ejecución de las políticas y procedimientos del Área de Internacionalización relacionados con la autoevaluación, acreditación y aseguramiento de la calidad.</t>
  </si>
  <si>
    <t>0258 DE 2026</t>
  </si>
  <si>
    <t>1. Prestar apoyo en el diseño e implementación de estrategias de posicionamiento SEO y marketing de contenidos que contribuyan al aumento del tráfico y visibilidad orgánica del sitio web del Campus Virtual Unillanos y el micrositio de la dependencia. 2. Colaborar en el diseño y diagramación de los materiales educativos como instructivos, presentaciones y otros recursos digitales, alineados con la identidad gráfica institucional. 3. Coadyuvar en el diseño de recursos gráficos y visuales para entornos virtuales de aprendizaje, incluyendo H5P, infografías, ilustraciones, animaciones y elementos interactivos, que faciliten la comprensión y apropiación de los contenidos. 4. Apoyar en la creación, optimización y gestión de contenidos digitales interactivos de alta calidad, orientados a mejorar la experiencia del usuario, el tiempo de permanencia y la tasa de conversión en el sitio web institucional del IDEAD. 5. Contribuir en la realización y estructuración del diseño de las experiencias de aprendizaje de los cursos virtuales en el campus virtual, asegurando la coherencia visual y pedagógica de los contenidos en sus diferentes modalidades. 6. Apoyar en el diseño gráfico y audiovisual para el desarrollo de Cursos Virtuales en la oferta educativa institucional, garantizando una experiencia de aprendizaje accesible, interactiva y alineada con los objetivos educativos.</t>
  </si>
  <si>
    <t>1. Contribuir con la generación de dos cursos virtuales (Noocs, Moocs, Spoc) con contenido académico inclusivo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2. Coadyuvar en el desarrollo de acciones (videotutoriales, instructivos, contenido multimedia, videos, presentaciones) de acompañamiento a docentes y estudiantes para fortalecer el uso del Campus Virtual Unillanos, garantizando coherencia pedagógica y concordancia con los lineamientos institucionales. 3. Colaborar con el diseño instruccional para la oferta de un diplomado 100% virtual para ampliación de la oferta institucional virtual. Abarcando desde el componente pedagógico, la estructura, hasta su implementación. 4. Brindar apoyo en la creación, revisión y actualización de los lineamientos pedagógicos y guías de apoyo a los procesos de aprendizaje para las modalidades virtual, híbrida y a distancia, de acuerdo a lo establecido en el Modelo de educación digital. 5. Apoyar la estructuración de la estrategia de ampliación de cobertura de servicios institucionales, así como coadyuvar en la conformación de la red de tutores virtuales institucional. 6. Coadyuvar en la construcción de los lineamientos institucionales para la integración de la inteligencia artificial (IA) educativa en la experiencia de los cursos.</t>
  </si>
  <si>
    <t xml:space="preserve">1. Apoyar la implementación y puesta en marcha de cursos virtuales, asegurando el cumplimiento del cronograma establecido, la correcta integración en la plataforma, el uso adecuado de los recursos educativos digitales y la verificación de la pertinencia pedagógica y del cumplimiento de los lineamientos institucionales. 2. Contribuir con la generación de dos cursos virtuales (Noocs, Moocs, Spoc) con contenidos académicos y administrativos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3. Colaborar en la formulación de informes, revisión y liquidación, derivados de los procesos de proyectos y convenios académicos suscritos por la dependencia, garantizando su entrega oportuna a las instancias competentes. 4. Apoyar y coordinar acciones formativas (Masterclass, Webinars, Jornadas) con la comunidad académica y personal externo con el fin de garantizar la planeación y el desarrollo idóneo que fortalece la oferta académica institucional. </t>
  </si>
  <si>
    <t>1. Contribuir con la generación de dos cursos virtuales (Noocs, Moocs, Spoc) con contenidos académicos y administrativos para la oferta en los ambientes virtuales de aprendizaje. Abarcando desde el componente pedagógico, la estructura instruccional, el diseño gráfico y audiovisual, hasta su implementación, garantizando una experiencia de aprendizaje accesible, interactiva y alineada con los objetivos educativos. 2. Coadyuvar en el desarrollo de acciones (videotutoriales, instructivos, contenido multimedia, videos, presentaciones, etc.) de acompañamiento a docentes y estudiantes para fortalecer el uso del Campus Virtual Unillanos, garantizando coherencia pedagógica y concordancia con los lineamientos institucionales. 3. Apoyar la socialización de los lineamientos de educación digital, así como en la planificación y ejecución de proyectos de virtualización a nivel de facultades y programas de las diferentes modalidades. 4. Coadyuvar en la conformación de la red de tutores virtuales institucional. 5. Colaborar con la elaboración de las guías metodológicas, la revisión pedagógica de los contenidos temáticos de los programas híbridos y estandarizar los recursos para la creación de contenidos, asegurando su alineación con los objetivos de aprendizaje y con el Modelo de Educación Digital MeDiU. 6. Coadyuvar en el desarrollo de acciones formativas (Masterclass, Webinars, Jornadas) con la comunidad académica y personal externo con el fin de garantizar la planeación y el desarrollo idóneo que fortalece la oferta académica institucional.</t>
  </si>
  <si>
    <t xml:space="preserve">PRESTACIÓN DE SERVICIOS PROFESIONALES NECESARIO PARA EL DESARROLLO DEL PROYECTO FICHA BPUNI VIAC 04 0809 2025 “TRASCENDENCIA SOCIAL REGIONAL: PROYECCIÓN Y EXTENSIÓN SOCIAL PARA EL DESARROLLO TERRITORIAL”  </t>
  </si>
  <si>
    <t>1. Contribuir a la elaboración de diseños y generación de contenidos digitales y radiales para las campañas de promoción, educación continuada, proyectos comunitarios, egresados, eventos y editorial de la Dirección de Proyección Social en línea con la estrategia de comunicación institucional y las directrices establecidas. 2. Brindar apoyo en la elaboración de contenidos digitales destinados a las redes sociales, que destaquen la comunicación misional de la Dirección de Proyección Social. Este apoyo deberá incluir la edición de videos, asegurando el estricto cumplimiento de las pautas y lineamientos institucionales. 3. Brindar apoyo en la elaboración de videos e historias institucionales, que destaquen los avances y resultados de los proyectos comunitarios y de extensión. Este apoyo deberá incluir la edición de videos, asegurando el estricto cumplimiento de las pautas y lineamientos institucionales. 4. Brindar apoyo en la implementación y difusión de las estrategias de extensión universitaria lideradas por la Dirección de Proyección Social. 5. Realizar las entrevistas y recopilar la información de las personas designadas, según la estrategia de comunicación y los requerimientos de la Dirección General de Proyección Social. 6. Colaborar en la redacción de diferentes contenidos periodísticos para las diferentes revistas de la Universidad de los Llanos. 7. Brindar apoyo en actividades administrativas en el desarrollo de los Acuerdos, Convenios y Contratos Interadministrativos suscrito con la Universidad de los Llanos.</t>
  </si>
  <si>
    <t>1. Colaborar en el análisis, preparación y emisión de respuestas jurídicas de alta complejidad frente a consultas, derechos de petición y requerimientos institucionales asociados a la gestión estratégica de la Dirección General de Proyección Social, garantizando rigor normativo, coherencia institucional y sustento jurídico verificable. 2. Brindar apoyo en la elaboración de conceptos jurídicos especializados que respalden la viabilidad técnica, administrativa y financiera de proyectos, convenios, contratos, alianzas y demás iniciativas misionales, asegurando su ajuste a estándares normativos nacionales, institucionales e interinstitucionales, y aportando criterios de seguridad jurídica para la toma de decisiones. 3. Coadyuvar en la revisión exhaustiva, estructuración y redacción técnica de documentos jurídicos de carácter estratégico, incluidos actos administrativos, circulares, minutas, términos de referencia, borradores de acuerdos y documentos contractuales— aplicando metodologías de análisis normativo, gestión documental y trazabilidad institucional. 4. Brindar apoyo en el acompañamiento jurídico a los procesos de planeación, evaluación, ejecución y seguimiento institucional de la Dirección General de Proyección Social, verificando la armonización con el marco normativo vigente y anticipando riesgos legales mediante medidas preventivas y correctivas. 5. Colaborar en la coordinación y verificación del cumplimiento jurídico de los proyectos internos y convocatorias externas liderados por la Dirección General de Proyección Social, mediante la revisión de requisitos, análisis de riesgos, validación normativa y generación de observaciones técnicas que aseguren su pertinencia, legalidad y viabilidad institucional. 6. Apoyar la ejecución de proyectos, programas y acciones orientadas a la participación y vinculación de actores sociales, institucionales, territoriales y comunitarios, asegurando el cumplimiento de obligaciones, la protección de derechos y la adecuada relación jurídica entre las partes involucradas. 7. Brindar apoyo en el cumplimiento de compromisos adquiridos por la Dirección General de Proyección Social en escenarios institucionales, interinstitucionales y comunitarios, proporcionando claridad normativa, seguimiento a acuerdos y verificación jurídica de actuaciones, documentos y decisiones. 8. Apoyar en la estructuración, formalización y fortalecimiento de alianzas estratégicas con entidades públicas, privadas, académicas o comunitarias, garantizando la solidez normativa de los instrumentos de cooperación, la mitigación de riesgos y la consolidación de relaciones institucionales sostenibles. 9. Brindar apoyo jurídico al equipo técnico, administrativo y directivo de la Dirección General de Proyección Social con la planeación, desarrollo, ejecución y evaluación de proyectos e iniciativas estratégicas, promoviendo la toma de decisiones informadas y la prevención de contingencias legales. 10. Colaborar en la elaboración de informes jurídicos que integren análisis normativos, evaluación de riesgos, recomendaciones y avances documentados de los procesos a cargo de la Dirección General de Proyección Social, consolidando insumos clave para la toma de decisiones institucionales y la rendición de cuentas, cuando se requieran. 11. Brindar apoyo en actividades administrativas en el desarrollo de los Acuerdos, Convenios y Contratos Interadministrativos suscrito con la Universidad de los Llanos.</t>
  </si>
  <si>
    <t>0266 DE 2026</t>
  </si>
  <si>
    <t>0267 DE 2026</t>
  </si>
  <si>
    <t>0268 DE 2026</t>
  </si>
  <si>
    <t>0269 DE 2026</t>
  </si>
  <si>
    <t>0270 DE 2026</t>
  </si>
  <si>
    <t>0271 DE 2026</t>
  </si>
  <si>
    <t>0272 DE 2026</t>
  </si>
  <si>
    <t>0273 DE 2026</t>
  </si>
  <si>
    <t>0274 DE 2026</t>
  </si>
  <si>
    <t>0275 DE 2026</t>
  </si>
  <si>
    <t>0276 DE 2026</t>
  </si>
  <si>
    <t>0277 DE 2026</t>
  </si>
  <si>
    <t>Cuatro (04) meses y diecisiete (17) días calendario</t>
  </si>
  <si>
    <t>H24</t>
  </si>
  <si>
    <t>0278 DE 2026</t>
  </si>
  <si>
    <t>H423</t>
  </si>
  <si>
    <t>0279 DE 2026</t>
  </si>
  <si>
    <t>H25</t>
  </si>
  <si>
    <t>0280 DE 2026</t>
  </si>
  <si>
    <t>H26</t>
  </si>
  <si>
    <t>0281 DE 2026</t>
  </si>
  <si>
    <t>H414</t>
  </si>
  <si>
    <t>0282 DE 2026</t>
  </si>
  <si>
    <t>H27</t>
  </si>
  <si>
    <t>0283 DE 2026</t>
  </si>
  <si>
    <t>H428</t>
  </si>
  <si>
    <t>0284 DE 2026</t>
  </si>
  <si>
    <t>H28</t>
  </si>
  <si>
    <t>0285 DE 2026</t>
  </si>
  <si>
    <t>H29</t>
  </si>
  <si>
    <t>0286 DE 2026</t>
  </si>
  <si>
    <t>H30</t>
  </si>
  <si>
    <t>0287 DE 2026</t>
  </si>
  <si>
    <t>1. Apoyar a la jefatura de Bienestar en el diseño, ejecución, evaluación y seguimiento de las diferentes acciones suscritas en los planes de acción y planes de mejoramiento que contribuyan al cumplimiento de estrategias, planes, programas y proyectos del área actividad física y deporte en los tres niveles, y de la División de Bienestar Universitario.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y requerimientos interpuestos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Contribuir en masificar la divulgación y visualización de los servicios y actividades desarrollados por la División de Bienestar Institucional. 13. Contribuir y dar informe periódico de la articulación de los programas y servicios ofertados por el área con los programas y servicios ofertados desde las demás áreas de la División de Bienestar Institucional. 14. Contribuir en la Implementación de los planes de entrenamientos y capacitación a los instructores a partir de las necesidades presentadas por los mismos. 15. Apoyar en el planteamiento de estrategias y fases de desarrollo para la consolidación de los entrenamientos con los grupos de inicio, avanzado y competitivo. 16. Contribuir en la participación de los eventos formativos, lúdicos, recreativos, deportivos y campeonatos organizados desde la coordinación de deportes, la División de Bienestar o a los que la Universidad sea invitada. 17. Brindar apoyo en el desarrollo de las actividades del Club deportivo de la Universidad de los Llanos. 18. Apoyar en las reuniones de orientación metodológica para la elaboración de los planes de entrenamiento, plan de trabajo, de enseñanza y de actividades por deporte. 19.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</si>
  <si>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H32</t>
  </si>
  <si>
    <t>0288 DE 2026</t>
  </si>
  <si>
    <t>Cinco (05) meses y veinticinco (25) días calendario</t>
  </si>
  <si>
    <t>1. Apoyar a la jefatura de Bienestar en la supervisión de los convenios interinstitucionales relacionados con el acceso a los servicios de financiación académica y/o de sostenimiento dirigidos a estudiantes de pregrado y posgrado de la Universidad de los Llanos. 2. Contribuir desde el área de promoción socioeconómica de Bienestar Institucional a la atención y asesoría permanente en los programas y servicios de fomento socioeconómico dirigidos a la comunidad estudiantil de pregrado y posgrado. 3. Coadyuvar con la atención de solicitudes y trámites necesarios para el acceso a las modalidades de financiación educativa y de sostenimiento ofertadas por las entidades aliadas. 4. Apoyar la articulación de la jefatura de Bienestar Institucional con las direcciones de programa de posgrado y con la Dirección de Proyección Social que permita la disposición de mecanismos y estrategias de masificación de las oportunidades de financiación educativa y de sostenimiento dirigido a aspirantes de los programas de posgrado de la Universidad de los Llanos. 5. Apoyar en el diseño, ejecución y evaluación de estrategias de masificación de la información para el acceso a las oportunidades de financiación educativa y/o de sostenimiento dirigido a los estudiantes de pregrado y de posgrado de la Universidad de los Llanos. 6. Brindar apoyo a la jefatura de Bienestar Institucional y a la coordinación del área de promoción socioeconómica en la caracterización de la población universitaria, consolidación de informes, balances financieros y estadísticas de los programas y convenios de financiación educativa y/o de sostenimiento otorgados a los estudiantes de pregrado y posgrado de la Universidad de los Llanos mediante convenios o alianzas interinstitucionales. 7. Contribuir con los reportes académicos y demás información necesaria solicitada por las entidades aliadas con las que la Universidad tiene suscrito convenios o alianzas de acceso a la financiación educativa y/o de sostenimiento. 8. Brindar apoyo en el desarrollo de procedimientos y trámites necesarios para la actualización de la información pertinente en las plataformas establecidas que den funcionamiento y operación a las modalidades de financiación educativa y/o sostenimiento de los estudiantes y aspirantes de los programas de pregrado y posgrado. 9. Brindar apoyo en la proyección de respuestas a los requerimientos internos o provenientes de entidades externas sobre temas de su competencia. 10. Brindar apoyo a la jefatura de Bienestar en los eventos institucionales que se realicen y sean liderados o apoyados por la Dirección de Bienestar Institucional. 11.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</si>
  <si>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H33</t>
  </si>
  <si>
    <t>0289 DE 2026</t>
  </si>
  <si>
    <t>1. Apoyar a la jefatura de Bienestar en el diseño, ejecución, evaluación y seguimiento de las diferentes acciones suscritas en los planes de acción y planes de mejoramiento que contribuyan al cumplimiento de estrategias, planes, programas y proyectos del Área, y de la División de Bienestar Universitario.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y requerimientos interpuestos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Contribuir en masificar la divulgación y visualización de los servicios y actividades desarrollados por la División de Bienestar Institucional. 13. Contribuir y dar informe periódico de la articulación de los programas y servicios ofertados por el área con los programas y servicios ofertados desde las demás áreas de la División de Bienestar Institucional. 14.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</si>
  <si>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H34</t>
  </si>
  <si>
    <t>0290 DE 2026</t>
  </si>
  <si>
    <t xml:space="preserve">1. Apoyar a la jefatura de Bienestar en el diseño, ejecución, evaluación y seguimiento de las diferentes acciones suscritas en los planes de acción y planes de mejoramiento que contribuyan al cumplimiento de estrategias, planes, programas y proyectos del Área y de la División de Bienestar Universitario.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y requerimientos interpuestos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Contribuir en masificar la divulgación y visualización de los servicios y actividades desarrollados por la División de Bienestar Institucional. 13. Contribuir y dar informe periódico de la articulación de los programas y servicios ofertados por el área con los programas y servicios ofertados desde las demás áreas de la División de Bienestar Institucional. 14.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</si>
  <si>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H415</t>
  </si>
  <si>
    <t>0291 DE 2026</t>
  </si>
  <si>
    <t>1. Apoyar a la jefatura de Bienestar en el diseño, ejecución, evaluación y seguimiento de las diferentes acciones suscritas en los planes de acción y planes de mejoramiento que contribuyan al cumplimiento de estrategias, planes, programas y proyectos del Área y de la División de Bienestar Universitario.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y requerimientos interpuestos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Contribuir en masificar la divulgación y visualización de los servicios y actividades desarrollados por la División de Bienestar Institucional. 13. Contribuir y dar informe periódico de la articulación de los programas y servicios ofertados por el área con los programas y servicios ofertados desde las demás áreas de la División de Bienestar Institucional. 14.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</si>
  <si>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H35</t>
  </si>
  <si>
    <t>0292 DE 2026</t>
  </si>
  <si>
    <t>1. Brindar apoyo a la División de Bienestar Institucional a través del Área de Desarrollo Humano y Permanencia en la implementación de programas y servicios dirigidos a la atención, prevención y acompañamiento de la salud mental de la comunidad estudiantil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ejecución de la ruta y protocolo de prevención, mitigación y atención en los casos de todo tipo de acoso, abuso, discriminación y violencia en la Universidad de los Llanos. 9. Brindar apoyo a la jefatura de Bienestar en los eventos institucionales que se realicen y sean liderados o apoyados por la Dirección de Bienestar Institucional. 10. Contribuir en masificar la divulgación y visualización de los servicios y actividades desarrollados por la División de Bienestar Institucional. 11. Apoyar en la elaboración de la Política de la Salud Mental. PARÁGRAFO PRIMERO: Los traslados a sitios distintos del lugar de ejecución del contrato serán autorizados por el supervisor, el reconocimiento de gastos por desplazamiento se hará de acuerdo con los criterios establecidos por la entidad para tal efecto.</t>
  </si>
  <si>
    <t>H36</t>
  </si>
  <si>
    <t>0293 DE 2026</t>
  </si>
  <si>
    <t>H69</t>
  </si>
  <si>
    <t>0294 DE 2026</t>
  </si>
  <si>
    <t>H70</t>
  </si>
  <si>
    <t>0295 DE 2026</t>
  </si>
  <si>
    <t>1. Apoyar la operación y mantenimiento básico, así como elaboración de protocolos para el uso de equipos de los laboratorios del grupo de Investigación sobre Reproducción y Toxicología de Organismos Acuáticos – –GRITOX, adscrito al instituto de Acuicultura de la Universidad de los Llanos. 2. Contribuir al mantenimiento y conservación de los inventarios de equipos, reactivos, materiales e insumos que el grupo y los laboratorios reciban.  3.  Participar en la elaboración, actualización y supervisión de los protocolos para el uso de los equipos y procedimientos que el grupo de Investigación realiza en desarrollo de sus proyectos de investigación. 4. Contribuir en dar instrucción a los nuevos usuarios sobre la operación, uso y cuidado de los equipos de laboratorio. 5. Apoyar la conducción de experimentos, así como contribuir a la generación de nuevos proyectos y programas de investigación del grupo y la socialización de los resultados en eventos nacionales o internacionales. 6. Apoyar la preparación y rotulado de los reactivos requeridos para los procesos según solicitud del servicio. 7. Contribuir con la recepción de muestras provenientes de usuarios externos. 8. Coadyuvar en la inactivación y descarte de reactivos químicos y biológicos. 9. Contribuir con el registro y la información del uso de materiales y equipos del laboratorio. 10. Colaborar con la atención a docencia y usuarios externos. 11. Apoyar el diseño y diligenciamiento de formatos requeridos en los diferentes procesos del laboratorio. 12. Colaborar con la preparación de los materiales necesarios para el desarrollo de cada práctica de acuerdo a la programación establecida. 13. Brindar apoyo a los grupos de estudio y grupos de investigación que hacen uso del laboratorio. 14. Colaborar a los docentes y estudiantes sobre el uso de los equipos con el fin de que realicen sus prácticas en forma adecuada. 15. Coadyuvar con la aplicación y cumplimiento del reglamento del laboratorio por parte de los usuarios e informar de cualquier eventualidad al Coordinador de laboratorios. 16.Apoyar en el diligenciamiento de los formatos regulados para el buen uso de los equipos del laboratorio. 17. Brindar apoyo al coordinador de laboratorios en la elaboración de informes de gestión. 18. Prestar apoyo en la gestión, manejo y custodia del archivo documental del laboratorio.</t>
  </si>
  <si>
    <t>H71</t>
  </si>
  <si>
    <t>0296 DE 2026</t>
  </si>
  <si>
    <t>H72</t>
  </si>
  <si>
    <t>0297 DE 2026</t>
  </si>
  <si>
    <t>H74</t>
  </si>
  <si>
    <t>0298 DE 2026</t>
  </si>
  <si>
    <t>H76</t>
  </si>
  <si>
    <t>0299 DE 2026</t>
  </si>
  <si>
    <t>H78</t>
  </si>
  <si>
    <t>0300 DE 2026</t>
  </si>
  <si>
    <t>H79</t>
  </si>
  <si>
    <t>0301 DE 2026</t>
  </si>
  <si>
    <t>ADRIANA LUCIA SANABRIA ROMERO</t>
  </si>
  <si>
    <t>H80</t>
  </si>
  <si>
    <t>0302 DE 2026</t>
  </si>
  <si>
    <t>H81</t>
  </si>
  <si>
    <t>0303 DE 2026</t>
  </si>
  <si>
    <t>H82</t>
  </si>
  <si>
    <t>0304 DE 2026</t>
  </si>
  <si>
    <t xml:space="preserve">1. Apoyar los proyectos direccionados hacia las diferentes unidades Rurales. 2.  Contribuir con la elaboración, actualización y supervisión de las formalidades requeridas por cada uno de los ejecutores de los procesos investigativos y de proyección a la comunidad. 3. Colaborar con la atención a docencia y usuarios externos de la Unidad. 4. Contribuir con la realización de prácticas realizadas por estudiantes y docentes investigadores. 5. Apoyar en conjunto con el coordinador la realización de informes de gestión.  6. Apoyar la conducción de experimentos y la generación de nuevos proyectos. 7. Contribuir con la proyección de las necesidades de insumos y materiales requeridos para el normal funcionamiento de la Unidad. 8. Contribuir al soporte académico del programa de Medicina Veterinaria y Zootecnia y los que requieran el servicio. 9. Contribuir con la elaboración de los informes periódicos de las actividades realizadas y que sean solicitadas por la Facultad y entes Rectores. PARÁGRAFO PRIMERO: Los traslados a sitios distintos del lugar de ejecución del contrato serán autorizados por el supervisor, el reconocimiento de gastos por desplazamiento se hará de acuerdo con los criterios establecidos por la entidad para tal efecto.
</t>
  </si>
  <si>
    <t>H83</t>
  </si>
  <si>
    <t>0305 DE 2026</t>
  </si>
  <si>
    <t>H84</t>
  </si>
  <si>
    <t>0306 DE 2026</t>
  </si>
  <si>
    <t>MARIA PAULA MONTOYA FORERO</t>
  </si>
  <si>
    <t>1. Coadyuvar con la elaboración del presupuesto que le solicitan anualmente a la clínica y la elaboración del plan anual de compras. 2. Prestar apoyo en la elaboración de informes que requieran los órganos de control del estado. 3. Prestar apoyo en la coordinación, verificación y evaluación de los sistemas de control interno y controles definidos para los procesos y las actividades llevadas a cabo al interior del centro clínico veterinario. 4. Brindar apoyo al jefe del centro clínico veterinario con el desarrollo de los planes y programas del Centro. 5. Coadyuvar en archivar los documentos e historias clínicas, del Centro Clínico Veterinario, según la normatividad del archivo documental de la nación. 6. Prestar apoyo y participar de acuerdo con su especialidad, en las investigaciones y proyectos de proyección social que realicen en la dependencia. 7. Apoyar la elaboración de reporte por correo electrónico a la dirección del centro clínico, de los usuarios que no cancelaron los servicios e insumos de los pacientes hospitalizados o fallecidos, y reportar los animales abandonados en los cuales se gastaron insumos médico-quirúrgicos. 8. Contribuir en la verificación de las carpetas de uso de cada uno de los equipos (Ecógrafo, rayos X, anestesia, monitores), verificando que se estén registrando por parte de los docentes que los soliciten. 9. Prestar apoyo en la atención de pacientes de consulta externa, urgencia, pacientes críticos y hospitalizados. 10. Prestar apoyo para la toma de estudios de imagenología (Radiografía y Ecografía) en pacientes pequeños animales y realizar la lectura e interpretación. 11. Prestar apoyo en la realización de las valoraciones preanestésicas de los pacientes que serán sometidos a procedimientos quirúrgicos o imagenológicos. 12.Prestar apoyo en la valoración y manejo del dolor en los pacientes de consulta externa y pacientes hospitalizados. 13.Prestar apoyo a los estudiantes y docentes que realizan actividades en el centro clínico veterinario.14. Prestar apoyo telefónico a los estudiantes que realizan prácticas en el centro clínico veterinario.</t>
  </si>
  <si>
    <t>H85</t>
  </si>
  <si>
    <t>0307 DE 2026</t>
  </si>
  <si>
    <t>H86</t>
  </si>
  <si>
    <t>0308 DE 2026</t>
  </si>
  <si>
    <t>1. Coadyuvar en la recepción de pacientes pequeños animales. 2. Apoyar los procesos de consulta externa de pacientes pequeños animales. 3. Prestar apoyo en la recepción y atención de urgencias a pacientes pequeños animales. 4. Prestar apoyo en procedimientos anestésicos y quirúrgicos de pacientes pequeños animales. 5. Apoyar la interpretación de exámenes paraclínicos de laboratorio clínico e imagenológicos. 6. Contribuir con el seguimiento de pacientes pequeños animales en hospitalización y en unidad de cuidados intensivos. 7. Prestar apoyo en las prácticas que llevan a cabo los docentes en el Centro Clínico Veterinarios. 8. Prestar apoyo en los procesos de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el inventario de las cajas de emergencia que se encuentran en hospitalización. 13. Coadyuvar en la planeación y elaboración de un programa terapéutico que evalúe el proceso preoperatorio, intraoperatorio y posoperatorio quirúrgico del paciente en cuanto a la prevención y manejo del dolor. 14. Contribuir en el manejo del dolor agudo y crónico de los pacientes dentro y fuera del quirófano de forma acertada. 15. Colaborar en brindar atención veterinaria como anestesiólogo de pequeñas especies y fauna en urgencias. 16. Colaborar en el conocimiento e interpretación de los diferentes parámetros hemodinámicos. 17. Apoyar en la interpretación de los resultados de laboratorio que se apliquen a la valoración preanestésica y seguimiento de los pacientes de procesos anestésicos. 18. Contribuir en el manejo de equipos y técnicas de monitoreo invasivo y no invasivo dentro y fuera del quirófano. 19. Coadyuvar en el diligenciamiento de   los documentos requeridos para los procesos anestésicos como son consentimiento informado, autorización de sedación y protocolo anestésico y anexos físicos o electrónicos que estén encadenados con la prestación del servicio de anestesiología.</t>
  </si>
  <si>
    <t>H88</t>
  </si>
  <si>
    <t>0309 DE 2026</t>
  </si>
  <si>
    <t>H90</t>
  </si>
  <si>
    <t>0310 DE 2026</t>
  </si>
  <si>
    <t>H91</t>
  </si>
  <si>
    <t>0311 DE 2026</t>
  </si>
  <si>
    <t xml:space="preserve">1. Coadyuvar con el funcionamiento e inventario de los equipos, elementos del laboratorio y la planta de lácteos. 2. Acompañar en la coordinación de las prácticas docentes de análisis físico químico de leches y procesamiento de diversos productos lácteos para el programa de Medicina Veterinaria y Zootecnia además de otros programas que las requieran. 3. Prestar apoyo en el procesamiento de leche para la venta de productos derivados al interior de la Universidad.  4. Apoyar con la coordinación de las prácticas extramuros del curso de Salud Pública Veterinaria. 5. Prestar el apoyo requerido en las actividades de proyección social del área de Salud pública veterinaria. 6. Brindar apoyo a la Escuela de Ciencias Animales en las representaciones de mesas de la Región. 7. Apoyar la preparación y rotulado de las materias primas requeridas para los procesos según solicitud del servicio. 8. Contribuir con la recepción de muestras provenientes de usuarios externos. 9. Coadyuvar en la inactivación y descarte de materias primas, químicos y biológicos. 10. Contribuir con el registro y la información del uso de materiales y equipos del laboratorio. 11. Colaborar con la atención a docencia y usuarios externos. 12. Apoyar en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 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  </t>
  </si>
  <si>
    <t>280104708</t>
  </si>
  <si>
    <t>H92</t>
  </si>
  <si>
    <t>0312 DE 2026</t>
  </si>
  <si>
    <t>H93</t>
  </si>
  <si>
    <t>0313 DE 2026</t>
  </si>
  <si>
    <t>H94</t>
  </si>
  <si>
    <t>0314 DE 2026</t>
  </si>
  <si>
    <t>H95</t>
  </si>
  <si>
    <t>0315 DE 2026</t>
  </si>
  <si>
    <t>H97</t>
  </si>
  <si>
    <t>0316 DE 2026</t>
  </si>
  <si>
    <t>BRIGITT VALENTINA VALLEJO VANEGAS</t>
  </si>
  <si>
    <t>H98</t>
  </si>
  <si>
    <t>0317 DE 2026</t>
  </si>
  <si>
    <t>H100</t>
  </si>
  <si>
    <t>0318 DE 2026</t>
  </si>
  <si>
    <t>H101</t>
  </si>
  <si>
    <t>0319 DE 2026</t>
  </si>
  <si>
    <t>1. Contribuir en la realización y presentación de informes parciales y finales al Comité de Autoevaluación y Acreditación Institucional, respecto del desarrollo del proceso de autoevaluación. 2. Colaborar en la aplicación de los instrumentos de recolección de información asociados a los distintos factores objeto de análisis y procesar la información obtenida a la luz de los criterios del CNA y el Decreto 1295 de 2010, los referentes conceptuales internos y externos del proceso y el modelo de ponderación establecido. 3. Apoyar en la organización de la información documental requerida como soporte del proceso. 4. Contribuir en el análisis de la información obtenida a la luz de los criterios del CNA y el Decreto 1295 de 2010 y los referentes conceptuales internos y externos del proceso. 5. Apoyar en mantener la comunicación con el área de Aseguramiento de la calidad académica y con el Comité de Autoevaluación y Acreditación Institucional. 6. Coadyuvar en la elaboración y presentación al Comité de Autoevaluación y Acreditación Institucional, el informe final de Autoevaluación del programa para su respectiva evaluación y concepto, previa revisión y aval del Comité de Programa y del Consejo de Facultad respectivo. 7. Apoyar en la elaboración de Planes de Mejoramiento de acuerdo con los resultados de la Autoevaluación del Programa. 8. Contribuir en liderar las acciones de mejoramiento que sean de competencia del programa. 9. Colaborar en establecer dinámicas de sensibilización con la comunidad académica, acerca de los procesos de autoevaluación. 10. Apoyar en suministrar a los pares, la información requerida durante el proceso de evaluación externa. 11. Brindar apoyo en los procesos operativos y logísticos de la maestría en Producción Tropical Sostenible. 12. Apoyar al director del programa en la elaboración de los informes de ejecución y seguimientos a actividades del programa. 13. Contribuir en la promoción del programa de Maestría en Producción Tropical Sostenible a través de la administración de la página web y redes sociales del mismo. 14. Prestar apoyo a estudiantes y docentes en el uso de la plataforma Moodle de la Universidad de los Llanos.</t>
  </si>
  <si>
    <t>H424</t>
  </si>
  <si>
    <t>0320 DE 2026</t>
  </si>
  <si>
    <t>H103</t>
  </si>
  <si>
    <t>0321 DE 2026</t>
  </si>
  <si>
    <t>1. Apoyar en la atención administrativa y comunicativa de la Escuela de Ingeniería de manera oportuna los requerimientos de docentes, estudiantes, administrativos y personal externo, y garantizando la adecuada difusión de la información institucional y académica a través de los diferentes medios y herramientas tecnológicas de comunicación. 2. Colaborar en la gestión de la organización documental y la correspondencia de la Escuela de Ingeniería, asegurando el control, archivo y actualización de los documentos físicos y digitales, así como la recepción, envío y seguimiento de las comunicaciones internas y externas, conforme a las directrices institucionales de gestión documental. 3. Apoyar al Director de Escuela de Ingeniería en la planeación y seguimiento de las actividades académicas y administrativas, apoyando la programación de la agenda, la elaboración de actas, el desarrollo de comités y la consolidación de la información requerida para los informes de gestión y demás compromisos institucionales. 4. Contribuir en la organización y trámite de los documentos asociados a la contratación de docentes ocasionales y catedráticos. De igual manera en el seguimiento del proceso de pago de hora cátedra. 5. Brindar apoyo logístico y académico en los procesos institucionales de la Escuela de Ingeniería, participando en la organización de claustros académicos, reuniones y eventos, y contribuyendo al suministro de información y documentación requerida en los procesos de autoevaluación y acreditación de los programas académicos. 6. Apoyar en la gestión y seguimiento para las convocatorias de docentes de tiempo completo y catedráticos de la Escuela de Ingeniería. 7. Coadyuvar en el registro y modificaciones de las responsabilidades académicas de los docentes en el SIAU de acuerdo a las solicitudes de servicio y horarios.</t>
  </si>
  <si>
    <t>H105</t>
  </si>
  <si>
    <t>0322 DE 2026</t>
  </si>
  <si>
    <t>1. Apoyar en la atención administrativa y comunicativa del Departamento de Matemáticas y Física de manera oportuna los requerimientos de docentes, estudiantes, administrativos y personal externo, y garantizando la adecuada difusión de la información institucional y académica a través de los diferentes medios y herramientas tecnológicas de comunicación. 2. Colaborar en la gestión de la organización documental y la correspondencia del Departamento de Matemáticas y Física, asegurando el control, archivo y actualización de los documentos físicos y digitales, así como la recepción, envío y seguimiento de las comunicaciones internas y externas, conforme a las directrices institucionales de gestión documental. 3. Apoyar al Director del Departamento de Matemáticas y Física en la planeación y seguimiento de las actividades académicas y administrativas, apoyando la programación de la agenda, la elaboración de actas, el desarrollo de comités y la consolidación de la información requerida para los informes de gestión y demás compromisos institucionales. 4. Contribuir en la organización y trámite de los documentos asociados a la contratación de docentes ocasionales y catedráticos. De igual manera en el seguimiento del proceso de pago de hora cátedra.  5. Brindar apoyo logístico y académico en los procesos institucionales del Departamento de Matemáticas y Física, participando en la organización de claustros académicos, reuniones y eventos, y contribuyendo al suministro de información y documentación requerida en los procesos de autoevaluación y acreditación de los programas académicos. 6. Apoyar en la gestión y seguimiento para las convocatorias de docentes de tiempo completo y catedráticos del Departamento de Matemáticas y Física. 7. Coadyuvar en el registro y modificaciones de las responsabilidades académicas de los docentes en el SIAU de acuerdo a las solicitudes de servicio y horarios.</t>
  </si>
  <si>
    <t>280101307</t>
  </si>
  <si>
    <t>H107</t>
  </si>
  <si>
    <t>0323 DE 2026</t>
  </si>
  <si>
    <t>H108</t>
  </si>
  <si>
    <t>0324 DE 2026</t>
  </si>
  <si>
    <t>H109</t>
  </si>
  <si>
    <t>0325 DE 2026</t>
  </si>
  <si>
    <t>H110</t>
  </si>
  <si>
    <t>0326 DE 2026</t>
  </si>
  <si>
    <t>H111</t>
  </si>
  <si>
    <t>0327 DE 2026</t>
  </si>
  <si>
    <t>YURANIS ESTELA CUERO ORTEGA</t>
  </si>
  <si>
    <t>H113</t>
  </si>
  <si>
    <t>0328 DE 2026</t>
  </si>
  <si>
    <t>H114</t>
  </si>
  <si>
    <t>0329 DE 2026</t>
  </si>
  <si>
    <t>2801011040009</t>
  </si>
  <si>
    <t>H115</t>
  </si>
  <si>
    <t>0330 DE 2026</t>
  </si>
  <si>
    <t>H116</t>
  </si>
  <si>
    <t>0331 DE 2026</t>
  </si>
  <si>
    <t>H117</t>
  </si>
  <si>
    <t>0332 DE 2026</t>
  </si>
  <si>
    <t>LUCY LORENA SUAREZ ROMERO</t>
  </si>
  <si>
    <t>H431</t>
  </si>
  <si>
    <t>0333 DE 2026</t>
  </si>
  <si>
    <t>ANGIE HASBLEIDY CALEÑO FUENTES</t>
  </si>
  <si>
    <t>H451</t>
  </si>
  <si>
    <t>0334 DE 2026</t>
  </si>
  <si>
    <t>H118</t>
  </si>
  <si>
    <t>0335 DE 2026</t>
  </si>
  <si>
    <t>1. Contribuir en la atención adecuada, facilitando los procesos y brindando la información al público en general, que visite el laboratorio y requiera hacer uso de sus elementos. 2. Coadyuvar en la solicitud de insumos y requerimientos para los laboratorios de Biología. 3. Brindar apoyo a estudiantes en el manejo de los materiales y equipos del Laboratorio de Biología para el desarrollo de las prácticas de los programas académicos. 4. Colaborar con la preparación de los materiales necesarios para el desarrollo de cada práctica de acuerdo a la programación establecida. 5. Contribuir con la planeación y coordinación de los horarios para prácticas en los diferentes programas. 6. Apoyar la preparación de soluciones y medios de cultivo para las diferentes prácticas. 7. Apoyar la elaboración de los informes técnicos y protocolos de bioseguridad. 8. Apoyar, promover y velar por el estricto cumplimiento de protocolos de uso de equipos y bioseguridad del laboratorio. 9. Colaborar con la esterilización del material de vidrio y otros elementos del laboratorio, como también material de usuarios externos. 10. Brindar apoyo en la recepción, clasificación, registro y archivo, llevando control de ingresos manual y digital de toda la documentación antigua y actual concerniente a las diferentes operaciones realizadas en el laboratorio. 11. Colaborar en la actualización de la base de datos del archivo general, actualización y mejora del banco de guías del laboratorio para cada programa académico. 12. Colaborar con el descarte, clasificación, rotulación y diligenciamiento de material de vidrio quebrado y residuos líquidos de reactivos derivados de las prácticas académicas e investigativas realizadas en el laboratorio. 13. Coadyuvar con las acciones necesarias para la gestión y manejo de residuos sólidos para su posterior disposición. 14. Prestar apoyo en la elaboración de documentos para la baja de equipos después de ser evaluados técnicamente, muebles y materiales que cumplen su vida útil y actualización del inventario de equipos y material de laboratorio, verificación de existencias y faltantes según el comprobante de la Sección de Almacén.</t>
  </si>
  <si>
    <t>2801011040008</t>
  </si>
  <si>
    <t>H119</t>
  </si>
  <si>
    <t>0336 DE 2026</t>
  </si>
  <si>
    <t>H120</t>
  </si>
  <si>
    <t>0337 DE 2026</t>
  </si>
  <si>
    <t>H121</t>
  </si>
  <si>
    <t>0338 DE 2026</t>
  </si>
  <si>
    <t>H122</t>
  </si>
  <si>
    <t>0339 DE 2026</t>
  </si>
  <si>
    <t>H123</t>
  </si>
  <si>
    <t>0340 DE 2026</t>
  </si>
  <si>
    <t>H124</t>
  </si>
  <si>
    <t>0341 DE 2026</t>
  </si>
  <si>
    <t>LUIS MARLON CASALLAS JAIMES</t>
  </si>
  <si>
    <t>H125</t>
  </si>
  <si>
    <t>0342 DE 2026</t>
  </si>
  <si>
    <t>H126</t>
  </si>
  <si>
    <t>0343 DE 2026</t>
  </si>
  <si>
    <t>H127</t>
  </si>
  <si>
    <t>0344 DE 2026</t>
  </si>
  <si>
    <t>PAOLA ANDREA AYALA PENAGOS</t>
  </si>
  <si>
    <t>H128</t>
  </si>
  <si>
    <t>0345 DE 2026</t>
  </si>
  <si>
    <t>H129</t>
  </si>
  <si>
    <t>0346 DE 2026</t>
  </si>
  <si>
    <t>H130</t>
  </si>
  <si>
    <t>0347 DE 2026</t>
  </si>
  <si>
    <t>H131</t>
  </si>
  <si>
    <t>0348 DE 2026</t>
  </si>
  <si>
    <t>SEBASTIAN PARRA PELLATON</t>
  </si>
  <si>
    <t>H416</t>
  </si>
  <si>
    <t>0349 DE 2026</t>
  </si>
  <si>
    <t>H133</t>
  </si>
  <si>
    <t>0350 DE 2026</t>
  </si>
  <si>
    <t>H134</t>
  </si>
  <si>
    <t>0351 DE 2026</t>
  </si>
  <si>
    <t>280303304</t>
  </si>
  <si>
    <t>H135</t>
  </si>
  <si>
    <t>0352 DE 2026</t>
  </si>
  <si>
    <t>H136</t>
  </si>
  <si>
    <t>0353 DE 2026</t>
  </si>
  <si>
    <t>H137</t>
  </si>
  <si>
    <t>0354 DE 2026</t>
  </si>
  <si>
    <t>H138</t>
  </si>
  <si>
    <t>0355 DE 2026</t>
  </si>
  <si>
    <t>H139</t>
  </si>
  <si>
    <t>0356 DE 2026</t>
  </si>
  <si>
    <t>H140</t>
  </si>
  <si>
    <t>0357 DE 2026</t>
  </si>
  <si>
    <t>H141</t>
  </si>
  <si>
    <t>0358 DE 2026</t>
  </si>
  <si>
    <t>H142</t>
  </si>
  <si>
    <t>0359 DE 2026</t>
  </si>
  <si>
    <t>H143</t>
  </si>
  <si>
    <t>0360 DE 2026</t>
  </si>
  <si>
    <t>H144</t>
  </si>
  <si>
    <t>0361 DE 2026</t>
  </si>
  <si>
    <t>H145</t>
  </si>
  <si>
    <t>0362 DE 2026</t>
  </si>
  <si>
    <t>H147</t>
  </si>
  <si>
    <t>0363 DE 2026</t>
  </si>
  <si>
    <t>INGRID ALEJANDRA BERMUDEZ POVEDA</t>
  </si>
  <si>
    <t>H11</t>
  </si>
  <si>
    <t>0364 DE 2026</t>
  </si>
  <si>
    <t>H149</t>
  </si>
  <si>
    <t>0365 DE 2026</t>
  </si>
  <si>
    <t>H429</t>
  </si>
  <si>
    <t>0366 DE 2026</t>
  </si>
  <si>
    <t>H150</t>
  </si>
  <si>
    <t>0367 DE 2026</t>
  </si>
  <si>
    <t>H151</t>
  </si>
  <si>
    <t>0368 DE 2026</t>
  </si>
  <si>
    <t>H152</t>
  </si>
  <si>
    <t>0369 DE 2026</t>
  </si>
  <si>
    <t>H154</t>
  </si>
  <si>
    <t>0370 DE 2026</t>
  </si>
  <si>
    <t>H155</t>
  </si>
  <si>
    <t>0371 DE 2026</t>
  </si>
  <si>
    <t>H156</t>
  </si>
  <si>
    <t>0372 DE 2026</t>
  </si>
  <si>
    <t>H425</t>
  </si>
  <si>
    <t>0373 DE 2026</t>
  </si>
  <si>
    <t>H157</t>
  </si>
  <si>
    <t>0374 DE 2026</t>
  </si>
  <si>
    <t>MARIANA SOFIA BERMUDEZ VALBUENA</t>
  </si>
  <si>
    <t>H417</t>
  </si>
  <si>
    <t>0375 DE 2026</t>
  </si>
  <si>
    <t>280103306</t>
  </si>
  <si>
    <t>H158</t>
  </si>
  <si>
    <t>0376 DE 2026</t>
  </si>
  <si>
    <t>H160</t>
  </si>
  <si>
    <t>0377 DE 2026</t>
  </si>
  <si>
    <t>280103201</t>
  </si>
  <si>
    <t>H161</t>
  </si>
  <si>
    <t>0378 DE 2026</t>
  </si>
  <si>
    <t>H162</t>
  </si>
  <si>
    <t>0379 DE 2026</t>
  </si>
  <si>
    <t>H163</t>
  </si>
  <si>
    <t>0380 DE 2026</t>
  </si>
  <si>
    <t>H164</t>
  </si>
  <si>
    <t>0381 DE 2026</t>
  </si>
  <si>
    <t>H166</t>
  </si>
  <si>
    <t>0382 DE 2026</t>
  </si>
  <si>
    <t>LINA MARIA PARRADO GANTIVA</t>
  </si>
  <si>
    <t xml:space="preserve">PRESTACIÓN DE SERVICIOS DE APOYO A LA GESTIÓN NECESARIO PARA EL FORTALECIMIENTO DE LOS PROCESOS ACADÉMICOS Y ADMINISTRATIVOS DEL PROGRAMA DE FONOAUDIOLOGÍA DE LA FACULTAD DE CIENCIAS DE LA SALUD DE LA UNIVERSIDAD DE LOS LLANOS </t>
  </si>
  <si>
    <t>1. Apoyar la tramitación de la correspondencia de entrada y salida de la dependencia. 2. Contribuir al buen servicio de la dependencia, en información a los estudiantes, docentes y particulares, sobre asuntos relacionados con su objeto contractual. 3. Apoyar la organización del archivo documental de la dependencia y colaborar en la administración y manejo adecuado del material documental (físico y digital).  4.  Participar en la elaboración de todos los informes que sean requeridos por las divisiones de la Universidad. 5. Apoyar a la gestión de actividades que se desarrollan en el Programa. 6. Apoyar al manejo de las TIC´s. 7. Contribuir en la proyección de los oficios según el requerimiento pertinente al Director de Programa. 8. Apoyar los procesos de Investigación, Proyección Social y Docencia coherentes al programa académico.</t>
  </si>
  <si>
    <t>H426</t>
  </si>
  <si>
    <t>0383 DE 2026</t>
  </si>
  <si>
    <t>H176</t>
  </si>
  <si>
    <t>0384 DE 2026</t>
  </si>
  <si>
    <t>H167</t>
  </si>
  <si>
    <t>0385 DE 2026</t>
  </si>
  <si>
    <t>H168</t>
  </si>
  <si>
    <t>0386 DE 2026</t>
  </si>
  <si>
    <t>H169</t>
  </si>
  <si>
    <t>0387 DE 2026</t>
  </si>
  <si>
    <t>H170</t>
  </si>
  <si>
    <t>0388 DE 2026</t>
  </si>
  <si>
    <t>H171</t>
  </si>
  <si>
    <t>0389 DE 2026</t>
  </si>
  <si>
    <t>H172</t>
  </si>
  <si>
    <t>0390 DE 2026</t>
  </si>
  <si>
    <t>1. Colaborar en la asistencia a eventos para realizar promoción de los programas de posgrados y apoyar en el seguimiento de las personas o instituciones interesadas. 2. Ayudar en la atención y solicitud de los requerimientos para la contratación y pago de los docentes de los posgrados de la FCS. 3. Coadyuvar el seguimiento de la planeación académica de los posgrados de la FCS. 4. Apoyar y realizar acompañamiento logístico al desarrollo de las entrevistas para aspirantes inscritos de los posgrados de la facultad. 5. Colaborar en la ejecución y seguimiento de los Planes de Mejora y Planes de Acción de los programas, de acuerdo a los lineamientos dados por cada Director de programa. 6. Colaborar con el seguimiento y ejecución a los planes de mejoramiento administrativos de los posgrados de la FCS. 7. Contribuir en la planeación administrativa de los procesos de registro calificado, autoevaluación y acreditación de los posgrados de la facultad. 8. Apoyar el director en la documentación y consecución o construcción de evidencias y anexos relacionados con las condiciones administrativas, de infraestructura y financieras, así como de medios educativos. 9. Colaborar en el seguimiento y apoyo a la ejecución de los Ingresos y Egresos de cada programa de posgrados de la facultad. 10. Coadyuvar en la promoción y oferta de los programas de posgrado en salud y educación continua. 11. Contribuir en la planeación de las actividades administrativas de educación continua de los posgrados. 12. Apoyar a los directores de programa en el proceso de formulación, ejecución y seguimiento de los proyectos y actividades de extensión de los programas, así como en los procesos de publicidad y mercadeo de las actividades de extensión. 13. Colaborar con el seguimiento a las actividades en los programas de bienestar para los estudiantes de Posgrados de la FCS. 14. Apoyar los procesos administrativos para la movilidad académica de los estudiantes de posgrados. 15. Gestionar el diseño y presentación de propuestas de inversión, participación de convocatorias y proyectos BPUNI de los programas de posgrados. 16. Gestionar ante las unidades internas y entes externos, el procedimiento administrativo para la postulación por parte de los estudiantes de maestría. 17. Apoyar en las reuniones de comité de programa de posgrados y de los directores de Posgrados.</t>
  </si>
  <si>
    <t>H173</t>
  </si>
  <si>
    <t>0391 DE 2026</t>
  </si>
  <si>
    <t>H174</t>
  </si>
  <si>
    <t>0392 DE 2026</t>
  </si>
  <si>
    <t>H175</t>
  </si>
  <si>
    <t>0393 DE 2026</t>
  </si>
  <si>
    <t>PRESTACIÓN DE SERVICIOS PROFESIONALES NECESARIO PARA EL DESARROLLO DE LOS DIFERENTES PROCESOS DE CONSEJERÍA Y ACOMPAÑAMIENTO EN EL PROGRAMA DE RETENCIÓN ESTUDIANTIL UNILLANISTA EN DIVISIÓN DE BIENESTAR UNIVERSITARIO DE LA UNIVERSIDAD DE LOS LLANOS.</t>
  </si>
  <si>
    <t>1. Brindar apoyo logístico en la Jornada de Primer Encuentro con la U al Inicio de cada periodo académico. 2. Apoyar el seguimiento y acompañamiento a los estudiantes en bajo rendimiento académico. 3. Apoyar con el desarrollo de eventos conmemorativos realizados en salud mental y asuntos de género. 4. Apoyar con la trazabilidad de las acciones no conformes para los servicios de apoyo prestados en el área. 5. Apoyar con el seguimiento al desempeño de los estudiantes monitores en la estrategia de monitoria docente. 6. Apoyar el funcionamiento de la consejería estudiantil a la comunidad académica en general. 7. Brindar apoyo en la realización de talleres de consejería grupal.  PARÁGRAFO PRIMERO: Los traslados a sitios distintos del lugar de ejecución del contrato serán autorizados por el supervisor, el reconocimiento de gastos por desplazamiento se hará de acuerdo con los criterios establecidos por la entidad para tal efecto.</t>
  </si>
  <si>
    <t>H469</t>
  </si>
  <si>
    <t>0394 DE 2026</t>
  </si>
  <si>
    <t>1. Apoyar en la implementación y ejecución de la Política de Género, los protocolos y ruta para la prevención mitigación y atención en los casos de todo tipo de acoso, abuso discriminación y violencia en la Universidad de los Llanos. 2. Prestar apoyo en la identificación y documentación de la cultura organizacional sobre la temática de género y sobre los casos de acoso, abuso, discriminación y violencia en la Universidad de los Llanos. 3. Apoyar en la organización de la documentación y normatividad correspondiente a la Política de Género, protocolos y rutas que la operacionalice. 4. Contribuir en el aseguramiento de los registros físicos y virtuales que den cuenta del desarrollo de eventos/actividades/talleres de género realizados desde la División de Bienestar Institucional. 5. Apoyar en la recopilación y formulación de informes solicitados por entidades externas e informes de interés interinstitucional. 6. Colaborar en la organización de la base de datos en la masificación, divulgación y visualización de la política de Género de la Universidad de los Llanos. 7. Coadyuvar en la realización de los informes del proceso que apoyen la presentación de informes de gestión de la División de Bienestar Universitario y el Área de Desarrollo Humano y Permanencia. 8. Brindar apoyo a la jefatura de Bienestar en los eventos institucionales que se realicen y sean liderados o apoyados por la Dirección de Bienestar Institucional.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</si>
  <si>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H197</t>
  </si>
  <si>
    <t>0395 DE 2026</t>
  </si>
  <si>
    <t>PRESTACIÓN DE SERVICIOS PROFESIONALES NECESARIO PARA EL DESARROLLO DE LOS DIFERENTES PROCESOS DE PROMOCIÓN Y FOMENTO DE ESTILOS DE VIDA SALUDABLES (MÉDICO) EN DIVISIÓN DE BIENESTAR UNIVERSITARIO DE LA UNIVERSIDAD DE LOS LLANOS.</t>
  </si>
  <si>
    <t>1. Brindar apoyo en los servicios de asesoría y orientación médica a la comunidad universitaria. 2. Prestar apoyo en la atención de primeros auxilios básicos para la comunidad universitaria. 3.  Contribuir en la planeación y ejecución de estrategias de promoción de la salud y prevención de la enfermedad para la comunidad universitaria.  4. Apoyar con la caracterización en salud de los participantes en los diferentes eventos deportivos y culturales liderados por la División de Bienestar universitario, en representación de la Universidad de los Llanos. 5. Apoyar las actividades educativas sobre promoción y prevención en salud a la comunidad Universitaria y aquellas que sean virtuales de la Universidad de los Llanos.  6. Brindar apoyo a la jefatura de Bienestar en los eventos institucionales que se realicen y sean liderados o apoyados por la Dirección de Bienestar Institucional. 7. Contribuir con el desarrollo y avance de los procesos que se lleven a cabo en el área. 8. Brinda apoyo en el cuidado del inventario físico y existente y notificar oportunamente en caso de pérdida o deterioro de los mismos.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</si>
  <si>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H200</t>
  </si>
  <si>
    <t>0396 DE 2026</t>
  </si>
  <si>
    <t>1. Brindar apoyo a la División de Bienestar Institucional a través del Área de Desarrollo Humano y Permanencia en la implementación de programas y servicios dirigidos a la atención, prevención y acompañamiento de la salud mental de la comunidad estudiantil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académicos.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ejecución de la ruta y protocolo prevención, mitigación y atención en los casos de todo tipo de acoso, abuso, discriminación y violencia en la Universidad de los Llanos. 9. Brindar apoyo a la jefatura de Bienestar en los eventos institucionales que se realicen y sean liderados o apoyados por la Dirección de Bienestar Institucional.  10.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</si>
  <si>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H201</t>
  </si>
  <si>
    <t>0397 DE 2026</t>
  </si>
  <si>
    <t>H202</t>
  </si>
  <si>
    <t>0398 DE 2026</t>
  </si>
  <si>
    <t>H203</t>
  </si>
  <si>
    <t>0399 DE 2026</t>
  </si>
  <si>
    <t>H204</t>
  </si>
  <si>
    <t>0400 DE 2026</t>
  </si>
  <si>
    <t>H205</t>
  </si>
  <si>
    <t>0401 DE 2026</t>
  </si>
  <si>
    <t>H206</t>
  </si>
  <si>
    <t>0402 DE 2026</t>
  </si>
  <si>
    <t>0403 DE 2026</t>
  </si>
  <si>
    <t>H207</t>
  </si>
  <si>
    <t>0404 DE 2026</t>
  </si>
  <si>
    <t>PRESTACIÓN DE SERVICIOS PROFESIONALES NECESARIO PARA EL DESARROLLO DE LOS DIFERENTES PROCESOS DE INCLUSIÓN EN DIVISIÓN DE BIENESTAR UNIVERSITARIO DE LA UNIVERSIDAD DE LOS LLANOS.</t>
  </si>
  <si>
    <t>1. Brindar apoyo a la jefatura de Bienestar Institucional en la implementación y evaluación de la política de inclusión en la Universidad de los Llanos. 2. Coadyuvar en el uso y aplicación de la herramienta (MEN- IES - INES): módulo “Índice de Inclusión para Educación Superior” a estudiantes, administrativos y docentes de índices de inclusión.  3. Contribuir en la formulación y seguimiento al Plan de Mejoramiento de Inclusión suscrito ante el Ministerio de Educación Nacional.  4. Apoyar a la jefatura de Bienestar Institucional en la formulación e implementación de estrategias dirigidas a incrementar el Bienestar y la Permanencia de la comunidad con diversidad funcional. 5. Prestar apoyo en la articulación y coordinación del personal que acompaña el servicio de interpretación en la Universidad de los Llanos. 6. Prestar apoyo para el desarrollo del análisis estadístico de la información obtenida de encuestas a estudiantes, administrativos y docentes de índices de inclusión (MEN-IES - INES). 7. Apoyar en la recopilación y formulación de informes solicitados por los organismos de control e informes de interés interinstitucional. 8. Brindar apoyo a la jefatura de Bienestar en los eventos institucionales que se realicen y sean liderados o apoyados por la Dirección de Bienestar Institucional.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</si>
  <si>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H209</t>
  </si>
  <si>
    <t>0405 DE 2026</t>
  </si>
  <si>
    <t>PRESTACIÓN DE SERVICIOS DE APOYO A LA GESTIÓN NECESARIO PARA EL DESARROLLO DE LOS DIFERENTES PROCESOS EN LA INSTRUCCIÓN DE MÚSICA Y TÉCNICA VOCAL EN DIVISIÓN DE BIENESTAR UNIVERSITARIO DE LA UNIVERSIDAD DE LOS LLANOS.</t>
  </si>
  <si>
    <t>1.  Contribuir en la formulación e implementación de estrategias y metodologías para promover en la comunidad universitaria los procesos de práctica artística y la vinculación a los diversos espacios culturales que se desarrollan en la Universidad de los Llanos, con el fin de fortalecer los procesos artísticos y culturales dirigidos desde la División de Bienestar Institucional. 2. Aportar en la planeación y desarrollo de estrategias y acciones artísticas y culturales con enfoque diferencial que promuevan el diálogo de saberes y la inclusión en la comunidad universitaria. 3. Apoyar a la División de Bienestar en la articulación de proyectos y/o actividades dirigidas a la promoción y apreciación artística y cultural. 4. Prestar apoyo en la participación de los eventos culturales y/o artísticos organizados desde la coordinación del Área Cultural, la jefatura de la División de Bienestar Universitario o a los que la Universidad de los Llanos sea invitada. 5. Velar por el uso responsable y sostenible de los escenarios, instrumentos, vestuario y recursos artísticos de la Universidad de los Llanos, promoviendo su uso responsable entre todos los miembros de la comunidad universitaria. 6. Contribuir en el proceso de recolección de datos, sistematización de la información, y entrega de informes sobre la participación e impacto de las estrategias, proyectos y acciones artísticas y culturales en la comunidad universitaria, según los parámetros establecidos por la División de Bienestar Universitario. 7. Apoyar a la División de Bienestar en la oferta y desarrollo de programas y actividades de fomento de la cultura y de las expresiones artísticas a través de medios digitales dirigido a funcionarios, docentes, estudiantes y egresados. 8. Brindar apoyo a la jefatura de Bienestar en los eventos institucionales que se realicen y sean liderados o apoyados por la Dirección de Bienestar Institucional.  9. Apoyar las gestiones interinstitucionales y en equipo para realizar talleres de dibujo, manualidades u otros dirigidos a la comunidad institucional. 10. Apoyar oportunamente el proceso de cargue de eventos en el SIAU. 11.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</si>
  <si>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H210</t>
  </si>
  <si>
    <t>0406 DE 2026</t>
  </si>
  <si>
    <t>PRESTACIÓN DE SERVICIOS DE APOYO A LA GESTIÓN NECESARIO PARA EL DESARROLLO DE LOS DIFERENTES PROCESOS EN LA INSTRUCCIÓN DE MÚSICA LLANERA EN DIVISIÓN DE BIENESTAR UNIVERSITARIO DE LA UNIVERSIDAD DE LOS LLANOS.</t>
  </si>
  <si>
    <t>H211</t>
  </si>
  <si>
    <t>0407 DE 2026</t>
  </si>
  <si>
    <t>PRESTACIÓN DE SERVICIOS DE APOYO A LA GESTIÓN NECESARIO PARA EL DESARROLLO DE LOS DIFERENTES PROCESOS EN LA INSTRUCCIÓN DE BAILE JOROPO EN DIVISIÓN DE BIENESTAR UNIVERSITARIO DE LA UNIVERSIDAD DE LOS LLANOS.</t>
  </si>
  <si>
    <t>H212</t>
  </si>
  <si>
    <t>0408 DE 2026</t>
  </si>
  <si>
    <t>PRESTACIÓN DE SERVICIOS DE APOYO A LA GESTIÓN NECESARIO PARA EL DESARROLLO DE LOS DIFERENTES PROCESOS EN LA INSTRUCCIÓN DE TÉCNICA VOCAL DE MÚSICA LLANERA EN DIVISIÓN DE BIENESTAR UNIVERSITARIO DE LA UNIVERSIDAD DE LOS LLANOS.</t>
  </si>
  <si>
    <t>H213</t>
  </si>
  <si>
    <t>0409 DE 2026</t>
  </si>
  <si>
    <t>PRESTACIÓN DE SERVICIOS DE APOYO A LA GESTIÓN NECESARIO PARA EL DESARROLLO DE LOS DIFERENTES PROCESOS EN LA INSTRUCCIÓN DE ARTES ESCÉNICAS EN DIVISIÓN DE BIENESTAR UNIVERSITARIO DE LA UNIVERSIDAD DE LOS LLANOS.</t>
  </si>
  <si>
    <t>H220</t>
  </si>
  <si>
    <t>0410 DE 2026</t>
  </si>
  <si>
    <t>0411 DE 2026</t>
  </si>
  <si>
    <t xml:space="preserve">1. Brindar apoyo en los servicios de asesoría y orientación por enfermería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</si>
  <si>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H223</t>
  </si>
  <si>
    <t>0412 DE 2026</t>
  </si>
  <si>
    <t xml:space="preserve">1. Brindar apoyo en los servicios de asesoría y orientación por enfermería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</si>
  <si>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H419</t>
  </si>
  <si>
    <t>0413 DE 2026</t>
  </si>
  <si>
    <t>H230</t>
  </si>
  <si>
    <t>0414 DE 2026</t>
  </si>
  <si>
    <t>H418</t>
  </si>
  <si>
    <t>0415 DE 2026</t>
  </si>
  <si>
    <t>PRESTACIÓN DE SERVICIOS DE APOYO A LA GESTIÓN NECESARIO PARA EL DESARROLLO DE LOS DIFERENTES PROCESOS DE MEDIADORES COMUNICATIVOS - INTÉRPRETE EN LENGUA DE SEÑAS COLOMBIANA EN DIVISIÓN DE BIENESTAR UNIVERSITARIO DE LA UNIVERSIDAD DE LOS LLANOS.</t>
  </si>
  <si>
    <t xml:space="preserve">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 13.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</si>
  <si>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H231</t>
  </si>
  <si>
    <t>0416 DE 2026</t>
  </si>
  <si>
    <t>H232</t>
  </si>
  <si>
    <t>0417 DE 2026</t>
  </si>
  <si>
    <t>H233</t>
  </si>
  <si>
    <t>0418 DE 2026</t>
  </si>
  <si>
    <t>H234</t>
  </si>
  <si>
    <t>0419 DE 2026</t>
  </si>
  <si>
    <t>H235</t>
  </si>
  <si>
    <t>0420 DE 2026</t>
  </si>
  <si>
    <t>H236</t>
  </si>
  <si>
    <t>0421 DE 2026</t>
  </si>
  <si>
    <t>H237</t>
  </si>
  <si>
    <t>0422 DE 2026</t>
  </si>
  <si>
    <t>H238</t>
  </si>
  <si>
    <t>0423 DE 2026</t>
  </si>
  <si>
    <t>H239</t>
  </si>
  <si>
    <t>0424 DE 2026</t>
  </si>
  <si>
    <t>NORA MERCEDES FLOREZ SERNA</t>
  </si>
  <si>
    <t>H240</t>
  </si>
  <si>
    <t>0425 DE 2026</t>
  </si>
  <si>
    <t>DIEGO ALEJANDRO GORDILLO DIAZ</t>
  </si>
  <si>
    <t>H331</t>
  </si>
  <si>
    <t>0426 DE 2026</t>
  </si>
  <si>
    <t>1. Apoyar los procesos encaminados a procurar el cumplimiento de las normas de seguridad y salud en el trabajo en la Universidad de los Llanos. 2. Apoyar la elaboración de capacitaciones sobre los programas de seguridad laboral establecidos en la Universidad. 3. Colaborar en la elaboración de procedimientos y protocolos del área seguridad y salud en el trabajo y a su vez apoyar el proceso para su adopción.  4. Prestar apoyo en fomentar el orden y la limpieza en los lugares de trabajo, como parte de las medidas de seguridad y salud en el trabajo. 5. Brindar apoyo en Incentivar la cultura preventiva entre los trabajadores. 6. Prestar apoyo en el proceso de investigación de accidentes laborales. 7. Colaborar en la difusión de las medidas de emergencia contempladas en el plan de emergencia de la Universidad. 8. Apoyar las inspecciones del botiquín de primeros auxilios y de los equipos de extinción de incendios, así como su correcta ubicación. 09. Apoyar en planificar, aplicar e interpretar instrumentos y técnicas de evaluación psicológica individuales o grupales, en los diferentes campos de aplicación de la Psicología. 10. Apoyar en planificar, dirigir, diseñar y desarrollar programas de capacitación y educación no formal en las distintas áreas de la psicología aplicada. 11.  Apoyar las visitas a puestos de trabajo para identificar peligros y riesgos. 12. Prestar apoyo en la generación de capacitaciones en temas de SG.SST de acuerdo a las necesidades del área. 13. Apoyar en la elaboración de actividades para el Sistema Integral de seguridad y salud en el trabajo, así como la política, objetivos, metas y resultados de los indicadores. 14. Coadyuvar con los procesos encaminados a procurar el cumplimiento a los decretos 1443 de 2014, Decreto 1072 de 2015, Resolución 1111 de 2017 y demás normatividad aplicable, en lo pertinente a la implementación y ejecución del sistema de gestión de seguridad y salud en el trabajo. 15. Apoyo y asistencia a reuniones de la División de Servicios Administrativos realizadas por el jefe de oficina. 16. Prestar apoyo con los procesos encaminados a procurar el cumplimiento de la Normativa nacional relacionada en materia de gestión documental y archivo.</t>
  </si>
  <si>
    <t>H346</t>
  </si>
  <si>
    <t>0427 DE 2026</t>
  </si>
  <si>
    <t>WICKMAN ANDRES VALENCIA TRIANA</t>
  </si>
  <si>
    <t>PRESTACIÓN DE SERVICIOS PROFESIONALES NECESARIO PARA EL FORTALECIMIENTO DE LOS PROCESOS DEL ÁREA DE SEGURIDAD Y SALUD EN EL TRABAJO DE LA UNIVERSIDAD DE LOS LLANOS_CENTRO DE IDIOMAS</t>
  </si>
  <si>
    <t>H467</t>
  </si>
  <si>
    <t>0428 DE 2026</t>
  </si>
  <si>
    <t>1. Participar en las actividades académico-administrativas de los programas desarrollados en el campus Boquemonte, conforme a los lineamientos y procedimientos institucionales de la Universidad de los Llanos. 2. Contribuir en la verificación de la asistencia de los docentes en el desarrollo de las clases programadas, en el marco del control académico establecido por la institución. 3. Colaborar en la recepción, conservación y entrega de los formatos FODOC23 correspondientes al programa de Administración de Empresas del campus Boquemonte. 4. Contribuir en la atención de solicitudes y requerimientos de la comunidad universitaria del campus Boquemonte, garantizando una comunicación eficiente y oportuna. 5. Coadyuvar en la administración del inventario físico y documental del campus Boquemonte, asegurando su correcta organización, custodia y registro según las disposiciones institucionales.</t>
  </si>
  <si>
    <t>H449</t>
  </si>
  <si>
    <t>0429 DE 2026</t>
  </si>
  <si>
    <t>1. Colaborar en la revisión, cargue y trámite de la documentación vinculada a la supervisión de los contratos de prestación de servicios y apoyo a la gestión, bajo la responsabilidad de la Vicerrectoría de Recursos Universitarios. 2. Contribuir en el diligenciamiento de la herramienta de control de contratos de la Vicerrectoría de Recursos Universitarios. 3. Actualizar y cargar la documentación contractual de las últimas tres (3) vigencias en la plataforma SECOP y el DRIVE. 4. Coadyuvar los trámites de devolución y reintegro a estudiantes, de acuerdo con los procedimientos establecidos por la Universidad.</t>
  </si>
  <si>
    <t>H440</t>
  </si>
  <si>
    <t>0430 DE 2026</t>
  </si>
  <si>
    <t>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Apoyar en la elaboración y seguimiento del proyecto de inversión de la Secretaría Técnica de Acreditación. PARÁGRAFO PRIMERO: Los traslados a sitios distintos del lugar de ejecución del contrato serán autorizados por el supervisor, el reconocimiento de gastos por desplazamiento se hará de acuerdo con los criterios establecidos por la entidad para tal efecto.</t>
  </si>
  <si>
    <t>H177</t>
  </si>
  <si>
    <t>0431 DE 2026</t>
  </si>
  <si>
    <t>PRESTACIÓN DE SERVICIOS PROFESIONALES NECESARIO PARA EL DESARROLLO DE LOS DIFERENTES PROCESOS DE ASIGNACIÓN DE DESCUENTOS SOCIOECONÓMICOS DEL PROYECTO FICHA BU 01 0809 2025 “BIENESTAR PARA TODOS LOS UNILLANISTAS: PORQUE CADA INTEGRANTE IMPORTA”</t>
  </si>
  <si>
    <t>1. Apoyar a la División de Bienestar en el desarrollo de los procesos y procedimientos administrativos que permitan la implementación y ejecución de programas, servicios y actividades dirigidos al fomento socioeconómico de los estudiantes de pregrado y posgrado de la Universidad de los Llanos. 2. Contribuir desde el área de promoción socioeconómica de Bienestar Institucional a la atención y asesoría en los programas y servicios de fomento socioeconómico dirigidos a la comunidad estudiantil de pregrado y posgrado. 3. Contribuir al desarrollo de convocatorias, recepción, verificación de condiciones socioeconómicas, sistematización de datos y selección de los estudiantes que serán beneficiados con el reconocimiento de apoyos económicos a través de los programas y proyectos que desde el Área de Promoción Socioeconómica se estime conveniente y que están orientados a disminuir la deserción estudiantil en la Universidad de los Llanos. 4. Apoyar a la coordinación del área en la participación y desarrollo de eventos, entrega de informes y estadísticas que sustenten las actividades desarrolladas.  5. Contribuir en masificar la divulgación y visualización de los servicios y actividades desarrollados por la División de Bienestar Institucional. 6. Coadyuvar en la articulación que desde el área de promoción socioeconómica pueda realizarse con las demás áreas de la División de Bienestar Universitario, para atender a la población estudiantil considerada en condición de vulnerabilidad. 7. Prestar apoyo en el proceso de clasificación y organización del archivo documental físico y digital del Área de Promoción Socioeconómica y velar por el buen uso del inventario físico devolutivo de la División de Bienestar Universitario. 8. Contribuir en la elaboración de informes y estadísticas de los proyectos y programas que contribuyen a disminuir la deserción estudiantil de la Universidad de los Llanos, adelantados y ejecutados por el área, en el marco de los convenios suscritos entre la institución y otras entidades con recursos destinados al apoyo de las matrículas de los estudiantes. 9.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</si>
  <si>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H198</t>
  </si>
  <si>
    <t>0432 DE 2026</t>
  </si>
  <si>
    <t>PRESTACIÓN DE SERVICIOS DE APOYO A LA GESTIÓN NECESARIO PARA EL DESARROLLO DE LOS DIFERENTES PROCESOS DE CONTROL DE ELEMENTOS ARTÍSTICOS Y DEPORTIVOS DEL PROYECTO FICHA BU 01 0809 2025 “BIENESTAR PARA TODOS LOS UNILLANISTAS: PORQUE CADA INTEGRANTE IMPORTA”</t>
  </si>
  <si>
    <t xml:space="preserve">1. Colaborar con el cuidado y velar por los elementos y bienes que hacen parte del inventario de Bienestar Institucional en la sede Barcelona. 2. Colaborar con el soporte de préstamos del inventario de la bodega y diligenciamiento del formato FO-BIN-20. 3. Contribuir con el soporte de préstamos de escenarios deportivos y diligenciamiento del formato FO-BIN-21. 4. Contribuir en la elaboración de informes estadísticos de préstamos para ser entregados al área. 5.  Prestar apoyo en la organización de almacenes de Bienestar sede Barcelona y San Antonio, verificando el inventario en articulación con el Almacén Unillanos. 6. Colaborar en registrar en el software del almacén de Bienestar los bienes y elementos del comedor universitario. 7. Brindar apoyo a la jefatura de Bienestar en los eventos institucionales que se realicen y sean liderados o apoyados por la Dirección de Bienestar Institucional. 8.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</si>
  <si>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H430</t>
  </si>
  <si>
    <t>0433 DE 2026</t>
  </si>
  <si>
    <t>H199</t>
  </si>
  <si>
    <t>0434 DE 2026</t>
  </si>
  <si>
    <t>PRESTACIÓN DE SERVICIOS PROFESIONALES, NECESARIO PARA EL DESARROLLO DEL PROYECTO FICHA BPUNI FCBI 03 0509 2025 “ESTRATEGIA DEL CENTRO DE INVESTIGACIÓN ICAOC: UNILLANOS FORTALECIENDO CAPACIDADES CIENTÍFICAS Y TECNOLÓGICAS PARA ATENDER LOS RETOS AMBIENTALES EN LA ORINOQUIA”</t>
  </si>
  <si>
    <t>1. Colaborar en la generación y desarrollo de proyectos de Ciencia, Tecnología e Innovación para el Instituto de Ciencias Ambientales de la Orinoquia Colombiana (ICAOC). 2. Apoyar en el análisis de información cuantitativa y cualitativa generados por los proyectos de Ciencia, Tecnología e Innovación del Instituto de Ciencias Ambientales de la Orinoquía Colombiana. 3. Cooperar en la elaboración de manuscritos de investigación e informes técnicos de avance de los proyectos de investigación desarrollados en el ICAOC. 4. Cooperar en las actividades académicas, investigativas y de divulgación que se adelanten por el Instituto de Ciencias Ambientales de la Orinoquía Colombiana (ICAOC). PARÁGRAFO PRIMERO: Los traslados a sitios distintos del lugar de ejecución del contrato serán autorizados por el supervisor, el reconocimiento de gastos por desplazamiento se hará de acuerdo con los criterios establecidos por la entidad para tal efecto.</t>
  </si>
  <si>
    <t>H279</t>
  </si>
  <si>
    <t>0435 DE 2026</t>
  </si>
  <si>
    <t>EYLEN GISEL OVIEDO PADRON</t>
  </si>
  <si>
    <t>1. Colaborar con el análisis de laboratorio y controles de calidad para las matrices de agua requeridos por el Centro de Calidad de Aguas. 2. Apoyar el aseguramiento de la validez de los resultados emitidos por el Centro de Calidad de Aguas. 3. Contribuir en la selección, verificación y/o validación, estimación de incertidumbre de los métodos de ensayos fisicoquímicos del Centro de Calidad de Aguas. 4. Brindar apoyo en el cumplimiento de los procesos del sistema de gestión de calidad, basados en los estándares NTC ISO/IEC 17025:2017, y en los lineamientos de salud y seguridad en el trabajo del Centro de Calidad de Aguas. 5. Colaborar en la realización y/o participación en capacitaciones en el marco del sistema de calidad del laboratorio y del plan de capacitaciones institucional de la Universidad de los Llanos.6. Apoyar en el registro y seguimiento de condiciones ambientales, así como en la organización y disposición final de residuos de las diferentes unidades del Centro de Calidad de Aguas. PARÁGRAFO PRIMERO: Los traslados a sitios distintos del lugar de ejecución del contrato serán autorizados por el supervisor, el reconocimiento de gastos por desplazamiento se hará de acuerdo con los criterios establecidos por la entidad para tal efecto.</t>
  </si>
  <si>
    <t>H280</t>
  </si>
  <si>
    <t>0436 DE 2026</t>
  </si>
  <si>
    <t>1. Apoyar con el análisis de laboratorio y controles de calidad para las matrices de agua requeridos por el Centro de Calidad de Aguas. 2. Colaborar en el proceso de planeación de muestreos, toma, preservación y custodia de muestras, así como al registro de parámetros in situ en campo requeridos por el Centro de Calidad de Aguas. (Actividad que implica trabajo de campo). 3. Brindar apoyo en el cumplimiento de los procesos del sistema de gestión de calidad, basados en los estándares NTC ISO/IEC 17025:2017, y en los lineamientos de salud y seguridad en el trabajo del Centro de Calidad de Aguas. 4. Colaborar en la realización y/o participación en capacitaciones en el marco del sistema de calidad del laboratorio y del plan de capacitaciones institucional de la Universidad de los Llanos. 5. Contribuir en el registro y seguimiento de condiciones ambientales, así como en la organización y disposición final de residuos de las diferentes unidades del Centro de Calidad de Aguas. PARÁGRAFO PRIMERO: Los traslados a sitios distintos del lugar de ejecución del contrato serán autorizados por el supervisor, el reconocimiento de gastos por desplazamiento se hará de acuerdo con los criterios establecidos por la entidad para tal efecto.</t>
  </si>
  <si>
    <t>H281</t>
  </si>
  <si>
    <t>0437 DE 2026</t>
  </si>
  <si>
    <t>1. Apoyar con el análisis de laboratorio y controles de calidad para las matrices de agua requeridos por el Centro de Calidad de Aguas. 2. Coadyuvar en el proceso de planeación de muestreos, toma, preservación y custodia de muestras, así como al registro de parámetros in situ en campo requeridos por el Centro de Calidad de Aguas. (Actividad que implica trabajo de campo).  3. Brindar apoyo en el cumplimiento de los procesos del sistema de gestión de calidad, basados en los estándares NTC ISO/IEC 17025:2017, y en los lineamientos de salud y seguridad en el trabajo del Centro de Calidad de Aguas. 4. Colaborar en la realización y/o participación en capacitaciones en el marco del sistema de calidad del laboratorio y del plan de capacitaciones institucional de la Universidad de los Llanos. 5. Cooperar en el registro y seguimiento de condiciones ambientales, así como en la organización y disposición final de residuos de las diferentes unidades del Centro de Calidad de Aguas. PARÁGRAFO PRIMERO: Los traslados a sitios distintos del lugar de ejecución del contrato serán autorizados por el supervisor, el reconocimiento de gastos por desplazamiento se hará de acuerdo con los criterios establecidos por la entidad para tal efecto.</t>
  </si>
  <si>
    <t>H282</t>
  </si>
  <si>
    <t>0438 DE 2026</t>
  </si>
  <si>
    <t>PRESTACIÓN DE SERVICIOS DE APOYO A LA GESTIÓN NECESARIOS PARA EL DESARROLLO DEL PROYECTO FICHA BPUNI FCBI 03 0509 2025 “ESTRATEGIA DEL CENTRO DE INVESTIGACIÓN ICAOC: UNILLANOS FORTALECIENDO CAPACIDADES CIENTÍFICAS Y TECNOLÓGICAS PARA ATENDER LOS RETOS AMBIENTALES EN LA ORINOQUIA”</t>
  </si>
  <si>
    <t>1. Apoyar en el alistamiento, toma, preservación y custodia de muestras, así como al registro de parámetros in situ en campo requeridos por el Centro de Calidad de Aguas. (Actividad que implica trabajo de campo). 2. Contribuir en la preparación de soluciones y análisis de laboratorio requeridos por el Centro de Calidad de Aguas. 3. Brindar apoyo en el cumplimiento de los procesos del sistema de gestión de calidad, basados en los estándares NTC ISO/IEC 17025:2017, y en los lineamientos de salud y seguridad en el trabajo del Centro de Calidad de Aguas. 4. Colaborar en el registro y seguimiento de condiciones ambientales, así como en la organización y disposición final de residuos de las diferentes unidades del Centro de Calidad de Aguas. PARÁGRAFO PRIMERO: Los traslados a sitios distintos del lugar de ejecución del contrato serán autorizados por el supervisor, el reconocimiento de gastos por desplazamiento se hará de acuerdo con los criterios establecidos por la entidad para tal efecto.</t>
  </si>
  <si>
    <t>H283</t>
  </si>
  <si>
    <t>0439 DE 2026</t>
  </si>
  <si>
    <t>1. Cooperar en los procesos de gestión de Ciencia, Tecnología e Innovación que permitan la colaboración del ICAOC como centro de investigación con otros actores del SNCTI. (Actividad que implica desplazamiento). 2. Apoyar la formulación de proyectos de Ciencia, Tecnología e Innovación para la participación del ICAOC en convocatorias internas y externas. 3. Colaborar en el proceso de seguimiento técnico y administrativo en el marco del desarrollo del proyecto de inversión del ICAOC. 4. Coadyuvar en la elaboración de informes técnicos de los proyectos desarrollados por el ICAOC. 5. Apoyar las actividades académicas y de investigación que se adelanten por el Instituto de Ciencias Ambientales de la Orinoquía Colombiana (ICAOC). PARÁGRAFO PRIMERO: Los traslados a sitios distintos del lugar de ejecución del contrato serán autorizados por el supervisor, el reconocimiento de gastos por desplazamiento se hará de acuerdo con los criterios establecidos por la entidad para tal efecto.</t>
  </si>
  <si>
    <t>H284</t>
  </si>
  <si>
    <t>0440 DE 2026</t>
  </si>
  <si>
    <t>1. Apoyar la revisión, análisis y seguimiento de la información documental y financiera derivada de las actividades y procesos ejecutados en el Instituto de Ciencias Ambientales de la Orinoquia Colombiana (ICAOC). 2. Brindar apoyo en la gestión administrativa necesaria para la ejecución de los procesos financieros asociados a los acuerdos, convenios y contratos desarrollados por el Instituto de Ciencias Ambientales de la Orinoquia Colombiana (ICAOC). 3. Contribuir en los procesos de cotización, facturación y asignación de recursos de efectivo provenientes de los servicios ofertados por el ICAOC, en concordancia con los lineamientos establecidos en los sistemas de aseguramiento de la calidad de la Universidad de los Llanos. 4. Prestar apoyo en el proceso de seguimiento financiero en el marco del desarrollo del proyecto BPUNI del Instituto de Ciencias Ambientales de la Orinoquia Colombiana (ICAOC). 5.  Apoyar las actividades académicas y de investigación que se adelanten por el Instituto de Ciencias Ambientales de la Orinoquía Colombiana (ICAOC).</t>
  </si>
  <si>
    <t>H285</t>
  </si>
  <si>
    <t>0441 DE 2026</t>
  </si>
  <si>
    <t>1. Colaborar en la revisión de solicitudes, ofertas y contratos allegadas al Centro de Calidad de Aguas. 2. Apoyar los procesos de verificación y actualización del plan de aseguramiento metrológico e inventario de reactivos del Centro de Calidad de Aguas. 3. Apoyar el seguimiento del sistema de identificación y generación de muestras - SIDEM, reporte de resultados e informes del Centro de Calidad de Aguas. 4. Apoyar en la selección, verificación y/o validación, estimación de incertidumbre de los métodos de ensayos fisicoquímicos del Centro de Calidad de Aguas. 5. Brindar apoyo en el cumplimiento de los procesos del sistema de gestión de calidad, basados en los estándares NTC ISO/IEC 17025:2017, y en los lineamientos de salud y seguridad en el trabajo del Centro de Calidad de Aguas. 6. Colaborar en la realización y/o participación en capacitaciones en el marco del sistema de calidad del laboratorio y del plan de capacitaciones institucional de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</si>
  <si>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H286</t>
  </si>
  <si>
    <t>0442 DE 2026</t>
  </si>
  <si>
    <t>1. Apoyar en el diseño, seguimiento e informe de los indicadores de resultado, logro e impacto de las actividades de internacionalización que se llevan a cabo en los programas académicos.  2. Coadyuvar en el seguimiento de los avances de la política de internacionalización, el plan estratégico de internacionalización y el plan de acción de internacionalización. 3. Colaborar en la elaboración del reporte de los factores y aspectos relacionados con internacionalización para Registro Calificado y Acreditación de Alta Calidad de programas académicos de grado y posgrado.  4. Contribuir en la estructuración para la presentación de la información en las visitas de pares de acuerdo a los indicadores de resultado, logro e impacto de las actividades de internacionalización. 5. Apoyar la gestión de informes de seguimiento de convenios con supervisión de OIRI, o de Dirección General de Currículo o de Vicerrectoría Académica. 6. Contribuir con el reporte de indicadores de gestión del proceso de Internacionalización y con el reporte de los avances en las metas establecidas en el plan de mejoramiento institucional. 7. Coadyuvar con la entrega de informes, reportes internos del plan de mejoramiento de auditorías internas o solicitudes externas que presentan o son asignadas a OIRI.</t>
  </si>
  <si>
    <t>H295</t>
  </si>
  <si>
    <t>0443 DE 2026</t>
  </si>
  <si>
    <t>0444 DE 2026</t>
  </si>
  <si>
    <t>PRESTACIÓN DE SERVICIOS DE APOYO A LA GESTIÓN NECESARIO PARA EL DESARROLLO DE LOS DIFERENTES PROCESOS EN LA DISCIPLINA DE FUTBOL PARA ADMINISTRATIVOS DEL PROYECTO FICHA BU 01 0809 2025 “BIENESTAR PARA TODOS LOS UNILLANISTAS: PORQUE CADA INTEGRANTE IMPORTA”</t>
  </si>
  <si>
    <t>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atendiendo las necesidades del mismo. 14.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</si>
  <si>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H208</t>
  </si>
  <si>
    <t>0445 DE 2026</t>
  </si>
  <si>
    <t>1. Contribuir al seguimiento de las actividades desarrolladas en las redes académicas e investigativas de las cuales hace parte la Universidad de los Llanos. 2. Contribuir en el proceso de inscripción, participación y seguimiento de las asociaciones internacionales a las que pertenece la Universidad de los Llanos, garantizando el cumplimiento de los compromisos adquiridos y el desarrollo de las actividades conjuntas. 3. Apoyar en la identificación de nuevos aliados estratégicos a nivel internacional y en la gestión de los procesos de suscripción de convenios de cooperación académica, científica y técnica. 4. Coadyuvar en el proceso de liquidación de los convenios que culminen su vigencia conforme a los procedimientos y lineamientos institucionales definidos por las instancias competentes. 5. Apoyar en la gestión, promoción y seguimiento de convocatorias de cooperación internacional que fomenten el intercambio de conocimiento y experiencias académicas, culturales, técnicas y científicas, tales como IAESTE, Programa Delfín, entre otras. 6. Coadyuvar con los reportes internos que contribuyen a la consolidación de la información de cada uno de los procesos y/o procedimientos del área de Internacionalización relacionados con el aseguramiento de la calidad institucional relacionados con el plan de acción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</si>
  <si>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H298</t>
  </si>
  <si>
    <t>0446 DE 2026</t>
  </si>
  <si>
    <t>1. Apoyar con los análisis microbiológicos y sus controles de calidad para las matrices de agua requeridos por el Centro de Calidad de Aguas. 2. Brindar apoyo en el cumplimiento de los procesos del sistema de gestión de calidad, basados en los estándares NTC ISO/IEC 17025:2017, y en los lineamientos de salud y seguridad en el trabajo del Centro de Calidad de Aguas. 3. Colaborar en la realización y/o participación en capacitaciones en el marco del sistema de calidad del laboratorio y del plan de capacitaciones institucional de la Universidad de los Llanos. 4. Contribuir en el registro y seguimiento de condiciones ambientales del área de microbiología, así como en la organización y disposición final de residuos. 5.  Cooperar en el proceso de planeación de muestreos, toma, preservación y custodia de muestras, así como al registro de parámetros in situ en campo requeridos por el Centro de Calidad de Aguas. (Actividad que implica trabajo de campo). PARÁGRAFO PRIMERO: Los traslados a sitios distintos del lugar de ejecución del contrato serán autorizados por el supervisor, el reconocimiento de gastos por desplazamiento se hará de acuerdo con los criterios establecidos por la entidad para tal efecto.</t>
  </si>
  <si>
    <t>H287</t>
  </si>
  <si>
    <t>0447 DE 2026</t>
  </si>
  <si>
    <t>PRESTACIÓN DE SERVICIOS DE APOYO A LA GESTIÓN NECESARIO PARA EL DESARROLLO DE LOS DIFERENTES PROCESOS EN LA DISCIPLINA DE VOLEIBOL DEL PROYECTO FICHA BU 01 0809 2025 “BIENESTAR PARA TODOS LOS UNILLANISTAS: PORQUE CADA INTEGRANTE IMPORTA”</t>
  </si>
  <si>
    <t>H214</t>
  </si>
  <si>
    <t>0448 DE 2026</t>
  </si>
  <si>
    <t>PRESTACIÓN DE SERVICIOS DE APOYO A LA GESTIÓN NECESARIO PARA EL DESARROLLO DE LOS DIFERENTES PROCESOS EN ACTIVIDAD FÍSICA DIRIGIDA DEL PROYECTO FICHA BU 01 0809 2025 “BIENESTAR PARA TODOS LOS UNILLANISTAS: PORQUE CADA INTEGRANTE IMPORTA”</t>
  </si>
  <si>
    <t>1. Apoyar a la División de Bienestar Institucional en la planeación, desarrollo e implementación programas, servicios y actividades dirigidos a incentivar la actividad física en la comunidad universitaria. 2. Contribuir al desarrollo de programas, servicios y actividades de Bienestar dirigidos a la comunidad académica de los programas de posgrado de la Universidad de los Llanos. 3. Contribuir en la planeación y ejecución de estrategias tendientes a incentivar la participación del personal administrativo y docente en programas, servicios y actividades que fomenten los hábitos de vida saludable, la actividad física y el aprovechamiento del tiempo libre. 4. Apoyar a la División de Bienestar en la articulación con los procesos de docencia, investigación, extensión y talento humano de proyectos y/o actividades dirigidas al bienestar físico, al fomento de la actividad física y el deporte. 5.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6. Contribuir por el buen uso de los escenarios e implementos deportivos puestos a su disposición para llevar a cabo los entrenamientos, los cuales deben ser utilizados exclusivamente para los integrantes de la comunidad Unillanista. 7. Apoyar a la División de Bienestar en la oferta y desarrollo de programas y actividades de fomento de la actividad física a través de medios digitales dirigido a funcionarios, docentes, estudiantes y egresados. 8. Velar por el aseguramiento de los registros de participación de la comunidad universitaria en los programas, servicios y actividades a su cargo, cada vez que se realice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Brindar apoyo a la jefatura de Bienestar en los eventos institucionales que se realicen y sean liderados o apoyados por la Dirección de Bienestar Institucional. 11. Apoyar en la elaboración del cronograma de trabajo a desarrollar de las actividades del semestre en pregrado y posgrados. 12. Apoyar en la promoción de la práctica deportiva o de actividad física, realizando actividad masiva como evento recreativo. 13.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</si>
  <si>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H215</t>
  </si>
  <si>
    <t>0449 DE 2026</t>
  </si>
  <si>
    <t>PRESTACIÓN DE SERVICIOS DE APOYO A LA GESTIÓN NECESARIO PARA EL DESARROLLO DE LOS DIFERENTES PROCESOS EN LA DISCIPLINA DE ATLETISMO DEL PROYECTO FICHA BU 01 0809 2025 “BIENESTAR PARA TODOS LOS UNILLANISTAS: PORQUE CADA INTEGRANTE IMPORTA”</t>
  </si>
  <si>
    <t>H216</t>
  </si>
  <si>
    <t>0450 DE 2026</t>
  </si>
  <si>
    <t>PRESTACIÓN DE SERVICIOS DE APOYO A LA GESTIÓN NECESARIO PARA EL DESARROLLO DE LOS DIFERENTES PROCESOS EN LA DISCIPLINA DE FÚTBOL DEL PROYECTO FICHA BU 01 0809 2025 “BIENESTAR PARA TODOS LOS UNILLANISTAS: PORQUE CADA INTEGRANTE IMPORTA”</t>
  </si>
  <si>
    <t>H218</t>
  </si>
  <si>
    <t>0451 DE 2026</t>
  </si>
  <si>
    <t>PRESTACIÓN DE SERVICIOS DE APOYO A LA GESTIÓN NECESARIO PARA EL DESARROLLO DE LOS DIFERENTES PROCESOS EN LA DISCIPLINA DE NATACIÓN DEL PROYECTO FICHA BU 01 0809 2025 “BIENESTAR PARA TODOS LOS UNILLANISTAS: PORQUE CADA INTEGRANTE IMPORTA”</t>
  </si>
  <si>
    <t>H219</t>
  </si>
  <si>
    <t>0452 DE 2026</t>
  </si>
  <si>
    <t>PRESTACIÓN DE SERVICIOS DE APOYO A LA GESTIÓN NECESARIO PARA EL DESARROLLO DE LOS DIFERENTES PROCESOS DEPORTIVOS DEL PROYECTO FICHA BU 01 0809 2025 “BIENESTAR PARA TODOS LOS UNILLANISTAS: PORQUE CADA INTEGRANTE IMPORTA”</t>
  </si>
  <si>
    <t>1. Apoyar a la división de bienestar institucional en la planeación, desarrollo e implementación de sesiones de practica entrenamientos deportivos, recreacionales, formativos y competitivos o de acondicionamiento físico. 2. Contribuir al desarrollo de programas, servicios y actividades de Bienestar dirigidas a la comunidad académica de los programas de posgrado de la universidad de los Llanos. 3. Apoyar la elaboración del plan de entrenamiento de la disciplina, desarrollar planes de juego, dirigir deportistas durante los eventos deportivos. 4.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5. Brindar apoyo en identificar y reclutar deportistas promisorios para fortalecer los procesos deportivos formativos y competitivos. 6. Contribuir en la planeación y ejecución de estrategias tendientes a incentivar la participación del personal administrativo y docente en las actividades programadas. 7. Apoyar a la división de bienestar en la articulación de proyectos y/o actividades dirigidas al bienestar físico al fomento de la actividad física y el deporte. 8. Contribuir con el buen uso de los escenarios y los implementos deportivos puestos a su disposición para llevar a cabo los entrenamientos los cuales deben ser utilizados exclusivamente para los integrantes de la comunidad Unillanista. 9. Velar por el aseguramiento de los registros de participación de la comunidad universitaria en los procesos deportivos formativos y competitivos adelantados por la división de bienestar institucional. 10. Contribuir con la actualización de datos o sistema de información que este habilitado para los usuarios del área de recreación y deportes, informes cualitativos y cuantitativos con sus respectivas evidencias fotográficas deberán reportarlas de acuerdo las necesidades del área. 11. Apoyar a la división de bienestar en la oferta y desarrollo de programas y actividades del fomento del deporte y la actividad física a través de medios digítales dirigido a estudiantes, docentes, funcionarios y egresados.  12. Brindar apoyo a la jefatura de Bienestar en los eventos institucionales que se realicen y sean liderados y apoyados por la dirección de bienestar institucional. 13. Apoyar en la promoción de la práctica deportiva o de actividad física, realizando una actividad masiva como evento recreativo. 14. Apoyar con el fortalecimiento del club deportivo de la Universidad de los llanos, por medio de las escuelas de formación atendiendo las necesidades del mismo. 15.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</si>
  <si>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H221</t>
  </si>
  <si>
    <t>0453 DE 2026</t>
  </si>
  <si>
    <t>PRESTACIÓN DE SERVICIOS DE APOYO A LA GESTIÓN NECESARIO PARA EL DESARROLLO DE LOS DIFERENTES PROCESOS DE PREVENCIÓN Y REHABILITACIÓN DE LESIONES OSTEOMUSCULARES DE PRACTICANTES DE ACTIVIDADES DEPORTIVAS DEL PROYECTO FICHA BU 01 0809 2025 “BIENESTAR PARA TODOS LOS UNILLANISTAS: PORQUE CADA INTEGRANTE IMPORTA”</t>
  </si>
  <si>
    <t xml:space="preserve">1. Contribuir en la inspección y valoración de los procesos patológicos de las lesiones menores del aparato locomotor presentes en los deportistas estudiantes, docentes, administrativos y egresados de las disciplinas seleccionadas para participar en el marco de las justas deportivas en sus modalidades recreativas, formativas, competitivas, de acondicionamiento físico y entrenamientos que participen representando a la Universidad. 2. Colaborar en la utilización de técnicas terapéuticas en procesos, para la profilaxis y la rehabilitación de lesiones menores del aparato locomotor en los deportistas seleccionados para las representaciones deportivas que se generen en la Universidad. 3.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4. Contribuir por el buen uso de los escenarios e implementos deportivos puestos a su disposición, los cuales deben ser utilizados exclusivamente para los integrantes de la comunidad Unillanista. 5. Coadyuvar en el aseguramiento de los registros de participación de la comunidad universitaria en los procesos deportivos, recreativos y competitivos adelantados desde la División de Bienestar Institucional. 6. Contribuir en la actualización de la base de datos o sistema de información que este habilitado para los usuarios del Área Recreación y Deportes, informes cualitativos y cuantitativos, bases de datos, con sus respectivas evidencias fotográficas, deberán reportarlos de manera oportuna de acuerdo a las necesidades del área. 7. Apoyar a la División de Bienestar en la oferta y desarrollo de programas y actividades de fomento del deporte y la actividad física dirigido a funcionarios, docentes, estudiantes y egresados. 8. Brindar apoyo a la jefatura de Bienestar en los eventos institucionales que se realicen y sean liderados o apoyados por la Dirección de Bienestar Institucional. 9. Contribuir en masificar la divulgación y visualización de los servicios y actividades desarrollados por la División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 </t>
  </si>
  <si>
    <t>H222</t>
  </si>
  <si>
    <t>0454 DE 2026</t>
  </si>
  <si>
    <t>PRESTACIÓN DE SERVICIOS DE APOYO A LA GESTIÓN NECESARIO PARA EL DESARROLLO DE LOS DIFERENTES PROCESOS EN LA DISCIPLINA DE FUTBOL SALA DEL PROYECTO FICHA BU 01 0809 2025 “BIENESTAR PARA TODOS LOS UNILLANISTAS: PORQUE CADA INTEGRANTE IMPORTA”</t>
  </si>
  <si>
    <t>H224</t>
  </si>
  <si>
    <t>0455 DE 2026</t>
  </si>
  <si>
    <t>H455</t>
  </si>
  <si>
    <t>0456 DE 2026</t>
  </si>
  <si>
    <t>PRESTACIÓN DE SERVICIOS DE APOYO A LA GESTIÓN NECESARIO PARA EL DESARROLLO DE LOS DIFERENTES PROCESOS EN LAS DISCIPLINAS DEPORTIVAS DEL PROYECTO FICHA BU 01 0809 2025 “BIENESTAR PARA TODOS LOS UNILLANISTAS: PORQUE CADA INTEGRANTE IMPORTA”</t>
  </si>
  <si>
    <t>H227</t>
  </si>
  <si>
    <t>0457 DE 2026</t>
  </si>
  <si>
    <t>H228</t>
  </si>
  <si>
    <t>0458 DE 2026</t>
  </si>
  <si>
    <t>PRESTACIÓN DE SERVICIOS PROFESIONALES NECESARIO PARA EL DESARROLLO DE LOS DIFERENTES PROCESOS ADMINISTRATIVOS DEL PROYECTO FICHA BU 01 0809 2025 “BIENESTAR PARA TODOS LOS UNILLANISTAS: PORQUE CADA INTEGRANTE IMPORTA”</t>
  </si>
  <si>
    <t>1. Colaborar en la compilación de información de las áreas de bienestar y mantener actualizadas las bases de datos creadas para obtener información de todos los beneficios ofrecidos en la División de Bienestar Universitario. 2. Contribuir en masificar la divulgación y visualización de los servicios de Bienestar. 3. Apoyar la formulación y seguimiento de los diferentes planes de acción y Planes de Mejoramiento de la División de Bienestar Universitario. 4. Brindar apoyo a la jefatura de Bienestar en los eventos institucionales que se realicen y sean liderados o apoyados por la Dirección de Bienestar Institucional. 5. Contribuir en la elaboración de informes institucionales requeridos a la División de Bienestar. 6. Brindar apoyo en el seguimiento de peticiones y/o requerimientos internos y/o externos. PARÁGRAFO PRIMERO: Los traslados a sitios distintos del lugar de ejecución del contrato serán autorizados por el supervisor, el reconocimiento de gastos por desplazamiento se hará de acuerdo con los criterios establecidos por la entidad para tal efecto.</t>
  </si>
  <si>
    <t>H229</t>
  </si>
  <si>
    <t>0459 DE 2026</t>
  </si>
  <si>
    <t>JAIME ORTIZ HERMIDA</t>
  </si>
  <si>
    <t>PRESTACIÓN DE SERVICIOS DE APOYO A LA GESTIÓN NECESARIO PARA EL DESARROLLO DE LOS DIFERENTES PROCESOS EN LA DISCIPLINA DE BALONCESTO DEL PROYECTO FICHA BU 01 0809 2025 “BIENESTAR PARA TODOS LOS UNILLANISTAS: PORQUE CADA INTEGRANTE IMPORTA”</t>
  </si>
  <si>
    <t>H485</t>
  </si>
  <si>
    <t>0460 DE 2026</t>
  </si>
  <si>
    <t>1. Brindar apoyo en asesoría técnica y especializada en la formulación, revisión y ajuste de documentos estratégicos, conceptuales, administrativos y técnicos requeridos por la Dirección General de Proyección Social. 2. Apoyar la redacción y estructuración de políticas institucionales, planes, lineamientos, informes, proyectos y estrategias de articulación interinstitucional, asegurando coherencia normativa, técnica y metodológica. 3. Brindar apoyo en la emisión de recomendaciones técnicas orientadas a fortalecer la pertinencia y calidad de los instrumentos documentales que soporten la gestión misional de la dependencia. 4. Colaborar en el acompañamiento especializado en la consolidación de propuestas y documentos que promuevan la articulación de la Universidad de los Llanos con actores internos y externos, en el marco de la proyección social. 5. Apoyar el diseño, revisión, edición y validación de publicaciones institucionales, tales como el Libro de Extensión Universitaria y otros documentos académicos, técnicos o de divulgación requeridos por la Dirección General de Proyección Social, incluyendo la realización de convocatorias, la revisión de los artículos postulados, la verificación de requisitos, la formulación de observaciones y ajustes, y la consolidación de las versiones finales para publicación. 6. Coadyuvar en la identificación, revisión y divulgación de convocatorias, programas, alianzas y oportunidades nacionales e internacionales que permitan fortalecer la gestión académica, investigativa, social o administrativa de la Universidad de los Llanos, apoyando la preparación de postulaciones y documentos requeridos. 7.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</si>
  <si>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H313</t>
  </si>
  <si>
    <t>0461 DE 2026</t>
  </si>
  <si>
    <t>ANA MARIA RUSINQUE TORRES</t>
  </si>
  <si>
    <t>1. Brindar apoyo en soporte técnico y administrativo a los procesos editoriales, gestionando bases de datos, cronogramas, seguimiento de autores, control documental y requerimientos operativos necesarios para el desarrollo eficiente de los proyectos editoriales. 2. Apoyar la preparación, revisión inicial y alistamiento de manuscritos, verificando requisitos formales, lineamientos editoriales y documentación obligatoria para ingreso al proceso editorial, antes de su valoración por el comité o la cabeza editorial. 3. Colaborar en la coordinación logística de los procesos de edición, diagramación, corrección y publicación, asegurando la articulación entre autores, pares evaluadores, diagramadores, diseñadores y proveedores externos. 4. Brindar apoyo en actividades de difusión, promoción y visibilización de libros, revistas, cartillas y publicaciones digitales, mediante estrategias de comunicación, contenidos web, redes institucionales y boletines digitales. 5. Apoyar la administración y actualización de plataformas y sistemas editoriales, incluyendo repositorios, OJS, catálogos digitales y páginas web de la Editorial Unillanos, asegurando disponibilidad y acceso eficiente a las publicaciones. 6. Colaborar en el establecimiento y fortalecimiento de alianzas con entidades externas, tales como bibliotecas, librerías, editoriales universitarias, redes académicas y organizaciones culturales, orientadas a ampliar la circulación y posicionamiento de las publicaciones de la Editorial Unillanos. 7. Apoyar en la elaboración de reportes, estadísticas y sistematizaciones relacionadas con producción editorial, circulación, lecturabilidad, solicitudes de publicación y gestión de proyectos, aportando insumos para la toma de decisiones y procesos institucionales de seguimiento y evaluación. 8.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</si>
  <si>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H317</t>
  </si>
  <si>
    <t>0462 DE 2026</t>
  </si>
  <si>
    <t xml:space="preserve">VICKY YOVANNY MARTINEZ ANGARITA </t>
  </si>
  <si>
    <t>1. Brindar apoyo en la aplicación, seguimiento, consolidación y análisis de las encuestas de seguimiento a graduados (MEN y Unillanos), elaborando informes técnicos, indicadores institucionales y reportes para procesos de evaluación y mejora continua. 2. Colaborar en la realización de análisis estadístico, documental y operativo de la información generada por los egresados, produciendo insumos que apoyen la toma de decisiones y los procesos de aseguramiento de la calidad institucional. 3. Apoyar en la sistematización, depuración y actualización de las bases de datos de egresados, garantizando integridad, trazabilidad y disponibilidad para procesos internos, auditorías y estudios de pertinencia académica. 4. Coadyuvar en el diseño e implementación de estrategias institucionales de relacionamiento y fidelización de egresados, orientadas a fortalecer redes profesionales y la participación en actividades académicas y de actualización. 5. Brindar apoyo en la actualización estratégica del Portal Web de Egresados y canales digitales, definiendo criterios de contenido, estructura, imagen y seguimiento del impacto comunicacional. 6. Colaborar en el diseño e implementación de campañas de comunicación segmentadas dirigidas exclusivamente a egresados, mediante boletines, piezas informativas y contenidos especializados de alto valor. 7. Apoyar en la articulación interinstitucional, generando oportunidades de cooperación académica, científica y empresarial para egresados de la Universidad de los Llanos. 8.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</si>
  <si>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H316</t>
  </si>
  <si>
    <t>0463 DE 2026</t>
  </si>
  <si>
    <t>H479</t>
  </si>
  <si>
    <t>0464 DE 2026</t>
  </si>
  <si>
    <t>1. Brindar apoyo en la aplicación de instrumentos y protocolos de la investigación bajo la supervisión del Director del proyecto. 2. Apoyar la argumentación sobre las alternativas metodológicas y procedimentales que convienen dentro del proyecto de investigación. 3. Contribuir en la clasificación del material acústico recolectado. 4. Participar en los cursos, talleres y workshops. 5. Desarrollar el trabajo de grado de pregrado en el marco del proyecto. 6. Desarrollar una aplicación Web para el registro y anotación de señales de ecolocación. 7. Apoyar en la extracción de las características y realización de análisis de señales de ecolocación. 8. Participar con contenidos a través de las herramientas TIC ́s que se implementen en el proyecto. 9. Coadyuvar en la escritura de un artículo de reflexión académica y experiencia investigativa que dé cuenta de su aporte en el ámbito conceptual y empírico en el desarrollo del proyecto. 10. Apoyar en la elaboración de informes técnicos y elaboración de artículos científicos para eventos internacionales o revista científica indexada u homologada Publindex B o superior.</t>
  </si>
  <si>
    <t>H482</t>
  </si>
  <si>
    <t>0465 DE 2026</t>
  </si>
  <si>
    <t>PRESTACIÓN DE SERVICIOS DE APOYO A LA GESTIÓN NECESARIO PARA EL DESARROLLO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</si>
  <si>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1. Apoyar la coordinación administrativa del proyecto. 2. Apoyar la elaboración de informes administrativos, requeridos durante la ejecución del proyecto. 3. Colaborar con su participación en el Comité Técnico administrativo del proyecto. 4. Contribuir en el registro y actualización de los gastos presupuestales realizados, de conformidad con los informes financieros proyectados al ministerio, organizando los soportes documentales del mismo. 5. Prestar apoyo en la conservación y organización de los archivos relativos al proyecto. 6. Brindar apoyo en la gestión informes, contrataciones, nóminas, avances, archivo y compras. 7. Apoyar el proceso de liquidación del contrato de Financiamiento de Recuperación Contingente No.655 de 2022. PARÁGRAFO PRIMERO: Los traslados a sitios distintos del lugar de ejecución del contrato serán autorizados por el supervisor, el reconocimiento de gastos por desplazamiento se hará de acuerdo con los criterios establecidos por la entidad para tal efecto.</t>
  </si>
  <si>
    <t>H515</t>
  </si>
  <si>
    <t>0466 DE 2026</t>
  </si>
  <si>
    <t>0467 DE 2026</t>
  </si>
  <si>
    <t>1. Asistir en la proyección, revisión y trámite de pagos de los contratos a cargo de la Vicerrectoría de Recursos Universitarios. 2. Gestionar el cargue y seguimiento de la documentación del proceso de pagos en las plataformas SECOP y Drive. 3. Apoyar en la elaboración, revisión y trámite de avances de bienes y servicios, cumpliendo los procedimientos internos y las disposiciones aplicables de la Universidad de los Llanos. 4. Colaborar en el diligenciamiento, consolidación y seguimiento de la información requerida para los informes SIRECI y de austeridad del gasto, asegurando la oportunidad y consistencia de los datos en cumplimiento de las responsabilidades de la Vicerrectoría de Recursos Universitarios.</t>
  </si>
  <si>
    <t>H434</t>
  </si>
  <si>
    <t>0468 DE 2026</t>
  </si>
  <si>
    <t>1. Contribuir en la gestión de la proyección, revisión y desarrollo de las distintas etapas de los procesos contractuales de obra y consultoría, garantizando el cumplimiento de la normativa vigente de la Universidad de los Llanos. 2. Apoyar técnicamente, como ingeniero civil, la elaboración de conceptos, evaluaciones, presupuestos y proyectos de inversión asignados a la Vicerrectoría de Recursos Universitarios, conforme a los lineamientos institucionales. 3. Colaborar técnicamente en la vigilancia, seguimiento y control de los contratos de obra o consultoría bajo la responsabilidad de la Vicerrectoría de Recursos Universitarios. 4. Participar en reuniones técnicas asociadas a los procesos de obra o consultoría. PARÁGRAFO PRIMERO: Los traslados a sitios distintos del lugar de ejecución del contrato serán autorizados por el supervisor, el reconocimiento de gastos por desplazamiento se hará de acuerdo con los criterios establecidos por la entidad para tal efecto.</t>
  </si>
  <si>
    <t>H443</t>
  </si>
  <si>
    <t>0469 DE 2026</t>
  </si>
  <si>
    <t>280104605</t>
  </si>
  <si>
    <t>H75</t>
  </si>
  <si>
    <t>0470 DE 2026</t>
  </si>
  <si>
    <t>1. Cooperar con los procesos de aplicación a convocatorias internas y externas de Ciencia, Tecnología e Innovación, apoyando la preparación de documentos, requisitos técnicos y demás insumos necesarios para la participación del Instituto de Ciencias Ambientales de la Orinoquia Colombiana – ICAOC. 2. Apoyar la gestión operativa y documental de los proyectos de investigación del ICAOC, incluyendo organización de información, soporte en el seguimiento técnico y consolidación de reportes asociados a los proyectos en ejecución. 3. Apoyar el desarrollo de actividades de investigación y divulgación científica del ICAOC, en coherencia con sus funciones misionales, líneas estratégicas y objetivos institucionales. 4. Apoyar el seguimiento y la implementación del Plan Estratégico del Instituto de Ciencias Ambientales de la Orinoquia Colombiana – ICAOC, contribuyendo a la actualización de información, monitoreo de acciones y apoyo en procesos institucionales derivados de dicho plan.</t>
  </si>
  <si>
    <t>H453</t>
  </si>
  <si>
    <t>0471 DE 2026</t>
  </si>
  <si>
    <t>1. Apoyar los procesos de gestión de los proyectos de investigación internos y externos que adelanta el Instituto de Ciencias Ambientales de la Orinoquia Colombiana – ICAOC. 2. Apoyar el seguimiento al plan estratégico del Instituto de Ciencias Ambientales de la Orinoquia Colombiana – ICAOC, reconocido como centro de investigación por MinCiencias. 3. Apoyar las actividades académicas y de investigación del Instituto de Ciencias Ambientales de la Orinoquia Colombiana – ICAOC, en el marco de sus funciones y objetivos institucionales. 4. Apoyar la articulación del ICAOC con actores institucionales, gubernamentales, comunitarios y sectoriales para el fortalecimiento de alianzas estratégicas.</t>
  </si>
  <si>
    <t>H454</t>
  </si>
  <si>
    <t>0472 DE 2026</t>
  </si>
  <si>
    <t>Cuatro (04) meses y veinticuatro (24) días calendario</t>
  </si>
  <si>
    <t>H148</t>
  </si>
  <si>
    <t>0473 DE 2026</t>
  </si>
  <si>
    <t>0474 DE 2026</t>
  </si>
  <si>
    <t>0475 DE 2026</t>
  </si>
  <si>
    <t>0476 DE 2026</t>
  </si>
  <si>
    <t>0477 DE 2026</t>
  </si>
  <si>
    <t>0478 DE 2026</t>
  </si>
  <si>
    <t>0479 DE 2026</t>
  </si>
  <si>
    <t>0480 DE 2026</t>
  </si>
  <si>
    <t>0481 DE 2026</t>
  </si>
  <si>
    <t>0482 DE 2026</t>
  </si>
  <si>
    <t>0483 DE 2026</t>
  </si>
  <si>
    <t>0484 DE 2026</t>
  </si>
  <si>
    <t>0485 DE 2026</t>
  </si>
  <si>
    <t>0486 DE 2026</t>
  </si>
  <si>
    <t>0487 DE 2026</t>
  </si>
  <si>
    <t>0488 DE 2026</t>
  </si>
  <si>
    <t>0489 DE 2026</t>
  </si>
  <si>
    <t>0490 DE 2026</t>
  </si>
  <si>
    <t>0491 DE 2026</t>
  </si>
  <si>
    <t>0492 DE 2026</t>
  </si>
  <si>
    <t>0493 DE 2026</t>
  </si>
  <si>
    <t>0494 DE 2026</t>
  </si>
  <si>
    <t>0495 DE 2026</t>
  </si>
  <si>
    <t>0496 DE 2026</t>
  </si>
  <si>
    <t>0497 DE 2026</t>
  </si>
  <si>
    <t>0498 DE 2026</t>
  </si>
  <si>
    <t>0499 DE 2026</t>
  </si>
  <si>
    <t>0500 DE 2026</t>
  </si>
  <si>
    <t>0501 DE 2026</t>
  </si>
  <si>
    <t>0502 DE 2026</t>
  </si>
  <si>
    <t>0503 DE 2026</t>
  </si>
  <si>
    <t>0504 DE 2026</t>
  </si>
  <si>
    <t>0505 DE 2026</t>
  </si>
  <si>
    <t>0506 DE 2026</t>
  </si>
  <si>
    <t>0507 DE 2026</t>
  </si>
  <si>
    <t>0508 DE 2026</t>
  </si>
  <si>
    <t>0509 DE 2026</t>
  </si>
  <si>
    <t>0510 DE 2026</t>
  </si>
  <si>
    <t>0511 DE 2026</t>
  </si>
  <si>
    <t>0512 DE 2026</t>
  </si>
  <si>
    <t>0513 DE 2026</t>
  </si>
  <si>
    <t>0514 DE 2026</t>
  </si>
  <si>
    <t>0515 DE 2026</t>
  </si>
  <si>
    <t>0516 DE 2026</t>
  </si>
  <si>
    <t>ANDRES FELIPE GUEVARA ARDILA</t>
  </si>
  <si>
    <t>Cinco (05) meses y diecisiete (17) días calendario</t>
  </si>
  <si>
    <t>H8</t>
  </si>
  <si>
    <t>0517 DE 2026</t>
  </si>
  <si>
    <t>MARIA ALEJANDRA VELOZA BARRETО</t>
  </si>
  <si>
    <t>PRESTACIÓN DE SERVICIOS DE APOYO A LA GESTIÓN NECESARIO PARA EL FORTALECIMIENTO DE LOS PROCESOS OPERATIVOS Y ADMINISTRATIVOS DE LA SECCIÓN DE PUBLICACIONES Y AYUDAS EDUCATIVAS DE LA UNIVERSIDAD DE LOS LLANOS.</t>
  </si>
  <si>
    <t>1. Apoyar en la organización logística de sonido y medios audiovisuales en auditorios de la Universidad y en eventos que requieran el apoyo de la Sección de Publicaciones y Ayudas Educativas. 2. Contribuir en la atención y orientación a estudiantes, docentes, administrativos y público en general, que requieran colaboración de la Sección de Publicaciones y Ayudas Educativas. 3. Apoyar la elaboración de carnet institucional para estudiantes, docentes, administrativos y egresados. 4. Contribuir en la verificación e inspección de aulas en lo concerniente a mobiliario, equipos audiovisuales e infraestructura en general, para una adecuada prestación del servicio.</t>
  </si>
  <si>
    <t>H21</t>
  </si>
  <si>
    <t>0518 DE 2026</t>
  </si>
  <si>
    <t>DANIEL MAURICIO OROZCO TOVAR</t>
  </si>
  <si>
    <t>H541</t>
  </si>
  <si>
    <t>0519 DE 2026</t>
  </si>
  <si>
    <t>Cuatro (04) meses y diecinueve (19) días calendario</t>
  </si>
  <si>
    <t>H452</t>
  </si>
  <si>
    <t>0520 DE 2026</t>
  </si>
  <si>
    <t>SANDY LORENA PULECIO SANTOS</t>
  </si>
  <si>
    <t>PRESTACIÓN DE SERVICIOS DE APOYO A LA GESTIÓN NECESARIO PARA EL FORTALECIMIENTO DE LOS PROCESOS EN EL LABORATORIO DE HISTOPATOLOGÍA DE LA FACULTAD DE CIENCIAS AGROPECUARIAS Y RECURSOS NATURALES DE LA UNIVERSIDAD DE LOS LLANOS.</t>
  </si>
  <si>
    <t>Cuatro (04) meses y nueve (09) días calendario</t>
  </si>
  <si>
    <t>1. Apoyar la preparación, rotulado y filtración de reactivos en stock, como los requeridos para cada análisis y proceso según solicitud del servicio. 2. Colaborar con el ingreso especímenes quirúrgicos, piezas patológicas y demás muestras. 3. Contribuir con la recepción de necropsias provenientes de la clínica veterinaria, sala de necropsias y usuarios externos. 4. Brindar apoyo en el procesamiento de tejidos animales, corte macro, elaboración de bloques, láminas histológicas, corte, micro, tinciones de rutina, especiales y de montaje. 5.Coadyuvar en la inactivación y descarte de reactivos químicos y biológicos. 6. Prestar apoyo en la gestión, manejo y custodia del archivo documental del Laboratorio. 7.Colaborar con la atención a docencia y usuarios externos. 8. Contribuir con la recepción de muestras provenientes de usuarios externos. 9. Contribuir con el registro y la información del uso de materiales y equipos del laboratorio. 10. Colaborar con la preparación de los materiales necesarios para el desarrollo de cada práctica de acuerdo a la programación establecida. 11. Brindar apoyo a los grupos de estudio y grupos de investigación que hacen uso del laboratorio. 12. Contribuir y velar por el correcto uso de los equipos de laboratorio, así como mantenerlos en óptimo estado de limpieza. 13. Colaborar a los docentes y estudiantes sobre el uso de los equipos con el fin de que realicen sus prácticas en forma adecuada. 14. Coadyuvar con la aplicación y cumplimiento del reglamento del laboratorio por parte de los usuarios e informar de cualquier eventualidad al Coordinador de laboratorios. 15. Brindar apoyo al coordinador de laboratorios en la elaboración de informes de gestión.</t>
  </si>
  <si>
    <t>280104112</t>
  </si>
  <si>
    <t>H542</t>
  </si>
  <si>
    <t>0521 DE 2026</t>
  </si>
  <si>
    <t>OLGA JACQUELINE LIZARAZO BUITRAGO</t>
  </si>
  <si>
    <t>PRESTACIÓN DE SERVICIOS DE APOYO A LA GESTIÓN NECESARIO PARA EL FORTALECIMIENTO DE LOS PROCESOS ADMINISTRATIVOS EN EL LABORATORIO DE SUELOS DE LA FACULTAD DE CIENCIAS AGROPECUARIAS Y RECURSOS NATURALES DE LA UNIVERSIDAD DE LOS LLANOS.</t>
  </si>
  <si>
    <t>1. Prestar apoyo en la atención a Usuarios. 2. Prestar apoyo en la recepción, registro y codificación de muestras para análisis de suelos, foliares y cales. 3. Contribuir con la recepción, redacción y proyección de comunicaciones y correos electrónicos, atención telefónica y organización de la información física y virtual.  4. Coadyuvar en la elaboración e impresión de los documentos requeridos para el funcionamiento del Laboratorio. 5. Contribuir en la organización y actualización del inventario del Laboratorio de Suelos. 6. Apoyar la organización y actualización de los registros de proveedores. 7. Prestar apoyo en la gestión, manejo y custodia del archivo documental.</t>
  </si>
  <si>
    <t>280104323</t>
  </si>
  <si>
    <t>H73</t>
  </si>
  <si>
    <t>0522 DE 2026</t>
  </si>
  <si>
    <t xml:space="preserve">MARTHA LUCIA CASTRO PEREZ </t>
  </si>
  <si>
    <t>PRESTACIÓN DE SERVICIOS DE APOYO A LA GESTIÓN NECESARIO PARA EL FORTALECIMIENTO DE LOS PROCESOS EN EL LABORATORIO DE SUELOS DE LA FACULTAD DE CIENCIAS AGROPECUARIAS Y RECURSOS NATURALES DE LA UNIVERSIDAD DE LOS LLANOS.</t>
  </si>
  <si>
    <t>1. Prestar apoyo en el lavado y secado de materiales del laboratorio. 2. Prestar apoyo en la limpieza y organización de las áreas y mesones para el análisis de suelos. 3. Apoyar en la disposición final de las muestras residuales de suelos que salen de los procesos analíticos. 4. Coadyuvar en los diferentes procesos analíticos del laboratorio. 5. colaborar en el manejo de los residuos y desechos del proceso. 6. Contribuir en la organización de los reactivos y materiales del laboratorio. 7. Apoyar la preparación y rotulado de los reactivos requeridos para los procesos según solicitud del servicio. 8. Contribuir con la recepción de muestras provenientes de usuarios externos. 9. Coadyuvar en la inactivación y descarte de reactivos químicos y biológicos. 10. Contribuir con el registro y la información del uso de materiales y equipos del laboratorio. 11. Colaborar con la atención a docencia y usuarios externos. 12. Brindar apoyo en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t>
  </si>
  <si>
    <t>H68</t>
  </si>
  <si>
    <t>0523 DE 2026</t>
  </si>
  <si>
    <t>LAURA VANESSA RODRIGUEZ VARGAS</t>
  </si>
  <si>
    <t xml:space="preserve">1. Coadyuvar en la recepción de pacientes pequeños animales. 2. Apoyar los procesos de consulta externa de pacientes pequeños animales. 3. Prestar apoyo en la recepción y atención de urgencias a pacientes pequeños animales. 4. Prestar apoyo en procedimientos anestésicos y quirúrgicos de pacientes pequeños animales. 5. Apoyar la toma e interpretación de exámenes paraclínicos de laboratorio clínico y de loes estudios imagenológicos ( radiología y ecografía). 6. Contribuir con el seguimiento de pacientes pequeños animales en hospitalización y en unidad de cuidados intensivos. 7. Prestar apoyo en las prácticas que llevan a cabo los docentes en el Centro Clínico Veterinarios. 8. Prestar apoyo en los procesos de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el inventario de las cajas de emergencia que se encuentran en hospitalización. 13. Coadyuvar en la planeación y elaboración de un programa terapéutico que evalúe el proceso preoperatorio, intraoperatorio y posoperatorio quirúrgico del paciente en cuanto a la prevención y manejo del dolor. 14. Contribuir en el manejo del dolor agudo y crónico de los pacientes dentro y fuera del quirófano de forma acertada. 15. Colaborar en brindar atención veterinaria como anestesiólogo de pequeñas especies y fauna en urgencias. 16. Colaborar en el conocimiento e interpretación de los diferentes parámetros hemodinámicos. 17. Apoyar en la interpretación de los resultados de laboratorio que se apliquen a la valoración preanestésica y seguimiento de los pacientes de procesos anestésicos. 18. Contribuir en el manejo de equipos y técnicas de monitoreo invasivo y no invasivo dentro y fuera del quirófano. 19. Coadyuvar en el diligenciamiento de los documentos requeridos para los procesos anestésicos como son consentimiento informado, autorización de sedación y protocolo anestésico y anexos físicos o electrónicos que estén encadenados con la prestación del servicio de anestesiología. 20. Brindar apoyo a la directora del centro clínico veterinario con el desarrollo de los planes, actividades administrativas y programas del Centro. </t>
  </si>
  <si>
    <t>H461</t>
  </si>
  <si>
    <t>0524 DE 2026</t>
  </si>
  <si>
    <t>GRACE PATRICIA OLIVERO ROJAS</t>
  </si>
  <si>
    <t xml:space="preserve">1. Coadyuvar en la recepción de pacientes pequeños animales. 2. Apoyar los procesos de consulta externa de pacientes pequeños animales. 3. Prestar apoyo en la recepción y atención de urgencias a pacientes pequeños animales. 4. Prestar apoyo en procedimientos anestésicos y quirúrgicos de pacientes pequeños animales. 5. Apoyar la interpretación de exámenes paraclínicos de laboratorio clínico e imagenológicos. 6. Contribuir con el seguimiento de pacientes pequeños animales en hospitalización y en unidad de cuidados intensivos. 7. Prestar apoyo en las prácticas que llevan a cabo docentes del Centro Clínico Veterinarios. 8. Prestar apoyo en los procesos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los inventarios de las cajas de emergencia que se encuentran en hospitalización. </t>
  </si>
  <si>
    <t>H89</t>
  </si>
  <si>
    <t>0525 DE 2026</t>
  </si>
  <si>
    <t>CARLOS LEONARDO VILLAMIL ORDOÑEZ</t>
  </si>
  <si>
    <t>1. Coadyuvar en la recepción de pacientes grandes animales. 2. Apoyar los procesos de consulta externa de pacientes grandes animales. 3. Prestar apoyo en la recepción y atención de urgencias a pacientes grandes animales.  4. Prestar apoyo en procedimientos anestésicos y quirúrgicos de pacientes grandes animales. 5. Apoyar la interpretación de exámenes paraclínicos de laboratorio clínico e imagenológicos. 6. Contribuir con el seguimiento de pacientes grandes animales en hospitalización y en unidad de cuidados intensivos. 7. Prestar apoyo en las prácticas que llevan a cabo los docentes en el Centro Clínico Veterinarios. 8. Prestar apoyo en los procesos de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el inventario de las cajas de emergencia que se encuentran en hospitalización.</t>
  </si>
  <si>
    <t>H99</t>
  </si>
  <si>
    <t>0526 DE 2026</t>
  </si>
  <si>
    <t>ANGEL ALEXIS LEON BENITEZ</t>
  </si>
  <si>
    <t>H87</t>
  </si>
  <si>
    <t>0527 DE 2026</t>
  </si>
  <si>
    <t>YENY JOHANNA CORTES MONTILLA</t>
  </si>
  <si>
    <t>PRESTACIÓN DE SERVICIOS DE APOYO A LA GESTIÓN NECESARIO PARA EL FORTALECIMIENTO DE LOS PROCESOS DEL DEPARTAMENTO DE BIOLOGÍA Y QUÍMICA DE LA FACULTAD DE CIENCIAS BÁSICAS E INGENIERÍA DE LA UNIVERSIDAD DE LOS LLANOS.</t>
  </si>
  <si>
    <t>1. Apoyar en la atención administrativa y comunicativa del Departamento de Biología y Química de manera oportuna los requerimientos de docentes, estudiantes, administrativos y personal externo, y garantizando la adecuada difusión de la información institucional y académica a través de los diferentes medios y herramientas tecnológicas de comunicación. 2. Colaborar en la gestión de la organización documental y la correspondencia del Departamento de Biología y Química, asegurando el control, archivo y actualización de los documentos físicos y digitales, así como la recepción, envío y seguimiento de las comunicaciones internas y externas, conforme a las directrices institucionales de gestión documental. 3. Apoyar al Director del Departamento de Biología y Química en la planeación y seguimiento de las actividades académicas y administrativas, apoyando la programación de la agenda, la elaboración de actas, el desarrollo de comités y la consolidación de la información requerida para los informes de gestión y demás compromisos institucionales. 4. Contribuir en la organización y trámite de los documentos asociados a la contratación de docentes ocasionales y catedráticos. De igual manera en el seguimiento del proceso de pago de hora cátedra. 5. Brindar apoyo logístico y académico en los procesos institucionales del Departamento de Biología y Química, participando en la organización de claustros académicos, reuniones y eventos, y contribuyendo al suministro de información y documentación requerida en los procesos de autoevaluación y acreditación de los programas académicos. 6. Apoyar en la gestión y seguimiento para las convocatorias de docentes de tiempo completo y catedráticos del Departamento de Biología y Química. 7. Coadyuvar en el registro y modificaciones de las responsabilidades académicas de los docentes en el SIAU de acuerdo a las solicitudes de servicio y horarios.</t>
  </si>
  <si>
    <t>280101308</t>
  </si>
  <si>
    <t>H106</t>
  </si>
  <si>
    <t>0528 DE 2026</t>
  </si>
  <si>
    <t>LEIDY MILENA VALENCIA ESPINOSA</t>
  </si>
  <si>
    <t>PRESTACIÓN DE SERVICIOS DE APOYO A LA GESTIÓN NECESARIO PARA EL FORTALECIMIENTO DE LOS PROCESOS DEL PROGRAMA DE INGENIERÍA AMBIENTAL DE LA FACULTAD DE CIENCIAS BÁSICAS E INGENIERÍA DE LA UNIVERSIDAD DE LOS LLANOS.</t>
  </si>
  <si>
    <t>1. Colaborar en la atención y gestión de las solicitudes realizadas por la comunidad, facilitando los procesos mediante la entrega oportuna de información a través de los diversos medios de comunicación dirigidos al público docente, estudiantil, administrativo y externo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a través de las tecnologías de información y comunicación (TIC). 5. Colaborar en las actividades de control, organización y actualización del archivo de la dependencia tanto físico como electrónico acorde a las directrices institucionales en materia de Gestión Documental. 6. Contribuir con la información de horarios y formatos a los profesores Ocasionales, Planta y Catedráticos. 7. Apoyar en la ejecución del proceso correspondiente a las visitas y practicas extramurales del programa. Agregar esta actividad. 8. Apoyar en la recepción de los documentos de seguimiento a la docencia para contribuir en la proyección de los conceptos favorables de los docentes catedráticos. 9. Apoyo al trámite de grado de los estudiantes del programa. 10. Apoyar a la recepción, recopilación y entrega de notas parciales al programa y definitivas a la Oficina de Admisiones, Registro y Control Académico. 11. Contribuir con la información requerida para la elaboración del informe de gestión del Director de Programa</t>
  </si>
  <si>
    <t>2801011040001</t>
  </si>
  <si>
    <t>H112</t>
  </si>
  <si>
    <t>0529 DE 2026</t>
  </si>
  <si>
    <t>SANTIAGO SUESCUN SANCHEZ</t>
  </si>
  <si>
    <t>H132</t>
  </si>
  <si>
    <t>0530 DE 2026</t>
  </si>
  <si>
    <t>LEANDRO ENRIQUEZ TORRES SARMIENTO</t>
  </si>
  <si>
    <t>PRESTACIÓN DE SERVICIOS PROFESIONALES NECESARIOS PARA EL FORTALECIMIENTO DE LOS PROCESOS ACADÉMICOS DE LA FACULTAD DE CIENCIAS HUMANAS Y DE LA EDUCACIÓN DE LA UNIVERSIDAD DE LOS LLANOS.</t>
  </si>
  <si>
    <t>Tres (03) meses y quince (15) días calendario</t>
  </si>
  <si>
    <t>1. Contribuirá en la elaboración del plan de trabajo y el cronograma de actividades de los convenios a suscribir con las diferentes instituciones educativas. 2. Apoyar la correcta ejecución del cronograma de actividades con las instituciones educativas. 3. Apoyar el seguimiento del plan de trabajo, discutir avances, necesidades y ajustes a los programas de ser necesario para el desarrollo de los convenios. 4. Asistir a las mesas de trabajo con las instituciones educativas que permitan hacer seguimiento al plan de trabajo, discutir avances, necesidades y ajustes a los programas de ser necesario para el desarrollo del convenio. 5. Contribuir en la revisión de los espacios destinados para la implementación de los nuevos programas, que cumplan con las condiciones de calidad y de ser necesario proponer ajustes que los permitan. 6. Contribuir en la revisión de los medios educativos y tecnológicos disponibles (Computadoras, tablets, PC, proyectores, etc.) con los que cuenta las instituciones para el desarrollo de los nuevos programas, que cumplan las condiciones de calidad y de ser necesario proponer listado con requerimientos.</t>
  </si>
  <si>
    <t>H528</t>
  </si>
  <si>
    <t>0531 DE 2026</t>
  </si>
  <si>
    <t>PABLO ALEXANDER MELO SARAY</t>
  </si>
  <si>
    <t>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t>
  </si>
  <si>
    <t>280103304</t>
  </si>
  <si>
    <t>H159</t>
  </si>
  <si>
    <t>0532 DE 2026</t>
  </si>
  <si>
    <t>LUZ ENEIDA RAMIREZ MARTINEZ</t>
  </si>
  <si>
    <t>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t>
  </si>
  <si>
    <t>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 9. Brindar apoyo en la organización física y digital de las evidencias de los indicadores del Plan de Contingencia del programa LPA. 10. Brindar apoyo en la organización de la información previa al proceso de autoevaluación del programa de Lic. Educación Campesina y Rural.</t>
  </si>
  <si>
    <t>280303303</t>
  </si>
  <si>
    <t>H529</t>
  </si>
  <si>
    <t>0533 DE 2026</t>
  </si>
  <si>
    <t>GIRA PAOLA VASQUEZ SERRANO</t>
  </si>
  <si>
    <t xml:space="preserve">PRESTACIÓN DE SERVICIOS DE APOYO A LA GESTIÓN NECESARIO PARA EL FORTALECIMIENTO DE LOS PROCESOS ACADÉMICOS Y ADMINISTRATIVOS DEL PROGRAMA DE TECNOLOGÍA EN REGENCIA DE FARMACIA Y LA MAESTRÍA EN EPIDEMIOLOGIA DE LA FACULTAD DE CIENCIAS DE LA SALUD DE LA UNIVERSIDAD DE LOS LLANOS </t>
  </si>
  <si>
    <t>1. Apoyar la tramitación de la correspondencia de entrada y salida de la dependencia.  2. Contribuir al buen servicio de la dependencia, en información a los estudiantes, docentes y particulares, sobre asuntos relacionados con su objeto contractual. 3. Apoyar la organización del archivo documental de la dependencia y colaborar en la administración y manejo adecuado del material documental (físico y digital).  4.  Participar en la elaboración de todos los informes que sean requeridos por las divisiones de la Universidad.  5. Apoyar a la gestión de actividades que se desarrollan en el Programa de Tecnología en Regencia de Farmacia y la Maestría en Epidemiologia. 6. Apoyar al manejo de las TIC´s. 7. Contribuir en la proyección de los oficios según el requerimiento pertinente al Director de Programa. 8. Apoyar los procesos de Investigación, Proyección Social y Docencia coherentes al programa académico.</t>
  </si>
  <si>
    <t>H521</t>
  </si>
  <si>
    <t>0534 DE 2026</t>
  </si>
  <si>
    <t>HECTOR FELIPE ACERO RAMIREZ</t>
  </si>
  <si>
    <t>PRESTACIÓN DE SERVICIOS PROFESIONALES PARA EL FORTALECIMIENTO DEL PROCESO DE AUTOEVALUACIÓN DE LA ESPECIALIZACIÓN EN EPIDEMIOLOGÍA – FASES 4 Y 5 DE LA FACULTAD DE CIENCIAS DE LA SALUD UNIVERSIDAD DE LOS LLANOS.</t>
  </si>
  <si>
    <t>LUZ MIRYAM TOBÓN BORRERO</t>
  </si>
  <si>
    <t>Decana de la Facultad de Ciencias de la Salud</t>
  </si>
  <si>
    <t>1. Construir el informe de autoevaluación de acuerdo con la información suministrada por el programa relacionada con las fases 1, 2 y 3 ejecutada en el periodo anterior. 2. Brindar apoyo en la elaboración de los documentos complementarios requeridos como anexos del informe de autoevaluación que incluye el plan de mejoramiento. 3. Coadyuvar en recopilar, revisar, sistematizar y analizar la información requerida para la construcción del informe de autoevaluación. 4. Contribuir al  ajuste y actualización del informe de autoevaluación y sus anexos de acuerdo a las observaciones de las diferentes unidades que avalan los documentos resultados del proceso de autoevaluación. 5. Coadyuvar en la presentación de los resultados del proceso de autoevaluación ante las diferentes instancias que los deben avalar. 6. Elaborar el documento de condiciones iniciales, incluyendo los anexos y evidencias soporte exigidos por el proceso. 7. Atender oportunamente las observaciones, recomendaciones y ajustes solicitados por la supervisión del contrato. 8. Entregar los productos en los plazos establecidos y en los formatos definidos por la institución.</t>
  </si>
  <si>
    <t>280205104</t>
  </si>
  <si>
    <t>H534</t>
  </si>
  <si>
    <t>0535 DE 2026</t>
  </si>
  <si>
    <t>JAVIER MARTINEZ TORRES</t>
  </si>
  <si>
    <t>PRESTACIÓN DE SERVICIOS PROFESIONALES PARA EL FORTALECIMIENTO DEL PROCESO DE AUTOEVALUACIÓN DE LA MAESTRÍA EN EPIDEMIOLOGÍA – FASES 4 Y 5 DE LA FACULTAD DE CIENCIAS DE LA SALUD UNIVERSIDAD DE LOS LLANOS.</t>
  </si>
  <si>
    <t>1. Revisar de manera integral la documentación existente del proceso de autoevaluación de la Maestría.  2. Consolidar, depurar, organizar y validar la data completa del proceso de autoevaluación, garantizando su coherencia, consistencia y trazabilidad. 3. Analizar y sistematizar los resultados derivados de la implementación del modelo de impactos, incluyendo su interpretación técnica y su articulación con los factores de calidad. 4. Elaborar el informe de autoevaluación de la Maestría en Epidemiologia. 5. Formular el plan de mejoramiento, identificando fortalezas, debilidades, acciones de mejora, responsables, indicadores y cronograma. 6. Diligenciar, ajustar y validar la ficha SACES-CNA, conforme a los requerimientos vigentes y a la información consolidada del programa. 7. Elaborar el documento de condiciones iniciales, incluyendo los anexos y evidencias soporte exigidos por el proceso. 8. Atender oportunamente las observaciones, recomendaciones y ajustes solicitados por la supervisión del contrato. 9. Entregar los productos en los plazos establecidos y en los formatos definidos por la institución.</t>
  </si>
  <si>
    <t>H535</t>
  </si>
  <si>
    <t>0536 DE 2026</t>
  </si>
  <si>
    <t>JHON JAIRO BELTRAN MOLINA</t>
  </si>
  <si>
    <t>PRESTACIÓN DE SERVICIOS PROFESIONALES PARA EL DESARROLLO DE LOS PROCESOS REQUERIDOS PARA LA VIRTUALIZACIÓN DEL PROGRAMA DE POSGRADO EN ESPECIALIZACIÓN EN SEGURIDAD Y SALUD EN EL TRABAJO DE LA UNIVERSIDAD DE LOS LLANOS.</t>
  </si>
  <si>
    <t xml:space="preserve">1- Elaborar los documentos académicos de los cursos en los formatos oficiales proporcionados por la Dirección de Currículo y el IDEAD, garantizando un contenido estructurado, coherente con el diseño curricular institucional e incorporando las actividades valorativas correspondientes a cada curso.
2- Ajustar y actualizar los documentos elaborados, atendiendo de manera oportuna y rigurosa las observaciones, recomendaciones y lineamientos formulados por la Dirección de Currículo y el IDEAD, hasta su validación final.
3- Realizar la documentación académica final y su cargue en la carpeta de Google Drive compartida por el IDEAD, correspondiente a los siguientes cursos del programa:
• Fundamentos de Seguridad y Salud en el Trabajo
• Desarrollo Normativo en Seguridad y Salud en el Trabajo
• Bioestadística
• Ergonomía
• Psicosociología
• Higiene Industrial I
• Higiene Industrial II
• Seguridad Industrial I
• Seguridad Industrial II
• Promoción y Prevención en SST
• Medicina Laboral
• Auditoría en SG-SST
• Práctica Empresarial
• Seminario de Investigación
• Electivas (ISO 45001)
4- Entregar a la Dirección de Currículo y al IDEAD quince (15) “Paquetes de Virtualización”, uno por cada curso, los cuales deberán contener como mínimo:
• Documento de Planificación Curricular diligenciado en formato Excel.
• Formato “Organización Curricular del Diseño de Aprendizaje” en Excel, debidamente diligenciado.
• Una (1) Guía de Aprendizaje.
• Dos (2) Unidades de Aprendizaje.
• Dos (2) Clases Digitales.
• Mínimo una (1) Actividad de Evaluación asociada a cada curso.
5- Desarrollar los contenidos académicos en formato Word, correspondientes a las Unidades de Aprendizaje y Clases Digitales definidas en los documentos de planificación, siguiendo los lineamientos pedagógicos, didácticos y de presentación establecidos por la Dirección de Currículo y el IDEAD.
6- Diseñar y entregar los recursos de aprendizaje (objetos digitales) necesarios para el desarrollo de las Clases Digitales, tales como imágenes, esquemas, mapas conceptuales, infografías u otros recursos pertinentes, debidamente referenciados e integrados en los contenidos académicos.
7- Consolidar la documentación final de los quince (15) Paquetes de Virtualización en la carpeta de Google Drive compartida por el IDEAD, asegurando su correcta organización, nomenclatura, integridad y disponibilidad para revisión, validación y posterior implementación.
</t>
  </si>
  <si>
    <t>280205101</t>
  </si>
  <si>
    <t>H536</t>
  </si>
  <si>
    <t>0537 DE 2026</t>
  </si>
  <si>
    <t xml:space="preserve">SANDRA LORENA NAVAS BEDOYA </t>
  </si>
  <si>
    <t>H96</t>
  </si>
  <si>
    <t>0538 DE 2026</t>
  </si>
  <si>
    <t>OSCAR ANDRES HERRERA MUÑOZ</t>
  </si>
  <si>
    <t>PRESTACIÓN DE SERVICIOS PROFESIONALES DE APOYO A LA SUPERVISIÓN DE LA VICERRECTORÍA DE RECURSOS UNIVERSITARIOS Y EN ESPECIAL EL PROYECTO “FORTALECIMIENTO DE LAS CAPACIDADES INSTITUCIONALES DE CIENCIA, TECNOLOGÍA E INNOVACIÓN DE LA FACULTAD DE CIENCIAS DE LA SALUD DE LA UNIVERSIDAD DE LOS LLANOS VILLAVICENCIO”.</t>
  </si>
  <si>
    <t>1. Apoyar las actividades de supervisión, seguimiento y control orientadas al cumplimiento de los objetivos del proyecto “Fortalecimiento de las capacidades institucionales de Ciencia, Tecnología e Innovación de la Facultad de Ciencias de la Salud de la Universidad de los Llanos – Villavicencio”. 2. Brindar apoyo en la elaboración y presentación oportuna y adecuada de informes mensuales para el Sistema de Monitoreo, Seguimiento, Control y Evaluación -SMSCE del Sistema General de Regalías –SGR a través del aplicativo GESPROY dispuesto para tal fin o el que indique la entidad de seguimiento. 3. Revisar y hacer seguimiento de los documentos requeridos para ajuste, actualización, redistribución y demás que correspondan al proyecto de inversión, conforme a sus conocimientos profesionales. 4. Asistir a las reuniones de los diferentes comités o consejos a los cuales sea invitado, con el objeto de analizar y conceptuar sobre los asuntos de carácter técnico que vinculen a la Unillanos, respecto a la ejecución del proyecto. 5. Apoyar las actividades relacionadas con la infraestructura adelantadas por la Vicerrectoría de Recursos Universitarios.</t>
  </si>
  <si>
    <t>H435</t>
  </si>
  <si>
    <t>OBSERVATORIO DE SALUD MENTAL</t>
  </si>
  <si>
    <t>0539 DE 2026</t>
  </si>
  <si>
    <t>JHONNATAN LEONARDO DAZA IBARRA</t>
  </si>
  <si>
    <t>PRESTACIÓN DE SERVICIOS PROFESIONALES NECESARIO PARA EL DESARROLLO DEL CONTRATO DE FINANCIAMIENTO DE RECUPERACIÓN CONTINGENTE NO.655 DE 2022 DERIVADO DEL PROYECTO “DESARROLLO DE UN OBSERVATORIO DE SALUD MENTAL, FAMILIA Y CONVIVENCIA SOCIAL PARA LA IMPLEMENTACIÓN DE ESTRATEGIAS INTEGRALES, GESTIÓN DEL CONOCIMIENTO, FORMULACIÓN DE POLÍTICAS, PLANES Y PROGRAMAS EN LA ORINOQUIA COLOMBIANA” CÓDIGO 112291891873, SELECCIONADO EN LA CONVOCATORIA 918 DE 2022.</t>
  </si>
  <si>
    <t>Dos (02) meses y veinticuatro (24) días calendario</t>
  </si>
  <si>
    <t>1. Apoyar el desarrollo de BackEnd. 2. Apoyar la Implementar de los módulos asignados de la plataforma siguiendo las especificaciones técnicas. 3. Apoyar el Desarrollo tanto el frontend como el backend de la aplicación. 4. Apoyar la Realización pruebas unitarias y de integración del código producido. 5. Colaborar en la resolución de problemas técnicos y optimización del rendimiento. 6. Apoyar el proceso de documentar el código y contribuir a la elaboración de manuales técnicos. PARÁGRAFO PRIMERO: Los traslados a sitios distintos del lugar de ejecución del contrato serán autorizados por el supervisor, el reconocimiento de gastos por desplazamiento se hará de acuerdo con los criterios establecidos por la entidad para tal efecto.</t>
  </si>
  <si>
    <t>H511</t>
  </si>
  <si>
    <t>0540 DE 2026</t>
  </si>
  <si>
    <t>MARIA CRISTINA DE LAS MERCEDES PALACIO VALENCIA</t>
  </si>
  <si>
    <t>1. Análisis de política pública en familia, convivencia social y salud mental y su aplicación en el territorio y propuesta de mejora para interactuar con los actores sociales del territorio. 2. Analizar datos y tendencias sobre convivencia social, bienestar de las familias y la salud mental del territorio. 3. Proponer estrategias de educación y sensibilización para desarrollarlo en la plataforma del observatorio. 4. Proponer mecanismo de monitoreo y evaluación de políticas y programas en el territorio. PARÁGRAFO PRIMERO: Los traslados a sitios distintos del lugar de ejecución del contrato serán autorizados por el supervisor, el reconocimiento de gastos por desplazamiento se hará de acuerdo con los criterios establecidos por la entidad para tal efecto.</t>
  </si>
  <si>
    <t>H512</t>
  </si>
  <si>
    <t>0541 DE 2026</t>
  </si>
  <si>
    <t>DANILO ALBERTO VERA PARRA</t>
  </si>
  <si>
    <t>1. Apoyar la realización de enlaces con los territorios. 2. Contribuir en las visitas de campo requeridas para el cumplimiento de las actividades del cronograma del contrato. 3. Brindar apoyo técnico y científico para la ejecución del contrato de recuperación contingente No 655 de 2022 suscrito con MINCIENCIAS. 4. Prestar apoyo en la elaboración de los informes de gestión técnico y administrativo del contrato de recuperación contingente No. 655 de 2022. 5. Apoyar el cumplimiento de los objetivos específicos 2 y 3 del contrato No 655 de 2022 suscrito con MINCIENCIAS. 6. Apoyar las actividades de cierre y liquidación del contrato de Financiamiento de Recuperación Contingente No.655 de 2022 suscrito con MINCIENCIAS. PARÁGRAFO PRIMERO: Los traslados a sitios distintos del lugar de ejecución del contrato serán autorizados por el supervisor, el reconocimiento de gastos por desplazamiento se hará de acuerdo con los criterios establecidos por la entidad para tal efecto.</t>
  </si>
  <si>
    <t>H513</t>
  </si>
  <si>
    <t>0542 DE 2026</t>
  </si>
  <si>
    <t>1. Apoyar la gestión jurídica durante la ejecución del proyecto. 2. Coadyuvar en la elaboración de documentos e informes, brindando soporte jurídico, acorde a la normatividad institucional y nacional vigente. 3. Apoyar los distintos procesos de contratación y compras del proyecto desde el componente jurídico. 4. Prestar apoyo en el seguimiento y gestión de la alianza interinstitucional con entidades coejecutoras del proyecto, en los cuales se establezcan las condiciones sobre las cuales se reportará y legalizará la ejecución de contrapartidas y entrega de productos comprometidos por cada entidad. 5. Colaborar en los procesos de cierre administrativo y jurídico del contrato de Financiamiento de Recuperación Contingente No.655 de 2022 hasta la suscripción del acta de liquidación del mismo. PARÁGRAFO PRIMERO: Los traslados a sitios distintos del lugar de ejecución del contrato serán autorizados por el supervisor, el reconocimiento de gastos por desplazamiento se hará de acuerdo con los criterios establecidos por la entidad para tal efecto.</t>
  </si>
  <si>
    <t>H514</t>
  </si>
  <si>
    <t>0543 DE 2026</t>
  </si>
  <si>
    <t>INGRY YISETH ROMERO ROBLES</t>
  </si>
  <si>
    <t>PRESTACIÓN DE SERVICIOS PROFESIONALES NECESARIO PARA EL DESARROLLO DEL PROYECTO FICHA BPUNI VIAC 02 0409 2025 “MEJORA CONTINUA Y FORTALECIMIENTO DE LOS PROCESOS DE ASEGURAMIENTO DE LA CALIDAD EN LA UNIVERSIDAD DE LOS LLANOS - ACTUALIZACIÓN”</t>
  </si>
  <si>
    <t>1. Coadyuvar en el manejo de las plataformas del Sistema de Aseguramiento de la Calidad en la Educación Superior SACES-CONACES y SACES-CNA, o las que hagan sus veces. 2. Apoyar las actividades de gestión de las pruebas Saber Pro y Saber TyT, y realizar los informes de seguimiento con los análisis de los resultados. 3. Coadyuvar en la sistematización de información generada en los procesos de aseguramiento de la calidad.</t>
  </si>
  <si>
    <t>H179</t>
  </si>
  <si>
    <t>0544 DE 2026</t>
  </si>
  <si>
    <t>LINA MARIA RESTREPO HOYOS</t>
  </si>
  <si>
    <t>PRESTACIÓN DE SERVICIOS PROFESIONALES NECESARIO PARA EL DESARROLLO DEL PROYECTO FICHA BPUNI VIAC 02 0409 2025 “MEJORA CONTINUA Y FORTALECIMIENTO DE LOS PROCESOS DE ASEGURAMIENTO DE LA CALIDAD EN LA UNIVERSIDAD DE LOS LLANOS -ACTUALIZACIÓN”</t>
  </si>
  <si>
    <t>1. Coadyuvar en la asesoría de los procesos de autorregulación de los programas académicos y de la institución en el marco del cumplimiento del Registro Calificado y la Acreditación en Alta Calidad y de acuerdo a lo establecido en el momento uno del MIAA: a).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b). Apoyar en la sensibilización a las Direcciones de programa, Comités de Programa, Facultades, Consejos de Facultades, Dependencias, y demás integrantes de las unidades académico-administrativas. c). Colaborar en el monitoreo del plan de mejoramiento institucional. d). Coadyuvar en la elaboración del informe de avance de plan de mejoramiento, en el caso de los programas académicos acreditados en alta calidad, radicación o envío en la plataforma SACES-CNA (la que haga sus veces), o directamente al CNA (medio físico) a la mitad de la vigencia de las acreditaciones. e). Brindar apoyo en la realización de los ajustes necesarios en el caso que haya cambios externos que afecten los procesos de aseguramiento de la calidad, (cambios de normas por parte del MEN, del MSPS o de otro ente que regule el quehacer de los programas y de la institución). f). Colaborar en la ejecución, evaluación, monitoreo y seguimiento del MIAA. 2. Coadyuvar en la asesoría de las fases del proceso de autoevaluación definidos para los Programas Académicos y la Institución, así como los trámites para la obtención y renovación de la Acreditación en Alta Calidad y otras actividades generadas en el momento dos del MIAA. 3. Coadyuvar en la asesoría para la construcción y actualización de Documentos de Condiciones de Calidad o el que haga sus veces y en el desarrollo de los trámites asociados a Registro Calificado de Programas académicos y de la Institución y de las actividades que surjan en el marco del momento tres del MIAA. 4. Apoyar en la elaboración de informes requeridos en la dependencia, la institución y entidades externas, así como la participación en actividades de capacitación y sensibilización relacionadas con el Aseguramiento de la Calidad Académica. 5. Coadyuvar en la construcción, implementación institucional y evaluación de los Resultados de Aprendizaje -R.A.de los programas en funcionamiento.</t>
  </si>
  <si>
    <t>H184</t>
  </si>
  <si>
    <t>0545 DE 2026</t>
  </si>
  <si>
    <t>JAIR RICARDO MUÑOZ AVILA</t>
  </si>
  <si>
    <t>PRESTACIÓN DE SERVICIOS DE APOYO A LA GESTIÓN NECESARIO PARA EL DESARROLLO DE LOS DIFERENTES PROCESOS DE INSTRUMENTOS FOLCLORICOS DEL PROYECTO FICHA BU 01 0809 2025 “BIENESTAR PARA TODOS LOS UNILLANISTAS: PORQUE CADA INTEGRANTE IMPORTA”</t>
  </si>
  <si>
    <t>H217</t>
  </si>
  <si>
    <t>0546 DE 2026</t>
  </si>
  <si>
    <t>EDWIN FERNANDO BUITRAGO AGUILAR</t>
  </si>
  <si>
    <t>PRESTACIÓN DE SERVICIOS DE APOYO A LA GESTIÓN NECESARIO PARA EL DESARROLLO DE LOS DIFERENTES PROCESOS EN LA INSTRUCCIÓN DE DANZAS NACIONALES DEL PROYECTO FICHA BU 01 0809 2025 “BIENESTAR PARA TODOS LOS UNILLANISTAS: PORQUE CADA INTEGRANTE IMPORTA”</t>
  </si>
  <si>
    <t>H225</t>
  </si>
  <si>
    <t>0547 DE 2026</t>
  </si>
  <si>
    <t>DAVID ALEXANDER MELO MARQUEZ</t>
  </si>
  <si>
    <t>PRESTACIÓN DE SERVICIOS DE APOYO A LA GESTIÓN NECESARIO PARA EL DESARROLLO DE LOS DIFERENTES PROCESOS EN LA INSTRUCCIÓN DE NARRATIVA ORAL DEL PROYECTO FICHA BU 01 0809 2025 “BIENESTAR PARA TODOS LOS UNILLANISTAS: PORQUE CADA INTEGRANTE IMPORTA”</t>
  </si>
  <si>
    <t>H226</t>
  </si>
  <si>
    <t>0548 DE 2026</t>
  </si>
  <si>
    <t>GEYMAR PABON TREJO</t>
  </si>
  <si>
    <t>PRESTACIÓN DE SERVICIOS DE APOYO A LA GESTIÓN NECESARIO PARA EL DESARROLLO DE LOS DIFERENTES PROCESOS EN LA DISCIPLINA TAEKWONDO DEL PROYECTO FICHA BU 01 0809 2025 “BIENESTAR PARA TODOS LOS UNILLANISTAS: PORQUE CADA INTEGRANTE IMPORTA”</t>
  </si>
  <si>
    <t>H522</t>
  </si>
  <si>
    <t>0549 DE 2026</t>
  </si>
  <si>
    <t>JHON ALEXANDER GABANZO AREVALO</t>
  </si>
  <si>
    <t>PRESTACIÓN DE SERVICIOS DE APOYO A LA GESTIÓN NECESARIO PARA EL DESARROLLO DE LOS DIFERENTES PROCESOS DEL ÁREA DE RECREACIÓN Y DEPORTES DEL PROYECTO FICHA BU 01 0809 2025 “BIENESTAR PARA TODOS LOS UNILLANISTAS: PORQUE CADA INTEGRANTE IMPORTA”</t>
  </si>
  <si>
    <t>H523</t>
  </si>
  <si>
    <t>0550 DE 2026</t>
  </si>
  <si>
    <t>CLAUDIA PATRICIA ROMERO LOPEZ</t>
  </si>
  <si>
    <t>1.  Apoyar a la jefatura de Bienestar Institucional en la elaboración de informes que permitan responder los procesos de autoevaluación con fines de acreditación de calidad y registro calificado de los programas académicos. 2.  Contribuir en la elaboración de informes y documentos relacionados con las actividades del personal de acuerdo con procedimientos organizacionales. 3. Apoyar a la jefatura de Bienestar en la consolidación, administración y generación de reportes estadísticos de participación y cobertura de la comunidad universitaria en los programas/servicios/actividades de Bienestar Institucional Universitario. 4. Colaborar en la compilación de información de las áreas de bienestar y mantener actualizadas las bases de datos creadas para obtener información de todos los beneficios ofrecidos en la División de Bienestar Universitario. 5. Coadyuvar en la recopilación y formulación de informes solicitados por los organismos de control e informes de interés interinstitucional. 6. Prestar apoyo en los elementos que contribuyan a la implementación del Proceso de Bienestar en el marco del SIG. 7. Contribuir en masificar la divulgación y visualización de los servicios de Bienestar. 8. Apoyar la formulación y seguimiento de los diferentes planes de acción y Planes de Mejoramiento de la División de Bienestar Universitario. 9.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10. Brindar apoyo a la jefatura de Bienestar en los eventos institucionales que se realicen y sean liderados o apoyados por la Dirección de Bienestar Institucional. PARÁGRAFO PRIMERO: Los traslados a sitios distintos del lugar de ejecución del contrato serán autorizados por el supervisor, el reconocimiento de gastos por desplazamiento se hará de acuerdo con los criterios establecidos por la entidad para tal efecto.</t>
  </si>
  <si>
    <t>H524</t>
  </si>
  <si>
    <t>0551 DE 2026</t>
  </si>
  <si>
    <t>GLADYS ADRIANA POVEDA ROA</t>
  </si>
  <si>
    <t>PRESTACIÓN DE SERVICIOS DE APOYO A LA GESTIÓN COMO AUXILIAR DE INVESTIGACIÓN PARA EL  DESARROLLO DEL PROYECTO DE INVESTIGACIÓN “CARACTERIZACIÓN ECO-EPIDEMIOLÓGICA Y EVALUACIÓN DE FACTORES DE RIESGO ASOCIADOS A LEPTOSPIROSIS CANINA EN LA VEREDA BARCELONA Y LA COCUY” CON CÓDIGO C01-01-2025-006, DE LA FACULTAD DE CIENCIAS AGROPECUARIAS Y RECURSOS NATURALES CONFORME A LA FICHA BPUNI VIAC 03-0309-2025, DENOMINADA “FORTALECIMIENTO DE LA INVESTIGACIÓN, DESARROLLO TECNOLÓGICO E INNOVACIÓN EN LA UNIVERSIDAD DE LOS LLANOS PARA CONTRIBUIR A LOS RETOS TERRITORIALES”.</t>
  </si>
  <si>
    <t>1. Brindar apoyo en la recepción, rotulación y registro de muestras biológicas, asegurando la correcta identificación y trazabilidad de cada muestra de suero. 2. Colaborar para el correcto almacenamiento y conservación de muestras en condiciones adecuadas de temperatura y bioseguridad (uso de crioviales y en ultracongelador congelador). 3. Apoyar la preparación de reactivos, medios y soluciones requeridos para la realización de las pruebas de PCR. 4. Apoyar la extracción de ADN y preparación de muestras para PCR, siguiendo protocolos estandarizados de bioseguridad y control de calidad. 5. Brindar apoyo para el manejo y mantenimiento básico del equipo de laboratorio, como centrífugas, micropipetas, termocicladores, microscopios y cabinas de flujo laminar. 6. Coadyuvar en el registro preciso de los resultados obtenidos y consolidados en la base de datos digital del proyecto, garantizando la integridad de la información.</t>
  </si>
  <si>
    <t>H478</t>
  </si>
  <si>
    <t>0552 DE 2026</t>
  </si>
  <si>
    <t>KAREN ANDREA BERNAL CONTRERAS</t>
  </si>
  <si>
    <t>PRESTACIÓN DE SERVICIOS DE APOYO A LA GESTIÓN COMO AUXILIAR DE INVESTIGACIÓN  PARA EL DESARROLLO DEL PROYECTO DE INVESTIGACIÓN “CONSTRUCCIÓN DE UN BIOBANCO MICROBIANO EN LA UNIVERSIDAD DE LOS LLANOS PARA LA EDUCACIÓN E INNOVACIÓN EN SALUD PÚBLICA” CON CÓDIGO C01-03-2025-009, DE LA FACULTAD DE CIENCIAS DE LA SALUD, CONFORME A LA FICHA BPUNI VIAC 03-0309-2025, DENOMINADA “FORTALECIMIENTO DE LA INVESTIGACIÓN, DESARROLLO TECNOLÓGICO E INNOVACIÓN EN LA UNIVERSIDAD DE LOS LLANOS PARA CONTRIBUIR A LOS RETOS TERRITORIALES”.</t>
  </si>
  <si>
    <t>1. Apoyar las actividades de estandarización de técnicas para el aislamiento, caracterización y crioconservación de cepas microbianas. 2. Coadyuvar en la construcción de bases de datos para análisis bioestadístico de la diversidad microbiana. 3. Prestar apoyo en la construcción de protocolos para la conservación de cepas microbianas. 4. Apoyar en la ejecución de ensayos básicos como el recuento de microorganismos, la identificación de bacterias y hongos, y las pruebas de esterilidad. 5. Contribuir al trabajo con cultivos de microorganismos, cuidando su manipulación y conservación de acuerdo con los protocolos establecidos. 6. Prestar apoyo en diligenciar registros de las actividades realizadas, incluyendo la toma de muestras, los resultados obtenidos y los controles de calidad. 7. Brindar apoyo en las actividades de limpieza y desinfección en las áreas de trabajo, equipos e instrumental del laboratorio para mantener un ambiente estéril y seguro. 8. Desarrollar actividades de inactivación y desecho adecuado de las muestras analizadas y los residuos biológicos peligrosos.</t>
  </si>
  <si>
    <t>320701</t>
  </si>
  <si>
    <t>H480</t>
  </si>
  <si>
    <t>0553 DE 2026</t>
  </si>
  <si>
    <t>TULIA DAYANNA SANCHEZ RODRIGUEZ</t>
  </si>
  <si>
    <t>PRESTACIÓN DE SERVICIOS PROFESIONALES PARA EL FORTALECIMIENTO DE ACCIONES QUE PERMITAN LA REESTRUCTURACIÓN ESTRATÉGICA DEL SISTEMA DE INVESTIGACIONES EN LA UNIVERSIDAD DE LOS LLANOS CON CARGO A LA FICHA BPUNI VIAC 03 0309 2025 DENOMINADO “FORTALECIMIENTO DE LA INVESTIGACIÓN, DESARROLLO TECNOLÓGICO E INNOVACIÓN EN LA UNIVERSIDAD DE LOS LLANOS PARA CONTRIBUIR A LOS RETOS TERRITORIALES.</t>
  </si>
  <si>
    <t>1.  Contribuir en el diseño, formulación y validación de la política de investigación y proyección social de la Universidad de los Llanos. 2. Coadyuvar en la identificación de líneas de investigación o áreas de proyección social orientadas a producir, gestionar y apropiar socialmente el conocimiento en los contextos sociales y culturales de la Orinoquia. 3.      Apoyar acciones, iniciativas y gestiones estratégicas que permitan el fortalecimiento del Sistema de Investigaciones de la Universidad de los Llanos. 4. Elaborar y entrega el documento que contenga el proyecto de Política de Investigación y Proyección Social de la Universidad de los Llanos conforme a los lineamientos para la estructuración de políticas estratégicas en la Universidad de los Llanos (Resolución Rectoral N° 1351 de 2025). Se deben contemplar mínimo 3 revisiones y/o ajustes al documento propuesto. 5. Elaborar y entregar documento que contenga la propuesta de al menos una línea o área de proyección social para la Universidad de los Llanos orientada a producir, gestionar y apropiar socialmente el conocimiento en los contextos sociales y culturales de la Orinoquia.</t>
  </si>
  <si>
    <t>H481</t>
  </si>
  <si>
    <t>0554 DE 2026</t>
  </si>
  <si>
    <t>PAULA JULIANA MORENO CARRILLO</t>
  </si>
  <si>
    <t>PRESTACIÓN DE SERVICIOS PROFESIONALES PARA EL DESARROLLO DEL PROYECTO DE INVESTIGACIÓN: “TRANSMISIÓN DE HEMOPARÁSITOS POR IXODIDAE EN ÁREAS PERIURBANAS Y RURALES DE PRODUCCIÓN ANIMAL DEL MUNICIPIO DE VILLAVICENCIO: ENFOQUE UNA SALUD”, CON CÓDIGO C10-F01-008-2024, DE LA FACULTAD DE CIENCIAS AGROPECUARIAS Y RECURSOS NATURALES CONFORME A LA FICHA BPUNI VIAC 08 1510 2024 DENOMINADO “FORTALECIMIENTO DEL SISTEMA DE INVESTIGACIONES DE LA UNIVERSIDAD DE LOS LLANOS PARA ATENDER LOS RETOS Y DESAFÍOS DEL TERRITORIO”-ACTUALIZACIÓN.</t>
  </si>
  <si>
    <t>Un (01) mes y diez (10) días calendario</t>
  </si>
  <si>
    <t>H483</t>
  </si>
  <si>
    <t>0555 DE 2026</t>
  </si>
  <si>
    <t>SEBASTIAN GOMEZ AGUDELO</t>
  </si>
  <si>
    <t>PRESTACIÓN DE SERVICIOS DE APOYO A LA GESTIÓN COMO AUXILIAR DE INVESTIGACIÓN PARA EL DESARROLLO DEL PROYECTO DE INVESTIGACIÓN “MONITOREO Y ANÁLISIS DE LA ACTIVIDAD ECONÓMICA DEL DEPARTAMENTO DEL META” CON CÓDIGO: C01-05-2025-008, DE LA FACULTAD DE CIENCIAS ECONÓMICAS, CONFORME A LA FICHA BPUNI VIAC 03 0309 2025, DENOMINADA “FORTALECIMIENTO DE LA INVESTIGACIÓN, DESARROLLO TECNOLÓGICO E INNOVACIÓN EN LA UNIVERSIDAD DE LOS LLANOS PARA CONTRIBUIR A LOS RETOS TERRITORIALES</t>
  </si>
  <si>
    <t>Nueve (09) meses calendario</t>
  </si>
  <si>
    <t>SEYDYSS GARAY RODRIGUEZ</t>
  </si>
  <si>
    <t>1. Brindar apoyo en la identificación de variables que complementen el indicador mensual del departamento del Meta con series relacionadas a la tasa de ocupación, tasa de desempleo y, si es posible, informalidad para el Meta con base en ENH/ECH/GEIH y boletines del mercado laboral. 2. Apoyar la elaboración de modelos econométricos que relacione al PIB y al indicador con el empleo del departamento. 3. Coadyuvar en la estimación para cada choque, las variaciones de la tasa de ocupación y desempleo del Meta durante la fase contractiva y la posterior recuperación, comparándolas con el comportamiento nacional. 4. Colaborar en la elaboración de documento informativo para la pagina web del indicador mensual.</t>
  </si>
  <si>
    <t>320602</t>
  </si>
  <si>
    <t>H484</t>
  </si>
  <si>
    <t>0556 DE 2026</t>
  </si>
  <si>
    <t>ANDRES MAURICIO BURBANO HORTA</t>
  </si>
  <si>
    <t>PRESTACIÓN DE SERVICIOS DE APOYO A LA GESTIÓN COMO AUXILIAR DE INVESTIGACIÓN PARA EL DESARROLLO DEL PROYECTO DE INVESTIGACIÓN “EVALUACIÓN DE DIETAS SUPLEMENTADAS CON L-TRYPTOPHAN EN LA ALIMENTACIÓN DE Brycon amazonicus EN ETAPAS TEMPRANAS EN SISTEMAS BIOFLOC Y RAS’’, CON CÓDIGO C01-01-2025-005. DE LA FACULTAD DE CIENCIAS AGROPECUARIAS Y RECURSOS NATURALES, CON CARGO A LA FICHA BPUNI VIAC 03-0309-2025, denominada “FORTALECIMIENTO DE LA INVESTIGACIÓN, DESARROLLO TECNOLÓGICO E INNOVACIÓN EN LA UNIVERSIDAD DE LOS LLANOS PARA CONTRIBUIR A LOS RETOS TERRITORIALES.</t>
  </si>
  <si>
    <t>Diez (10) meses calendario</t>
  </si>
  <si>
    <t>LUIS FELIPE COLLAZOS LASSO</t>
  </si>
  <si>
    <t>1. Contribuir en la toma de los parámetros de calidad de agua. 2. Apoyar en el monitoreo continuo del desarrollo zootécnico. 3. Contribuir y velar por la correcta toma de datos de campo. 4. Prestar apoyo en la gestión y manejo de los datos obtenidos. 5. Colaborar en la redacción del informe parcial del proyecto.</t>
  </si>
  <si>
    <t>320504</t>
  </si>
  <si>
    <t>H519</t>
  </si>
  <si>
    <t>0557 DE 2026</t>
  </si>
  <si>
    <t>LUZ ELENA MALAGON CASTRO</t>
  </si>
  <si>
    <t>PRESTACIÓN DE SERVICIOS PROFESIONALES EN LA IMPLEMENTACIÓN DE ACCIONES QUE FORTALEZCAN LA CIENCIA ABIERTA EN LA UNIVERSIDAD DE LOS LLANOS CON CARGO A LA FICHA BPUNI VIAC 03 0309 2025 DENOMINADO “FORTALECIMIENTO DE LA INVESTIGACIÓN, DESARROLLO TECNOLÓGICO E INNOVACIÓN EN LA UNIVERSIDAD DE LOS LLANOS PARA CONTRIBUIR A LOS RETOS TERRITORIALES.</t>
  </si>
  <si>
    <t>1. Contribuir con el diseño, formulación y validación de la política institucional de ciencia abierta de la Universidad de los Llanos con sus respectivos lineamientos normativos, organizacionales y estratégicos. 2. Coadyuvar en la elaboración del diagnóstico institucional relacionado con el Current Research Information Systems y en el análisis de alternativas para la implementación de este en la Universidad de los Llanos. 3. Elaborar y entregar el Documento que contenga el proyecto de Política Institucional de Ciencia Abierta de la Universidad de los Llanos, con sus respectivos lineamientos normativos, organizacionales y estratégicos, documento que debe ser proyectado atendiendo el contenido de la Resolución Rectoral N° 1351 de 2025, respecto de la estructuración de políticas estratégicas en la Universidad de los Llanos. Dicha proyección documental normativa, debe contemplar mínimo 3 revisiones y/o ajustes. 4. Elaborar y entregar el Documento que contenga el estado de la Universidad de los Llanos en materia de requerimientos necesarios para la implementación del Current Research Information Systems, así como el análisis de alternativas para la implementación de este en la Universidad.</t>
  </si>
  <si>
    <t>H520</t>
  </si>
  <si>
    <t>0558 DE 2026</t>
  </si>
  <si>
    <t>LADYS MAYURY MOLANO BRAVO</t>
  </si>
  <si>
    <t>PRESTACIÓN DE SERVICIOS DE APOYO A LA GESTIÓN COMO AUXILIAR DE INVESTIGACIÓN PARA EL DESARROLLO DEL PROYECTO DE INVESTIGACIÓN “MONITOREO Y ANÁLISIS DE LA ACTIVIDAD ECONÓMICA DEL DEPARTAMENTO DEL META” CON CÓDIGO: C01-05-2025-008, DE LA FACULTAD DE CIENCIAS ECONÓMICAS, CONFORME A LA FICHA BPUNI VIAC 03 0309 2025 “FORTALECIMIENTO DE LA INVESTIGACIÓN, DESARROLLO TECNOLÓGICO E INNOVACIÓN EN LA UNIVERSIDAD DE LOS LLANOS PARA CONTRIBUIR A LOS RETOS TERRITORIALES”</t>
  </si>
  <si>
    <t>Dos (02) meses y veinte (20) días calendario</t>
  </si>
  <si>
    <t>1. Apoyar a la recolección de datos. 2. Colaborar con la organización de los datos. 3. Coadyuvar en la revisión bibliográfica. 4. Contribuir en la elaboración de informes. 5. Apoyar en la preparación de presentaciones para congresos.</t>
  </si>
  <si>
    <t>H526</t>
  </si>
  <si>
    <t>0559 DE 2026</t>
  </si>
  <si>
    <t>DANIEL ARTURO SANCHEZ ORTIZ</t>
  </si>
  <si>
    <t>PRESTACIÓN DE SERVICIOS PROFESIONALES PARA EL DESARROLLO DEL PROYECTO DE INVESTIGACIÓN “MONITOREO Y ANÁLISIS DE LA ACTIVIDAD ECONÓMICA DEL DEPARTAMENTO DEL META” CON CÓDIGO: C01-05-2025-008, DE LA FACULTAD DE CIENCIAS ECONÓMICAS, CONFORME A LA FICHA BPUNI VIAC 03-0309-2025, denominada “FORTALECIMIENTO DE LA INVESTIGACIÓN, DESARROLLO TECNOLÓGICO E INNOVACIÓN EN LA UNIVERSIDAD DE LOS LLANOS PARA CONTRIBUIR A LOS RETOS TERRITORIALES.</t>
  </si>
  <si>
    <t>Decano de la Facultad de Ciencias Económicas</t>
  </si>
  <si>
    <t>1. Colaborar y asesorar en la automatización en código abierto para para la automatización del indicador de la actividad económica y demás estadísticas.</t>
  </si>
  <si>
    <t>H537</t>
  </si>
  <si>
    <t>ORQUIDEAS CONVENIO UNILLANOS</t>
  </si>
  <si>
    <t>0560 DE 2026</t>
  </si>
  <si>
    <t>HENRY ESTEBAN RINCON SUAREZ</t>
  </si>
  <si>
    <t>PRESTACIÓN DE SERVICIOS PROFESIONALES PARA PARA EL DESARROLLO DEL PROYECTO DE INVESTIGACIÓN “RELEVANCIA DE LAS ESPECIES Y/O CULTIVOS DESATENDIDOS Y SUBUTILIZADOS PARA LAS IMPLICACIONES DE CONSERVACIÓN Y ADAPTACIÓN AL CAMBIO CLIMÁTICO EN LOS LLANOS ORIENTALES” CON CENTRO DE COSTOS 320203, PARA LA CONVOCATORIA NO. 948 – 2024 PROGRAMA ORQUÍDEAS, MUJERES EN LA CIENCIA – CONTRATO DE FINANCIAMIENTO DE RECUPERACIÓN CONTINGENTE NO. 112721-148-2024: INVESTIGADORA POSDOCTORAL Y JOVEN INVESTIGADORA.</t>
  </si>
  <si>
    <t>ELVIS MIGUEL PEREZ RODRIGUEZ</t>
  </si>
  <si>
    <t xml:space="preserve">Decano de la Facultad de Ciencias Básicas e Ingeniería </t>
  </si>
  <si>
    <t>1. Contribuir en la creación la línea gráfica y el diseño de la cartilla y/o el folleto, seleccionando tipografías, paletas de color y elementos visuales que faciliten la lectura y comprensión del contenido. 2. Apoyar la creación de infografías, diagramas e ilustraciones que sinteticen los datos científicos y conclusiones de la investigación de manera pedagógica y visualmente atractiva. 3. Apoyar el diseño de la maquetación y formato final de los documentos, garantizando equilibrio visual, jerarquía informativa y accesibilidad comunicativa. 4. Apoyar la revisión de los contenidos gráficos conforme a las observaciones técnicas del equipo investigador o del supervisor, asegurando la coherencia con los objetivos pedagógicos del proyecto. 5. Coadyuvar en la realización de bocetos iniciales de diseño (para validación). 6. Colaborar en el diseño de las artes finales de una (1) cartilla y/o un (1) folleto, con diseño y diagramación completos. 7. Ayudar a la preparación de archivos para impresión, en formatos requeridos por la Universidad y conforme a las especificaciones técnicas acordadas.</t>
  </si>
  <si>
    <t>320203</t>
  </si>
  <si>
    <t>H539</t>
  </si>
  <si>
    <t>0561 DE 2026</t>
  </si>
  <si>
    <t>JAVIER ALEJANDRO CASTRO CALDERON</t>
  </si>
  <si>
    <t>PRESTACIÓN DE SERVICIOS DE APOYO A LA GESTIÓN PARA EL DESARROLLO DEL CONVENIO INTERADMINISTRATIVO No. 445 SUSCRITO ENTRE EN EL INSTITUTO DE TURISMO DEL META Y LA UNIVERSIDAD DE LOS LLANOS.</t>
  </si>
  <si>
    <t>Un (01) mes y dieciséis (16) días calendario</t>
  </si>
  <si>
    <t>1. Brindar apoyo en la aplicación de instrumentos diagnósticos de entrada y de salida establecidos en el Convenio Interadministrativo No. 445. 2. Colaborar en la consolidación del registro fotográfico y evidencias como suministro a los informes de supervisión y administrativos del Convenio. 3. Coadyuvar en la logística del cronograma de actividades establecidas en el desarrollo del Convenio Interadministrativo No. 445. 4. Apoyar en la elaboración de documentos requeridos para la liquidación de los contratos derivados del Convenio Interadministrativo No. 445.</t>
  </si>
  <si>
    <t>280103510</t>
  </si>
  <si>
    <t>H492</t>
  </si>
  <si>
    <t>0562 DE 2026</t>
  </si>
  <si>
    <t>LEILA CONSTANZA CASTRO PEÑA</t>
  </si>
  <si>
    <t>1. Coadyuvar en los procesos de formulación, evaluación, seguimiento y cierre de los proyectos de extensión de educación continuada y eventos de la Universidad de los Llanos. 2. Apoyar la consolidación de requerimientos para los procesos contractuales necesarios para la ejecución de los proyectos de educación continuada y eventos. 3. Coadyuvar con los procesos administrativos de solicitud de avances para el desarrollo de las actividades programadas dentro de los proyectos de extensión de educación continuada y eventos. 4. Brindar apoyo a las Facultades y dependencias en la realización de los procesos contractuales que surjan para la contratación del recurso humano requerido en los diferentes proyectos de educación continuada y eventos. 5. Apoyar el manejo y publicación de educación continuada, actividades académicas y/o eventos en las plataformas institucionales. 6. Contribuir con el proceso de trazabilidad en la plataforma SIAU de cada uno de los proyectos institucionalizados en lo concerniente a la educación continua, actividades académicas y eventos. 7. Apoyar en el diseño, revisión e implementación de procedimientos y formatos en el marco de la autoevaluación, acreditación y aseguramiento de la calidad del proceso de educación continuada. 8.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</si>
  <si>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H308</t>
  </si>
  <si>
    <t>0563 DE 2026</t>
  </si>
  <si>
    <t>NANCY YOHANA CARRILLO CARRILLO</t>
  </si>
  <si>
    <t>1. Apoyar el diseño conceptual y colaborar en el desarrollo de los contenidos pedagógicos que serán divulgados en comunidades o grupos de interés, en coherencia con el marco científico y educativo del proyecto. 2. Coadyuvar en la realización de los ajustes correspondientes mediante procesos de transposición didáctica, asegurando la pertinencia y comprensión de los contenidos según las características de los diferentes grupos poblacionales. 3. Contribuir con el diseñador gráfico para la definición y adecuación de los formatos finales de los materiales, en caso de que el proceso lo requiera.</t>
  </si>
  <si>
    <t>H540</t>
  </si>
  <si>
    <t>0564 DE 2026</t>
  </si>
  <si>
    <t>MONICA ALEJANDRA GUTIERREZ PEÑA</t>
  </si>
  <si>
    <t>1. Colaborar en el diseño y ejecución de estrategias de promoción para los programas y eventos de educación continuada, en articulación con la Dirección de Proyección Social y el Área de Comunicaciones. 2. Brindar apoyo en la publicación y actualización de la oferta de educación continuada y eventos en las plataformas institucionales y otros medios de difusión autorizados. 3. Colaborar en la gestión de contenidos promocionales (textos, piezas básicas, boletines) y la producción de materiales gráficos con el Área de Comunicaciones. 4. Apoyar el seguimiento a las campañas de promoción, que permitan analizar su alcance, matricula e impacto y proponer acciones de mejora. 5. Apoyar a facultades, centros y laboratorios en la recopilación y validación de información necesaria para la difusión de cursos, talleres y eventos. 6. Apoyar la elaboración de requerimientos administrativos y contractuales, especialmente los asociados a procesos de difusión y ejecución de actividades. 7. Brindar apoyo en el seguimiento a la plataforma SIAU, verificando la trazabilidad y concordancia de la información institucionalizada con la oferta publicada. 8. Contribuir al diseño y mejora de procedimientos y formatos del proceso de educación continuada en el marco del aseguramiento de la calidad. 9. Coadyuvar en la implementación y actualización de la estrategia y el portafolio de venta de bienes y servicios. 10.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</si>
  <si>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H315</t>
  </si>
  <si>
    <t>0565 DE 2026</t>
  </si>
  <si>
    <t>1. Apoyar la coordinación y desarrollo del análisis multidimensional del entorno socioeconómico, académico, tecnológico, ambiental y organizacional, como insumo fundamental para la elaboración del estudio de contexto institucional. 2. Colaborar en la coordinación y definición los enfoques metodológicos, criterios técnicos y alcances del estudio de contexto, garantizando su coherencia con las necesidades estratégicas de la Universidad. 3. Brindar apoyo en la coordinación y realización del análisis de la incidencia normativa y del marco regulatorio aplicable a la Universidad de los Llanos, identificando implicaciones, oportunidades y restricciones para su desarrollo institucional. 4. Colaborar en la coordinación y ejecución del análisis de las realidades territoriales, escenarios de conflicto, dinámicas sociales y retos que influyen en el contexto universitario, con enfoque diferencial y territorial. 5. Apoyar la coordinación y formulación de los lineamientos estratégicos derivados del estudio, orientados al fortalecimiento institucional y a la toma de decisiones en la Universidad. 6. Coadyuvar en la coordinación de la estructuración y consolidación del repositorio digital de bases de datos esenciales utilizadas y generadas en el estudio de contexto, asegurando su disponibilidad y trazabilidad. 7. Apoyar en la coordinación y elaboración del documento final del Estudio de Contexto Institucional de la Universidad de los Llanos, integrando análisis, resultados, lineamientos y recomendaciones estratégicas. PARÁGRAFO PRIMERO:  Los traslados a sitios distintos del lugar de ejecución del contrato serán autorizados por el supervisor, el reconocimiento de gastos por desplazamiento se hará de acuerdo con los criterios establecidos por la entidad para tal efecto.</t>
  </si>
  <si>
    <t>H470</t>
  </si>
  <si>
    <t>0566 DE 2026</t>
  </si>
  <si>
    <t>MAYRA ALEJANDRA MURCIA HIDALGO</t>
  </si>
  <si>
    <t>1. Brindar apoyo técnico y metodológico en la formulación y elaboración de los contenidos del estudio de contexto, conforme a los lineamientos establecidos para su desarrollo. 2. Contribuir a la consolidación y organización de los insumos requeridos para la construcción del estudio de contexto, garantizando su pertinencia y calidad. 3. Apoyar la revisión técnica y metodológica de los contenidos que integran el estudio de contexto, asegurando coherencia, consistencia y alineación con los objetivos institucionales. 4. Contribuir en la estructuración documental del estudio de contexto, incluyendo la organización de capítulos, componentes analíticos y anexos correspondientes. 5.  Apoyar la elaboración de análisis preliminares y procesamiento de datos e información, como soporte para los diferentes apartados del estudio de contexto. PARÁGRAFO PRIMERO:  Los traslados a sitios distintos del lugar de ejecución del contrato serán autorizados por el supervisor, el reconocimiento de gastos por desplazamiento se hará de acuerdo con los criterios establecidos por la entidad para tal efecto.</t>
  </si>
  <si>
    <t>H471</t>
  </si>
  <si>
    <t>0567 DE 2026</t>
  </si>
  <si>
    <t>0568 DE 2026</t>
  </si>
  <si>
    <t>ADRIANA MEJIA MENDEZ</t>
  </si>
  <si>
    <t>1. Apoyar la recopilación, ordenamiento y sistematización de datos provenientes de múltiples fuentes, asegurando su pertinencia para el estudio de contexto. 2. Colaborar en los análisis estadísticos que sirvan como soporte técnico y metodológico para los diferentes componentes del estudio de contexto. 3. Brindar apoyo en el diseño y documentación de las metodologías que orientan los procedimientos estadísticos requeridos, garantizando su rigurosidad y coherencia con los objetivos del estudio. 4. Apoyar la definición, clasificación y aplicabilidad de la tipología de las variables seleccionadas, en función de las necesidades de análisis. 5. Desarrollar el modelo estadístico, así como las herramientas digitales, software de apoyo e instrumentos de captura, almacenamiento y generación de reportes de información, que permitan fortalecer la calidad y trazabilidad de los datos del estudio. PARÁGRAFO PRIMERO:  Los traslados a sitios distintos del lugar de ejecución del contrato serán autorizados por el supervisor, el reconocimiento de gastos por desplazamiento se hará de acuerdo con los criterios establecidos por la entidad para tal efecto.</t>
  </si>
  <si>
    <t>H473</t>
  </si>
  <si>
    <t>0569 DE 2026</t>
  </si>
  <si>
    <t>DARIO ORTEGA HERNANDEZ</t>
  </si>
  <si>
    <t>1. Brindar apoyo en la recopilación y selección de la información, datos e insumos visuales necesarios para la elaboración de los elementos gráficos del estudio de contexto. 2. Colaborar en el diseño y producción de infografías, mapas conceptuales, diagramas, gráficos y demás representaciones visuales, asegurando claridad, coherencia y pertinencia frente al contenido analítico del estudio. 3. Apoyar el desarrollo de ilustraciones, iconografías y recursos visuales que faciliten la comprensión de los hallazgos y componentes del estudio de contexto. 4. Colaborar en el diseño y diagramación de la estructura editorial del documento, incluyendo portada, capítulos, anexos, tablas, figuras y estilos visuales institucionales. 5. Brindar apoyo en la preparación de los archivos finales para la publicación digital e impresa, garantizando estándares de calidad, resolución, usabilidad y compatibilidad con los formatos institucionales. PARÁGRAFO PRIMERO:  Los traslados a sitios distintos del lugar de ejecución del contrato serán autorizados por el supervisor, el reconocimiento de gastos por desplazamiento se hará de acuerdo con los criterios establecidos por la entidad para tal efecto.</t>
  </si>
  <si>
    <t>H474</t>
  </si>
  <si>
    <t>0570 DE 2026</t>
  </si>
  <si>
    <t>DIANA DARLLERY MURILLO MOSQUERA</t>
  </si>
  <si>
    <t>1. Apoyar la recopilación, organización y depuración de datos provenientes de diversas fuentes, garantizando su pertinencia y confiabilidad para el estudio de contexto. 2. Colaborar en la realización de análisis estadísticos descriptivos e inferenciales, según corresponda, como soporte técnico para la fundamentación cuantitativa del estudio. 3. Apoyar la elaboración de modelos, indicadores y métricas estadísticas, que permitan interpretar tendencias, relaciones y comportamientos relevantes en el contexto institucional. 4. Brindar apoyo en la generación de visualizaciones estadísticas y cuadros de resultados, que faciliten la comprensión de los análisis realizados y respalden las conclusiones del estudio. 5. Apoyar la documentación de los procedimientos estadísticos aplicados, asegurando trazabilidad, transparencia metodológica y rigurosidad técnica en los resultados presentados. PARÁGRAFO PRIMERO:  Los traslados a sitios distintos del lugar de ejecución del contrato serán autorizados por el supervisor, el reconocimiento de gastos por desplazamiento se hará de acuerdo con los criterios establecidos por la entidad para tal efecto.</t>
  </si>
  <si>
    <t>H475</t>
  </si>
  <si>
    <t>0571 DE 2026</t>
  </si>
  <si>
    <t>YURIANA MARITZA MORALES ROMERO</t>
  </si>
  <si>
    <t>1. Colaborar en la recopilación y sistematización de la información cuantitativa y cualitativa relacionada con las funciones sustantivas de docencia, investigación y extensión, proveniente de dependencias académicas, administrativas y bases de datos institucionales. 2. Apoyar los análisis de los indicadores institucionales asociados a docencia, tales como cobertura, matrícula, permanencia, graduación, calidad académica y desempeño estudiantil, identificando tendencias y brechas. 3. Colaborar en la evaluación de la producción científica, los proyectos de investigación, grupos, semilleros y capacidades instaladas, determinando su impacto en el desarrollo académico y regional. 4. Coadyuvar en el análisis de la gestión y resultados de los programas, proyectos y servicios de extensión universitaria, valorando su articulación con el entorno social, productivo y comunitario. 5. Colaborar en la identificación de aportes, buenas prácticas y logros derivados de las funciones sustantivas, así como áreas críticas que requieren fortalecimiento para el desarrollo institucional. 6. Brindar apoyo en la realización de comparativos históricos y análisis de tendencias, que permitan comprender la evolución y proyección de la docencia, investigación y extensión en la Universidad de los Llanos. 7. Apoyar en la elaboración de representaciones gráficas, informes parciales y matrices de análisis, que faciliten la interpretación de resultados y aporten a la toma de decisiones estratégicas. 8. Colaborar en la integración de los hallazgos en un análisis consolidado del impacto de las funciones sustantivas, articulándolo con los objetivos del estudio de contexto y las necesidades institucionales. PARÁGRAFO PRIMERO:  Los traslados a sitios distintos del lugar de ejecución del contrato serán autorizados por el supervisor, el reconocimiento de gastos por desplazamiento se hará de acuerdo con los criterios establecidos por la entidad para tal efecto</t>
  </si>
  <si>
    <t>H476</t>
  </si>
  <si>
    <t>0572 DE 2026</t>
  </si>
  <si>
    <t>LIZETH CONSTANZA GUEVARA SILVA</t>
  </si>
  <si>
    <t>1. Colaborar en el diseño y ejecución del plan de recolección de información primaria y secundaria, considerando fuentes regionales, institucionales y sectoriales relevantes para el estudio de mercado. 2. Apoyar en la identificación, selección y caracterización de los actores del entorno (instituciones, sectores productivos, organizaciones sociales, comunidades, entre otros) que serán objeto de análisis en el estudio de mercado. 3. Colaborar en la aplicación de instrumentos de recolección de información como encuestas, entrevistas, grupos focales y revisión documental para captar necesidades, percepciones y expectativas del entorno regional. 4. Brindar apoyo en la sistematización y depuración de la información recolectada, asegurando su confiabilidad, organización y coherencia metodológica para el análisis del estudio de mercado. 5. Colaborar en la realización de análisis cuantitativos y cualitativos de la información, identificando patrones, tendencias, problemáticas, oportunidades y demandas del entorno. 6. Apoyar en la construcción de perfiles, matrices y tipologías de necesidades y expectativas regionales, articuladas con las funciones sustantivas y las prioridades institucionales. 7. Brindar apoyo en la elaboración de representaciones gráficas, tablas, mapas y visualizaciones, que faciliten la interpretación y comunicación de los resultados del estudio de mercado. 8. Coadyuvar en la integración de los hallazgos en un informe analítico del estudio de mercado, consolidando conclusiones, implicaciones estratégicas y recomendaciones para la toma de decisiones institucionales.  PARÁGRAFO PRIMERO:  Los traslados a sitios distintos del lugar de ejecución del contrato serán autorizados por el supervisor, el reconocimiento de gastos por desplazamiento se hará de acuerdo con los criterios establecidos por la entidad para tal efecto.</t>
  </si>
  <si>
    <t>H477</t>
  </si>
  <si>
    <t>DEPARTAMENTO DEL META</t>
  </si>
  <si>
    <t>0573 DE 2026</t>
  </si>
  <si>
    <t>ANA MARIA CASTRO BARRERA</t>
  </si>
  <si>
    <t>PRESTACIÓN DE SERVICIOS PROFESIONALES NECESARIOS PARA EL DESARROLLO DEL CONTRATO INTERADMINISTRATIVO No. 2041 DE 2025 “CONSTRUCCIÓN DEL DIAGNÓSTICO DOCUMENTAL Y PARTICIPATIVO DE LA POLÍTICA PÚBLICA AMBIENTAL INTEGRAL PARA EL DEPARTAMENTO DEL META, CON ENFOQUE DE PAISAJE QUE PROMUEVA EL USO SOSTENIBLE DE LA BIODIVERSIDAD Y DE LOS RECURSOS NATURALES EN EL ESCENARIO DEL CAMBIO CLIMÁTICO, ORIENTADOS AL BIENESTAR HUMANO RESILIENTE – FASE 1” SUSCRITO ENTRE LA UNIVERSIDAD DE LOS LLANOS Y EL DEPARTAMENTO DEL META.</t>
  </si>
  <si>
    <t xml:space="preserve">Decano de la Facultad de Ciencias Básicas e Ingeniería – Supervisor Unillanos, Contrato Interadministrativo 2041 de 2025 </t>
  </si>
  <si>
    <t>1. Brindar apoyo en el diseño de la metodología técnica requerida para la elaboración del diagnóstico ambiental. 2. Apoyar la recolección, sistematización y análisis de la información ambiental disponible, relacionada con biodiversidad, recurso hídrico, clima, ecosistemas, uso del suelo, amenazas y procesos de degradación. 3. Coadyuvar en el diseño metodológico para la participación de actores locales, asegurando su incorporación en las etapas del diagnóstico ambiental. 4. Apoyar la elaboración de insumos para talleres y de instrumentos de recolección de información, tales como encuestas, entrevistas y herramientas de cartografía social. 5. Asistir en la sistematización y análisis de los resultados obtenidos en los procesos participativos, derivados de los talleres desarrollados con los actores locales. 6. Brindar apoyo en el análisis de los instrumentos de planificación desde el enfoque y la normativa ambiental vigente. 7. Apoyar el análisis de los motores de transformación relevantes para la comprensión de la dinámica ambiental del territorio.</t>
  </si>
  <si>
    <t>33020102</t>
  </si>
  <si>
    <t>H507</t>
  </si>
  <si>
    <t>0574 DE 2026</t>
  </si>
  <si>
    <t>LAURA ALEJANDRA MUÑOZ MARTINEZ</t>
  </si>
  <si>
    <t>1. Apoyar la coordinación logística de reuniones, talleres, mesas de trabajo y demás espacios participativos requeridos para el desarrollo del proyecto. 2. Contribuir a la gestión documental del proyecto, incluyendo la organización de archivos, actas, memorias y demás soportes generados durante la ejecución. 3. Brindar apoyo en la construcción del cronograma y en el seguimiento al cumplimiento de actividades, según los requerimientos del proyecto. 4. Gestionar las comunicaciones oficiales, así como la elaboración de convocatorias, listados de asistencia y el relacionamiento con entidades y actores territoriales. 5. Apoyar la elaboración, consolidación y revisión de informes derivados del avance del proyecto. 6. Asistir en el manejo de bases de datos y en la sistematización de información, garantizando su organización y disponibilidad. 7. Brindar apoyo logístico y operativo al equipo técnico durante las actividades de campo y procesos de participación.</t>
  </si>
  <si>
    <t>H508</t>
  </si>
  <si>
    <t>0575 DE 2026</t>
  </si>
  <si>
    <t>RICARDO BOTERO VILLEGAS</t>
  </si>
  <si>
    <t>1. Brindar apoyo en la revisión y análisis del marco normativo nacional, departamental y municipal relacionado con ambiente, cambio climático, ordenamiento territorial, biodiversidad, paisaje y bienestar humano. 2. Coadyuvar en la identificación de vacíos legales, barreras y oportunidades para la implementación de la política pública ambiental integral. 3. Apoyar el análisis de los instrumentos de planificación (POT, POMCA, PND, PDT, entre otros) desde la normativa ambiental aplicable. 4. Apoyar la elaboración del componente jurídico del diagnóstico y brindar soporte en la construcción del documento técnico asociado al proceso participativo. 5. Coadyuvar en la revisión de competencias institucionales para la definición del marco jurídico-administrativo de la gobernanza ambiental del departamento. 6. Brindar acompañamiento jurídico a los espacios de participación, garantizando el cumplimiento de las normas de consulta y participación ciudadana. 7. Apoyar la redacción y revisión de documentos contractuales o técnicos que requieran soporte jurídico dentro del desarrollo del contrato.</t>
  </si>
  <si>
    <t>H509</t>
  </si>
  <si>
    <t>0576 DE 2026</t>
  </si>
  <si>
    <t>DIANA MILENA BARRETO ROJAS</t>
  </si>
  <si>
    <t xml:space="preserve">1. Brindar apoyo en el diseño de la metodología técnica requerida para la elaboración del diagnóstico ambiental. 2. Apoyar la recolección, sistematización y análisis de la información ambiental disponible, relacionada con biodiversidad, recurso hídrico, clima, ecosistemas, uso del suelo, amenazas y procesos de degradación. 3. Coadyuvar en el diseño metodológico para la participación de actores locales, asegurando su incorporación en las etapas del diagnóstico ambiental. 4. Apoyar la elaboración de insumos para talleres y de instrumentos de recolección de información, tales como encuestas, entrevistas y herramientas de cartografía social. 5. Asistir en la sistematización y análisis de los resultados obtenidos en los procesos participativos, derivados de los talleres desarrollados con los actores locales. 6. Brindar apoyo en el análisis de los instrumentos de planificación desde el enfoque y la normativa ambiental vigente. 7. Apoyar el análisis de los motores de transformación relevantes para la comprensión de la dinámica ambiental del territorio. </t>
  </si>
  <si>
    <t>H510</t>
  </si>
  <si>
    <t>ECOPETROL S.A</t>
  </si>
  <si>
    <t>0577 DE 2026</t>
  </si>
  <si>
    <t>ANDRES JOAQUIN SARAVIA MOJICA</t>
  </si>
  <si>
    <t>PRESTACIÓN DE SERVICIOS PROFESIONALES NECESARIO PARA EL DESARROLLO DEL CONVENIO ESPECÍFICO INTERADMINISTRATIVO NO. 3055317 “AUNAR ESFUERZOS TÉCNICOS, ADMINISTRATIVOS Y FINANCIEROS ENTRE LAS PARTES PARA DESARROLLAR ACCIONES ORIENTADAS A PROMOVER LA CREACIÓN, EL FORTALECIMIENTO, LA SOSTENIBILIDAD Y EL CRECIMIENTO DE EMPRENDIMIENTOS Y MIPYMES UBICADOS EN LOS MUNICIPIOS DE VILLAVICENCIO, ACACÍAS, GUAMAL, CASTILLA LA NUEVA, SAN LUIS DE CUBARRAL Y PUERTO GAITÁN, META.” SUSCRITO ENTRE ECOPETROL S.A. Y UNIVERSIDAD DE LOS LLANOS.</t>
  </si>
  <si>
    <t>Diez (10) meses y treinta (30) días calendario</t>
  </si>
  <si>
    <t>SURA</t>
  </si>
  <si>
    <t>Director Técnico de Proyección Social/Interlocutor designado ante ECOPETROL S.A. - Convenio Específico Interadministrativo No. 3055317</t>
  </si>
  <si>
    <t>1. Articular el cumplimiento del equipo, actividades, productos y entregables del proyecto. 2. Coordinar acciones de planeación, sensibilización, organización, ejecución y reporte del proyecto. 3. Revisar y suscribir informes, reportes, peticiones y oficios entre UNILLANOS y Ecopetrol, entidades, órganos de control y peticionarios relacionados con el proyecto. 4. Liderar eventos y actividades del proyecto. 5. Identificar y resolver problemas, riesgos, obstaculos o conflictos que puedan surgir durante la ejecución del proyecto. 6. Realizar acciones en cumplimiento de actividades de la ruta de acompañamiento empresarial y sus diferentes alcances. 7. Coordinar la ejecución contractual derivada del proyecto. 8. Articular con Alcaldías municipales y las comunidades  el desarrollo de las actividades del proyecto para alinear a las necesidades de Ecopetrol.</t>
  </si>
  <si>
    <t>33010105</t>
  </si>
  <si>
    <t>H493</t>
  </si>
  <si>
    <t>0578 DE 2026</t>
  </si>
  <si>
    <t>JHON EDISON GARZON OCHOA</t>
  </si>
  <si>
    <t>H494</t>
  </si>
  <si>
    <t>0579 DE 2026</t>
  </si>
  <si>
    <t>ANGY KATHERINE HERRERA HERNANDEZ</t>
  </si>
  <si>
    <t>1. Proyectar y apoyar proceso de convocatoria, calificación, selección, reclamaciones, continuidad y deserción de beneficiarios. 2. Proyectar jurídicamente documentos necesarios para el cumplimiento de las diferentes actividades, alcances y etapas de la ruta de acompañamiento empresarial. 3. Impartir sesiones de formación y acompañamiento técnico empresarial personalizado para proporcionar instrucción y entrenamiento a los beneficiarios del proyecto. 4. Proyectar y revisar informes, reportes, peticiones y oficios para Ecopetrol, entidades, órganos de control y peticionarios relacionados con el proyecto. 5. Apoyar proceso de entrega entrega de soluciones tecnológicas. 6. Apoyar la realización de encuentros, capacitaciones y eventos en desarrollo del proyecto.</t>
  </si>
  <si>
    <t>H495</t>
  </si>
  <si>
    <t>0580 DE 2026</t>
  </si>
  <si>
    <t>JOHANNA PAOLA RUBIO HERRERA</t>
  </si>
  <si>
    <t>PRESTACIÓN DE SERVICIOS DE APOYO A LA GESTIÓN NECESARIO PARA EL DESARROLLO DEL CONVENIO ESPECÍFICO INTERADMINISTRATIVO NO. 3055317 “AUNAR ESFUERZOS TÉCNICOS, ADMINISTRATIVOS Y FINANCIEROS ENTRE LAS PARTES PARA DESARROLLAR ACCIONES ORIENTADAS A PROMOVER LA CREACIÓN, EL FORTALECIMIENTO, LA SOSTENIBILIDAD Y EL CRECIMIENTO DE EMPRENDIMIENTOS Y MIPYMES UBICADOS EN LOS MUNICIPIOS DE VILLAVICENCIO, ACACÍAS, GUAMAL, CASTILLA LA NUEVA, SAN LUIS DE CUBARRAL Y PUERTO GAITÁN, META.” SUSCRITO ENTRE ECOPETROL S.A. Y UNIVERSIDAD DE LOS LLANOS.</t>
  </si>
  <si>
    <t>1. Acompañar proceso de convocatoria, calificación, selección, reclamaciones y continuidad de beneficiarios en la ruta de acompañamiento empresarial. 2. Apoyar la realización de eventos, sesiones, entrega de soluciones y encuentros en el desarrollo de la ruta de acompañamiento empresarial. 3. Apoyar articulación y seguimiento plan de trabajo para el cumplimiento del proyecto. 4. Apoyar la consolidación de información e insumos para la medición de indicadores de ingreso y salida.</t>
  </si>
  <si>
    <t>H496</t>
  </si>
  <si>
    <t>0581 DE 2026</t>
  </si>
  <si>
    <t>GABRIEL GONZALO DURAN RODRIGUEZ</t>
  </si>
  <si>
    <t>1. Asesorar y acompañar el proceso de convocatoria, calificación, selección, reclamaciones y continuidad de beneficiarios . 2. Impartir sesiones de formación para proporcionar instrucción y entrenamiento a los beneficiarios del proyecto. 3. Brindar acompañamiento técnico personalizado  en la construcción y/o mejoramiento del modelo de negocio a los beneficiarios de la ruta de acompañamiento empresarial. 4. Articular con Alcaldías municipales y las comunidades  el desarrollo de las actividades del proyecto para alinear a las necesidades de Ecopetrol. 5. Apoyar la organización logística y metodológica de eventos, sesiones formativas y actividades del proyecto. 6. Realizar mentorías, asesorías personalizadas y acompañamiento de entrega de soluciones a los beneficiarios del proyecto.</t>
  </si>
  <si>
    <t>H497</t>
  </si>
  <si>
    <t>0582 DE 2026</t>
  </si>
  <si>
    <t>ONEIDE CHISABA GUTIERREZ</t>
  </si>
  <si>
    <t>H498</t>
  </si>
  <si>
    <t>0583 DE 2026</t>
  </si>
  <si>
    <t>SANDRA MILENA PARRA BALLESTEROS</t>
  </si>
  <si>
    <t>H499</t>
  </si>
  <si>
    <t>0584 DE 2026</t>
  </si>
  <si>
    <t>LEIDY LORENA CONTRERAS TOVAR</t>
  </si>
  <si>
    <t>H501</t>
  </si>
  <si>
    <t>0585 DE 2026</t>
  </si>
  <si>
    <t>LUZ FRANCY RODRIGUEZ VELEZ</t>
  </si>
  <si>
    <t>H502</t>
  </si>
  <si>
    <t>0586 DE 2026</t>
  </si>
  <si>
    <t>MARIA ALEJANDRA GUEVARA ARDILA</t>
  </si>
  <si>
    <t>1. Apoyar el diseño e implementación del manual de identidad visual, plan de comunicaciones y documentos similares. 2. Realizar diseño, creación y difusión de los diferentes hitos del proyecto. 3. Apoyar la creación de contenidos en diferentes formatos de los emprendimientos, Mipymes, bienes y servicios.</t>
  </si>
  <si>
    <t>H504</t>
  </si>
  <si>
    <t>0587 DE 2026</t>
  </si>
  <si>
    <t xml:space="preserve">SAIDA NIYIRETH RODRIGUEZ GARZON </t>
  </si>
  <si>
    <t>H505</t>
  </si>
  <si>
    <t>0588 DE 2026</t>
  </si>
  <si>
    <t xml:space="preserve">KELLY YOHANNA CRUZ VARGAS </t>
  </si>
  <si>
    <t>H506</t>
  </si>
  <si>
    <t>0589 DE 2026</t>
  </si>
  <si>
    <t>MONICA VIVIANA OVIEDO RODRIGUEZ</t>
  </si>
  <si>
    <t xml:space="preserve">PRESTACIÓN DE SERVICIOS PROFESIONALES NECESARIO PARA EL DESARROLLO DEL CONVENIO ESPECÍFICO INTERADMINISTRATIVO No.3055306 “AUNAR ESFUERZOS TÉCNICOS, ADMINISTRATIVOS Y FINANCIEROS ENTRE LAS PARTES, CON EL PROPÓSITO DE DESARROLLAR ACCIONES ORIENTADAS AL FORTALECIMIENTO DE COMPETENCIAS Y CAPACIDADES EN EL ÁREA DE ENERGÍAS RENOVABLES, CON ESPECIAL ÉNFASIS EN LA INSTALACIÓN DE TECNOLOGÍAS SOLARES FOTOVOLTAICAS, DIRIGIDAS A JÓVENES RESIDENTES EN LOS MUNICIPIOS DE INTERÉS DE ECOPETROL EN EL DEPARTAMENTO DEL META” SUSCRITO ENTRE ECOPETROL S.A. Y LA UNIVERSIDAD DE LOS LLANOS.  </t>
  </si>
  <si>
    <t>Cinco (05) meses y diecisiete (17) días calendario o hasta la fecha establecida de finalización de ejecución convenio</t>
  </si>
  <si>
    <t>CV-100059179</t>
  </si>
  <si>
    <t>SEGUROS MUNDIAL</t>
  </si>
  <si>
    <t>Director Técnico de Proyección Social / Supervisor designado – Convenio Específico Interadministrativo No. 3055306</t>
  </si>
  <si>
    <t>1. Diseñar y ejecutar el plan estratégico de comunicaciones del proyecto, alineado con los objetivos del diplomado para asegurar una narrativa institucional coherente y efectiva. 2. Elaborar el manual de identidad visual del proyecto (incluyendo logotipos, tipografías, paleta de colores y plantillas institucionales), gestionando directamente la revisión y aprobación técnica por parte del área de comunicaciones de Ecopetrol para garantizar el cumplimiento de sus estándares de marca. 3. Elaborar materiales periodísticos y comunicativos de alta calidad en formatos escritos (boletines de prensa, audiovisuales, fotográficos y gráficos para los diferentes canales de difusión. 4. Coordinar y ejecutar las estrategias de visibilización del proyecto, incluyendo el relacionamiento con medios de comunicación y la participación en eventos públicos o institucionales. 5. Realizar el seguimiento técnico al impacto de las comunicaciones, consolidar el archivo de evidencias en un drive y presentar informes de gestión que sustenten el cumplimiento de las metas contractuales.</t>
  </si>
  <si>
    <t>33020101</t>
  </si>
  <si>
    <t>H530</t>
  </si>
  <si>
    <t>0590 DE 2026</t>
  </si>
  <si>
    <t>CARLOS ARIEL BELTRAN ENCISO</t>
  </si>
  <si>
    <t>1. Elaborar informes técnico-administrativos mensuales con análisis de cumplimiento del proyecto. 2. Gestionar y Mantener documentación y archivo del convenio organizado y accesible. 3. Verificar cumplimiento de indicadores de proyecto mediante seguimiento a ejecución. 4. Coordinar logística de actividades, apoyar procesos de contratación y pago asociados al proyecto, así como gestionar materiales, espacios, horarios de diplomados. 5. Coordinar y Facilitar comunicación con Ecopetrol y supervisores del convenio. 6. Mantener bases de datos actualizadas de beneficiarios. 7. Elaborar certificaciones de cumplimiento de obligaciones.</t>
  </si>
  <si>
    <t>H531</t>
  </si>
  <si>
    <t>0591 DE 2026</t>
  </si>
  <si>
    <t>0592 DE 2026</t>
  </si>
  <si>
    <t>WEYDEN FLOREZ CORTES</t>
  </si>
  <si>
    <t>1. Acompañar el proceso de convocatoria  y continuidad de beneficiarios con enfoque de identidad cultural. 2. Acompañar sesiones de formación con inclusión del enfoque étnico a través de la transmisión de saberes a los beneficiarios del proyecto. 3. Brindar acompañamiento  a través de la transmisión de saberes en la construcción y/o mejoramiento del modelo de negocio, prototipado y marketing  para la consolidación de una propuesta de valor cultural y patrimonial de la ruta de acompañamiento empresarial. 4. Articular con las comunidades espacios de sensibilización, rescate y promoción del patrimonio cultural en  el desarrollo de las actividades del proyecto para alinear a las necesidades de Ecopetrol. 5. Apoyar la realización de mentorías, asesorías personalizadas y acompañamiento de entrega de soluciones a los beneficiarios del proyecto para favorecer el rescate cultural. 6. Apoyar la elaboración del documento técnico del dialógo de saberes y las experiencias en el desarrollo del proyecto.</t>
  </si>
  <si>
    <t>H538</t>
  </si>
  <si>
    <t>0593 DE 2026</t>
  </si>
  <si>
    <t>TANIA PAMELA MENDOZA HERRERA</t>
  </si>
  <si>
    <t>H500</t>
  </si>
  <si>
    <t>0594 DE 2026</t>
  </si>
  <si>
    <t>OSCAR ANDRES CALVO ALVAREZ</t>
  </si>
  <si>
    <t>1. Asesorar y acompañar el proceso de convocatoria, calificación, selección, reclamaciones y continuidad de beneficiarios con enfoque de identidad cultural. 2. Impartir sesiones de formación con inclusión del enfoque étnico para proporcionar instrucción y entrenamiento a los beneficiarios del proyecto. 3. Brindar acompañamiento técnico personalizado  en la construcción y/o mejoramiento del modelo de negocio con una propuesta de valor cultural y patimonial a los beneficiarios de la ruta de acompañamiento empresarial. 4. Articular con Alcaldías municipales y las comunidades espacios de sensibilización, rescate y promoción del patrimonio cultural en  el desarrollo de las actividades del proyecto para alinear a las necesidades de Ecopetrol. 5. Construcción y desarrollo metodológico con enfoque étnico para obtención de alcances del proyecto. 6. Realizar mentorías, asesorías personalizadas y acompañamiento de entrega de soluciones a los beneficiarios del proyecto. 7. Elaboración documento técnico del dialógo de saberes y las experiencias en el desarrollo del proyecto.</t>
  </si>
  <si>
    <t>H503</t>
  </si>
  <si>
    <t>0595 DE 2026</t>
  </si>
  <si>
    <t xml:space="preserve">JULIO HERNANDO VARGAS RIAÑO </t>
  </si>
  <si>
    <t>PRESTACIÓN DE SERVICIOS DE APOYO A LA GESTIÓN COMO AUXILIAR DE INVESTIGACIÓN, NECESARIOS PARA EL DESARROLLO DEL PROYECTO DE INVESTIGACIÓN “SISTEMA DE REALIDAD AUMENTADA E INTELIGENCIA ARTIFICIAL PARA GESTIÓN DE PLAGAS, ENFERMEDADES Y PESTICIDAS EN EL CULTIVO DE ARROZ EN META, COLOMBIA” CON CÓDIGO C01-02-2025-007, DE LA FACULTAD DE CIENCIAS BÁSICAS E INGENIERÍA, CONFORME A LA BPUNI VIAC 03-0309-2025, DENOMINADA “FORTALECIMIENTO DE LA INVESTIGACIÓN, DESARROLLO TECNOLÓGICO E INNOVACIÓN EN LA UNIVERSIDAD DE LOS LLANOS PARA CONTRIBUIR A LOS RETOS TERRITORIALES</t>
  </si>
  <si>
    <t>1. Apoyar la revisión de literatura de los últimos 10 años respecto a los modelos de aprendizaje automático más eficientes para el trabajo offline y móvil. 2. Coadyuvar en la aplicación y evaluación de los modelos seleccionados. 3. Apoyar la elaborar un Fine-tuning del modelo seleccionado junto con el manual técnico. 4. Brindar apoyo para desarrollar el Modelo de ML para reconocimiento de enfermedades por medio de imágenes tomadas desde dron. 5. Apoyar el desarrollar el chatbot de acuerdo a los requerimientos establecidos. 6. Apoyar en la implementación del modelo de IA para la aplicación móvil. 7. Coadyuvar en el desarrollar documentación requerida para garantizar la transferencia de la gestión del conocimiento.</t>
  </si>
  <si>
    <t>H517</t>
  </si>
  <si>
    <t>0596 DE 2026</t>
  </si>
  <si>
    <t>XIOMARA FLOREZ PENAGOS</t>
  </si>
  <si>
    <t>PRESTACIÓN DE SERVICIOS DE APOYO A LA GESTIÓN NECESARIO PARA EL FORTALECIMIENTO DE LOS PROCESOS ACADÉMICOS Y ADMINISTRATIVOS EN LOS PROGRAMAS DE POSGRADOS ESPECIALIZACIÓN EN ENTRENAMIENTO DEPORTIVO, DE LA FACULTAD DE CIENCIAS HUMANAS Y DE LA EDUCACIÓN DE LA UNIVERSIDAD DE LOS LLANOS.</t>
  </si>
  <si>
    <t>280103310</t>
  </si>
  <si>
    <t>H468</t>
  </si>
  <si>
    <t>0597 DE 2026</t>
  </si>
  <si>
    <t>CAMILO ANDRES DIAZ ARIAS</t>
  </si>
  <si>
    <t xml:space="preserve">PRESTACIÓN DE SERVICIOS PROFESIONALES NECESARIOS PARA EL APOYO AL FORTALECIMIENTO DEL PROCESO DE RENOVACIÓN DE LA ACREDITACIÓN INTERNACIONAL DEL PROGRAMA DE MEDICINA VETERINARIA Y ZOOTECNIA, EN EL MARCO DEL ASEGURAMIENTO DE LA CALIDAD ACADÉMICA CONFORME SE ESTABLECE EN EL PROYECTO DE INVERSIÓN FCARN 01 2511 2025, “ASEGURAMIENTO DE LA CALIDAD ACADÉMICA, CON MIRAS A LA RENOVACIÓN DE LA ACREDITACIÓN INTERNACIONAL DEL PROGRAMA DE MEDICINA VETERINARIA Y ZOOTECNIA”.  </t>
  </si>
  <si>
    <t>CRISTÓBAL LUGO LÓPEZ</t>
  </si>
  <si>
    <t>Decano de la Facultad de Ciencias Agropecuarias y Recursos Naturales</t>
  </si>
  <si>
    <t>1. Apoyar el proceso de autoevaluación con fines de renovación de la acreditación internacional en la actualización del documento a presentar a la entidad acreditadora internacional. 2. Apoyar en la recopilación de evidencias, anexos y documentación soporte para la preparación de la visita de pares académicos al programa de Medicina Veterinaria y Zootecnia. 3. Contribuir en las actividades con fines del cumplimiento del proceso de renovación de la acreditación internacional del programa académico de Medicina Veterinaria y Zootecnia, adscrito a la Escuela de Ciencias Animales de la Facultad de Ciencias Agropecuarias y Recursos Naturales.</t>
  </si>
  <si>
    <t>280104509</t>
  </si>
  <si>
    <t>H533</t>
  </si>
  <si>
    <t>0598 DE 2026</t>
  </si>
  <si>
    <t>LINA MARIA MELO BAQUERO</t>
  </si>
  <si>
    <t>1. Organizar, actualizar y custodiar la documentación administrativa, técnica, contractual y financiera asociada a los proyectos de inversión de la Dirección General de Proyección Social, garantizando su trazabilidad y disponibilidad para auditorías y procesos de seguimiento institucional. 2. Realizar el control administrativo y presupuestal de las actividades programadas, verificando la correcta ejecución de los recursos, la coherencia entre gastos y metas, y consolidando soportes que respalden la ejecución financiera del proyecto. 3. Consolidar, depurar y sistematizar la información necesaria para fortalecer los procesos de seguimiento, monitoreo y evaluación de planes, programas y proyectos de inversión, suministrando insumos confiables y oportunos para la toma de decisiones. 4. Apoyar la gestión de trámites administrativos y contractuales, incluyendo solicitudes de avance, pagos, órdenes de servicio y otros requerimientos necesarios para la ejecución eficiente de los programas y proyectos de la dependencia. 5. Elaborar reportes administrativos, financieros y documentales que sirvan como insumo para los informes ejecutivos e institucionales relacionados con la ejecución del proyecto de inversión y con los compromisos de la Dirección General de Proyección Social. 6. Gestionar el archivo físico y digital de los proyectos de inversión conforme a la normatividad de gestión documental, garantizando la organización, clasificación, conservación y control de versiones exigidas por el sistema institucional de calidad. 7. Apoyar la verificación del cumplimiento de lineamientos, procedimientos y estándares de calidad aplicables a los procesos de proyección social, aportando al fortalecimiento, actualización y mejora continua de los procesos institucionales. 8. Preparar, organizar y sistematizar información para procesos de autoevaluación, acreditación, auditorías y rendición de cuentas, asegurando la consistencia y validez de los datos asociados al proyecto de inversión. 9. Brindar apoyo en actividades administrativas en el desarrollo de los Acuerdos, Convenios y Contratos Interadministrativos suscrito con la Universidad de los Llanos. PARÁGRAFO PRIMERO:  Los traslados a sitios distintos del lugar de ejecución del contrato serán autorizados por el supervisor, el reconocimiento de gastos por desplazamiento se hará de acuerdo con los criterios establecidos por la entidad para tal efecto.</t>
  </si>
  <si>
    <t>H312</t>
  </si>
  <si>
    <t xml:space="preserve">Acta de reinicio 17/01/2026 / Acta de suspensión a partir del 20/12/2025 / Embarazada </t>
  </si>
  <si>
    <t>Acta de terminación a partir del 21/01/2026  / Acta de reinicio a partir del 14/01/2026 / Acta de suspensión a partir del 02/11/2025</t>
  </si>
  <si>
    <t xml:space="preserve">Acta de terminación a partir del 29/01/2026 </t>
  </si>
  <si>
    <t>Modificación y adición del contrato</t>
  </si>
  <si>
    <t>1. Redactar y proyectar respuestas a derechos de petición, tutelas, solicitudes de información internas o externas asignadas a la Vicerrectoría de Recursos Universitarios. 2. Colaborar en el seguimiento y revisión jurídica de la documentación generada durante la ejecución del contrato de construcción del edificio María Cristina Cobos. 3. Apoyar en la revisión de minutas contractuales a cargo de la Vicerrectoría de Recursos Universitarios. 4. Apoyar el seguimiento al cumplimiento de las funciones de los supervisores de los contratos suscritos por la Vicerrectoría de Recursos Universitarios. 5. Cooperar en la elaboración de actas de liquidación y cierre contractual, conforme a la normatividad vigente. 6. Cooperar en el cargue, organización y seguimiento de la documentación generada en los procesos contractuales, utilizando plataformas como SECOP, Drive, el micrositio de contratación de la Universidad de los Llanos, entre otros medios oficiales. 7. Coadyuvar en la elaboración, revisión y gestión de informes, conceptos o solicitudes de carácter jurídico que sean requeridos por la Vicerrectoría de Recursos Universitarios. 8. Contribuir en la preparación de informes y documentación técnica relacionada con los procesos contractuales financiados con recursos de Regalías a cargo de la Vicerrectoría de Recursos Universitarios.</t>
  </si>
  <si>
    <t>1. Apoyar el proceso de formulación y monitoreo del Programa de Transparenica y Ética Pública PTEP. 2. Brindar apoyo en el proceso de diligenciamiento y monitoreo del FURAG. 3. Apoyar desde su perfil, la elaboración de conceptos, respuestas a derechos de petición, PQR y solicitudes de información.  4. Apoyar la actualización de las secciones de Transparencia y Acceso a la Información, Participa en el sitio web de la Universidad. 5. Brindar apoyo a la secretaría técnica del comité institucional de gestión y desempeño. 6. Brindar apoyo en la formulación y monitoreo de la estrategia de participación ciudadana. 7. Apoyar la implementación de las buenas practicas del Modelo Integrado de Planeación y Gestión (MIPG) en los componentes definidos por la Universidad.</t>
  </si>
  <si>
    <t>Acta modificatoria</t>
  </si>
  <si>
    <t>LAURA SOFIA GARCIA PISCO</t>
  </si>
  <si>
    <t>H544</t>
  </si>
  <si>
    <t>0294 DE 2026.</t>
  </si>
  <si>
    <t>Minuta de cesión - El Cedente</t>
  </si>
  <si>
    <t xml:space="preserve">Minuta de cesión - El Cesionario </t>
  </si>
  <si>
    <t xml:space="preserve"> 27/02/2026</t>
  </si>
  <si>
    <t>0532 DE 2026.</t>
  </si>
  <si>
    <t>SINDY MARCELA URIBE CASTRO</t>
  </si>
  <si>
    <t>Tres (03) meses y trece (13) días calendario</t>
  </si>
  <si>
    <t>H545</t>
  </si>
  <si>
    <t>0318 DE 2026.</t>
  </si>
  <si>
    <t>INGRID KATHERIN GARCIA VACCA</t>
  </si>
  <si>
    <t>Dos (02) meses y veintidós (22) días calendario</t>
  </si>
  <si>
    <t>H547</t>
  </si>
  <si>
    <t xml:space="preserve">Mediante la presente acta se deja constancia del cierre del expediente del contrato en mención, lo que significa ya se realizó la liquidación del mismo y que las garantías constituidas a favor de la Universidad finalizaron su cobertura. </t>
  </si>
  <si>
    <t>Firmada la presente acta, se archiva el expediente por quienes en ella intervinieron a los</t>
  </si>
  <si>
    <t>0460 DE 2026.</t>
  </si>
  <si>
    <t>LUIS MIGUEL RUSSO TINJACA</t>
  </si>
  <si>
    <t>Dos (02) meses y treinta (30) días calendario</t>
  </si>
  <si>
    <t>H546</t>
  </si>
  <si>
    <t>3.1 Fecha de cumplimiento de los amparos:</t>
  </si>
  <si>
    <t>3.0 Fecha acta de terminación o liquidación:</t>
  </si>
  <si>
    <t>Acta de terminación a partir del 01/04/2026</t>
  </si>
  <si>
    <t xml:space="preserve">Fecha de la firma del Acta de terminación </t>
  </si>
  <si>
    <t>Fecha de cumplimiento de los amparos</t>
  </si>
  <si>
    <r>
      <t>Código:</t>
    </r>
    <r>
      <rPr>
        <i/>
        <sz val="9"/>
        <color theme="1"/>
        <rFont val="Arial"/>
        <family val="2"/>
      </rPr>
      <t xml:space="preserve"> FO-GBS-67</t>
    </r>
  </si>
  <si>
    <t>ACTA DE CIERRE DEL EXPEDIENTE CONTRACTUAL
CONTRATOS DE PRESTACIÓN DE SERVICIOS PROFESIONALES O DE APOYO A LA GESTIÓN</t>
  </si>
  <si>
    <r>
      <t>Fecha de aprobación:</t>
    </r>
    <r>
      <rPr>
        <i/>
        <sz val="9"/>
        <color indexed="8"/>
        <rFont val="Arial"/>
        <family val="2"/>
      </rPr>
      <t xml:space="preserve"> 26/03/2026</t>
    </r>
  </si>
  <si>
    <t xml:space="preserve">Acta de reinicio a partir 09/04/2026 / Acta de suspensión a partir del 13/03/2026 </t>
  </si>
  <si>
    <t>0555 DE 2026.</t>
  </si>
  <si>
    <t>H548</t>
  </si>
  <si>
    <t>0428 DE 2026.</t>
  </si>
  <si>
    <t>CENIA JOHANA CARDONA GARCIA</t>
  </si>
  <si>
    <t>H549</t>
  </si>
  <si>
    <t>Acta de reinicio a partir del 07/05/2026 / Acta de suspensión a partir del 17/04/2026</t>
  </si>
  <si>
    <t>Un (01) mes y veintiún (21) días calendario</t>
  </si>
  <si>
    <t xml:space="preserve">Adición y prórroga </t>
  </si>
  <si>
    <t>Diez (10) días calendario</t>
  </si>
  <si>
    <t>Veintinueve (29) días calendario</t>
  </si>
  <si>
    <t>Cinco (05) meses y veintiséis (26) días calendario</t>
  </si>
  <si>
    <t>Catorce (14) días calendario</t>
  </si>
  <si>
    <t>Cinco (05) meses y un (01) día calendario</t>
  </si>
  <si>
    <t>Doce (12) días calendario</t>
  </si>
  <si>
    <t>Cuatro (04) meses y veintinueve (29) días calendario</t>
  </si>
  <si>
    <t>Adición y prórroga / Reconocimiento y pago de gastos de desplazamiento y manutención</t>
  </si>
  <si>
    <t>Cinco (05) meses y veintisiete (27) días calendario</t>
  </si>
  <si>
    <t xml:space="preserve">Adición y prórroga / Minuta de cesión - El Cesionario </t>
  </si>
  <si>
    <t>Tres (03) meses y dos (02) días calendario</t>
  </si>
  <si>
    <t>Un (01) mes calendario</t>
  </si>
  <si>
    <t>Acta de terminación a partir del 01/06/2026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</si>
</sst>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 #,##0;[Red]\-&quot;$&quot;\ #,##0"/>
    <numFmt numFmtId="42" formatCode="_-&quot;$&quot;\ * #,##0_-;\-&quot;$&quot;\ * #,##0_-;_-&quot;$&quot;\ * &quot;-&quot;_-;_-@_-"/>
    <numFmt numFmtId="43" formatCode="_-* #,##0.00_-;\-* #,##0.00_-;_-* &quot;-&quot;??_-;_-@_-"/>
    <numFmt numFmtId="164" formatCode="_(&quot;$&quot;\ * #,##0.00_);_(&quot;$&quot;\ * \(#,##0.00\);_(&quot;$&quot;\ * &quot;-&quot;??_);_(@_)"/>
    <numFmt numFmtId="165" formatCode="_(* #,##0.00_);_(* \(#,##0.00\);_(* &quot;-&quot;??_);_(@_)"/>
    <numFmt numFmtId="166" formatCode="&quot;$&quot;\ #,##0"/>
    <numFmt numFmtId="167" formatCode="0.0"/>
    <numFmt numFmtId="168" formatCode="_(&quot;$&quot;\ * #,##0_);_(&quot;$&quot;\ * \(#,##0\);_(&quot;$&quot;\ * &quot;-&quot;??_);_(@_)"/>
    <numFmt numFmtId="169" formatCode="dd/mm/yyyy;@"/>
    <numFmt numFmtId="170" formatCode="[$$-240A]\ #,##0"/>
    <numFmt numFmtId="171" formatCode="General_)"/>
    <numFmt numFmtId="172" formatCode="&quot;$&quot;#,##0"/>
    <numFmt numFmtId="173" formatCode="[$-240A]d&quot; de &quot;mmmm&quot; de &quot;yyyy;@"/>
    <numFmt numFmtId="174" formatCode="_-[$$-240A]\ * #,##0_-;\-[$$-240A]\ * #,##0_-;_-[$$-240A]\ * &quot;-&quot;??_-;_-@_-"/>
    <numFmt numFmtId="175" formatCode="0.0_ "/>
    <numFmt numFmtId="176" formatCode="0000\ &quot;DE 2026&quot;"/>
    <numFmt numFmtId="177" formatCode="&quot;$&quot;#,##0;[Red]\-&quot;$&quot;#,##0"/>
    <numFmt numFmtId="178" formatCode="#,##0.0"/>
  </numFmts>
  <fonts count="69" x14ac:knownFonts="1">
    <font>
      <sz val="11"/>
      <color theme="1"/>
      <name val="Calibri"/>
      <family val="2"/>
      <scheme val="minor"/>
    </font>
    <font>
      <sz val="11"/>
      <color theme="1"/>
      <name val="Calibri"/>
      <family val="2"/>
      <scheme val="minor"/>
    </font>
    <font>
      <b/>
      <sz val="10"/>
      <color theme="1"/>
      <name val="Calibri"/>
      <family val="2"/>
      <scheme val="minor"/>
    </font>
    <font>
      <sz val="10"/>
      <name val="Courier"/>
      <family val="3"/>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indexed="8"/>
      <name val="Calibri"/>
      <family val="2"/>
      <scheme val="minor"/>
    </font>
    <font>
      <sz val="9"/>
      <color indexed="81"/>
      <name val="Tahoma"/>
      <family val="2"/>
    </font>
    <font>
      <b/>
      <sz val="11"/>
      <name val="Arial"/>
      <family val="2"/>
    </font>
    <font>
      <b/>
      <sz val="10"/>
      <name val="Arial"/>
      <family val="2"/>
    </font>
    <font>
      <i/>
      <sz val="9"/>
      <name val="Arial"/>
      <family val="2"/>
    </font>
    <font>
      <b/>
      <i/>
      <sz val="9"/>
      <name val="Arial"/>
      <family val="2"/>
    </font>
    <font>
      <sz val="10"/>
      <color theme="1"/>
      <name val="Arial"/>
      <family val="2"/>
    </font>
    <font>
      <b/>
      <sz val="10"/>
      <color theme="1"/>
      <name val="Arial"/>
      <family val="2"/>
    </font>
    <font>
      <b/>
      <sz val="11"/>
      <color theme="1"/>
      <name val="Arial"/>
      <family val="2"/>
    </font>
    <font>
      <b/>
      <i/>
      <sz val="9"/>
      <color theme="1"/>
      <name val="Arial"/>
      <family val="2"/>
    </font>
    <font>
      <i/>
      <sz val="9"/>
      <color theme="1"/>
      <name val="Arial"/>
      <family val="2"/>
    </font>
    <font>
      <sz val="11"/>
      <color theme="1"/>
      <name val="Arial"/>
      <family val="2"/>
    </font>
    <font>
      <sz val="9"/>
      <color theme="1"/>
      <name val="Arial"/>
      <family val="2"/>
    </font>
    <font>
      <i/>
      <sz val="9"/>
      <color indexed="8"/>
      <name val="Arial"/>
      <family val="2"/>
    </font>
    <font>
      <b/>
      <i/>
      <sz val="9"/>
      <color indexed="8"/>
      <name val="Arial"/>
      <family val="2"/>
    </font>
    <font>
      <b/>
      <u/>
      <sz val="10"/>
      <color theme="1"/>
      <name val="Arial"/>
      <family val="2"/>
    </font>
    <font>
      <i/>
      <sz val="8"/>
      <color theme="1"/>
      <name val="Arial"/>
      <family val="2"/>
    </font>
    <font>
      <i/>
      <sz val="9"/>
      <color indexed="81"/>
      <name val="Tahoma"/>
      <family val="2"/>
    </font>
    <font>
      <b/>
      <i/>
      <sz val="9"/>
      <color indexed="81"/>
      <name val="Tahoma"/>
      <family val="2"/>
    </font>
    <font>
      <sz val="10"/>
      <color rgb="FF000000"/>
      <name val="Calibri"/>
      <family val="2"/>
      <scheme val="minor"/>
    </font>
    <font>
      <sz val="10"/>
      <color theme="1"/>
      <name val="Calibri"/>
      <family val="2"/>
      <scheme val="minor"/>
    </font>
    <font>
      <sz val="10"/>
      <name val="Calibri"/>
      <family val="2"/>
      <scheme val="minor"/>
    </font>
    <font>
      <b/>
      <sz val="10"/>
      <color rgb="FF000000"/>
      <name val="Calibri"/>
      <family val="2"/>
      <scheme val="minor"/>
    </font>
    <font>
      <b/>
      <sz val="10"/>
      <name val="Calibri"/>
      <family val="2"/>
      <scheme val="minor"/>
    </font>
    <font>
      <b/>
      <sz val="9"/>
      <color theme="0"/>
      <name val="Arial"/>
      <family val="2"/>
    </font>
    <font>
      <sz val="9"/>
      <color rgb="FF000000"/>
      <name val="Calibri"/>
      <family val="2"/>
      <scheme val="minor"/>
    </font>
    <font>
      <sz val="10"/>
      <color rgb="FF000000"/>
      <name val="Calibri"/>
      <family val="2"/>
    </font>
    <font>
      <sz val="10"/>
      <color theme="1"/>
      <name val="Calibri"/>
      <family val="2"/>
    </font>
    <font>
      <b/>
      <sz val="10"/>
      <color rgb="FFFF0000"/>
      <name val="Calibri"/>
      <family val="2"/>
      <scheme val="minor"/>
    </font>
    <font>
      <sz val="10"/>
      <color indexed="8"/>
      <name val="Calibri"/>
      <family val="2"/>
      <scheme val="minor"/>
    </font>
    <font>
      <sz val="10"/>
      <color rgb="FFFF0000"/>
      <name val="Calibri"/>
      <family val="2"/>
      <scheme val="minor"/>
    </font>
    <font>
      <sz val="8"/>
      <color rgb="FF1F1F1F"/>
      <name val="Arial"/>
      <family val="2"/>
    </font>
    <font>
      <sz val="9"/>
      <color theme="1"/>
      <name val="Calibri"/>
      <family val="2"/>
      <scheme val="minor"/>
    </font>
    <font>
      <sz val="11"/>
      <color rgb="FF000000"/>
      <name val="Calibri"/>
      <family val="2"/>
      <scheme val="minor"/>
    </font>
    <font>
      <b/>
      <sz val="10"/>
      <color rgb="FF000000"/>
      <name val="Calibri"/>
      <family val="2"/>
    </font>
    <font>
      <b/>
      <sz val="10"/>
      <color theme="1"/>
      <name val="Calibri"/>
      <family val="2"/>
    </font>
    <font>
      <sz val="10"/>
      <name val="Calibri"/>
      <family val="2"/>
    </font>
    <font>
      <sz val="8"/>
      <name val="Arial"/>
      <family val="2"/>
    </font>
    <font>
      <sz val="8"/>
      <color theme="1"/>
      <name val="Arial"/>
      <family val="2"/>
    </font>
    <font>
      <b/>
      <sz val="9"/>
      <color theme="1"/>
      <name val="Arial"/>
      <family val="2"/>
    </font>
    <font>
      <sz val="9"/>
      <color rgb="FF000000"/>
      <name val="Arial"/>
      <family val="2"/>
    </font>
    <font>
      <sz val="9"/>
      <name val="Arial"/>
      <family val="2"/>
    </font>
    <font>
      <b/>
      <sz val="9"/>
      <color rgb="FF000000"/>
      <name val="Arial"/>
      <family val="2"/>
    </font>
    <font>
      <b/>
      <sz val="9"/>
      <color rgb="FFFF0000"/>
      <name val="Arial"/>
      <family val="2"/>
    </font>
    <font>
      <sz val="9"/>
      <color rgb="FFFF0000"/>
      <name val="Arial"/>
      <family val="2"/>
    </font>
    <font>
      <sz val="9"/>
      <color rgb="FF1F1F1F"/>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5"/>
        <bgColor indexed="64"/>
      </patternFill>
    </fill>
    <fill>
      <patternFill patternType="solid">
        <fgColor rgb="FF7E000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249977111117893"/>
      </left>
      <right/>
      <top style="thin">
        <color theme="1" tint="0.249977111117893"/>
      </top>
      <bottom/>
      <diagonal/>
    </border>
    <border>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top/>
      <bottom/>
      <diagonal/>
    </border>
    <border>
      <left/>
      <right style="thin">
        <color theme="1" tint="0.249977111117893"/>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bottom style="thin">
        <color theme="1" tint="0.34998626667073579"/>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
      <left style="thin">
        <color theme="1" tint="0.34998626667073579"/>
      </left>
      <right/>
      <top style="thin">
        <color theme="1" tint="0.34998626667073579"/>
      </top>
      <bottom/>
      <diagonal/>
    </border>
    <border>
      <left/>
      <right style="thin">
        <color theme="1" tint="0.249977111117893"/>
      </right>
      <top style="thin">
        <color theme="1" tint="0.34998626667073579"/>
      </top>
      <bottom/>
      <diagonal/>
    </border>
    <border>
      <left style="thin">
        <color theme="1" tint="0.249977111117893"/>
      </left>
      <right style="thin">
        <color theme="1" tint="0.249977111117893"/>
      </right>
      <top style="thin">
        <color theme="1" tint="0.34998626667073579"/>
      </top>
      <bottom style="thin">
        <color theme="1" tint="0.249977111117893"/>
      </bottom>
      <diagonal/>
    </border>
    <border>
      <left style="thin">
        <color theme="1" tint="0.34998626667073579"/>
      </left>
      <right/>
      <top style="thin">
        <color theme="1" tint="0.249977111117893"/>
      </top>
      <bottom/>
      <diagonal/>
    </border>
    <border>
      <left style="thin">
        <color theme="1" tint="0.249977111117893"/>
      </left>
      <right style="thin">
        <color theme="1" tint="0.34998626667073579"/>
      </right>
      <top style="thin">
        <color theme="1" tint="0.249977111117893"/>
      </top>
      <bottom style="thin">
        <color theme="1" tint="0.249977111117893"/>
      </bottom>
      <diagonal/>
    </border>
    <border>
      <left style="thin">
        <color theme="1" tint="0.34998626667073579"/>
      </left>
      <right/>
      <top/>
      <bottom/>
      <diagonal/>
    </border>
    <border>
      <left/>
      <right style="thin">
        <color theme="1" tint="0.34998626667073579"/>
      </right>
      <top style="thin">
        <color theme="1" tint="0.249977111117893"/>
      </top>
      <bottom style="thin">
        <color theme="1" tint="0.249977111117893"/>
      </bottom>
      <diagonal/>
    </border>
    <border>
      <left/>
      <right/>
      <top style="thin">
        <color theme="1" tint="0.34998626667073579"/>
      </top>
      <bottom style="thin">
        <color theme="1" tint="0.34998626667073579"/>
      </bottom>
      <diagonal/>
    </border>
    <border>
      <left style="thin">
        <color theme="1" tint="0.249977111117893"/>
      </left>
      <right/>
      <top style="thin">
        <color theme="1" tint="0.34998626667073579"/>
      </top>
      <bottom style="thin">
        <color theme="1" tint="0.249977111117893"/>
      </bottom>
      <diagonal/>
    </border>
    <border>
      <left style="thin">
        <color theme="1" tint="0.249977111117893"/>
      </left>
      <right style="thin">
        <color theme="1" tint="0.34998626667073579"/>
      </right>
      <top style="thin">
        <color theme="1" tint="0.249977111117893"/>
      </top>
      <bottom/>
      <diagonal/>
    </border>
    <border>
      <left/>
      <right/>
      <top style="thin">
        <color theme="1" tint="0.34998626667073579"/>
      </top>
      <bottom style="thin">
        <color theme="1" tint="0.249977111117893"/>
      </bottom>
      <diagonal/>
    </border>
    <border>
      <left/>
      <right style="thin">
        <color theme="1" tint="0.34998626667073579"/>
      </right>
      <top style="thin">
        <color theme="1" tint="0.34998626667073579"/>
      </top>
      <bottom style="thin">
        <color theme="1" tint="0.249977111117893"/>
      </bottom>
      <diagonal/>
    </border>
    <border>
      <left/>
      <right/>
      <top style="thin">
        <color theme="1" tint="0.34998626667073579"/>
      </top>
      <bottom/>
      <diagonal/>
    </border>
    <border>
      <left style="thin">
        <color theme="1" tint="0.249977111117893"/>
      </left>
      <right style="thin">
        <color theme="1" tint="0.249977111117893"/>
      </right>
      <top/>
      <bottom style="thin">
        <color theme="1" tint="0.249977111117893"/>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s>
  <cellStyleXfs count="63">
    <xf numFmtId="0" fontId="0" fillId="0" borderId="0"/>
    <xf numFmtId="164" fontId="1" fillId="0" borderId="0" applyFont="0" applyFill="0" applyBorder="0" applyAlignment="0" applyProtection="0"/>
    <xf numFmtId="169" fontId="1" fillId="0" borderId="0" applyFont="0" applyFill="0" applyBorder="0" applyAlignment="0" applyProtection="0"/>
    <xf numFmtId="171" fontId="3" fillId="0" borderId="0"/>
    <xf numFmtId="0" fontId="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8" fillId="0" borderId="6"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7" applyNumberFormat="0" applyAlignment="0" applyProtection="0"/>
    <xf numFmtId="0" fontId="13" fillId="6" borderId="8" applyNumberFormat="0" applyAlignment="0" applyProtection="0"/>
    <xf numFmtId="0" fontId="14" fillId="6" borderId="7" applyNumberFormat="0" applyAlignment="0" applyProtection="0"/>
    <xf numFmtId="0" fontId="15" fillId="0" borderId="9" applyNumberFormat="0" applyFill="0" applyAlignment="0" applyProtection="0"/>
    <xf numFmtId="0" fontId="16" fillId="7" borderId="10" applyNumberFormat="0" applyAlignment="0" applyProtection="0"/>
    <xf numFmtId="0" fontId="17" fillId="0" borderId="0" applyNumberFormat="0" applyFill="0" applyBorder="0" applyAlignment="0" applyProtection="0"/>
    <xf numFmtId="0" fontId="1" fillId="8" borderId="11" applyNumberFormat="0" applyFon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32" borderId="0" applyNumberFormat="0" applyBorder="0" applyAlignment="0" applyProtection="0"/>
    <xf numFmtId="0" fontId="22" fillId="0" borderId="0"/>
    <xf numFmtId="0" fontId="2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3" fillId="0" borderId="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3">
    <xf numFmtId="0" fontId="0" fillId="0" borderId="0" xfId="0"/>
    <xf numFmtId="0" fontId="4" fillId="33" borderId="1" xfId="0" applyFont="1" applyFill="1" applyBorder="1" applyAlignment="1">
      <alignment horizontal="center" vertical="center" wrapText="1"/>
    </xf>
    <xf numFmtId="0" fontId="19" fillId="0" borderId="0" xfId="0" applyFont="1" applyAlignment="1">
      <alignment horizontal="center" vertical="center" wrapText="1"/>
    </xf>
    <xf numFmtId="14" fontId="0" fillId="0" borderId="0" xfId="0" applyNumberFormat="1"/>
    <xf numFmtId="164" fontId="0" fillId="0" borderId="0" xfId="1" applyFont="1"/>
    <xf numFmtId="0" fontId="0" fillId="33" borderId="1" xfId="0" applyFill="1" applyBorder="1" applyAlignment="1">
      <alignment horizontal="center"/>
    </xf>
    <xf numFmtId="0" fontId="19" fillId="0" borderId="1" xfId="0" applyFont="1" applyBorder="1" applyAlignment="1">
      <alignment horizontal="center" vertical="center" wrapText="1"/>
    </xf>
    <xf numFmtId="164" fontId="19" fillId="0" borderId="1" xfId="1" applyFont="1" applyBorder="1" applyAlignment="1">
      <alignment horizontal="center" vertical="center" wrapText="1"/>
    </xf>
    <xf numFmtId="14" fontId="19" fillId="0" borderId="1" xfId="0" applyNumberFormat="1" applyFont="1" applyBorder="1" applyAlignment="1">
      <alignment horizontal="center" vertical="center" wrapText="1"/>
    </xf>
    <xf numFmtId="167" fontId="0" fillId="0" borderId="0" xfId="0" applyNumberFormat="1"/>
    <xf numFmtId="167" fontId="19" fillId="0" borderId="1" xfId="0" applyNumberFormat="1" applyFont="1" applyBorder="1" applyAlignment="1">
      <alignment horizontal="center" vertical="center" wrapText="1"/>
    </xf>
    <xf numFmtId="0" fontId="0" fillId="0" borderId="1" xfId="0" applyBorder="1" applyAlignment="1">
      <alignment horizontal="center"/>
    </xf>
    <xf numFmtId="0" fontId="19" fillId="33" borderId="1" xfId="0" applyFont="1" applyFill="1" applyBorder="1" applyAlignment="1">
      <alignment horizontal="center"/>
    </xf>
    <xf numFmtId="14" fontId="0" fillId="0" borderId="1" xfId="0" applyNumberFormat="1" applyBorder="1"/>
    <xf numFmtId="0" fontId="0" fillId="0" borderId="1" xfId="0" applyBorder="1"/>
    <xf numFmtId="164" fontId="0" fillId="0" borderId="1" xfId="1" applyFont="1" applyBorder="1"/>
    <xf numFmtId="167" fontId="0" fillId="0" borderId="1" xfId="0" applyNumberFormat="1" applyBorder="1"/>
    <xf numFmtId="164" fontId="2" fillId="0" borderId="1" xfId="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0" fillId="0" borderId="1" xfId="0" applyBorder="1" applyAlignment="1">
      <alignment horizontal="right"/>
    </xf>
    <xf numFmtId="0" fontId="19" fillId="0" borderId="1" xfId="0" applyFont="1" applyBorder="1" applyAlignment="1">
      <alignment horizontal="right" vertical="center" wrapText="1"/>
    </xf>
    <xf numFmtId="0" fontId="0" fillId="0" borderId="0" xfId="0" applyAlignment="1">
      <alignment horizontal="right"/>
    </xf>
    <xf numFmtId="49" fontId="0" fillId="0" borderId="1" xfId="0" applyNumberFormat="1" applyBorder="1"/>
    <xf numFmtId="49" fontId="19" fillId="0" borderId="1" xfId="0" applyNumberFormat="1" applyFont="1" applyBorder="1" applyAlignment="1">
      <alignment horizontal="center" vertical="center" wrapText="1"/>
    </xf>
    <xf numFmtId="49" fontId="0" fillId="0" borderId="0" xfId="0" applyNumberFormat="1"/>
    <xf numFmtId="0" fontId="21" fillId="0" borderId="0" xfId="0" applyFont="1" applyAlignment="1">
      <alignment vertical="center"/>
    </xf>
    <xf numFmtId="173" fontId="21" fillId="0" borderId="0" xfId="0" applyNumberFormat="1" applyFont="1" applyAlignment="1">
      <alignment vertical="center"/>
    </xf>
    <xf numFmtId="0" fontId="26" fillId="0" borderId="0" xfId="0" applyFont="1" applyAlignment="1">
      <alignment horizontal="left" vertical="center"/>
    </xf>
    <xf numFmtId="0" fontId="29" fillId="0" borderId="0" xfId="0" applyFont="1" applyAlignment="1">
      <alignment vertical="center"/>
    </xf>
    <xf numFmtId="0" fontId="27" fillId="0" borderId="14" xfId="0" applyFont="1" applyBorder="1" applyAlignment="1">
      <alignment horizontal="left" vertical="center" wrapText="1"/>
    </xf>
    <xf numFmtId="169" fontId="29" fillId="0" borderId="0" xfId="0" applyNumberFormat="1" applyFont="1" applyAlignment="1">
      <alignment vertical="center"/>
    </xf>
    <xf numFmtId="0" fontId="30" fillId="0" borderId="0" xfId="0" applyFont="1" applyAlignment="1">
      <alignment horizontal="left" vertical="center" wrapText="1"/>
    </xf>
    <xf numFmtId="0" fontId="21" fillId="0" borderId="0" xfId="0" applyFont="1" applyAlignment="1">
      <alignment horizontal="center" vertical="center" wrapText="1"/>
    </xf>
    <xf numFmtId="14" fontId="21" fillId="0" borderId="0" xfId="0" applyNumberFormat="1" applyFont="1" applyAlignment="1">
      <alignment horizontal="center" vertical="center" wrapText="1"/>
    </xf>
    <xf numFmtId="173" fontId="29" fillId="0" borderId="0" xfId="0" applyNumberFormat="1" applyFont="1" applyAlignment="1">
      <alignment vertical="center"/>
    </xf>
    <xf numFmtId="0" fontId="21" fillId="0" borderId="0" xfId="0" applyFont="1" applyAlignment="1">
      <alignment vertical="center" wrapText="1"/>
    </xf>
    <xf numFmtId="0" fontId="33" fillId="0" borderId="13" xfId="0" applyFont="1" applyBorder="1" applyAlignment="1">
      <alignment horizontal="left" vertical="center"/>
    </xf>
    <xf numFmtId="0" fontId="0" fillId="0" borderId="0" xfId="0" applyAlignment="1">
      <alignment horizontal="center" vertical="center"/>
    </xf>
    <xf numFmtId="0" fontId="30" fillId="0" borderId="0" xfId="0" applyFont="1" applyAlignment="1">
      <alignment horizontal="center" vertical="center" wrapText="1"/>
    </xf>
    <xf numFmtId="0" fontId="29" fillId="0" borderId="0" xfId="0" applyFont="1" applyAlignment="1">
      <alignment horizontal="left" vertical="center"/>
    </xf>
    <xf numFmtId="1" fontId="29" fillId="0" borderId="0" xfId="0" applyNumberFormat="1" applyFont="1" applyAlignment="1">
      <alignment horizontal="center" vertical="center"/>
    </xf>
    <xf numFmtId="173" fontId="29" fillId="0" borderId="13" xfId="0" applyNumberFormat="1" applyFont="1" applyBorder="1" applyAlignment="1">
      <alignment horizontal="center" vertical="center"/>
    </xf>
    <xf numFmtId="0" fontId="0" fillId="0" borderId="15" xfId="0" applyBorder="1" applyAlignment="1">
      <alignment horizontal="center" vertical="center"/>
    </xf>
    <xf numFmtId="173" fontId="0" fillId="0" borderId="16" xfId="0" applyNumberFormat="1" applyBorder="1" applyAlignment="1">
      <alignment horizontal="center" vertical="center"/>
    </xf>
    <xf numFmtId="0" fontId="0" fillId="0" borderId="17" xfId="0" applyBorder="1" applyAlignment="1">
      <alignment horizontal="center" vertical="center"/>
    </xf>
    <xf numFmtId="173" fontId="0" fillId="0" borderId="18" xfId="0" applyNumberFormat="1" applyBorder="1" applyAlignment="1">
      <alignment horizontal="center" vertical="center"/>
    </xf>
    <xf numFmtId="0" fontId="29" fillId="0" borderId="26" xfId="0" applyFont="1" applyBorder="1" applyAlignment="1">
      <alignment vertical="top"/>
    </xf>
    <xf numFmtId="0" fontId="29" fillId="0" borderId="0" xfId="0" applyFont="1" applyAlignment="1">
      <alignment vertical="top"/>
    </xf>
    <xf numFmtId="0" fontId="29" fillId="0" borderId="22" xfId="0" applyFont="1" applyBorder="1" applyAlignment="1">
      <alignment horizontal="left" vertical="top"/>
    </xf>
    <xf numFmtId="3" fontId="29" fillId="0" borderId="23" xfId="0" applyNumberFormat="1" applyFont="1" applyBorder="1" applyAlignment="1">
      <alignment vertical="top"/>
    </xf>
    <xf numFmtId="0" fontId="29" fillId="0" borderId="0" xfId="0" applyFont="1"/>
    <xf numFmtId="0" fontId="29" fillId="0" borderId="0" xfId="0" applyFont="1" applyAlignment="1">
      <alignment horizontal="center" vertical="center"/>
    </xf>
    <xf numFmtId="1" fontId="29" fillId="0" borderId="13" xfId="0" applyNumberFormat="1" applyFont="1" applyBorder="1" applyAlignment="1" applyProtection="1">
      <alignment horizontal="center" vertical="center"/>
      <protection locked="0"/>
    </xf>
    <xf numFmtId="0" fontId="30" fillId="0" borderId="0" xfId="0" applyFont="1" applyAlignment="1">
      <alignment vertical="center"/>
    </xf>
    <xf numFmtId="166" fontId="29" fillId="0" borderId="0" xfId="0" applyNumberFormat="1" applyFont="1" applyAlignment="1">
      <alignment vertical="center"/>
    </xf>
    <xf numFmtId="0" fontId="37" fillId="0" borderId="14" xfId="0" applyFont="1" applyBorder="1" applyAlignment="1">
      <alignment vertical="center"/>
    </xf>
    <xf numFmtId="0" fontId="30" fillId="0" borderId="0" xfId="0" applyFont="1" applyAlignment="1">
      <alignment vertical="center" wrapText="1"/>
    </xf>
    <xf numFmtId="0" fontId="26" fillId="0" borderId="0" xfId="0" applyFont="1" applyAlignment="1">
      <alignment vertical="center" wrapText="1"/>
    </xf>
    <xf numFmtId="0" fontId="19" fillId="0" borderId="0" xfId="0" applyFont="1"/>
    <xf numFmtId="0" fontId="26" fillId="0" borderId="0" xfId="0" applyFont="1" applyAlignment="1">
      <alignment horizontal="left" vertical="center" wrapText="1"/>
    </xf>
    <xf numFmtId="0" fontId="29" fillId="0" borderId="0" xfId="0" applyFont="1" applyAlignment="1">
      <alignment horizontal="justify" vertical="center" wrapText="1"/>
    </xf>
    <xf numFmtId="0" fontId="21" fillId="0" borderId="0" xfId="0" applyFont="1" applyAlignment="1">
      <alignment horizontal="left" vertical="center"/>
    </xf>
    <xf numFmtId="0" fontId="21" fillId="0" borderId="0" xfId="0" applyFont="1" applyAlignment="1">
      <alignment horizontal="left" vertical="center" wrapText="1"/>
    </xf>
    <xf numFmtId="173" fontId="21" fillId="0" borderId="0" xfId="0" applyNumberFormat="1" applyFont="1" applyAlignment="1">
      <alignment horizontal="left" vertical="center"/>
    </xf>
    <xf numFmtId="0" fontId="27" fillId="0" borderId="13" xfId="0" applyFont="1" applyBorder="1" applyAlignment="1">
      <alignment horizontal="left" vertical="center"/>
    </xf>
    <xf numFmtId="0" fontId="21" fillId="0" borderId="0" xfId="0" applyFont="1" applyAlignment="1">
      <alignment horizontal="center" vertical="center"/>
    </xf>
    <xf numFmtId="0" fontId="32" fillId="0" borderId="13" xfId="0" applyFont="1" applyBorder="1" applyAlignment="1">
      <alignment horizontal="left" vertical="center" wrapText="1"/>
    </xf>
    <xf numFmtId="174" fontId="29" fillId="0" borderId="0" xfId="0" applyNumberFormat="1" applyFont="1" applyAlignment="1">
      <alignment vertical="center"/>
    </xf>
    <xf numFmtId="0" fontId="39" fillId="0" borderId="0" xfId="0" applyFont="1" applyAlignment="1">
      <alignment horizontal="left" vertical="center"/>
    </xf>
    <xf numFmtId="0" fontId="34" fillId="0" borderId="0" xfId="0" applyFont="1" applyAlignment="1">
      <alignment vertical="center"/>
    </xf>
    <xf numFmtId="0" fontId="35" fillId="0" borderId="0" xfId="0" applyFont="1" applyAlignment="1">
      <alignment vertical="center"/>
    </xf>
    <xf numFmtId="174" fontId="29" fillId="0" borderId="0" xfId="53" applyNumberFormat="1" applyFont="1" applyAlignment="1" applyProtection="1">
      <alignment vertical="center"/>
    </xf>
    <xf numFmtId="14" fontId="29" fillId="0" borderId="0" xfId="0" applyNumberFormat="1" applyFont="1" applyAlignment="1">
      <alignment vertical="center"/>
    </xf>
    <xf numFmtId="0" fontId="29" fillId="0" borderId="38" xfId="0" applyFont="1" applyBorder="1" applyAlignment="1">
      <alignment horizontal="left" vertical="center"/>
    </xf>
    <xf numFmtId="14" fontId="29" fillId="0" borderId="38" xfId="0" applyNumberFormat="1" applyFont="1" applyBorder="1" applyAlignment="1">
      <alignment horizontal="left" vertical="center" wrapText="1"/>
    </xf>
    <xf numFmtId="14" fontId="29" fillId="0" borderId="43" xfId="0" applyNumberFormat="1" applyFont="1" applyBorder="1" applyAlignment="1">
      <alignment horizontal="left" vertical="center"/>
    </xf>
    <xf numFmtId="14" fontId="29" fillId="0" borderId="25" xfId="0" applyNumberFormat="1" applyFont="1" applyBorder="1" applyAlignment="1">
      <alignment horizontal="left" vertical="center"/>
    </xf>
    <xf numFmtId="14" fontId="29" fillId="0" borderId="13" xfId="0" applyNumberFormat="1" applyFont="1" applyBorder="1" applyAlignment="1">
      <alignment horizontal="left" vertical="center" wrapText="1"/>
    </xf>
    <xf numFmtId="14" fontId="26" fillId="0" borderId="14" xfId="0" applyNumberFormat="1" applyFont="1" applyBorder="1" applyAlignment="1">
      <alignment horizontal="left" vertical="center"/>
    </xf>
    <xf numFmtId="0" fontId="29" fillId="0" borderId="14" xfId="0" applyFont="1" applyBorder="1" applyAlignment="1">
      <alignment horizontal="left" vertical="center"/>
    </xf>
    <xf numFmtId="14" fontId="30" fillId="0" borderId="14" xfId="0" applyNumberFormat="1" applyFont="1" applyBorder="1" applyAlignment="1">
      <alignment horizontal="left" vertical="center" wrapText="1"/>
    </xf>
    <xf numFmtId="14" fontId="29" fillId="0" borderId="14" xfId="0" applyNumberFormat="1" applyFont="1" applyBorder="1" applyAlignment="1">
      <alignment horizontal="left" vertical="center" wrapText="1"/>
    </xf>
    <xf numFmtId="3" fontId="21" fillId="0" borderId="39" xfId="0" applyNumberFormat="1" applyFont="1" applyBorder="1" applyAlignment="1">
      <alignment vertical="center"/>
    </xf>
    <xf numFmtId="173" fontId="29" fillId="0" borderId="0" xfId="0" applyNumberFormat="1" applyFont="1" applyAlignment="1">
      <alignment horizontal="center" vertical="center"/>
    </xf>
    <xf numFmtId="0" fontId="29" fillId="0" borderId="13" xfId="0" applyFont="1" applyBorder="1" applyAlignment="1">
      <alignment horizontal="left" vertical="center" wrapText="1"/>
    </xf>
    <xf numFmtId="0" fontId="29" fillId="0" borderId="13" xfId="0" applyFont="1" applyBorder="1" applyAlignment="1">
      <alignment horizontal="left" vertical="center"/>
    </xf>
    <xf numFmtId="14" fontId="21" fillId="0" borderId="14" xfId="0" applyNumberFormat="1" applyFont="1" applyBorder="1" applyAlignment="1">
      <alignment horizontal="left" vertical="center"/>
    </xf>
    <xf numFmtId="0" fontId="21" fillId="0" borderId="14" xfId="0" applyFont="1" applyBorder="1" applyAlignment="1">
      <alignment horizontal="left" vertical="center"/>
    </xf>
    <xf numFmtId="170" fontId="21" fillId="0" borderId="14" xfId="0" applyNumberFormat="1" applyFont="1" applyBorder="1" applyAlignment="1">
      <alignment horizontal="left" vertical="center"/>
    </xf>
    <xf numFmtId="0" fontId="21" fillId="0" borderId="0" xfId="0" applyFont="1" applyAlignment="1">
      <alignment vertical="top" wrapText="1"/>
    </xf>
    <xf numFmtId="173" fontId="26" fillId="0" borderId="0" xfId="0" applyNumberFormat="1" applyFont="1" applyAlignment="1">
      <alignment vertical="center"/>
    </xf>
    <xf numFmtId="0" fontId="26" fillId="0" borderId="0" xfId="0" applyFont="1" applyAlignment="1">
      <alignment vertical="center"/>
    </xf>
    <xf numFmtId="173" fontId="21" fillId="0" borderId="0" xfId="0" applyNumberFormat="1" applyFont="1" applyAlignment="1">
      <alignment vertical="top" wrapText="1"/>
    </xf>
    <xf numFmtId="173" fontId="21" fillId="0" borderId="0" xfId="0" applyNumberFormat="1" applyFont="1" applyAlignment="1">
      <alignment vertical="center" wrapText="1"/>
    </xf>
    <xf numFmtId="0" fontId="27" fillId="0" borderId="14" xfId="0" applyFont="1" applyBorder="1" applyAlignment="1">
      <alignment horizontal="left" vertical="center"/>
    </xf>
    <xf numFmtId="2" fontId="0" fillId="0" borderId="1" xfId="0" applyNumberFormat="1" applyBorder="1"/>
    <xf numFmtId="14" fontId="21" fillId="0" borderId="0" xfId="0" applyNumberFormat="1" applyFont="1" applyAlignment="1">
      <alignment vertical="center"/>
    </xf>
    <xf numFmtId="14" fontId="42" fillId="0" borderId="1" xfId="0" applyNumberFormat="1" applyFont="1" applyBorder="1" applyAlignment="1">
      <alignment horizontal="left" vertical="center"/>
    </xf>
    <xf numFmtId="167" fontId="43" fillId="0" borderId="1" xfId="0" applyNumberFormat="1" applyFont="1" applyBorder="1" applyAlignment="1">
      <alignment horizontal="left"/>
    </xf>
    <xf numFmtId="167" fontId="43" fillId="0" borderId="1" xfId="47" applyNumberFormat="1" applyFont="1" applyBorder="1" applyAlignment="1">
      <alignment horizontal="left" vertical="center"/>
    </xf>
    <xf numFmtId="169" fontId="44" fillId="0" borderId="1" xfId="47" applyNumberFormat="1" applyFont="1" applyBorder="1" applyAlignment="1">
      <alignment horizontal="left" vertical="center"/>
    </xf>
    <xf numFmtId="6" fontId="43" fillId="0" borderId="1" xfId="0" applyNumberFormat="1" applyFont="1" applyBorder="1" applyAlignment="1">
      <alignment horizontal="left" vertical="center"/>
    </xf>
    <xf numFmtId="0" fontId="43" fillId="0" borderId="0" xfId="0" applyFont="1" applyAlignment="1">
      <alignment horizontal="left" vertical="center"/>
    </xf>
    <xf numFmtId="6" fontId="42" fillId="0" borderId="1" xfId="0" applyNumberFormat="1" applyFont="1" applyBorder="1" applyAlignment="1">
      <alignment horizontal="left" vertical="center"/>
    </xf>
    <xf numFmtId="167" fontId="44" fillId="0" borderId="1" xfId="47" applyNumberFormat="1" applyFont="1" applyBorder="1" applyAlignment="1">
      <alignment horizontal="left"/>
    </xf>
    <xf numFmtId="166" fontId="43" fillId="0" borderId="1" xfId="0" applyNumberFormat="1" applyFont="1" applyBorder="1" applyAlignment="1">
      <alignment horizontal="left"/>
    </xf>
    <xf numFmtId="0" fontId="43" fillId="0" borderId="1" xfId="0" applyFont="1" applyBorder="1" applyAlignment="1">
      <alignment horizontal="left" vertical="center"/>
    </xf>
    <xf numFmtId="168" fontId="43" fillId="0" borderId="1" xfId="1" applyNumberFormat="1" applyFont="1" applyFill="1" applyBorder="1" applyAlignment="1">
      <alignment horizontal="left" vertical="center"/>
    </xf>
    <xf numFmtId="167" fontId="44" fillId="0" borderId="1" xfId="47" applyNumberFormat="1" applyFont="1" applyBorder="1" applyAlignment="1">
      <alignment horizontal="left" vertical="center"/>
    </xf>
    <xf numFmtId="166" fontId="43" fillId="0" borderId="0" xfId="0" applyNumberFormat="1" applyFont="1" applyAlignment="1">
      <alignment horizontal="left" vertical="center"/>
    </xf>
    <xf numFmtId="0" fontId="43" fillId="0" borderId="0" xfId="0" applyFont="1" applyAlignment="1">
      <alignment horizontal="left" vertical="center" wrapText="1"/>
    </xf>
    <xf numFmtId="166" fontId="44" fillId="0" borderId="0" xfId="1" applyNumberFormat="1" applyFont="1" applyFill="1" applyBorder="1" applyAlignment="1">
      <alignment horizontal="left" vertical="center"/>
    </xf>
    <xf numFmtId="0" fontId="44" fillId="0" borderId="0" xfId="0" applyFont="1" applyAlignment="1">
      <alignment horizontal="left" vertical="center"/>
    </xf>
    <xf numFmtId="1" fontId="44" fillId="0" borderId="0" xfId="1" applyNumberFormat="1" applyFont="1" applyFill="1" applyBorder="1" applyAlignment="1">
      <alignment horizontal="left" vertical="center"/>
    </xf>
    <xf numFmtId="14" fontId="44" fillId="0" borderId="0" xfId="1" applyNumberFormat="1" applyFont="1" applyFill="1" applyBorder="1" applyAlignment="1">
      <alignment horizontal="left" vertical="center"/>
    </xf>
    <xf numFmtId="14" fontId="44" fillId="0" borderId="0" xfId="0" applyNumberFormat="1" applyFont="1" applyAlignment="1">
      <alignment horizontal="left" vertical="center"/>
    </xf>
    <xf numFmtId="1" fontId="44" fillId="0" borderId="14" xfId="0" applyNumberFormat="1" applyFont="1" applyBorder="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166" fontId="43" fillId="0" borderId="1" xfId="1" applyNumberFormat="1" applyFont="1" applyFill="1" applyBorder="1" applyAlignment="1">
      <alignment horizontal="left" vertical="center"/>
    </xf>
    <xf numFmtId="14" fontId="43" fillId="0" borderId="1" xfId="1" applyNumberFormat="1" applyFont="1" applyFill="1" applyBorder="1" applyAlignment="1">
      <alignment horizontal="left" vertical="center"/>
    </xf>
    <xf numFmtId="0" fontId="43" fillId="0" borderId="1" xfId="47" applyFont="1" applyBorder="1" applyAlignment="1">
      <alignment horizontal="left"/>
    </xf>
    <xf numFmtId="168" fontId="43" fillId="0" borderId="0" xfId="1" applyNumberFormat="1" applyFont="1" applyFill="1" applyBorder="1" applyAlignment="1">
      <alignment horizontal="left" vertical="center"/>
    </xf>
    <xf numFmtId="14" fontId="43" fillId="0" borderId="0" xfId="0" applyNumberFormat="1" applyFont="1" applyAlignment="1">
      <alignment horizontal="left" vertical="center"/>
    </xf>
    <xf numFmtId="14" fontId="43" fillId="0" borderId="0" xfId="1" applyNumberFormat="1" applyFont="1" applyFill="1" applyBorder="1" applyAlignment="1">
      <alignment horizontal="left" vertical="center"/>
    </xf>
    <xf numFmtId="167" fontId="43" fillId="0" borderId="0" xfId="0" applyNumberFormat="1" applyFont="1" applyAlignment="1">
      <alignment horizontal="left" vertical="center"/>
    </xf>
    <xf numFmtId="166" fontId="43" fillId="0" borderId="0" xfId="1" applyNumberFormat="1" applyFont="1" applyFill="1" applyBorder="1" applyAlignment="1">
      <alignment horizontal="left" vertical="center"/>
    </xf>
    <xf numFmtId="1" fontId="43" fillId="0" borderId="0" xfId="0" applyNumberFormat="1" applyFont="1" applyAlignment="1">
      <alignment horizontal="left" vertical="center"/>
    </xf>
    <xf numFmtId="166" fontId="46" fillId="0" borderId="49" xfId="48" applyNumberFormat="1" applyFont="1" applyFill="1" applyBorder="1" applyAlignment="1">
      <alignment horizontal="left" vertical="top" wrapText="1"/>
    </xf>
    <xf numFmtId="14" fontId="46" fillId="0" borderId="49" xfId="48" applyNumberFormat="1" applyFont="1" applyFill="1" applyBorder="1" applyAlignment="1">
      <alignment horizontal="left" vertical="top" wrapText="1"/>
    </xf>
    <xf numFmtId="168" fontId="46" fillId="0" borderId="49" xfId="48" applyNumberFormat="1" applyFont="1" applyFill="1" applyBorder="1" applyAlignment="1">
      <alignment horizontal="left" vertical="top" wrapText="1"/>
    </xf>
    <xf numFmtId="0" fontId="46" fillId="0" borderId="49" xfId="48" applyNumberFormat="1" applyFont="1" applyFill="1" applyBorder="1" applyAlignment="1">
      <alignment horizontal="left" vertical="top" wrapText="1"/>
    </xf>
    <xf numFmtId="0" fontId="43" fillId="0" borderId="3" xfId="0" applyFont="1" applyBorder="1" applyAlignment="1">
      <alignment horizontal="left"/>
    </xf>
    <xf numFmtId="167" fontId="43" fillId="0" borderId="48" xfId="47" applyNumberFormat="1" applyFont="1" applyBorder="1" applyAlignment="1">
      <alignment horizontal="left"/>
    </xf>
    <xf numFmtId="0" fontId="43" fillId="0" borderId="2" xfId="0" applyFont="1" applyBorder="1" applyAlignment="1">
      <alignment horizontal="left"/>
    </xf>
    <xf numFmtId="172" fontId="43" fillId="0" borderId="2" xfId="47" applyNumberFormat="1" applyFont="1" applyBorder="1" applyAlignment="1">
      <alignment horizontal="left" vertical="center"/>
    </xf>
    <xf numFmtId="0" fontId="0" fillId="0" borderId="0" xfId="0" applyProtection="1">
      <protection locked="0"/>
    </xf>
    <xf numFmtId="0" fontId="44" fillId="0" borderId="1" xfId="47" applyFont="1" applyBorder="1" applyAlignment="1">
      <alignment horizontal="left" vertical="top"/>
    </xf>
    <xf numFmtId="0" fontId="43" fillId="0" borderId="1" xfId="47" applyFont="1" applyBorder="1" applyAlignment="1">
      <alignment horizontal="left" vertical="center"/>
    </xf>
    <xf numFmtId="0" fontId="43" fillId="0" borderId="1" xfId="0" applyFont="1" applyBorder="1" applyAlignment="1">
      <alignment horizontal="left"/>
    </xf>
    <xf numFmtId="14" fontId="43" fillId="0" borderId="1" xfId="47" applyNumberFormat="1" applyFont="1" applyBorder="1" applyAlignment="1">
      <alignment horizontal="left"/>
    </xf>
    <xf numFmtId="14" fontId="43" fillId="0" borderId="1" xfId="0" applyNumberFormat="1" applyFont="1" applyBorder="1" applyAlignment="1">
      <alignment horizontal="left" vertical="center"/>
    </xf>
    <xf numFmtId="0" fontId="42" fillId="0" borderId="1" xfId="47" applyFont="1" applyBorder="1" applyAlignment="1">
      <alignment horizontal="left" vertical="center"/>
    </xf>
    <xf numFmtId="0" fontId="44" fillId="0" borderId="1" xfId="47" applyFont="1" applyBorder="1" applyAlignment="1">
      <alignment horizontal="left" vertical="center"/>
    </xf>
    <xf numFmtId="0" fontId="42" fillId="0" borderId="1" xfId="0" applyFont="1" applyBorder="1" applyAlignment="1">
      <alignment horizontal="left" vertical="center"/>
    </xf>
    <xf numFmtId="1" fontId="44" fillId="0" borderId="1" xfId="47" applyNumberFormat="1" applyFont="1" applyBorder="1" applyAlignment="1">
      <alignment horizontal="left" vertical="center"/>
    </xf>
    <xf numFmtId="0" fontId="43" fillId="0" borderId="3" xfId="47" applyFont="1" applyBorder="1" applyAlignment="1">
      <alignment horizontal="left" vertical="center"/>
    </xf>
    <xf numFmtId="167" fontId="43" fillId="0" borderId="1" xfId="47" applyNumberFormat="1" applyFont="1" applyBorder="1" applyAlignment="1">
      <alignment horizontal="left"/>
    </xf>
    <xf numFmtId="167" fontId="42" fillId="0" borderId="1" xfId="47" applyNumberFormat="1" applyFont="1" applyBorder="1" applyAlignment="1">
      <alignment horizontal="left" vertical="center"/>
    </xf>
    <xf numFmtId="14" fontId="43" fillId="0" borderId="1" xfId="0" applyNumberFormat="1" applyFont="1" applyBorder="1" applyAlignment="1">
      <alignment horizontal="left"/>
    </xf>
    <xf numFmtId="166" fontId="43" fillId="0" borderId="1" xfId="0" applyNumberFormat="1" applyFont="1" applyBorder="1" applyAlignment="1">
      <alignment horizontal="left" vertical="center"/>
    </xf>
    <xf numFmtId="166" fontId="43" fillId="0" borderId="1" xfId="47" applyNumberFormat="1" applyFont="1" applyBorder="1" applyAlignment="1">
      <alignment horizontal="left"/>
    </xf>
    <xf numFmtId="172" fontId="43" fillId="0" borderId="1" xfId="47" applyNumberFormat="1" applyFont="1" applyBorder="1" applyAlignment="1">
      <alignment horizontal="left" vertical="center"/>
    </xf>
    <xf numFmtId="14" fontId="43" fillId="0" borderId="1" xfId="47" applyNumberFormat="1" applyFont="1" applyBorder="1" applyAlignment="1">
      <alignment horizontal="left" vertical="center"/>
    </xf>
    <xf numFmtId="166" fontId="43" fillId="0" borderId="1" xfId="47" applyNumberFormat="1" applyFont="1" applyBorder="1" applyAlignment="1">
      <alignment horizontal="left" vertical="center"/>
    </xf>
    <xf numFmtId="172" fontId="43" fillId="0" borderId="1" xfId="47" applyNumberFormat="1" applyFont="1" applyBorder="1" applyAlignment="1">
      <alignment horizontal="left"/>
    </xf>
    <xf numFmtId="0" fontId="42" fillId="0" borderId="48" xfId="47" applyFont="1" applyBorder="1" applyAlignment="1">
      <alignment horizontal="left" vertical="center"/>
    </xf>
    <xf numFmtId="0" fontId="43" fillId="0" borderId="48" xfId="47" applyFont="1" applyBorder="1" applyAlignment="1">
      <alignment horizontal="left" vertical="center"/>
    </xf>
    <xf numFmtId="0" fontId="43" fillId="0" borderId="3" xfId="47" applyFont="1" applyBorder="1" applyAlignment="1">
      <alignment horizontal="left"/>
    </xf>
    <xf numFmtId="0" fontId="43" fillId="0" borderId="0" xfId="47" applyFont="1" applyAlignment="1">
      <alignment horizontal="left" vertical="center"/>
    </xf>
    <xf numFmtId="1" fontId="29" fillId="0" borderId="13" xfId="0" applyNumberFormat="1" applyFont="1" applyBorder="1" applyAlignment="1">
      <alignment horizontal="center" vertical="center"/>
    </xf>
    <xf numFmtId="3" fontId="0" fillId="0" borderId="0" xfId="0" applyNumberFormat="1"/>
    <xf numFmtId="14" fontId="43" fillId="0" borderId="3" xfId="47" applyNumberFormat="1" applyFont="1" applyBorder="1" applyAlignment="1">
      <alignment horizontal="left"/>
    </xf>
    <xf numFmtId="6" fontId="43" fillId="0" borderId="52" xfId="0" applyNumberFormat="1" applyFont="1" applyBorder="1" applyAlignment="1">
      <alignment horizontal="left" vertical="center"/>
    </xf>
    <xf numFmtId="0" fontId="43" fillId="0" borderId="0" xfId="0" applyFont="1" applyAlignment="1">
      <alignment horizontal="left"/>
    </xf>
    <xf numFmtId="0" fontId="43" fillId="0" borderId="3" xfId="47" applyFont="1" applyBorder="1" applyAlignment="1" applyProtection="1">
      <alignment horizontal="left"/>
      <protection locked="0"/>
    </xf>
    <xf numFmtId="0" fontId="42" fillId="0" borderId="0" xfId="47" applyFont="1" applyAlignment="1">
      <alignment horizontal="left" vertical="center"/>
    </xf>
    <xf numFmtId="0" fontId="43" fillId="0" borderId="53" xfId="47" applyFont="1" applyBorder="1" applyAlignment="1">
      <alignment horizontal="left" vertical="center"/>
    </xf>
    <xf numFmtId="0" fontId="43" fillId="0" borderId="3" xfId="0" applyFont="1" applyBorder="1" applyAlignment="1" applyProtection="1">
      <alignment horizontal="left"/>
      <protection locked="0"/>
    </xf>
    <xf numFmtId="0" fontId="52" fillId="0" borderId="1" xfId="0" applyFont="1" applyBorder="1" applyAlignment="1">
      <alignment horizontal="left"/>
    </xf>
    <xf numFmtId="0" fontId="44" fillId="0" borderId="48" xfId="47" applyFont="1" applyBorder="1" applyAlignment="1">
      <alignment horizontal="left" vertical="top"/>
    </xf>
    <xf numFmtId="0" fontId="44" fillId="0" borderId="3" xfId="47" applyFont="1" applyBorder="1" applyAlignment="1" applyProtection="1">
      <alignment horizontal="left" vertical="center"/>
      <protection locked="0"/>
    </xf>
    <xf numFmtId="0" fontId="44" fillId="0" borderId="3" xfId="47" applyFont="1" applyBorder="1" applyAlignment="1">
      <alignment horizontal="left" vertical="center"/>
    </xf>
    <xf numFmtId="0" fontId="43" fillId="0" borderId="3" xfId="47" applyFont="1" applyBorder="1" applyAlignment="1" applyProtection="1">
      <alignment horizontal="left" vertical="center"/>
      <protection locked="0"/>
    </xf>
    <xf numFmtId="0" fontId="43" fillId="0" borderId="50" xfId="47" applyFont="1" applyBorder="1" applyAlignment="1">
      <alignment horizontal="left" vertical="center"/>
    </xf>
    <xf numFmtId="167" fontId="44" fillId="0" borderId="1" xfId="0" applyNumberFormat="1" applyFont="1" applyBorder="1" applyAlignment="1">
      <alignment horizontal="left" vertical="center"/>
    </xf>
    <xf numFmtId="0" fontId="44" fillId="0" borderId="3" xfId="47" applyFont="1" applyBorder="1" applyAlignment="1">
      <alignment horizontal="left"/>
    </xf>
    <xf numFmtId="0" fontId="43" fillId="0" borderId="0" xfId="47" applyFont="1" applyAlignment="1">
      <alignment horizontal="left"/>
    </xf>
    <xf numFmtId="0" fontId="44" fillId="0" borderId="1" xfId="0" applyFont="1" applyBorder="1" applyAlignment="1">
      <alignment horizontal="left"/>
    </xf>
    <xf numFmtId="0" fontId="45" fillId="0" borderId="1" xfId="0" applyFont="1" applyBorder="1" applyAlignment="1">
      <alignment horizontal="left" vertical="center"/>
    </xf>
    <xf numFmtId="3" fontId="42" fillId="0" borderId="1" xfId="0" applyNumberFormat="1" applyFont="1" applyBorder="1" applyAlignment="1">
      <alignment horizontal="left" vertical="center"/>
    </xf>
    <xf numFmtId="0" fontId="2" fillId="0" borderId="1" xfId="0" applyFont="1" applyBorder="1" applyAlignment="1">
      <alignment horizontal="left" vertical="center"/>
    </xf>
    <xf numFmtId="3" fontId="43" fillId="0" borderId="1" xfId="0" applyNumberFormat="1" applyFont="1" applyBorder="1" applyAlignment="1">
      <alignment horizontal="left" vertical="center"/>
    </xf>
    <xf numFmtId="0" fontId="48" fillId="0" borderId="1" xfId="0" applyFont="1" applyBorder="1" applyAlignment="1">
      <alignment horizontal="left" vertical="center"/>
    </xf>
    <xf numFmtId="0" fontId="0" fillId="0" borderId="1" xfId="0" applyBorder="1" applyAlignment="1">
      <alignment horizontal="left"/>
    </xf>
    <xf numFmtId="0" fontId="49" fillId="0" borderId="1" xfId="0" applyFont="1" applyBorder="1" applyAlignment="1">
      <alignment horizontal="left" vertical="center"/>
    </xf>
    <xf numFmtId="14" fontId="49" fillId="0" borderId="1" xfId="0" applyNumberFormat="1" applyFont="1" applyBorder="1" applyAlignment="1">
      <alignment horizontal="left" vertical="center"/>
    </xf>
    <xf numFmtId="6" fontId="49" fillId="0" borderId="1" xfId="0" applyNumberFormat="1" applyFont="1" applyBorder="1" applyAlignment="1">
      <alignment horizontal="left" vertical="center"/>
    </xf>
    <xf numFmtId="6" fontId="50" fillId="0" borderId="1" xfId="0" applyNumberFormat="1" applyFont="1" applyBorder="1" applyAlignment="1">
      <alignment horizontal="left" vertical="center"/>
    </xf>
    <xf numFmtId="0" fontId="43" fillId="0" borderId="2" xfId="47" applyFont="1" applyBorder="1" applyAlignment="1">
      <alignment horizontal="left"/>
    </xf>
    <xf numFmtId="166" fontId="42" fillId="0" borderId="1" xfId="0" applyNumberFormat="1" applyFont="1" applyBorder="1" applyAlignment="1">
      <alignment horizontal="left" vertical="center"/>
    </xf>
    <xf numFmtId="0" fontId="42" fillId="0" borderId="48" xfId="0" applyFont="1" applyBorder="1" applyAlignment="1">
      <alignment horizontal="left" vertical="center"/>
    </xf>
    <xf numFmtId="3" fontId="43" fillId="0" borderId="48" xfId="0" applyNumberFormat="1" applyFont="1" applyBorder="1" applyAlignment="1">
      <alignment horizontal="left" vertical="center"/>
    </xf>
    <xf numFmtId="0" fontId="43" fillId="0" borderId="48" xfId="0" applyFont="1" applyBorder="1" applyAlignment="1">
      <alignment horizontal="left" vertical="center"/>
    </xf>
    <xf numFmtId="14" fontId="42" fillId="0" borderId="48" xfId="0" applyNumberFormat="1" applyFont="1" applyBorder="1" applyAlignment="1">
      <alignment horizontal="left" vertical="center"/>
    </xf>
    <xf numFmtId="0" fontId="51" fillId="0" borderId="1" xfId="0" applyFont="1" applyBorder="1" applyAlignment="1">
      <alignment horizontal="left" vertical="center"/>
    </xf>
    <xf numFmtId="0" fontId="45" fillId="0" borderId="1" xfId="0" applyFont="1" applyBorder="1" applyAlignment="1">
      <alignment horizontal="left" vertical="center" wrapText="1"/>
    </xf>
    <xf numFmtId="0" fontId="53" fillId="0" borderId="1" xfId="0" applyFont="1" applyBorder="1" applyAlignment="1">
      <alignment horizontal="left" vertical="center"/>
    </xf>
    <xf numFmtId="0" fontId="54" fillId="0" borderId="1" xfId="0" applyFont="1" applyBorder="1" applyAlignment="1">
      <alignment horizontal="left" vertical="center"/>
    </xf>
    <xf numFmtId="167" fontId="43" fillId="0" borderId="1" xfId="48" applyNumberFormat="1" applyFont="1" applyFill="1" applyBorder="1" applyAlignment="1" applyProtection="1">
      <alignment horizontal="left" vertical="center"/>
    </xf>
    <xf numFmtId="0" fontId="43" fillId="0" borderId="48" xfId="0" applyFont="1" applyBorder="1" applyAlignment="1">
      <alignment horizontal="left"/>
    </xf>
    <xf numFmtId="0" fontId="50" fillId="0" borderId="54" xfId="59" applyFont="1" applyBorder="1" applyAlignment="1">
      <alignment horizontal="left"/>
    </xf>
    <xf numFmtId="0" fontId="50" fillId="0" borderId="2" xfId="59" applyFont="1" applyBorder="1" applyAlignment="1">
      <alignment horizontal="left"/>
    </xf>
    <xf numFmtId="166" fontId="42" fillId="0" borderId="48" xfId="0" applyNumberFormat="1" applyFont="1" applyBorder="1" applyAlignment="1">
      <alignment horizontal="left" vertical="center"/>
    </xf>
    <xf numFmtId="0" fontId="43" fillId="0" borderId="0" xfId="1" applyNumberFormat="1" applyFont="1" applyFill="1" applyBorder="1" applyAlignment="1">
      <alignment horizontal="left" vertical="center"/>
    </xf>
    <xf numFmtId="0" fontId="50" fillId="0" borderId="51" xfId="59" applyFont="1" applyBorder="1" applyAlignment="1">
      <alignment horizontal="left"/>
    </xf>
    <xf numFmtId="0" fontId="43" fillId="0" borderId="2" xfId="47" applyFont="1" applyBorder="1" applyAlignment="1">
      <alignment horizontal="left" vertical="center"/>
    </xf>
    <xf numFmtId="0" fontId="43" fillId="0" borderId="48" xfId="47" applyFont="1" applyBorder="1" applyAlignment="1">
      <alignment horizontal="left"/>
    </xf>
    <xf numFmtId="0" fontId="43" fillId="0" borderId="50" xfId="0" applyFont="1" applyBorder="1" applyAlignment="1">
      <alignment horizontal="left"/>
    </xf>
    <xf numFmtId="0" fontId="44" fillId="0" borderId="0" xfId="47" applyFont="1" applyAlignment="1">
      <alignment horizontal="left" vertical="center"/>
    </xf>
    <xf numFmtId="0" fontId="50" fillId="0" borderId="1" xfId="59" applyFont="1" applyBorder="1" applyAlignment="1">
      <alignment horizontal="left"/>
    </xf>
    <xf numFmtId="0" fontId="50" fillId="0" borderId="55" xfId="59" applyFont="1" applyBorder="1" applyAlignment="1">
      <alignment horizontal="left"/>
    </xf>
    <xf numFmtId="168" fontId="43" fillId="0" borderId="0" xfId="48" applyNumberFormat="1" applyFont="1" applyFill="1" applyBorder="1" applyAlignment="1">
      <alignment horizontal="left" vertical="center"/>
    </xf>
    <xf numFmtId="0" fontId="55" fillId="0" borderId="1" xfId="0" applyFont="1" applyBorder="1" applyAlignment="1">
      <alignment horizontal="left" vertical="center"/>
    </xf>
    <xf numFmtId="0" fontId="43" fillId="0" borderId="55" xfId="0" applyFont="1" applyBorder="1" applyAlignment="1">
      <alignment horizontal="left"/>
    </xf>
    <xf numFmtId="14" fontId="43" fillId="0" borderId="3" xfId="0" applyNumberFormat="1" applyFont="1" applyBorder="1" applyAlignment="1">
      <alignment horizontal="left"/>
    </xf>
    <xf numFmtId="0" fontId="43" fillId="0" borderId="1" xfId="47" applyFont="1" applyBorder="1" applyAlignment="1">
      <alignment horizontal="left" wrapText="1"/>
    </xf>
    <xf numFmtId="167" fontId="42" fillId="0" borderId="48" xfId="47" applyNumberFormat="1" applyFont="1" applyBorder="1" applyAlignment="1">
      <alignment horizontal="left" vertical="center"/>
    </xf>
    <xf numFmtId="166" fontId="43" fillId="0" borderId="0" xfId="48" applyNumberFormat="1" applyFont="1" applyFill="1" applyBorder="1" applyAlignment="1">
      <alignment horizontal="left" vertical="center"/>
    </xf>
    <xf numFmtId="14" fontId="43" fillId="0" borderId="0" xfId="48" applyNumberFormat="1" applyFont="1" applyFill="1" applyBorder="1" applyAlignment="1">
      <alignment horizontal="left" vertical="center"/>
    </xf>
    <xf numFmtId="0" fontId="43" fillId="0" borderId="50" xfId="47" applyFont="1" applyBorder="1" applyAlignment="1">
      <alignment horizontal="left"/>
    </xf>
    <xf numFmtId="0" fontId="43" fillId="0" borderId="51" xfId="0" applyFont="1" applyBorder="1" applyAlignment="1">
      <alignment horizontal="left"/>
    </xf>
    <xf numFmtId="14" fontId="43" fillId="0" borderId="48" xfId="0" applyNumberFormat="1" applyFont="1" applyBorder="1" applyAlignment="1">
      <alignment horizontal="left"/>
    </xf>
    <xf numFmtId="14" fontId="43" fillId="0" borderId="48" xfId="47" applyNumberFormat="1" applyFont="1" applyBorder="1" applyAlignment="1">
      <alignment horizontal="left"/>
    </xf>
    <xf numFmtId="172" fontId="43" fillId="0" borderId="48" xfId="47" applyNumberFormat="1" applyFont="1" applyBorder="1" applyAlignment="1">
      <alignment horizontal="left"/>
    </xf>
    <xf numFmtId="172" fontId="43" fillId="0" borderId="48" xfId="47" applyNumberFormat="1" applyFont="1" applyBorder="1" applyAlignment="1">
      <alignment horizontal="left" vertical="center"/>
    </xf>
    <xf numFmtId="0" fontId="43" fillId="0" borderId="48" xfId="47" applyFont="1" applyBorder="1" applyAlignment="1">
      <alignment horizontal="left" wrapText="1"/>
    </xf>
    <xf numFmtId="0" fontId="56" fillId="0" borderId="1" xfId="0" applyFont="1" applyBorder="1" applyAlignment="1">
      <alignment horizontal="left" vertical="center"/>
    </xf>
    <xf numFmtId="0" fontId="43" fillId="0" borderId="56" xfId="0" applyFont="1" applyBorder="1" applyAlignment="1">
      <alignment horizontal="left"/>
    </xf>
    <xf numFmtId="14" fontId="43" fillId="0" borderId="2" xfId="47" applyNumberFormat="1" applyFont="1" applyBorder="1" applyAlignment="1">
      <alignment horizontal="left" vertical="center"/>
    </xf>
    <xf numFmtId="14" fontId="44" fillId="0" borderId="2" xfId="47" applyNumberFormat="1" applyFont="1" applyBorder="1" applyAlignment="1">
      <alignment horizontal="left" vertical="center"/>
    </xf>
    <xf numFmtId="14" fontId="43" fillId="0" borderId="2" xfId="0" applyNumberFormat="1" applyFont="1" applyBorder="1" applyAlignment="1">
      <alignment horizontal="left" vertical="center"/>
    </xf>
    <xf numFmtId="14" fontId="43" fillId="0" borderId="54" xfId="0" applyNumberFormat="1" applyFont="1" applyBorder="1" applyAlignment="1">
      <alignment horizontal="left" vertical="center"/>
    </xf>
    <xf numFmtId="172" fontId="43" fillId="0" borderId="57" xfId="47" applyNumberFormat="1" applyFont="1" applyBorder="1" applyAlignment="1">
      <alignment horizontal="left" vertical="center"/>
    </xf>
    <xf numFmtId="14" fontId="43" fillId="0" borderId="2" xfId="47" applyNumberFormat="1" applyFont="1" applyBorder="1" applyAlignment="1">
      <alignment horizontal="left"/>
    </xf>
    <xf numFmtId="1" fontId="44" fillId="0" borderId="0" xfId="0" applyNumberFormat="1" applyFont="1" applyAlignment="1">
      <alignment horizontal="left" vertical="center"/>
    </xf>
    <xf numFmtId="6" fontId="42" fillId="0" borderId="48" xfId="0" applyNumberFormat="1" applyFont="1" applyBorder="1" applyAlignment="1">
      <alignment horizontal="left" vertical="center"/>
    </xf>
    <xf numFmtId="0" fontId="43" fillId="0" borderId="1" xfId="47" applyFont="1" applyBorder="1" applyAlignment="1">
      <alignment horizontal="left" vertical="top"/>
    </xf>
    <xf numFmtId="0" fontId="43" fillId="0" borderId="3" xfId="47" applyFont="1" applyBorder="1" applyAlignment="1">
      <alignment horizontal="left" vertical="center" wrapText="1"/>
    </xf>
    <xf numFmtId="167" fontId="44" fillId="0" borderId="1" xfId="50" applyNumberFormat="1" applyFont="1" applyBorder="1" applyAlignment="1">
      <alignment horizontal="left" vertical="center"/>
    </xf>
    <xf numFmtId="167" fontId="44" fillId="0" borderId="48" xfId="47" applyNumberFormat="1" applyFont="1" applyBorder="1" applyAlignment="1">
      <alignment horizontal="left" vertical="center"/>
    </xf>
    <xf numFmtId="0" fontId="50" fillId="0" borderId="1" xfId="0" applyFont="1" applyBorder="1" applyAlignment="1">
      <alignment horizontal="left" vertical="center"/>
    </xf>
    <xf numFmtId="3" fontId="49" fillId="0" borderId="1" xfId="0" applyNumberFormat="1" applyFont="1" applyBorder="1" applyAlignment="1">
      <alignment horizontal="left" vertical="center"/>
    </xf>
    <xf numFmtId="0" fontId="49" fillId="0" borderId="48" xfId="0" applyFont="1" applyBorder="1" applyAlignment="1">
      <alignment horizontal="left" vertical="center"/>
    </xf>
    <xf numFmtId="3" fontId="55" fillId="0" borderId="1" xfId="0" applyNumberFormat="1" applyFont="1" applyBorder="1" applyAlignment="1">
      <alignment horizontal="left" vertical="center"/>
    </xf>
    <xf numFmtId="0" fontId="42" fillId="0" borderId="1" xfId="0" applyFont="1" applyBorder="1" applyAlignment="1">
      <alignment horizontal="left" vertical="center" wrapText="1"/>
    </xf>
    <xf numFmtId="3" fontId="48" fillId="0" borderId="1" xfId="0" applyNumberFormat="1" applyFont="1" applyBorder="1" applyAlignment="1">
      <alignment horizontal="left" vertical="center"/>
    </xf>
    <xf numFmtId="3" fontId="42" fillId="0" borderId="48" xfId="0" applyNumberFormat="1" applyFont="1" applyBorder="1" applyAlignment="1">
      <alignment horizontal="left" vertical="center"/>
    </xf>
    <xf numFmtId="166" fontId="43" fillId="0" borderId="48" xfId="1" applyNumberFormat="1" applyFont="1" applyFill="1" applyBorder="1" applyAlignment="1">
      <alignment horizontal="left" vertical="center"/>
    </xf>
    <xf numFmtId="14" fontId="43" fillId="0" borderId="48" xfId="1" applyNumberFormat="1" applyFont="1" applyFill="1" applyBorder="1" applyAlignment="1">
      <alignment horizontal="left" vertical="center"/>
    </xf>
    <xf numFmtId="168" fontId="43" fillId="0" borderId="48" xfId="1" applyNumberFormat="1" applyFont="1" applyFill="1" applyBorder="1" applyAlignment="1">
      <alignment horizontal="left" vertical="center"/>
    </xf>
    <xf numFmtId="6" fontId="43" fillId="0" borderId="48" xfId="0" applyNumberFormat="1" applyFont="1" applyBorder="1" applyAlignment="1">
      <alignment horizontal="left" vertical="center"/>
    </xf>
    <xf numFmtId="14" fontId="43" fillId="0" borderId="0" xfId="47" applyNumberFormat="1" applyFont="1" applyAlignment="1">
      <alignment horizontal="left" vertical="center"/>
    </xf>
    <xf numFmtId="0" fontId="43" fillId="0" borderId="1" xfId="1" applyNumberFormat="1" applyFont="1" applyFill="1" applyBorder="1" applyAlignment="1">
      <alignment horizontal="left" vertical="center"/>
    </xf>
    <xf numFmtId="0" fontId="43" fillId="38" borderId="1" xfId="0" applyFont="1" applyFill="1" applyBorder="1" applyAlignment="1">
      <alignment horizontal="left" vertical="center"/>
    </xf>
    <xf numFmtId="0" fontId="42" fillId="38" borderId="1" xfId="0" applyFont="1" applyFill="1" applyBorder="1" applyAlignment="1">
      <alignment horizontal="left" vertical="center"/>
    </xf>
    <xf numFmtId="0" fontId="43" fillId="38" borderId="1" xfId="47" applyFont="1" applyFill="1" applyBorder="1" applyAlignment="1">
      <alignment horizontal="left"/>
    </xf>
    <xf numFmtId="6" fontId="42" fillId="38" borderId="1" xfId="0" applyNumberFormat="1" applyFont="1" applyFill="1" applyBorder="1" applyAlignment="1">
      <alignment horizontal="left" vertical="center"/>
    </xf>
    <xf numFmtId="169" fontId="44" fillId="38" borderId="1" xfId="47" applyNumberFormat="1" applyFont="1" applyFill="1" applyBorder="1" applyAlignment="1">
      <alignment horizontal="left" vertical="center"/>
    </xf>
    <xf numFmtId="14" fontId="43" fillId="38" borderId="1" xfId="47" applyNumberFormat="1" applyFont="1" applyFill="1" applyBorder="1" applyAlignment="1">
      <alignment horizontal="left"/>
    </xf>
    <xf numFmtId="6" fontId="43" fillId="38" borderId="1" xfId="0" applyNumberFormat="1" applyFont="1" applyFill="1" applyBorder="1" applyAlignment="1">
      <alignment horizontal="left" vertical="center"/>
    </xf>
    <xf numFmtId="166" fontId="43" fillId="38" borderId="1" xfId="0" applyNumberFormat="1" applyFont="1" applyFill="1" applyBorder="1" applyAlignment="1">
      <alignment horizontal="left" vertical="center"/>
    </xf>
    <xf numFmtId="0" fontId="43" fillId="38" borderId="48" xfId="47" applyFont="1" applyFill="1" applyBorder="1" applyAlignment="1">
      <alignment horizontal="left" vertical="center"/>
    </xf>
    <xf numFmtId="172" fontId="43" fillId="38" borderId="1" xfId="47" applyNumberFormat="1" applyFont="1" applyFill="1" applyBorder="1" applyAlignment="1">
      <alignment horizontal="left"/>
    </xf>
    <xf numFmtId="0" fontId="43" fillId="38" borderId="1" xfId="47" applyFont="1" applyFill="1" applyBorder="1" applyAlignment="1">
      <alignment horizontal="left" vertical="center"/>
    </xf>
    <xf numFmtId="172" fontId="43" fillId="38" borderId="1" xfId="47" applyNumberFormat="1" applyFont="1" applyFill="1" applyBorder="1" applyAlignment="1">
      <alignment horizontal="left" vertical="center"/>
    </xf>
    <xf numFmtId="166" fontId="43" fillId="38" borderId="1" xfId="1" applyNumberFormat="1" applyFont="1" applyFill="1" applyBorder="1" applyAlignment="1">
      <alignment horizontal="left" vertical="center"/>
    </xf>
    <xf numFmtId="14" fontId="43" fillId="38" borderId="1" xfId="1" applyNumberFormat="1" applyFont="1" applyFill="1" applyBorder="1" applyAlignment="1">
      <alignment horizontal="left" vertical="center"/>
    </xf>
    <xf numFmtId="14" fontId="43" fillId="38" borderId="1" xfId="0" applyNumberFormat="1" applyFont="1" applyFill="1" applyBorder="1" applyAlignment="1">
      <alignment horizontal="left" vertical="center"/>
    </xf>
    <xf numFmtId="168" fontId="43" fillId="38" borderId="1" xfId="1" applyNumberFormat="1" applyFont="1" applyFill="1" applyBorder="1" applyAlignment="1">
      <alignment horizontal="left" vertical="center"/>
    </xf>
    <xf numFmtId="0" fontId="43" fillId="38" borderId="3" xfId="47" applyFont="1" applyFill="1" applyBorder="1" applyAlignment="1">
      <alignment horizontal="left" vertical="center"/>
    </xf>
    <xf numFmtId="166" fontId="43" fillId="38" borderId="48" xfId="0" applyNumberFormat="1" applyFont="1" applyFill="1" applyBorder="1" applyAlignment="1">
      <alignment horizontal="left" vertical="center"/>
    </xf>
    <xf numFmtId="6" fontId="43" fillId="38" borderId="58" xfId="0" applyNumberFormat="1" applyFont="1" applyFill="1" applyBorder="1" applyAlignment="1">
      <alignment horizontal="left" vertical="center"/>
    </xf>
    <xf numFmtId="0" fontId="43" fillId="38" borderId="1" xfId="0" applyFont="1" applyFill="1" applyBorder="1" applyAlignment="1">
      <alignment horizontal="left"/>
    </xf>
    <xf numFmtId="0" fontId="43" fillId="38" borderId="0" xfId="47" applyFont="1" applyFill="1" applyAlignment="1">
      <alignment horizontal="left" vertical="center"/>
    </xf>
    <xf numFmtId="0" fontId="43" fillId="38" borderId="1" xfId="1" applyNumberFormat="1" applyFont="1" applyFill="1" applyBorder="1" applyAlignment="1">
      <alignment horizontal="left" vertical="center"/>
    </xf>
    <xf numFmtId="0" fontId="60" fillId="0" borderId="0" xfId="0" applyFont="1" applyAlignment="1">
      <alignment vertical="top" wrapText="1"/>
    </xf>
    <xf numFmtId="0" fontId="61" fillId="0" borderId="0" xfId="0" applyFont="1" applyAlignment="1">
      <alignment vertical="top" wrapText="1"/>
    </xf>
    <xf numFmtId="0" fontId="42" fillId="0" borderId="2" xfId="0" applyFont="1" applyBorder="1" applyAlignment="1">
      <alignment horizontal="left" vertical="center"/>
    </xf>
    <xf numFmtId="0" fontId="43" fillId="0" borderId="2" xfId="0" applyFont="1" applyBorder="1" applyAlignment="1">
      <alignment horizontal="left" vertical="center"/>
    </xf>
    <xf numFmtId="0" fontId="43" fillId="0" borderId="1" xfId="59" applyFont="1" applyBorder="1" applyAlignment="1">
      <alignment horizontal="left"/>
    </xf>
    <xf numFmtId="3" fontId="50" fillId="0" borderId="1" xfId="0" applyNumberFormat="1" applyFont="1" applyBorder="1" applyAlignment="1">
      <alignment horizontal="left" vertical="center"/>
    </xf>
    <xf numFmtId="3" fontId="43" fillId="0" borderId="1" xfId="47" applyNumberFormat="1" applyFont="1" applyBorder="1" applyAlignment="1">
      <alignment horizontal="left"/>
    </xf>
    <xf numFmtId="0" fontId="46" fillId="0" borderId="49" xfId="0" applyFont="1" applyBorder="1" applyAlignment="1">
      <alignment horizontal="left" vertical="top" wrapText="1"/>
    </xf>
    <xf numFmtId="14" fontId="46" fillId="0" borderId="49" xfId="0" applyNumberFormat="1" applyFont="1" applyBorder="1" applyAlignment="1">
      <alignment horizontal="left" vertical="top" wrapText="1"/>
    </xf>
    <xf numFmtId="166" fontId="46" fillId="0" borderId="49" xfId="1" applyNumberFormat="1" applyFont="1" applyFill="1" applyBorder="1" applyAlignment="1">
      <alignment horizontal="left" vertical="top" wrapText="1"/>
    </xf>
    <xf numFmtId="1" fontId="46" fillId="0" borderId="49" xfId="0" applyNumberFormat="1" applyFont="1" applyBorder="1" applyAlignment="1">
      <alignment horizontal="left" vertical="top" wrapText="1"/>
    </xf>
    <xf numFmtId="1" fontId="46" fillId="0" borderId="49" xfId="0" applyNumberFormat="1" applyFont="1" applyBorder="1" applyAlignment="1">
      <alignment horizontal="left" vertical="top"/>
    </xf>
    <xf numFmtId="0" fontId="46" fillId="0" borderId="49" xfId="0" applyFont="1" applyBorder="1" applyAlignment="1">
      <alignment horizontal="left" vertical="top"/>
    </xf>
    <xf numFmtId="14" fontId="46" fillId="0" borderId="49" xfId="0" applyNumberFormat="1" applyFont="1" applyBorder="1" applyAlignment="1">
      <alignment horizontal="left" vertical="top"/>
    </xf>
    <xf numFmtId="166" fontId="46" fillId="0" borderId="49" xfId="0" applyNumberFormat="1" applyFont="1" applyBorder="1" applyAlignment="1">
      <alignment horizontal="left" vertical="top" wrapText="1"/>
    </xf>
    <xf numFmtId="14" fontId="46" fillId="0" borderId="49" xfId="1" applyNumberFormat="1" applyFont="1" applyFill="1" applyBorder="1" applyAlignment="1">
      <alignment horizontal="left" vertical="top" wrapText="1"/>
    </xf>
    <xf numFmtId="168" fontId="46" fillId="0" borderId="49" xfId="1" applyNumberFormat="1" applyFont="1" applyFill="1" applyBorder="1" applyAlignment="1">
      <alignment horizontal="left" vertical="top" wrapText="1"/>
    </xf>
    <xf numFmtId="0" fontId="46" fillId="0" borderId="49" xfId="1" applyNumberFormat="1" applyFont="1" applyFill="1" applyBorder="1" applyAlignment="1">
      <alignment horizontal="left" vertical="top" wrapText="1"/>
    </xf>
    <xf numFmtId="167" fontId="46" fillId="0" borderId="49" xfId="1" applyNumberFormat="1" applyFont="1" applyFill="1" applyBorder="1" applyAlignment="1">
      <alignment horizontal="left" vertical="top" wrapText="1"/>
    </xf>
    <xf numFmtId="0" fontId="2" fillId="0" borderId="49" xfId="0" applyFont="1" applyBorder="1" applyAlignment="1">
      <alignment horizontal="left" vertical="top" wrapText="1"/>
    </xf>
    <xf numFmtId="0" fontId="2" fillId="0" borderId="49" xfId="0" applyFont="1" applyBorder="1" applyAlignment="1">
      <alignment horizontal="left" vertical="top"/>
    </xf>
    <xf numFmtId="0" fontId="2" fillId="0" borderId="48" xfId="0" applyFont="1" applyBorder="1" applyAlignment="1">
      <alignment horizontal="left" vertical="top" wrapText="1"/>
    </xf>
    <xf numFmtId="0" fontId="2" fillId="0" borderId="48" xfId="47" applyFont="1" applyBorder="1" applyAlignment="1">
      <alignment horizontal="left" vertical="center" wrapText="1"/>
    </xf>
    <xf numFmtId="0" fontId="2" fillId="0" borderId="57" xfId="0" applyFont="1" applyBorder="1" applyAlignment="1">
      <alignment horizontal="left" vertical="top" wrapText="1"/>
    </xf>
    <xf numFmtId="0" fontId="2" fillId="0" borderId="48" xfId="0" applyFont="1" applyBorder="1" applyAlignment="1">
      <alignment horizontal="left" vertical="top"/>
    </xf>
    <xf numFmtId="14" fontId="2" fillId="0" borderId="48" xfId="0" applyNumberFormat="1" applyFont="1" applyBorder="1" applyAlignment="1">
      <alignment horizontal="left" vertical="top" wrapText="1"/>
    </xf>
    <xf numFmtId="0" fontId="43" fillId="38" borderId="0" xfId="0" applyFont="1" applyFill="1" applyAlignment="1">
      <alignment horizontal="left" vertical="center"/>
    </xf>
    <xf numFmtId="166" fontId="43" fillId="38" borderId="0" xfId="0" applyNumberFormat="1" applyFont="1" applyFill="1" applyAlignment="1">
      <alignment horizontal="left" vertical="center"/>
    </xf>
    <xf numFmtId="166" fontId="43" fillId="38" borderId="0" xfId="1" applyNumberFormat="1" applyFont="1" applyFill="1" applyBorder="1" applyAlignment="1">
      <alignment horizontal="left" vertical="center"/>
    </xf>
    <xf numFmtId="14" fontId="43" fillId="38" borderId="0" xfId="1" applyNumberFormat="1" applyFont="1" applyFill="1" applyBorder="1" applyAlignment="1">
      <alignment horizontal="left" vertical="center"/>
    </xf>
    <xf numFmtId="14" fontId="43" fillId="38" borderId="0" xfId="0" applyNumberFormat="1" applyFont="1" applyFill="1" applyAlignment="1">
      <alignment horizontal="left" vertical="center"/>
    </xf>
    <xf numFmtId="168" fontId="43" fillId="38" borderId="0" xfId="1" applyNumberFormat="1" applyFont="1" applyFill="1" applyBorder="1" applyAlignment="1">
      <alignment horizontal="left" vertical="center"/>
    </xf>
    <xf numFmtId="0" fontId="43" fillId="38" borderId="0" xfId="1" applyNumberFormat="1" applyFont="1" applyFill="1" applyBorder="1" applyAlignment="1">
      <alignment horizontal="left" vertical="center"/>
    </xf>
    <xf numFmtId="0" fontId="50" fillId="0" borderId="0" xfId="59" applyFont="1" applyAlignment="1">
      <alignment horizontal="left"/>
    </xf>
    <xf numFmtId="0" fontId="44" fillId="0" borderId="0" xfId="47" applyFont="1" applyAlignment="1">
      <alignment horizontal="left" vertical="top"/>
    </xf>
    <xf numFmtId="0" fontId="50" fillId="0" borderId="51" xfId="60" applyFont="1" applyBorder="1" applyAlignment="1">
      <alignment horizontal="left"/>
    </xf>
    <xf numFmtId="14" fontId="43" fillId="0" borderId="57" xfId="0" applyNumberFormat="1" applyFont="1" applyBorder="1" applyAlignment="1">
      <alignment horizontal="left" vertical="center"/>
    </xf>
    <xf numFmtId="175" fontId="42" fillId="0" borderId="1" xfId="47" applyNumberFormat="1" applyFont="1" applyBorder="1" applyAlignment="1">
      <alignment horizontal="left" vertical="center"/>
    </xf>
    <xf numFmtId="0" fontId="42" fillId="0" borderId="0" xfId="0" applyFont="1" applyAlignment="1">
      <alignment horizontal="left" vertical="center"/>
    </xf>
    <xf numFmtId="169" fontId="44" fillId="0" borderId="48" xfId="47" applyNumberFormat="1" applyFont="1" applyBorder="1" applyAlignment="1">
      <alignment horizontal="left" vertical="center"/>
    </xf>
    <xf numFmtId="0" fontId="43" fillId="0" borderId="50" xfId="47" applyFont="1" applyBorder="1" applyAlignment="1">
      <alignment horizontal="left" vertical="center" wrapText="1"/>
    </xf>
    <xf numFmtId="166" fontId="43" fillId="0" borderId="48" xfId="0" applyNumberFormat="1" applyFont="1" applyBorder="1" applyAlignment="1">
      <alignment horizontal="left" vertical="center"/>
    </xf>
    <xf numFmtId="6" fontId="43" fillId="0" borderId="58" xfId="0" applyNumberFormat="1" applyFont="1" applyBorder="1" applyAlignment="1">
      <alignment horizontal="left" vertical="center"/>
    </xf>
    <xf numFmtId="169" fontId="44" fillId="0" borderId="2" xfId="47" applyNumberFormat="1" applyFont="1" applyBorder="1" applyAlignment="1">
      <alignment horizontal="left" vertical="center"/>
    </xf>
    <xf numFmtId="0" fontId="43" fillId="0" borderId="3" xfId="0" applyFont="1" applyBorder="1" applyAlignment="1">
      <alignment horizontal="left" vertical="center"/>
    </xf>
    <xf numFmtId="0" fontId="43" fillId="0" borderId="2" xfId="47" applyFont="1" applyBorder="1" applyAlignment="1">
      <alignment horizontal="left" vertical="top"/>
    </xf>
    <xf numFmtId="175" fontId="43" fillId="0" borderId="1" xfId="47" applyNumberFormat="1" applyFont="1" applyBorder="1" applyAlignment="1">
      <alignment horizontal="left"/>
    </xf>
    <xf numFmtId="169" fontId="44" fillId="0" borderId="57" xfId="47" applyNumberFormat="1" applyFont="1" applyBorder="1" applyAlignment="1">
      <alignment horizontal="left" vertical="center"/>
    </xf>
    <xf numFmtId="14" fontId="43" fillId="0" borderId="57" xfId="47" applyNumberFormat="1" applyFont="1" applyBorder="1" applyAlignment="1">
      <alignment horizontal="left"/>
    </xf>
    <xf numFmtId="14" fontId="43" fillId="0" borderId="48" xfId="0" applyNumberFormat="1" applyFont="1" applyBorder="1" applyAlignment="1">
      <alignment horizontal="left" vertical="center"/>
    </xf>
    <xf numFmtId="167" fontId="43" fillId="0" borderId="48" xfId="0" applyNumberFormat="1" applyFont="1" applyBorder="1" applyAlignment="1">
      <alignment horizontal="left"/>
    </xf>
    <xf numFmtId="0" fontId="43" fillId="0" borderId="57" xfId="47" applyFont="1" applyBorder="1" applyAlignment="1">
      <alignment horizontal="left" vertical="center"/>
    </xf>
    <xf numFmtId="1" fontId="43" fillId="0" borderId="1" xfId="0" applyNumberFormat="1" applyFont="1" applyBorder="1" applyAlignment="1">
      <alignment horizontal="left" vertical="center"/>
    </xf>
    <xf numFmtId="0" fontId="43" fillId="0" borderId="1" xfId="47" applyFont="1" applyBorder="1" applyAlignment="1">
      <alignment horizontal="left" vertical="center" wrapText="1"/>
    </xf>
    <xf numFmtId="167" fontId="43" fillId="0" borderId="1" xfId="0" applyNumberFormat="1" applyFont="1" applyBorder="1" applyAlignment="1">
      <alignment horizontal="left" vertical="center"/>
    </xf>
    <xf numFmtId="0" fontId="42" fillId="0" borderId="2" xfId="47" applyFont="1" applyBorder="1" applyAlignment="1">
      <alignment horizontal="left" vertical="center"/>
    </xf>
    <xf numFmtId="0" fontId="42" fillId="0" borderId="3" xfId="47" applyFont="1" applyBorder="1" applyAlignment="1">
      <alignment horizontal="left" vertical="center"/>
    </xf>
    <xf numFmtId="0" fontId="44" fillId="0" borderId="2" xfId="47" applyFont="1" applyBorder="1" applyAlignment="1">
      <alignment horizontal="left" vertical="top"/>
    </xf>
    <xf numFmtId="175" fontId="44" fillId="0" borderId="1" xfId="47" applyNumberFormat="1" applyFont="1" applyBorder="1" applyAlignment="1">
      <alignment horizontal="left"/>
    </xf>
    <xf numFmtId="176" fontId="42" fillId="0" borderId="1" xfId="0" applyNumberFormat="1" applyFont="1" applyBorder="1" applyAlignment="1">
      <alignment horizontal="left" vertical="center"/>
    </xf>
    <xf numFmtId="0" fontId="43" fillId="0" borderId="51" xfId="47" applyFont="1" applyBorder="1" applyAlignment="1">
      <alignment horizontal="left"/>
    </xf>
    <xf numFmtId="169" fontId="43" fillId="0" borderId="1" xfId="47" applyNumberFormat="1" applyFont="1" applyBorder="1" applyAlignment="1">
      <alignment horizontal="left" vertical="center"/>
    </xf>
    <xf numFmtId="0" fontId="50" fillId="0" borderId="1" xfId="60" applyFont="1" applyBorder="1" applyAlignment="1">
      <alignment horizontal="left"/>
    </xf>
    <xf numFmtId="177" fontId="49" fillId="0" borderId="1" xfId="0" applyNumberFormat="1" applyFont="1" applyBorder="1" applyAlignment="1">
      <alignment horizontal="left" vertical="center"/>
    </xf>
    <xf numFmtId="0" fontId="57" fillId="0" borderId="1" xfId="0" applyFont="1" applyBorder="1" applyAlignment="1">
      <alignment horizontal="left" vertical="center"/>
    </xf>
    <xf numFmtId="0" fontId="58" fillId="0" borderId="1" xfId="0" applyFont="1" applyBorder="1" applyAlignment="1">
      <alignment horizontal="left" vertical="center"/>
    </xf>
    <xf numFmtId="0" fontId="44" fillId="0" borderId="48" xfId="47" applyFont="1" applyBorder="1" applyAlignment="1">
      <alignment horizontal="left" vertical="center"/>
    </xf>
    <xf numFmtId="177" fontId="50" fillId="0" borderId="1" xfId="0" applyNumberFormat="1" applyFont="1" applyBorder="1" applyAlignment="1">
      <alignment horizontal="left" vertical="center"/>
    </xf>
    <xf numFmtId="0" fontId="44" fillId="0" borderId="2" xfId="47" applyFont="1" applyBorder="1" applyAlignment="1">
      <alignment horizontal="left"/>
    </xf>
    <xf numFmtId="14" fontId="44" fillId="0" borderId="1" xfId="0" applyNumberFormat="1" applyFont="1" applyBorder="1" applyAlignment="1">
      <alignment horizontal="left" vertical="center"/>
    </xf>
    <xf numFmtId="14" fontId="44" fillId="0" borderId="3" xfId="0" applyNumberFormat="1" applyFont="1" applyBorder="1" applyAlignment="1">
      <alignment horizontal="left" vertical="center"/>
    </xf>
    <xf numFmtId="0" fontId="44" fillId="0" borderId="3" xfId="0" applyFont="1" applyBorder="1" applyAlignment="1">
      <alignment horizontal="left" vertical="top"/>
    </xf>
    <xf numFmtId="178" fontId="44" fillId="0" borderId="1" xfId="0" applyNumberFormat="1" applyFont="1" applyBorder="1" applyAlignment="1">
      <alignment horizontal="left"/>
    </xf>
    <xf numFmtId="178" fontId="44" fillId="0" borderId="1" xfId="47" applyNumberFormat="1" applyFont="1" applyBorder="1" applyAlignment="1">
      <alignment horizontal="left"/>
    </xf>
    <xf numFmtId="0" fontId="44" fillId="0" borderId="1" xfId="0" applyFont="1" applyBorder="1" applyAlignment="1">
      <alignment horizontal="left" vertical="center"/>
    </xf>
    <xf numFmtId="178" fontId="44" fillId="0" borderId="3" xfId="47" applyNumberFormat="1" applyFont="1" applyBorder="1" applyAlignment="1">
      <alignment horizontal="left"/>
    </xf>
    <xf numFmtId="177" fontId="50" fillId="0" borderId="59" xfId="0" applyNumberFormat="1" applyFont="1" applyBorder="1" applyAlignment="1">
      <alignment horizontal="left" vertical="center"/>
    </xf>
    <xf numFmtId="166" fontId="44" fillId="0" borderId="1" xfId="0" applyNumberFormat="1" applyFont="1" applyBorder="1" applyAlignment="1">
      <alignment horizontal="left" vertical="center"/>
    </xf>
    <xf numFmtId="178" fontId="44" fillId="0" borderId="3" xfId="47" applyNumberFormat="1" applyFont="1" applyBorder="1" applyAlignment="1">
      <alignment horizontal="left" vertical="center"/>
    </xf>
    <xf numFmtId="178" fontId="44" fillId="0" borderId="3" xfId="0" applyNumberFormat="1" applyFont="1" applyBorder="1" applyAlignment="1">
      <alignment horizontal="left"/>
    </xf>
    <xf numFmtId="167" fontId="44" fillId="0" borderId="3" xfId="0" applyNumberFormat="1" applyFont="1" applyBorder="1" applyAlignment="1">
      <alignment horizontal="left"/>
    </xf>
    <xf numFmtId="167" fontId="43" fillId="0" borderId="3" xfId="0" applyNumberFormat="1" applyFont="1" applyBorder="1" applyAlignment="1">
      <alignment horizontal="left"/>
    </xf>
    <xf numFmtId="167" fontId="44" fillId="0" borderId="3" xfId="47" applyNumberFormat="1" applyFont="1" applyBorder="1" applyAlignment="1">
      <alignment horizontal="left"/>
    </xf>
    <xf numFmtId="178" fontId="44" fillId="0" borderId="1" xfId="47" applyNumberFormat="1" applyFont="1" applyBorder="1" applyAlignment="1">
      <alignment horizontal="left" vertical="center"/>
    </xf>
    <xf numFmtId="6" fontId="42" fillId="0" borderId="52" xfId="0" applyNumberFormat="1" applyFont="1" applyBorder="1" applyAlignment="1">
      <alignment horizontal="left" vertical="center"/>
    </xf>
    <xf numFmtId="0" fontId="44" fillId="0" borderId="2" xfId="47" applyFont="1" applyBorder="1" applyAlignment="1">
      <alignment horizontal="left" vertical="center"/>
    </xf>
    <xf numFmtId="3" fontId="43" fillId="38" borderId="3" xfId="47" applyNumberFormat="1" applyFont="1" applyFill="1" applyBorder="1" applyAlignment="1">
      <alignment horizontal="left"/>
    </xf>
    <xf numFmtId="14" fontId="42" fillId="38" borderId="1" xfId="0" applyNumberFormat="1" applyFont="1" applyFill="1" applyBorder="1" applyAlignment="1">
      <alignment horizontal="left" vertical="center"/>
    </xf>
    <xf numFmtId="14" fontId="43" fillId="38" borderId="1" xfId="0" applyNumberFormat="1" applyFont="1" applyFill="1" applyBorder="1" applyAlignment="1">
      <alignment horizontal="left"/>
    </xf>
    <xf numFmtId="0" fontId="42" fillId="38" borderId="48" xfId="47" applyFont="1" applyFill="1" applyBorder="1" applyAlignment="1">
      <alignment horizontal="left" vertical="center"/>
    </xf>
    <xf numFmtId="0" fontId="43" fillId="38" borderId="50" xfId="47" applyFont="1" applyFill="1" applyBorder="1" applyAlignment="1">
      <alignment horizontal="left" vertical="center"/>
    </xf>
    <xf numFmtId="167" fontId="43" fillId="38" borderId="1" xfId="47" applyNumberFormat="1" applyFont="1" applyFill="1" applyBorder="1" applyAlignment="1">
      <alignment horizontal="left"/>
    </xf>
    <xf numFmtId="0" fontId="42" fillId="38" borderId="1" xfId="47" applyFont="1" applyFill="1" applyBorder="1" applyAlignment="1">
      <alignment horizontal="left" vertical="center"/>
    </xf>
    <xf numFmtId="0" fontId="59" fillId="38" borderId="1" xfId="59" applyFont="1" applyFill="1" applyBorder="1" applyAlignment="1">
      <alignment horizontal="left"/>
    </xf>
    <xf numFmtId="0" fontId="49" fillId="38" borderId="1" xfId="0" applyFont="1" applyFill="1" applyBorder="1" applyAlignment="1">
      <alignment horizontal="left" vertical="center"/>
    </xf>
    <xf numFmtId="3" fontId="43" fillId="38" borderId="3" xfId="49" applyNumberFormat="1" applyFont="1" applyFill="1" applyBorder="1" applyAlignment="1" applyProtection="1">
      <alignment horizontal="left"/>
    </xf>
    <xf numFmtId="14" fontId="49" fillId="38" borderId="1" xfId="0" applyNumberFormat="1" applyFont="1" applyFill="1" applyBorder="1" applyAlignment="1">
      <alignment horizontal="left" vertical="center"/>
    </xf>
    <xf numFmtId="177" fontId="49" fillId="38" borderId="1" xfId="0" applyNumberFormat="1" applyFont="1" applyFill="1" applyBorder="1" applyAlignment="1">
      <alignment horizontal="left" vertical="center"/>
    </xf>
    <xf numFmtId="3" fontId="43" fillId="38" borderId="1" xfId="47" applyNumberFormat="1" applyFont="1" applyFill="1" applyBorder="1" applyAlignment="1">
      <alignment horizontal="left"/>
    </xf>
    <xf numFmtId="169" fontId="43" fillId="38" borderId="1" xfId="47" applyNumberFormat="1" applyFont="1" applyFill="1" applyBorder="1" applyAlignment="1">
      <alignment horizontal="left" vertical="center"/>
    </xf>
    <xf numFmtId="167" fontId="42" fillId="38" borderId="1" xfId="47" applyNumberFormat="1" applyFont="1" applyFill="1" applyBorder="1" applyAlignment="1">
      <alignment horizontal="left" vertical="center"/>
    </xf>
    <xf numFmtId="0" fontId="43" fillId="38" borderId="1" xfId="59" applyFont="1" applyFill="1" applyBorder="1" applyAlignment="1">
      <alignment horizontal="left"/>
    </xf>
    <xf numFmtId="0" fontId="43" fillId="38" borderId="2" xfId="47" applyFont="1" applyFill="1" applyBorder="1" applyAlignment="1">
      <alignment horizontal="left" vertical="center"/>
    </xf>
    <xf numFmtId="0" fontId="43" fillId="38" borderId="2" xfId="0" applyFont="1" applyFill="1" applyBorder="1" applyAlignment="1">
      <alignment horizontal="left"/>
    </xf>
    <xf numFmtId="0" fontId="50" fillId="38" borderId="1" xfId="59" applyFont="1" applyFill="1" applyBorder="1" applyAlignment="1">
      <alignment horizontal="left"/>
    </xf>
    <xf numFmtId="3" fontId="43" fillId="38" borderId="1" xfId="49" applyNumberFormat="1" applyFont="1" applyFill="1" applyBorder="1" applyAlignment="1" applyProtection="1">
      <alignment horizontal="left"/>
    </xf>
    <xf numFmtId="0" fontId="44" fillId="38" borderId="48" xfId="47" applyFont="1" applyFill="1" applyBorder="1" applyAlignment="1">
      <alignment horizontal="left" vertical="top"/>
    </xf>
    <xf numFmtId="167" fontId="43" fillId="38" borderId="48" xfId="47" applyNumberFormat="1" applyFont="1" applyFill="1" applyBorder="1" applyAlignment="1">
      <alignment horizontal="left"/>
    </xf>
    <xf numFmtId="0" fontId="43" fillId="38" borderId="1" xfId="47" applyFont="1" applyFill="1" applyBorder="1" applyAlignment="1">
      <alignment horizontal="left" wrapText="1"/>
    </xf>
    <xf numFmtId="14" fontId="43" fillId="38" borderId="2" xfId="0" applyNumberFormat="1" applyFont="1" applyFill="1" applyBorder="1" applyAlignment="1">
      <alignment horizontal="left"/>
    </xf>
    <xf numFmtId="14" fontId="43" fillId="38" borderId="3" xfId="0" applyNumberFormat="1" applyFont="1" applyFill="1" applyBorder="1" applyAlignment="1">
      <alignment horizontal="left"/>
    </xf>
    <xf numFmtId="14" fontId="43" fillId="38" borderId="1" xfId="47" applyNumberFormat="1" applyFont="1" applyFill="1" applyBorder="1" applyAlignment="1">
      <alignment horizontal="left" vertical="center"/>
    </xf>
    <xf numFmtId="0" fontId="49" fillId="38" borderId="48" xfId="0" applyFont="1" applyFill="1" applyBorder="1" applyAlignment="1">
      <alignment horizontal="left" vertical="center"/>
    </xf>
    <xf numFmtId="3" fontId="43" fillId="38" borderId="48" xfId="49" applyNumberFormat="1" applyFont="1" applyFill="1" applyBorder="1" applyAlignment="1" applyProtection="1">
      <alignment horizontal="left"/>
    </xf>
    <xf numFmtId="0" fontId="43" fillId="38" borderId="48" xfId="0" applyFont="1" applyFill="1" applyBorder="1" applyAlignment="1">
      <alignment horizontal="left"/>
    </xf>
    <xf numFmtId="14" fontId="43" fillId="38" borderId="48" xfId="0" applyNumberFormat="1" applyFont="1" applyFill="1" applyBorder="1" applyAlignment="1">
      <alignment horizontal="left"/>
    </xf>
    <xf numFmtId="177" fontId="49" fillId="38" borderId="48" xfId="0" applyNumberFormat="1" applyFont="1" applyFill="1" applyBorder="1" applyAlignment="1">
      <alignment horizontal="left" vertical="center"/>
    </xf>
    <xf numFmtId="14" fontId="49" fillId="38" borderId="48" xfId="0" applyNumberFormat="1" applyFont="1" applyFill="1" applyBorder="1" applyAlignment="1">
      <alignment horizontal="left" vertical="center"/>
    </xf>
    <xf numFmtId="0" fontId="43" fillId="38" borderId="48" xfId="47" applyFont="1" applyFill="1" applyBorder="1" applyAlignment="1">
      <alignment horizontal="left"/>
    </xf>
    <xf numFmtId="6" fontId="42" fillId="38" borderId="48" xfId="0" applyNumberFormat="1" applyFont="1" applyFill="1" applyBorder="1" applyAlignment="1">
      <alignment horizontal="left" vertical="center"/>
    </xf>
    <xf numFmtId="14" fontId="43" fillId="38" borderId="48" xfId="47" applyNumberFormat="1" applyFont="1" applyFill="1" applyBorder="1" applyAlignment="1">
      <alignment horizontal="left"/>
    </xf>
    <xf numFmtId="14" fontId="43" fillId="38" borderId="48" xfId="0" applyNumberFormat="1" applyFont="1" applyFill="1" applyBorder="1" applyAlignment="1">
      <alignment horizontal="left" vertical="center"/>
    </xf>
    <xf numFmtId="6" fontId="43" fillId="38" borderId="48" xfId="0" applyNumberFormat="1" applyFont="1" applyFill="1" applyBorder="1" applyAlignment="1">
      <alignment horizontal="left" vertical="center"/>
    </xf>
    <xf numFmtId="1" fontId="44" fillId="38" borderId="48" xfId="47" applyNumberFormat="1" applyFont="1" applyFill="1" applyBorder="1" applyAlignment="1">
      <alignment horizontal="left" vertical="center"/>
    </xf>
    <xf numFmtId="172" fontId="43" fillId="38" borderId="48" xfId="47" applyNumberFormat="1" applyFont="1" applyFill="1" applyBorder="1" applyAlignment="1">
      <alignment horizontal="left"/>
    </xf>
    <xf numFmtId="172" fontId="43" fillId="38" borderId="48" xfId="47" applyNumberFormat="1" applyFont="1" applyFill="1" applyBorder="1" applyAlignment="1">
      <alignment horizontal="left" vertical="center"/>
    </xf>
    <xf numFmtId="167" fontId="43" fillId="38" borderId="48" xfId="0" applyNumberFormat="1" applyFont="1" applyFill="1" applyBorder="1" applyAlignment="1">
      <alignment horizontal="left"/>
    </xf>
    <xf numFmtId="0" fontId="42" fillId="38" borderId="48" xfId="0" applyFont="1" applyFill="1" applyBorder="1" applyAlignment="1">
      <alignment horizontal="left" vertical="center"/>
    </xf>
    <xf numFmtId="14" fontId="43" fillId="38" borderId="48" xfId="47" applyNumberFormat="1" applyFont="1" applyFill="1" applyBorder="1" applyAlignment="1">
      <alignment horizontal="left" vertical="center"/>
    </xf>
    <xf numFmtId="6" fontId="42" fillId="0" borderId="1" xfId="0" applyNumberFormat="1" applyFont="1" applyBorder="1" applyAlignment="1">
      <alignment vertical="center"/>
    </xf>
    <xf numFmtId="14" fontId="43" fillId="0" borderId="3" xfId="47" applyNumberFormat="1" applyFont="1" applyBorder="1" applyAlignment="1">
      <alignment horizontal="left" vertical="center"/>
    </xf>
    <xf numFmtId="0" fontId="42" fillId="0" borderId="1" xfId="0" applyFont="1" applyBorder="1" applyAlignment="1">
      <alignment vertical="center"/>
    </xf>
    <xf numFmtId="14" fontId="42" fillId="0" borderId="1" xfId="0" applyNumberFormat="1" applyFont="1" applyBorder="1" applyAlignment="1">
      <alignment vertical="center"/>
    </xf>
    <xf numFmtId="14" fontId="43" fillId="38" borderId="2" xfId="47" applyNumberFormat="1" applyFont="1" applyFill="1" applyBorder="1" applyAlignment="1">
      <alignment horizontal="left"/>
    </xf>
    <xf numFmtId="172" fontId="43" fillId="38" borderId="2" xfId="47" applyNumberFormat="1" applyFont="1" applyFill="1" applyBorder="1" applyAlignment="1">
      <alignment horizontal="left" vertical="center"/>
    </xf>
    <xf numFmtId="166" fontId="43" fillId="39" borderId="48" xfId="0" applyNumberFormat="1" applyFont="1" applyFill="1" applyBorder="1" applyAlignment="1">
      <alignment horizontal="left" vertical="center"/>
    </xf>
    <xf numFmtId="168" fontId="35" fillId="0" borderId="0" xfId="1" applyNumberFormat="1" applyFont="1" applyFill="1" applyBorder="1" applyAlignment="1">
      <alignment horizontal="left" vertical="center"/>
    </xf>
    <xf numFmtId="0" fontId="35" fillId="0" borderId="0" xfId="0" applyFont="1" applyAlignment="1">
      <alignment horizontal="left" vertical="center" wrapText="1"/>
    </xf>
    <xf numFmtId="1" fontId="64" fillId="0" borderId="0" xfId="0" applyNumberFormat="1" applyFont="1" applyAlignment="1">
      <alignment horizontal="left" vertical="center"/>
    </xf>
    <xf numFmtId="0" fontId="35" fillId="0" borderId="0" xfId="0" applyFont="1" applyAlignment="1">
      <alignment horizontal="left" vertical="center"/>
    </xf>
    <xf numFmtId="0" fontId="62" fillId="0" borderId="0" xfId="0" applyFont="1" applyAlignment="1">
      <alignment horizontal="center" vertical="top" wrapText="1"/>
    </xf>
    <xf numFmtId="0" fontId="62" fillId="0" borderId="0" xfId="0" applyFont="1" applyAlignment="1">
      <alignment horizontal="center" vertical="top"/>
    </xf>
    <xf numFmtId="0" fontId="63" fillId="0" borderId="0" xfId="0" applyFont="1" applyAlignment="1">
      <alignment horizontal="left" vertical="center"/>
    </xf>
    <xf numFmtId="0" fontId="35" fillId="0" borderId="0" xfId="0" applyFont="1" applyAlignment="1">
      <alignment horizontal="left"/>
    </xf>
    <xf numFmtId="0" fontId="65" fillId="0" borderId="0" xfId="0" applyFont="1" applyAlignment="1">
      <alignment horizontal="left" vertical="center"/>
    </xf>
    <xf numFmtId="0" fontId="62" fillId="0" borderId="0" xfId="0" applyFont="1" applyAlignment="1">
      <alignment horizontal="left" vertical="center"/>
    </xf>
    <xf numFmtId="0" fontId="65"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left" vertical="center"/>
    </xf>
    <xf numFmtId="0" fontId="63" fillId="0" borderId="0" xfId="0" applyFont="1" applyAlignment="1">
      <alignment horizontal="left" vertical="center" wrapText="1"/>
    </xf>
    <xf numFmtId="14" fontId="35" fillId="0" borderId="0" xfId="0" applyNumberFormat="1" applyFont="1" applyAlignment="1">
      <alignment horizontal="left" vertical="center"/>
    </xf>
    <xf numFmtId="0" fontId="47" fillId="36" borderId="13" xfId="0" applyFont="1" applyFill="1" applyBorder="1" applyAlignment="1">
      <alignment horizontal="center" vertical="center" wrapText="1"/>
    </xf>
    <xf numFmtId="0" fontId="63" fillId="0" borderId="13" xfId="0" applyFont="1" applyBorder="1" applyAlignment="1">
      <alignment horizontal="left" vertical="center"/>
    </xf>
    <xf numFmtId="3" fontId="63" fillId="0" borderId="13" xfId="0" applyNumberFormat="1" applyFont="1" applyBorder="1" applyAlignment="1">
      <alignment horizontal="left" vertical="center"/>
    </xf>
    <xf numFmtId="0" fontId="35" fillId="0" borderId="13" xfId="47" applyFont="1" applyBorder="1" applyAlignment="1">
      <alignment horizontal="left" vertical="center"/>
    </xf>
    <xf numFmtId="1" fontId="64" fillId="0" borderId="13" xfId="47" applyNumberFormat="1" applyFont="1" applyBorder="1" applyAlignment="1">
      <alignment horizontal="left" vertical="center"/>
    </xf>
    <xf numFmtId="0" fontId="35" fillId="0" borderId="13" xfId="0" applyFont="1" applyBorder="1" applyAlignment="1">
      <alignment horizontal="left"/>
    </xf>
    <xf numFmtId="3" fontId="35" fillId="0" borderId="13" xfId="0" applyNumberFormat="1" applyFont="1" applyBorder="1" applyAlignment="1">
      <alignment horizontal="left" vertical="center"/>
    </xf>
    <xf numFmtId="0" fontId="35" fillId="0" borderId="13" xfId="0" applyFont="1" applyBorder="1" applyAlignment="1">
      <alignment horizontal="left" vertical="center"/>
    </xf>
    <xf numFmtId="0" fontId="64" fillId="0" borderId="13" xfId="47" applyFont="1" applyBorder="1" applyAlignment="1">
      <alignment horizontal="left" vertical="top"/>
    </xf>
    <xf numFmtId="0" fontId="64" fillId="0" borderId="13" xfId="47" applyFont="1" applyBorder="1" applyAlignment="1">
      <alignment horizontal="left" vertical="center"/>
    </xf>
    <xf numFmtId="3" fontId="35" fillId="0" borderId="13" xfId="49" applyNumberFormat="1" applyFont="1" applyFill="1" applyBorder="1" applyAlignment="1" applyProtection="1">
      <alignment horizontal="left"/>
    </xf>
    <xf numFmtId="0" fontId="63" fillId="0" borderId="13" xfId="47" applyFont="1" applyBorder="1" applyAlignment="1">
      <alignment horizontal="left" vertical="center"/>
    </xf>
    <xf numFmtId="0" fontId="68" fillId="0" borderId="13" xfId="0" applyFont="1" applyBorder="1" applyAlignment="1">
      <alignment horizontal="left" vertical="center"/>
    </xf>
    <xf numFmtId="3" fontId="35" fillId="0" borderId="13" xfId="47" applyNumberFormat="1" applyFont="1" applyBorder="1" applyAlignment="1">
      <alignment horizontal="left"/>
    </xf>
    <xf numFmtId="0" fontId="35" fillId="0" borderId="13" xfId="47" applyFont="1" applyBorder="1" applyAlignment="1">
      <alignment horizontal="left"/>
    </xf>
    <xf numFmtId="0" fontId="35" fillId="0" borderId="0" xfId="0" applyFont="1" applyAlignment="1">
      <alignment horizontal="center" vertical="center"/>
    </xf>
    <xf numFmtId="0" fontId="35" fillId="0" borderId="13" xfId="0" applyFont="1" applyBorder="1" applyAlignment="1">
      <alignment horizontal="center"/>
    </xf>
    <xf numFmtId="0" fontId="35" fillId="0" borderId="13" xfId="59" applyFont="1" applyBorder="1" applyAlignment="1">
      <alignment horizontal="center"/>
    </xf>
    <xf numFmtId="0" fontId="64" fillId="0" borderId="13" xfId="0" applyFont="1" applyBorder="1" applyAlignment="1">
      <alignment horizontal="center"/>
    </xf>
    <xf numFmtId="0" fontId="64" fillId="0" borderId="13" xfId="59" applyFont="1" applyBorder="1" applyAlignment="1">
      <alignment horizontal="center"/>
    </xf>
    <xf numFmtId="0" fontId="26" fillId="0" borderId="0" xfId="0"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30" fillId="0" borderId="14" xfId="0" applyFont="1" applyBorder="1" applyAlignment="1">
      <alignment horizontal="left" vertical="center" wrapText="1"/>
    </xf>
    <xf numFmtId="0" fontId="21" fillId="0" borderId="14" xfId="0" applyFont="1" applyBorder="1" applyAlignment="1">
      <alignment horizontal="justify" vertical="center" wrapText="1"/>
    </xf>
    <xf numFmtId="169" fontId="29" fillId="0" borderId="14" xfId="0" applyNumberFormat="1" applyFont="1" applyBorder="1" applyAlignment="1">
      <alignment horizontal="justify" vertical="center"/>
    </xf>
    <xf numFmtId="0" fontId="29" fillId="0" borderId="0" xfId="0" applyFont="1" applyAlignment="1">
      <alignment horizontal="justify"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0" fontId="21" fillId="0" borderId="14" xfId="0" applyFont="1" applyBorder="1" applyAlignment="1">
      <alignment horizontal="left" vertical="center" wrapText="1"/>
    </xf>
    <xf numFmtId="14" fontId="26" fillId="0" borderId="14" xfId="0" applyNumberFormat="1" applyFont="1" applyBorder="1" applyAlignment="1">
      <alignment horizontal="center" vertical="center" wrapText="1"/>
    </xf>
    <xf numFmtId="14" fontId="21" fillId="0" borderId="14" xfId="0" applyNumberFormat="1" applyFont="1" applyBorder="1" applyAlignment="1">
      <alignment horizontal="left" vertical="center" wrapText="1"/>
    </xf>
    <xf numFmtId="0" fontId="26" fillId="0" borderId="14" xfId="0" applyFont="1" applyBorder="1" applyAlignment="1">
      <alignment horizontal="center" vertical="center" wrapText="1"/>
    </xf>
    <xf numFmtId="166" fontId="29" fillId="0" borderId="14" xfId="0" applyNumberFormat="1" applyFont="1" applyBorder="1" applyAlignment="1">
      <alignment horizontal="justify" vertical="center"/>
    </xf>
    <xf numFmtId="0" fontId="29" fillId="0" borderId="14" xfId="0" applyFont="1" applyBorder="1" applyAlignment="1">
      <alignment horizontal="justify" vertical="center"/>
    </xf>
    <xf numFmtId="0" fontId="29" fillId="0" borderId="14" xfId="0" applyFont="1" applyBorder="1" applyAlignment="1">
      <alignment horizontal="justify" vertical="center" wrapText="1"/>
    </xf>
    <xf numFmtId="0" fontId="30" fillId="0" borderId="14" xfId="0" applyFont="1" applyBorder="1" applyAlignment="1">
      <alignment horizontal="left" vertical="center"/>
    </xf>
    <xf numFmtId="0" fontId="29" fillId="0" borderId="14" xfId="0" applyFont="1" applyBorder="1" applyAlignment="1" applyProtection="1">
      <alignment horizontal="justify" vertical="center"/>
      <protection locked="0"/>
    </xf>
    <xf numFmtId="0" fontId="2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8" fillId="0" borderId="14" xfId="0" applyFont="1" applyBorder="1" applyAlignment="1">
      <alignment horizontal="left" vertical="center" wrapText="1"/>
    </xf>
    <xf numFmtId="0" fontId="29" fillId="0" borderId="0" xfId="0" applyFont="1" applyAlignment="1">
      <alignment horizontal="center" vertical="center"/>
    </xf>
    <xf numFmtId="3" fontId="21" fillId="0" borderId="14" xfId="0" applyNumberFormat="1" applyFont="1" applyBorder="1" applyAlignment="1">
      <alignment horizontal="justify" vertical="center"/>
    </xf>
    <xf numFmtId="173" fontId="21" fillId="0" borderId="0" xfId="0" applyNumberFormat="1"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21" fillId="0" borderId="0" xfId="0" applyFont="1" applyAlignment="1">
      <alignment horizontal="justify" vertical="center"/>
    </xf>
    <xf numFmtId="0" fontId="21" fillId="0" borderId="0" xfId="0" applyFont="1" applyAlignment="1">
      <alignment horizontal="left" vertical="center"/>
    </xf>
    <xf numFmtId="173" fontId="26" fillId="0" borderId="0" xfId="0" applyNumberFormat="1" applyFont="1" applyAlignment="1">
      <alignment horizontal="left" vertical="center"/>
    </xf>
    <xf numFmtId="0" fontId="26" fillId="0" borderId="0" xfId="0" applyFont="1" applyAlignment="1">
      <alignment horizontal="left" vertical="center"/>
    </xf>
    <xf numFmtId="173" fontId="21" fillId="0" borderId="0" xfId="0" applyNumberFormat="1" applyFont="1" applyAlignment="1">
      <alignment horizontal="left" vertical="top" wrapText="1"/>
    </xf>
    <xf numFmtId="173" fontId="21" fillId="0" borderId="0" xfId="0" applyNumberFormat="1" applyFont="1" applyAlignment="1">
      <alignment horizontal="left" vertical="center"/>
    </xf>
    <xf numFmtId="0" fontId="26" fillId="0" borderId="13" xfId="0" applyFont="1" applyBorder="1" applyAlignment="1">
      <alignment horizontal="center" vertical="center" wrapText="1"/>
    </xf>
    <xf numFmtId="0" fontId="21" fillId="0" borderId="13" xfId="0" applyFont="1" applyBorder="1" applyAlignment="1">
      <alignment horizontal="center" vertical="center"/>
    </xf>
    <xf numFmtId="0" fontId="21" fillId="0" borderId="13" xfId="0" applyFont="1" applyBorder="1" applyAlignment="1">
      <alignment horizontal="center" vertical="center" wrapText="1"/>
    </xf>
    <xf numFmtId="0" fontId="25" fillId="0" borderId="13" xfId="0" applyFont="1" applyBorder="1" applyAlignment="1">
      <alignment horizontal="center" vertical="center"/>
    </xf>
    <xf numFmtId="0" fontId="26" fillId="0" borderId="13" xfId="0" applyFont="1" applyBorder="1" applyAlignment="1">
      <alignment horizontal="center" vertical="center"/>
    </xf>
    <xf numFmtId="0" fontId="27" fillId="0" borderId="13" xfId="0" applyFont="1" applyBorder="1" applyAlignment="1">
      <alignment horizontal="left" vertical="center"/>
    </xf>
    <xf numFmtId="0" fontId="21" fillId="0" borderId="0" xfId="0" applyFont="1" applyAlignment="1">
      <alignment horizontal="center" vertical="center"/>
    </xf>
    <xf numFmtId="0" fontId="25" fillId="0" borderId="0" xfId="0" applyFont="1" applyAlignment="1">
      <alignment horizontal="center" vertical="center" wrapText="1"/>
    </xf>
    <xf numFmtId="0" fontId="21" fillId="0" borderId="0" xfId="0" applyFont="1" applyAlignment="1">
      <alignment horizontal="justify" vertical="top" wrapText="1"/>
    </xf>
    <xf numFmtId="0" fontId="39" fillId="0" borderId="0" xfId="0" applyFont="1" applyAlignment="1">
      <alignment horizontal="left" vertical="center"/>
    </xf>
    <xf numFmtId="0" fontId="21" fillId="0" borderId="14" xfId="0" applyFont="1" applyBorder="1" applyAlignment="1">
      <alignment horizontal="center" vertical="center"/>
    </xf>
    <xf numFmtId="0" fontId="25" fillId="0" borderId="14" xfId="0" applyFont="1" applyBorder="1" applyAlignment="1">
      <alignment horizontal="center" vertical="center"/>
    </xf>
    <xf numFmtId="0" fontId="26" fillId="0" borderId="14" xfId="0" applyFont="1" applyBorder="1" applyAlignment="1">
      <alignment horizontal="center" vertical="center"/>
    </xf>
    <xf numFmtId="0" fontId="27" fillId="0" borderId="14" xfId="0" applyFont="1" applyBorder="1" applyAlignment="1">
      <alignment horizontal="left" vertical="center"/>
    </xf>
    <xf numFmtId="170" fontId="29" fillId="0" borderId="37" xfId="0" applyNumberFormat="1" applyFont="1" applyBorder="1" applyAlignment="1">
      <alignment horizontal="left" vertical="center"/>
    </xf>
    <xf numFmtId="170" fontId="29" fillId="0" borderId="21" xfId="0" applyNumberFormat="1" applyFont="1" applyBorder="1" applyAlignment="1">
      <alignment horizontal="left" vertical="center"/>
    </xf>
    <xf numFmtId="0" fontId="29" fillId="0" borderId="37" xfId="0" applyFont="1" applyBorder="1" applyAlignment="1">
      <alignment horizontal="left" vertical="center"/>
    </xf>
    <xf numFmtId="0" fontId="29" fillId="0" borderId="21" xfId="0" applyFont="1" applyBorder="1" applyAlignment="1">
      <alignment horizontal="left" vertical="center"/>
    </xf>
    <xf numFmtId="0" fontId="29" fillId="0" borderId="13" xfId="0" applyFont="1" applyBorder="1" applyAlignment="1">
      <alignment horizontal="left" vertical="center"/>
    </xf>
    <xf numFmtId="3" fontId="21" fillId="0" borderId="14" xfId="0" applyNumberFormat="1" applyFont="1" applyBorder="1" applyAlignment="1">
      <alignment horizontal="left" vertical="center"/>
    </xf>
    <xf numFmtId="0" fontId="29" fillId="0" borderId="34" xfId="0" applyFont="1" applyBorder="1" applyAlignment="1">
      <alignment horizontal="left" vertical="center"/>
    </xf>
    <xf numFmtId="0" fontId="29" fillId="0" borderId="35" xfId="0" applyFont="1" applyBorder="1" applyAlignment="1">
      <alignment horizontal="left" vertical="center"/>
    </xf>
    <xf numFmtId="0" fontId="30" fillId="0" borderId="13" xfId="0" applyFont="1" applyBorder="1" applyAlignment="1">
      <alignment horizontal="left" vertical="center" wrapText="1"/>
    </xf>
    <xf numFmtId="14" fontId="30" fillId="0" borderId="25" xfId="0" applyNumberFormat="1" applyFont="1" applyBorder="1" applyAlignment="1">
      <alignment horizontal="left" vertical="center" wrapText="1"/>
    </xf>
    <xf numFmtId="14" fontId="29" fillId="0" borderId="31" xfId="0" applyNumberFormat="1" applyFont="1" applyBorder="1" applyAlignment="1">
      <alignment horizontal="left" vertical="center"/>
    </xf>
    <xf numFmtId="14" fontId="29" fillId="0" borderId="32" xfId="0" applyNumberFormat="1" applyFont="1" applyBorder="1" applyAlignment="1">
      <alignment horizontal="left" vertical="center"/>
    </xf>
    <xf numFmtId="14" fontId="29" fillId="0" borderId="40" xfId="0" applyNumberFormat="1" applyFont="1" applyBorder="1" applyAlignment="1">
      <alignment horizontal="left" vertical="center"/>
    </xf>
    <xf numFmtId="14" fontId="29" fillId="0" borderId="42" xfId="0" applyNumberFormat="1" applyFont="1" applyBorder="1" applyAlignment="1">
      <alignment horizontal="left" vertical="center" wrapText="1"/>
    </xf>
    <xf numFmtId="14" fontId="29" fillId="0" borderId="44" xfId="0" applyNumberFormat="1" applyFont="1" applyBorder="1" applyAlignment="1">
      <alignment horizontal="left" vertical="center" wrapText="1"/>
    </xf>
    <xf numFmtId="14" fontId="29" fillId="0" borderId="45" xfId="0" applyNumberFormat="1" applyFont="1" applyBorder="1" applyAlignment="1">
      <alignment horizontal="left" vertical="center" wrapText="1"/>
    </xf>
    <xf numFmtId="14" fontId="29" fillId="0" borderId="31" xfId="0" applyNumberFormat="1" applyFont="1" applyBorder="1" applyAlignment="1">
      <alignment horizontal="left" vertical="center" wrapText="1"/>
    </xf>
    <xf numFmtId="14" fontId="29" fillId="0" borderId="32" xfId="0" applyNumberFormat="1" applyFont="1" applyBorder="1" applyAlignment="1">
      <alignment horizontal="left" vertical="center" wrapText="1"/>
    </xf>
    <xf numFmtId="14" fontId="29" fillId="0" borderId="40" xfId="0" applyNumberFormat="1" applyFont="1" applyBorder="1" applyAlignment="1">
      <alignment horizontal="left" vertical="center" wrapText="1"/>
    </xf>
    <xf numFmtId="14" fontId="30" fillId="0" borderId="13" xfId="0" applyNumberFormat="1" applyFont="1" applyBorder="1" applyAlignment="1">
      <alignment horizontal="left" vertical="center" wrapText="1"/>
    </xf>
    <xf numFmtId="0" fontId="30" fillId="0" borderId="31" xfId="0" applyFont="1" applyBorder="1" applyAlignment="1">
      <alignment horizontal="left" vertical="center"/>
    </xf>
    <xf numFmtId="0" fontId="30" fillId="0" borderId="32" xfId="0" applyFont="1" applyBorder="1" applyAlignment="1">
      <alignment horizontal="left" vertical="center"/>
    </xf>
    <xf numFmtId="0" fontId="30" fillId="0" borderId="0" xfId="0" applyFont="1" applyAlignment="1">
      <alignment horizontal="left" vertical="center"/>
    </xf>
    <xf numFmtId="0" fontId="29" fillId="0" borderId="0" xfId="0" applyFont="1" applyAlignment="1">
      <alignment horizontal="left" vertical="top" wrapText="1"/>
    </xf>
    <xf numFmtId="0" fontId="21" fillId="0" borderId="13" xfId="0" applyFont="1" applyBorder="1" applyAlignment="1">
      <alignment horizontal="justify" vertical="center" wrapText="1"/>
    </xf>
    <xf numFmtId="0" fontId="29" fillId="0" borderId="0" xfId="0" applyFont="1" applyAlignment="1">
      <alignment horizontal="center" vertical="center" wrapText="1"/>
    </xf>
    <xf numFmtId="173" fontId="29" fillId="0" borderId="23" xfId="0" applyNumberFormat="1" applyFont="1" applyBorder="1" applyAlignment="1" applyProtection="1">
      <alignment horizontal="center" vertical="center"/>
      <protection locked="0"/>
    </xf>
    <xf numFmtId="166" fontId="29" fillId="0" borderId="13" xfId="0" applyNumberFormat="1" applyFont="1" applyBorder="1" applyAlignment="1">
      <alignment horizontal="center" vertical="center"/>
    </xf>
    <xf numFmtId="169" fontId="29" fillId="0" borderId="13" xfId="0" applyNumberFormat="1" applyFont="1" applyBorder="1" applyAlignment="1">
      <alignment horizontal="center" vertical="center"/>
    </xf>
    <xf numFmtId="0" fontId="29" fillId="0" borderId="13" xfId="0" applyFont="1" applyBorder="1" applyAlignment="1">
      <alignment horizontal="center" vertical="center"/>
    </xf>
    <xf numFmtId="0" fontId="30" fillId="0" borderId="13" xfId="0" applyFont="1" applyBorder="1" applyAlignment="1">
      <alignment horizontal="center" vertical="center"/>
    </xf>
    <xf numFmtId="0" fontId="30" fillId="0" borderId="25" xfId="0" applyFont="1" applyBorder="1" applyAlignment="1">
      <alignment horizontal="left" vertical="center" wrapText="1"/>
    </xf>
    <xf numFmtId="0" fontId="30" fillId="0" borderId="19" xfId="0" applyFont="1" applyBorder="1" applyAlignment="1">
      <alignment horizontal="left" vertical="center" wrapText="1"/>
    </xf>
    <xf numFmtId="0" fontId="29" fillId="0" borderId="0" xfId="0" applyFont="1" applyAlignment="1">
      <alignment vertical="center" wrapText="1"/>
    </xf>
    <xf numFmtId="173" fontId="29" fillId="0" borderId="23" xfId="0" applyNumberFormat="1" applyFont="1" applyBorder="1" applyAlignment="1">
      <alignment horizontal="left" vertical="center"/>
    </xf>
    <xf numFmtId="173" fontId="29" fillId="0" borderId="23" xfId="0" applyNumberFormat="1" applyFont="1" applyBorder="1" applyAlignment="1">
      <alignment horizontal="center" vertical="center"/>
    </xf>
    <xf numFmtId="0" fontId="21" fillId="0" borderId="28" xfId="0" applyFont="1" applyBorder="1" applyAlignment="1">
      <alignment horizontal="left" vertical="center"/>
    </xf>
    <xf numFmtId="0" fontId="21" fillId="0" borderId="41" xfId="0" applyFont="1" applyBorder="1" applyAlignment="1">
      <alignment horizontal="left" vertical="center"/>
    </xf>
    <xf numFmtId="0" fontId="21" fillId="0" borderId="29" xfId="0" applyFont="1" applyBorder="1" applyAlignment="1">
      <alignment horizontal="left" vertical="center"/>
    </xf>
    <xf numFmtId="14" fontId="21" fillId="0" borderId="28" xfId="0" applyNumberFormat="1" applyFont="1" applyBorder="1" applyAlignment="1">
      <alignment horizontal="left" vertical="center"/>
    </xf>
    <xf numFmtId="14" fontId="21" fillId="0" borderId="41" xfId="0" applyNumberFormat="1" applyFont="1" applyBorder="1" applyAlignment="1">
      <alignment horizontal="left" vertical="center"/>
    </xf>
    <xf numFmtId="14" fontId="21" fillId="0" borderId="29" xfId="0" applyNumberFormat="1" applyFont="1" applyBorder="1" applyAlignment="1">
      <alignment horizontal="left" vertical="center"/>
    </xf>
    <xf numFmtId="14" fontId="29" fillId="0" borderId="28" xfId="0" applyNumberFormat="1" applyFont="1" applyBorder="1" applyAlignment="1">
      <alignment horizontal="left" vertical="center"/>
    </xf>
    <xf numFmtId="14" fontId="29" fillId="0" borderId="41" xfId="0" applyNumberFormat="1" applyFont="1" applyBorder="1" applyAlignment="1">
      <alignment horizontal="left" vertical="center"/>
    </xf>
    <xf numFmtId="14" fontId="29" fillId="0" borderId="29" xfId="0" applyNumberFormat="1" applyFont="1" applyBorder="1" applyAlignment="1">
      <alignment horizontal="left" vertical="center"/>
    </xf>
    <xf numFmtId="169" fontId="29" fillId="0" borderId="13" xfId="0" applyNumberFormat="1" applyFont="1" applyBorder="1" applyAlignment="1">
      <alignment horizontal="left" vertical="center"/>
    </xf>
    <xf numFmtId="0" fontId="39" fillId="0" borderId="0" xfId="0" applyFont="1" applyAlignment="1" applyProtection="1">
      <alignment horizontal="left" vertical="center"/>
      <protection locked="0"/>
    </xf>
    <xf numFmtId="166" fontId="29" fillId="0" borderId="13" xfId="0" applyNumberFormat="1" applyFont="1" applyBorder="1" applyAlignment="1">
      <alignment horizontal="left" vertical="center"/>
    </xf>
    <xf numFmtId="0" fontId="26" fillId="0" borderId="13" xfId="0" applyFont="1" applyBorder="1" applyAlignment="1">
      <alignment horizontal="left" vertical="center" wrapText="1"/>
    </xf>
    <xf numFmtId="0" fontId="26" fillId="0" borderId="25" xfId="0" applyFont="1" applyBorder="1" applyAlignment="1">
      <alignment horizontal="center" vertical="center" wrapText="1"/>
    </xf>
    <xf numFmtId="0" fontId="30" fillId="0" borderId="36" xfId="0" applyFont="1" applyBorder="1" applyAlignment="1">
      <alignment horizontal="left" vertical="center" wrapText="1"/>
    </xf>
    <xf numFmtId="0" fontId="30" fillId="0" borderId="13" xfId="0" applyFont="1" applyBorder="1" applyAlignment="1">
      <alignment horizontal="left" vertical="center"/>
    </xf>
    <xf numFmtId="0" fontId="29" fillId="0" borderId="13" xfId="0" applyFont="1" applyBorder="1" applyAlignment="1" applyProtection="1">
      <alignment horizontal="left" vertical="center"/>
      <protection locked="0"/>
    </xf>
    <xf numFmtId="0" fontId="31" fillId="0" borderId="13" xfId="0" applyFont="1" applyBorder="1" applyAlignment="1">
      <alignment horizontal="center" vertical="center" wrapText="1"/>
    </xf>
    <xf numFmtId="0" fontId="30" fillId="0" borderId="13" xfId="0" applyFont="1" applyBorder="1" applyAlignment="1">
      <alignment horizontal="center" vertical="center" wrapText="1"/>
    </xf>
    <xf numFmtId="0" fontId="32" fillId="0" borderId="13" xfId="0" applyFont="1" applyBorder="1" applyAlignment="1">
      <alignment horizontal="left" vertical="center" wrapText="1"/>
    </xf>
    <xf numFmtId="0" fontId="30" fillId="0" borderId="31" xfId="0" applyFont="1" applyBorder="1" applyAlignment="1">
      <alignment horizontal="left" vertical="center" wrapText="1"/>
    </xf>
    <xf numFmtId="0" fontId="29" fillId="0" borderId="47" xfId="0" applyFont="1" applyBorder="1" applyAlignment="1">
      <alignment horizontal="left" vertical="center"/>
    </xf>
    <xf numFmtId="0" fontId="29" fillId="0" borderId="13" xfId="0" applyFont="1" applyBorder="1" applyAlignment="1">
      <alignment horizontal="left" vertical="center" wrapText="1"/>
    </xf>
    <xf numFmtId="3" fontId="29" fillId="0" borderId="23" xfId="0" applyNumberFormat="1" applyFont="1" applyBorder="1" applyAlignment="1">
      <alignment horizontal="left" vertical="top"/>
    </xf>
    <xf numFmtId="0" fontId="29" fillId="0" borderId="23" xfId="0" applyFont="1" applyBorder="1" applyAlignment="1">
      <alignment horizontal="left" vertical="top" wrapText="1"/>
    </xf>
    <xf numFmtId="0" fontId="29" fillId="0" borderId="24" xfId="0" applyFont="1" applyBorder="1" applyAlignment="1">
      <alignment horizontal="left" vertical="top" wrapText="1"/>
    </xf>
    <xf numFmtId="0" fontId="29" fillId="0" borderId="26" xfId="0" applyFont="1" applyBorder="1" applyAlignment="1">
      <alignment horizontal="center"/>
    </xf>
    <xf numFmtId="0" fontId="29" fillId="0" borderId="0" xfId="0" applyFont="1" applyAlignment="1">
      <alignment horizontal="center"/>
    </xf>
    <xf numFmtId="0" fontId="29" fillId="0" borderId="22" xfId="0" applyFont="1" applyBorder="1" applyAlignment="1">
      <alignment horizontal="center"/>
    </xf>
    <xf numFmtId="0" fontId="29" fillId="0" borderId="23" xfId="0" applyFont="1" applyBorder="1" applyAlignment="1">
      <alignment horizontal="center"/>
    </xf>
    <xf numFmtId="0" fontId="29" fillId="0" borderId="27" xfId="0" applyFont="1" applyBorder="1" applyAlignment="1">
      <alignment horizontal="center"/>
    </xf>
    <xf numFmtId="0" fontId="29" fillId="0" borderId="24" xfId="0" applyFont="1" applyBorder="1" applyAlignment="1">
      <alignment horizontal="center"/>
    </xf>
    <xf numFmtId="0" fontId="30" fillId="0" borderId="20" xfId="0" applyFont="1" applyBorder="1" applyAlignment="1">
      <alignment horizontal="left" vertical="center" wrapText="1"/>
    </xf>
    <xf numFmtId="0" fontId="30" fillId="0" borderId="20" xfId="0" applyFont="1" applyBorder="1" applyAlignment="1">
      <alignment horizontal="left" vertical="center"/>
    </xf>
    <xf numFmtId="0" fontId="30" fillId="0" borderId="21" xfId="0" applyFont="1" applyBorder="1" applyAlignment="1">
      <alignment horizontal="left" vertical="center"/>
    </xf>
    <xf numFmtId="3" fontId="29" fillId="0" borderId="0" xfId="0" applyNumberFormat="1" applyFont="1" applyAlignment="1">
      <alignment horizontal="left" vertical="top"/>
    </xf>
    <xf numFmtId="0" fontId="29" fillId="0" borderId="27" xfId="0" applyFont="1" applyBorder="1" applyAlignment="1">
      <alignment horizontal="left" vertical="top" wrapText="1"/>
    </xf>
    <xf numFmtId="0" fontId="29" fillId="0" borderId="25" xfId="0" applyFont="1" applyBorder="1" applyAlignment="1">
      <alignment horizontal="left" vertical="center"/>
    </xf>
    <xf numFmtId="0" fontId="29" fillId="0" borderId="19" xfId="0" applyFont="1" applyBorder="1" applyAlignment="1">
      <alignment horizontal="left" vertical="center"/>
    </xf>
    <xf numFmtId="173" fontId="34" fillId="0" borderId="31" xfId="0" applyNumberFormat="1" applyFont="1" applyBorder="1" applyAlignment="1">
      <alignment horizontal="left" vertical="center"/>
    </xf>
    <xf numFmtId="173" fontId="34" fillId="0" borderId="33" xfId="0" applyNumberFormat="1" applyFont="1" applyBorder="1" applyAlignment="1">
      <alignment horizontal="left" vertical="center"/>
    </xf>
    <xf numFmtId="173" fontId="34" fillId="0" borderId="32" xfId="0" applyNumberFormat="1" applyFont="1" applyBorder="1" applyAlignment="1">
      <alignment horizontal="left" vertical="center"/>
    </xf>
    <xf numFmtId="173" fontId="34" fillId="0" borderId="13" xfId="0" applyNumberFormat="1" applyFont="1" applyBorder="1" applyAlignment="1" applyProtection="1">
      <alignment horizontal="center" vertical="center"/>
      <protection locked="0"/>
    </xf>
    <xf numFmtId="0" fontId="29" fillId="0" borderId="31" xfId="0" applyFont="1" applyBorder="1" applyAlignment="1">
      <alignment horizontal="justify" vertical="top" wrapText="1"/>
    </xf>
    <xf numFmtId="0" fontId="29" fillId="0" borderId="32" xfId="0" applyFont="1" applyBorder="1" applyAlignment="1">
      <alignment horizontal="justify" vertical="top" wrapText="1"/>
    </xf>
    <xf numFmtId="0" fontId="29" fillId="0" borderId="33" xfId="0" applyFont="1" applyBorder="1" applyAlignment="1">
      <alignment horizontal="justify" vertical="top" wrapText="1"/>
    </xf>
    <xf numFmtId="0" fontId="29" fillId="0" borderId="19" xfId="0" applyFont="1" applyBorder="1" applyAlignment="1">
      <alignment horizontal="justify" vertical="top" wrapText="1"/>
    </xf>
    <xf numFmtId="0" fontId="29" fillId="0" borderId="20" xfId="0" applyFont="1" applyBorder="1" applyAlignment="1">
      <alignment horizontal="justify" vertical="top" wrapText="1"/>
    </xf>
    <xf numFmtId="0" fontId="29" fillId="0" borderId="21" xfId="0" applyFont="1" applyBorder="1" applyAlignment="1">
      <alignment horizontal="justify" vertical="top" wrapText="1"/>
    </xf>
    <xf numFmtId="0" fontId="29" fillId="0" borderId="22" xfId="0" applyFont="1" applyBorder="1" applyAlignment="1">
      <alignment horizontal="justify" vertical="top" wrapText="1"/>
    </xf>
    <xf numFmtId="0" fontId="29" fillId="0" borderId="23" xfId="0" applyFont="1" applyBorder="1" applyAlignment="1">
      <alignment horizontal="justify" vertical="top" wrapText="1"/>
    </xf>
    <xf numFmtId="0" fontId="29" fillId="0" borderId="24" xfId="0" applyFont="1" applyBorder="1" applyAlignment="1">
      <alignment horizontal="justify" vertical="top" wrapText="1"/>
    </xf>
    <xf numFmtId="0" fontId="29" fillId="0" borderId="13" xfId="0" applyFont="1" applyBorder="1" applyAlignment="1" applyProtection="1">
      <alignment horizontal="left" vertical="top" wrapText="1"/>
      <protection locked="0"/>
    </xf>
    <xf numFmtId="3" fontId="34" fillId="0" borderId="31" xfId="0" applyNumberFormat="1" applyFont="1" applyBorder="1" applyAlignment="1">
      <alignment horizontal="left" vertical="center"/>
    </xf>
    <xf numFmtId="3" fontId="34" fillId="0" borderId="32" xfId="0" applyNumberFormat="1" applyFont="1" applyBorder="1" applyAlignment="1">
      <alignment horizontal="left" vertical="center"/>
    </xf>
    <xf numFmtId="3" fontId="34" fillId="0" borderId="33" xfId="0" applyNumberFormat="1"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33" xfId="0" applyFont="1" applyBorder="1" applyAlignment="1">
      <alignment horizontal="left" vertical="center"/>
    </xf>
    <xf numFmtId="0" fontId="0" fillId="0" borderId="13" xfId="0" applyBorder="1" applyAlignment="1">
      <alignment horizontal="center" vertical="center"/>
    </xf>
    <xf numFmtId="3" fontId="34" fillId="0" borderId="31" xfId="0" applyNumberFormat="1" applyFont="1" applyBorder="1" applyAlignment="1" applyProtection="1">
      <alignment horizontal="left" vertical="center"/>
      <protection locked="0"/>
    </xf>
    <xf numFmtId="3" fontId="34" fillId="0" borderId="32" xfId="0" applyNumberFormat="1" applyFont="1" applyBorder="1" applyAlignment="1" applyProtection="1">
      <alignment horizontal="left" vertical="center"/>
      <protection locked="0"/>
    </xf>
    <xf numFmtId="3" fontId="34" fillId="0" borderId="33" xfId="0" applyNumberFormat="1" applyFont="1" applyBorder="1" applyAlignment="1" applyProtection="1">
      <alignment horizontal="left" vertical="center"/>
      <protection locked="0"/>
    </xf>
    <xf numFmtId="0" fontId="26" fillId="0" borderId="13" xfId="0" applyFont="1" applyBorder="1" applyAlignment="1">
      <alignment horizontal="left" vertical="center"/>
    </xf>
    <xf numFmtId="0" fontId="29" fillId="0" borderId="19" xfId="0" applyFont="1" applyBorder="1" applyAlignment="1" applyProtection="1">
      <alignment horizontal="center" vertical="top" wrapText="1"/>
      <protection locked="0"/>
    </xf>
    <xf numFmtId="0" fontId="29" fillId="0" borderId="20" xfId="0" applyFont="1" applyBorder="1" applyAlignment="1" applyProtection="1">
      <alignment horizontal="center" vertical="top" wrapText="1"/>
      <protection locked="0"/>
    </xf>
    <xf numFmtId="0" fontId="29" fillId="0" borderId="21" xfId="0" applyFont="1" applyBorder="1" applyAlignment="1" applyProtection="1">
      <alignment horizontal="center" vertical="top" wrapText="1"/>
      <protection locked="0"/>
    </xf>
    <xf numFmtId="0" fontId="29" fillId="0" borderId="26" xfId="0" applyFont="1" applyBorder="1" applyAlignment="1" applyProtection="1">
      <alignment horizontal="center" vertical="top" wrapText="1"/>
      <protection locked="0"/>
    </xf>
    <xf numFmtId="0" fontId="29" fillId="0" borderId="0" xfId="0" applyFont="1" applyAlignment="1" applyProtection="1">
      <alignment horizontal="center" vertical="top" wrapText="1"/>
      <protection locked="0"/>
    </xf>
    <xf numFmtId="0" fontId="29" fillId="0" borderId="27" xfId="0" applyFont="1" applyBorder="1" applyAlignment="1" applyProtection="1">
      <alignment horizontal="center" vertical="top" wrapText="1"/>
      <protection locked="0"/>
    </xf>
    <xf numFmtId="0" fontId="29" fillId="0" borderId="22" xfId="0" applyFont="1" applyBorder="1" applyAlignment="1" applyProtection="1">
      <alignment horizontal="center" vertical="top" wrapText="1"/>
      <protection locked="0"/>
    </xf>
    <xf numFmtId="0" fontId="29" fillId="0" borderId="23" xfId="0" applyFont="1" applyBorder="1" applyAlignment="1" applyProtection="1">
      <alignment horizontal="center" vertical="top" wrapText="1"/>
      <protection locked="0"/>
    </xf>
    <xf numFmtId="0" fontId="29" fillId="0" borderId="24" xfId="0" applyFont="1" applyBorder="1" applyAlignment="1" applyProtection="1">
      <alignment horizontal="center" vertical="top" wrapText="1"/>
      <protection locked="0"/>
    </xf>
    <xf numFmtId="0" fontId="29" fillId="0" borderId="31" xfId="0" applyFont="1" applyBorder="1" applyAlignment="1">
      <alignment horizontal="left" vertical="center" wrapText="1"/>
    </xf>
    <xf numFmtId="0" fontId="29" fillId="0" borderId="33" xfId="0" applyFont="1" applyBorder="1" applyAlignment="1">
      <alignment horizontal="left" vertical="center" wrapText="1"/>
    </xf>
    <xf numFmtId="0" fontId="21" fillId="0" borderId="31"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33" xfId="0" applyFont="1" applyBorder="1" applyAlignment="1">
      <alignment horizontal="justify" vertical="center" wrapText="1"/>
    </xf>
    <xf numFmtId="0" fontId="29" fillId="0" borderId="0" xfId="0" applyFont="1" applyAlignment="1">
      <alignment horizontal="left" vertical="top"/>
    </xf>
    <xf numFmtId="14" fontId="29" fillId="37" borderId="30" xfId="0" applyNumberFormat="1" applyFont="1" applyFill="1" applyBorder="1" applyAlignment="1" applyProtection="1">
      <alignment horizontal="left" vertical="center"/>
      <protection locked="0"/>
    </xf>
    <xf numFmtId="0" fontId="29" fillId="37" borderId="30" xfId="0" applyFont="1" applyFill="1" applyBorder="1" applyAlignment="1" applyProtection="1">
      <alignment horizontal="left" vertical="center"/>
      <protection locked="0"/>
    </xf>
    <xf numFmtId="0" fontId="38" fillId="0" borderId="0" xfId="0" applyFont="1" applyAlignment="1">
      <alignment horizontal="left" vertical="center"/>
    </xf>
    <xf numFmtId="0" fontId="29" fillId="0" borderId="46" xfId="0" applyFont="1" applyBorder="1" applyAlignment="1">
      <alignment horizontal="center" vertical="center"/>
    </xf>
    <xf numFmtId="14" fontId="21" fillId="0" borderId="14" xfId="0" applyNumberFormat="1" applyFont="1" applyBorder="1" applyAlignment="1">
      <alignment horizontal="left" vertical="center"/>
    </xf>
    <xf numFmtId="166" fontId="26" fillId="0" borderId="28" xfId="0" applyNumberFormat="1" applyFont="1" applyBorder="1" applyAlignment="1">
      <alignment horizontal="left" vertical="center"/>
    </xf>
    <xf numFmtId="166" fontId="26" fillId="0" borderId="29" xfId="0" applyNumberFormat="1" applyFont="1" applyBorder="1" applyAlignment="1">
      <alignment horizontal="left" vertical="center"/>
    </xf>
    <xf numFmtId="0" fontId="21" fillId="0" borderId="14" xfId="0" applyFont="1" applyBorder="1" applyAlignment="1">
      <alignment horizontal="left" vertical="center"/>
    </xf>
    <xf numFmtId="0" fontId="30" fillId="0" borderId="28" xfId="0" applyFont="1" applyBorder="1" applyAlignment="1">
      <alignment horizontal="center" vertical="center"/>
    </xf>
    <xf numFmtId="0" fontId="30" fillId="0" borderId="41" xfId="0" applyFont="1" applyBorder="1" applyAlignment="1">
      <alignment horizontal="center" vertical="center"/>
    </xf>
    <xf numFmtId="0" fontId="30" fillId="0" borderId="29" xfId="0" applyFont="1" applyBorder="1" applyAlignment="1">
      <alignment horizontal="center" vertical="center"/>
    </xf>
    <xf numFmtId="0" fontId="30" fillId="0" borderId="41" xfId="0" applyFont="1" applyBorder="1" applyAlignment="1">
      <alignment horizontal="center" vertical="center" wrapText="1"/>
    </xf>
    <xf numFmtId="0" fontId="21" fillId="0" borderId="28" xfId="0" applyFont="1" applyBorder="1" applyAlignment="1">
      <alignment horizontal="justify" vertical="top" wrapText="1"/>
    </xf>
    <xf numFmtId="0" fontId="21" fillId="0" borderId="41" xfId="0" applyFont="1" applyBorder="1" applyAlignment="1">
      <alignment horizontal="justify" vertical="top" wrapText="1"/>
    </xf>
    <xf numFmtId="0" fontId="21" fillId="0" borderId="29" xfId="0" applyFont="1" applyBorder="1" applyAlignment="1">
      <alignment horizontal="justify" vertical="top" wrapText="1"/>
    </xf>
    <xf numFmtId="166" fontId="21" fillId="0" borderId="14" xfId="0" applyNumberFormat="1" applyFont="1" applyBorder="1" applyAlignment="1">
      <alignment horizontal="left" vertical="center"/>
    </xf>
    <xf numFmtId="0" fontId="29" fillId="0" borderId="14" xfId="0" applyFont="1" applyBorder="1" applyAlignment="1" applyProtection="1">
      <alignment horizontal="left" vertical="center"/>
      <protection locked="0"/>
    </xf>
    <xf numFmtId="0" fontId="29" fillId="0" borderId="14" xfId="0" applyFont="1" applyBorder="1" applyAlignment="1">
      <alignment horizontal="center" vertical="center"/>
    </xf>
    <xf numFmtId="0" fontId="31" fillId="0" borderId="14" xfId="0" applyFont="1" applyBorder="1" applyAlignment="1">
      <alignment horizontal="center" vertical="center"/>
    </xf>
    <xf numFmtId="0" fontId="32" fillId="0" borderId="14" xfId="0" applyFont="1" applyBorder="1" applyAlignment="1">
      <alignment vertical="center"/>
    </xf>
    <xf numFmtId="0" fontId="33" fillId="0" borderId="14" xfId="0" applyFont="1" applyBorder="1" applyAlignment="1">
      <alignment vertical="center"/>
    </xf>
    <xf numFmtId="0" fontId="36" fillId="0" borderId="28" xfId="0" applyFont="1" applyBorder="1" applyAlignment="1">
      <alignment horizontal="left" vertical="center"/>
    </xf>
    <xf numFmtId="0" fontId="36" fillId="0" borderId="29" xfId="0" applyFont="1" applyBorder="1" applyAlignment="1">
      <alignment horizontal="left" vertical="center"/>
    </xf>
    <xf numFmtId="0" fontId="37" fillId="0" borderId="14" xfId="0" applyFont="1" applyBorder="1" applyAlignment="1">
      <alignment horizontal="left" vertical="center"/>
    </xf>
    <xf numFmtId="0" fontId="30" fillId="0" borderId="14" xfId="0" applyFont="1" applyBorder="1" applyAlignment="1">
      <alignment horizontal="center" vertical="center"/>
    </xf>
    <xf numFmtId="0" fontId="29" fillId="0" borderId="41" xfId="0" applyFont="1" applyBorder="1" applyAlignment="1">
      <alignment horizontal="center" vertical="center"/>
    </xf>
    <xf numFmtId="14" fontId="29" fillId="37" borderId="0" xfId="0" applyNumberFormat="1" applyFont="1" applyFill="1" applyAlignment="1">
      <alignment horizontal="center" vertical="center"/>
    </xf>
    <xf numFmtId="167" fontId="46" fillId="0" borderId="0" xfId="0" applyNumberFormat="1" applyFont="1" applyAlignment="1">
      <alignment horizontal="left" vertical="center"/>
    </xf>
    <xf numFmtId="1" fontId="44" fillId="0" borderId="0" xfId="0" applyNumberFormat="1" applyFont="1" applyAlignment="1">
      <alignment horizontal="left" vertical="center"/>
    </xf>
    <xf numFmtId="0" fontId="0" fillId="34" borderId="1" xfId="0" applyFill="1" applyBorder="1" applyAlignment="1">
      <alignment horizontal="center"/>
    </xf>
    <xf numFmtId="14" fontId="0" fillId="35" borderId="2" xfId="0" applyNumberFormat="1" applyFill="1" applyBorder="1" applyAlignment="1">
      <alignment horizontal="center"/>
    </xf>
    <xf numFmtId="14" fontId="0" fillId="35" borderId="3" xfId="0" applyNumberFormat="1" applyFill="1" applyBorder="1" applyAlignment="1">
      <alignment horizontal="center"/>
    </xf>
    <xf numFmtId="0" fontId="60" fillId="37" borderId="0" xfId="0" applyFont="1" applyFill="1" applyAlignment="1" applyProtection="1">
      <alignment horizontal="center" vertical="top" wrapText="1"/>
      <protection locked="0"/>
    </xf>
    <xf numFmtId="0" fontId="61" fillId="37" borderId="0" xfId="0" applyFont="1" applyFill="1" applyAlignment="1" applyProtection="1">
      <alignment horizontal="center" vertical="top" wrapText="1"/>
      <protection locked="0"/>
    </xf>
  </cellXfs>
  <cellStyles count="63">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Incorrecto" xfId="10" builtinId="27" customBuiltin="1"/>
    <cellStyle name="Millares 2" xfId="49" xr:uid="{00000000-0005-0000-0000-000020000000}"/>
    <cellStyle name="Millares 2 2" xfId="54" xr:uid="{00000000-0005-0000-0000-000021000000}"/>
    <cellStyle name="Moneda" xfId="1" builtinId="4"/>
    <cellStyle name="Moneda [0]" xfId="53" builtinId="7"/>
    <cellStyle name="Moneda [0] 2" xfId="55" xr:uid="{00000000-0005-0000-0000-000024000000}"/>
    <cellStyle name="Moneda 2" xfId="2" xr:uid="{00000000-0005-0000-0000-000025000000}"/>
    <cellStyle name="Moneda 2 2" xfId="48" xr:uid="{00000000-0005-0000-0000-000026000000}"/>
    <cellStyle name="Neutral" xfId="11" builtinId="28" customBuiltin="1"/>
    <cellStyle name="Normal" xfId="0" builtinId="0"/>
    <cellStyle name="Normal 13" xfId="60" xr:uid="{00000000-0005-0000-0000-000029000000}"/>
    <cellStyle name="Normal 14" xfId="61" xr:uid="{00000000-0005-0000-0000-00002A000000}"/>
    <cellStyle name="Normal 2" xfId="3" xr:uid="{00000000-0005-0000-0000-00002B000000}"/>
    <cellStyle name="Normal 2 2" xfId="46" xr:uid="{00000000-0005-0000-0000-00002C000000}"/>
    <cellStyle name="Normal 2 2 2" xfId="47" xr:uid="{00000000-0005-0000-0000-00002D000000}"/>
    <cellStyle name="Normal 2 2 6" xfId="58" xr:uid="{00000000-0005-0000-0000-00002E000000}"/>
    <cellStyle name="Normal 3" xfId="45" xr:uid="{00000000-0005-0000-0000-00002F000000}"/>
    <cellStyle name="Normal 3 2" xfId="50" xr:uid="{00000000-0005-0000-0000-000030000000}"/>
    <cellStyle name="Normal 4" xfId="51" xr:uid="{00000000-0005-0000-0000-000031000000}"/>
    <cellStyle name="Normal 5" xfId="52" xr:uid="{00000000-0005-0000-0000-000032000000}"/>
    <cellStyle name="Normal 6" xfId="56" xr:uid="{00000000-0005-0000-0000-000033000000}"/>
    <cellStyle name="Normal 7" xfId="57" xr:uid="{00000000-0005-0000-0000-000034000000}"/>
    <cellStyle name="Normal 8" xfId="59" xr:uid="{00000000-0005-0000-0000-000035000000}"/>
    <cellStyle name="Normal 9" xfId="62" xr:uid="{00000000-0005-0000-0000-000036000000}"/>
    <cellStyle name="Notas" xfId="18" builtinId="10"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2457">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theme="5" tint="0.39994506668294322"/>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theme="5" tint="0.39994506668294322"/>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39994506668294322"/>
        </patternFill>
      </fill>
    </dxf>
    <dxf>
      <fill>
        <patternFill>
          <bgColor rgb="FFC00000"/>
        </patternFill>
      </fill>
    </dxf>
    <dxf>
      <fill>
        <patternFill>
          <bgColor theme="8" tint="0.7999816888943144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39994506668294322"/>
        </patternFill>
      </fill>
    </dxf>
    <dxf>
      <fill>
        <patternFill>
          <bgColor rgb="FFC00000"/>
        </patternFill>
      </fill>
    </dxf>
    <dxf>
      <fill>
        <patternFill>
          <bgColor rgb="FFC00000"/>
        </patternFill>
      </fill>
    </dxf>
    <dxf>
      <fill>
        <patternFill>
          <bgColor theme="7" tint="0.79998168889431442"/>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39994506668294322"/>
        </patternFill>
      </fill>
    </dxf>
    <dxf>
      <fill>
        <patternFill>
          <bgColor rgb="FFC00000"/>
        </patternFill>
      </fill>
    </dxf>
    <dxf>
      <fill>
        <patternFill>
          <bgColor theme="7"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7" tint="0.39994506668294322"/>
        </patternFill>
      </fill>
    </dxf>
    <dxf>
      <fill>
        <patternFill>
          <bgColor theme="7" tint="0.39994506668294322"/>
        </patternFill>
      </fill>
    </dxf>
    <dxf>
      <fill>
        <patternFill>
          <bgColor rgb="FFC00000"/>
        </patternFill>
      </fill>
    </dxf>
    <dxf>
      <fill>
        <patternFill>
          <bgColor theme="7" tint="0.39994506668294322"/>
        </patternFill>
      </fill>
    </dxf>
    <dxf>
      <fill>
        <patternFill patternType="solid">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00B0F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92D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theme="8" tint="0.79998168889431442"/>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rgb="FFC00000"/>
        </patternFill>
      </fill>
    </dxf>
    <dxf>
      <fill>
        <patternFill>
          <bgColor theme="8" tint="0.79998168889431442"/>
        </patternFill>
      </fill>
    </dxf>
    <dxf>
      <fill>
        <patternFill>
          <bgColor rgb="FFC00000"/>
        </patternFill>
      </fill>
    </dxf>
    <dxf>
      <fill>
        <patternFill>
          <bgColor theme="8" tint="0.39994506668294322"/>
        </patternFill>
      </fill>
    </dxf>
    <dxf>
      <fill>
        <patternFill>
          <bgColor rgb="FFC00000"/>
        </patternFill>
      </fill>
    </dxf>
    <dxf>
      <fill>
        <patternFill>
          <bgColor theme="8" tint="0.79998168889431442"/>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8" tint="0.39994506668294322"/>
        </patternFill>
      </fill>
    </dxf>
    <dxf>
      <fill>
        <patternFill>
          <bgColor rgb="FFC00000"/>
        </patternFill>
      </fill>
    </dxf>
    <dxf>
      <fill>
        <patternFill>
          <bgColor theme="8" tint="0.79998168889431442"/>
        </patternFill>
      </fill>
    </dxf>
    <dxf>
      <fill>
        <patternFill>
          <bgColor rgb="FFC00000"/>
        </patternFill>
      </fill>
    </dxf>
    <dxf>
      <fill>
        <patternFill>
          <bgColor rgb="FFC00000"/>
        </patternFill>
      </fill>
    </dxf>
    <dxf>
      <fill>
        <patternFill>
          <bgColor rgb="FFC00000"/>
        </patternFill>
      </fill>
    </dxf>
    <dxf>
      <fill>
        <patternFill>
          <bgColor theme="8" tint="0.79998168889431442"/>
        </patternFill>
      </fill>
    </dxf>
    <dxf>
      <fill>
        <patternFill>
          <bgColor theme="8"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70C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00B0F0"/>
        </patternFill>
      </fill>
    </dxf>
    <dxf>
      <fill>
        <patternFill>
          <bgColor theme="9" tint="0.39994506668294322"/>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F0"/>
        </patternFill>
      </fill>
    </dxf>
    <dxf>
      <fill>
        <patternFill>
          <bgColor theme="7" tint="-0.499984740745262"/>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s>
  <tableStyles count="0" defaultTableStyle="TableStyleMedium2" defaultPivotStyle="PivotStyleLight16"/>
  <colors>
    <mruColors>
      <color rgb="FFFFFFCC"/>
      <color rgb="FF7E0000"/>
      <color rgb="FF990000"/>
      <color rgb="FF00FFFF"/>
      <color rgb="FF99FFCC"/>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57150</xdr:rowOff>
    </xdr:from>
    <xdr:to>
      <xdr:col>3</xdr:col>
      <xdr:colOff>685800</xdr:colOff>
      <xdr:row>3</xdr:row>
      <xdr:rowOff>142875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42875"/>
          <a:ext cx="15811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57150</xdr:rowOff>
    </xdr:from>
    <xdr:to>
      <xdr:col>2</xdr:col>
      <xdr:colOff>647700</xdr:colOff>
      <xdr:row>3</xdr:row>
      <xdr:rowOff>152400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33350"/>
          <a:ext cx="1485900" cy="476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1</xdr:row>
      <xdr:rowOff>85725</xdr:rowOff>
    </xdr:from>
    <xdr:to>
      <xdr:col>2</xdr:col>
      <xdr:colOff>647325</xdr:colOff>
      <xdr:row>3</xdr:row>
      <xdr:rowOff>138886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61925"/>
          <a:ext cx="1476000" cy="4722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95251</xdr:rowOff>
    </xdr:from>
    <xdr:to>
      <xdr:col>3</xdr:col>
      <xdr:colOff>295050</xdr:colOff>
      <xdr:row>3</xdr:row>
      <xdr:rowOff>128253</xdr:rowOff>
    </xdr:to>
    <xdr:pic>
      <xdr:nvPicPr>
        <xdr:cNvPr id="2" name="2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71451"/>
          <a:ext cx="1800000" cy="5759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85726</xdr:rowOff>
    </xdr:from>
    <xdr:to>
      <xdr:col>2</xdr:col>
      <xdr:colOff>1173450</xdr:colOff>
      <xdr:row>3</xdr:row>
      <xdr:rowOff>107209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209551"/>
          <a:ext cx="1764000" cy="5644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85726</xdr:rowOff>
    </xdr:from>
    <xdr:to>
      <xdr:col>2</xdr:col>
      <xdr:colOff>1173450</xdr:colOff>
      <xdr:row>4</xdr:row>
      <xdr:rowOff>21484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42876"/>
          <a:ext cx="1764000" cy="5644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1</xdr:row>
      <xdr:rowOff>104777</xdr:rowOff>
    </xdr:from>
    <xdr:to>
      <xdr:col>2</xdr:col>
      <xdr:colOff>861225</xdr:colOff>
      <xdr:row>3</xdr:row>
      <xdr:rowOff>95691</xdr:rowOff>
    </xdr:to>
    <xdr:pic>
      <xdr:nvPicPr>
        <xdr:cNvPr id="2" name="1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7"/>
          <a:ext cx="1728000" cy="5528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1</xdr:row>
      <xdr:rowOff>104777</xdr:rowOff>
    </xdr:from>
    <xdr:to>
      <xdr:col>2</xdr:col>
      <xdr:colOff>861225</xdr:colOff>
      <xdr:row>3</xdr:row>
      <xdr:rowOff>95691</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61927"/>
          <a:ext cx="1728000" cy="5528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xdr:col>
      <xdr:colOff>657225</xdr:colOff>
      <xdr:row>0</xdr:row>
      <xdr:rowOff>390525</xdr:rowOff>
    </xdr:to>
    <xdr:sp macro="[0]!copiaManual" textlink="">
      <xdr:nvSpPr>
        <xdr:cNvPr id="2" name="1 Rectángulo redondeado">
          <a:extLst>
            <a:ext uri="{FF2B5EF4-FFF2-40B4-BE49-F238E27FC236}">
              <a16:creationId xmlns:a16="http://schemas.microsoft.com/office/drawing/2014/main" id="{00000000-0008-0000-0A00-000002000000}"/>
            </a:ext>
          </a:extLst>
        </xdr:cNvPr>
        <xdr:cNvSpPr/>
      </xdr:nvSpPr>
      <xdr:spPr>
        <a:xfrm>
          <a:off x="47625" y="47625"/>
          <a:ext cx="1600200" cy="342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100"/>
            <a:t>GENERAR PLANO</a:t>
          </a:r>
        </a:p>
      </xdr:txBody>
    </xdr:sp>
    <xdr:clientData/>
  </xdr:twoCellAnchor>
  <xdr:twoCellAnchor>
    <xdr:from>
      <xdr:col>4</xdr:col>
      <xdr:colOff>38100</xdr:colOff>
      <xdr:row>0</xdr:row>
      <xdr:rowOff>28575</xdr:rowOff>
    </xdr:from>
    <xdr:to>
      <xdr:col>5</xdr:col>
      <xdr:colOff>857250</xdr:colOff>
      <xdr:row>0</xdr:row>
      <xdr:rowOff>419100</xdr:rowOff>
    </xdr:to>
    <xdr:sp macro="[0]!limpiarHoja" textlink="">
      <xdr:nvSpPr>
        <xdr:cNvPr id="3" name="2 Rectángulo redondeado">
          <a:extLst>
            <a:ext uri="{FF2B5EF4-FFF2-40B4-BE49-F238E27FC236}">
              <a16:creationId xmlns:a16="http://schemas.microsoft.com/office/drawing/2014/main" id="{00000000-0008-0000-0A00-000003000000}"/>
            </a:ext>
          </a:extLst>
        </xdr:cNvPr>
        <xdr:cNvSpPr/>
      </xdr:nvSpPr>
      <xdr:spPr>
        <a:xfrm>
          <a:off x="3781425" y="28575"/>
          <a:ext cx="1809750" cy="3905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ctr"/>
          <a:r>
            <a:rPr lang="es-ES" sz="1100" b="1"/>
            <a:t>LIMPIAR</a:t>
          </a:r>
          <a:r>
            <a:rPr lang="es-ES" sz="1100" b="1" baseline="0"/>
            <a:t> EL ARCHIVO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FORMATOS%20PARA%20PAGO%20-%20CONTRATOS%20DE%20PRESTACION%20DE%20SERVICIOS%202024%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lte_num_contrato"/>
      <sheetName val="ActadeInicio"/>
      <sheetName val="ComunicacionSupervisor"/>
      <sheetName val="Recomendación"/>
      <sheetName val="CertificaciónSupervisor"/>
      <sheetName val="InformeActividades"/>
      <sheetName val="Actaterminación"/>
      <sheetName val="datos"/>
      <sheetName val="generador"/>
      <sheetName val="textos"/>
    </sheetNames>
    <sheetDataSet>
      <sheetData sheetId="0"/>
      <sheetData sheetId="1"/>
      <sheetData sheetId="2"/>
      <sheetData sheetId="3"/>
      <sheetData sheetId="4">
        <row r="6">
          <cell r="E6" t="str">
            <v/>
          </cell>
        </row>
      </sheetData>
      <sheetData sheetId="5"/>
      <sheetData sheetId="6"/>
      <sheetData sheetId="7">
        <row r="1">
          <cell r="P1" t="str">
            <v>PRIMER PAGO</v>
          </cell>
        </row>
        <row r="2">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21</v>
          </cell>
          <cell r="W2">
            <v>22</v>
          </cell>
          <cell r="X2">
            <v>23</v>
          </cell>
          <cell r="Y2">
            <v>24</v>
          </cell>
          <cell r="Z2">
            <v>25</v>
          </cell>
          <cell r="AA2">
            <v>26</v>
          </cell>
          <cell r="AB2">
            <v>27</v>
          </cell>
          <cell r="AC2">
            <v>28</v>
          </cell>
          <cell r="AD2">
            <v>29</v>
          </cell>
          <cell r="AE2">
            <v>30</v>
          </cell>
          <cell r="AF2">
            <v>31</v>
          </cell>
          <cell r="AG2">
            <v>32</v>
          </cell>
          <cell r="AH2">
            <v>33</v>
          </cell>
          <cell r="AI2">
            <v>34</v>
          </cell>
          <cell r="AJ2">
            <v>35</v>
          </cell>
          <cell r="AK2">
            <v>36</v>
          </cell>
          <cell r="AL2">
            <v>37</v>
          </cell>
          <cell r="AM2">
            <v>38</v>
          </cell>
          <cell r="AN2">
            <v>39</v>
          </cell>
          <cell r="AO2">
            <v>40</v>
          </cell>
          <cell r="AP2">
            <v>41</v>
          </cell>
          <cell r="AQ2">
            <v>42</v>
          </cell>
          <cell r="AR2">
            <v>43</v>
          </cell>
          <cell r="AS2">
            <v>44</v>
          </cell>
          <cell r="AT2">
            <v>45</v>
          </cell>
          <cell r="AU2">
            <v>46</v>
          </cell>
          <cell r="AV2">
            <v>47</v>
          </cell>
          <cell r="AW2">
            <v>48</v>
          </cell>
          <cell r="AX2">
            <v>49</v>
          </cell>
          <cell r="AY2">
            <v>50</v>
          </cell>
          <cell r="AZ2">
            <v>51</v>
          </cell>
          <cell r="BA2">
            <v>52</v>
          </cell>
          <cell r="BB2">
            <v>53</v>
          </cell>
          <cell r="BC2">
            <v>54</v>
          </cell>
          <cell r="BD2">
            <v>55</v>
          </cell>
          <cell r="BE2">
            <v>56</v>
          </cell>
          <cell r="BF2">
            <v>57</v>
          </cell>
          <cell r="BG2">
            <v>58</v>
          </cell>
          <cell r="BH2">
            <v>59</v>
          </cell>
          <cell r="BI2">
            <v>60</v>
          </cell>
          <cell r="BJ2">
            <v>61</v>
          </cell>
          <cell r="BK2">
            <v>62</v>
          </cell>
          <cell r="BL2">
            <v>63</v>
          </cell>
          <cell r="BM2">
            <v>64</v>
          </cell>
          <cell r="BN2">
            <v>65</v>
          </cell>
          <cell r="BO2">
            <v>66</v>
          </cell>
          <cell r="BP2">
            <v>67</v>
          </cell>
          <cell r="BQ2">
            <v>68</v>
          </cell>
          <cell r="BR2">
            <v>69</v>
          </cell>
          <cell r="BS2">
            <v>70</v>
          </cell>
          <cell r="BT2">
            <v>71</v>
          </cell>
          <cell r="BU2">
            <v>72</v>
          </cell>
          <cell r="BV2">
            <v>73</v>
          </cell>
          <cell r="BW2">
            <v>74</v>
          </cell>
          <cell r="BX2">
            <v>75</v>
          </cell>
          <cell r="BY2">
            <v>76</v>
          </cell>
          <cell r="BZ2">
            <v>77</v>
          </cell>
          <cell r="CA2">
            <v>78</v>
          </cell>
          <cell r="CB2">
            <v>79</v>
          </cell>
          <cell r="CC2">
            <v>80</v>
          </cell>
          <cell r="CD2">
            <v>81</v>
          </cell>
          <cell r="CE2">
            <v>82</v>
          </cell>
          <cell r="CF2">
            <v>83</v>
          </cell>
          <cell r="CG2">
            <v>84</v>
          </cell>
          <cell r="CH2">
            <v>85</v>
          </cell>
          <cell r="CI2">
            <v>86</v>
          </cell>
          <cell r="CJ2">
            <v>87</v>
          </cell>
          <cell r="CK2">
            <v>88</v>
          </cell>
          <cell r="CL2">
            <v>89</v>
          </cell>
          <cell r="CM2">
            <v>90</v>
          </cell>
          <cell r="CN2">
            <v>91</v>
          </cell>
          <cell r="CO2">
            <v>92</v>
          </cell>
          <cell r="CP2">
            <v>93</v>
          </cell>
          <cell r="CQ2">
            <v>94</v>
          </cell>
          <cell r="CR2">
            <v>95</v>
          </cell>
          <cell r="CS2">
            <v>96</v>
          </cell>
          <cell r="CT2">
            <v>97</v>
          </cell>
          <cell r="CU2">
            <v>98</v>
          </cell>
          <cell r="CV2">
            <v>99</v>
          </cell>
          <cell r="CW2">
            <v>100</v>
          </cell>
          <cell r="CX2">
            <v>101</v>
          </cell>
          <cell r="CY2">
            <v>102</v>
          </cell>
          <cell r="CZ2">
            <v>103</v>
          </cell>
        </row>
        <row r="3">
          <cell r="B3" t="str">
            <v>NÚMERO DE CONTRATO</v>
          </cell>
          <cell r="C3" t="str">
            <v>IDENTIFICACIÓN DEL CONTRATISTA</v>
          </cell>
          <cell r="D3" t="str">
            <v>NOMBRES Y APELLIDOS 
DEL CONTRATISTA</v>
          </cell>
          <cell r="E3" t="str">
            <v>CLASE DE CONTRATO</v>
          </cell>
          <cell r="F3" t="str">
            <v>OBJETO DEL CONTRATO</v>
          </cell>
          <cell r="G3" t="str">
            <v>FECHA SUSCRIPCIÓN DEL CONTRATO</v>
          </cell>
          <cell r="H3" t="str">
            <v>VALOR CONTRATO</v>
          </cell>
          <cell r="I3" t="str">
            <v>PLAZO EJECUCIÓN DEL CONTRATO</v>
          </cell>
          <cell r="J3" t="str">
            <v>FECHA INICIO DEL CONTRATO</v>
          </cell>
          <cell r="K3" t="str">
            <v>FECHA TERMINACIÓN DEL CONTRATO</v>
          </cell>
          <cell r="L3" t="str">
            <v>POLIZA</v>
          </cell>
          <cell r="M3" t="str">
            <v>ASEGURADORA</v>
          </cell>
          <cell r="N3" t="str">
            <v>FECHA APROBACIÓN PÓLIZA</v>
          </cell>
          <cell r="O3" t="str">
            <v>NÚMERO 
DE PAGOS</v>
          </cell>
          <cell r="P3" t="str">
            <v>VALOR PRIMER PAGO</v>
          </cell>
          <cell r="Q3" t="str">
            <v>DESDE</v>
          </cell>
          <cell r="R3" t="str">
            <v>HASTA</v>
          </cell>
          <cell r="S3" t="str">
            <v>VALOR SEGUNDO PAGO</v>
          </cell>
          <cell r="T3" t="str">
            <v>DESDE</v>
          </cell>
          <cell r="U3" t="str">
            <v>HASTA</v>
          </cell>
          <cell r="V3" t="str">
            <v>VALOR TERCER PAGO</v>
          </cell>
          <cell r="W3" t="str">
            <v>DESDE</v>
          </cell>
          <cell r="X3" t="str">
            <v>HASTA</v>
          </cell>
          <cell r="Y3" t="str">
            <v>VALOR CUARTO PAGO</v>
          </cell>
          <cell r="Z3" t="str">
            <v>DESDE</v>
          </cell>
          <cell r="AA3" t="str">
            <v>HASTA</v>
          </cell>
          <cell r="AB3" t="str">
            <v>VALOR QUINTO PAGO</v>
          </cell>
          <cell r="AC3" t="str">
            <v>DESDE</v>
          </cell>
          <cell r="AD3" t="str">
            <v>HASTA</v>
          </cell>
          <cell r="AE3" t="str">
            <v>VALOR SEXTO PAGO</v>
          </cell>
          <cell r="AF3" t="str">
            <v>DESDE</v>
          </cell>
          <cell r="AG3" t="str">
            <v>HASTA</v>
          </cell>
          <cell r="AH3" t="str">
            <v>VALOR SEPTIMO PAGO</v>
          </cell>
          <cell r="AI3" t="str">
            <v>DESDE</v>
          </cell>
          <cell r="AJ3" t="str">
            <v>HASTA</v>
          </cell>
          <cell r="AK3" t="str">
            <v>VALOR OCTAVO PAGO</v>
          </cell>
          <cell r="AL3" t="str">
            <v>DESDE</v>
          </cell>
          <cell r="AM3" t="str">
            <v>HASTA</v>
          </cell>
          <cell r="AN3" t="str">
            <v>VALOR NOVENO PAGO</v>
          </cell>
          <cell r="AO3" t="str">
            <v>DESDE</v>
          </cell>
          <cell r="AP3" t="str">
            <v>HASTA</v>
          </cell>
          <cell r="AQ3" t="str">
            <v>VALOR DECIMO PAGO</v>
          </cell>
          <cell r="AR3" t="str">
            <v>DESDE</v>
          </cell>
          <cell r="AS3" t="str">
            <v>HASTA</v>
          </cell>
          <cell r="AT3" t="str">
            <v>VALOR UNDÉCIMO PAGO</v>
          </cell>
          <cell r="AU3" t="str">
            <v>DESDE</v>
          </cell>
          <cell r="AV3" t="str">
            <v>HASTA</v>
          </cell>
          <cell r="AW3" t="str">
            <v>VALOR DUODÉCIMO PAGO</v>
          </cell>
          <cell r="AX3" t="str">
            <v>DESDE</v>
          </cell>
          <cell r="AY3" t="str">
            <v>HASTA</v>
          </cell>
          <cell r="AZ3" t="str">
            <v>VALOR DECIMO TERCER PAGO</v>
          </cell>
          <cell r="BA3" t="str">
            <v>DESDE</v>
          </cell>
          <cell r="BB3" t="str">
            <v>HASTA</v>
          </cell>
          <cell r="BC3" t="str">
            <v>VALOR DÉCIMO CUARTO PAGO</v>
          </cell>
          <cell r="BD3" t="str">
            <v>DESDE</v>
          </cell>
          <cell r="BE3" t="str">
            <v>HASTA</v>
          </cell>
          <cell r="BF3" t="str">
            <v>VALOR DÉCIMO QUINTO PAGO</v>
          </cell>
          <cell r="BG3" t="str">
            <v>DESDE</v>
          </cell>
          <cell r="BH3" t="str">
            <v>HASTA</v>
          </cell>
          <cell r="BI3" t="str">
            <v>DEPENDENCIA SOLICITANTE</v>
          </cell>
          <cell r="BJ3" t="str">
            <v>NOMBRE DEL SUPERVISOR</v>
          </cell>
          <cell r="BK3" t="str">
            <v>CARGO DEL SUPERVISOR</v>
          </cell>
          <cell r="BL3" t="str">
            <v>NÚMERO DEL CDP</v>
          </cell>
          <cell r="BM3" t="str">
            <v>FECHA DEL CDP</v>
          </cell>
          <cell r="BN3" t="str">
            <v>VALOR DEL CDP</v>
          </cell>
          <cell r="BO3" t="str">
            <v>NÚMERO DEL CP</v>
          </cell>
          <cell r="BP3" t="str">
            <v>FECHA DEL CP</v>
          </cell>
          <cell r="BQ3" t="str">
            <v>VALOR DEL CP</v>
          </cell>
          <cell r="BR3" t="str">
            <v>PRORROGA No.</v>
          </cell>
          <cell r="BS3" t="str">
            <v xml:space="preserve">FECHA DE SUSCRIPCIÓN PRORROGA </v>
          </cell>
          <cell r="BT3" t="str">
            <v>FECHA DE INICIO PRORROGA</v>
          </cell>
          <cell r="BU3" t="str">
            <v>FECHA DE TERMINACIÓN PRORROGA</v>
          </cell>
          <cell r="BV3" t="str">
            <v>PLAZO DE EJECUCIÓN DE PRORROGA</v>
          </cell>
          <cell r="BW3" t="str">
            <v>PLAZO DE EJECUCIÓN FINAL CONTRATO + PRORROGA</v>
          </cell>
          <cell r="BX3" t="str">
            <v>ADICIÓN No.</v>
          </cell>
          <cell r="BY3" t="str">
            <v xml:space="preserve">FECHA DE SUSCRIPCIÓN ADICIÓN </v>
          </cell>
          <cell r="BZ3" t="str">
            <v>VALOR ADICIÓN</v>
          </cell>
          <cell r="CA3" t="str">
            <v>NUMERO CDP ADICIÓN</v>
          </cell>
          <cell r="CB3" t="str">
            <v>FECHA CDP ADICIÓN</v>
          </cell>
          <cell r="CC3" t="str">
            <v>VALOR CDP ADICIÓN</v>
          </cell>
          <cell r="CD3" t="str">
            <v>NUMERO CP ADICIÓN</v>
          </cell>
          <cell r="CE3" t="str">
            <v>FECHA CP ADICIÓN</v>
          </cell>
          <cell r="CF3" t="str">
            <v>VALOR CP ADICIÓN</v>
          </cell>
          <cell r="CG3" t="str">
            <v>ACTA ACLARATORIA No.</v>
          </cell>
          <cell r="CH3" t="str">
            <v>FECHA DE SUSCRIPCIÓN ACTA ACLARATORIA</v>
          </cell>
          <cell r="CI3" t="str">
            <v xml:space="preserve">ACTA MODIFICATORIA No. </v>
          </cell>
          <cell r="CJ3" t="str">
            <v>FECHA DE SUSCRIPCIÓN ACTA MODIFICATORIA</v>
          </cell>
          <cell r="CK3" t="str">
            <v>ACTA DE SUSPENSIÓN No.</v>
          </cell>
          <cell r="CL3" t="str">
            <v xml:space="preserve">FECHA DE SUSCRIPCIÓN ACTA SUSPENSIÓN </v>
          </cell>
          <cell r="CM3" t="str">
            <v>ACTA DE REINICIO No.</v>
          </cell>
          <cell r="CN3" t="str">
            <v>FECHA DE SUSCRIPCIÓN ACTA DE REINICIO</v>
          </cell>
          <cell r="CO3" t="str">
            <v>FECHA DE TERMINACIÓN ACTA DE REINICIO</v>
          </cell>
          <cell r="CP3" t="str">
            <v>FECHA DE TERMINACIÓN FINAL DEL CONTRATO (Si existen prórrogas o suspensión)</v>
          </cell>
          <cell r="CQ3" t="str">
            <v>CESIÓN No.</v>
          </cell>
          <cell r="CR3" t="str">
            <v>FECHA DE SUSCRIPCIÓN DE LA CESIÓN</v>
          </cell>
          <cell r="CS3" t="str">
            <v>ACTIVIDADES</v>
          </cell>
          <cell r="CT3" t="str">
            <v>NIT SICOF</v>
          </cell>
          <cell r="CU3" t="str">
            <v>CONCEPTO INTERFACE
(IGUAL AL RUBRO) CONTRATO</v>
          </cell>
          <cell r="CV3" t="str">
            <v>CENTRO DE COSTOS CONTRATO</v>
          </cell>
          <cell r="CW3" t="str">
            <v xml:space="preserve">CONCEPTO INTERFACE
(IGUAL AL RUBRO) ADICIÓN
</v>
          </cell>
          <cell r="CX3" t="str">
            <v xml:space="preserve">CENTRO DE COSTOS ADICIÓN
</v>
          </cell>
          <cell r="CY3" t="str">
            <v>ACTIVIDAD ECONOMICA</v>
          </cell>
          <cell r="CZ3" t="str">
            <v>TARIFA</v>
          </cell>
        </row>
        <row r="4">
          <cell r="B4" t="str">
            <v>12767 DE 2021</v>
          </cell>
          <cell r="C4">
            <v>1022419159</v>
          </cell>
          <cell r="D4" t="str">
            <v>TANIA LIZETH OLAYA RAMIREZ</v>
          </cell>
          <cell r="E4" t="str">
            <v>Contrato de Prestación de Servicios Profesionales</v>
          </cell>
          <cell r="F4" t="str">
            <v xml:space="preserve">EL CONTRATISTA SE COMPROMETE CON LA UNIVERSIDAD DE LOS LLANOS A PRESTAR LOS SERVICIOS PROFESIONALES COMO AUXILIAR DE INVESTIGACIÓN EN FORMA EFICIENTE Y EFICAZ APOYANDO EL FORTALECIMIENTO DEL PROYECTO DE INVESTIGACIÓN “EXPERIMENTOS DE PISCICULTURA DE TRES ESPECIES DE PECES ORNAMENTALES EN SISTEMA INTENSIVO CON TECNOLOGÍA BIOFLOC, A PARTIR DE LARVAS”, DE LA FACULTAD DE CIENCIAS AGROPECUARIAS Y RECURSOS NATURALES AVALADO POR EL CONSEJO INSTITUCIONAL DE INVESTIGACIONES. </v>
          </cell>
          <cell r="G4">
            <v>44364</v>
          </cell>
          <cell r="H4">
            <v>3475133</v>
          </cell>
          <cell r="I4" t="str">
            <v>Un (01) mes y tres (03) días calendario</v>
          </cell>
          <cell r="J4">
            <v>44364</v>
          </cell>
          <cell r="K4">
            <v>44396</v>
          </cell>
          <cell r="L4" t="str">
            <v>NO APLICA</v>
          </cell>
          <cell r="M4" t="str">
            <v>NO APLICA</v>
          </cell>
          <cell r="N4" t="str">
            <v>NO APLICA</v>
          </cell>
          <cell r="O4">
            <v>1</v>
          </cell>
          <cell r="P4">
            <v>3475133</v>
          </cell>
          <cell r="Q4">
            <v>44364</v>
          </cell>
          <cell r="R4">
            <v>44396</v>
          </cell>
          <cell r="BI4" t="str">
            <v xml:space="preserve">Dirección General de Investigaciones  </v>
          </cell>
          <cell r="BJ4" t="str">
            <v>ELIZABETH AYA BAQUERO</v>
          </cell>
          <cell r="BK4" t="str">
            <v>Docente de Planta de la Universidad de los Llanos</v>
          </cell>
          <cell r="BL4">
            <v>964</v>
          </cell>
          <cell r="BM4">
            <v>44364.766111111108</v>
          </cell>
          <cell r="BN4">
            <v>18475133</v>
          </cell>
          <cell r="BO4">
            <v>2594</v>
          </cell>
          <cell r="BP4">
            <v>44364</v>
          </cell>
          <cell r="BQ4">
            <v>3475133</v>
          </cell>
          <cell r="CS4" t="str">
            <v>1. Apoyar en la adecuación de la unidad de experimentación para el desarrollo de los experimentos de cultivo de tres especies de peces ornamentales en sistema con tecnología biofloc, a partir de larvas en las instalaciones del Instituto de Acuicultura de los Llanos (IALL). 2. Cooperar en el establecimiento, estabilización y mantenimiento del biofloc tendiente a la producción de organismos planctónico. 3. Apoyar las actividades relacionadas con la obtención del material biológico (larvas de moneda, escalar y betas) tales como: reproducción, incubación y larvicultura. 4. Colaborar en el monitoreo de parámetros físico-químico del agua, registro de parámetros zootécnico y análisis de datos según lo planteado en los experimentos de larvicultura, alevinaje y levante de tres especies ornamentales en la unidad de biofloc del IALL. 5. Apoyar las adiciones y regulaciones necesarias para mantener la relación carbono nitrógeno en cada uno de los tratamientos planteados en la metodología del presente proyecto. 6. Colaborar en la elaboración de informes técnicos.</v>
          </cell>
          <cell r="CT4">
            <v>1022419159</v>
          </cell>
          <cell r="CU4">
            <v>758</v>
          </cell>
          <cell r="CV4" t="str">
            <v>50039</v>
          </cell>
          <cell r="CY4">
            <v>7490</v>
          </cell>
          <cell r="CZ4" t="str">
            <v>M6</v>
          </cell>
        </row>
        <row r="5">
          <cell r="B5" t="str">
            <v>12832 DE 2021</v>
          </cell>
          <cell r="C5">
            <v>1120364752</v>
          </cell>
          <cell r="D5" t="str">
            <v>JESUS DARIO NUÑEZ JIMENEZ</v>
          </cell>
          <cell r="E5" t="str">
            <v>Contrato de Prestación de Servicios Profesionales</v>
          </cell>
          <cell r="F5" t="str">
            <v>EL CONTRATISTA SE COMPROMETE CON LA UNIVERSIDAD DE LOS LLANOS A PRESTAR LOS SERVICIOS COMO PROFESIONAL EN FORMA EFICIENTE Y EFICAZ EN LA GESTIÓN DE ACTIVIDADES OPERATIVAS Y ADMINISTRATIVAS DE LA OFICINA DE ADMISIONES, REGISTRO Y CONTROL ACADÉMICO.</v>
          </cell>
          <cell r="G5">
            <v>44383</v>
          </cell>
          <cell r="H5">
            <v>8763843</v>
          </cell>
          <cell r="I5" t="str">
            <v xml:space="preserve">Cuatro (04) meses </v>
          </cell>
          <cell r="J5">
            <v>44383</v>
          </cell>
          <cell r="K5">
            <v>44505</v>
          </cell>
          <cell r="L5" t="str">
            <v>NO APLICA</v>
          </cell>
          <cell r="M5" t="str">
            <v>NO APLICA</v>
          </cell>
          <cell r="N5" t="str">
            <v>NO APLICA</v>
          </cell>
          <cell r="O5">
            <v>5</v>
          </cell>
          <cell r="P5">
            <v>1825801</v>
          </cell>
          <cell r="Q5">
            <v>44383</v>
          </cell>
          <cell r="R5">
            <v>44408</v>
          </cell>
          <cell r="S5">
            <v>2190961</v>
          </cell>
          <cell r="T5">
            <v>44409</v>
          </cell>
          <cell r="U5">
            <v>44439</v>
          </cell>
          <cell r="V5">
            <v>2190961</v>
          </cell>
          <cell r="W5">
            <v>44440</v>
          </cell>
          <cell r="X5">
            <v>44469</v>
          </cell>
          <cell r="Y5">
            <v>2190961</v>
          </cell>
          <cell r="Z5">
            <v>44470</v>
          </cell>
          <cell r="AA5">
            <v>44500</v>
          </cell>
          <cell r="AB5">
            <v>365159</v>
          </cell>
          <cell r="AC5">
            <v>44501</v>
          </cell>
          <cell r="AD5">
            <v>44505</v>
          </cell>
          <cell r="BI5" t="str">
            <v>Oficina de Admisiones, Registro y Control Académico</v>
          </cell>
          <cell r="BJ5" t="str">
            <v>JEISSON ANTONIO RODRIGUEZ NEIRA</v>
          </cell>
          <cell r="BK5" t="str">
            <v>Jefe de Oficina</v>
          </cell>
          <cell r="BL5">
            <v>1044</v>
          </cell>
          <cell r="BM5">
            <v>44379.393530092595</v>
          </cell>
          <cell r="BN5">
            <v>800949374</v>
          </cell>
          <cell r="BO5">
            <v>3021</v>
          </cell>
          <cell r="BP5">
            <v>44383</v>
          </cell>
          <cell r="BQ5">
            <v>8763843</v>
          </cell>
          <cell r="CS5" t="str">
            <v>1. Apoyar la revisión, registro y ajuste del sistema de información institucional para su correspondiente adaptación a los procesos de admisión, matrícula, inscripción de cursos, retiro de estudiantes, registro de notas, cancelación de cursos y/o cancelación de semestre de los programas académicos de pregrado de conformidad con la normatividad vigente. 2. Contribuir con la entrega de requerimientos al Área de Sistemas para la optimización funcional y visual de las interfaces del sistema de información y de los reportes generados automáticamente por el mismo (constancias, listas de asistencia, certificados de notas, entre otros). 3. Colaborar con la elaboración de informes estadísticos avanzados de programas académicos de pregrado y reportes del Sistema Nacional de Instituciones de Educación Superior (SNIES) en los formatos requeridos para Aspirantes, Admitidos, Estudiantes de Primer curso, Estudiantes Matriculados. 4. Coadyuvar en la elaboración y cargue semestral del Reporte de Matricula, el Reporte de Permanencia y desempeño requeridos por el Departamento para la Prosperidad Social (DPS), en los formatos establecidos. 5.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asignación de multas académicas, ajuste de tarifas y fechas de matrícula según el calendario académico establecido y el Acuerdo Superior 008 de 2020 y demás normatividad relacionada. 6. Apoyar y asesorar el proceso de selección y admisión de los aspirantes inscritos a programas de Pregrado en coordinación con el Jefe de Oficina de Admisiones, Registro y Control Académico. 7. Prestar apoyo en las jornadas de inducción a los estudiantes nuevos, brindando las directrices sobre el proceso de matrícula, reintegros, exoneración de pagos de matrícula, y demás temas establecidos en el Reglamento Estudiantil. 8. Apoyar en la verificación con los entes y herramientas pertinentes a los aspirantes inscritos en categoría especial, para confirmar su condición. 9. Apoyar y asesorar los requerimientos e inquietudes de los aspirantes, admitidos, estudiantes y comunidad en general con respecto a su situación académica de acuerdo a la normatividad vigente. 10. Contribuir con los reportes de indicadores institucionales establecidos por el SIG.</v>
          </cell>
          <cell r="CT5">
            <v>1120364752</v>
          </cell>
          <cell r="CU5">
            <v>583</v>
          </cell>
          <cell r="CV5" t="str">
            <v>603</v>
          </cell>
          <cell r="CY5">
            <v>8299</v>
          </cell>
          <cell r="CZ5" t="str">
            <v>M6</v>
          </cell>
        </row>
        <row r="6">
          <cell r="B6" t="str">
            <v>12847 DE 2021</v>
          </cell>
          <cell r="C6">
            <v>86060565</v>
          </cell>
          <cell r="D6" t="str">
            <v>FELIPE ANDRES PRIETO TACHA</v>
          </cell>
          <cell r="E6" t="str">
            <v>Contrato de Prestación de Servicios Profesionales</v>
          </cell>
          <cell r="F6" t="str">
            <v>EL CONTRATISTA SE COMPROMETE CON LA UNIVERSIDAD DE LOS LLANOS A PRESTAR LOS SERVICIOS COMO PROFESIONAL EN FORMA EFICIENTE Y EFICAZ APOYANDO EL FORTALECIMIENTO DE LOS DIFERENTES PROCESOS EN EL CENTRO DE IDIOMAS DE LA FACULTAD DE CIENCIAS HUMANAS Y DE LA EDUCACIÓN.</v>
          </cell>
          <cell r="G6">
            <v>44383</v>
          </cell>
          <cell r="H6">
            <v>14197426</v>
          </cell>
          <cell r="I6" t="str">
            <v>Cinco (05) meses y doce (12) días calendario</v>
          </cell>
          <cell r="J6">
            <v>44383</v>
          </cell>
          <cell r="K6">
            <v>44547</v>
          </cell>
          <cell r="L6" t="str">
            <v>NO APLICA</v>
          </cell>
          <cell r="M6" t="str">
            <v>NO APLICA</v>
          </cell>
          <cell r="N6" t="str">
            <v>NO APLICA</v>
          </cell>
          <cell r="O6">
            <v>6</v>
          </cell>
          <cell r="P6">
            <v>2190961</v>
          </cell>
          <cell r="Q6">
            <v>44383</v>
          </cell>
          <cell r="R6">
            <v>44408</v>
          </cell>
          <cell r="S6">
            <v>2629153</v>
          </cell>
          <cell r="T6">
            <v>44409</v>
          </cell>
          <cell r="U6">
            <v>44439</v>
          </cell>
          <cell r="V6">
            <v>2629153</v>
          </cell>
          <cell r="W6">
            <v>44440</v>
          </cell>
          <cell r="X6">
            <v>44469</v>
          </cell>
          <cell r="Y6">
            <v>2629153</v>
          </cell>
          <cell r="Z6">
            <v>44470</v>
          </cell>
          <cell r="AA6">
            <v>44500</v>
          </cell>
          <cell r="AB6">
            <v>2629153</v>
          </cell>
          <cell r="AC6">
            <v>44501</v>
          </cell>
          <cell r="AD6">
            <v>44530</v>
          </cell>
          <cell r="AE6">
            <v>1489853</v>
          </cell>
          <cell r="AF6">
            <v>44531</v>
          </cell>
          <cell r="AG6">
            <v>44547</v>
          </cell>
          <cell r="BI6" t="str">
            <v>Facultad de Ciencias Humanas y de la Educación</v>
          </cell>
          <cell r="BJ6" t="str">
            <v>ROIMAN ARTURO SASTOQUE GUZMÁN</v>
          </cell>
          <cell r="BK6" t="str">
            <v>Jefe de Oficina</v>
          </cell>
          <cell r="BL6">
            <v>1041</v>
          </cell>
          <cell r="BM6">
            <v>44379.391643518517</v>
          </cell>
          <cell r="BN6">
            <v>195214622</v>
          </cell>
          <cell r="BO6">
            <v>3036</v>
          </cell>
          <cell r="BP6">
            <v>44383</v>
          </cell>
          <cell r="BQ6">
            <v>14197426</v>
          </cell>
          <cell r="CS6" t="str">
            <v>1.  Contribuir con el levantamiento e identificación de los requisitos necesarios para la realización y programación de módulos sobre: proceso de inscripciones y matricula online, recibo de matrículas/certificados en línea, proceso de pago (botón de pago), proceso de notas, proceso reportes, requeridos por el Centro de Idiomas, tanto, para el manejo de la información y procedimientos de los estudiantes externos como para los estudiantes pertenecientes al Plan de Bilingüismo Unillanos. 2. Apoyo en la construcción de nuevas herramientas web y de programación, sobre: proceso de inscripciones y matricula online, recibo de matrículas/certificados en línea, proceso de pago (botón de pago), proceso de notas, proceso reportes, requeridos por el Centro de Idiomas, tanto, para el manejo de la información y procedimientos de los estudiantes externos como para los estudiantes pertenecientes al Plan de Bilingüismo Unillanos, liderado por el Área de Sistemas de la Universidad de los Llanos. 3. Coadyuvar en los procesos tecnológicos que permitan garantizar el buen funcionamiento y sostenibilidad constante y tecnológica en los siguientes procesos: proceso de inscripciones y matricula online, recibo de matrículas/certificados en línea, proceso de pago (botón de pago), proceso de notas, proceso reportes, requeridos por el Centro de Idiomas, tanto, para el manejo de la información y procedimientos de los estudiantes externos como para los estudiantes pertenecientes al Plan de Bilingüismo Unillanos, liderado por el Área de Sistemas de la Universidad de los Llanos. 4. Colaborar en el desarrollo de programación e interfaz, manejo de servidor (es), hosting, seguridad, portabilidad y todas actividades que conlleven a subsanar las necesidades tecnológicas en la construcción del programa académico-administrativo del Centro de Idiomas. 5. Coadyuvar en la elaboración de pruebas para garantizar la calidad del sistema de información. 6. Colaborar en el desarrollo de correcciones de acuerdo a las pruebas realizadas. 7. Ayudar en la documentación del sistema de información, al igual, su almacenamiento en fuentes externas o nube, de acuerdo a lo direccionado por el Área de Sistemas de la Universidad de los Llanos. 8. Apoyo en la actualización y configuración de la página web del Centro de Idiomas de acuerdo a la necesidad. 9. Apoyo en la administración y soporte técnico de la página web del Centro de Idiomas. 10. Apoyar y prestar asesoría a los estudiantes y padres de familia que tengan dificultades con la activación y manejo de las plataformas.</v>
          </cell>
          <cell r="CT6">
            <v>86060565</v>
          </cell>
          <cell r="CU6">
            <v>743</v>
          </cell>
          <cell r="CV6" t="str">
            <v>56503</v>
          </cell>
          <cell r="CY6">
            <v>6201</v>
          </cell>
          <cell r="CZ6" t="str">
            <v>M6</v>
          </cell>
        </row>
        <row r="7">
          <cell r="B7" t="str">
            <v>12855 DE 2021</v>
          </cell>
          <cell r="C7">
            <v>1122648900</v>
          </cell>
          <cell r="D7" t="str">
            <v>JURGEN KLINSMANN ORJUELA RODRIGUEZ</v>
          </cell>
          <cell r="E7" t="str">
            <v>Contrato de Prestación de Servicios Profesionales</v>
          </cell>
          <cell r="F7" t="str">
            <v>EL CONTRATISTA SE COMPROMETE CON LA UNIVERSIDAD DE LOS LLANOS A PRESTAR LOS SERVICIOS COMO PROFESIONAL EN FORMA EFICIENTE Y EFICAZ APOYANDO EL FORTALECIMIENTO DE LOS DIFERENTES PROCESOS ACADÉMICOS EN EL ÁREA DE SISTEMAS.</v>
          </cell>
          <cell r="G7">
            <v>44385</v>
          </cell>
          <cell r="H7">
            <v>11758157</v>
          </cell>
          <cell r="I7" t="str">
            <v>Cinco (05) meses y once (11) días calendario</v>
          </cell>
          <cell r="J7">
            <v>44385</v>
          </cell>
          <cell r="K7">
            <v>44548</v>
          </cell>
          <cell r="L7" t="str">
            <v>NO APLICA</v>
          </cell>
          <cell r="M7" t="str">
            <v>NO APLICA</v>
          </cell>
          <cell r="N7" t="str">
            <v>NO APLICA</v>
          </cell>
          <cell r="O7">
            <v>6</v>
          </cell>
          <cell r="P7">
            <v>1679737</v>
          </cell>
          <cell r="Q7">
            <v>44385</v>
          </cell>
          <cell r="R7">
            <v>44408</v>
          </cell>
          <cell r="S7">
            <v>2190961</v>
          </cell>
          <cell r="T7">
            <v>44409</v>
          </cell>
          <cell r="U7">
            <v>44439</v>
          </cell>
          <cell r="V7">
            <v>2190961</v>
          </cell>
          <cell r="W7">
            <v>44440</v>
          </cell>
          <cell r="X7">
            <v>44469</v>
          </cell>
          <cell r="Y7">
            <v>2190961</v>
          </cell>
          <cell r="Z7">
            <v>44470</v>
          </cell>
          <cell r="AA7">
            <v>44500</v>
          </cell>
          <cell r="AB7">
            <v>2190961</v>
          </cell>
          <cell r="AC7">
            <v>44501</v>
          </cell>
          <cell r="AD7">
            <v>44507</v>
          </cell>
          <cell r="AE7">
            <v>1314576</v>
          </cell>
          <cell r="AF7">
            <v>44531</v>
          </cell>
          <cell r="AG7">
            <v>44548</v>
          </cell>
          <cell r="BI7" t="str">
            <v>Área de Sistemas</v>
          </cell>
          <cell r="BJ7" t="str">
            <v>ROIMAN ARTURO SASTOQUE GUZMÁN</v>
          </cell>
          <cell r="BK7" t="str">
            <v>Jefe de Oficina</v>
          </cell>
          <cell r="BL7">
            <v>1091</v>
          </cell>
          <cell r="BM7">
            <v>44385.709675925929</v>
          </cell>
          <cell r="BN7">
            <v>11758157</v>
          </cell>
          <cell r="BO7">
            <v>3054</v>
          </cell>
          <cell r="BP7">
            <v>44385</v>
          </cell>
          <cell r="BQ7">
            <v>11758157</v>
          </cell>
          <cell r="CS7" t="str">
            <v>1. Contribuir a fortalecer los sistemas académicos de la Universidad, atendiendo la Ficha BPUNI SIST 10 2411 2020 “Implementación del plan estratégico de tecnologías de la información de la Universidad de los Llanos (Fase II) (Actualización)”, propendiendo por el óptimo funcionamiento del sistema de información SIAU. 2. Cooperar en el levantamiento de requerimientos para estandarizar los procesos de la granja de la Universidad de los Llanos. 3. Coadyuvar en el desarrollo de las funcionalidades de los procesos de la granja de la universidad. 4. Colaborar en la elaboración de pruebas de las funcionalidades desarrolladas para garantizar la calidad del sistema de información. 5. Cooperar en el desarrollo de correcciones de acuerdo con las pruebas realizadas. 6. Coadyuvar en la elaboración de reportes de las funcionalidades. 7. Apoyar en la documentación de las funcionalidades del sistema de información.</v>
          </cell>
          <cell r="CT7">
            <v>1122648900</v>
          </cell>
          <cell r="CU7">
            <v>769</v>
          </cell>
          <cell r="CV7" t="str">
            <v>44713</v>
          </cell>
          <cell r="CY7">
            <v>6201</v>
          </cell>
          <cell r="CZ7" t="str">
            <v>M6</v>
          </cell>
        </row>
        <row r="8">
          <cell r="B8" t="str">
            <v>12969 DE 2021</v>
          </cell>
          <cell r="C8">
            <v>1122648440</v>
          </cell>
          <cell r="D8" t="str">
            <v>OMAR EDGARDO VARGAS ROJAS</v>
          </cell>
          <cell r="E8" t="str">
            <v>Contrato de Prestación de Servicios Profesionales</v>
          </cell>
          <cell r="F8" t="str">
            <v>EL CONTRATISTA SE COMPROMETE CON LA UNIVERSIDAD DE LOS LLANOS A PRESTAR LOS SERVICIOS COMO PROFESIONAL EN FORMA EFICIENTE Y EFICAZ APOYANDO EL FORTALECIMIENTO DEL PROCESO DE AUTOEVALUACIÓN EN EL PROGRAMA DE LICENCIATURA EN MATEMÁTICAS, EN EL MARCO DEL ASEGURAMIENTO DE LA CALIDAD ACADÉMICA</v>
          </cell>
          <cell r="G8">
            <v>44410</v>
          </cell>
          <cell r="H8">
            <v>8763844</v>
          </cell>
          <cell r="I8" t="str">
            <v>Cuatro (04) meses</v>
          </cell>
          <cell r="J8">
            <v>44410</v>
          </cell>
          <cell r="K8">
            <v>44531</v>
          </cell>
          <cell r="L8" t="str">
            <v>NO APLICA</v>
          </cell>
          <cell r="M8" t="str">
            <v>NO APLICA</v>
          </cell>
          <cell r="N8" t="str">
            <v>NO APLICA</v>
          </cell>
          <cell r="O8">
            <v>4</v>
          </cell>
          <cell r="P8">
            <v>2117929</v>
          </cell>
          <cell r="Q8">
            <v>44410</v>
          </cell>
          <cell r="R8">
            <v>44439</v>
          </cell>
          <cell r="S8">
            <v>2190961</v>
          </cell>
          <cell r="T8">
            <v>44440</v>
          </cell>
          <cell r="U8">
            <v>44469</v>
          </cell>
          <cell r="V8">
            <v>73032</v>
          </cell>
          <cell r="W8">
            <v>44470</v>
          </cell>
          <cell r="X8">
            <v>44470</v>
          </cell>
          <cell r="Z8">
            <v>44501</v>
          </cell>
          <cell r="AA8">
            <v>44531</v>
          </cell>
          <cell r="BI8" t="str">
            <v>Vicerrectoría Académica</v>
          </cell>
          <cell r="BJ8" t="str">
            <v>FERNANDO CAMPOS POLO</v>
          </cell>
          <cell r="BK8" t="str">
            <v>Decano de la Facultad de Ciencias Humanas y de la Educación</v>
          </cell>
          <cell r="BL8">
            <v>1232</v>
          </cell>
          <cell r="BM8">
            <v>44410.89366898148</v>
          </cell>
          <cell r="BN8">
            <v>43819220</v>
          </cell>
          <cell r="BO8">
            <v>3355</v>
          </cell>
          <cell r="BP8">
            <v>44410</v>
          </cell>
          <cell r="BQ8">
            <v>8763844</v>
          </cell>
          <cell r="CS8" t="str">
            <v>1. Apoyar la búsqueda, recopilación y sistematización de la información que se requiere dentro de los diez (10) factores del proceso de autoevaluación. 2.  Apoyar la valoración y análisis de la información recolectada. 3.  Contribuir en las actividades con fines del cumplimiento del proceso de autoevaluación del programa académico de Licenciatura en Matemáticas, adscrito a la Facultad de Ciencias Humanas y de la Educación.</v>
          </cell>
          <cell r="CT8">
            <v>1122648440</v>
          </cell>
          <cell r="CU8">
            <v>772</v>
          </cell>
          <cell r="CV8" t="str">
            <v>50038</v>
          </cell>
          <cell r="CY8">
            <v>9511</v>
          </cell>
          <cell r="CZ8" t="str">
            <v>M4</v>
          </cell>
        </row>
        <row r="9">
          <cell r="B9" t="str">
            <v>12971 DE 2021</v>
          </cell>
          <cell r="C9">
            <v>1121877899</v>
          </cell>
          <cell r="D9" t="str">
            <v>SALLY VANESSA FLOREZ GUZMAN</v>
          </cell>
          <cell r="E9" t="str">
            <v>Contrato de Prestación de Servicios Profesionales</v>
          </cell>
          <cell r="F9" t="str">
            <v>EL CONTRATISTA SE COMPROMETE CON LA UNIVERSIDAD DE LOS LLANOS A PRESTAR LOS SERVICIOS COMO PROFESIONAL EN FORMA EFICIENTE Y EFICAZ APOYANDO EL FORTALECIMIENTO DEL PROCESO DE AUTOEVALUACIÓN EN EL PROGRAMA DE MAESTRÍA EN SISTEMAS SOSTENIBLES SALUD PRODUCCIÓN ANIMAL TROPICAL, EN EL MARCO DEL ASEGURAMIENTO DE LA CALIDAD ACADÉMICA</v>
          </cell>
          <cell r="G9">
            <v>44410</v>
          </cell>
          <cell r="H9">
            <v>8763844</v>
          </cell>
          <cell r="I9" t="str">
            <v>Cuatro (04) meses</v>
          </cell>
          <cell r="J9">
            <v>44410</v>
          </cell>
          <cell r="K9">
            <v>44531</v>
          </cell>
          <cell r="L9" t="str">
            <v>NO APLICA</v>
          </cell>
          <cell r="M9" t="str">
            <v>NO APLICA</v>
          </cell>
          <cell r="N9" t="str">
            <v>NO APLICA</v>
          </cell>
          <cell r="O9">
            <v>4</v>
          </cell>
          <cell r="P9">
            <v>2117929</v>
          </cell>
          <cell r="Q9">
            <v>44410</v>
          </cell>
          <cell r="R9">
            <v>44439</v>
          </cell>
          <cell r="S9">
            <v>2190961</v>
          </cell>
          <cell r="T9">
            <v>44440</v>
          </cell>
          <cell r="U9">
            <v>44469</v>
          </cell>
          <cell r="V9">
            <v>2190961</v>
          </cell>
          <cell r="W9">
            <v>44470</v>
          </cell>
          <cell r="X9">
            <v>44500</v>
          </cell>
          <cell r="Y9">
            <v>2263993</v>
          </cell>
          <cell r="Z9">
            <v>44501</v>
          </cell>
          <cell r="AA9">
            <v>44531</v>
          </cell>
          <cell r="BI9" t="str">
            <v>Vicerrectoría Académica</v>
          </cell>
          <cell r="BJ9" t="str">
            <v>CRISTÓBAL LUGO LÓPEZ</v>
          </cell>
          <cell r="BK9" t="str">
            <v>Decano de la Facultad de Ciencias Agropecuarias y Recursos Naturales (E)</v>
          </cell>
          <cell r="BL9">
            <v>1232</v>
          </cell>
          <cell r="BM9">
            <v>44410.89366898148</v>
          </cell>
          <cell r="BN9">
            <v>43819220</v>
          </cell>
          <cell r="BO9">
            <v>3357</v>
          </cell>
          <cell r="BP9">
            <v>44410</v>
          </cell>
          <cell r="BQ9">
            <v>8763844</v>
          </cell>
          <cell r="CS9" t="str">
            <v>1. Apoyar la búsqueda, recopilación y sistematización de la información que se requiere dentro de los diez (10) factores del proceso de autoevaluación. 2. Apoyar la valoración y análisis de la información recolectada. 3. Contribuir en las actividades con fines del cumplimiento del proceso de autoevaluación del programa académico de Maestría en Sistemas Sostenibles Salud Producción Animal Tropical, adscrito a la Facultad de Ciencias Agropecuarias y Recursos Naturales.</v>
          </cell>
          <cell r="CT9">
            <v>1121877899</v>
          </cell>
          <cell r="CU9">
            <v>772</v>
          </cell>
          <cell r="CV9" t="str">
            <v>50038</v>
          </cell>
          <cell r="CY9">
            <v>7490</v>
          </cell>
          <cell r="CZ9" t="str">
            <v>M6</v>
          </cell>
        </row>
        <row r="10">
          <cell r="B10" t="str">
            <v>13020 de 2021</v>
          </cell>
          <cell r="C10">
            <v>1039452317</v>
          </cell>
          <cell r="D10" t="str">
            <v>GABRIEL JAIME ARANGO RESTREPO</v>
          </cell>
          <cell r="E10" t="str">
            <v>Contrato de Prestación de Servicios Profesionales</v>
          </cell>
          <cell r="F10" t="str">
            <v>EL CONTRATISTA SE COMPROMETE CON LA UNIVERSIDAD DE LOS LLANOS A PRESTAR LOS SERVICIOS PROFESIONALES ESPECIALIZADOS EN FORMA EFICIENTE Y EFICAZ APOYANDO LA ELABORACIÓN DE LOS DOCUMENTOS DE CONDICIONES DE CALIDAD PARA LA CREACIÓN DEL PROGRAMA DE FILOSOFÍA E HISTORIA DE LA FACULTAD DE CIENCIAS HUMANAS Y DE LA EDUCACIÓN</v>
          </cell>
          <cell r="G10">
            <v>44453</v>
          </cell>
          <cell r="H10">
            <v>14476667</v>
          </cell>
          <cell r="I10" t="str">
            <v>Tres (03) meses y once (11) días calendario</v>
          </cell>
          <cell r="J10">
            <v>44453</v>
          </cell>
          <cell r="K10">
            <v>44554</v>
          </cell>
          <cell r="L10" t="str">
            <v>NO APLICA</v>
          </cell>
          <cell r="M10" t="str">
            <v>NO APLICA</v>
          </cell>
          <cell r="N10" t="str">
            <v>NO APLICA</v>
          </cell>
          <cell r="O10">
            <v>4</v>
          </cell>
          <cell r="P10">
            <v>2436667</v>
          </cell>
          <cell r="Q10">
            <v>44453</v>
          </cell>
          <cell r="R10">
            <v>44469</v>
          </cell>
          <cell r="S10">
            <v>4300000</v>
          </cell>
          <cell r="T10">
            <v>44470</v>
          </cell>
          <cell r="U10">
            <v>44500</v>
          </cell>
          <cell r="V10">
            <v>4300000</v>
          </cell>
          <cell r="W10">
            <v>44501</v>
          </cell>
          <cell r="X10">
            <v>44530</v>
          </cell>
          <cell r="Y10">
            <v>3440000</v>
          </cell>
          <cell r="Z10">
            <v>44531</v>
          </cell>
          <cell r="AA10">
            <v>44554</v>
          </cell>
          <cell r="BI10" t="str">
            <v>Dirección General de Currículo</v>
          </cell>
          <cell r="BJ10" t="str">
            <v>FERNANDO CAMPOS POLO</v>
          </cell>
          <cell r="BK10" t="str">
            <v>Decano de la Facultad de Ciencias Humanas y de la Educación</v>
          </cell>
          <cell r="BL10">
            <v>1495</v>
          </cell>
          <cell r="BM10">
            <v>44453</v>
          </cell>
          <cell r="BN10">
            <v>14476667</v>
          </cell>
          <cell r="BO10">
            <v>3823</v>
          </cell>
          <cell r="BP10">
            <v>44453</v>
          </cell>
          <cell r="BQ10">
            <v>14476667</v>
          </cell>
          <cell r="CS10" t="str">
            <v>1. Apoyar en la elaboración del documento de condiciones de Calidad del programa (deberá seguir los requerimientos del Decreto 1330 de 2019 del MEN, la Resolución No 021795 del 19 de noviembre de 2020 del Ministerio de Educación Nacional y las directrices de la “Guía para la elaboración del documento de Condiciones de Calidad o Documento Maestro para programas Académicos de la Universidad de los Llanos” suministrado por la Universidad), el cual consta de los siguientes capítulos: Condición 1. Denominación del Programa. Condición 2. Justificación. Condición 3. Aspectos Curriculares. Condición 4. Organización de las Actividades Académicas y Proceso Formativo. Condición 5. Investigación, Innovación y/o Creación Artística y Cultural. Condición 6. Relación con el Sector Externo. 2. Revisar y elaborar los respectivos diseños de cursos del área profesional en su respectivo formato institucional (FO-DOC-81). 3. Elaborar y apoyar la revisión de los documentos del Proyecto Educativo del Programa. 4. Apoyar en gestión, logística y preparación de reuniones para la sustentación de los documentos de las Condiciones de Calidad del programa ante el Consejo de Facultad en las fechas que para tal fin proponga la Universidad.</v>
          </cell>
          <cell r="CT10">
            <v>1039452317</v>
          </cell>
          <cell r="CU10">
            <v>761</v>
          </cell>
          <cell r="CV10">
            <v>50041</v>
          </cell>
          <cell r="CY10">
            <v>8299</v>
          </cell>
          <cell r="CZ10" t="str">
            <v>M6</v>
          </cell>
        </row>
        <row r="11">
          <cell r="B11" t="str">
            <v>0043 DE 2022</v>
          </cell>
          <cell r="C11">
            <v>1121836960</v>
          </cell>
          <cell r="D11" t="str">
            <v>DIEGO EDINSON ROJAS CASTRO</v>
          </cell>
          <cell r="E11" t="str">
            <v>CONTRATO DE PRESTACIÓN DE SERVICIOS PROFESIONALES</v>
          </cell>
          <cell r="F11" t="str">
            <v>EL CONTRATISTA SE COMPROMETE CON LA UNIVERSIDAD A PRESTAR LOS SERVICIOS COMO PROFESIONAL EN FORMA EFICIENTE Y EFICAZ APOYANDO EL FORTALECIMIENTO DE GESTIÓN ADMINISTRATIVA Y CONTABLE EN LA DIVISIÓN DE TESORERÍA DE LA UNIVERSIDAD DE LOS LLANOS.</v>
          </cell>
          <cell r="G11">
            <v>44574</v>
          </cell>
          <cell r="H11">
            <v>16248168</v>
          </cell>
          <cell r="I11" t="str">
            <v>Seis (06) meses calendario</v>
          </cell>
          <cell r="J11">
            <v>44574</v>
          </cell>
          <cell r="K11">
            <v>44754</v>
          </cell>
          <cell r="L11" t="str">
            <v>NO APLICA</v>
          </cell>
          <cell r="M11" t="str">
            <v>NO APLICA</v>
          </cell>
          <cell r="N11" t="str">
            <v>NO APLICA</v>
          </cell>
          <cell r="O11">
            <v>7</v>
          </cell>
          <cell r="P11">
            <v>1624817</v>
          </cell>
          <cell r="Q11">
            <v>44574</v>
          </cell>
          <cell r="R11">
            <v>44592</v>
          </cell>
          <cell r="S11">
            <v>2708028</v>
          </cell>
          <cell r="T11">
            <v>44593</v>
          </cell>
          <cell r="U11">
            <v>44620</v>
          </cell>
          <cell r="V11">
            <v>2708028</v>
          </cell>
          <cell r="W11">
            <v>44621</v>
          </cell>
          <cell r="X11">
            <v>44651</v>
          </cell>
          <cell r="Y11">
            <v>2708028</v>
          </cell>
          <cell r="Z11">
            <v>44652</v>
          </cell>
          <cell r="AA11">
            <v>44681</v>
          </cell>
          <cell r="AB11">
            <v>2708028</v>
          </cell>
          <cell r="AC11">
            <v>44682</v>
          </cell>
          <cell r="AD11">
            <v>44712</v>
          </cell>
          <cell r="AE11">
            <v>2708028</v>
          </cell>
          <cell r="AF11">
            <v>44713</v>
          </cell>
          <cell r="AG11">
            <v>44742</v>
          </cell>
          <cell r="AH11">
            <v>1083211</v>
          </cell>
          <cell r="AI11">
            <v>44743</v>
          </cell>
          <cell r="AJ11">
            <v>44754</v>
          </cell>
          <cell r="BI11" t="str">
            <v>División de Tesorería</v>
          </cell>
          <cell r="BJ11" t="str">
            <v>JAIME RAÚL BARRIOS RAMÍREZ</v>
          </cell>
          <cell r="BK11" t="str">
            <v>Jefe de Oficina</v>
          </cell>
          <cell r="BL11">
            <v>1</v>
          </cell>
          <cell r="BM11">
            <v>44574</v>
          </cell>
          <cell r="BN11">
            <v>2702873904</v>
          </cell>
          <cell r="BO11">
            <v>45</v>
          </cell>
          <cell r="BP11">
            <v>44574</v>
          </cell>
          <cell r="BQ11">
            <v>16248168</v>
          </cell>
          <cell r="CS11" t="str">
            <v>1. Brindar apoyo en la recepción y descargue en los portales bancarios de los diferentes extractos de las cuentas bancarias de la Universidad para el seguimiento, control, y generación de los respectivos auxiliares de bancos, como apoyo al procedimiento de conciliación bancaria de las mismas. 2. Brindar apoyo en el procedimiento de cierre de bancos, mediante la contabilización e identificación de sus ingresos para cada una de las cuentas bancarias de la Universidad, igualmente la contabilización de gravámenes a los movimientos financieros, comisiones, timbres de chequera, rendimientos financieros, entre otros. 3. Contribuir en la contabilización de ajustes tesórales. 4. Brindar apoyo en la generación y revisión del informe de ingresos posterior al cierre de bancos para su remisión a las dependencias pertinentes de la Universidad. 5. Brindar apoyo en el cargue de los archivos con los ingresos de matrículas, inscripciones y servicios en la plataforma SIAU para la habilitación de los estudiantes en el proceso de matrículas. 6. Brindar apoyo en la contabilización de los pagos rechazados en el proceso de dispersión en bancos. 7. Brindar apoyo en el proceso de facturación electrónica, realizando el descargue del recaudo en bancos y el respectivo cargue de los archivos revisados por la oficina de Sistemas para la elaboración de las facturas por la oficina de Contabilidad. 8. Brindar apoyo en la acusación del crédito ICETEX y el registro del ingreso para los procesos de pagos de devolución ICETEX - créditos y Generación E. 9. Coadyuvar en la revisión y preparación de la información exógena de Industria y Comercio Alcaldía de Villavicencio para su revisión por la Oficina de Contabilidad y posterior cargue en la plataforma de impuestos de la Alcaldía de Villavicencio. 10. Brindar apoyo en la validación de los pagos realizados por los estudiantes para la expedición de Certificados y Constancias de estudio por la Oficina de Admisiones Registro y Control de la Universidad. 11. Brindar apoyo en la elaboración de informes y demás requerimientos emanados por los diferentes entes de control y dependencias de la Universidad.</v>
          </cell>
          <cell r="CT11">
            <v>1121836960</v>
          </cell>
          <cell r="CU11">
            <v>175</v>
          </cell>
          <cell r="CV11" t="str">
            <v>415</v>
          </cell>
          <cell r="CY11">
            <v>6920</v>
          </cell>
          <cell r="CZ11" t="str">
            <v>M5</v>
          </cell>
        </row>
        <row r="12">
          <cell r="B12" t="str">
            <v>0287 de 2022</v>
          </cell>
          <cell r="C12">
            <v>30083872</v>
          </cell>
          <cell r="D12" t="str">
            <v>SHIRLEY BERMUDEZ ZABALA</v>
          </cell>
          <cell r="E12" t="str">
            <v>CONTRATO DE PRESTACIÓN DE SERVICIOS DE APOYO A LA GESTIÓN</v>
          </cell>
          <cell r="F12" t="str">
            <v>EL CONTRATISTA SE COMPROMETE CON LA UNIVERSIDAD DE LOS LLANOS A PRESTAR LOS SERVICIOS EN FORMA EFICIENTE Y EFICAZ APOYANDO EL FORTALECIMIENTO DE LOS DIFERENTES PROCESOS EN LA DIVISIÓN DE BIBLIOTECA.</v>
          </cell>
          <cell r="G12">
            <v>44586</v>
          </cell>
          <cell r="H12">
            <v>7616330</v>
          </cell>
          <cell r="I12" t="str">
            <v>Cinco (05) meses calendario</v>
          </cell>
          <cell r="J12">
            <v>44586</v>
          </cell>
          <cell r="K12">
            <v>44736</v>
          </cell>
          <cell r="L12" t="str">
            <v>NO APLICA</v>
          </cell>
          <cell r="M12" t="str">
            <v>NO APLICA</v>
          </cell>
          <cell r="N12" t="str">
            <v>NO APLICA</v>
          </cell>
          <cell r="O12">
            <v>5</v>
          </cell>
          <cell r="P12">
            <v>1827919</v>
          </cell>
          <cell r="Q12">
            <v>44586</v>
          </cell>
          <cell r="R12">
            <v>44620</v>
          </cell>
          <cell r="S12">
            <v>1269388</v>
          </cell>
          <cell r="T12">
            <v>44621</v>
          </cell>
          <cell r="U12">
            <v>44645</v>
          </cell>
          <cell r="V12">
            <v>1777144</v>
          </cell>
          <cell r="W12">
            <v>44676</v>
          </cell>
          <cell r="X12">
            <v>44712</v>
          </cell>
          <cell r="Y12">
            <v>1523266</v>
          </cell>
          <cell r="Z12">
            <v>44713</v>
          </cell>
          <cell r="AA12">
            <v>44742</v>
          </cell>
          <cell r="AB12">
            <v>1218613</v>
          </cell>
          <cell r="AC12">
            <v>44743</v>
          </cell>
          <cell r="AD12">
            <v>44766</v>
          </cell>
          <cell r="BI12" t="str">
            <v>División de Biblioteca</v>
          </cell>
          <cell r="BJ12" t="str">
            <v>BLANCA HERMINDA NAVARRO ARGUELLO</v>
          </cell>
          <cell r="BK12" t="str">
            <v>Jefe de Oficina</v>
          </cell>
          <cell r="BL12">
            <v>102</v>
          </cell>
          <cell r="BM12">
            <v>44586</v>
          </cell>
          <cell r="BN12">
            <v>100986865</v>
          </cell>
          <cell r="BO12">
            <v>561</v>
          </cell>
          <cell r="BP12">
            <v>44586</v>
          </cell>
          <cell r="BQ12">
            <v>7616330</v>
          </cell>
          <cell r="CK12">
            <v>1</v>
          </cell>
          <cell r="CL12">
            <v>44646</v>
          </cell>
          <cell r="CM12">
            <v>1</v>
          </cell>
          <cell r="CN12">
            <v>44676</v>
          </cell>
          <cell r="CO12">
            <v>44766</v>
          </cell>
          <cell r="CP12">
            <v>44766</v>
          </cell>
          <cell r="CS12" t="str">
            <v>1. Prestar apoyo a la comunidad universitaria y usuarios externos que visiten el Sistema de Biblioteca en las diferentes solicitudes. 2. Colaborar con el soporte a los usuarios en el manejo de las plataformas y herramientas tecnológicas. 3. Prestar apoyo en el préstamo interno y externo del material bibliográfico a través del módulo automatizado de circulación y préstamo. 4. Contribuir en el control de los deudores y el pago de multas ocasionadas. 5. Brindar apoyo al jefe de la dependencia en informar y relacionar el material bibliográfico no devuelto. 6. Colaborar en la realización de inventarios bibliográficos. 7. Prestar apoyo en la ubicación de libros en la estantería. 8. Prestar apoyo en la rotulación de los libros del Sistema de Biblioteca. 9.Revisión y organización de los trabajos de grado y tesis en formato CD. 10.Colaborar con la limpieza de la estantería y material bibliográfico de las bibliotecas.</v>
          </cell>
          <cell r="CT12">
            <v>30083872</v>
          </cell>
          <cell r="CU12">
            <v>174</v>
          </cell>
          <cell r="CV12" t="str">
            <v>432</v>
          </cell>
          <cell r="CY12">
            <v>8299</v>
          </cell>
          <cell r="CZ12" t="str">
            <v>M6</v>
          </cell>
        </row>
        <row r="13">
          <cell r="B13" t="str">
            <v>0467 de 2022</v>
          </cell>
          <cell r="C13">
            <v>1121946400</v>
          </cell>
          <cell r="D13" t="str">
            <v>ANGELICA MARIA BULLA JEREZ</v>
          </cell>
          <cell r="E13" t="str">
            <v>CONTRATO DE PRESTACIÓN DE SERVICIOS DE APOYO A LA GESTIÓN</v>
          </cell>
          <cell r="F13" t="str">
            <v>EL CONTRATISTA SE COMPROMETE CON LA UNIVERSIDAD DE LOS LLANOS A PRESTAR LOS SERVICIOS EN FORMA EFICIENTE Y EFICAZ APOYANDO EL FORTALECIMIENTO DE LOS DIFERENTES PROCESOS EN LA DIVISIÓN DE BIBLIOTECA.</v>
          </cell>
          <cell r="G13">
            <v>44589</v>
          </cell>
          <cell r="H13">
            <v>7616330</v>
          </cell>
          <cell r="I13" t="str">
            <v>Cinco (05) meses calendario</v>
          </cell>
          <cell r="J13">
            <v>44589</v>
          </cell>
          <cell r="K13">
            <v>44739</v>
          </cell>
          <cell r="L13" t="str">
            <v>NO APLICA</v>
          </cell>
          <cell r="M13" t="str">
            <v>NO APLICA</v>
          </cell>
          <cell r="N13" t="str">
            <v>NO APLICA</v>
          </cell>
          <cell r="O13">
            <v>5</v>
          </cell>
          <cell r="P13">
            <v>1675593</v>
          </cell>
          <cell r="Q13">
            <v>44589</v>
          </cell>
          <cell r="R13">
            <v>44620</v>
          </cell>
          <cell r="S13">
            <v>1269388</v>
          </cell>
          <cell r="T13">
            <v>44621</v>
          </cell>
          <cell r="U13">
            <v>44645</v>
          </cell>
          <cell r="V13">
            <v>1777144</v>
          </cell>
          <cell r="W13">
            <v>44676</v>
          </cell>
          <cell r="X13">
            <v>44712</v>
          </cell>
          <cell r="Y13">
            <v>1523266</v>
          </cell>
          <cell r="Z13">
            <v>44713</v>
          </cell>
          <cell r="AA13">
            <v>44742</v>
          </cell>
          <cell r="AB13">
            <v>1370939</v>
          </cell>
          <cell r="AC13">
            <v>44743</v>
          </cell>
          <cell r="AD13">
            <v>44769</v>
          </cell>
          <cell r="BI13" t="str">
            <v>División de Biblioteca</v>
          </cell>
          <cell r="BJ13" t="str">
            <v>BLANCA HERMINDA NAVARRO ARGUELLO</v>
          </cell>
          <cell r="BK13" t="str">
            <v>Jefe de Oficina</v>
          </cell>
          <cell r="BL13">
            <v>102</v>
          </cell>
          <cell r="BM13">
            <v>44586</v>
          </cell>
          <cell r="BN13">
            <v>100986865</v>
          </cell>
          <cell r="BO13">
            <v>954</v>
          </cell>
          <cell r="BP13">
            <v>44589</v>
          </cell>
          <cell r="BQ13">
            <v>7616330</v>
          </cell>
          <cell r="CK13">
            <v>1</v>
          </cell>
          <cell r="CL13">
            <v>44646</v>
          </cell>
          <cell r="CM13">
            <v>1</v>
          </cell>
          <cell r="CN13">
            <v>44676</v>
          </cell>
          <cell r="CO13">
            <v>44769</v>
          </cell>
          <cell r="CP13">
            <v>44769</v>
          </cell>
          <cell r="CS13" t="str">
            <v>1. Prestar apoyo a la comunidad universitaria y usuarios externos que visiten el Sistema de Biblioteca en las diferentes solicitudes. 2. Colaborar con el soporte a los usuarios en el manejo de las plataformas y herramientas tecnológicas. 3. Prestar apoyo en el préstamo interno y externo del material bibliográfico a través del módulo automatizado de circulación y préstamo. 4. Contribuir en el control de los deudores y el pago de multas ocasionadas. 5. Brindar apoyo al jefe de la dependencia en informar y relacionar el material bibliográfico no devuelto. 6. Colaborar en la realización de inventarios bibliográficos. 7. Prestar apoyo en la ubicación de libros en la estantería. 8. Prestar apoyo en la rotulación de los libros del Sistema de Biblioteca. 9.Revisión y organización de los trabajos de grado y tesis en formato CD. 10.Colaborar con la limpieza de la estantería y material bibliográfico de las bibliotecas.</v>
          </cell>
          <cell r="CT13">
            <v>1121946400</v>
          </cell>
          <cell r="CU13">
            <v>174</v>
          </cell>
          <cell r="CV13" t="str">
            <v>432</v>
          </cell>
          <cell r="CY13">
            <v>7490</v>
          </cell>
          <cell r="CZ13" t="str">
            <v>M6</v>
          </cell>
        </row>
        <row r="14">
          <cell r="B14" t="str">
            <v>0639 DE 2022</v>
          </cell>
          <cell r="C14">
            <v>1121822371</v>
          </cell>
          <cell r="D14" t="str">
            <v xml:space="preserve">JOAN SEBASTIAN TORRES RIOS </v>
          </cell>
          <cell r="E14" t="str">
            <v>CONTRATO DE PRESTACIÓN DE SERVICIOS DE APOYO A LA GESTIÓN</v>
          </cell>
          <cell r="F14" t="str">
            <v>PRESTACIÓN DE SERVICIOS DE APOYO A LA GESTIÓN NECESARIO PARA EL FORTALECIMIENTO DE LOS PROCESOS OPERATIVOS DE SERVICIOS GENERALES EN LA SEDE SAN ANTONIO DE LA UNIVERSIDAD DE LOS LLANOS.</v>
          </cell>
          <cell r="G14">
            <v>44756</v>
          </cell>
          <cell r="H14">
            <v>10230331</v>
          </cell>
          <cell r="I14" t="str">
            <v>Cinco (05) meses y diez (10) días calendario</v>
          </cell>
          <cell r="J14">
            <v>44756</v>
          </cell>
          <cell r="K14">
            <v>44918</v>
          </cell>
          <cell r="L14" t="str">
            <v>NO APLICA</v>
          </cell>
          <cell r="M14" t="str">
            <v>NO APLICA</v>
          </cell>
          <cell r="N14" t="str">
            <v>NO APLICA</v>
          </cell>
          <cell r="O14">
            <v>6</v>
          </cell>
          <cell r="P14">
            <v>1086973</v>
          </cell>
          <cell r="Q14">
            <v>44756</v>
          </cell>
          <cell r="R14">
            <v>44773</v>
          </cell>
          <cell r="S14">
            <v>1918187</v>
          </cell>
          <cell r="T14">
            <v>44774</v>
          </cell>
          <cell r="U14">
            <v>44804</v>
          </cell>
          <cell r="V14">
            <v>1918187</v>
          </cell>
          <cell r="W14">
            <v>44805</v>
          </cell>
          <cell r="X14">
            <v>44834</v>
          </cell>
          <cell r="Z14">
            <v>44870</v>
          </cell>
          <cell r="AA14">
            <v>44895</v>
          </cell>
          <cell r="AC14">
            <v>44896</v>
          </cell>
          <cell r="AD14">
            <v>44926</v>
          </cell>
          <cell r="AF14">
            <v>44927</v>
          </cell>
          <cell r="AG14">
            <v>44953</v>
          </cell>
          <cell r="BI14" t="str">
            <v>Vicerrectoría de Recursos Universitarios</v>
          </cell>
          <cell r="BJ14" t="str">
            <v>CLAUDIA CONSTANZA GANTIVA ORTEGON</v>
          </cell>
          <cell r="BK14" t="str">
            <v>Técnico Administrativo</v>
          </cell>
          <cell r="BL14">
            <v>1150</v>
          </cell>
          <cell r="BM14">
            <v>44750.420659722222</v>
          </cell>
          <cell r="BN14">
            <v>1034297286</v>
          </cell>
          <cell r="BO14">
            <v>3787</v>
          </cell>
          <cell r="BP14">
            <v>44756</v>
          </cell>
          <cell r="BQ14">
            <v>10230331</v>
          </cell>
          <cell r="CK14">
            <v>1</v>
          </cell>
          <cell r="CL14">
            <v>44835</v>
          </cell>
          <cell r="CM14">
            <v>1</v>
          </cell>
          <cell r="CN14">
            <v>44870</v>
          </cell>
          <cell r="CO14">
            <v>44953</v>
          </cell>
          <cell r="CP14">
            <v>44953</v>
          </cell>
          <cell r="CS14" t="str">
            <v>1. Apoyar la instalación y mantenimiento de redes de baja, media y alta tensión en la Universidad de los Llanos. 2. Prestar Apoyo en las novedades que se presente en las sedes de la Universidad. 3. Prestar apoyo y asesoría de manipulación adecuada de ductos y conductos para uso en instalaciones eléctricas, y respetando las normas de seguridad. 4. Coadyuvar en la instalación de lámparas de todos los tipos requeridos. 5. Colaborar en la conexión de cables de energía a las redes respectivas. 6. Prestar apoyo en el chequeo de las condiciones eléctricas de equipos y artefactos. 7. Apoyar la ubicación del cableado adecuado para la instalación de equipos y/o aparatos eléctricos. 8. Contribuir con el buen manejo y orden de los equipos y sitios de trabajo, reportando cualquier anomalía. 9. Contribuir con el buen manejo y orden de elementos puestos a su disposición e informar sobre cualquier anormalidad o deterioro que ellos presenten y solicitar su reposición o reparación si es del caso. 10. Apoyar el mantenimiento de postes para alumbrado, velar  por las Instalaciones y cuidado del alumbrado público de las calles internas de la sede San Antonio. 11. Coadyuvar en las instalaciones eléctricas de las oficinas de la Universidad cuenten con la iluminación adecuada para el normal funcionamiento.</v>
          </cell>
          <cell r="CT14">
            <v>1121822371.5</v>
          </cell>
          <cell r="CU14">
            <v>175</v>
          </cell>
          <cell r="CV14" t="str">
            <v>423</v>
          </cell>
          <cell r="CY14">
            <v>4321</v>
          </cell>
          <cell r="CZ14" t="str">
            <v>M5</v>
          </cell>
        </row>
        <row r="15">
          <cell r="B15" t="str">
            <v>0108 DE 2023</v>
          </cell>
          <cell r="C15">
            <v>86042424</v>
          </cell>
          <cell r="D15" t="str">
            <v>RODOLFO SALAMANCA SALAMANCA</v>
          </cell>
          <cell r="E15" t="str">
            <v>CONTRATO DE PRESTACIÓN DE SERVICIOS DE APOYO A LA GESTIÓN</v>
          </cell>
          <cell r="F15" t="str">
            <v>PRESTACIÓN DE SERVICIOS DE APOYO A LA GESTIÓN NECESARIO PARA EL FORTALECIMIENTO DE LOS PROCESOS OPERATIVOS DE SERVICIOS GENERALES DE LA UNIVERSIDAD DE LOS LLANOS.</v>
          </cell>
          <cell r="G15">
            <v>44944</v>
          </cell>
          <cell r="H15">
            <v>9459480</v>
          </cell>
          <cell r="I15" t="str">
            <v>Seis (06) meses calendario</v>
          </cell>
          <cell r="J15">
            <v>44944</v>
          </cell>
          <cell r="K15">
            <v>45124</v>
          </cell>
          <cell r="L15" t="str">
            <v>NO APLICA</v>
          </cell>
          <cell r="M15" t="str">
            <v>NO APLICA</v>
          </cell>
          <cell r="N15" t="str">
            <v>NO APLICA</v>
          </cell>
          <cell r="O15">
            <v>7</v>
          </cell>
          <cell r="P15">
            <v>683185</v>
          </cell>
          <cell r="Q15">
            <v>44944</v>
          </cell>
          <cell r="R15">
            <v>44957</v>
          </cell>
          <cell r="S15">
            <v>1576580</v>
          </cell>
          <cell r="T15">
            <v>44958</v>
          </cell>
          <cell r="U15">
            <v>44985</v>
          </cell>
          <cell r="V15">
            <v>1576580</v>
          </cell>
          <cell r="W15">
            <v>44986</v>
          </cell>
          <cell r="X15">
            <v>45016</v>
          </cell>
          <cell r="Y15">
            <v>1576580</v>
          </cell>
          <cell r="Z15">
            <v>45017</v>
          </cell>
          <cell r="AA15">
            <v>45046</v>
          </cell>
          <cell r="AB15">
            <v>1576580</v>
          </cell>
          <cell r="AC15">
            <v>45047</v>
          </cell>
          <cell r="AD15">
            <v>45077</v>
          </cell>
          <cell r="AE15">
            <v>1576580</v>
          </cell>
          <cell r="AF15">
            <v>45078</v>
          </cell>
          <cell r="AG15">
            <v>45107</v>
          </cell>
          <cell r="AH15">
            <v>893395</v>
          </cell>
          <cell r="AI15">
            <v>45108</v>
          </cell>
          <cell r="AJ15">
            <v>45124</v>
          </cell>
          <cell r="BI15" t="str">
            <v>Vicerrectoría de Recursos Universitarios</v>
          </cell>
          <cell r="BJ15" t="str">
            <v>CLAUDIA CONSTANZA GANTIVA ORTEGON</v>
          </cell>
          <cell r="BK15" t="str">
            <v>Técnico Administrativo</v>
          </cell>
          <cell r="BL15">
            <v>12</v>
          </cell>
          <cell r="BM15">
            <v>44944.787187499998</v>
          </cell>
          <cell r="BN15">
            <v>2431266061</v>
          </cell>
          <cell r="BO15">
            <v>106</v>
          </cell>
          <cell r="BP15">
            <v>44944</v>
          </cell>
          <cell r="BQ15">
            <v>9459480</v>
          </cell>
          <cell r="CS15" t="str">
            <v>1. Colaborar en la inspección preoperacional del vehículo según el cronograma estipulado por el Área de Servicios Generales, así como el reporte oportuno de novedades para la programación de los mantenimientos correctivos. 2. Coadyuvar en el cargue y descargue de los bienes o materiales que deba transportar según lo indicado por el Área de Servicios Generales de la Universidad de los Llanos.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v>
          </cell>
          <cell r="CT15">
            <v>86042424</v>
          </cell>
          <cell r="CU15">
            <v>436</v>
          </cell>
          <cell r="CV15" t="str">
            <v>423</v>
          </cell>
          <cell r="CY15">
            <v>8299</v>
          </cell>
          <cell r="CZ15" t="str">
            <v>M6</v>
          </cell>
        </row>
        <row r="16">
          <cell r="B16" t="str">
            <v>0113 DE 2023</v>
          </cell>
          <cell r="C16">
            <v>86064731</v>
          </cell>
          <cell r="D16" t="str">
            <v>JAIRO GUILLERMO JIMENEZ REINA</v>
          </cell>
          <cell r="E16" t="str">
            <v>CONTRATO DE PRESTACIÓN DE SERVICIOS DE APOYO A LA GESTIÓN</v>
          </cell>
          <cell r="F16" t="str">
            <v>PRESTACIÓN DE SERVICIOS DE APOYO A LA GESTIÓN NECESARIO PARA EL FORTALECIMIENTO DE LOS PROCESOS OPERATIVOS DE SERVICIOS GENERALES DE LA UNIVERSIDAD DE LOS LLANOS.</v>
          </cell>
          <cell r="G16">
            <v>44944</v>
          </cell>
          <cell r="H16">
            <v>9459480</v>
          </cell>
          <cell r="I16" t="str">
            <v>Seis (06) meses calendario</v>
          </cell>
          <cell r="J16">
            <v>44944</v>
          </cell>
          <cell r="K16">
            <v>45124</v>
          </cell>
          <cell r="L16" t="str">
            <v>NO APLICA</v>
          </cell>
          <cell r="M16" t="str">
            <v>NO APLICA</v>
          </cell>
          <cell r="N16" t="str">
            <v>NO APLICA</v>
          </cell>
          <cell r="O16">
            <v>8</v>
          </cell>
          <cell r="P16">
            <v>683185</v>
          </cell>
          <cell r="Q16">
            <v>44944</v>
          </cell>
          <cell r="R16">
            <v>44957</v>
          </cell>
          <cell r="S16">
            <v>1576580</v>
          </cell>
          <cell r="T16">
            <v>44958</v>
          </cell>
          <cell r="U16">
            <v>44985</v>
          </cell>
          <cell r="V16">
            <v>1576580</v>
          </cell>
          <cell r="W16">
            <v>44986</v>
          </cell>
          <cell r="X16">
            <v>45016</v>
          </cell>
          <cell r="Y16">
            <v>525527</v>
          </cell>
          <cell r="Z16">
            <v>45017</v>
          </cell>
          <cell r="AA16">
            <v>45026</v>
          </cell>
          <cell r="AB16">
            <v>1576580</v>
          </cell>
          <cell r="AC16">
            <v>45047</v>
          </cell>
          <cell r="AD16">
            <v>45077</v>
          </cell>
          <cell r="AE16">
            <v>1576580</v>
          </cell>
          <cell r="AF16">
            <v>45078</v>
          </cell>
          <cell r="AG16">
            <v>45107</v>
          </cell>
          <cell r="AH16">
            <v>1576580</v>
          </cell>
          <cell r="AI16">
            <v>45108</v>
          </cell>
          <cell r="AJ16">
            <v>45138</v>
          </cell>
          <cell r="AK16">
            <v>367868</v>
          </cell>
          <cell r="AL16">
            <v>45139</v>
          </cell>
          <cell r="AM16">
            <v>45144</v>
          </cell>
          <cell r="BI16" t="str">
            <v>Vicerrectoría de Recursos Universitarios</v>
          </cell>
          <cell r="BJ16" t="str">
            <v>CLAUDIA CONSTANZA GANTIVA ORTEGON</v>
          </cell>
          <cell r="BK16" t="str">
            <v>Técnico Administrativo</v>
          </cell>
          <cell r="BL16">
            <v>12</v>
          </cell>
          <cell r="BM16">
            <v>44944.787187499998</v>
          </cell>
          <cell r="BN16">
            <v>2431266061</v>
          </cell>
          <cell r="BO16">
            <v>111</v>
          </cell>
          <cell r="BP16">
            <v>44944</v>
          </cell>
          <cell r="BQ16">
            <v>9459480</v>
          </cell>
          <cell r="CK16">
            <v>1</v>
          </cell>
          <cell r="CL16">
            <v>45027</v>
          </cell>
          <cell r="CM16">
            <v>1</v>
          </cell>
          <cell r="CN16">
            <v>45047</v>
          </cell>
          <cell r="CO16">
            <v>45144</v>
          </cell>
          <cell r="CP16">
            <v>45144</v>
          </cell>
          <cell r="CS16" t="str">
            <v xml:space="preserve">1. Contribuir en el mantenimiento preventivo y correctivo de la infraestructura de la Universidad de los Llanos, conforme a los procedimientos de calidad establecidos para desarrollar la actividad. 2. Contribuir en la recolección y disposición final de los diferentes residuos generados en la Universidad de los Llanos. 3. Colaborar en la organización y limpieza de la bodega y de los materiales que allí se encuentran. 4. Colaborar en el alistamiento del terreno, herramientas y andamios que se usarán para realizar las diferentes obras de construcción en la Universidad de los Llanos. 5. Participar en el trabajo en Alturas.  </v>
          </cell>
          <cell r="CT16">
            <v>86064731</v>
          </cell>
          <cell r="CU16">
            <v>436</v>
          </cell>
          <cell r="CV16" t="str">
            <v>423</v>
          </cell>
          <cell r="CY16">
            <v>8299</v>
          </cell>
          <cell r="CZ16" t="str">
            <v>M6</v>
          </cell>
        </row>
        <row r="17">
          <cell r="B17" t="str">
            <v>0141 DE 2023</v>
          </cell>
          <cell r="C17">
            <v>1119886943</v>
          </cell>
          <cell r="D17" t="str">
            <v>EDWIN ALEXANDER GUEVARA</v>
          </cell>
          <cell r="E17" t="str">
            <v>CONTRATO DE PRESTACIÓN DE SERVICIOS DE APOYO A LA GESTIÓN</v>
          </cell>
          <cell r="F17" t="str">
            <v>PRESTACIÓN DE SERVICIOS DE APOYO A LA GESTIÓN NECESARIO PARA EL FORTALECIMIENTO DE LOS PROCESOS PROPIOS DE LA GRANJA BARCELONA ADSCRITA AL CENTRO AGRARIO DE PRODUCCIÓN DE LA FACULTAD DE CIENCIAS AGROPECUARIAS Y RECURSOS NATURALES DE LA UNIVERSIDAD DE LOS LLANOS.</v>
          </cell>
          <cell r="G17">
            <v>44944</v>
          </cell>
          <cell r="H17">
            <v>11911944</v>
          </cell>
          <cell r="I17" t="str">
            <v>Seis (06) meses calendario</v>
          </cell>
          <cell r="J17">
            <v>44944</v>
          </cell>
          <cell r="K17">
            <v>45124</v>
          </cell>
          <cell r="L17" t="str">
            <v>NO APLICA</v>
          </cell>
          <cell r="M17" t="str">
            <v>NO APLICA</v>
          </cell>
          <cell r="N17" t="str">
            <v>NO APLICA</v>
          </cell>
          <cell r="O17">
            <v>7</v>
          </cell>
          <cell r="P17">
            <v>860307</v>
          </cell>
          <cell r="Q17">
            <v>44944</v>
          </cell>
          <cell r="R17">
            <v>44957</v>
          </cell>
          <cell r="S17">
            <v>1985324</v>
          </cell>
          <cell r="T17">
            <v>44958</v>
          </cell>
          <cell r="U17">
            <v>44985</v>
          </cell>
          <cell r="V17">
            <v>1985324</v>
          </cell>
          <cell r="W17">
            <v>44986</v>
          </cell>
          <cell r="X17">
            <v>45016</v>
          </cell>
          <cell r="Y17">
            <v>1985324</v>
          </cell>
          <cell r="Z17">
            <v>45017</v>
          </cell>
          <cell r="AA17">
            <v>45046</v>
          </cell>
          <cell r="AB17">
            <v>1985324</v>
          </cell>
          <cell r="AC17">
            <v>45047</v>
          </cell>
          <cell r="AD17">
            <v>45077</v>
          </cell>
          <cell r="AE17">
            <v>1985324</v>
          </cell>
          <cell r="AF17">
            <v>45078</v>
          </cell>
          <cell r="AG17">
            <v>45107</v>
          </cell>
          <cell r="AH17">
            <v>1125017</v>
          </cell>
          <cell r="AI17">
            <v>45108</v>
          </cell>
          <cell r="AJ17">
            <v>45124</v>
          </cell>
          <cell r="BI17" t="str">
            <v>Facultad de Ciencias Agropecuarias y Recursos Naturales</v>
          </cell>
          <cell r="BJ17" t="str">
            <v>CRISTÓBAL LUGO LÓPEZ</v>
          </cell>
          <cell r="BK17" t="str">
            <v>Decano de la Facultad de Ciencias Agropecuarias y Recursos Naturales</v>
          </cell>
          <cell r="BL17">
            <v>11</v>
          </cell>
          <cell r="BM17">
            <v>44944.774837962963</v>
          </cell>
          <cell r="BN17">
            <v>949606500</v>
          </cell>
          <cell r="BO17">
            <v>139</v>
          </cell>
          <cell r="BP17">
            <v>44944</v>
          </cell>
          <cell r="BQ17">
            <v>11911944</v>
          </cell>
          <cell r="CS17" t="str">
            <v>1. Prestar apoyo en las actividades agropecuarias realizadas en la unidad rural Barcelona. 2. Contribuir en los manejos culturales y sanitarios en la unidad rural. 3. Apoyar a los docentes para la realización de trabajos de curso en la unidad rural. 4. Contribuir en el manejo de inventarios de la unidad. 5. Coadyuvar en la atención al público en la unidad rural Barcelona. 6. Prestar apoyo en las actividades y programas del centro agrario de producción. 7. Prestar apoyo en las actividades de mantenimiento y limpieza de la unidad. 8. Prestar el apoyo requerido en las actividades y programas del Centro Agrario de Producción.  9. Prestar atención a los visitantes de las diferentes entidades que lleguen a la Granja. 10. Apoyar las actividades realizadas en la institución para elevar la productividad de la granja.</v>
          </cell>
          <cell r="CT17">
            <v>1119886943</v>
          </cell>
          <cell r="CU17">
            <v>27</v>
          </cell>
          <cell r="CV17" t="str">
            <v>54406</v>
          </cell>
          <cell r="CY17">
            <v>8299</v>
          </cell>
          <cell r="CZ17" t="str">
            <v>M6</v>
          </cell>
        </row>
        <row r="18">
          <cell r="B18" t="str">
            <v>0288 DE 2023</v>
          </cell>
          <cell r="C18">
            <v>12201507</v>
          </cell>
          <cell r="D18" t="str">
            <v>FELIPE ANDRES MOSQUERA MORERA</v>
          </cell>
          <cell r="E18" t="str">
            <v>CONTRATO DE PRESTACIÓN DE SERVICIOS PROFESIONALES</v>
          </cell>
          <cell r="F18" t="str">
            <v>PRESTACIÓN DE LOS SERVICIOS PROFESIONALES NECESARIO PARA EL DESARROLLO DEL PROYECTO FICHA BPUNI FCHE 02 1011 2022 “MEJORAMIENTO DE LA CALIDAD ACADÉMICA A TRAVÉS DE LA FORMACIÓN Y DESARROLLO DE LENGUAS EXTRANJERAS EN LA UNIVERSIDAD DE LOS LLANOS”</v>
          </cell>
          <cell r="G18">
            <v>44944</v>
          </cell>
          <cell r="H18">
            <v>14014044</v>
          </cell>
          <cell r="I18" t="str">
            <v>Seis (06) meses calendario</v>
          </cell>
          <cell r="J18">
            <v>44944</v>
          </cell>
          <cell r="K18">
            <v>45124</v>
          </cell>
          <cell r="L18" t="str">
            <v>NO APLICA</v>
          </cell>
          <cell r="M18" t="str">
            <v>NO APLICA</v>
          </cell>
          <cell r="N18" t="str">
            <v>NO APLICA</v>
          </cell>
          <cell r="O18">
            <v>7</v>
          </cell>
          <cell r="P18">
            <v>1012125</v>
          </cell>
          <cell r="Q18">
            <v>44944</v>
          </cell>
          <cell r="R18">
            <v>44957</v>
          </cell>
          <cell r="S18">
            <v>2335674</v>
          </cell>
          <cell r="T18">
            <v>44958</v>
          </cell>
          <cell r="U18">
            <v>44985</v>
          </cell>
          <cell r="V18">
            <v>2335674</v>
          </cell>
          <cell r="W18">
            <v>44986</v>
          </cell>
          <cell r="X18">
            <v>45016</v>
          </cell>
          <cell r="Y18">
            <v>2335674</v>
          </cell>
          <cell r="Z18">
            <v>45017</v>
          </cell>
          <cell r="AA18">
            <v>45046</v>
          </cell>
          <cell r="AB18">
            <v>2335674</v>
          </cell>
          <cell r="AC18">
            <v>45047</v>
          </cell>
          <cell r="AD18">
            <v>45077</v>
          </cell>
          <cell r="AE18">
            <v>2335674</v>
          </cell>
          <cell r="AF18">
            <v>45078</v>
          </cell>
          <cell r="AG18">
            <v>45107</v>
          </cell>
          <cell r="AH18">
            <v>1323549</v>
          </cell>
          <cell r="AI18">
            <v>45108</v>
          </cell>
          <cell r="AJ18">
            <v>45124</v>
          </cell>
          <cell r="BI18" t="str">
            <v>Facultad de Ciencias Humanas y de la Educación</v>
          </cell>
          <cell r="BJ18" t="str">
            <v>FERNANDO CAMPOS POLO</v>
          </cell>
          <cell r="BK18" t="str">
            <v>Decano de la Facultad de Ciencias Humanas y de la Educación</v>
          </cell>
          <cell r="BL18">
            <v>16</v>
          </cell>
          <cell r="BM18">
            <v>44944.929143518515</v>
          </cell>
          <cell r="BN18">
            <v>99096906</v>
          </cell>
          <cell r="BO18">
            <v>288</v>
          </cell>
          <cell r="BP18">
            <v>44944</v>
          </cell>
          <cell r="BQ18">
            <v>14014044</v>
          </cell>
          <cell r="CS18" t="str">
            <v>1. Colaborar en el seguimiento de forma trimestral al BPUNI de acuerdo a los parámetros dados por la oficina de Planeación. 2. Coadyuvar en las solicitudes de avances de acuerdo a las necesidades que se presenten y sus respectivas legalizaciones. 3. Ayudar en la proyección de respuestas de solicitudes y requerimientos por parte de la universidad y estudiantes Bull.  4. Colaborar en otras actividades que le solicite la dirección con base en la gestión del Centro de Idiomas para el plan de bilingüismo. 5. Apoyar en la elaboración de Informe de gestión. 6. Colaborar en la digitación de facturación electrónica. 7. Apoyar en la gestión correspondiente a pagos y liquidaciones de docentes, con la orientación de la dependencia encargada de este proceso en la universidad para el plan de bilingüismo de la universidad. 8. Brindar apoyo en la proyección de la elaboración y sustentación de actos administrativos de materia administrativa y presupuestal frente a las instancias determinadas por la universidad. 9. Contribuir con los procesos de calidad y planes de mejora.</v>
          </cell>
          <cell r="CT18">
            <v>12201507</v>
          </cell>
          <cell r="CU18">
            <v>471</v>
          </cell>
          <cell r="CV18" t="str">
            <v>56505</v>
          </cell>
          <cell r="CY18">
            <v>7490</v>
          </cell>
          <cell r="CZ18" t="str">
            <v>M6</v>
          </cell>
        </row>
        <row r="19">
          <cell r="B19" t="str">
            <v>0359 DE 2023</v>
          </cell>
          <cell r="C19">
            <v>1121885815</v>
          </cell>
          <cell r="D19" t="str">
            <v>SANTIAGO RAMOS NARANJO</v>
          </cell>
          <cell r="E19" t="str">
            <v>CONTRATO DE PRESTACIÓN DE SERVICIOS DE APOYO A LA GESTIÓN</v>
          </cell>
          <cell r="F19" t="str">
            <v>PRESTACIÓN DE SERVICIOS DE APOYO A LA GESTIÓN NECESARIO PARA EL FORTALECIMIENTO DE LOS PROCESOS DE LA DIVISIÓN DE BIBLIOTECA DE LA UNIVERSIDAD DE LOS LLANOS.</v>
          </cell>
          <cell r="G19">
            <v>44958</v>
          </cell>
          <cell r="H19">
            <v>1261264</v>
          </cell>
          <cell r="I19" t="str">
            <v>Veinticuatro (24) días calendario</v>
          </cell>
          <cell r="J19">
            <v>44958</v>
          </cell>
          <cell r="K19">
            <v>44981</v>
          </cell>
          <cell r="L19" t="str">
            <v>NO APLICA</v>
          </cell>
          <cell r="M19" t="str">
            <v>NO APLICA</v>
          </cell>
          <cell r="N19" t="str">
            <v>NO APLICA</v>
          </cell>
          <cell r="O19">
            <v>1</v>
          </cell>
          <cell r="P19">
            <v>1261264</v>
          </cell>
          <cell r="Q19">
            <v>44958</v>
          </cell>
          <cell r="R19">
            <v>44981</v>
          </cell>
          <cell r="BI19" t="str">
            <v>División de Biblioteca</v>
          </cell>
          <cell r="BJ19" t="str">
            <v>BLANCA HERMINDA NAVARRO ARGUELLO</v>
          </cell>
          <cell r="BK19" t="str">
            <v>Jefe de Oficina</v>
          </cell>
          <cell r="BL19">
            <v>12</v>
          </cell>
          <cell r="BM19">
            <v>44944.787187499998</v>
          </cell>
          <cell r="BN19">
            <v>2431266061</v>
          </cell>
          <cell r="BO19">
            <v>606</v>
          </cell>
          <cell r="BP19">
            <v>44958</v>
          </cell>
          <cell r="BQ19">
            <v>1261264</v>
          </cell>
          <cell r="CS19"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Colaborar con la limpieza de la estantería y los recursos bibliográficos de las Bibliotecas. 5. Prestar apoyo a los procesos de gestión de recurso bibliográficos. (Inventario, descarte, proceso de compra). 6. Contribuir en el cumplimiento del reglamento general para el funcionamiento y servicio del sistema de biblioteca de la universidad.</v>
          </cell>
          <cell r="CT19">
            <v>1121885815</v>
          </cell>
          <cell r="CU19">
            <v>436</v>
          </cell>
          <cell r="CV19" t="str">
            <v>432</v>
          </cell>
          <cell r="CY19">
            <v>7490</v>
          </cell>
          <cell r="CZ19" t="str">
            <v>M6</v>
          </cell>
        </row>
        <row r="20">
          <cell r="B20" t="str">
            <v>0390 DE 2023</v>
          </cell>
          <cell r="C20">
            <v>86073607</v>
          </cell>
          <cell r="D20" t="str">
            <v>ANDRES LISIMACO PRIETO GOMEZ</v>
          </cell>
          <cell r="E20" t="str">
            <v>CONTRATO DE PRESTACIÓN DE SERVICIOS DE APOYO A LA GESTIÓN</v>
          </cell>
          <cell r="F20" t="str">
            <v>PRESTACIÓN DE SERVICIOS DE APOYO A LA GESTIÓN NECESARIO PARA EL DESARROLLO DE LOS DIFERENTES PROCESOS EN LAS DISCIPLINAS DEPORTIVAS DEL PROYECTO FICHA BPUNI BU 02 1011 2022 “FORTALECER LAS CONDICIONES DE BIENESTAR Y PERMANENCIA DE LA COMUNIDAD UNIVERSITARIA EN LA UNIVERSIDAD DE LOS LLANOS - ACTUALIZACIÓN”</v>
          </cell>
          <cell r="G20">
            <v>44958</v>
          </cell>
          <cell r="H20">
            <v>1588259</v>
          </cell>
          <cell r="I20" t="str">
            <v>Veinticuatro (24) días calendario</v>
          </cell>
          <cell r="J20">
            <v>44958</v>
          </cell>
          <cell r="K20">
            <v>44981</v>
          </cell>
          <cell r="L20" t="str">
            <v>NO APLICA</v>
          </cell>
          <cell r="M20" t="str">
            <v>NO APLICA</v>
          </cell>
          <cell r="N20" t="str">
            <v>NO APLICA</v>
          </cell>
          <cell r="O20">
            <v>1</v>
          </cell>
          <cell r="P20">
            <v>1588259</v>
          </cell>
          <cell r="Q20">
            <v>44958</v>
          </cell>
          <cell r="R20">
            <v>44981</v>
          </cell>
          <cell r="BI20" t="str">
            <v>División de Bienestar Universitario</v>
          </cell>
          <cell r="BJ20" t="str">
            <v>JHON FREYD MONROY RODRIGUEZ</v>
          </cell>
          <cell r="BK20" t="str">
            <v>Jefe de Oficina</v>
          </cell>
          <cell r="BL20">
            <v>291</v>
          </cell>
          <cell r="BM20">
            <v>44958</v>
          </cell>
          <cell r="BN20">
            <v>21815205</v>
          </cell>
          <cell r="BO20">
            <v>632</v>
          </cell>
          <cell r="BP20">
            <v>44958</v>
          </cell>
          <cell r="BQ20">
            <v>1588259</v>
          </cell>
          <cell r="CS20" t="str">
            <v>1. Apoyar a la División de Bienestar Institucional en la planeación, desarrollo e implementación sesiones de práctica y entrenamiento deportivos, recreacionales, formativos y competitivos o de acondicionamiento físico. 2. Apoyar en la formulación de estrategias, desarrollar planes de juego y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v>
          </cell>
          <cell r="CT20">
            <v>86073607</v>
          </cell>
          <cell r="CU20">
            <v>453</v>
          </cell>
          <cell r="CV20" t="str">
            <v>44108</v>
          </cell>
          <cell r="CY20">
            <v>8299</v>
          </cell>
          <cell r="CZ20" t="str">
            <v>M6</v>
          </cell>
        </row>
        <row r="21">
          <cell r="B21" t="str">
            <v>0460 DE 2023</v>
          </cell>
          <cell r="C21">
            <v>1121924363</v>
          </cell>
          <cell r="D21" t="str">
            <v>LAURA YINETH SUAREZ CONTENTO</v>
          </cell>
          <cell r="E21" t="str">
            <v>CONTRATO DE PRESTACIÓN DE SERVICIOS DE APOYO A LA GESTIÓN</v>
          </cell>
          <cell r="F21" t="str">
            <v>PRESTACIÓN DE SERVICIOS DE APOYO A LA GESTIÓN NECESARIO PARA EL FORTALECIMIENTO DE LOS PROCESOS EN EL LABORATORIO DE BROMATOLOGÍA ADSCRITO AL INSTITUTO DE ACUICULTURA DE LOS LLANOS DE LA FACULTAD DE CIENCIAS AGROPECUARIAS Y RECURSOS NATURALES DE LA UNIVERSIDAD DE LOS LLANOS.</v>
          </cell>
          <cell r="G21">
            <v>44986</v>
          </cell>
          <cell r="H21">
            <v>9319338</v>
          </cell>
          <cell r="I21" t="str">
            <v>Cuatro (04) meses y seis (06) días calendario</v>
          </cell>
          <cell r="J21">
            <v>44986</v>
          </cell>
          <cell r="K21">
            <v>45113</v>
          </cell>
          <cell r="L21" t="str">
            <v>NO APLICA</v>
          </cell>
          <cell r="M21" t="str">
            <v>NO APLICA</v>
          </cell>
          <cell r="N21" t="str">
            <v>NO APLICA</v>
          </cell>
          <cell r="O21">
            <v>6</v>
          </cell>
          <cell r="P21">
            <v>2218890</v>
          </cell>
          <cell r="Q21">
            <v>44986</v>
          </cell>
          <cell r="R21">
            <v>45016</v>
          </cell>
          <cell r="S21">
            <v>2218890</v>
          </cell>
          <cell r="T21">
            <v>45017</v>
          </cell>
          <cell r="U21">
            <v>45046</v>
          </cell>
          <cell r="V21">
            <v>2218890</v>
          </cell>
          <cell r="W21">
            <v>45047</v>
          </cell>
          <cell r="X21">
            <v>45077</v>
          </cell>
          <cell r="Y21">
            <v>2218890</v>
          </cell>
          <cell r="Z21">
            <v>45078</v>
          </cell>
          <cell r="AA21">
            <v>45107</v>
          </cell>
          <cell r="AB21">
            <v>443778</v>
          </cell>
          <cell r="AC21">
            <v>45108</v>
          </cell>
          <cell r="AD21">
            <v>45113</v>
          </cell>
          <cell r="AE21">
            <v>1109445</v>
          </cell>
          <cell r="AF21">
            <v>45114</v>
          </cell>
          <cell r="AG21">
            <v>45128</v>
          </cell>
          <cell r="BI21" t="str">
            <v>Facultad de Ciencias Agropecuarias y Recursos Naturales</v>
          </cell>
          <cell r="BJ21" t="str">
            <v>CRISTÓBAL LUGO LÓPEZ</v>
          </cell>
          <cell r="BK21" t="str">
            <v>Decano de la Facultad de Ciencias Agropecuarias y Recursos Naturales</v>
          </cell>
          <cell r="BL21">
            <v>521</v>
          </cell>
          <cell r="BM21">
            <v>44986.661608796298</v>
          </cell>
          <cell r="BN21">
            <v>18662046</v>
          </cell>
          <cell r="BO21">
            <v>989</v>
          </cell>
          <cell r="BP21">
            <v>44986</v>
          </cell>
          <cell r="BQ21">
            <v>9331023</v>
          </cell>
          <cell r="BR21">
            <v>1</v>
          </cell>
          <cell r="BS21">
            <v>45113</v>
          </cell>
          <cell r="BT21">
            <v>45114</v>
          </cell>
          <cell r="BU21">
            <v>45128</v>
          </cell>
          <cell r="BV21" t="str">
            <v>Quince (15) días calendario</v>
          </cell>
          <cell r="BW21" t="str">
            <v>Cuatro (04) meses y veintiún (21) días calendario</v>
          </cell>
          <cell r="BX21">
            <v>1</v>
          </cell>
          <cell r="BY21">
            <v>45113</v>
          </cell>
          <cell r="BZ21">
            <v>1109445</v>
          </cell>
          <cell r="CA21">
            <v>1578</v>
          </cell>
          <cell r="CB21">
            <v>45113</v>
          </cell>
          <cell r="CC21">
            <v>1109445</v>
          </cell>
          <cell r="CD21">
            <v>3251</v>
          </cell>
          <cell r="CE21">
            <v>45113</v>
          </cell>
          <cell r="CF21">
            <v>1109445</v>
          </cell>
          <cell r="CP21">
            <v>45128</v>
          </cell>
          <cell r="CS21" t="str">
            <v>1. Contribuir en la realización de la toma de análisis de contenidos de Proteina en ingredientes, dietas y carcazas de peces. 2. Apoyar en la realización de análisis de contenidos de Lipidos en ingredientes, dietas y carcazas de peces. 3. Coadyuvar en la ejecución de análisis de contenidos de Energía en ingredientes, dietas y carcazas de peces. 4. Contribuir en la toma de análisis de contenidos cenizas en ingredientes, dietas y carcazas de peces. 5. Apoyar en la toma de análisis de contenidos humedad en ingredientes, dietas y carcazas de peces. 6. Apoyar la preparación y rotulado de los reactivos requeridos para los procesos según solicitud del servicio. 7. Contribuir con la recepción de muestras provenientes de usuarios externos. 8. Coadyuvar en la inactivación y descarte de reactivos químicos y biológicos. 9. Contribuir con el registro y la información del uso de materiales y equipos del laboratorio. 10. Colaborar con la atención a docencia y usuarios externos. 11. Apoyar el diseño y diligenciamiento de formatos requeridos en los diferentes procesos del laboratorio. 12. Colaborar con la preparación de los materiales necesarios para el desarrollo de cada práctica de acuerdo a la programación establecida.13. Brindar apoyo a los grupos de estudio y grupos de investigación que hacen uso del laboratorio. 14. Contribuir y velar por el correcto uso de los equipos de laboratorio, así como mantenerlos en óptimo estado de limpieza. 15. Colaborar a los docentes y estudiantes sobre el uso de los equipos con el fin de que realicen sus prácticas en forma adecuada. 16 Coadyuvar con la aplicación y cumplimiento del reglamento del laboratorio por parte de los usuarios e informar de cualquier eventualidad al Coordinador de laboratorios. 17. Brindar apoyo al coordinador de laboratorios en la elaboración de informes de gestión. 18.Prestar apoyo en la gestión, manejo y custodia del archivo documental del Laboratorio.</v>
          </cell>
          <cell r="CT21">
            <v>1121924363</v>
          </cell>
          <cell r="CU21">
            <v>27</v>
          </cell>
          <cell r="CV21" t="str">
            <v>54614</v>
          </cell>
          <cell r="CW21">
            <v>27</v>
          </cell>
          <cell r="CX21">
            <v>54614</v>
          </cell>
          <cell r="CY21">
            <v>8299</v>
          </cell>
          <cell r="CZ21" t="str">
            <v>M6</v>
          </cell>
        </row>
        <row r="22">
          <cell r="B22" t="str">
            <v>0605 DE 2023</v>
          </cell>
          <cell r="C22">
            <v>1121894892</v>
          </cell>
          <cell r="D22" t="str">
            <v>LEONEL ALBEIRO ZAMBRANO TRUJILLO</v>
          </cell>
          <cell r="E22" t="str">
            <v>CONTRATO DE PRESTACIÓN DE SERVICIOS PROFESIONALES</v>
          </cell>
          <cell r="F22" t="str">
            <v>PRESTACIÓN DE SERVICIOS PROFESIONALES NECESARIO PARA EL FORTALECIMIENTO DEL PROCESO DE AUTOEVALUACIÓN EN MIRAS DE LA ACTUALIZACIÓN DEL DOCUMENTO DE CONDICIONES CON FINES DE RENOVACIÓN DE REGISTRO CALIFICADO DEL PROGRAMA DE ESPECIALIZACIÓN EN ACUICULTURA – AGUAS CONTINENTALES, EN EL MARCO DEL ASEGURAMIENTO DE LA CALIDAD ACADÉMICA DE LA UNIVERSIDAD DE LOS LLANOS.</v>
          </cell>
          <cell r="G22">
            <v>45035</v>
          </cell>
          <cell r="H22">
            <v>9342696</v>
          </cell>
          <cell r="I22" t="str">
            <v>Cuatro (04) meses calendario</v>
          </cell>
          <cell r="J22">
            <v>45035</v>
          </cell>
          <cell r="K22">
            <v>45156</v>
          </cell>
          <cell r="L22" t="str">
            <v>NO APLICA</v>
          </cell>
          <cell r="M22" t="str">
            <v>NO APLICA</v>
          </cell>
          <cell r="N22" t="str">
            <v>NO APLICA</v>
          </cell>
          <cell r="O22">
            <v>4</v>
          </cell>
          <cell r="P22">
            <v>3269944</v>
          </cell>
          <cell r="Q22">
            <v>45035</v>
          </cell>
          <cell r="R22">
            <v>45077</v>
          </cell>
          <cell r="S22">
            <v>2335674</v>
          </cell>
          <cell r="T22">
            <v>45078</v>
          </cell>
          <cell r="U22">
            <v>45107</v>
          </cell>
          <cell r="V22">
            <v>2335674</v>
          </cell>
          <cell r="W22">
            <v>45108</v>
          </cell>
          <cell r="X22">
            <v>45138</v>
          </cell>
          <cell r="Y22">
            <v>1401404</v>
          </cell>
          <cell r="Z22">
            <v>45139</v>
          </cell>
          <cell r="AA22">
            <v>45156</v>
          </cell>
          <cell r="BI22" t="str">
            <v>Facultad de Ciencias Agropecuarias y Recursos Naturales</v>
          </cell>
          <cell r="BJ22" t="str">
            <v>CRISTÓBAL LUGO LÓPEZ</v>
          </cell>
          <cell r="BK22" t="str">
            <v>Decano de la Facultad de Ciencias Agropecuarias y Recursos Naturales</v>
          </cell>
          <cell r="BL22">
            <v>888</v>
          </cell>
          <cell r="BM22">
            <v>45033.70045138889</v>
          </cell>
          <cell r="BN22">
            <v>9342696</v>
          </cell>
          <cell r="BO22">
            <v>2055</v>
          </cell>
          <cell r="BP22">
            <v>45035.668425925927</v>
          </cell>
          <cell r="BQ22">
            <v>9342696</v>
          </cell>
          <cell r="CS22" t="str">
            <v>1. Brindar apoyo en el proceso de revisión, ajuste y sistematización requerida en los aspectos faltantes del proceso de autoevaluación como instrumento y fines de Renovación del Registro calificado del programa de Especialización en Acuicultura Aguas Continentales. 2. Apoyar el análisis de la información recolectada para la construcción y actualización de condiciones de calidad (Decreto 1330 de 2019), y sus respectivos anexos para la renovación del Registro Calificado del programa de Especialización En Acuicultura – Aguas Continentales. 3. Contribuir en el cumplimiento de la Condición No. 6 - Relación con el Sector Externo, de acuerdo con la meta de mejora en el estudio de impacto de los egresados del programa de Especialización en Acuicultura – Aguas Continentales, adscrito a la Facultad de Ciencias Agropecuarias y Recursos Naturales. 4. Contribuir en el cumplimiento de la Condición No. 10. Mecanismos de Selección y Evaluación del plan de mejoramiento vigencia 2023-2025, en la creación de propuestas y estrategias para el diseño de campañas de divulgación del programa y actualización de bases de datos del programa de Especialización en Acuicultura Aguas Continentales.</v>
          </cell>
          <cell r="CT22">
            <v>1121894892</v>
          </cell>
          <cell r="CU22">
            <v>241</v>
          </cell>
          <cell r="CV22" t="str">
            <v>54604</v>
          </cell>
          <cell r="CY22">
            <v>7500</v>
          </cell>
          <cell r="CZ22" t="str">
            <v>M6</v>
          </cell>
        </row>
        <row r="23">
          <cell r="B23" t="str">
            <v>0667 DE 2023</v>
          </cell>
          <cell r="C23">
            <v>1121874914</v>
          </cell>
          <cell r="D23" t="str">
            <v>LUIS ALEJANDRO SANCHEZ BARRIOS</v>
          </cell>
          <cell r="E23" t="str">
            <v>CONTRATO DE PRESTACIÓN DE SERVICIOS DE APOYO A LA GESTIÓN</v>
          </cell>
          <cell r="F23" t="str">
            <v>PRESTACIÓN DE SERVICIOS DE APOYO A LA GESTIÓN NECESARIO PARA EL DESARROLLO DEL PROYECTO FICHA BPUNI PLAN 04 0111 2022 “IMPLEMENTACIÓN DEL SISTEMA DE GESTIÓN AMBIENTAL EN LA UNIVERSIDAD DE LOS LLANOS - ACTUALIZACIÓN”</v>
          </cell>
          <cell r="G23">
            <v>45084</v>
          </cell>
          <cell r="H23">
            <v>8933958</v>
          </cell>
          <cell r="I23" t="str">
            <v>Cuatro (04) meses y quince (15) días calendario</v>
          </cell>
          <cell r="J23">
            <v>45084</v>
          </cell>
          <cell r="K23">
            <v>45220</v>
          </cell>
          <cell r="L23" t="str">
            <v>NO APLICA</v>
          </cell>
          <cell r="M23" t="str">
            <v>NO APLICA</v>
          </cell>
          <cell r="N23" t="str">
            <v>NO APLICA</v>
          </cell>
          <cell r="O23">
            <v>5</v>
          </cell>
          <cell r="P23">
            <v>1588259</v>
          </cell>
          <cell r="Q23">
            <v>45084</v>
          </cell>
          <cell r="R23">
            <v>45107</v>
          </cell>
          <cell r="S23">
            <v>1985324</v>
          </cell>
          <cell r="T23">
            <v>45108</v>
          </cell>
          <cell r="U23">
            <v>45138</v>
          </cell>
          <cell r="V23">
            <v>1985324</v>
          </cell>
          <cell r="W23">
            <v>45139</v>
          </cell>
          <cell r="X23">
            <v>45169</v>
          </cell>
          <cell r="Y23">
            <v>1985324</v>
          </cell>
          <cell r="Z23">
            <v>45170</v>
          </cell>
          <cell r="AA23">
            <v>45199</v>
          </cell>
          <cell r="AB23">
            <v>1389727</v>
          </cell>
          <cell r="AC23">
            <v>45200</v>
          </cell>
          <cell r="AD23">
            <v>45220</v>
          </cell>
          <cell r="BI23" t="str">
            <v>Oficina Asesora de Planeación</v>
          </cell>
          <cell r="BJ23" t="str">
            <v xml:space="preserve">MARIA PAULA ESTUPIÑAN TIUSO  </v>
          </cell>
          <cell r="BK23" t="str">
            <v>Asesora de Planeación</v>
          </cell>
          <cell r="BL23">
            <v>1357</v>
          </cell>
          <cell r="BM23">
            <v>45084.635416666664</v>
          </cell>
          <cell r="BN23">
            <v>8933958</v>
          </cell>
          <cell r="BO23">
            <v>2841</v>
          </cell>
          <cell r="BP23">
            <v>45084</v>
          </cell>
          <cell r="BQ23">
            <v>8933958</v>
          </cell>
          <cell r="CS23" t="str">
            <v>1. Brindar apoyo en el control y cuidado fitosanitario de la compensación ambiental. 2. Colaborar en el mantenimiento de reforzamiento de cercas. 3. Apoyar con la limpieza de zonas verdes y control de maleza. 4. Coadyuvar en las actividades de resiembra de la compensación forestal. 5. Apoyar en la elaboración del informe de monitoreo y acondicionamiento de plántulas.</v>
          </cell>
          <cell r="CT23">
            <v>1121874914</v>
          </cell>
          <cell r="CU23">
            <v>486</v>
          </cell>
          <cell r="CV23" t="str">
            <v>24019</v>
          </cell>
          <cell r="CY23">
            <v>7490</v>
          </cell>
          <cell r="CZ23" t="str">
            <v>M6</v>
          </cell>
        </row>
        <row r="24">
          <cell r="B24" t="str">
            <v>0679 DE 2023</v>
          </cell>
          <cell r="C24">
            <v>1032359067</v>
          </cell>
          <cell r="D24" t="str">
            <v>IVAN ABELARDO PRADA NAGAI</v>
          </cell>
          <cell r="E24" t="str">
            <v>CONTRATO DE PRESTACIÓN DE SERVICIOS PROFESIONALES</v>
          </cell>
          <cell r="F24" t="str">
            <v>PRESTACIÓN DE SERVICIOS PROFESIONALES NECESARIOS PARA LA CONSTRUCCIÓN DEL DOCUMENTO MAESTRO DEL PROGRAMA DE COMUNICACIÓN AUDIOVISUAL DE LA FACULTAD DE CIENCIAS HUMANAS Y DE LA EDUCACIÓN.</v>
          </cell>
          <cell r="G24">
            <v>45092</v>
          </cell>
          <cell r="H24">
            <v>11300000</v>
          </cell>
          <cell r="I24" t="str">
            <v>Cuatro (04) meses calendario</v>
          </cell>
          <cell r="J24">
            <v>45092</v>
          </cell>
          <cell r="K24">
            <v>45213</v>
          </cell>
          <cell r="L24" t="str">
            <v>NO APLICA</v>
          </cell>
          <cell r="M24" t="str">
            <v>NO APLICA</v>
          </cell>
          <cell r="N24" t="str">
            <v>NO APLICA</v>
          </cell>
          <cell r="O24">
            <v>5</v>
          </cell>
          <cell r="P24">
            <v>1506667</v>
          </cell>
          <cell r="Q24">
            <v>45092</v>
          </cell>
          <cell r="R24">
            <v>45107</v>
          </cell>
          <cell r="S24">
            <v>2825000</v>
          </cell>
          <cell r="T24">
            <v>45108</v>
          </cell>
          <cell r="U24">
            <v>45138</v>
          </cell>
          <cell r="V24">
            <v>2825000</v>
          </cell>
          <cell r="W24">
            <v>45139</v>
          </cell>
          <cell r="X24">
            <v>45169</v>
          </cell>
          <cell r="Y24">
            <v>2825000</v>
          </cell>
          <cell r="Z24">
            <v>45170</v>
          </cell>
          <cell r="AA24">
            <v>45199</v>
          </cell>
          <cell r="AB24">
            <v>1318333</v>
          </cell>
          <cell r="AC24">
            <v>45200</v>
          </cell>
          <cell r="AD24">
            <v>45213</v>
          </cell>
          <cell r="BI24" t="str">
            <v>Facultad de Ciencias Humanas y de la Educación</v>
          </cell>
          <cell r="BJ24" t="str">
            <v xml:space="preserve">FERNANDO CAMPOS POLO </v>
          </cell>
          <cell r="BK24" t="str">
            <v>Decano de la Facultad de Ciencias Humanas y de la Educación</v>
          </cell>
          <cell r="BL24">
            <v>1195</v>
          </cell>
          <cell r="BM24">
            <v>45064.691631944443</v>
          </cell>
          <cell r="BN24">
            <v>11300000</v>
          </cell>
          <cell r="BO24">
            <v>3000</v>
          </cell>
          <cell r="BP24">
            <v>45092</v>
          </cell>
          <cell r="BQ24">
            <v>11300000</v>
          </cell>
          <cell r="CS24" t="str">
            <v>1. Contribuir a la elaboración del documento de condiciones de calidad conducente al registro calificado del programa de Comunicación Audiovisual. 2. Brindar apoyo en la elaboración los documentos complementarios requeridos por la Secretaría Técnica de Acreditación de la Universidad de los Llanos y el Ministerio de Educación Nacional con función específica a la contribución del documento de condiciones de calidad del programa de Comunicación Audiovisual. 3. Coadyuvar en recopilar, revisar, sistematizar y analizar información de carácter académico, jurídico y normativo base para la construcción del documento. 4. Contribuir a ajustar y actualizar el documento maestro o de condiciones de calidad del programa de acuerdo a las directrices y normativas vigentes del Ministerio de Educación Nacional y los lineamientos y la normativa interna de la Universidad de los Llanos. 5. Contribuir a la elaboración de los documentos soporte (o anexos) que se adjuntaran al documento maestro o de condiciones de calidad con sus respectivas evidencias físicas. 6. Coadyuvar en la presentación y sustentación del documento maestro o de condiciones de calidad al equipo de autoevaluación ante las diferentes unidades académicas de la universidad (Comité de Programa, Consejo de Facultad, Consejo Académico y Consejo Superior).</v>
          </cell>
          <cell r="CT24">
            <v>1032359067</v>
          </cell>
          <cell r="CU24">
            <v>440</v>
          </cell>
          <cell r="CV24" t="str">
            <v>56503</v>
          </cell>
          <cell r="CY24">
            <v>7220</v>
          </cell>
          <cell r="CZ24" t="str">
            <v>M6</v>
          </cell>
        </row>
        <row r="25">
          <cell r="B25" t="str">
            <v>0704 DE 2023</v>
          </cell>
          <cell r="C25">
            <v>1121924359</v>
          </cell>
          <cell r="D25" t="str">
            <v>JUAN MANUEL ACOSTA ORTIZ</v>
          </cell>
          <cell r="E25" t="str">
            <v>CONTRATO DE PRESTACIÓN DE SERVICIOS DE APOYO A LA GESTIÓN</v>
          </cell>
          <cell r="F25" t="str">
            <v>PRESTACION DE SERVICIOS COMO JOVEN INVESTIGADOR EN FORMA EFICIENTE Y EFICAZ APOYANDO EL FORTALECIMIENTO DEL PROYECTO DE INVESTIGACIÓN “FORTALECIMIENTO DE LOS SISTEMAS DE INFORMACIÓN DE LA CALIDAD Y VALORACIÓN DE LOS SERVICIOS AMBIENTALES DEL AGUA CON EL FIN DE CONTRIBUIR CON EL DESARROLLO SOSTENIBLE DEL SECTOR AGROINDUSTRIAL DEL DEPARTAMENTO DEL CASANARE”, EN VIRTUD A LA CONVOCATORIA INTERNA JÓVENES INVESTIGADORES 2022 PRESENTADO POR LA FACULTAD DE CIENCIAS AGROPECUARIAS Y RECURSOS NATURALES, AVALADO POR EL CONSEJO INSTITUCIONAL DE INVESTIGACIONES.</v>
          </cell>
          <cell r="G25">
            <v>45113</v>
          </cell>
          <cell r="H25">
            <v>9600000</v>
          </cell>
          <cell r="I25" t="str">
            <v>Cinco (05) meses y diez (10) días calendario</v>
          </cell>
          <cell r="J25">
            <v>45113</v>
          </cell>
          <cell r="K25">
            <v>45275</v>
          </cell>
          <cell r="L25" t="str">
            <v>NO APLICA</v>
          </cell>
          <cell r="M25" t="str">
            <v>NO APLICA</v>
          </cell>
          <cell r="N25" t="str">
            <v>NO APLICA</v>
          </cell>
          <cell r="O25">
            <v>6</v>
          </cell>
          <cell r="P25">
            <v>1500000</v>
          </cell>
          <cell r="Q25">
            <v>45113</v>
          </cell>
          <cell r="R25">
            <v>45138</v>
          </cell>
          <cell r="S25">
            <v>1800000</v>
          </cell>
          <cell r="T25">
            <v>45139</v>
          </cell>
          <cell r="U25">
            <v>45169</v>
          </cell>
          <cell r="V25">
            <v>1800000</v>
          </cell>
          <cell r="W25">
            <v>45170</v>
          </cell>
          <cell r="X25">
            <v>45199</v>
          </cell>
          <cell r="Y25">
            <v>1800000</v>
          </cell>
          <cell r="Z25">
            <v>45200</v>
          </cell>
          <cell r="AA25">
            <v>45230</v>
          </cell>
          <cell r="AB25">
            <v>1800000</v>
          </cell>
          <cell r="AC25">
            <v>45231</v>
          </cell>
          <cell r="AD25">
            <v>45260</v>
          </cell>
          <cell r="AE25">
            <v>900000</v>
          </cell>
          <cell r="AF25">
            <v>45261</v>
          </cell>
          <cell r="AG25">
            <v>45275</v>
          </cell>
          <cell r="BI25" t="str">
            <v xml:space="preserve">Dirección General de Investigaciones  </v>
          </cell>
          <cell r="BJ25" t="str">
            <v>YOHANA MARIA VELASCO SANTAMARIA</v>
          </cell>
          <cell r="BK25" t="str">
            <v>Docente de Planta de la Universidad de los Llanos</v>
          </cell>
          <cell r="BL25">
            <v>1265</v>
          </cell>
          <cell r="BM25">
            <v>45072.703402777777</v>
          </cell>
          <cell r="BN25">
            <v>11700000</v>
          </cell>
          <cell r="BO25">
            <v>3245</v>
          </cell>
          <cell r="BP25">
            <v>45113.669548611113</v>
          </cell>
          <cell r="BQ25">
            <v>9600000</v>
          </cell>
          <cell r="CS25" t="str">
            <v>1. Realizar revisión de literatura y elaborar de una base de datos sobre el tema del proyecto de investigación. 2. Elaborar un manuscrito científico o de revisión sobre el tema del proyecto. 3. Realizar muestreo e identificación de anuros en áreas de estudio. 4. Realizar análisis histológicos en tejidos de anuros colectados. 5. Evaluar las proteínas en mucus de anuros. 6. Presentar los resultados del proyecto en un evento académico de carácter regional, nacional o internacional. 7. Redactar los informes de avance y los borradores del manuscrito de investigación.</v>
          </cell>
          <cell r="CT25">
            <v>1121924359</v>
          </cell>
          <cell r="CU25">
            <v>466</v>
          </cell>
          <cell r="CV25" t="str">
            <v>52009</v>
          </cell>
          <cell r="CY25">
            <v>8299</v>
          </cell>
          <cell r="CZ25" t="str">
            <v>M6</v>
          </cell>
        </row>
        <row r="26">
          <cell r="B26" t="str">
            <v>0794 DE 2023</v>
          </cell>
          <cell r="C26">
            <v>40334161</v>
          </cell>
          <cell r="D26" t="str">
            <v>NANCY VIVIANA ROZO CHAVES</v>
          </cell>
          <cell r="E26" t="str">
            <v>CONTRATO DE PRESTACIÓN DE SERVICIOS PROFESIONALES</v>
          </cell>
          <cell r="F26" t="str">
            <v>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v>
          </cell>
          <cell r="G26">
            <v>45125</v>
          </cell>
          <cell r="H26">
            <v>11522658</v>
          </cell>
          <cell r="I26" t="str">
            <v>Cuatro (04) meses y veintiocho (28) días calendario</v>
          </cell>
          <cell r="J26">
            <v>45125</v>
          </cell>
          <cell r="K26">
            <v>45275</v>
          </cell>
          <cell r="L26" t="str">
            <v>NO APLICA</v>
          </cell>
          <cell r="M26" t="str">
            <v>NO APLICA</v>
          </cell>
          <cell r="N26" t="str">
            <v>NO APLICA</v>
          </cell>
          <cell r="O26">
            <v>6</v>
          </cell>
          <cell r="P26">
            <v>1012125</v>
          </cell>
          <cell r="Q26">
            <v>45125</v>
          </cell>
          <cell r="R26">
            <v>45138</v>
          </cell>
          <cell r="S26">
            <v>2335674</v>
          </cell>
          <cell r="T26">
            <v>45139</v>
          </cell>
          <cell r="U26">
            <v>45169</v>
          </cell>
          <cell r="V26">
            <v>2335674</v>
          </cell>
          <cell r="W26">
            <v>45170</v>
          </cell>
          <cell r="X26">
            <v>45199</v>
          </cell>
          <cell r="Y26">
            <v>2335674</v>
          </cell>
          <cell r="Z26">
            <v>45200</v>
          </cell>
          <cell r="AA26">
            <v>45230</v>
          </cell>
          <cell r="AB26">
            <v>2335674</v>
          </cell>
          <cell r="AC26">
            <v>45231</v>
          </cell>
          <cell r="AD26">
            <v>45260</v>
          </cell>
          <cell r="AE26">
            <v>1167837</v>
          </cell>
          <cell r="AF26">
            <v>45261</v>
          </cell>
          <cell r="AG26">
            <v>45275</v>
          </cell>
          <cell r="BI26" t="str">
            <v>Facultad de Ciencias Básicas e Ingeniería</v>
          </cell>
          <cell r="BJ26" t="str">
            <v>WILMAR LEONARDO CRUZ ROMERO</v>
          </cell>
          <cell r="BK26" t="str">
            <v>Profesional Especializado</v>
          </cell>
          <cell r="BL26">
            <v>1646</v>
          </cell>
          <cell r="BM26">
            <v>45122</v>
          </cell>
          <cell r="BN26">
            <v>3162464808</v>
          </cell>
          <cell r="BO26">
            <v>3780</v>
          </cell>
          <cell r="BP26">
            <v>45125</v>
          </cell>
          <cell r="BQ26">
            <v>11522658</v>
          </cell>
          <cell r="CS26" t="str">
            <v>1. Brindar apoyo en la recolección y procesamiento y análisis de información que apoye al proceso de autoevaluación de los programas de Especialización y Maestría en Gestión Ambiental Sostenible a la luz de los criterios del CNA y el Decreto 1295 de 2010.  2. Coadyuvar en la organización de la información documental requerida como soporte a los procesos académicos.  3. Apoyar la elaboración de los Planes de Mejoramiento de acuerdo con los resultados de la Autoevaluación de los Programas de Especialización y Maestría en Gestión Ambiental Sostenible. 4. Brindar apoyo en los procesos operativos y logísticos de Especialización y la Maestría en Gestión Sostenible. 5. Apoyar a los directores de los programas en la elaboración de informes de ejecución y seguimientos a actividades de los programas. 6. Contribuir en la promoción de los programas de Especialización y Maestría en Gestión Ambiental Sostenible a través de la administración de la página web y redes sociales del mismo. 7. Apoyar en el proceso de elaboración de informes de seguimiento y ejecución financiera de los programas de Especialización y Maestría en Gestión Ambiental Sostenible. 8. Colaborar con la gestión de la plataforma MOODLE, con la creación, seguimiento, proceso de matrículas y respaldo de los cursos de los Programas de Especialización y Maestría en Gestión Ambiental Sostenible.</v>
          </cell>
          <cell r="CT26">
            <v>40334161.700000003</v>
          </cell>
          <cell r="CU26">
            <v>252</v>
          </cell>
          <cell r="CV26" t="str">
            <v>57502</v>
          </cell>
          <cell r="CY26">
            <v>6920</v>
          </cell>
          <cell r="CZ26" t="str">
            <v>M5</v>
          </cell>
        </row>
        <row r="27">
          <cell r="B27" t="str">
            <v>0868 DE 2023</v>
          </cell>
          <cell r="C27">
            <v>17338682</v>
          </cell>
          <cell r="D27" t="str">
            <v>EDILBERTO VELANDIA</v>
          </cell>
          <cell r="E27" t="str">
            <v>CONTRATO DE PRESTACIÓN DE SERVICIOS PROFESIONALES</v>
          </cell>
          <cell r="F27" t="str">
            <v>PRESTACIÓN DE SERVICIOS PROFESIONALES NECESARIO PARA EL DESARROLLO DEL PROYECTO FICHA BPUNI VIAC 07 0610 2022 “ESCENARIOS DE EXTENSIÓN UNIVERSITARIA PARA LA CUALIFICACIÓN ACADÉMICA Y ACCIÓN SOCIAL DE LA UNIVERSIDAD DE LOS LLANOS”</v>
          </cell>
          <cell r="G27">
            <v>45125</v>
          </cell>
          <cell r="H27">
            <v>13827191</v>
          </cell>
          <cell r="I27" t="str">
            <v>Cuatro (04) meses y veintiocho (28) días calendario</v>
          </cell>
          <cell r="J27">
            <v>45125</v>
          </cell>
          <cell r="K27">
            <v>45275</v>
          </cell>
          <cell r="L27" t="str">
            <v>NO APLICA</v>
          </cell>
          <cell r="M27" t="str">
            <v>NO APLICA</v>
          </cell>
          <cell r="N27" t="str">
            <v>NO APLICA</v>
          </cell>
          <cell r="O27">
            <v>6</v>
          </cell>
          <cell r="P27">
            <v>1214551</v>
          </cell>
          <cell r="Q27">
            <v>45125</v>
          </cell>
          <cell r="R27">
            <v>45138</v>
          </cell>
          <cell r="S27">
            <v>2802809</v>
          </cell>
          <cell r="T27">
            <v>45139</v>
          </cell>
          <cell r="U27">
            <v>45169</v>
          </cell>
          <cell r="V27">
            <v>2802809</v>
          </cell>
          <cell r="W27">
            <v>45170</v>
          </cell>
          <cell r="X27">
            <v>45199</v>
          </cell>
          <cell r="Y27">
            <v>2802809</v>
          </cell>
          <cell r="Z27">
            <v>45200</v>
          </cell>
          <cell r="AA27">
            <v>45230</v>
          </cell>
          <cell r="AB27">
            <v>2802809</v>
          </cell>
          <cell r="AC27">
            <v>45231</v>
          </cell>
          <cell r="AD27">
            <v>45260</v>
          </cell>
          <cell r="AE27">
            <v>1401404</v>
          </cell>
          <cell r="AF27">
            <v>45261</v>
          </cell>
          <cell r="AG27">
            <v>45275</v>
          </cell>
          <cell r="BI27" t="str">
            <v>Dirección General de Proyección Social</v>
          </cell>
          <cell r="BJ27" t="str">
            <v>OMAR YESID BELTRÁN GUTIÉRREZ</v>
          </cell>
          <cell r="BK27" t="str">
            <v>Director Técnico de Proyección Social</v>
          </cell>
          <cell r="BL27">
            <v>1621</v>
          </cell>
          <cell r="BM27">
            <v>45121</v>
          </cell>
          <cell r="BN27">
            <v>177137529</v>
          </cell>
          <cell r="BO27">
            <v>3696</v>
          </cell>
          <cell r="BP27">
            <v>45125</v>
          </cell>
          <cell r="BQ27">
            <v>13827191</v>
          </cell>
          <cell r="CS27" t="str">
            <v>1. Contribuir con el diseño e implementación de estrategias de comunicación y promoción que fomenten y fortalezcan las actividades de difusión y oferta de los programas académicos y presencia institucional de la Universidad de los Llanos. 2. Impulsar la promoción del portafolio de servicios institucional con el sector externo en general de la Región.  3. Contribuir con los eventos de proyección social de acuerdo con el Plan de Acción Institucional. 4. Apoyar la implementación y visibilidad de los planes de acción promocional de la oferta académica de la Universidad de los Llanos. 5. Colaborar con la organización y participar en los procesos de planeación y programación institucional de eventos promocionales y de presencia institucional.</v>
          </cell>
          <cell r="CT27">
            <v>17338682.699999999</v>
          </cell>
          <cell r="CU27">
            <v>469</v>
          </cell>
          <cell r="CV27" t="str">
            <v>53013</v>
          </cell>
          <cell r="CY27">
            <v>7010</v>
          </cell>
          <cell r="CZ27" t="str">
            <v>M6</v>
          </cell>
        </row>
        <row r="28">
          <cell r="B28" t="str">
            <v>0870 DE 2023</v>
          </cell>
          <cell r="C28">
            <v>1144024742</v>
          </cell>
          <cell r="D28" t="str">
            <v>JHONY AUGUSTO LINARES GOMEZ</v>
          </cell>
          <cell r="E28" t="str">
            <v>CONTRATO DE PRESTACIÓN DE SERVICIOS PROFESIONALES</v>
          </cell>
          <cell r="F28" t="str">
            <v>PRESTACIÓN DE SERVICIOS PROFESIONALES NECESARIO PARA EL DESARROLLO DEL PROYECTO FICHA BPUNI VIAC 07 0610 2022 “ESCENARIOS DE EXTENSIÓN UNIVERSITARIA PARA LA CUALIFICACIÓN ACADÉMICA Y ACCIÓN SOCIAL DE LA UNIVERSIDAD DE LOS LLANOS”</v>
          </cell>
          <cell r="G28">
            <v>45125</v>
          </cell>
          <cell r="H28">
            <v>13827191</v>
          </cell>
          <cell r="I28" t="str">
            <v>Cuatro (04) meses y veintiocho (28) días calendario</v>
          </cell>
          <cell r="J28">
            <v>45125</v>
          </cell>
          <cell r="K28">
            <v>45275</v>
          </cell>
          <cell r="L28" t="str">
            <v>NO APLICA</v>
          </cell>
          <cell r="M28" t="str">
            <v>NO APLICA</v>
          </cell>
          <cell r="N28" t="str">
            <v>NO APLICA</v>
          </cell>
          <cell r="O28">
            <v>6</v>
          </cell>
          <cell r="P28">
            <v>1214551</v>
          </cell>
          <cell r="Q28">
            <v>45125</v>
          </cell>
          <cell r="R28">
            <v>45138</v>
          </cell>
          <cell r="S28">
            <v>2802809</v>
          </cell>
          <cell r="T28">
            <v>45139</v>
          </cell>
          <cell r="U28">
            <v>45169</v>
          </cell>
          <cell r="V28">
            <v>2802809</v>
          </cell>
          <cell r="W28">
            <v>45170</v>
          </cell>
          <cell r="X28">
            <v>45199</v>
          </cell>
          <cell r="Y28">
            <v>2802809</v>
          </cell>
          <cell r="Z28">
            <v>45200</v>
          </cell>
          <cell r="AA28">
            <v>45230</v>
          </cell>
          <cell r="AB28">
            <v>2802809</v>
          </cell>
          <cell r="AC28">
            <v>45231</v>
          </cell>
          <cell r="AD28">
            <v>45260</v>
          </cell>
          <cell r="AE28">
            <v>1401404</v>
          </cell>
          <cell r="AF28">
            <v>45261</v>
          </cell>
          <cell r="AG28">
            <v>45275</v>
          </cell>
          <cell r="BI28" t="str">
            <v>Dirección General de Proyección Social</v>
          </cell>
          <cell r="BJ28" t="str">
            <v>OMAR YESID BELTRÁN GUTIÉRREZ</v>
          </cell>
          <cell r="BK28" t="str">
            <v>Director Técnico de Proyección Social</v>
          </cell>
          <cell r="BL28">
            <v>1621</v>
          </cell>
          <cell r="BM28">
            <v>45121</v>
          </cell>
          <cell r="BN28">
            <v>177137529</v>
          </cell>
          <cell r="BO28">
            <v>3703</v>
          </cell>
          <cell r="BP28">
            <v>45125</v>
          </cell>
          <cell r="BQ28">
            <v>13827191</v>
          </cell>
          <cell r="CS28" t="str">
            <v>1. Apoyar el diseño e implementación de estrategias que fomenten y fortalezcan la educación continuada en la Universidad de los Llanos. 2. Apoyar el procedimiento de educación continuada y actividades académicas en la Universidad de los Llanos, así como los eventos, jornadas y encuentros que desarrollen las facultades. 3. Coadyuvar a las facultades en la formulación, estructuración y consolidación de los proyectos de educación continua, actividades académicas y eventos de la Universidad de los Llanos. 4. Apoyar el manejo y publicación de educación continuada, actividades académicas y/o eventos en las plataformas institucionales (GEDUCAR, MOODLE). 5. Contribuir con el manejo y seguimiento en la plataforma SIAU de cada uno de los proyectos institucionalizados en lo concerniente a la educación continua, actividades académicas y eventos.</v>
          </cell>
          <cell r="CT28">
            <v>1144024742</v>
          </cell>
          <cell r="CU28">
            <v>469</v>
          </cell>
          <cell r="CV28" t="str">
            <v>53013</v>
          </cell>
          <cell r="CY28">
            <v>7310</v>
          </cell>
          <cell r="CZ28" t="str">
            <v>M6</v>
          </cell>
        </row>
        <row r="29">
          <cell r="B29" t="str">
            <v>0931 DE 2023</v>
          </cell>
          <cell r="C29">
            <v>40446918</v>
          </cell>
          <cell r="D29" t="str">
            <v>NANCY GONGORA GUTIERREZ</v>
          </cell>
          <cell r="E29" t="str">
            <v>CONTRATO DE PRESTACIÓN DE SERVICIOS DE APOYO A LA GESTIÓN</v>
          </cell>
          <cell r="F29" t="str">
            <v>PRESTACIÓN DE SERVICIOS DE APOYO A LA GESTIÓN NECESARIO PARA EL FORTALECIMIENTO DE LOS PROCESOS DE SOPORTE TÉCNICO EN EL ÁREA DE SISTEMAS DE LA UNIVERSIDAD DE LOS LLANOS.</v>
          </cell>
          <cell r="G29">
            <v>45125</v>
          </cell>
          <cell r="H29">
            <v>10946523</v>
          </cell>
          <cell r="I29" t="str">
            <v>Cuatro (04) meses y veintiocho (28) días calendario</v>
          </cell>
          <cell r="J29">
            <v>45125</v>
          </cell>
          <cell r="K29">
            <v>45275</v>
          </cell>
          <cell r="L29" t="str">
            <v>NO APLICA</v>
          </cell>
          <cell r="M29" t="str">
            <v>NO APLICA</v>
          </cell>
          <cell r="N29" t="str">
            <v>NO APLICA</v>
          </cell>
          <cell r="O29">
            <v>6</v>
          </cell>
          <cell r="P29">
            <v>961519</v>
          </cell>
          <cell r="Q29">
            <v>45125</v>
          </cell>
          <cell r="R29">
            <v>45138</v>
          </cell>
          <cell r="S29">
            <v>2218890</v>
          </cell>
          <cell r="T29">
            <v>45139</v>
          </cell>
          <cell r="U29">
            <v>45169</v>
          </cell>
          <cell r="V29">
            <v>2218890</v>
          </cell>
          <cell r="W29">
            <v>45170</v>
          </cell>
          <cell r="X29">
            <v>45199</v>
          </cell>
          <cell r="Y29">
            <v>1849075</v>
          </cell>
          <cell r="Z29">
            <v>45200</v>
          </cell>
          <cell r="AA29">
            <v>45224</v>
          </cell>
          <cell r="AB29">
            <v>1849075</v>
          </cell>
          <cell r="AC29">
            <v>45328</v>
          </cell>
          <cell r="AD29">
            <v>45351</v>
          </cell>
          <cell r="AE29">
            <v>1849074</v>
          </cell>
          <cell r="AF29">
            <v>45352</v>
          </cell>
          <cell r="AG29">
            <v>45376</v>
          </cell>
          <cell r="BI29" t="str">
            <v>Área de Sistemas</v>
          </cell>
          <cell r="BJ29" t="str">
            <v>ROIMAN ARTURO SASTOQUE GUZMÁN</v>
          </cell>
          <cell r="BK29" t="str">
            <v>Jefe de Oficina</v>
          </cell>
          <cell r="BL29">
            <v>1646</v>
          </cell>
          <cell r="BM29">
            <v>45122</v>
          </cell>
          <cell r="BN29">
            <v>3162464808</v>
          </cell>
          <cell r="BO29">
            <v>3799</v>
          </cell>
          <cell r="BP29">
            <v>45125</v>
          </cell>
          <cell r="BQ29">
            <v>10946523</v>
          </cell>
          <cell r="CK29">
            <v>1</v>
          </cell>
          <cell r="CL29">
            <v>45225</v>
          </cell>
          <cell r="CM29">
            <v>1</v>
          </cell>
          <cell r="CN29">
            <v>45328</v>
          </cell>
          <cell r="CO29">
            <v>45376</v>
          </cell>
          <cell r="CP29">
            <v>45376</v>
          </cell>
          <cell r="CS29" t="str">
            <v>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Aplicar el mantenimiento preventivo y correctivo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Contribuir a la jefatura en el seguimiento de los contratos de mantenimiento preventivo y correctivo de equipos de TI. 10. Contribuir a fortalecer el proceso de Gestión de TIC, aplicando estrictamente los procedimientos establecidos.</v>
          </cell>
          <cell r="CT29">
            <v>40446918</v>
          </cell>
          <cell r="CU29">
            <v>504</v>
          </cell>
          <cell r="CV29" t="str">
            <v>447</v>
          </cell>
          <cell r="CY29">
            <v>6209</v>
          </cell>
          <cell r="CZ29" t="str">
            <v>M6</v>
          </cell>
        </row>
        <row r="30">
          <cell r="B30" t="str">
            <v>0963 DE 2023</v>
          </cell>
          <cell r="C30">
            <v>23467228</v>
          </cell>
          <cell r="D30" t="str">
            <v>MARLENY ACEVEDO JIMENEZ</v>
          </cell>
          <cell r="E30" t="str">
            <v>CONTRATO DE PRESTACIÓN DE SERVICIOS DE APOYO A LA GESTIÓN</v>
          </cell>
          <cell r="F30" t="str">
            <v>PRESTACIÓN DE SERVICIOS DE APOYO A LA GESTIÓN NECESARIO PARA EL FORTALECIMIENTO DE LOS PROCESOS DE GESTIÓN DOCUMENTAL DE LA OFICINA DE CORRESPONDENCIA Y ARCHIVO DE LA UNIVERSIDAD DE LOS LLANOS.</v>
          </cell>
          <cell r="G30">
            <v>45139</v>
          </cell>
          <cell r="H30">
            <v>8933958</v>
          </cell>
          <cell r="I30" t="str">
            <v>Cuatro (04) meses y quince (15) días calendario</v>
          </cell>
          <cell r="J30">
            <v>45139</v>
          </cell>
          <cell r="K30">
            <v>45275</v>
          </cell>
          <cell r="L30" t="str">
            <v>NO APLICA</v>
          </cell>
          <cell r="M30" t="str">
            <v>NO APLICA</v>
          </cell>
          <cell r="N30" t="str">
            <v>NO APLICA</v>
          </cell>
          <cell r="O30">
            <v>5</v>
          </cell>
          <cell r="P30">
            <v>1985324</v>
          </cell>
          <cell r="Q30">
            <v>45139</v>
          </cell>
          <cell r="R30">
            <v>45169</v>
          </cell>
          <cell r="S30">
            <v>1985324</v>
          </cell>
          <cell r="T30">
            <v>45170</v>
          </cell>
          <cell r="U30">
            <v>45199</v>
          </cell>
          <cell r="V30">
            <v>1985324</v>
          </cell>
          <cell r="W30">
            <v>45200</v>
          </cell>
          <cell r="X30">
            <v>45230</v>
          </cell>
          <cell r="Y30">
            <v>1985324</v>
          </cell>
          <cell r="Z30">
            <v>45231</v>
          </cell>
          <cell r="AA30">
            <v>45260</v>
          </cell>
          <cell r="AB30">
            <v>992662</v>
          </cell>
          <cell r="AC30">
            <v>45261</v>
          </cell>
          <cell r="AD30">
            <v>45275</v>
          </cell>
          <cell r="BI30" t="str">
            <v>Oficina de Correspondencia y Archivo</v>
          </cell>
          <cell r="BJ30" t="str">
            <v>LUZ SAIDA ARIAS MENA</v>
          </cell>
          <cell r="BK30" t="str">
            <v>Jefe de Oficina</v>
          </cell>
          <cell r="BL30">
            <v>1646</v>
          </cell>
          <cell r="BM30">
            <v>45122</v>
          </cell>
          <cell r="BN30">
            <v>3162464808</v>
          </cell>
          <cell r="BO30">
            <v>4113</v>
          </cell>
          <cell r="BP30">
            <v>45139</v>
          </cell>
          <cell r="BQ30">
            <v>8933958</v>
          </cell>
          <cell r="CS30" t="str">
            <v>1. Apoyar las operaciones técnicas de clasificación, ordenación, limpieza, identificación y organización de documentos de archivo. 2. Contribuir en las actividades de elaboración de inventarios documentales y ubicación física de los documentos de archivo en las unidades de conservación de acuerdo con las normas archivísticas. 3. Contribuir en la búsqueda y recuperación de documentos de archivo requeridos por los usuarios. 4. Apoyar técnicamente el proceso de transferencias documentales. 5. Apoyar los procesos básicos de preservación de documentos. 6. Apoyar los procesos y actividades de conservación documental como la reprografía y la digitalización.</v>
          </cell>
          <cell r="CT30">
            <v>23467228</v>
          </cell>
          <cell r="CU30">
            <v>504</v>
          </cell>
          <cell r="CV30" t="str">
            <v>320</v>
          </cell>
          <cell r="CY30">
            <v>8211</v>
          </cell>
          <cell r="CZ30" t="str">
            <v>M6</v>
          </cell>
        </row>
        <row r="31">
          <cell r="B31" t="str">
            <v>1011 DE 2023</v>
          </cell>
          <cell r="C31">
            <v>1121942651</v>
          </cell>
          <cell r="D31" t="str">
            <v>HUBER MARCEL ARANGO LOPEZ</v>
          </cell>
          <cell r="E31" t="str">
            <v>CONTRATO DE PRESTACIÓN DE SERVICIOS DE APOYO A LA GESTIÓN</v>
          </cell>
          <cell r="F31" t="str">
            <v>PRESTACIÓN DE SERVICIOS DE APOYO A LA GESTIÓN NECESARIO PARA EL FORTALECIMIENTO DE LOS PROCESOS ACADÉMICOS Y ADMINISTRATIVOS DE LOS PROGRAMAS DE POSGRADOS DE LA FACULTAD DE CIENCIAS ECONÓMICAS DE LA UNIVERSIDAD DE LOS LLANOS.</v>
          </cell>
          <cell r="G31">
            <v>45146</v>
          </cell>
          <cell r="H31">
            <v>8470716</v>
          </cell>
          <cell r="I31" t="str">
            <v>Cuatro (04) meses y ocho (08) días calendario</v>
          </cell>
          <cell r="J31">
            <v>45146</v>
          </cell>
          <cell r="K31">
            <v>45275</v>
          </cell>
          <cell r="L31" t="str">
            <v>NO APLICA</v>
          </cell>
          <cell r="M31" t="str">
            <v>NO APLICA</v>
          </cell>
          <cell r="N31" t="str">
            <v>NO APLICA</v>
          </cell>
          <cell r="O31">
            <v>5</v>
          </cell>
          <cell r="P31">
            <v>1522082</v>
          </cell>
          <cell r="Q31">
            <v>45146</v>
          </cell>
          <cell r="R31">
            <v>45169</v>
          </cell>
          <cell r="S31">
            <v>1985324</v>
          </cell>
          <cell r="T31">
            <v>45170</v>
          </cell>
          <cell r="U31">
            <v>45199</v>
          </cell>
          <cell r="V31">
            <v>1985324</v>
          </cell>
          <cell r="W31">
            <v>45200</v>
          </cell>
          <cell r="X31">
            <v>45230</v>
          </cell>
          <cell r="Y31">
            <v>1985324</v>
          </cell>
          <cell r="Z31">
            <v>45231</v>
          </cell>
          <cell r="AA31">
            <v>45260</v>
          </cell>
          <cell r="AB31">
            <v>992662</v>
          </cell>
          <cell r="AC31">
            <v>45261</v>
          </cell>
          <cell r="AD31">
            <v>45275</v>
          </cell>
          <cell r="BI31" t="str">
            <v>Facultad de Ciencias Económicas</v>
          </cell>
          <cell r="BJ31" t="str">
            <v>JAVIER DIAZ CASTRO</v>
          </cell>
          <cell r="BK31" t="str">
            <v>Decano de la Facultad de Ciencias Económicas</v>
          </cell>
          <cell r="BL31">
            <v>1646</v>
          </cell>
          <cell r="BM31">
            <v>45122</v>
          </cell>
          <cell r="BN31">
            <v>3162464808</v>
          </cell>
          <cell r="BO31">
            <v>4226</v>
          </cell>
          <cell r="BP31">
            <v>45146</v>
          </cell>
          <cell r="BQ31">
            <v>8470716</v>
          </cell>
          <cell r="CS31" t="str">
            <v>1. Contribuir en el buen servicio a los programas de posgrados de la Facultad de Ciencias Económicas de la universidad, brindando información a los estudiantes, docentes y directores de programas de posgrados. 2. Apoyar la organización del archivo documental de los posgrados de la facultad y colaborar en la administración, y manejo adecuado del material documental (físico y digital).  3. Apoyar los procesos operativos, logísticos y administrativos de los programas de posgrados de la Facultad de Ciencias Económicas.  4. Apoyar a los directores de los programas en la elaboración de los informes de ejecución y seguimiento a actividades de los posgrados.  5. Apoyar en la promoción de los programas académicos de posgrado de la Facultad de Ciencias Económicas.</v>
          </cell>
          <cell r="CT31">
            <v>1121942651.7</v>
          </cell>
          <cell r="CU31">
            <v>249</v>
          </cell>
          <cell r="CV31" t="str">
            <v>58303. 58305</v>
          </cell>
          <cell r="CY31">
            <v>8299</v>
          </cell>
          <cell r="CZ31" t="str">
            <v>M6</v>
          </cell>
        </row>
        <row r="32">
          <cell r="B32" t="str">
            <v>1034 DE 2023</v>
          </cell>
          <cell r="C32">
            <v>1121816409</v>
          </cell>
          <cell r="D32" t="str">
            <v>MARICELA GARCIA CASTAÑO</v>
          </cell>
          <cell r="E32" t="str">
            <v>CONTRATO DE PRESTACIÓN DE SERVICIOS DE APOYO A LA GESTIÓN</v>
          </cell>
          <cell r="F32" t="str">
            <v>PRESTACIÓN DE SERVICIOS DE APOYO A LA GESTIÓN NECESARIO PARA EL FORTALECIMIENTO DE LOS PROCESOS DEL PROGRAMA DE MERCADEO DE LA FACULTAD DE CIENCIAS ECONÓMICAS DE LA UNIVERSIDAD DE LOS LLANOS.</v>
          </cell>
          <cell r="G32">
            <v>45152</v>
          </cell>
          <cell r="H32">
            <v>8073650</v>
          </cell>
          <cell r="I32" t="str">
            <v>Cuatro (04) meses y dos (02) días calendario</v>
          </cell>
          <cell r="J32">
            <v>45152</v>
          </cell>
          <cell r="K32">
            <v>45275</v>
          </cell>
          <cell r="L32" t="str">
            <v>NO APLICA</v>
          </cell>
          <cell r="M32" t="str">
            <v>NO APLICA</v>
          </cell>
          <cell r="N32" t="str">
            <v>NO APLICA</v>
          </cell>
          <cell r="O32">
            <v>5</v>
          </cell>
          <cell r="P32">
            <v>1125017</v>
          </cell>
          <cell r="Q32">
            <v>45152</v>
          </cell>
          <cell r="R32">
            <v>45169</v>
          </cell>
          <cell r="S32">
            <v>1985324</v>
          </cell>
          <cell r="T32">
            <v>45170</v>
          </cell>
          <cell r="U32">
            <v>45199</v>
          </cell>
          <cell r="V32">
            <v>1985324</v>
          </cell>
          <cell r="W32">
            <v>45200</v>
          </cell>
          <cell r="X32">
            <v>45230</v>
          </cell>
          <cell r="Y32">
            <v>1985324</v>
          </cell>
          <cell r="Z32">
            <v>45231</v>
          </cell>
          <cell r="AA32">
            <v>45260</v>
          </cell>
          <cell r="AB32">
            <v>992661</v>
          </cell>
          <cell r="AC32">
            <v>45261</v>
          </cell>
          <cell r="AD32">
            <v>45275</v>
          </cell>
          <cell r="BI32" t="str">
            <v>Facultad de Ciencias Económicas</v>
          </cell>
          <cell r="BJ32" t="str">
            <v>JAVIER DIAZ CASTRO</v>
          </cell>
          <cell r="BK32" t="str">
            <v>Decano de la Facultad de Ciencias Económicas</v>
          </cell>
          <cell r="BL32">
            <v>1646</v>
          </cell>
          <cell r="BM32">
            <v>45122</v>
          </cell>
          <cell r="BN32">
            <v>3162464808</v>
          </cell>
          <cell r="BO32">
            <v>4335</v>
          </cell>
          <cell r="BP32">
            <v>45152</v>
          </cell>
          <cell r="BQ32">
            <v>8073650</v>
          </cell>
          <cell r="CS32" t="str">
            <v>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v>
          </cell>
          <cell r="CT32">
            <v>1121816409.0999999</v>
          </cell>
          <cell r="CU32" t="str">
            <v>109. 249</v>
          </cell>
          <cell r="CV32" t="str">
            <v>58302. 58303</v>
          </cell>
          <cell r="CY32">
            <v>8299</v>
          </cell>
          <cell r="CZ32" t="str">
            <v>M6</v>
          </cell>
        </row>
        <row r="33">
          <cell r="B33" t="str">
            <v>1185 DE 2023</v>
          </cell>
          <cell r="C33">
            <v>52816017</v>
          </cell>
          <cell r="D33" t="str">
            <v>SONIA PATRICIA CARREÑO MORENO</v>
          </cell>
          <cell r="E33" t="str">
            <v>CONTRATO DE PRESTACIÓN DE SERVICIOS PROFESIONALES</v>
          </cell>
          <cell r="F33" t="str">
            <v>PRESTACIÓN DE SERVICIOS PROFESIONALES COMO ASESOR APOYANDO EL FORTALECIMIENTO DEL PROYECTO DE INVESTIGACIÓN “RESILIENCIA, AUTOEFICACIA Y HABILIDAD DE CUIDADO EN CUIDADORES DE NIÑOS, NIÑAS Y ADOLESCENTES CON DISCAPACIDAD INTELECTUAL DE CENTROS DE ATENCIÓN DE VILLAVICENCIO, META COLOMBIA”, PRESENTADO POR LA FACULTAD DE CIENCIAS DE LA SALUD, AVALADO POR EL CONSEJO INSTITUCIONAL DE INVESTIGACIONES.</v>
          </cell>
          <cell r="G33">
            <v>45181</v>
          </cell>
          <cell r="H33">
            <v>3000000</v>
          </cell>
          <cell r="I33" t="str">
            <v>Un (01) mes calendario</v>
          </cell>
          <cell r="J33">
            <v>45181</v>
          </cell>
          <cell r="K33">
            <v>45210</v>
          </cell>
          <cell r="L33" t="str">
            <v>NO APLICA</v>
          </cell>
          <cell r="M33" t="str">
            <v>NO APLICA</v>
          </cell>
          <cell r="N33" t="str">
            <v>NO APLICA</v>
          </cell>
          <cell r="O33">
            <v>2</v>
          </cell>
          <cell r="P33">
            <v>1900000</v>
          </cell>
          <cell r="Q33">
            <v>45181</v>
          </cell>
          <cell r="R33">
            <v>45199</v>
          </cell>
          <cell r="S33">
            <v>1100000</v>
          </cell>
          <cell r="T33">
            <v>45200</v>
          </cell>
          <cell r="U33">
            <v>45210</v>
          </cell>
          <cell r="BI33" t="str">
            <v xml:space="preserve">Dirección General de Investigaciones  </v>
          </cell>
          <cell r="BJ33" t="str">
            <v>CLARA ROCIO GALVIS LOPEZ</v>
          </cell>
          <cell r="BK33" t="str">
            <v>Docente de planta de la Universidad de los Llanos</v>
          </cell>
          <cell r="BL33">
            <v>1075</v>
          </cell>
          <cell r="BM33">
            <v>45051.666562500002</v>
          </cell>
          <cell r="BN33">
            <v>3000000</v>
          </cell>
          <cell r="BO33">
            <v>5322</v>
          </cell>
          <cell r="BP33">
            <v>45181</v>
          </cell>
          <cell r="BQ33">
            <v>3000000</v>
          </cell>
          <cell r="CS33" t="str">
            <v xml:space="preserve">1. Contribuir en el asesoramiento a los aspectos metodológicos relacionados con el diseño del estudio, muestra, muestreo. 2. Apoyar la construcción de bases de datos y control de calidad de datos. 3. Apoyar la ejecución del plan de análisis y manejo estadístico de resultados y discusión de hallazgos. </v>
          </cell>
          <cell r="CT33">
            <v>52816017</v>
          </cell>
          <cell r="CU33">
            <v>465</v>
          </cell>
          <cell r="CV33" t="str">
            <v>52009</v>
          </cell>
          <cell r="CY33">
            <v>8299</v>
          </cell>
          <cell r="CZ33" t="str">
            <v>M6</v>
          </cell>
        </row>
        <row r="34">
          <cell r="B34" t="str">
            <v>1186 DE 2023</v>
          </cell>
          <cell r="C34">
            <v>52217451</v>
          </cell>
          <cell r="D34" t="str">
            <v>NANCY GIOVANNA COCUNUBO COCUNUBO</v>
          </cell>
          <cell r="E34" t="str">
            <v>CONTRATO DE PRESTACIÓN DE SERVICIOS PROFESIONALES</v>
          </cell>
          <cell r="F34" t="str">
            <v>PRESTACIÓN DE SERVICIOS PROFESIONALES NECESARIO PARA EL FORTALECIMIENTO DEL PROCESO DE ASEGURAMIENTO DE LA CALIDAD DE LOS PROGRAMAS DE MAESTRÍA DE SEGURIDAD Y SALUD EN EL TRABAJO Y ESPECIALIZACIÓN EN EPIDEMIOLOGÍA, EN EL MARCO DEL ASEGURAMIENTO DE LA CALIDAD ACADÉMICA DE LA UNIVERSIDAD DE LOS LLANOS.</v>
          </cell>
          <cell r="G34">
            <v>45181</v>
          </cell>
          <cell r="H34">
            <v>14014044</v>
          </cell>
          <cell r="I34" t="str">
            <v>Tres (03) meses calendario</v>
          </cell>
          <cell r="J34">
            <v>45181</v>
          </cell>
          <cell r="K34">
            <v>45271</v>
          </cell>
          <cell r="L34" t="str">
            <v>NO APLICA</v>
          </cell>
          <cell r="M34" t="str">
            <v>NO APLICA</v>
          </cell>
          <cell r="N34" t="str">
            <v>NO APLICA</v>
          </cell>
          <cell r="O34">
            <v>4</v>
          </cell>
          <cell r="P34">
            <v>2958520</v>
          </cell>
          <cell r="Q34">
            <v>45181</v>
          </cell>
          <cell r="R34">
            <v>45199</v>
          </cell>
          <cell r="S34">
            <v>4671348</v>
          </cell>
          <cell r="T34">
            <v>45200</v>
          </cell>
          <cell r="U34">
            <v>45230</v>
          </cell>
          <cell r="W34">
            <v>45231</v>
          </cell>
          <cell r="X34">
            <v>45260</v>
          </cell>
          <cell r="Z34">
            <v>45261</v>
          </cell>
          <cell r="AA34">
            <v>45271</v>
          </cell>
          <cell r="BI34" t="str">
            <v>Facultad de Ciencias de la Salud</v>
          </cell>
          <cell r="BJ34" t="str">
            <v>LUZ MIRYAM TOBÓN BORRERO</v>
          </cell>
          <cell r="BK34" t="str">
            <v>Decana de la Facultad de Ciencias de la Salud</v>
          </cell>
          <cell r="BL34">
            <v>2065</v>
          </cell>
          <cell r="BM34">
            <v>45181.695972222224</v>
          </cell>
          <cell r="BN34">
            <v>22796179</v>
          </cell>
          <cell r="BO34">
            <v>5330</v>
          </cell>
          <cell r="BP34">
            <v>45181</v>
          </cell>
          <cell r="BQ34">
            <v>14014044</v>
          </cell>
          <cell r="CS34" t="str">
            <v>1. Apoyar los procesos de búsqueda, recopilación y sistematización de la información que se requiere dentro de los diez factores del proceso de autoevaluación. 2. Apoyar la valoración y análisis de la información obtenida de los públicos de interés y de los indicadores del programa. 3. Apoyar la construcción de documentos maestros, anexos técnicos y evidencias para procesos de calidad en la educación superior.  4. Apoyar la definición y seguimiento de planes de mejoramiento cuando aplique.</v>
          </cell>
          <cell r="CT34">
            <v>52217451</v>
          </cell>
          <cell r="CU34">
            <v>244</v>
          </cell>
          <cell r="CV34" t="str">
            <v>55200</v>
          </cell>
          <cell r="CY34">
            <v>8560</v>
          </cell>
          <cell r="CZ34" t="str">
            <v>M5</v>
          </cell>
        </row>
        <row r="35">
          <cell r="B35" t="str">
            <v>1219 DE 2023</v>
          </cell>
          <cell r="C35">
            <v>20993446</v>
          </cell>
          <cell r="D35" t="str">
            <v>ELVINIA SANTANA CASTAÑEDA</v>
          </cell>
          <cell r="E35" t="str">
            <v>CONTRATO DE PRESTACIÓN DE SERVICIOS PROFESIONALES</v>
          </cell>
          <cell r="F35" t="str">
            <v xml:space="preserve">PRESTACIÓN DE SERVICIOS PROFESIONALES NECESARIO PARA EL FORTALECIMIENTO DEL PROCESO DE AUTOEVALUACIÓN CON FINES DE RENOVACIÓN DE REGISTRO CALIFICADO Y ACREDITACIÓN DE ALTA CALIDAD EN EL PROGRAMA DE MAESTRÍA EN GESTIÓN AMBIENTAL SOSTENIBLE, EN EL MARCO DEL ASEGURAMIENTO DE LA CALIDAD ACADÉMICA DE LA UNIVERSIDAD DE LOS LLANOS. </v>
          </cell>
          <cell r="G35">
            <v>45202</v>
          </cell>
          <cell r="H35">
            <v>5683473</v>
          </cell>
          <cell r="I35" t="str">
            <v xml:space="preserve">Dos (02) meses y trece (13) días calendario </v>
          </cell>
          <cell r="J35">
            <v>45202</v>
          </cell>
          <cell r="K35">
            <v>45275</v>
          </cell>
          <cell r="L35" t="str">
            <v>NO APLICA</v>
          </cell>
          <cell r="M35" t="str">
            <v>NO APLICA</v>
          </cell>
          <cell r="N35" t="str">
            <v>NO APLICA</v>
          </cell>
          <cell r="O35">
            <v>3</v>
          </cell>
          <cell r="P35">
            <v>2179962</v>
          </cell>
          <cell r="Q35">
            <v>45202</v>
          </cell>
          <cell r="R35">
            <v>45230</v>
          </cell>
          <cell r="S35">
            <v>2335674</v>
          </cell>
          <cell r="T35">
            <v>45231</v>
          </cell>
          <cell r="U35">
            <v>45260</v>
          </cell>
          <cell r="V35">
            <v>1167837</v>
          </cell>
          <cell r="W35">
            <v>45261</v>
          </cell>
          <cell r="X35">
            <v>45275</v>
          </cell>
          <cell r="BI35" t="str">
            <v>Facultad de Ciencias Básicas e Ingeniería</v>
          </cell>
          <cell r="BJ35" t="str">
            <v>CLARA INES CARO CARO</v>
          </cell>
          <cell r="BK35" t="str">
            <v xml:space="preserve">Docente de planta de la Universidad de los Llanos </v>
          </cell>
          <cell r="BL35">
            <v>2194</v>
          </cell>
          <cell r="BM35">
            <v>45195.596585648149</v>
          </cell>
          <cell r="BN35">
            <v>11366947</v>
          </cell>
          <cell r="BO35">
            <v>5755</v>
          </cell>
          <cell r="BP35">
            <v>45202</v>
          </cell>
          <cell r="BQ35">
            <v>5683473</v>
          </cell>
          <cell r="CS35" t="str">
            <v>1. Asesorar la búsqueda, recopilación, sistematización y análisis de la información que se requiere dentro de los primeros cuatro (4) factores del proceso de Autoevaluación – DATA 2019 – 2023. 2. Contribuir con la ejecución de las actividades necesarias para la realización del proceso de autoevaluación de los primeros cuatro (4) factores del programa de Maestría en Gestión Ambiental Sostenible de la Facultad de Ciencias Básicas e Ingeniería, con fines de renovación de la Acreditación en Alta Calidad. 3. Asesorar la construcción del Informe de Autoevaluación y sus respectivos anexos, de los primeros cuatro (4) factores.</v>
          </cell>
          <cell r="CT35">
            <v>20993446</v>
          </cell>
          <cell r="CU35">
            <v>252</v>
          </cell>
          <cell r="CV35" t="str">
            <v>57502</v>
          </cell>
          <cell r="CY35">
            <v>7020</v>
          </cell>
          <cell r="CZ35" t="str">
            <v>M5</v>
          </cell>
        </row>
        <row r="36">
          <cell r="B36" t="str">
            <v>1263 DE 2023</v>
          </cell>
          <cell r="C36">
            <v>1006874611</v>
          </cell>
          <cell r="D36" t="str">
            <v>MARIA CAMILA AVILA RODRIGUEZ</v>
          </cell>
          <cell r="E36" t="str">
            <v>CONTRATO DE PRESTACIÓN DE SERVICIOS DE APOYO A LA GESTIÓN</v>
          </cell>
          <cell r="F36" t="str">
            <v xml:space="preserve">PRESTACIÓN DE SERVICIOS DE APOYO A LA GESTIÓN COMO AUXILIAR DE INVESTIGACIÓN PARA EL FORTALECIMIENTO DEL PROYECTO DE INVESTIGACIÓN “ANÁLISIS DE LA ESTRUCTURA GENÉTICA MITOCONDRIAL DE LA TORTUGA SABANERA (PODOCNEMIS VOGLI) COMO CONTRIBUCIÓN PARA SU CONSERVACIÓN”, DE LA FACULTAD DE CIENCIAS BÁSICAS E INGENIERÍAS, AVALADO POR EL CONSEJO INSTITUCIONAL DE INVESTIGACIONES, CONFORME A LA FICHA BPUNI VIAC 06 1010 2022 “FORTALECIMIENTO DE LAS CAPACIDADES CIENTÍFICAS, TECNOLÓGICAS Y DE INNOVACIÓN PARA LA GENERACIÓN Y USO DEL CONOCIMIENTO EN LA UNIVERSIDAD DE LOS LLANOS – ACTUALIZACIÓN II”. </v>
          </cell>
          <cell r="G36">
            <v>45239</v>
          </cell>
          <cell r="H36">
            <v>2400000</v>
          </cell>
          <cell r="I36" t="str">
            <v>Un (01) mes calendario</v>
          </cell>
          <cell r="J36">
            <v>45239</v>
          </cell>
          <cell r="K36">
            <v>45268</v>
          </cell>
          <cell r="L36" t="str">
            <v>NO APLICA</v>
          </cell>
          <cell r="M36" t="str">
            <v>NO APLICA</v>
          </cell>
          <cell r="N36" t="str">
            <v>NO APLICA</v>
          </cell>
          <cell r="O36">
            <v>2</v>
          </cell>
          <cell r="P36">
            <v>1760000</v>
          </cell>
          <cell r="Q36">
            <v>45239</v>
          </cell>
          <cell r="R36">
            <v>45260</v>
          </cell>
          <cell r="S36">
            <v>640000</v>
          </cell>
          <cell r="T36">
            <v>45261</v>
          </cell>
          <cell r="U36">
            <v>45268</v>
          </cell>
          <cell r="BI36" t="str">
            <v xml:space="preserve">Dirección General de Investigaciones  </v>
          </cell>
          <cell r="BJ36" t="str">
            <v>JOSE ARIEL RODRIGUEZ PULIDO</v>
          </cell>
          <cell r="BK36" t="str">
            <v>Docente de Planta de la Universidad de los Llanos</v>
          </cell>
          <cell r="BL36">
            <v>2078</v>
          </cell>
          <cell r="BM36">
            <v>45183.588217592594</v>
          </cell>
          <cell r="BN36">
            <v>4800000</v>
          </cell>
          <cell r="BO36">
            <v>6222</v>
          </cell>
          <cell r="BP36">
            <v>45239.66777777778</v>
          </cell>
          <cell r="BQ36">
            <v>2400000</v>
          </cell>
          <cell r="CS36" t="str">
            <v>1. Colaborar en el diseño de primers, estandarización del protocolo de amplificación.  2. Contribuir en el procesamiento de las muestras. 3. Brindar apoyo en el análisis de datos. 4. Prestar apoyo en la elaboración de ponencias y artículo científico.</v>
          </cell>
          <cell r="CT36">
            <v>1006874611</v>
          </cell>
          <cell r="CU36">
            <v>465</v>
          </cell>
          <cell r="CV36" t="str">
            <v>52009</v>
          </cell>
          <cell r="CY36">
            <v>7490</v>
          </cell>
          <cell r="CZ36" t="str">
            <v>M6</v>
          </cell>
        </row>
        <row r="37">
          <cell r="B37" t="str">
            <v>1264 DE 2023</v>
          </cell>
          <cell r="C37">
            <v>1003688667</v>
          </cell>
          <cell r="D37" t="str">
            <v>DIANA MARCELA LOZANO NARANJO</v>
          </cell>
          <cell r="E37" t="str">
            <v>CONTRATO DE PRESTACIÓN DE SERVICIOS DE APOYO A LA GESTIÓN</v>
          </cell>
          <cell r="F37" t="str">
            <v>PRESTACIÓN DE SERVICIOS DE APOYO A LA GESTIÓN COMO AUXILIAR DE INVESTIGACIÓN PARA EL FORTALECIMIENTO DEL PROYECTO DE INVESTIGACIÓN “ANÁLISIS DE LA ESTRUCTURA GENÉTICA MITOCONDRIAL DE LA TORTUGA SABANERA (PODOCNEMIS VOGLI) COMO CONTRIBUCIÓN PARA SU CONSERVACIÓN”, DE LA FACULTAD DE CIENCIAS BÁSICAS E INGENIERÍAS, AVALADO POR EL CONSEJO INSTITUCIONAL DE INVESTIGACIONES, CONFORME A LA FICHA BPUNI VIAC 06 1010 2022 “FORTALECIMIENTO DE LAS CAPACIDADES CIENTÍFICAS, TECNOLÓGICAS Y DE INNOVACIÓN PARA LA GENERACIÓN Y USO DEL CONOCIMIENTO EN LA UNIVERSIDAD DE LOS LLANOS – ACTUALIZACIÓN II”.</v>
          </cell>
          <cell r="G37">
            <v>45239</v>
          </cell>
          <cell r="H37">
            <v>2400000</v>
          </cell>
          <cell r="I37" t="str">
            <v>Un (01) mes calendario</v>
          </cell>
          <cell r="J37">
            <v>45239</v>
          </cell>
          <cell r="K37">
            <v>45268</v>
          </cell>
          <cell r="L37" t="str">
            <v>NO APLICA</v>
          </cell>
          <cell r="M37" t="str">
            <v>NO APLICA</v>
          </cell>
          <cell r="N37" t="str">
            <v>NO APLICA</v>
          </cell>
          <cell r="O37">
            <v>2</v>
          </cell>
          <cell r="P37">
            <v>1760000</v>
          </cell>
          <cell r="Q37">
            <v>45239</v>
          </cell>
          <cell r="R37">
            <v>45260</v>
          </cell>
          <cell r="S37">
            <v>640000</v>
          </cell>
          <cell r="T37">
            <v>45261</v>
          </cell>
          <cell r="U37">
            <v>45268</v>
          </cell>
          <cell r="BI37" t="str">
            <v xml:space="preserve">Dirección General de Investigaciones  </v>
          </cell>
          <cell r="BJ37" t="str">
            <v>JOSE ARIEL RODRIGUEZ PULIDO</v>
          </cell>
          <cell r="BK37" t="str">
            <v>Docente de Planta de la Universidad de los Llanos</v>
          </cell>
          <cell r="BL37">
            <v>2078</v>
          </cell>
          <cell r="BM37">
            <v>45183.588217592594</v>
          </cell>
          <cell r="BN37">
            <v>4800000</v>
          </cell>
          <cell r="BO37">
            <v>6223</v>
          </cell>
          <cell r="BP37">
            <v>45239.668877314813</v>
          </cell>
          <cell r="BQ37">
            <v>2400000</v>
          </cell>
          <cell r="CS37" t="str">
            <v xml:space="preserve">1. Colaborar en la colecta y procesamiento de las muestras. 2. Brindar apoyo en el análisis de datos. 3. Prestar apoyo en la elaboración de ponencia y artículo científico. </v>
          </cell>
          <cell r="CT37">
            <v>1003688667</v>
          </cell>
          <cell r="CU37">
            <v>465</v>
          </cell>
          <cell r="CV37" t="str">
            <v>52009</v>
          </cell>
          <cell r="CY37">
            <v>7490</v>
          </cell>
          <cell r="CZ37" t="str">
            <v>M6</v>
          </cell>
        </row>
        <row r="38">
          <cell r="B38" t="str">
            <v>1277 DE 2023</v>
          </cell>
          <cell r="C38">
            <v>1006827482</v>
          </cell>
          <cell r="D38" t="str">
            <v>LUISA FERNANDA DUQUE GUTIERREZ</v>
          </cell>
          <cell r="E38" t="str">
            <v>CONTRATO DE PRESTACIÓN DE SERVICIOS DE APOYO A LA GESTIÓN</v>
          </cell>
          <cell r="F38" t="str">
            <v>PRESTACIÓN DE SERVICIOS DE APOYO A LA GESTIÓN NECESARIOS PARA EL FORTALECIMIENTO DEL PROYECTO DE INVESTIGACIÓN “ESTUDIO SOBRE INSPECCIÓN Y DIAGNÓSTICO DE LESIONES COMPATIBLES CON TUBERCULOSIS Y POLISEROSITIS EN BÚFALOS DE AGUA (BUBALUS BUBALIS) EN LA PLANTA DE BENEFICIO ANIMAL FRIOGAN S.A. EN VILLAVICENCIO - META”, DE LA FACULTAD DE CIENCIAS AGROPECUARIAS Y RECURSOS NATURALES, AVALADO POR EL CONSEJO INSTITUCIONAL DE INVESTIGACIONES, CONFORME A LA FICHA BPUNI VIAC 06 1010 2022 “FORTALECIMIENTO DE LAS CAPACIDADES CIENTÍFICAS, TECNOLÓGICAS Y DE INNOVACIÓN PARA LA GENERACIÓN Y USO DEL CONOCIMIENTO EN LA UNIVERSIDAD DE LOS LLANOS ACTUALIZACIÓN II”.</v>
          </cell>
          <cell r="G38">
            <v>45246</v>
          </cell>
          <cell r="H38">
            <v>1200000</v>
          </cell>
          <cell r="I38" t="str">
            <v>Un (01) mes calendario</v>
          </cell>
          <cell r="J38">
            <v>45246</v>
          </cell>
          <cell r="K38">
            <v>45275</v>
          </cell>
          <cell r="L38" t="str">
            <v>NO APLICA</v>
          </cell>
          <cell r="M38" t="str">
            <v>NO APLICA</v>
          </cell>
          <cell r="N38" t="str">
            <v>NO APLICA</v>
          </cell>
          <cell r="O38">
            <v>2</v>
          </cell>
          <cell r="P38">
            <v>600000</v>
          </cell>
          <cell r="Q38">
            <v>45246</v>
          </cell>
          <cell r="R38">
            <v>45260</v>
          </cell>
          <cell r="S38">
            <v>600000</v>
          </cell>
          <cell r="T38">
            <v>45261</v>
          </cell>
          <cell r="U38">
            <v>45275</v>
          </cell>
          <cell r="BI38" t="str">
            <v xml:space="preserve">Dirección General de Investigaciones  </v>
          </cell>
          <cell r="BJ38" t="str">
            <v>PEDRO RENE ESLAVA MOCHA</v>
          </cell>
          <cell r="BK38" t="str">
            <v>Docente de planta de la Universidad de los Llanos</v>
          </cell>
          <cell r="BL38">
            <v>2122</v>
          </cell>
          <cell r="BM38">
            <v>45188.653645833336</v>
          </cell>
          <cell r="BN38">
            <v>2920000</v>
          </cell>
          <cell r="BO38">
            <v>6318</v>
          </cell>
          <cell r="BP38">
            <v>45246.428587962961</v>
          </cell>
          <cell r="BQ38">
            <v>1200000</v>
          </cell>
          <cell r="CS38" t="str">
            <v>1. Brindar acompañamiento en la toma de muestras de tejidos de canales de búfalo en la planta de beneficio. 2. Contribuir en el embalaje de las muestras de tejidos en cavas de icopor. 3. Apoyar en el traslado de las muestras al servicio de transporte hacia Bogotá.</v>
          </cell>
          <cell r="CT38">
            <v>1006827482</v>
          </cell>
          <cell r="CU38">
            <v>465</v>
          </cell>
          <cell r="CV38" t="str">
            <v>52009</v>
          </cell>
          <cell r="CY38">
            <v>8299</v>
          </cell>
          <cell r="CZ38" t="str">
            <v>M6</v>
          </cell>
        </row>
        <row r="39">
          <cell r="B39" t="str">
            <v>0662 DE 2023</v>
          </cell>
          <cell r="C39">
            <v>1234791971</v>
          </cell>
          <cell r="D39" t="str">
            <v>LEIDY TATIANA ALFONSO VILLADA</v>
          </cell>
          <cell r="E39" t="str">
            <v>CONTRATO DE PRESTACIÓN DE SERVICIOS PROFESIONALES</v>
          </cell>
          <cell r="F39" t="str">
            <v>PRESTACIÓN DE SERVICIOS PROFESIONALES NECESARIO PARA EL FORTALECIMIENTO DE LOS PROCESOS DE GESTIÓN JURÍDICA DE LA OFICINA ASESORA JURÍDICA DE LA UNIVERSIDAD DE LOS LLANOS.</v>
          </cell>
          <cell r="G39">
            <v>45078</v>
          </cell>
          <cell r="H39">
            <v>16116151</v>
          </cell>
          <cell r="I39" t="str">
            <v>Seis (06) meses y veintisiete (27) días calendario</v>
          </cell>
          <cell r="J39">
            <v>45078</v>
          </cell>
          <cell r="K39">
            <v>45287</v>
          </cell>
          <cell r="L39" t="str">
            <v>NO APLICA</v>
          </cell>
          <cell r="M39" t="str">
            <v>NO APLICA</v>
          </cell>
          <cell r="N39" t="str">
            <v>NO APLICA</v>
          </cell>
          <cell r="O39">
            <v>8</v>
          </cell>
          <cell r="P39">
            <v>2335674</v>
          </cell>
          <cell r="Q39">
            <v>45078</v>
          </cell>
          <cell r="R39">
            <v>45107</v>
          </cell>
          <cell r="S39">
            <v>2335674</v>
          </cell>
          <cell r="T39">
            <v>45108</v>
          </cell>
          <cell r="U39">
            <v>45138</v>
          </cell>
          <cell r="V39">
            <v>2335674</v>
          </cell>
          <cell r="W39">
            <v>45139</v>
          </cell>
          <cell r="X39">
            <v>45169</v>
          </cell>
          <cell r="Y39">
            <v>2335674</v>
          </cell>
          <cell r="Z39">
            <v>45170</v>
          </cell>
          <cell r="AA39">
            <v>45199</v>
          </cell>
          <cell r="AB39">
            <v>2335674</v>
          </cell>
          <cell r="AC39">
            <v>45200</v>
          </cell>
          <cell r="AD39">
            <v>45230</v>
          </cell>
          <cell r="AE39">
            <v>2335674</v>
          </cell>
          <cell r="AF39">
            <v>45231</v>
          </cell>
          <cell r="AG39">
            <v>45260</v>
          </cell>
          <cell r="AH39">
            <v>2102106.6</v>
          </cell>
          <cell r="AI39">
            <v>45261</v>
          </cell>
          <cell r="AJ39">
            <v>45287</v>
          </cell>
          <cell r="AK39">
            <v>1401404</v>
          </cell>
          <cell r="AL39">
            <v>45288</v>
          </cell>
          <cell r="AM39">
            <v>45305</v>
          </cell>
          <cell r="BI39" t="str">
            <v>Oficina Asesora Jurídica</v>
          </cell>
          <cell r="BJ39" t="str">
            <v>ZULITH ANDREA ROMERO MARTIN</v>
          </cell>
          <cell r="BK39" t="str">
            <v>Asesora Jurídica</v>
          </cell>
          <cell r="BL39">
            <v>1310</v>
          </cell>
          <cell r="BM39">
            <v>45078.627118055556</v>
          </cell>
          <cell r="BN39">
            <v>17867907</v>
          </cell>
          <cell r="BO39">
            <v>2792</v>
          </cell>
          <cell r="BP39">
            <v>45078</v>
          </cell>
          <cell r="BQ39">
            <v>16116151</v>
          </cell>
          <cell r="BR39" t="str">
            <v>1</v>
          </cell>
          <cell r="BS39">
            <v>45259</v>
          </cell>
          <cell r="BT39">
            <v>45288</v>
          </cell>
          <cell r="BU39">
            <v>45305</v>
          </cell>
          <cell r="BV39" t="str">
            <v xml:space="preserve">Dieciocho (18) días calendario </v>
          </cell>
          <cell r="BW39" t="str">
            <v>Siete (07) meses y quince (15) días calendario</v>
          </cell>
          <cell r="BX39">
            <v>1</v>
          </cell>
          <cell r="BY39">
            <v>45259</v>
          </cell>
          <cell r="BZ39">
            <v>1401404</v>
          </cell>
          <cell r="CA39">
            <v>2901</v>
          </cell>
          <cell r="CB39">
            <v>45259</v>
          </cell>
          <cell r="CC39">
            <v>132169843</v>
          </cell>
          <cell r="CD39">
            <v>7066</v>
          </cell>
          <cell r="CE39">
            <v>45259</v>
          </cell>
          <cell r="CF39">
            <v>1401404</v>
          </cell>
          <cell r="CP39">
            <v>45305</v>
          </cell>
          <cell r="CS39" t="str">
            <v>1. Apoyar la proyección de respuestas a las consultas o peticiones de índole jurídica elevadas por las diferentes dependencias de la universidad, por particulares o entidades públicas dirigidas a la Universidad a la oficina y/o a aquellas designadas por el señor rector, conforme a las directrices impartida por el Asesor de la Oficina Asesora Jurídica y la normatividad propia del asunto. 2. Contribuir en la proyección de conceptos jurídicos cuando se requiera. 3. Apoyar la revisión y elaboración de Actos Administrativos y circulares que le sean asignadas, según su naturaleza. 4. Prestar apoyo en asesorías jurídicas cuando le sean requeridas por el Asesor de la Oficina Asesora Jurídica. 5. Coadyuvar en la revisión, verificación y cumplimiento de la documentación requerida para la vinculación por contrato de prestación de servicios, perteneciente a los Convenios y/o proyectos suscritos con la Universidad de los Llanos. 6. Revisar y viabilizar las minutas de contratos de prestación de servicios y todos los actos que modifiquen los contratos iniciales. 7. Proyectar las minutas de los contratos de prestación de servicios suscritos con la universidad de los Llanos. 8. Brindar apoyo en la revisión de los valores de los compromisos presupuestales de los contratos y adiciones de prestación de servicios e informar por correo electrónico los ajustes requeridos. 9. Proyectar las minutas de prórroga y/o adición de los contratos de prestación de servicios suscritos con la universidad de los Llanos. 10.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11. Contribuir en la elaboración de los formatos para pago que contenga la información de los contratos de prestación de servicios y las novedades que se devengan dentro de la etapa contractual y poscontractual, verificando que se han cargados en la página de la Universidad de los Llanos. 12. Contribuir en la elaboración de la Matriz Sicof, con la información de los contratos de prestación de servicios y las novedades que surjan dentro de la etapa contractual y poscontractual, para llevar a cabo el proceso de cargue de pago masivo e individual en la plataforma SICOF ERP (Sistema Integrado de Información De Control Fiscal). 13. Brindar reporte mensual de los contratos y las novedades que surjan dentro del proceso, para la proyección de informes y procedimientos que sean requeridos por los entes de control y diferentes dependencias de la Universidad. 14. Brindar reporte mensual de las fechas de liquidación de los contratos de prestación de servicios, para dar cumplimiento al informe de SIRECI (Sistema de Rendición Electrónica de la Cuenta e Informes). 15.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16. Contribuir en la elaboración de los formatos de código de contratación y verificar que se han cargado en la página de la Universidad de los Llanos. 17. Brindar apoyo en el análisis y diseño de formatos que se requieran para el buen funcionamiento de proceso de contratación. 18. Coadyuvar en la proyección de respuestas a las solicitudes de los órganos de control. 19. Contribuir con la proyección de actos administrativos o respuestas a los recursos que sean interpuestos contra los mismos y que se pasen al conocimiento de la oficina.  20. Brindar apoyo en la publicación de contratos de prestación de servicios y demás documentos del proceso contractual en el Sistema Electrónico de Contratación Publica SECOP II.  21. Prestar apoyo a los procesos de defensa judicial de la Universidad de los Llanos.</v>
          </cell>
          <cell r="CT39">
            <v>1234791971</v>
          </cell>
          <cell r="CU39">
            <v>436</v>
          </cell>
          <cell r="CV39" t="str">
            <v>210</v>
          </cell>
          <cell r="CW39">
            <v>504</v>
          </cell>
          <cell r="CX39" t="str">
            <v>210</v>
          </cell>
          <cell r="CY39">
            <v>8299</v>
          </cell>
          <cell r="CZ39" t="str">
            <v>M6</v>
          </cell>
        </row>
        <row r="40">
          <cell r="B40" t="str">
            <v>0712 DE 2023</v>
          </cell>
          <cell r="C40">
            <v>35263186</v>
          </cell>
          <cell r="D40" t="str">
            <v xml:space="preserve">NURY CONSUELO ALVAREZ </v>
          </cell>
          <cell r="E40" t="str">
            <v>CONTRATO DE PRESTACIÓN DE SERVICIOS PROFESIONALES</v>
          </cell>
          <cell r="F40" t="str">
            <v>PRESTACIÓN DE SERVICIOS PROFESIONALES NECESARIO PARA EL FORTALECIMIENTO DE LOS PROCESOS ADMINISTRATIVOS DE LA OFICINA DE ADMISIONES, REGISTRO Y CONTROL ACADÉMICO DE LA UNIVERSIDAD DE LOS LLANOS.</v>
          </cell>
          <cell r="G40">
            <v>45125</v>
          </cell>
          <cell r="H40">
            <v>17439701</v>
          </cell>
          <cell r="I40" t="str">
            <v>Cinco (05) meses y diez (10) días calendario</v>
          </cell>
          <cell r="J40">
            <v>45125</v>
          </cell>
          <cell r="K40">
            <v>45287</v>
          </cell>
          <cell r="L40" t="str">
            <v>NO APLICA</v>
          </cell>
          <cell r="M40" t="str">
            <v>NO APLICA</v>
          </cell>
          <cell r="N40" t="str">
            <v>NO APLICA</v>
          </cell>
          <cell r="O40">
            <v>7</v>
          </cell>
          <cell r="P40">
            <v>1416976</v>
          </cell>
          <cell r="Q40">
            <v>45125</v>
          </cell>
          <cell r="R40">
            <v>45138</v>
          </cell>
          <cell r="S40">
            <v>3269944</v>
          </cell>
          <cell r="T40">
            <v>45139</v>
          </cell>
          <cell r="U40">
            <v>45169</v>
          </cell>
          <cell r="V40">
            <v>3269944</v>
          </cell>
          <cell r="W40">
            <v>45170</v>
          </cell>
          <cell r="X40">
            <v>45199</v>
          </cell>
          <cell r="Y40">
            <v>3269944</v>
          </cell>
          <cell r="Z40">
            <v>45200</v>
          </cell>
          <cell r="AA40">
            <v>45230</v>
          </cell>
          <cell r="AB40">
            <v>3269944</v>
          </cell>
          <cell r="AC40">
            <v>45231</v>
          </cell>
          <cell r="AD40">
            <v>45260</v>
          </cell>
          <cell r="AE40">
            <v>2942949</v>
          </cell>
          <cell r="AF40">
            <v>45261</v>
          </cell>
          <cell r="AG40">
            <v>45287</v>
          </cell>
          <cell r="AH40">
            <v>1961966</v>
          </cell>
          <cell r="AI40">
            <v>45288</v>
          </cell>
          <cell r="AJ40">
            <v>45305</v>
          </cell>
          <cell r="BI40" t="str">
            <v>Oficina de Admisiones, Registro y Control Académico</v>
          </cell>
          <cell r="BJ40" t="str">
            <v>JEISSON ANTONIO RODRIGUEZ NEIRA</v>
          </cell>
          <cell r="BK40" t="str">
            <v>Jefe de Oficina</v>
          </cell>
          <cell r="BL40">
            <v>1646</v>
          </cell>
          <cell r="BM40">
            <v>45122</v>
          </cell>
          <cell r="BN40">
            <v>3162464808</v>
          </cell>
          <cell r="BO40">
            <v>3770</v>
          </cell>
          <cell r="BP40">
            <v>45125</v>
          </cell>
          <cell r="BQ40">
            <v>17439701</v>
          </cell>
          <cell r="BR40">
            <v>1</v>
          </cell>
          <cell r="BS40">
            <v>45259</v>
          </cell>
          <cell r="BT40">
            <v>45288</v>
          </cell>
          <cell r="BU40">
            <v>45305</v>
          </cell>
          <cell r="BV40" t="str">
            <v xml:space="preserve">Dieciocho (18) días calendario </v>
          </cell>
          <cell r="BW40" t="str">
            <v>Cinco (05) meses y veintiocho (28) días calendario</v>
          </cell>
          <cell r="BX40">
            <v>1</v>
          </cell>
          <cell r="BY40">
            <v>45259</v>
          </cell>
          <cell r="BZ40">
            <v>1961966</v>
          </cell>
          <cell r="CA40">
            <v>2901</v>
          </cell>
          <cell r="CB40">
            <v>45259</v>
          </cell>
          <cell r="CC40">
            <v>132169843</v>
          </cell>
          <cell r="CD40">
            <v>7005</v>
          </cell>
          <cell r="CE40">
            <v>45259</v>
          </cell>
          <cell r="CF40">
            <v>1961966</v>
          </cell>
          <cell r="CP40">
            <v>45305</v>
          </cell>
          <cell r="CS40" t="str">
            <v>1. Apoyar la revisión, registro y ajuste del sistema de información institucional para su correspondiente adaptación a los procesos de admisión, matricula, inscripción de cursos, retiro de estudiantes, registro de notas, cancelación de cursos y/o cancelación de semestre de los programas académicos de pregrado de conformidad con la normatividad vigente.  2. Colaborar con la elaboración de informes estadísticos solicitados a la Oficina de Admisiones Registro y Control Académico. 3.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ajuste de tarifas y fechas de matrícula según el calendario académico establecido, el Acuerdo Superior 008 de 2020 y demás normatividad relacionada. 4. Apoyar y asesorar los requerimientos e inquietudes de los aspirantes, admitidos y estudiantes con respecto a su situación académica de acuerdo a la normatividad vigente. 5. Apoyar en la revisión de los soportes de inscripción de aspirantes para admisión especial, contribuyendo con la validación con los organismos pertinentes. 6. Apoyar en la publicación de la oferta académica de los programas de pregrado en el sitio web institucional y gestión de difusión masiva con el área de Comunicaciones. 7. Prestar apoyo en la elaboración de instructivos e infogramas con respecto a los procesos de inscripción, admisión y matricula en coordinación con el área de Comunicaciones. 8. Prestar apoyo en las jornadas de inducción a los estudiantes nuevos, brindando las directrices sobre el proceso de matrícula, reintegros, exoneración de pagos de matrícula, y demás temas establecidos en el Reglamento Estudiantil. 9. Colaborar con el registro de resultados de pruebas ICFES SABER 11 en el sistema de información institucional SIAU a través de los archivos obtenidos de la plataforma PRISMA del ICFES. 10. Prestar apoyo en los requerimientos solicitados para la acreditación de programas y acreditación institucional. 11. Apoyar en la actualización de procedimientos y formatos publicados en el Sistema Ingresado de Gestión (SIG) conforme a las modificaciones o ajustes que se realicen. 12. Prestar apoyo en los cambios o distribución grupos de cursos a estudiantes, conforme lo autorizado por las direcciones de programa. 13. Prestar apoyo en la elaboración de reportes para la expedición de pólizas estudiantiles. 14. Coordinar junto con el Jefe de Admisiones propuestas de creación, actualización de procedimientos y/o normas de pregrado conforme a los avances tecnológicos o ajustes de normatividad nacional o institucional.</v>
          </cell>
          <cell r="CT40">
            <v>35263186</v>
          </cell>
          <cell r="CU40">
            <v>504</v>
          </cell>
          <cell r="CV40" t="str">
            <v>603</v>
          </cell>
          <cell r="CW40">
            <v>504</v>
          </cell>
          <cell r="CX40" t="str">
            <v>603</v>
          </cell>
          <cell r="CY40">
            <v>7110</v>
          </cell>
          <cell r="CZ40" t="str">
            <v>M5</v>
          </cell>
        </row>
        <row r="41">
          <cell r="B41" t="str">
            <v>0715 DE 2023</v>
          </cell>
          <cell r="C41">
            <v>1121832460</v>
          </cell>
          <cell r="D41" t="str">
            <v>CARLOS ROBINSON CELIS REINOSO</v>
          </cell>
          <cell r="E41" t="str">
            <v>CONTRATO DE PRESTACIÓN DE SERVICIOS DE APOYO A LA GESTIÓN</v>
          </cell>
          <cell r="F41" t="str">
            <v>PRESTACIÓN DE SERVICIOS DE APOYO A LA GESTIÓN NECESARIO PARA EL FORTALECIMIENTO DE LOS PROCESOS OPERATIVOS Y ADMINISTRATIVOS DE LA OFICINA DE ADMISIONES, REGISTRO Y CONTROL ACADÉMICO DE LA UNIVERSIDAD DE LOS LLANOS.</v>
          </cell>
          <cell r="G41">
            <v>45125</v>
          </cell>
          <cell r="H41">
            <v>10946524</v>
          </cell>
          <cell r="I41" t="str">
            <v>Cuatro (04) meses y veintiocho (28) días calendario</v>
          </cell>
          <cell r="J41">
            <v>45125</v>
          </cell>
          <cell r="K41">
            <v>45275</v>
          </cell>
          <cell r="L41" t="str">
            <v>NO APLICA</v>
          </cell>
          <cell r="M41" t="str">
            <v>NO APLICA</v>
          </cell>
          <cell r="N41" t="str">
            <v>NO APLICA</v>
          </cell>
          <cell r="O41">
            <v>8</v>
          </cell>
          <cell r="P41">
            <v>961519</v>
          </cell>
          <cell r="Q41">
            <v>45125</v>
          </cell>
          <cell r="R41">
            <v>45138</v>
          </cell>
          <cell r="S41">
            <v>2218890</v>
          </cell>
          <cell r="T41">
            <v>45139</v>
          </cell>
          <cell r="U41">
            <v>45169</v>
          </cell>
          <cell r="V41">
            <v>2218890</v>
          </cell>
          <cell r="W41">
            <v>45170</v>
          </cell>
          <cell r="X41">
            <v>45199</v>
          </cell>
          <cell r="Y41">
            <v>2218890</v>
          </cell>
          <cell r="Z41">
            <v>45200</v>
          </cell>
          <cell r="AA41">
            <v>45230</v>
          </cell>
          <cell r="AB41">
            <v>2218890</v>
          </cell>
          <cell r="AC41">
            <v>45231</v>
          </cell>
          <cell r="AD41">
            <v>45260</v>
          </cell>
          <cell r="AE41">
            <v>1109445</v>
          </cell>
          <cell r="AF41">
            <v>45261</v>
          </cell>
          <cell r="AG41">
            <v>45275</v>
          </cell>
          <cell r="AH41">
            <v>887556</v>
          </cell>
          <cell r="AI41">
            <v>45276</v>
          </cell>
          <cell r="AJ41">
            <v>45287</v>
          </cell>
          <cell r="AK41">
            <v>1331334</v>
          </cell>
          <cell r="AL41">
            <v>45288</v>
          </cell>
          <cell r="AM41">
            <v>45305</v>
          </cell>
          <cell r="BI41" t="str">
            <v>Oficina de Admisiones, Registro y Control Académico</v>
          </cell>
          <cell r="BJ41" t="str">
            <v>JEISSON ANTONIO RODRIGUEZ NEIRA</v>
          </cell>
          <cell r="BK41" t="str">
            <v>Jefe de Oficina</v>
          </cell>
          <cell r="BL41">
            <v>1646</v>
          </cell>
          <cell r="BM41">
            <v>45122</v>
          </cell>
          <cell r="BN41">
            <v>3162464808</v>
          </cell>
          <cell r="BO41">
            <v>3849</v>
          </cell>
          <cell r="BP41">
            <v>45125</v>
          </cell>
          <cell r="BQ41">
            <v>10946524</v>
          </cell>
          <cell r="BR41">
            <v>1</v>
          </cell>
          <cell r="BS41">
            <v>45259</v>
          </cell>
          <cell r="BT41">
            <v>45276</v>
          </cell>
          <cell r="BU41">
            <v>45305</v>
          </cell>
          <cell r="BV41" t="str">
            <v>Treinta (30) días calendario</v>
          </cell>
          <cell r="BW41" t="str">
            <v>Cinco (05) meses y veintiocho (28) días calendario</v>
          </cell>
          <cell r="BX41">
            <v>1</v>
          </cell>
          <cell r="BY41">
            <v>45259</v>
          </cell>
          <cell r="BZ41">
            <v>2218890</v>
          </cell>
          <cell r="CA41">
            <v>2901</v>
          </cell>
          <cell r="CB41">
            <v>45259</v>
          </cell>
          <cell r="CC41">
            <v>132169843</v>
          </cell>
          <cell r="CD41">
            <v>7037</v>
          </cell>
          <cell r="CE41">
            <v>45259</v>
          </cell>
          <cell r="CF41">
            <v>2218890</v>
          </cell>
          <cell r="CP41">
            <v>45305</v>
          </cell>
          <cell r="CS41" t="str">
            <v>1. Apoyar la revisión, registro y ajuste del sistema de información institucional para su correspondiente adaptación a los procesos de admisión, matrícula, inscripción de cursos, retiro de estudiantes, registro de notas, cancelación de cursos y/o cancelación de semestre de los programas académicos de pregrado de conformidad con la normatividad vigente. 2. Contribuir con la entrega de requerimientos al Área de Sistemas para la optimización funcional y visual de las interfaces del sistema de información y de los reportes generados automáticamente por el mismo (constancias, listas de asistencia, certificados de notas, entre otros). 3. Colaborar con la elaboración de informes estadísticos avanzados de programas académicos de pregrado y reportes del Sistema Nacional de Instituciones de Educación Superior (SNIES) en los formatos requeridos para Aspirantes, Admitidos, Estudiantes de Primer curso, Estudiantes Matriculados. 4. Coadyuvar en la elaboración y cargue semestral del Reporte de Matricula, el Reporte de Permanencia y desempeño requeridos por el Departamento para la Prosperidad Social (DPS), en los formatos establecidos. 5.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asignación de multas académicas, ajuste de tarifas y fechas de matrícula según el calendario académico establecido y el Acuerdo Superior 008 de 2020 y demás normatividad relacionada. 6. Apoyar y asesorar el proceso de selección y admisión de los aspirantes inscritos a programas de Pregrado en coordinación con el Jefe de Oficina de Admisiones, Registro y Control Académico. 7. Prestar apoyo en las jornadas de inducción a los estudiantes nuevos, brindando las directrices sobre el proceso de matrícula, reintegros, exoneración de pagos de matrícula, y demás temas establecidos en el Reglamento Estudiantil. 8. Apoyar en la verificación con los entes y herramientas pertinentes a los aspirantes inscritos en categoría especial, para confirmar su condición. 9. Apoyar y asesorar los requerimientos e inquietudes de los aspirantes, admitidos, estudiantes y comunidad en general con respecto a su situación académica de acuerdo a la normatividad vigente. 10. Contribuir con los reportes de indicadores institucionales establecidos por el SIG.</v>
          </cell>
          <cell r="CT41">
            <v>1121832460.5</v>
          </cell>
          <cell r="CU41">
            <v>504</v>
          </cell>
          <cell r="CV41" t="str">
            <v>603</v>
          </cell>
          <cell r="CW41">
            <v>504</v>
          </cell>
          <cell r="CX41" t="str">
            <v>603</v>
          </cell>
          <cell r="CY41">
            <v>8299</v>
          </cell>
          <cell r="CZ41" t="str">
            <v>M6</v>
          </cell>
        </row>
        <row r="42">
          <cell r="B42" t="str">
            <v>0717 DE 2023</v>
          </cell>
          <cell r="C42">
            <v>1121838496</v>
          </cell>
          <cell r="D42" t="str">
            <v xml:space="preserve">DARWIN SCHLEYDEN GUTIERREZ CASALLAS </v>
          </cell>
          <cell r="E42" t="str">
            <v>CONTRATO DE PRESTACIÓN DE SERVICIOS PROFESIONALES</v>
          </cell>
          <cell r="F42" t="str">
            <v>PRESTACIÓN DE SERVICIOS PROFESIONALES NECESARIO PARA EL FORTALECIMIENTO DE LOS PROCESOS DE LA SECCIÓN DE ALMACÉN DE LA UNIVERSIDAD DE LOS LLANOS.</v>
          </cell>
          <cell r="G42">
            <v>45125</v>
          </cell>
          <cell r="H42">
            <v>14948315</v>
          </cell>
          <cell r="I42" t="str">
            <v>Cinco (05) meses y diez (10) días calendario</v>
          </cell>
          <cell r="J42">
            <v>45125</v>
          </cell>
          <cell r="K42">
            <v>45287</v>
          </cell>
          <cell r="L42" t="str">
            <v>NO APLICA</v>
          </cell>
          <cell r="M42" t="str">
            <v>NO APLICA</v>
          </cell>
          <cell r="N42" t="str">
            <v>NO APLICA</v>
          </cell>
          <cell r="O42">
            <v>7</v>
          </cell>
          <cell r="P42">
            <v>1214551</v>
          </cell>
          <cell r="Q42">
            <v>45125</v>
          </cell>
          <cell r="R42">
            <v>45138</v>
          </cell>
          <cell r="S42">
            <v>2802809</v>
          </cell>
          <cell r="T42">
            <v>45139</v>
          </cell>
          <cell r="U42">
            <v>45169</v>
          </cell>
          <cell r="V42">
            <v>2802809</v>
          </cell>
          <cell r="W42">
            <v>45170</v>
          </cell>
          <cell r="X42">
            <v>45199</v>
          </cell>
          <cell r="Y42">
            <v>2802809</v>
          </cell>
          <cell r="Z42">
            <v>45200</v>
          </cell>
          <cell r="AA42">
            <v>45230</v>
          </cell>
          <cell r="AB42">
            <v>2802809</v>
          </cell>
          <cell r="AC42">
            <v>45231</v>
          </cell>
          <cell r="AD42">
            <v>45260</v>
          </cell>
          <cell r="AE42">
            <v>2522528</v>
          </cell>
          <cell r="AF42">
            <v>45261</v>
          </cell>
          <cell r="AG42">
            <v>45287</v>
          </cell>
          <cell r="AH42">
            <v>1681685</v>
          </cell>
          <cell r="AI42">
            <v>45288</v>
          </cell>
          <cell r="AJ42">
            <v>45305</v>
          </cell>
          <cell r="BI42" t="str">
            <v>Sección de Almacén</v>
          </cell>
          <cell r="BJ42" t="str">
            <v>GLORIA INÉS HERRERA SARMIENTO</v>
          </cell>
          <cell r="BK42" t="str">
            <v>Jefe de Oficina</v>
          </cell>
          <cell r="BL42">
            <v>1646</v>
          </cell>
          <cell r="BM42">
            <v>45122</v>
          </cell>
          <cell r="BN42">
            <v>3162464808</v>
          </cell>
          <cell r="BO42">
            <v>3853</v>
          </cell>
          <cell r="BP42">
            <v>45125</v>
          </cell>
          <cell r="BQ42">
            <v>14948315</v>
          </cell>
          <cell r="BR42">
            <v>1</v>
          </cell>
          <cell r="BS42">
            <v>45259</v>
          </cell>
          <cell r="BT42">
            <v>45288</v>
          </cell>
          <cell r="BU42">
            <v>45305</v>
          </cell>
          <cell r="BV42" t="str">
            <v xml:space="preserve">Dieciocho (18) días calendario </v>
          </cell>
          <cell r="BW42" t="str">
            <v>Cinco (05) meses y veintiocho (28) días calendario</v>
          </cell>
          <cell r="BX42">
            <v>1</v>
          </cell>
          <cell r="BY42">
            <v>45259</v>
          </cell>
          <cell r="BZ42">
            <v>1681685</v>
          </cell>
          <cell r="CA42">
            <v>2901</v>
          </cell>
          <cell r="CB42">
            <v>45259</v>
          </cell>
          <cell r="CC42">
            <v>132169843</v>
          </cell>
          <cell r="CD42">
            <v>7038</v>
          </cell>
          <cell r="CE42">
            <v>45259</v>
          </cell>
          <cell r="CF42">
            <v>1681685</v>
          </cell>
          <cell r="CP42">
            <v>45305</v>
          </cell>
          <cell r="CS42" t="str">
            <v>1. Contribuir en la elaboración y actualización de la información referente con: mapa de riesgos indicadores, plan de mejoramiento, procedimientos y formatos. 2. Colaborar en la verificación de saldos kárdex de las diferentes bodegas. 3. Apoyar la elaboración de informes inherentes a la Sección de Almacén: informes de gestión o de acción, informe análisis movimiento de Almacén, Informes para acreditación institucional y cualquier otro informe que se requiera.  4. Prestar apoyo en identificación de mejoras del programa SICOF del módulo de compras. 5. Apoyar el proceso de las salidas y entradas de materiales y suministros. 6. Apoyar en el desarrollo del procedimiento de bajas directas. 7. Colaborar en realizar seguimiento, control y ajuste de saldos de los grupos según movimiento de Almacén desde la articulación del nuevo sistema hasta la fecha. 8. Apoyar en el proceso de reclasificación de activos. 9. Colaborar en el seguimiento y ajustes en la transición de la codificación de CUIPO al programa SICOF del módulo de compras.</v>
          </cell>
          <cell r="CT42">
            <v>1121838496.7</v>
          </cell>
          <cell r="CU42">
            <v>504</v>
          </cell>
          <cell r="CV42" t="str">
            <v>416</v>
          </cell>
          <cell r="CW42">
            <v>504</v>
          </cell>
          <cell r="CX42" t="str">
            <v>416</v>
          </cell>
          <cell r="CY42">
            <v>7490</v>
          </cell>
          <cell r="CZ42" t="str">
            <v>M6</v>
          </cell>
        </row>
        <row r="43">
          <cell r="B43" t="str">
            <v>0719 DE 2023</v>
          </cell>
          <cell r="C43">
            <v>1121918871</v>
          </cell>
          <cell r="D43" t="str">
            <v xml:space="preserve">LISA DANIELA CHIRIVI ROMERO </v>
          </cell>
          <cell r="E43" t="str">
            <v>CONTRATO DE PRESTACIÓN DE SERVICIOS DE APOYO A LA GESTIÓN</v>
          </cell>
          <cell r="F43" t="str">
            <v>PRESTACIÓN DE SERVICIOS DE APOYO A LA GESTIÓN NECESARIO PARA EL FORTALECIMIENTO DE LOS PROCESOS ADMINISTRATIVOS DE LA SECCIÓN DE ALMACÉN DE LA UNIVERSIDAD DE LOS LLANOS.</v>
          </cell>
          <cell r="G43">
            <v>45125</v>
          </cell>
          <cell r="H43">
            <v>9794265</v>
          </cell>
          <cell r="I43" t="str">
            <v>Cuatro (04) meses y veintiocho (28) días calendario</v>
          </cell>
          <cell r="J43">
            <v>45125</v>
          </cell>
          <cell r="K43">
            <v>45275</v>
          </cell>
          <cell r="L43" t="str">
            <v>NO APLICA</v>
          </cell>
          <cell r="M43" t="str">
            <v>NO APLICA</v>
          </cell>
          <cell r="N43" t="str">
            <v>NO APLICA</v>
          </cell>
          <cell r="O43">
            <v>8</v>
          </cell>
          <cell r="P43">
            <v>860307</v>
          </cell>
          <cell r="Q43">
            <v>45125</v>
          </cell>
          <cell r="R43">
            <v>45138</v>
          </cell>
          <cell r="S43">
            <v>1985324</v>
          </cell>
          <cell r="T43">
            <v>45139</v>
          </cell>
          <cell r="U43">
            <v>45169</v>
          </cell>
          <cell r="V43">
            <v>1985324</v>
          </cell>
          <cell r="W43">
            <v>45170</v>
          </cell>
          <cell r="X43">
            <v>45199</v>
          </cell>
          <cell r="Y43">
            <v>1985324</v>
          </cell>
          <cell r="Z43">
            <v>45200</v>
          </cell>
          <cell r="AA43">
            <v>45230</v>
          </cell>
          <cell r="AB43">
            <v>1985324</v>
          </cell>
          <cell r="AC43">
            <v>45231</v>
          </cell>
          <cell r="AD43">
            <v>45260</v>
          </cell>
          <cell r="AE43">
            <v>992662</v>
          </cell>
          <cell r="AF43">
            <v>45261</v>
          </cell>
          <cell r="AG43">
            <v>45275</v>
          </cell>
          <cell r="AH43">
            <v>794130</v>
          </cell>
          <cell r="AI43">
            <v>45276</v>
          </cell>
          <cell r="AJ43">
            <v>45287</v>
          </cell>
          <cell r="AK43">
            <v>1191194</v>
          </cell>
          <cell r="AL43">
            <v>45288</v>
          </cell>
          <cell r="AM43">
            <v>45305</v>
          </cell>
          <cell r="BI43" t="str">
            <v>Sección de Almacén</v>
          </cell>
          <cell r="BJ43" t="str">
            <v>GLORIA INÉS HERRERA SARMIENTO</v>
          </cell>
          <cell r="BK43" t="str">
            <v>Jefe de Oficina</v>
          </cell>
          <cell r="BL43">
            <v>1646</v>
          </cell>
          <cell r="BM43">
            <v>45122</v>
          </cell>
          <cell r="BN43">
            <v>3162464808</v>
          </cell>
          <cell r="BO43">
            <v>3894</v>
          </cell>
          <cell r="BP43">
            <v>45125</v>
          </cell>
          <cell r="BQ43">
            <v>9794265</v>
          </cell>
          <cell r="BR43">
            <v>1</v>
          </cell>
          <cell r="BS43">
            <v>45259</v>
          </cell>
          <cell r="BT43">
            <v>45276</v>
          </cell>
          <cell r="BU43">
            <v>45305</v>
          </cell>
          <cell r="BV43" t="str">
            <v>Treinta (30) días calendario</v>
          </cell>
          <cell r="BW43" t="str">
            <v>Cinco (05) meses y veintiocho (28) días calendario</v>
          </cell>
          <cell r="BX43">
            <v>1</v>
          </cell>
          <cell r="BY43">
            <v>45259</v>
          </cell>
          <cell r="BZ43">
            <v>1985324</v>
          </cell>
          <cell r="CA43">
            <v>2901</v>
          </cell>
          <cell r="CB43">
            <v>45259</v>
          </cell>
          <cell r="CC43">
            <v>132169843</v>
          </cell>
          <cell r="CD43">
            <v>7058</v>
          </cell>
          <cell r="CE43">
            <v>45259</v>
          </cell>
          <cell r="CF43">
            <v>1985324</v>
          </cell>
          <cell r="CP43">
            <v>45305</v>
          </cell>
          <cell r="CS43"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v>
          </cell>
          <cell r="CT43">
            <v>1121918871</v>
          </cell>
          <cell r="CU43">
            <v>504</v>
          </cell>
          <cell r="CV43" t="str">
            <v>416</v>
          </cell>
          <cell r="CW43">
            <v>504</v>
          </cell>
          <cell r="CX43" t="str">
            <v>416</v>
          </cell>
          <cell r="CY43">
            <v>8299</v>
          </cell>
          <cell r="CZ43" t="str">
            <v>M6</v>
          </cell>
        </row>
        <row r="44">
          <cell r="B44" t="str">
            <v>0722 DE 2023</v>
          </cell>
          <cell r="C44">
            <v>52821671</v>
          </cell>
          <cell r="D44" t="str">
            <v>BREY DIDIANA AMADO</v>
          </cell>
          <cell r="E44" t="str">
            <v>CONTRATO DE PRESTACIÓN DE SERVICIOS DE APOYO A LA GESTIÓN</v>
          </cell>
          <cell r="F44" t="str">
            <v>PRESTACIÓN DE SERVICIOS DE APOYO A LA GESTIÓN NECESARIO PARA EL FORTALECIMIENTO DE LOS PROCESOS ADMINISTRATIVOS DE LA SECCIÓN DE ALMACÉN DE LA UNIVERSIDAD DE LOS LLANOS.</v>
          </cell>
          <cell r="G44">
            <v>45125</v>
          </cell>
          <cell r="H44">
            <v>9794264</v>
          </cell>
          <cell r="I44" t="str">
            <v>Cuatro (04) meses y veintiocho (28) días calendario</v>
          </cell>
          <cell r="J44">
            <v>45125</v>
          </cell>
          <cell r="K44">
            <v>45275</v>
          </cell>
          <cell r="L44" t="str">
            <v>NO APLICA</v>
          </cell>
          <cell r="M44" t="str">
            <v>NO APLICA</v>
          </cell>
          <cell r="N44" t="str">
            <v>NO APLICA</v>
          </cell>
          <cell r="O44">
            <v>8</v>
          </cell>
          <cell r="P44">
            <v>860307</v>
          </cell>
          <cell r="Q44">
            <v>45125</v>
          </cell>
          <cell r="R44">
            <v>45138</v>
          </cell>
          <cell r="S44">
            <v>1985324</v>
          </cell>
          <cell r="T44">
            <v>45139</v>
          </cell>
          <cell r="U44">
            <v>45169</v>
          </cell>
          <cell r="V44">
            <v>1985324</v>
          </cell>
          <cell r="W44">
            <v>45170</v>
          </cell>
          <cell r="X44">
            <v>45199</v>
          </cell>
          <cell r="Y44">
            <v>1985324</v>
          </cell>
          <cell r="Z44">
            <v>45200</v>
          </cell>
          <cell r="AA44">
            <v>45230</v>
          </cell>
          <cell r="AB44">
            <v>1985324</v>
          </cell>
          <cell r="AC44">
            <v>45231</v>
          </cell>
          <cell r="AD44">
            <v>45260</v>
          </cell>
          <cell r="AE44">
            <v>992661</v>
          </cell>
          <cell r="AF44">
            <v>45261</v>
          </cell>
          <cell r="AG44">
            <v>45275</v>
          </cell>
          <cell r="AH44">
            <v>794130</v>
          </cell>
          <cell r="AI44">
            <v>45276</v>
          </cell>
          <cell r="AJ44">
            <v>45287</v>
          </cell>
          <cell r="AK44">
            <v>1191194</v>
          </cell>
          <cell r="AL44">
            <v>45288</v>
          </cell>
          <cell r="AM44">
            <v>45305</v>
          </cell>
          <cell r="BI44" t="str">
            <v>Sección de Almacén</v>
          </cell>
          <cell r="BJ44" t="str">
            <v>GLORIA INÉS HERRERA SARMIENTO</v>
          </cell>
          <cell r="BK44" t="str">
            <v>Jefe de Oficina</v>
          </cell>
          <cell r="BL44">
            <v>1646</v>
          </cell>
          <cell r="BM44">
            <v>45122</v>
          </cell>
          <cell r="BN44">
            <v>3162464808</v>
          </cell>
          <cell r="BO44">
            <v>3803</v>
          </cell>
          <cell r="BP44">
            <v>45125</v>
          </cell>
          <cell r="BQ44">
            <v>9794264</v>
          </cell>
          <cell r="BR44">
            <v>1</v>
          </cell>
          <cell r="BS44">
            <v>45259</v>
          </cell>
          <cell r="BT44">
            <v>45276</v>
          </cell>
          <cell r="BU44">
            <v>45305</v>
          </cell>
          <cell r="BV44" t="str">
            <v>Treinta (30) días calendario</v>
          </cell>
          <cell r="BW44" t="str">
            <v>Cinco (05) meses y veintiocho (28) días calendario</v>
          </cell>
          <cell r="BX44">
            <v>1</v>
          </cell>
          <cell r="BY44">
            <v>45259</v>
          </cell>
          <cell r="BZ44">
            <v>1985324</v>
          </cell>
          <cell r="CA44">
            <v>2901</v>
          </cell>
          <cell r="CB44">
            <v>45259</v>
          </cell>
          <cell r="CC44">
            <v>132169843</v>
          </cell>
          <cell r="CD44">
            <v>7018</v>
          </cell>
          <cell r="CE44">
            <v>45259</v>
          </cell>
          <cell r="CF44">
            <v>1985324</v>
          </cell>
          <cell r="CP44">
            <v>45305</v>
          </cell>
          <cell r="CS44"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v>
          </cell>
          <cell r="CT44">
            <v>52821671</v>
          </cell>
          <cell r="CU44">
            <v>504</v>
          </cell>
          <cell r="CV44" t="str">
            <v>416</v>
          </cell>
          <cell r="CW44">
            <v>504</v>
          </cell>
          <cell r="CX44" t="str">
            <v>416</v>
          </cell>
          <cell r="CY44">
            <v>8299</v>
          </cell>
          <cell r="CZ44" t="str">
            <v>M6</v>
          </cell>
        </row>
        <row r="45">
          <cell r="B45" t="str">
            <v>0733 DE 2023</v>
          </cell>
          <cell r="C45">
            <v>1122121514</v>
          </cell>
          <cell r="D45" t="str">
            <v>JENNY PAOLA TORRES RIVAS</v>
          </cell>
          <cell r="E45" t="str">
            <v>CONTRATO DE PRESTACIÓN DE SERVICIOS PROFESIONALES</v>
          </cell>
          <cell r="F45" t="str">
            <v>PRESTACIÓN DE SERVICIOS PROFESIONALES NECESARIO PARA EL FORTALECIMIENTO DE LOS PROCESOS DE COORDINACIÓN DEL ÁREA DE PROMOCIÓN SOCIOECONÓMICA DE LA DIVISIÓN DE BIENESTAR UNIVERSITARIO DE LA UNIVERSIDAD DE LOS LLANOS.</v>
          </cell>
          <cell r="G45">
            <v>45125</v>
          </cell>
          <cell r="H45">
            <v>17439701</v>
          </cell>
          <cell r="I45" t="str">
            <v>Cinco (05) meses y diez (10) días calendario</v>
          </cell>
          <cell r="J45">
            <v>45125</v>
          </cell>
          <cell r="K45">
            <v>45287</v>
          </cell>
          <cell r="L45" t="str">
            <v>NO APLICA</v>
          </cell>
          <cell r="M45" t="str">
            <v>NO APLICA</v>
          </cell>
          <cell r="N45" t="str">
            <v>NO APLICA</v>
          </cell>
          <cell r="O45">
            <v>7</v>
          </cell>
          <cell r="P45">
            <v>1416976</v>
          </cell>
          <cell r="Q45">
            <v>45125</v>
          </cell>
          <cell r="R45">
            <v>45138</v>
          </cell>
          <cell r="S45">
            <v>3269944</v>
          </cell>
          <cell r="T45">
            <v>45139</v>
          </cell>
          <cell r="U45">
            <v>45169</v>
          </cell>
          <cell r="V45">
            <v>3269944</v>
          </cell>
          <cell r="W45">
            <v>45170</v>
          </cell>
          <cell r="X45">
            <v>45199</v>
          </cell>
          <cell r="Y45">
            <v>3269944</v>
          </cell>
          <cell r="Z45">
            <v>45200</v>
          </cell>
          <cell r="AA45">
            <v>45230</v>
          </cell>
          <cell r="AB45">
            <v>3269944</v>
          </cell>
          <cell r="AC45">
            <v>45231</v>
          </cell>
          <cell r="AD45">
            <v>45260</v>
          </cell>
          <cell r="AE45">
            <v>2942949</v>
          </cell>
          <cell r="AF45">
            <v>45261</v>
          </cell>
          <cell r="AG45">
            <v>45287</v>
          </cell>
          <cell r="AH45">
            <v>1961966</v>
          </cell>
          <cell r="AI45">
            <v>45288</v>
          </cell>
          <cell r="AJ45">
            <v>45305</v>
          </cell>
          <cell r="BI45" t="str">
            <v>División de Bienestar Universitario</v>
          </cell>
          <cell r="BJ45" t="str">
            <v>JHON FREYD MONROY RODRIGUEZ</v>
          </cell>
          <cell r="BK45" t="str">
            <v>Jefe de Oficina</v>
          </cell>
          <cell r="BL45">
            <v>1646</v>
          </cell>
          <cell r="BM45">
            <v>45122</v>
          </cell>
          <cell r="BN45">
            <v>3162464808</v>
          </cell>
          <cell r="BO45">
            <v>3907</v>
          </cell>
          <cell r="BP45">
            <v>45125</v>
          </cell>
          <cell r="BQ45">
            <v>17439701</v>
          </cell>
          <cell r="BR45">
            <v>1</v>
          </cell>
          <cell r="BS45">
            <v>45259</v>
          </cell>
          <cell r="BT45">
            <v>45288</v>
          </cell>
          <cell r="BU45">
            <v>45305</v>
          </cell>
          <cell r="BV45" t="str">
            <v xml:space="preserve">Dieciocho (18) días calendario </v>
          </cell>
          <cell r="BW45" t="str">
            <v>Cinco (05) meses y veintiocho (28) días calendario</v>
          </cell>
          <cell r="BX45">
            <v>1</v>
          </cell>
          <cell r="BY45">
            <v>45259</v>
          </cell>
          <cell r="BZ45">
            <v>1961966</v>
          </cell>
          <cell r="CA45">
            <v>2901</v>
          </cell>
          <cell r="CB45">
            <v>45259</v>
          </cell>
          <cell r="CC45">
            <v>132169843</v>
          </cell>
          <cell r="CD45">
            <v>7063</v>
          </cell>
          <cell r="CE45">
            <v>45259</v>
          </cell>
          <cell r="CF45">
            <v>1961966</v>
          </cell>
          <cell r="CP45">
            <v>45305</v>
          </cell>
          <cell r="CS45"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45">
            <v>1122121514</v>
          </cell>
          <cell r="CU45">
            <v>504</v>
          </cell>
          <cell r="CV45" t="str">
            <v>441</v>
          </cell>
          <cell r="CW45">
            <v>504</v>
          </cell>
          <cell r="CX45" t="str">
            <v>441</v>
          </cell>
          <cell r="CY45">
            <v>7220</v>
          </cell>
          <cell r="CZ45" t="str">
            <v>M6</v>
          </cell>
        </row>
        <row r="46">
          <cell r="B46" t="str">
            <v>0734 DE 2023</v>
          </cell>
          <cell r="C46">
            <v>1121873518</v>
          </cell>
          <cell r="D46" t="str">
            <v>LINA PAOLA ROJAS ROJAS</v>
          </cell>
          <cell r="E46" t="str">
            <v>CONTRATO DE PRESTACIÓN DE SERVICIOS PROFESIONALES</v>
          </cell>
          <cell r="F46" t="str">
            <v>PRESTACIÓN DE SERVICIOS PROFESIONALES NECESARIO PARA EL FORTALECIMIENTO DE LOS PROCESOS DE COORDINACIÓN DEL ÁREA DE LA SALUD DE LA DIVISIÓN DE BIENESTAR UNIVERSITARIO DE LA UNIVERSIDAD DE LOS LLANOS.</v>
          </cell>
          <cell r="G46">
            <v>45125</v>
          </cell>
          <cell r="H46">
            <v>17439701</v>
          </cell>
          <cell r="I46" t="str">
            <v>Cinco (05) meses y diez (10) días calendario</v>
          </cell>
          <cell r="J46">
            <v>45125</v>
          </cell>
          <cell r="K46">
            <v>45287</v>
          </cell>
          <cell r="L46" t="str">
            <v>NO APLICA</v>
          </cell>
          <cell r="M46" t="str">
            <v>NO APLICA</v>
          </cell>
          <cell r="N46" t="str">
            <v>NO APLICA</v>
          </cell>
          <cell r="O46">
            <v>7</v>
          </cell>
          <cell r="P46">
            <v>1416976</v>
          </cell>
          <cell r="Q46">
            <v>45125</v>
          </cell>
          <cell r="R46">
            <v>45138</v>
          </cell>
          <cell r="S46">
            <v>3269944</v>
          </cell>
          <cell r="T46">
            <v>45139</v>
          </cell>
          <cell r="U46">
            <v>45169</v>
          </cell>
          <cell r="V46">
            <v>3269944</v>
          </cell>
          <cell r="W46">
            <v>45170</v>
          </cell>
          <cell r="X46">
            <v>45199</v>
          </cell>
          <cell r="Y46">
            <v>3269944</v>
          </cell>
          <cell r="Z46">
            <v>45200</v>
          </cell>
          <cell r="AA46">
            <v>45230</v>
          </cell>
          <cell r="AB46">
            <v>3269944</v>
          </cell>
          <cell r="AC46">
            <v>45231</v>
          </cell>
          <cell r="AD46">
            <v>45260</v>
          </cell>
          <cell r="AE46">
            <v>2942949</v>
          </cell>
          <cell r="AF46">
            <v>45261</v>
          </cell>
          <cell r="AG46">
            <v>45287</v>
          </cell>
          <cell r="AH46">
            <v>1961966</v>
          </cell>
          <cell r="AI46">
            <v>45288</v>
          </cell>
          <cell r="AJ46">
            <v>45305</v>
          </cell>
          <cell r="BI46" t="str">
            <v>División de Bienestar Universitario</v>
          </cell>
          <cell r="BJ46" t="str">
            <v>JHON FREYD MONROY RODRIGUEZ</v>
          </cell>
          <cell r="BK46" t="str">
            <v>Jefe de Oficina</v>
          </cell>
          <cell r="BL46">
            <v>1646</v>
          </cell>
          <cell r="BM46">
            <v>45122</v>
          </cell>
          <cell r="BN46">
            <v>3162464808</v>
          </cell>
          <cell r="BO46">
            <v>3873</v>
          </cell>
          <cell r="BP46">
            <v>45125</v>
          </cell>
          <cell r="BQ46">
            <v>17439701</v>
          </cell>
          <cell r="BR46">
            <v>1</v>
          </cell>
          <cell r="BS46">
            <v>45259</v>
          </cell>
          <cell r="BT46">
            <v>45288</v>
          </cell>
          <cell r="BU46">
            <v>45305</v>
          </cell>
          <cell r="BV46" t="str">
            <v xml:space="preserve">Dieciocho (18) días calendario </v>
          </cell>
          <cell r="BW46" t="str">
            <v>Cinco (05) meses y veintiocho (28) días calendario</v>
          </cell>
          <cell r="BX46">
            <v>1</v>
          </cell>
          <cell r="BY46">
            <v>45259</v>
          </cell>
          <cell r="BZ46">
            <v>1961966</v>
          </cell>
          <cell r="CA46">
            <v>2901</v>
          </cell>
          <cell r="CB46">
            <v>45259</v>
          </cell>
          <cell r="CC46">
            <v>132169843</v>
          </cell>
          <cell r="CD46">
            <v>7051</v>
          </cell>
          <cell r="CE46">
            <v>45259</v>
          </cell>
          <cell r="CF46">
            <v>1961966</v>
          </cell>
          <cell r="CP46">
            <v>45305</v>
          </cell>
          <cell r="CS46"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46">
            <v>1121873518.9000001</v>
          </cell>
          <cell r="CU46">
            <v>504</v>
          </cell>
          <cell r="CV46" t="str">
            <v>441</v>
          </cell>
          <cell r="CW46">
            <v>504</v>
          </cell>
          <cell r="CX46" t="str">
            <v>441</v>
          </cell>
          <cell r="CY46">
            <v>8692</v>
          </cell>
          <cell r="CZ46" t="str">
            <v>M6</v>
          </cell>
        </row>
        <row r="47">
          <cell r="B47" t="str">
            <v>0738 DE 2023</v>
          </cell>
          <cell r="C47">
            <v>1121830981</v>
          </cell>
          <cell r="D47" t="str">
            <v>LEIDY CAROLINA LEON RUIZ</v>
          </cell>
          <cell r="E47" t="str">
            <v>CONTRATO DE PRESTACIÓN DE SERVICIOS DE APOYO A LA GESTIÓN</v>
          </cell>
          <cell r="F47" t="str">
            <v>PRESTACIÓN DE SERVICIOS DE APOYO A LA GESTIÓN NECESARIO PARA EL DESARROLLO DE LOS DIFERENTES PROCESOS DE PROMOCIÓN Y FOMENTO DE ESTILOS DE VIDA SALUDABLES DEL PROYECTO FICHA BPUNI BU 02 1011 2022 “FORTALECER LAS CONDICIONES DE BIENESTAR Y PERMANENCIA DE LA COMUNIDAD UNIVERSITARIA EN LA UNIVERSIDAD DE LOS LLANOS - ACTUALIZACIÓN II”</v>
          </cell>
          <cell r="G47">
            <v>45125</v>
          </cell>
          <cell r="H47">
            <v>9794265</v>
          </cell>
          <cell r="I47" t="str">
            <v>Cuatro (04) meses y veintiocho (28) días calendario</v>
          </cell>
          <cell r="J47">
            <v>45125</v>
          </cell>
          <cell r="K47">
            <v>45275</v>
          </cell>
          <cell r="L47" t="str">
            <v>NO APLICA</v>
          </cell>
          <cell r="M47" t="str">
            <v>NO APLICA</v>
          </cell>
          <cell r="N47" t="str">
            <v>NO APLICA</v>
          </cell>
          <cell r="O47">
            <v>8</v>
          </cell>
          <cell r="P47">
            <v>860307</v>
          </cell>
          <cell r="Q47">
            <v>45125</v>
          </cell>
          <cell r="R47">
            <v>45138</v>
          </cell>
          <cell r="S47">
            <v>1985324</v>
          </cell>
          <cell r="T47">
            <v>45139</v>
          </cell>
          <cell r="U47">
            <v>45169</v>
          </cell>
          <cell r="V47">
            <v>1985324</v>
          </cell>
          <cell r="W47">
            <v>45170</v>
          </cell>
          <cell r="X47">
            <v>45199</v>
          </cell>
          <cell r="Y47">
            <v>1985324</v>
          </cell>
          <cell r="Z47">
            <v>45200</v>
          </cell>
          <cell r="AA47">
            <v>45230</v>
          </cell>
          <cell r="AB47">
            <v>1985324</v>
          </cell>
          <cell r="AC47">
            <v>45231</v>
          </cell>
          <cell r="AD47">
            <v>45260</v>
          </cell>
          <cell r="AE47">
            <v>992662</v>
          </cell>
          <cell r="AF47">
            <v>45261</v>
          </cell>
          <cell r="AG47">
            <v>45275</v>
          </cell>
          <cell r="AH47">
            <v>794130</v>
          </cell>
          <cell r="AI47">
            <v>45276</v>
          </cell>
          <cell r="AJ47">
            <v>45287</v>
          </cell>
          <cell r="AK47">
            <v>1191194</v>
          </cell>
          <cell r="AL47">
            <v>45288</v>
          </cell>
          <cell r="AM47">
            <v>45305</v>
          </cell>
          <cell r="BI47" t="str">
            <v>División de Bienestar Universitario</v>
          </cell>
          <cell r="BJ47" t="str">
            <v>JHON FREYD MONROY RODRIGUEZ</v>
          </cell>
          <cell r="BK47" t="str">
            <v>Jefe de Oficina</v>
          </cell>
          <cell r="BL47">
            <v>1639</v>
          </cell>
          <cell r="BM47">
            <v>45121</v>
          </cell>
          <cell r="BN47">
            <v>505140258</v>
          </cell>
          <cell r="BO47">
            <v>3686</v>
          </cell>
          <cell r="BP47">
            <v>45125</v>
          </cell>
          <cell r="BQ47">
            <v>9794265</v>
          </cell>
          <cell r="BR47">
            <v>1</v>
          </cell>
          <cell r="BS47">
            <v>45259</v>
          </cell>
          <cell r="BT47">
            <v>45276</v>
          </cell>
          <cell r="BU47">
            <v>45305</v>
          </cell>
          <cell r="BV47" t="str">
            <v>Treinta (30) días calendario</v>
          </cell>
          <cell r="BW47" t="str">
            <v>Cinco (05) meses y veintiocho (28) días calendario</v>
          </cell>
          <cell r="BX47">
            <v>1</v>
          </cell>
          <cell r="BY47">
            <v>45259</v>
          </cell>
          <cell r="BZ47">
            <v>1985324</v>
          </cell>
          <cell r="CA47">
            <v>2901</v>
          </cell>
          <cell r="CB47">
            <v>45259</v>
          </cell>
          <cell r="CC47">
            <v>132169843</v>
          </cell>
          <cell r="CD47">
            <v>7036</v>
          </cell>
          <cell r="CE47">
            <v>45259</v>
          </cell>
          <cell r="CF47">
            <v>1985324</v>
          </cell>
          <cell r="CP47">
            <v>45305</v>
          </cell>
          <cell r="CS47"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47">
            <v>1121830981</v>
          </cell>
          <cell r="CU47">
            <v>453</v>
          </cell>
          <cell r="CV47" t="str">
            <v>44108</v>
          </cell>
          <cell r="CW47">
            <v>504</v>
          </cell>
          <cell r="CX47" t="str">
            <v>441</v>
          </cell>
          <cell r="CY47">
            <v>7490</v>
          </cell>
          <cell r="CZ47" t="str">
            <v>M6</v>
          </cell>
        </row>
        <row r="48">
          <cell r="B48" t="str">
            <v>0739 DE 2023</v>
          </cell>
          <cell r="C48">
            <v>35264344</v>
          </cell>
          <cell r="D48" t="str">
            <v>IRENE PAOLA QUIÑONEZ</v>
          </cell>
          <cell r="E48" t="str">
            <v>CONTRATO DE PRESTACIÓN DE SERVICIOS DE APOYO A LA GESTIÓN</v>
          </cell>
          <cell r="F48" t="str">
            <v>PRESTACIÓN DE SERVICIOS DE APOYO A LA GESTIÓN NECESARIO PARA EL DESARROLLO DE LOS DIFERENTES PROCESOS DE PROMOCIÓN Y FOMENTO DE ESTILOS DE VIDA SALUDABLES DEL PROYECTO FICHA BPUNI BU 02 1011 2022 “FORTALECER LAS CONDICIONES DE BIENESTAR Y PERMANENCIA DE LA COMUNIDAD UNIVERSITARIA EN LA UNIVERSIDAD DE LOS LLANOS - ACTUALIZACIÓN II”</v>
          </cell>
          <cell r="G48">
            <v>45125</v>
          </cell>
          <cell r="H48">
            <v>9794265</v>
          </cell>
          <cell r="I48" t="str">
            <v>Cuatro (04) meses y veintiocho (28) días calendario</v>
          </cell>
          <cell r="J48">
            <v>45125</v>
          </cell>
          <cell r="K48">
            <v>45275</v>
          </cell>
          <cell r="L48" t="str">
            <v>NO APLICA</v>
          </cell>
          <cell r="M48" t="str">
            <v>NO APLICA</v>
          </cell>
          <cell r="N48" t="str">
            <v>NO APLICA</v>
          </cell>
          <cell r="O48">
            <v>8</v>
          </cell>
          <cell r="P48">
            <v>860307</v>
          </cell>
          <cell r="Q48">
            <v>45125</v>
          </cell>
          <cell r="R48">
            <v>45138</v>
          </cell>
          <cell r="S48">
            <v>1985324</v>
          </cell>
          <cell r="T48">
            <v>45139</v>
          </cell>
          <cell r="U48">
            <v>45169</v>
          </cell>
          <cell r="V48">
            <v>1985324</v>
          </cell>
          <cell r="W48">
            <v>45170</v>
          </cell>
          <cell r="X48">
            <v>45199</v>
          </cell>
          <cell r="Y48">
            <v>1985324</v>
          </cell>
          <cell r="Z48">
            <v>45200</v>
          </cell>
          <cell r="AA48">
            <v>45230</v>
          </cell>
          <cell r="AB48">
            <v>1985324</v>
          </cell>
          <cell r="AC48">
            <v>45231</v>
          </cell>
          <cell r="AD48">
            <v>45260</v>
          </cell>
          <cell r="AE48">
            <v>992662</v>
          </cell>
          <cell r="AF48">
            <v>45261</v>
          </cell>
          <cell r="AG48">
            <v>45275</v>
          </cell>
          <cell r="AH48">
            <v>794130</v>
          </cell>
          <cell r="AI48">
            <v>45276</v>
          </cell>
          <cell r="AJ48">
            <v>45287</v>
          </cell>
          <cell r="AK48">
            <v>1191194</v>
          </cell>
          <cell r="AL48">
            <v>45288</v>
          </cell>
          <cell r="AM48">
            <v>45305</v>
          </cell>
          <cell r="BI48" t="str">
            <v>División de Bienestar Universitario</v>
          </cell>
          <cell r="BJ48" t="str">
            <v>JHON FREYD MONROY RODRIGUEZ</v>
          </cell>
          <cell r="BK48" t="str">
            <v>Jefe de Oficina</v>
          </cell>
          <cell r="BL48">
            <v>1639</v>
          </cell>
          <cell r="BM48">
            <v>45121</v>
          </cell>
          <cell r="BN48">
            <v>505140258</v>
          </cell>
          <cell r="BO48">
            <v>3683</v>
          </cell>
          <cell r="BP48">
            <v>45125</v>
          </cell>
          <cell r="BQ48">
            <v>9794265</v>
          </cell>
          <cell r="BR48">
            <v>1</v>
          </cell>
          <cell r="BS48">
            <v>45259</v>
          </cell>
          <cell r="BT48">
            <v>45276</v>
          </cell>
          <cell r="BU48">
            <v>45305</v>
          </cell>
          <cell r="BV48" t="str">
            <v>Treinta (30) días calendario</v>
          </cell>
          <cell r="BW48" t="str">
            <v>Cinco (05) meses y veintiocho (28) días calendario</v>
          </cell>
          <cell r="BX48">
            <v>1</v>
          </cell>
          <cell r="BY48">
            <v>45259</v>
          </cell>
          <cell r="BZ48">
            <v>1985324</v>
          </cell>
          <cell r="CA48">
            <v>2901</v>
          </cell>
          <cell r="CB48">
            <v>45259</v>
          </cell>
          <cell r="CC48">
            <v>132169843</v>
          </cell>
          <cell r="CD48">
            <v>7006</v>
          </cell>
          <cell r="CE48">
            <v>45259</v>
          </cell>
          <cell r="CF48">
            <v>1985324</v>
          </cell>
          <cell r="CP48">
            <v>45305</v>
          </cell>
          <cell r="CS48"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48">
            <v>35264344</v>
          </cell>
          <cell r="CU48">
            <v>453</v>
          </cell>
          <cell r="CV48" t="str">
            <v>44108</v>
          </cell>
          <cell r="CW48">
            <v>504</v>
          </cell>
          <cell r="CX48" t="str">
            <v>441</v>
          </cell>
          <cell r="CY48">
            <v>7490</v>
          </cell>
          <cell r="CZ48" t="str">
            <v>M6</v>
          </cell>
        </row>
        <row r="49">
          <cell r="B49" t="str">
            <v>0754 DE 2023</v>
          </cell>
          <cell r="C49">
            <v>53122303</v>
          </cell>
          <cell r="D49" t="str">
            <v>MIRTA PATRICIA SAYADO VARGAS</v>
          </cell>
          <cell r="E49" t="str">
            <v>CONTRATO DE PRESTACIÓN DE SERVICIOS PROFESIONALES</v>
          </cell>
          <cell r="F49" t="str">
            <v>PRESTACIÓN DE SERVICIOS PROFESIONALES NECESARIO PARA EL FORTALECIMIENTO DE LOS PROCESOS DE LA SECCIÓN DE PRESUPUESTO Y CONTABILIDAD DE LA UNIVERSIDAD DE LOS LLANOS.</v>
          </cell>
          <cell r="G49">
            <v>45125</v>
          </cell>
          <cell r="H49">
            <v>17439701</v>
          </cell>
          <cell r="I49" t="str">
            <v>Cinco (05) meses y diez (10) días calendario</v>
          </cell>
          <cell r="J49">
            <v>45125</v>
          </cell>
          <cell r="K49">
            <v>45287</v>
          </cell>
          <cell r="L49" t="str">
            <v>NO APLICA</v>
          </cell>
          <cell r="M49" t="str">
            <v>NO APLICA</v>
          </cell>
          <cell r="N49" t="str">
            <v>NO APLICA</v>
          </cell>
          <cell r="O49">
            <v>7</v>
          </cell>
          <cell r="P49">
            <v>1416976</v>
          </cell>
          <cell r="Q49">
            <v>45125</v>
          </cell>
          <cell r="R49">
            <v>45138</v>
          </cell>
          <cell r="S49">
            <v>3269944</v>
          </cell>
          <cell r="T49">
            <v>45139</v>
          </cell>
          <cell r="U49">
            <v>45169</v>
          </cell>
          <cell r="V49">
            <v>3269944</v>
          </cell>
          <cell r="W49">
            <v>45170</v>
          </cell>
          <cell r="X49">
            <v>45199</v>
          </cell>
          <cell r="Y49">
            <v>3269944</v>
          </cell>
          <cell r="Z49">
            <v>45200</v>
          </cell>
          <cell r="AA49">
            <v>45230</v>
          </cell>
          <cell r="AB49">
            <v>3269944</v>
          </cell>
          <cell r="AC49">
            <v>45231</v>
          </cell>
          <cell r="AD49">
            <v>45260</v>
          </cell>
          <cell r="AE49">
            <v>2942949</v>
          </cell>
          <cell r="AF49">
            <v>45261</v>
          </cell>
          <cell r="AG49">
            <v>45287</v>
          </cell>
          <cell r="AH49">
            <v>1961966</v>
          </cell>
          <cell r="AI49">
            <v>45288</v>
          </cell>
          <cell r="AJ49">
            <v>45305</v>
          </cell>
          <cell r="BI49" t="str">
            <v xml:space="preserve">Sección de Presupuesto y Contabilidad </v>
          </cell>
          <cell r="BJ49" t="str">
            <v>CRISTIAN EDUARDO GARCIA GARCIA</v>
          </cell>
          <cell r="BK49" t="str">
            <v>Jefe de Oficina</v>
          </cell>
          <cell r="BL49">
            <v>1646</v>
          </cell>
          <cell r="BM49">
            <v>45122</v>
          </cell>
          <cell r="BN49">
            <v>3162464808</v>
          </cell>
          <cell r="BO49">
            <v>3805</v>
          </cell>
          <cell r="BP49">
            <v>45125</v>
          </cell>
          <cell r="BQ49">
            <v>17439701</v>
          </cell>
          <cell r="BR49">
            <v>1</v>
          </cell>
          <cell r="BS49">
            <v>45259</v>
          </cell>
          <cell r="BT49">
            <v>45288</v>
          </cell>
          <cell r="BU49">
            <v>45305</v>
          </cell>
          <cell r="BV49" t="str">
            <v xml:space="preserve">Dieciocho (18) días calendario </v>
          </cell>
          <cell r="BW49" t="str">
            <v>Cinco (05) meses y veintiocho (28) días calendario</v>
          </cell>
          <cell r="BX49">
            <v>1</v>
          </cell>
          <cell r="BY49">
            <v>45259</v>
          </cell>
          <cell r="BZ49">
            <v>1961966</v>
          </cell>
          <cell r="CA49">
            <v>2901</v>
          </cell>
          <cell r="CB49">
            <v>45259</v>
          </cell>
          <cell r="CC49">
            <v>132169843</v>
          </cell>
          <cell r="CD49">
            <v>7020</v>
          </cell>
          <cell r="CE49">
            <v>45259</v>
          </cell>
          <cell r="CF49">
            <v>1961966</v>
          </cell>
          <cell r="CP49">
            <v>45305</v>
          </cell>
          <cell r="CS49" t="str">
            <v>1. Apoyar la revisión de registros contables en el módulo Sistema de Información Contable y Financiera (SICOF). 2. Colaborar con la revisión, impresión y archivo de los libros diarios, mayor y balances y diario columnario. 3. Contribuir en el proceso de depreciación, amortización y provisión de los bienes de la Universidad. 4. Apoyar la revisión e impresión de retención en la fuente mensual para el pago. 5. Apoyar en la parametrización y elaboración de la información exógena. 6. Colaborar en la parametrización de plantillas contables necesarias para la integración de los diferentes módulos con el módulo contable. 7. Apoyar en la revisión y ajuste del informe mensual de movimientos de almacén. 8. Apoyar en la revisión y preparación de los Estados Financieros.</v>
          </cell>
          <cell r="CT49">
            <v>53122303</v>
          </cell>
          <cell r="CU49">
            <v>504</v>
          </cell>
          <cell r="CV49" t="str">
            <v>413</v>
          </cell>
          <cell r="CW49">
            <v>504</v>
          </cell>
          <cell r="CX49" t="str">
            <v>413</v>
          </cell>
          <cell r="CY49">
            <v>6920</v>
          </cell>
          <cell r="CZ49" t="str">
            <v>M5</v>
          </cell>
        </row>
        <row r="50">
          <cell r="B50" t="str">
            <v>0756 DE 2023</v>
          </cell>
          <cell r="C50">
            <v>1121860595</v>
          </cell>
          <cell r="D50" t="str">
            <v>DIANA VANESSA VALENCIA GUERRERO</v>
          </cell>
          <cell r="E50" t="str">
            <v>CONTRATO DE PRESTACIÓN DE SERVICIOS PROFESIONALES</v>
          </cell>
          <cell r="F50" t="str">
            <v>PRESTACIÓN DE SERVICIOS PROFESIONALES NECESARIO PARA EL FORTALECIMIENTO DE LOS PROCESOS DE LA SECCIÓN DE PRESUPUESTO Y CONTABILIDAD DE LA UNIVERSIDAD DE LOS LLANOS.</v>
          </cell>
          <cell r="G50">
            <v>45125</v>
          </cell>
          <cell r="H50">
            <v>14948315</v>
          </cell>
          <cell r="I50" t="str">
            <v>Cinco (05) meses y diez (10) días calendario</v>
          </cell>
          <cell r="J50">
            <v>45125</v>
          </cell>
          <cell r="K50">
            <v>45287</v>
          </cell>
          <cell r="L50" t="str">
            <v>NO APLICA</v>
          </cell>
          <cell r="M50" t="str">
            <v>NO APLICA</v>
          </cell>
          <cell r="N50" t="str">
            <v>NO APLICA</v>
          </cell>
          <cell r="O50">
            <v>7</v>
          </cell>
          <cell r="P50">
            <v>1214551</v>
          </cell>
          <cell r="Q50">
            <v>45125</v>
          </cell>
          <cell r="R50">
            <v>45138</v>
          </cell>
          <cell r="S50">
            <v>2802809</v>
          </cell>
          <cell r="T50">
            <v>45139</v>
          </cell>
          <cell r="U50">
            <v>45169</v>
          </cell>
          <cell r="V50">
            <v>2802809</v>
          </cell>
          <cell r="W50">
            <v>45170</v>
          </cell>
          <cell r="X50">
            <v>45199</v>
          </cell>
          <cell r="Y50">
            <v>2802809</v>
          </cell>
          <cell r="Z50">
            <v>45200</v>
          </cell>
          <cell r="AA50">
            <v>45230</v>
          </cell>
          <cell r="AB50">
            <v>2802809</v>
          </cell>
          <cell r="AC50">
            <v>45231</v>
          </cell>
          <cell r="AD50">
            <v>45260</v>
          </cell>
          <cell r="AE50">
            <v>2522528</v>
          </cell>
          <cell r="AF50">
            <v>45261</v>
          </cell>
          <cell r="AG50">
            <v>45287</v>
          </cell>
          <cell r="AH50">
            <v>1681685</v>
          </cell>
          <cell r="AI50">
            <v>45288</v>
          </cell>
          <cell r="AJ50">
            <v>45305</v>
          </cell>
          <cell r="BI50" t="str">
            <v xml:space="preserve">Sección de Presupuesto y Contabilidad </v>
          </cell>
          <cell r="BJ50" t="str">
            <v>CRISTIAN EDUARDO GARCIA GARCIA</v>
          </cell>
          <cell r="BK50" t="str">
            <v>Jefe de Oficina</v>
          </cell>
          <cell r="BL50">
            <v>1646</v>
          </cell>
          <cell r="BM50">
            <v>45122</v>
          </cell>
          <cell r="BN50">
            <v>3162464808</v>
          </cell>
          <cell r="BO50">
            <v>3870</v>
          </cell>
          <cell r="BP50">
            <v>45125</v>
          </cell>
          <cell r="BQ50">
            <v>14948315</v>
          </cell>
          <cell r="BR50">
            <v>1</v>
          </cell>
          <cell r="BS50">
            <v>45259</v>
          </cell>
          <cell r="BT50">
            <v>45288</v>
          </cell>
          <cell r="BU50">
            <v>45305</v>
          </cell>
          <cell r="BV50" t="str">
            <v xml:space="preserve">Dieciocho (18) días calendario </v>
          </cell>
          <cell r="BW50" t="str">
            <v>Cinco (05) meses y veintiocho (28) días calendario</v>
          </cell>
          <cell r="BX50">
            <v>1</v>
          </cell>
          <cell r="BY50">
            <v>45259</v>
          </cell>
          <cell r="BZ50">
            <v>1681685</v>
          </cell>
          <cell r="CA50">
            <v>2901</v>
          </cell>
          <cell r="CB50">
            <v>45259</v>
          </cell>
          <cell r="CC50">
            <v>132169843</v>
          </cell>
          <cell r="CD50">
            <v>7050</v>
          </cell>
          <cell r="CE50">
            <v>45259</v>
          </cell>
          <cell r="CF50">
            <v>1681685</v>
          </cell>
          <cell r="CP50">
            <v>45305</v>
          </cell>
          <cell r="CS50" t="str">
            <v>1. Colaborar con la parametrización y preparación de la información Exógena. 2. Apoyar la elaboración de conciliaciones bancarias de cuentas corrientes, cuentas de ahorro y cajas menores de la Universidad. 3. Cooperar con la aprobación de la causación de las órdenes de pago en el SICOF. 4. Apoyar en la revisión y conciliación de saldos de cuentas por pagar. 5. Colaborar en la revisión y conciliación del movimiento mensual de almacén.  6. Apoyar en la revisión y conciliación de saldos de cuentas por cobrar. 7. Colaborar en la preparación y consolidación de revelaciones para los estados financieros. 8. Colaborar en la preparación y presentación de informe ante el SNIES. 9. Colaborar en el reporte y actualización de información de activos de la entidad mediante el Sistema de Información de Gestión de Activos (SIGA).</v>
          </cell>
          <cell r="CT50">
            <v>1121860595</v>
          </cell>
          <cell r="CU50">
            <v>504</v>
          </cell>
          <cell r="CV50" t="str">
            <v>413</v>
          </cell>
          <cell r="CW50">
            <v>504</v>
          </cell>
          <cell r="CX50" t="str">
            <v>413</v>
          </cell>
          <cell r="CY50">
            <v>6920</v>
          </cell>
          <cell r="CZ50" t="str">
            <v>M5</v>
          </cell>
        </row>
        <row r="51">
          <cell r="B51" t="str">
            <v>0777 DE 2023</v>
          </cell>
          <cell r="C51">
            <v>86067232</v>
          </cell>
          <cell r="D51" t="str">
            <v>ALEXANDER HERNAN TORRES TINTIN</v>
          </cell>
          <cell r="E51" t="str">
            <v>CONTRATO DE PRESTACIÓN DE SERVICIOS DE APOYO A LA GESTIÓN</v>
          </cell>
          <cell r="F51" t="str">
            <v>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v>
          </cell>
          <cell r="G51">
            <v>45125</v>
          </cell>
          <cell r="H51">
            <v>10588395</v>
          </cell>
          <cell r="I51" t="str">
            <v>Cinco (05) meses y diez (10) días calendario</v>
          </cell>
          <cell r="J51">
            <v>45125</v>
          </cell>
          <cell r="K51">
            <v>45287</v>
          </cell>
          <cell r="L51" t="str">
            <v>NO APLICA</v>
          </cell>
          <cell r="M51" t="str">
            <v>NO APLICA</v>
          </cell>
          <cell r="N51" t="str">
            <v>NO APLICA</v>
          </cell>
          <cell r="O51">
            <v>7</v>
          </cell>
          <cell r="P51">
            <v>860307</v>
          </cell>
          <cell r="Q51">
            <v>45125</v>
          </cell>
          <cell r="R51">
            <v>45138</v>
          </cell>
          <cell r="S51">
            <v>1985324</v>
          </cell>
          <cell r="T51">
            <v>45139</v>
          </cell>
          <cell r="U51">
            <v>45169</v>
          </cell>
          <cell r="V51">
            <v>1985324</v>
          </cell>
          <cell r="W51">
            <v>45170</v>
          </cell>
          <cell r="X51">
            <v>45199</v>
          </cell>
          <cell r="Y51">
            <v>1985324</v>
          </cell>
          <cell r="Z51">
            <v>45200</v>
          </cell>
          <cell r="AA51">
            <v>45230</v>
          </cell>
          <cell r="AB51">
            <v>1985324</v>
          </cell>
          <cell r="AC51">
            <v>45231</v>
          </cell>
          <cell r="AD51">
            <v>45260</v>
          </cell>
          <cell r="AE51">
            <v>1786792</v>
          </cell>
          <cell r="AF51">
            <v>45261</v>
          </cell>
          <cell r="AG51">
            <v>45287</v>
          </cell>
          <cell r="AH51">
            <v>1191194</v>
          </cell>
          <cell r="AI51">
            <v>45288</v>
          </cell>
          <cell r="AJ51">
            <v>45305</v>
          </cell>
          <cell r="BI51" t="str">
            <v>Facultad de Ciencias Agropecuarias y Recursos Naturales</v>
          </cell>
          <cell r="BJ51" t="str">
            <v>CRISTÓBAL LUGO LÓPEZ</v>
          </cell>
          <cell r="BK51" t="str">
            <v>Decano de la Facultad de Ciencias Agropecuarias y Recursos Naturales</v>
          </cell>
          <cell r="BL51">
            <v>1646</v>
          </cell>
          <cell r="BM51">
            <v>45122</v>
          </cell>
          <cell r="BN51">
            <v>3162464808</v>
          </cell>
          <cell r="BO51">
            <v>3822</v>
          </cell>
          <cell r="BP51">
            <v>45125</v>
          </cell>
          <cell r="BQ51">
            <v>10588395</v>
          </cell>
          <cell r="BR51">
            <v>1</v>
          </cell>
          <cell r="BS51">
            <v>45259</v>
          </cell>
          <cell r="BT51">
            <v>45288</v>
          </cell>
          <cell r="BU51">
            <v>45305</v>
          </cell>
          <cell r="BV51" t="str">
            <v xml:space="preserve">Dieciocho (18) días calendario </v>
          </cell>
          <cell r="BW51" t="str">
            <v>Cinco (05) meses y veintiocho (28) días calendario</v>
          </cell>
          <cell r="BX51">
            <v>1</v>
          </cell>
          <cell r="BY51">
            <v>45259</v>
          </cell>
          <cell r="BZ51">
            <v>1191194</v>
          </cell>
          <cell r="CA51">
            <v>2901</v>
          </cell>
          <cell r="CB51">
            <v>45259</v>
          </cell>
          <cell r="CC51">
            <v>132169843</v>
          </cell>
          <cell r="CD51">
            <v>6997</v>
          </cell>
          <cell r="CE51">
            <v>45259</v>
          </cell>
          <cell r="CF51">
            <v>1191194</v>
          </cell>
          <cell r="CP51">
            <v>45305</v>
          </cell>
          <cell r="CS51"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animales e instalaciones para las prácticas de los alumnos, así como proyectos de investigación. 9. Apoyar en las actividades de la Unidad Rural con sus conocimientos agropecuarios. 10. Apoyar las actividades realizadas en la Institución para elevar la productividad de la granja.</v>
          </cell>
          <cell r="CT51">
            <v>86067232</v>
          </cell>
          <cell r="CU51">
            <v>27</v>
          </cell>
          <cell r="CV51" t="str">
            <v>54406</v>
          </cell>
          <cell r="CW51">
            <v>27</v>
          </cell>
          <cell r="CX51" t="str">
            <v>54406</v>
          </cell>
          <cell r="CY51">
            <v>4111</v>
          </cell>
          <cell r="CZ51" t="str">
            <v>M5</v>
          </cell>
        </row>
        <row r="52">
          <cell r="B52" t="str">
            <v>0778 DE 2023</v>
          </cell>
          <cell r="C52">
            <v>17267844</v>
          </cell>
          <cell r="D52" t="str">
            <v>JOSE ALEXANDER ZAPATA BELTRAN</v>
          </cell>
          <cell r="E52" t="str">
            <v>CONTRATO DE PRESTACIÓN DE SERVICIOS DE APOYO A LA GESTIÓN</v>
          </cell>
          <cell r="F52" t="str">
            <v>PRESTACIÓN DE SERVICIOS DE APOYO A LA GESTIÓN NECESARIO PARA EL FORTALECIMIENTO DE LOS PROCESOS DE LA ESTACIÓN PISCÍCOLA Y LABORATORIOS DEL INSTITUTO DE ACUICULTURA DE LA FACULTAD DE CIENCIAS AGROPECUARIAS Y RECURSOS NATURALES DE LA UNIVERSIDAD DE LOS LLANOS.</v>
          </cell>
          <cell r="G52">
            <v>45125</v>
          </cell>
          <cell r="H52">
            <v>10588395</v>
          </cell>
          <cell r="I52" t="str">
            <v>Cinco (05) meses y diez (10) días calendario</v>
          </cell>
          <cell r="J52">
            <v>45125</v>
          </cell>
          <cell r="K52">
            <v>45287</v>
          </cell>
          <cell r="L52" t="str">
            <v>NO APLICA</v>
          </cell>
          <cell r="M52" t="str">
            <v>NO APLICA</v>
          </cell>
          <cell r="N52" t="str">
            <v>NO APLICA</v>
          </cell>
          <cell r="O52">
            <v>7</v>
          </cell>
          <cell r="P52">
            <v>860307</v>
          </cell>
          <cell r="Q52">
            <v>45125</v>
          </cell>
          <cell r="R52">
            <v>45138</v>
          </cell>
          <cell r="S52">
            <v>1985324</v>
          </cell>
          <cell r="T52">
            <v>45139</v>
          </cell>
          <cell r="U52">
            <v>45169</v>
          </cell>
          <cell r="V52">
            <v>1985324</v>
          </cell>
          <cell r="W52">
            <v>45170</v>
          </cell>
          <cell r="X52">
            <v>45199</v>
          </cell>
          <cell r="Y52">
            <v>1985324</v>
          </cell>
          <cell r="Z52">
            <v>45200</v>
          </cell>
          <cell r="AA52">
            <v>45230</v>
          </cell>
          <cell r="AB52">
            <v>1985324</v>
          </cell>
          <cell r="AC52">
            <v>45231</v>
          </cell>
          <cell r="AD52">
            <v>45260</v>
          </cell>
          <cell r="AE52">
            <v>1786792</v>
          </cell>
          <cell r="AF52">
            <v>45261</v>
          </cell>
          <cell r="AG52">
            <v>45287</v>
          </cell>
          <cell r="AH52">
            <v>1191194</v>
          </cell>
          <cell r="AI52">
            <v>45288</v>
          </cell>
          <cell r="AJ52">
            <v>45305</v>
          </cell>
          <cell r="BI52" t="str">
            <v>Facultad de Ciencias Agropecuarias y Recursos Naturales</v>
          </cell>
          <cell r="BJ52" t="str">
            <v>CRISTÓBAL LUGO LÓPEZ</v>
          </cell>
          <cell r="BK52" t="str">
            <v>Decano de la Facultad de Ciencias Agropecuarias y Recursos Naturales</v>
          </cell>
          <cell r="BL52">
            <v>1646</v>
          </cell>
          <cell r="BM52">
            <v>45122</v>
          </cell>
          <cell r="BN52">
            <v>3162464808</v>
          </cell>
          <cell r="BO52">
            <v>3754</v>
          </cell>
          <cell r="BP52">
            <v>45125</v>
          </cell>
          <cell r="BQ52">
            <v>10588395</v>
          </cell>
          <cell r="BR52">
            <v>1</v>
          </cell>
          <cell r="BS52">
            <v>45259</v>
          </cell>
          <cell r="BT52">
            <v>45288</v>
          </cell>
          <cell r="BU52">
            <v>45305</v>
          </cell>
          <cell r="BV52" t="str">
            <v xml:space="preserve">Dieciocho (18) días calendario </v>
          </cell>
          <cell r="BW52" t="str">
            <v>Cinco (05) meses y veintiocho (28) días calendario</v>
          </cell>
          <cell r="BX52">
            <v>1</v>
          </cell>
          <cell r="BY52">
            <v>45259</v>
          </cell>
          <cell r="BZ52">
            <v>1191194</v>
          </cell>
          <cell r="CA52">
            <v>2901</v>
          </cell>
          <cell r="CB52">
            <v>45259</v>
          </cell>
          <cell r="CC52">
            <v>132169843</v>
          </cell>
          <cell r="CD52">
            <v>6996</v>
          </cell>
          <cell r="CE52">
            <v>45259</v>
          </cell>
          <cell r="CF52">
            <v>1191194</v>
          </cell>
          <cell r="CP52">
            <v>45305</v>
          </cell>
          <cell r="CS52" t="str">
            <v>1. Contribuir en el mantenimiento de los grupos de animales para reproducción con propósitos de investigación y prácticas docentes (Alimentación, pesca, traslados, entre otras). 2. Colaborar en el mantenimiento y dar servicio general a las instalaciones de laboratorios de investigación y estación piscícola (mantenimiento de estanques, piletas, planta eléctrica, sistema de recirculación, áreas verdes, entre otras). 3. Prestar apoyo  en la atención y acompañamiento de las actividades de extensión (apoyo a prácticas y atención de visitas).</v>
          </cell>
          <cell r="CT52">
            <v>17267844</v>
          </cell>
          <cell r="CU52">
            <v>27</v>
          </cell>
          <cell r="CV52" t="str">
            <v>54406</v>
          </cell>
          <cell r="CW52">
            <v>27</v>
          </cell>
          <cell r="CX52" t="str">
            <v>54406</v>
          </cell>
          <cell r="CY52">
            <v>8299</v>
          </cell>
          <cell r="CZ52" t="str">
            <v>M6</v>
          </cell>
        </row>
        <row r="53">
          <cell r="B53" t="str">
            <v>0782 DE 2023</v>
          </cell>
          <cell r="C53">
            <v>1122651218</v>
          </cell>
          <cell r="D53" t="str">
            <v>REYES ANDRES VEGA BELTRAN</v>
          </cell>
          <cell r="E53" t="str">
            <v>CONTRATO DE PRESTACIÓN DE SERVICIOS DE APOYO A LA GESTIÓN</v>
          </cell>
          <cell r="F53" t="str">
            <v>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v>
          </cell>
          <cell r="G53">
            <v>45125</v>
          </cell>
          <cell r="H53">
            <v>8408427</v>
          </cell>
          <cell r="I53" t="str">
            <v>Cinco (05) meses y diez (10) días calendario</v>
          </cell>
          <cell r="J53">
            <v>45125</v>
          </cell>
          <cell r="K53">
            <v>45287</v>
          </cell>
          <cell r="L53" t="str">
            <v>NO APLICA</v>
          </cell>
          <cell r="M53" t="str">
            <v>NO APLICA</v>
          </cell>
          <cell r="N53" t="str">
            <v>NO APLICA</v>
          </cell>
          <cell r="O53">
            <v>7</v>
          </cell>
          <cell r="P53">
            <v>683185</v>
          </cell>
          <cell r="Q53">
            <v>45125</v>
          </cell>
          <cell r="R53">
            <v>45138</v>
          </cell>
          <cell r="S53">
            <v>1576580</v>
          </cell>
          <cell r="T53">
            <v>45139</v>
          </cell>
          <cell r="U53">
            <v>45169</v>
          </cell>
          <cell r="V53">
            <v>1576580</v>
          </cell>
          <cell r="W53">
            <v>45170</v>
          </cell>
          <cell r="X53">
            <v>45199</v>
          </cell>
          <cell r="Y53">
            <v>1576580</v>
          </cell>
          <cell r="Z53">
            <v>45200</v>
          </cell>
          <cell r="AA53">
            <v>45230</v>
          </cell>
          <cell r="AB53">
            <v>1576580</v>
          </cell>
          <cell r="AC53">
            <v>45231</v>
          </cell>
          <cell r="AD53">
            <v>45260</v>
          </cell>
          <cell r="AE53">
            <v>1418922</v>
          </cell>
          <cell r="AF53">
            <v>45261</v>
          </cell>
          <cell r="AG53">
            <v>45287</v>
          </cell>
          <cell r="AH53">
            <v>945948</v>
          </cell>
          <cell r="AI53">
            <v>45288</v>
          </cell>
          <cell r="AJ53">
            <v>45305</v>
          </cell>
          <cell r="BI53" t="str">
            <v>Facultad de Ciencias Agropecuarias y Recursos Naturales</v>
          </cell>
          <cell r="BJ53" t="str">
            <v>CRISTÓBAL LUGO LÓPEZ</v>
          </cell>
          <cell r="BK53" t="str">
            <v>Decano de la Facultad de Ciencias Agropecuarias y Recursos Naturales</v>
          </cell>
          <cell r="BL53">
            <v>1646</v>
          </cell>
          <cell r="BM53">
            <v>45122</v>
          </cell>
          <cell r="BN53">
            <v>3162464808</v>
          </cell>
          <cell r="BO53">
            <v>3910</v>
          </cell>
          <cell r="BP53">
            <v>45125</v>
          </cell>
          <cell r="BQ53">
            <v>8408427</v>
          </cell>
          <cell r="BR53">
            <v>1</v>
          </cell>
          <cell r="BS53">
            <v>45259</v>
          </cell>
          <cell r="BT53">
            <v>45288</v>
          </cell>
          <cell r="BU53">
            <v>45305</v>
          </cell>
          <cell r="BV53" t="str">
            <v xml:space="preserve">Dieciocho (18) días calendario </v>
          </cell>
          <cell r="BW53" t="str">
            <v>Cinco (05) meses y veintiocho (28) días calendario</v>
          </cell>
          <cell r="BX53">
            <v>1</v>
          </cell>
          <cell r="BY53">
            <v>45259</v>
          </cell>
          <cell r="BZ53">
            <v>945948</v>
          </cell>
          <cell r="CA53">
            <v>2901</v>
          </cell>
          <cell r="CB53">
            <v>45259</v>
          </cell>
          <cell r="CC53">
            <v>132169843</v>
          </cell>
          <cell r="CD53">
            <v>6999</v>
          </cell>
          <cell r="CE53">
            <v>45259</v>
          </cell>
          <cell r="CF53">
            <v>945948</v>
          </cell>
          <cell r="CP53">
            <v>45305</v>
          </cell>
          <cell r="CS53"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programadas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animales e instalaciones para las prácticas de los alumnos, así como proyectos de investigación. 9. Apoyar en las actividades de la Unidad Rural con sus conocimientos en las labores Agropecuarias. 10. Apoyar las labores realizadas en la Institución para elevar la productividad de la granja.</v>
          </cell>
          <cell r="CT53">
            <v>1122651218.5</v>
          </cell>
          <cell r="CU53">
            <v>27</v>
          </cell>
          <cell r="CV53" t="str">
            <v>54406</v>
          </cell>
          <cell r="CW53">
            <v>27</v>
          </cell>
          <cell r="CX53" t="str">
            <v>54406</v>
          </cell>
          <cell r="CY53">
            <v>8299</v>
          </cell>
          <cell r="CZ53" t="str">
            <v>M6</v>
          </cell>
        </row>
        <row r="54">
          <cell r="B54" t="str">
            <v>0787 DE 2023</v>
          </cell>
          <cell r="C54">
            <v>1119888213</v>
          </cell>
          <cell r="D54" t="str">
            <v>WILMER JAVIER VEGA BELTRAN</v>
          </cell>
          <cell r="E54" t="str">
            <v>CONTRATO DE PRESTACIÓN DE SERVICIOS DE APOYO A LA GESTIÓN</v>
          </cell>
          <cell r="F54" t="str">
            <v>PRESTACIÓN DE SERVICIOS DE APOYO A LA GESTIÓN NECESARIO PARA EL FORTALECIMIENTO DE LOS PROCESOS PROPIOS DE LA GRANJA BARCELONA ADSCRITA AL CENTRO AGRARIO DE PRODUCCIÓN DE LA FACULTAD DE CIENCIAS AGROPECUARIAS Y RECURSOS NATURALES DE LA UNIVERSIDAD DE LOS LLANOS.</v>
          </cell>
          <cell r="G54">
            <v>45125</v>
          </cell>
          <cell r="H54">
            <v>9794265</v>
          </cell>
          <cell r="I54" t="str">
            <v>Cuatro (04) meses y veintiocho (28) días calendario</v>
          </cell>
          <cell r="J54">
            <v>45125</v>
          </cell>
          <cell r="K54">
            <v>45275</v>
          </cell>
          <cell r="L54" t="str">
            <v>NO APLICA</v>
          </cell>
          <cell r="M54" t="str">
            <v>NO APLICA</v>
          </cell>
          <cell r="N54" t="str">
            <v>NO APLICA</v>
          </cell>
          <cell r="O54">
            <v>8</v>
          </cell>
          <cell r="P54">
            <v>860307</v>
          </cell>
          <cell r="Q54">
            <v>45125</v>
          </cell>
          <cell r="R54">
            <v>45138</v>
          </cell>
          <cell r="S54">
            <v>1985324</v>
          </cell>
          <cell r="T54">
            <v>45139</v>
          </cell>
          <cell r="U54">
            <v>45169</v>
          </cell>
          <cell r="V54">
            <v>1985324</v>
          </cell>
          <cell r="W54">
            <v>45170</v>
          </cell>
          <cell r="X54">
            <v>45199</v>
          </cell>
          <cell r="Y54">
            <v>1985324</v>
          </cell>
          <cell r="Z54">
            <v>45200</v>
          </cell>
          <cell r="AA54">
            <v>45230</v>
          </cell>
          <cell r="AB54">
            <v>1985324</v>
          </cell>
          <cell r="AC54">
            <v>45231</v>
          </cell>
          <cell r="AD54">
            <v>45260</v>
          </cell>
          <cell r="AE54">
            <v>992662</v>
          </cell>
          <cell r="AF54">
            <v>45261</v>
          </cell>
          <cell r="AG54">
            <v>45275</v>
          </cell>
          <cell r="AH54">
            <v>794130</v>
          </cell>
          <cell r="AI54">
            <v>45276</v>
          </cell>
          <cell r="AJ54">
            <v>45287</v>
          </cell>
          <cell r="AK54">
            <v>1191194</v>
          </cell>
          <cell r="AL54">
            <v>45288</v>
          </cell>
          <cell r="AM54">
            <v>45305</v>
          </cell>
          <cell r="BI54" t="str">
            <v>Facultad de Ciencias Agropecuarias y Recursos Naturales</v>
          </cell>
          <cell r="BJ54" t="str">
            <v>CRISTÓBAL LUGO LÓPEZ</v>
          </cell>
          <cell r="BK54" t="str">
            <v>Decano de la Facultad de Ciencias Agropecuarias y Recursos Naturales</v>
          </cell>
          <cell r="BL54">
            <v>1646</v>
          </cell>
          <cell r="BM54">
            <v>45122</v>
          </cell>
          <cell r="BN54">
            <v>3162464808</v>
          </cell>
          <cell r="BO54">
            <v>3839</v>
          </cell>
          <cell r="BP54">
            <v>45125</v>
          </cell>
          <cell r="BQ54">
            <v>9794265</v>
          </cell>
          <cell r="BR54">
            <v>1</v>
          </cell>
          <cell r="BS54">
            <v>45259</v>
          </cell>
          <cell r="BT54">
            <v>45276</v>
          </cell>
          <cell r="BU54">
            <v>45305</v>
          </cell>
          <cell r="BV54" t="str">
            <v>Treinta (30) días calendario</v>
          </cell>
          <cell r="BW54" t="str">
            <v>Cinco (05) meses y veintiocho (28) días calendario</v>
          </cell>
          <cell r="BX54">
            <v>1</v>
          </cell>
          <cell r="BY54">
            <v>45259</v>
          </cell>
          <cell r="BZ54">
            <v>1985324</v>
          </cell>
          <cell r="CA54">
            <v>2901</v>
          </cell>
          <cell r="CB54">
            <v>45259</v>
          </cell>
          <cell r="CC54">
            <v>132169843</v>
          </cell>
          <cell r="CD54">
            <v>6998</v>
          </cell>
          <cell r="CE54">
            <v>45259</v>
          </cell>
          <cell r="CF54">
            <v>1985324</v>
          </cell>
          <cell r="CP54">
            <v>45305</v>
          </cell>
          <cell r="CS54" t="str">
            <v>1. Prestar apoyo en las actividades agropecuarias realizadas en la unidad rural Barcelona. 2. Contribuir en los manejos culturales y sanitarios en la unidad rural. 3. Apoyar a los docentes para la realización de trabajos de curso en la unidad rural. 4. Contribuir en el manejo de inventarios de la unidad. 5. Coadyuvar en la atención al público en la unidad rural Barcelona. 6. Prestar apoyo en las actividades y programas del centro agrario de producción. 7. Prestar apoyo en las actividades de mantenimiento y limpieza de la unidad. 8. Prestar el apoyo requerido en las actividades y programas del Centro Agrario de Producción.  9. Prestar atención a los visitantes de las diferentes entidades que lleguen a la Granja. 10. Apoyar las actividades realizadas en la institución para elevar la productividad de la granja.</v>
          </cell>
          <cell r="CT54">
            <v>1119888213</v>
          </cell>
          <cell r="CU54">
            <v>27</v>
          </cell>
          <cell r="CV54" t="str">
            <v>54406</v>
          </cell>
          <cell r="CW54">
            <v>27</v>
          </cell>
          <cell r="CX54" t="str">
            <v>54406</v>
          </cell>
          <cell r="CY54">
            <v>8299</v>
          </cell>
          <cell r="CZ54" t="str">
            <v>M6</v>
          </cell>
        </row>
        <row r="55">
          <cell r="B55" t="str">
            <v>0788 DE 2023</v>
          </cell>
          <cell r="C55">
            <v>11518445</v>
          </cell>
          <cell r="D55" t="str">
            <v>MARTIN ENRIQUE RINCON ROMERO</v>
          </cell>
          <cell r="E55" t="str">
            <v>CONTRATO DE PRESTACIÓN DE SERVICIOS DE APOYO A LA GESTIÓN</v>
          </cell>
          <cell r="F55" t="str">
            <v>PRESTACIÓN DE SERVICIOS DE APOYO A LA GESTIÓN NECESARIO PARA EL FORTALECIMIENTO DE LOS PROCESOS DEL CENTRO AGRARIO DE PRODUCCIÓN, EN LA UNIDAD RURAL MANACACÍAS ADSCRITA A LA FACULTAD DE CIENCIAS AGROPECUARIAS Y RECURSOS NATURALES DE LA UNIVERSIDAD DE LOS LLANOS.</v>
          </cell>
          <cell r="G55">
            <v>45125</v>
          </cell>
          <cell r="H55">
            <v>10588395</v>
          </cell>
          <cell r="I55" t="str">
            <v>Cinco (05) meses y diez (10) días calendario</v>
          </cell>
          <cell r="J55">
            <v>45125</v>
          </cell>
          <cell r="K55">
            <v>45287</v>
          </cell>
          <cell r="L55" t="str">
            <v>NO APLICA</v>
          </cell>
          <cell r="M55" t="str">
            <v>NO APLICA</v>
          </cell>
          <cell r="N55" t="str">
            <v>NO APLICA</v>
          </cell>
          <cell r="O55">
            <v>7</v>
          </cell>
          <cell r="P55">
            <v>860307</v>
          </cell>
          <cell r="Q55">
            <v>45125</v>
          </cell>
          <cell r="R55">
            <v>45138</v>
          </cell>
          <cell r="S55">
            <v>1985324</v>
          </cell>
          <cell r="T55">
            <v>45139</v>
          </cell>
          <cell r="U55">
            <v>45169</v>
          </cell>
          <cell r="V55">
            <v>1985324</v>
          </cell>
          <cell r="W55">
            <v>45170</v>
          </cell>
          <cell r="X55">
            <v>45199</v>
          </cell>
          <cell r="Y55">
            <v>1985324</v>
          </cell>
          <cell r="Z55">
            <v>45200</v>
          </cell>
          <cell r="AA55">
            <v>45230</v>
          </cell>
          <cell r="AB55">
            <v>1985324</v>
          </cell>
          <cell r="AC55">
            <v>45231</v>
          </cell>
          <cell r="AD55">
            <v>45260</v>
          </cell>
          <cell r="AE55">
            <v>1786792</v>
          </cell>
          <cell r="AF55">
            <v>45261</v>
          </cell>
          <cell r="AG55">
            <v>45287</v>
          </cell>
          <cell r="AH55">
            <v>1191194</v>
          </cell>
          <cell r="AI55">
            <v>45288</v>
          </cell>
          <cell r="AJ55">
            <v>45305</v>
          </cell>
          <cell r="BI55" t="str">
            <v>Facultad de Ciencias Agropecuarias y Recursos Naturales</v>
          </cell>
          <cell r="BJ55" t="str">
            <v>CRISTÓBAL LUGO LÓPEZ</v>
          </cell>
          <cell r="BK55" t="str">
            <v>Decano de la Facultad de Ciencias Agropecuarias y Recursos Naturales</v>
          </cell>
          <cell r="BL55">
            <v>1646</v>
          </cell>
          <cell r="BM55">
            <v>45122</v>
          </cell>
          <cell r="BN55">
            <v>3162464808</v>
          </cell>
          <cell r="BO55">
            <v>3750</v>
          </cell>
          <cell r="BP55">
            <v>45125</v>
          </cell>
          <cell r="BQ55">
            <v>10588395</v>
          </cell>
          <cell r="BR55">
            <v>1</v>
          </cell>
          <cell r="BS55">
            <v>45259</v>
          </cell>
          <cell r="BT55">
            <v>45288</v>
          </cell>
          <cell r="BU55">
            <v>45305</v>
          </cell>
          <cell r="BV55" t="str">
            <v xml:space="preserve">Dieciocho (18) días calendario </v>
          </cell>
          <cell r="BW55" t="str">
            <v>Cinco (05) meses y veintiocho (28) días calendario</v>
          </cell>
          <cell r="BX55">
            <v>1</v>
          </cell>
          <cell r="BY55">
            <v>45259</v>
          </cell>
          <cell r="BZ55">
            <v>1191194</v>
          </cell>
          <cell r="CA55">
            <v>2901</v>
          </cell>
          <cell r="CB55">
            <v>45259</v>
          </cell>
          <cell r="CC55">
            <v>132169843</v>
          </cell>
          <cell r="CD55">
            <v>6995</v>
          </cell>
          <cell r="CE55">
            <v>45259</v>
          </cell>
          <cell r="CF55">
            <v>1191194</v>
          </cell>
          <cell r="CP55">
            <v>45305</v>
          </cell>
          <cell r="CS55"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los elementos e instalaciones para las prácticas de los alumnos, así como proyectos de investigación.  9. Apoyar en las actividades de la Unidad Rural con sus conocimientos agropecuarios. 10. Apoyar las actividades realizadas en la Institución para elevar la productividad de la granja.</v>
          </cell>
          <cell r="CT55">
            <v>11518445</v>
          </cell>
          <cell r="CU55">
            <v>27</v>
          </cell>
          <cell r="CV55" t="str">
            <v>54406</v>
          </cell>
          <cell r="CW55">
            <v>27</v>
          </cell>
          <cell r="CX55" t="str">
            <v>54406</v>
          </cell>
          <cell r="CY55">
            <v>7490</v>
          </cell>
          <cell r="CZ55" t="str">
            <v>M6</v>
          </cell>
        </row>
        <row r="56">
          <cell r="B56" t="str">
            <v>0821 DE 2023</v>
          </cell>
          <cell r="C56">
            <v>40442774</v>
          </cell>
          <cell r="D56" t="str">
            <v xml:space="preserve">ADRIANA YOHANA GARZON VEGA  </v>
          </cell>
          <cell r="E56" t="str">
            <v>CONTRATO DE PRESTACIÓN DE SERVICIOS PROFESIONALES</v>
          </cell>
          <cell r="F56" t="str">
            <v>PRESTACIÓN DE SERVICIOS PROFESIONALES NECESARIO PARA EL FORTALECIMIENTO DE LOS PROCESOS DE LA VICERRECTORÍA ACADÉMICA DE LA UNIVERSIDAD DE LOS LLANOS.</v>
          </cell>
          <cell r="G56">
            <v>45125</v>
          </cell>
          <cell r="H56">
            <v>16131724</v>
          </cell>
          <cell r="I56" t="str">
            <v>Cuatro (04) meses y veintiocho (28) días calendario</v>
          </cell>
          <cell r="J56">
            <v>45125</v>
          </cell>
          <cell r="K56">
            <v>45275</v>
          </cell>
          <cell r="L56" t="str">
            <v>NO APLICA</v>
          </cell>
          <cell r="M56" t="str">
            <v>NO APLICA</v>
          </cell>
          <cell r="N56" t="str">
            <v>NO APLICA</v>
          </cell>
          <cell r="O56">
            <v>8</v>
          </cell>
          <cell r="P56">
            <v>1416976</v>
          </cell>
          <cell r="Q56">
            <v>45125</v>
          </cell>
          <cell r="R56">
            <v>45138</v>
          </cell>
          <cell r="S56">
            <v>3269944</v>
          </cell>
          <cell r="T56">
            <v>45139</v>
          </cell>
          <cell r="U56">
            <v>45169</v>
          </cell>
          <cell r="V56">
            <v>3269944</v>
          </cell>
          <cell r="W56">
            <v>45170</v>
          </cell>
          <cell r="X56">
            <v>45199</v>
          </cell>
          <cell r="Y56">
            <v>3269944</v>
          </cell>
          <cell r="Z56">
            <v>45200</v>
          </cell>
          <cell r="AA56">
            <v>45230</v>
          </cell>
          <cell r="AB56">
            <v>3269944</v>
          </cell>
          <cell r="AC56">
            <v>45231</v>
          </cell>
          <cell r="AD56">
            <v>45260</v>
          </cell>
          <cell r="AE56">
            <v>1634972</v>
          </cell>
          <cell r="AF56">
            <v>45261</v>
          </cell>
          <cell r="AG56">
            <v>45275</v>
          </cell>
          <cell r="AH56">
            <v>1307978</v>
          </cell>
          <cell r="AI56">
            <v>45276</v>
          </cell>
          <cell r="AJ56">
            <v>45287</v>
          </cell>
          <cell r="AK56">
            <v>1961966</v>
          </cell>
          <cell r="AL56">
            <v>45288</v>
          </cell>
          <cell r="AM56">
            <v>45305</v>
          </cell>
          <cell r="BI56" t="str">
            <v>Vicerrectoría Académica</v>
          </cell>
          <cell r="BJ56" t="str">
            <v>MONICA SILVA QUICENO</v>
          </cell>
          <cell r="BK56" t="str">
            <v>Vicerrector Universitario</v>
          </cell>
          <cell r="BL56">
            <v>1646</v>
          </cell>
          <cell r="BM56">
            <v>45122</v>
          </cell>
          <cell r="BN56">
            <v>3162464808</v>
          </cell>
          <cell r="BO56">
            <v>3796</v>
          </cell>
          <cell r="BP56">
            <v>45125</v>
          </cell>
          <cell r="BQ56">
            <v>16131724</v>
          </cell>
          <cell r="BR56">
            <v>1</v>
          </cell>
          <cell r="BS56">
            <v>45259</v>
          </cell>
          <cell r="BT56">
            <v>45276</v>
          </cell>
          <cell r="BU56">
            <v>45305</v>
          </cell>
          <cell r="BV56" t="str">
            <v>Treinta (30) días calendario</v>
          </cell>
          <cell r="BW56" t="str">
            <v>Cinco (05) meses y veintiocho (28) días calendario</v>
          </cell>
          <cell r="BX56">
            <v>1</v>
          </cell>
          <cell r="BY56">
            <v>45259</v>
          </cell>
          <cell r="BZ56">
            <v>3269944</v>
          </cell>
          <cell r="CA56">
            <v>2901</v>
          </cell>
          <cell r="CB56">
            <v>45259</v>
          </cell>
          <cell r="CC56">
            <v>132169843</v>
          </cell>
          <cell r="CD56">
            <v>7014</v>
          </cell>
          <cell r="CE56">
            <v>45259</v>
          </cell>
          <cell r="CF56">
            <v>3269944</v>
          </cell>
          <cell r="CP56">
            <v>45305</v>
          </cell>
          <cell r="CS56" t="str">
            <v>1. Contribuir en la atención de las inquietudes del personal interno y externo respecto de los procesos de la Vicerrectoría Académica. 2. Prestar apoyo a  la Vicerrectoría Académica y Rectoría en la proyección de actos administrativos del área Académica que presentan ante el Consejo Superior y Consejo Académico. 3. Colaborar en la Vicerrectoría Académica en todo lo relacionado con planes de estudio, calendario académico y planeación académica de los programas de grado. 4. Cooperar en la proyección del acto administrativo por el cual se prueban: cupos y horarios para cada semestre, tiempos de dedicación a labores académicas administrativas, acreditación. 5. Contribuir a la Vicerrectoría en lo que respecta al proceso de convocatorias docentes. 6. Apoyar la elaboración y ajustes de los procedimientos relacionados con la docencia (asignación responsabilidades académicas, convocatorias, vinculación y pago de docentes catedráticos de grado y realizar seguimiento a los mismos. 7. Apoyar y asesorar en  la proyección de respuestas a derechos de petición. 8. Contribuir en el acompañamiento, seguimiento y evaluación al sistema de asignación de responsabilidades Académicas, convocatorias y horarios en SIAU. 9. Colaborar en la administración y soporte de la plataforma de horarios e informar al Área de Sistemas los cursos activos para la asignación de horarios de conformidad con los requerimientos presentados por los Directores de Programa. 10. Contribuir en la identificación de necesidades en procesos académicos y administrativos para la implementación del sistema. 11. Prestar apoyo en la consolidación de bases de datos como insumo para el perfeccionamiento de los sistemas de información. 12. Colaborar en la Vicerrectoría Académica en todo lo relacionado con el seguimiento, revisión del número de inscritos en los cursos de los Programas Académicos de grado. 13. Brindar apoyo en las acciones tendientes a garantizar la prestación del servicio de docencia a nivel grado. 14. Contribuir con el manejo de la caja menor.</v>
          </cell>
          <cell r="CT56">
            <v>40442774</v>
          </cell>
          <cell r="CU56">
            <v>504</v>
          </cell>
          <cell r="CV56" t="str">
            <v>500</v>
          </cell>
          <cell r="CW56">
            <v>504</v>
          </cell>
          <cell r="CX56" t="str">
            <v>500</v>
          </cell>
          <cell r="CY56">
            <v>6209</v>
          </cell>
          <cell r="CZ56" t="str">
            <v>M6</v>
          </cell>
        </row>
        <row r="57">
          <cell r="B57" t="str">
            <v>0827 DE 2023</v>
          </cell>
          <cell r="C57">
            <v>40441513</v>
          </cell>
          <cell r="D57" t="str">
            <v>NINA LISSETH BALLEN RODRIGUEZ</v>
          </cell>
          <cell r="E57" t="str">
            <v>CONTRATO DE PRESTACIÓN DE SERVICIOS PROFESIONALES</v>
          </cell>
          <cell r="F57" t="str">
            <v>PRESTACIÓN DE SERVICIOS PROFESIONALES NECESARIO PARA EL FORTALECIMIENTO DE LOS PROCESOS ESTRATÉGICOS Y MISIONALES DE LA OFICINA ASESORA DE PLANEACIÓN DE LA UNIVERSIDAD DE LOS LLANOS.</v>
          </cell>
          <cell r="G57">
            <v>45125</v>
          </cell>
          <cell r="H57">
            <v>17439701</v>
          </cell>
          <cell r="I57" t="str">
            <v>Cinco (05) meses y diez (10) días calendario</v>
          </cell>
          <cell r="J57">
            <v>45125</v>
          </cell>
          <cell r="K57">
            <v>45287</v>
          </cell>
          <cell r="L57" t="str">
            <v>NO APLICA</v>
          </cell>
          <cell r="M57" t="str">
            <v>NO APLICA</v>
          </cell>
          <cell r="N57" t="str">
            <v>NO APLICA</v>
          </cell>
          <cell r="O57">
            <v>7</v>
          </cell>
          <cell r="P57">
            <v>1416976</v>
          </cell>
          <cell r="Q57">
            <v>45125</v>
          </cell>
          <cell r="R57">
            <v>45138</v>
          </cell>
          <cell r="S57">
            <v>3269944</v>
          </cell>
          <cell r="T57">
            <v>45139</v>
          </cell>
          <cell r="U57">
            <v>45169</v>
          </cell>
          <cell r="V57">
            <v>3269944</v>
          </cell>
          <cell r="W57">
            <v>45170</v>
          </cell>
          <cell r="X57">
            <v>45199</v>
          </cell>
          <cell r="Y57">
            <v>3269944</v>
          </cell>
          <cell r="Z57">
            <v>45200</v>
          </cell>
          <cell r="AA57">
            <v>45230</v>
          </cell>
          <cell r="AB57">
            <v>3269944</v>
          </cell>
          <cell r="AC57">
            <v>45231</v>
          </cell>
          <cell r="AD57">
            <v>45260</v>
          </cell>
          <cell r="AE57">
            <v>2942949</v>
          </cell>
          <cell r="AF57">
            <v>45261</v>
          </cell>
          <cell r="AG57">
            <v>45287</v>
          </cell>
          <cell r="AH57">
            <v>1961966</v>
          </cell>
          <cell r="AI57">
            <v>45288</v>
          </cell>
          <cell r="AJ57">
            <v>45305</v>
          </cell>
          <cell r="BI57" t="str">
            <v>Oficina Asesora de Planeación</v>
          </cell>
          <cell r="BJ57" t="str">
            <v xml:space="preserve">MARIA PAULA ESTUPIÑAN TIUSO  </v>
          </cell>
          <cell r="BK57" t="str">
            <v>Asesora de Planeación</v>
          </cell>
          <cell r="BL57">
            <v>1646</v>
          </cell>
          <cell r="BM57">
            <v>45122</v>
          </cell>
          <cell r="BN57">
            <v>3162464808</v>
          </cell>
          <cell r="BO57">
            <v>3795</v>
          </cell>
          <cell r="BP57">
            <v>45125</v>
          </cell>
          <cell r="BQ57">
            <v>17439701</v>
          </cell>
          <cell r="BR57">
            <v>1</v>
          </cell>
          <cell r="BS57">
            <v>45259</v>
          </cell>
          <cell r="BT57">
            <v>45288</v>
          </cell>
          <cell r="BU57">
            <v>45305</v>
          </cell>
          <cell r="BV57" t="str">
            <v xml:space="preserve">Dieciocho (18) días calendario </v>
          </cell>
          <cell r="BW57" t="str">
            <v>Cinco (05) meses y veintiocho (28) días calendario</v>
          </cell>
          <cell r="BX57">
            <v>1</v>
          </cell>
          <cell r="BY57">
            <v>45259</v>
          </cell>
          <cell r="BZ57">
            <v>1961966</v>
          </cell>
          <cell r="CA57">
            <v>2901</v>
          </cell>
          <cell r="CB57">
            <v>45259</v>
          </cell>
          <cell r="CC57">
            <v>132169843</v>
          </cell>
          <cell r="CD57">
            <v>7013</v>
          </cell>
          <cell r="CE57">
            <v>45259</v>
          </cell>
          <cell r="CF57">
            <v>1961966</v>
          </cell>
          <cell r="CP57">
            <v>45305</v>
          </cell>
          <cell r="CS57" t="str">
            <v>1. Soportar el acopio, organización y depuración de la información de las unidades académicas para ser entregada a los sistemas de información de las entidades externas, tales como el Ministerio de Educación (SNIES, SAPDIES Y OLE), la Contraloría General de la República (CGR), la Contraloría Departamental del Meta (CDM), el DANE y los demás entes que periódicamente solicitan datos de la Institución. 2. Apoyar las actividades relacionadas con el diseño e implementación de sistemas de información estadística y sistemas de inteligencia de negocios útiles para la toma de decisiones en la Universidad. 3. Cooperar en el acopio, organización, depuración y publicación de la información estadística de la Universidad de los Llanos.</v>
          </cell>
          <cell r="CT57">
            <v>40441513</v>
          </cell>
          <cell r="CU57">
            <v>504</v>
          </cell>
          <cell r="CV57" t="str">
            <v>240</v>
          </cell>
          <cell r="CW57">
            <v>504</v>
          </cell>
          <cell r="CX57" t="str">
            <v>240</v>
          </cell>
          <cell r="CY57">
            <v>8299</v>
          </cell>
          <cell r="CZ57" t="str">
            <v>M6</v>
          </cell>
        </row>
        <row r="58">
          <cell r="B58" t="str">
            <v>0829 DE 2023</v>
          </cell>
          <cell r="C58">
            <v>80830452</v>
          </cell>
          <cell r="D58" t="str">
            <v>JUAN PABLO ARANGO MEDINA</v>
          </cell>
          <cell r="E58" t="str">
            <v>CONTRATO DE PRESTACIÓN DE SERVICIOS PROFESIONALES</v>
          </cell>
          <cell r="F58" t="str">
            <v>PRESTACIÓN DE SERVICIOS PROFESIONALES NECESARIO PARA EL FORTALECIMIENTO DE LOS PROCESOS DEL ÁREA DE INFRAESTRUCTURA DE LA OFICINA ASESORA DE PLANEACIÓN DE LA UNIVERSIDAD DE LOS LLANOS.</v>
          </cell>
          <cell r="G58">
            <v>45125</v>
          </cell>
          <cell r="H58">
            <v>19931088</v>
          </cell>
          <cell r="I58" t="str">
            <v>Cinco (05) meses y diez (10) días calendario</v>
          </cell>
          <cell r="J58">
            <v>45125</v>
          </cell>
          <cell r="K58">
            <v>45287</v>
          </cell>
          <cell r="L58" t="str">
            <v>NO APLICA</v>
          </cell>
          <cell r="M58" t="str">
            <v>NO APLICA</v>
          </cell>
          <cell r="N58" t="str">
            <v>NO APLICA</v>
          </cell>
          <cell r="O58">
            <v>7</v>
          </cell>
          <cell r="P58">
            <v>1619401</v>
          </cell>
          <cell r="Q58">
            <v>45125</v>
          </cell>
          <cell r="R58">
            <v>45138</v>
          </cell>
          <cell r="S58">
            <v>3737079</v>
          </cell>
          <cell r="T58">
            <v>45139</v>
          </cell>
          <cell r="U58">
            <v>45169</v>
          </cell>
          <cell r="V58">
            <v>3737079</v>
          </cell>
          <cell r="W58">
            <v>45170</v>
          </cell>
          <cell r="X58">
            <v>45199</v>
          </cell>
          <cell r="Y58">
            <v>3737079</v>
          </cell>
          <cell r="Z58">
            <v>45200</v>
          </cell>
          <cell r="AA58">
            <v>45230</v>
          </cell>
          <cell r="AB58">
            <v>3737079</v>
          </cell>
          <cell r="AC58">
            <v>45231</v>
          </cell>
          <cell r="AD58">
            <v>45260</v>
          </cell>
          <cell r="AE58">
            <v>3363371</v>
          </cell>
          <cell r="AF58">
            <v>45261</v>
          </cell>
          <cell r="AG58">
            <v>45287</v>
          </cell>
          <cell r="AH58">
            <v>2242247</v>
          </cell>
          <cell r="AI58">
            <v>45288</v>
          </cell>
          <cell r="AJ58">
            <v>45305</v>
          </cell>
          <cell r="BI58" t="str">
            <v>Oficina Asesora de Planeación</v>
          </cell>
          <cell r="BJ58" t="str">
            <v xml:space="preserve">MARIA PAULA ESTUPIÑAN TIUSO  </v>
          </cell>
          <cell r="BK58" t="str">
            <v>Asesora de Planeación</v>
          </cell>
          <cell r="BL58">
            <v>1646</v>
          </cell>
          <cell r="BM58">
            <v>45122</v>
          </cell>
          <cell r="BN58">
            <v>3162464808</v>
          </cell>
          <cell r="BO58">
            <v>3809</v>
          </cell>
          <cell r="BP58">
            <v>45125</v>
          </cell>
          <cell r="BQ58">
            <v>19931088</v>
          </cell>
          <cell r="BR58">
            <v>1</v>
          </cell>
          <cell r="BS58">
            <v>45259</v>
          </cell>
          <cell r="BT58">
            <v>45288</v>
          </cell>
          <cell r="BU58">
            <v>45305</v>
          </cell>
          <cell r="BV58" t="str">
            <v xml:space="preserve">Dieciocho (18) días calendario </v>
          </cell>
          <cell r="BW58" t="str">
            <v>Cinco (05) meses y veintiocho (28) días calendario</v>
          </cell>
          <cell r="BX58">
            <v>1</v>
          </cell>
          <cell r="BY58">
            <v>45259</v>
          </cell>
          <cell r="BZ58">
            <v>2242247</v>
          </cell>
          <cell r="CA58">
            <v>2901</v>
          </cell>
          <cell r="CB58">
            <v>45259</v>
          </cell>
          <cell r="CC58">
            <v>132169843</v>
          </cell>
          <cell r="CD58">
            <v>7021</v>
          </cell>
          <cell r="CE58">
            <v>45259</v>
          </cell>
          <cell r="CF58">
            <v>2242247</v>
          </cell>
          <cell r="CP58">
            <v>45305</v>
          </cell>
          <cell r="CS58"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Realizar inspección, apoyo a supervisión, vigilancia y control en la ejecución de las obras civiles que le sean designadas. 4. Revisar y aprobar en el aspecto técnico, las novedades de los contratos (anticipos, prórrogas, suspensiones, modificaciones, reconocimiento de mayores cantidades de obra, adicionales, terminaciones, liquidaciones y demás) que le sean encomendadas. 5. Tramitar de forma oportuna los requerimientos de interventores o contratistas que le sean asignados. 6. Presentar las observaciones que considere conveniente en el desarrollo de la ejecución de contratos y convenios. 7. Elaborar los conceptos técnicos estructurales solicitados por la Universidad y otros que sean de su competencia. 8. Brindar apoyo en la respuesta oportuna a los requerimientos institucionales, de la comunidad educativa y de los órganos de control, en materia de obras de infraestructura física. 9. Elaborar un informe del estado de las funciones administrativas, contables, legales y técnicas de los contratos en los que haya sido designado supervisor o apoyo a supervisión cuando finalice su contrato de prestación de servicios profesionales.</v>
          </cell>
          <cell r="CT58">
            <v>80830452</v>
          </cell>
          <cell r="CU58">
            <v>504</v>
          </cell>
          <cell r="CV58" t="str">
            <v>240</v>
          </cell>
          <cell r="CW58">
            <v>504</v>
          </cell>
          <cell r="CX58" t="str">
            <v>240</v>
          </cell>
          <cell r="CY58">
            <v>4290</v>
          </cell>
          <cell r="CZ58" t="str">
            <v>M5</v>
          </cell>
        </row>
        <row r="59">
          <cell r="B59" t="str">
            <v>0830 DE 2023</v>
          </cell>
          <cell r="C59">
            <v>17342779</v>
          </cell>
          <cell r="D59" t="str">
            <v>HIGINIO CASTRO HERNANDEZ</v>
          </cell>
          <cell r="E59" t="str">
            <v>CONTRATO DE PRESTACIÓN DE SERVICIOS PROFESIONALES</v>
          </cell>
          <cell r="F59" t="str">
            <v>PRESTACIÓN DE SERVICIOS PROFESIONALES NECESARIO PARA EL FORTALECIMIENTO DE LOS PROCESOS DEL ÁREA DE INFRAESTRUCTURA DE LA OFICINA ASESORA DE PLANEACIÓN DE LA UNIVERSIDAD DE LOS LLANOS.</v>
          </cell>
          <cell r="G59">
            <v>45125</v>
          </cell>
          <cell r="H59">
            <v>24913856</v>
          </cell>
          <cell r="I59" t="str">
            <v>Cinco (05) meses y diez (10) días calendario</v>
          </cell>
          <cell r="J59">
            <v>45125</v>
          </cell>
          <cell r="K59">
            <v>45287</v>
          </cell>
          <cell r="L59" t="str">
            <v>NO APLICA</v>
          </cell>
          <cell r="M59" t="str">
            <v>NO APLICA</v>
          </cell>
          <cell r="N59" t="str">
            <v>NO APLICA</v>
          </cell>
          <cell r="O59">
            <v>7</v>
          </cell>
          <cell r="P59">
            <v>2024251</v>
          </cell>
          <cell r="Q59">
            <v>45125</v>
          </cell>
          <cell r="R59">
            <v>45138</v>
          </cell>
          <cell r="S59">
            <v>4671348</v>
          </cell>
          <cell r="T59">
            <v>45139</v>
          </cell>
          <cell r="U59">
            <v>45169</v>
          </cell>
          <cell r="V59">
            <v>4671348</v>
          </cell>
          <cell r="W59">
            <v>45170</v>
          </cell>
          <cell r="X59">
            <v>45199</v>
          </cell>
          <cell r="Y59">
            <v>4671348</v>
          </cell>
          <cell r="Z59">
            <v>45200</v>
          </cell>
          <cell r="AA59">
            <v>45230</v>
          </cell>
          <cell r="AB59">
            <v>4671348</v>
          </cell>
          <cell r="AC59">
            <v>45231</v>
          </cell>
          <cell r="AD59">
            <v>45260</v>
          </cell>
          <cell r="AE59">
            <v>4204213</v>
          </cell>
          <cell r="AF59">
            <v>45261</v>
          </cell>
          <cell r="AG59">
            <v>45287</v>
          </cell>
          <cell r="AH59">
            <v>2802809</v>
          </cell>
          <cell r="AI59">
            <v>45288</v>
          </cell>
          <cell r="AJ59">
            <v>45305</v>
          </cell>
          <cell r="BI59" t="str">
            <v>Oficina Asesora de Planeación</v>
          </cell>
          <cell r="BJ59" t="str">
            <v xml:space="preserve">MARIA PAULA ESTUPIÑAN TIUSO  </v>
          </cell>
          <cell r="BK59" t="str">
            <v>Asesora de Planeación</v>
          </cell>
          <cell r="BL59">
            <v>1646</v>
          </cell>
          <cell r="BM59">
            <v>45122</v>
          </cell>
          <cell r="BN59">
            <v>3162464808</v>
          </cell>
          <cell r="BO59">
            <v>3759</v>
          </cell>
          <cell r="BP59">
            <v>45125</v>
          </cell>
          <cell r="BQ59">
            <v>24913856</v>
          </cell>
          <cell r="BR59">
            <v>1</v>
          </cell>
          <cell r="BS59">
            <v>45259</v>
          </cell>
          <cell r="BT59">
            <v>45288</v>
          </cell>
          <cell r="BU59">
            <v>45305</v>
          </cell>
          <cell r="BV59" t="str">
            <v xml:space="preserve">Dieciocho (18) días calendario </v>
          </cell>
          <cell r="BW59" t="str">
            <v>Cinco (05) meses y veintiocho (28) días calendario</v>
          </cell>
          <cell r="BX59">
            <v>1</v>
          </cell>
          <cell r="BY59">
            <v>45259</v>
          </cell>
          <cell r="BZ59">
            <v>2802809</v>
          </cell>
          <cell r="CA59">
            <v>2901</v>
          </cell>
          <cell r="CB59">
            <v>45259</v>
          </cell>
          <cell r="CC59">
            <v>132169843</v>
          </cell>
          <cell r="CD59">
            <v>7001</v>
          </cell>
          <cell r="CE59">
            <v>45259</v>
          </cell>
          <cell r="CF59">
            <v>2802809</v>
          </cell>
          <cell r="CP59">
            <v>45305</v>
          </cell>
          <cell r="CS59"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Participar en las reuniones técnicas conceptuando en los aspectos que son de su competencia. 4. Realizar inspección, apoyo a supervisión, vigilancia y control en la ejecución de las obras civiles que le sean designadas. 5. Revisar y aprobar en el aspecto técnico, las novedades de los contratos (anticipos, prórrogas, suspensiones, modificaciones, reconocimiento de mayores cantidades de obra, adicionales, terminaciones, liquidaciones y demás) que le sean encomendadas. 6. Tramitar de forma oportuna los requerimientos de interventores o contratistas que le sean asignados. 7. Presentar las observaciones que considere conveniente en el desarrollo de la ejecución de contratos y convenios. 8. Elaborar los conceptos técnicos solicitados por la Universidad. 9. Brindar apoyo en la respuesta oportuna a los requerimientos institucionales, de la comunidad educativa y de los órganos de control, en materia de obras de infraestructura física. 10. Apoyar en la estructuración de los proyectos de inversión o documentos estratégicos asociados a la infraestructura de la Universidad. 11. Elaborar un informe del estado de las funciones administrativas, contables, legales y técnicas de los contratos en los que haya sido designado supervisor o apoyo a supervisión cuando finalice su contrato de prestación de servicios profesionales.</v>
          </cell>
          <cell r="CT59">
            <v>17342779</v>
          </cell>
          <cell r="CU59">
            <v>504</v>
          </cell>
          <cell r="CV59" t="str">
            <v>240</v>
          </cell>
          <cell r="CW59">
            <v>504</v>
          </cell>
          <cell r="CX59" t="str">
            <v>240</v>
          </cell>
          <cell r="CY59">
            <v>7020</v>
          </cell>
          <cell r="CZ59" t="str">
            <v>M5</v>
          </cell>
        </row>
        <row r="60">
          <cell r="B60" t="str">
            <v>0831 DE 2023</v>
          </cell>
          <cell r="C60">
            <v>1121883647</v>
          </cell>
          <cell r="D60" t="str">
            <v>ESTEFANY ANDREA ZABALA RAMOS</v>
          </cell>
          <cell r="E60" t="str">
            <v>CONTRATO DE PRESTACIÓN DE SERVICIOS PROFESIONALES</v>
          </cell>
          <cell r="F60" t="str">
            <v>PRESTACIÓN DE SERVICIOS PROFESIONALES NECESARIO PARA EL FORTALECIMIENTO DE LOS PROCESOS DEL ÁREA DE INFRAESTRUCTURA DE LA OFICINA ASESORA DE PLANEACIÓN DE LA UNIVERSIDAD DE LOS LLANOS.</v>
          </cell>
          <cell r="G60">
            <v>45125</v>
          </cell>
          <cell r="H60">
            <v>17439701</v>
          </cell>
          <cell r="I60" t="str">
            <v>Cinco (05) meses y diez (10) días calendario</v>
          </cell>
          <cell r="J60">
            <v>45125</v>
          </cell>
          <cell r="K60">
            <v>45287</v>
          </cell>
          <cell r="L60" t="str">
            <v>NO APLICA</v>
          </cell>
          <cell r="M60" t="str">
            <v>NO APLICA</v>
          </cell>
          <cell r="N60" t="str">
            <v>NO APLICA</v>
          </cell>
          <cell r="O60">
            <v>7</v>
          </cell>
          <cell r="P60">
            <v>1416976</v>
          </cell>
          <cell r="Q60">
            <v>45125</v>
          </cell>
          <cell r="R60">
            <v>45138</v>
          </cell>
          <cell r="S60">
            <v>3269944</v>
          </cell>
          <cell r="T60">
            <v>45139</v>
          </cell>
          <cell r="U60">
            <v>45169</v>
          </cell>
          <cell r="V60">
            <v>3269944</v>
          </cell>
          <cell r="W60">
            <v>45170</v>
          </cell>
          <cell r="X60">
            <v>45199</v>
          </cell>
          <cell r="Y60">
            <v>3269944</v>
          </cell>
          <cell r="Z60">
            <v>45200</v>
          </cell>
          <cell r="AA60">
            <v>45230</v>
          </cell>
          <cell r="AB60">
            <v>3269944</v>
          </cell>
          <cell r="AC60">
            <v>45231</v>
          </cell>
          <cell r="AD60">
            <v>45260</v>
          </cell>
          <cell r="AE60">
            <v>2942949</v>
          </cell>
          <cell r="AF60">
            <v>45261</v>
          </cell>
          <cell r="AG60">
            <v>45287</v>
          </cell>
          <cell r="AH60">
            <v>1961966</v>
          </cell>
          <cell r="AI60">
            <v>45288</v>
          </cell>
          <cell r="AJ60">
            <v>45305</v>
          </cell>
          <cell r="BI60" t="str">
            <v>Oficina Asesora de Planeación</v>
          </cell>
          <cell r="BJ60" t="str">
            <v xml:space="preserve">MARIA PAULA ESTUPIÑAN TIUSO  </v>
          </cell>
          <cell r="BK60" t="str">
            <v>Asesora de Planeación</v>
          </cell>
          <cell r="BL60">
            <v>1646</v>
          </cell>
          <cell r="BM60">
            <v>45122</v>
          </cell>
          <cell r="BN60">
            <v>3162464808</v>
          </cell>
          <cell r="BO60">
            <v>3880</v>
          </cell>
          <cell r="BP60">
            <v>45125</v>
          </cell>
          <cell r="BQ60">
            <v>17439701</v>
          </cell>
          <cell r="BR60">
            <v>1</v>
          </cell>
          <cell r="BS60">
            <v>45259</v>
          </cell>
          <cell r="BT60">
            <v>45288</v>
          </cell>
          <cell r="BU60">
            <v>45305</v>
          </cell>
          <cell r="BV60" t="str">
            <v xml:space="preserve">Dieciocho (18) días calendario </v>
          </cell>
          <cell r="BW60" t="str">
            <v>Cinco (05) meses y veintiocho (28) días calendario</v>
          </cell>
          <cell r="BX60">
            <v>1</v>
          </cell>
          <cell r="BY60">
            <v>45259</v>
          </cell>
          <cell r="BZ60">
            <v>1961966</v>
          </cell>
          <cell r="CA60">
            <v>2901</v>
          </cell>
          <cell r="CB60">
            <v>45259</v>
          </cell>
          <cell r="CC60">
            <v>132169843</v>
          </cell>
          <cell r="CD60">
            <v>7052</v>
          </cell>
          <cell r="CE60">
            <v>45259</v>
          </cell>
          <cell r="CF60">
            <v>1961966</v>
          </cell>
          <cell r="CP60">
            <v>45305</v>
          </cell>
          <cell r="CS60"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Realizar inspección, apoyo a supervisión, vigilancia y control en la ejecución de las obras civiles que le sean designadas. 4. Revisar y aprobar en el aspecto técnico, las novedades de los contratos (anticipos, prórrogas, suspensiones, modificaciones, reconocimiento de mayores cantidades de obra, adicionales, terminaciones, liquidaciones y demás) que le sean encomendadas. 5. Tramitar de forma oportuna los requerimientos de interventores o contratistas que le sean asignados. 6. Presentar las observaciones que considere conveniente en el desarrollo de la ejecución de contratos y convenios. 7. Elaborar los conceptos técnicos solicitados por la Universidad. 8. Brindar apoyo en la respuesta oportuna a los requerimientos institucionales, de la comunidad educativa y de los órganos de control, en materia de obras de infraestructura física. 9. Realizar los diseños arquitectónicos requeridos en los diferentes proyectos de la Universidad. 10. Elaborar un informe del estado de las funciones administrativas, contables, legales y técnicas de los contratos en los que haya sido designado supervisor o apoyo a supervisión cuando finalice su contrato de prestación de servicios profesionales.</v>
          </cell>
          <cell r="CT60">
            <v>1121883647</v>
          </cell>
          <cell r="CU60">
            <v>504</v>
          </cell>
          <cell r="CV60" t="str">
            <v>240</v>
          </cell>
          <cell r="CW60">
            <v>504</v>
          </cell>
          <cell r="CX60" t="str">
            <v>240</v>
          </cell>
          <cell r="CY60">
            <v>4111</v>
          </cell>
          <cell r="CZ60" t="str">
            <v>M5</v>
          </cell>
        </row>
        <row r="61">
          <cell r="B61" t="str">
            <v>0854 DE 2023</v>
          </cell>
          <cell r="C61">
            <v>86058755</v>
          </cell>
          <cell r="D61" t="str">
            <v>JHON ALEJANDRO LEON RODRIGUEZ</v>
          </cell>
          <cell r="E61" t="str">
            <v>CONTRATO DE PRESTACIÓN DE SERVICIOS PROFESIONALES</v>
          </cell>
          <cell r="F61" t="str">
            <v>PRESTACIÓN DE SERVICIOS PROFESIONALES NECESARIO PARA EL FORTALECIMIENTO DE LOS PROCESOS ADMINISTRATIVOS DE LA SECRETARIA GENERAL Y EL CONSEJO ACADÉMICO DE LA UNIVERSIDAD DE LOS LLANOS.</v>
          </cell>
          <cell r="G61">
            <v>45125</v>
          </cell>
          <cell r="H61">
            <v>14948315</v>
          </cell>
          <cell r="I61" t="str">
            <v>Cinco (05) meses y diez (10) días calendario</v>
          </cell>
          <cell r="J61">
            <v>45125</v>
          </cell>
          <cell r="K61">
            <v>45287</v>
          </cell>
          <cell r="L61" t="str">
            <v>NO APLICA</v>
          </cell>
          <cell r="M61" t="str">
            <v>NO APLICA</v>
          </cell>
          <cell r="N61" t="str">
            <v>NO APLICA</v>
          </cell>
          <cell r="O61">
            <v>7</v>
          </cell>
          <cell r="P61">
            <v>1214551</v>
          </cell>
          <cell r="Q61">
            <v>45125</v>
          </cell>
          <cell r="R61">
            <v>45138</v>
          </cell>
          <cell r="S61">
            <v>2802809</v>
          </cell>
          <cell r="T61">
            <v>45139</v>
          </cell>
          <cell r="U61">
            <v>45169</v>
          </cell>
          <cell r="V61">
            <v>2802809</v>
          </cell>
          <cell r="W61">
            <v>45170</v>
          </cell>
          <cell r="X61">
            <v>45199</v>
          </cell>
          <cell r="Y61">
            <v>2802809</v>
          </cell>
          <cell r="Z61">
            <v>45200</v>
          </cell>
          <cell r="AA61">
            <v>45230</v>
          </cell>
          <cell r="AB61">
            <v>2802809</v>
          </cell>
          <cell r="AC61">
            <v>45231</v>
          </cell>
          <cell r="AD61">
            <v>45260</v>
          </cell>
          <cell r="AE61">
            <v>2522528</v>
          </cell>
          <cell r="AF61">
            <v>45261</v>
          </cell>
          <cell r="AG61">
            <v>45287</v>
          </cell>
          <cell r="AH61">
            <v>1681685</v>
          </cell>
          <cell r="AI61">
            <v>45288</v>
          </cell>
          <cell r="AJ61">
            <v>45305</v>
          </cell>
          <cell r="BI61" t="str">
            <v>Secretaria General</v>
          </cell>
          <cell r="BJ61" t="str">
            <v>DEIVER GIOVANNY QUINTERO REYES</v>
          </cell>
          <cell r="BK61" t="str">
            <v>Secretario General</v>
          </cell>
          <cell r="BL61">
            <v>1646</v>
          </cell>
          <cell r="BM61">
            <v>45122</v>
          </cell>
          <cell r="BN61">
            <v>3162464808</v>
          </cell>
          <cell r="BO61">
            <v>3818</v>
          </cell>
          <cell r="BP61">
            <v>45125</v>
          </cell>
          <cell r="BQ61">
            <v>14948315</v>
          </cell>
          <cell r="BR61">
            <v>1</v>
          </cell>
          <cell r="BS61">
            <v>45259</v>
          </cell>
          <cell r="BT61">
            <v>45288</v>
          </cell>
          <cell r="BU61">
            <v>45305</v>
          </cell>
          <cell r="BV61" t="str">
            <v xml:space="preserve">Dieciocho (18) días calendario </v>
          </cell>
          <cell r="BW61" t="str">
            <v>Cinco (05) meses y veintiocho (28) días calendario</v>
          </cell>
          <cell r="BX61">
            <v>1</v>
          </cell>
          <cell r="BY61">
            <v>45259</v>
          </cell>
          <cell r="BZ61">
            <v>1681685</v>
          </cell>
          <cell r="CA61">
            <v>2901</v>
          </cell>
          <cell r="CB61">
            <v>45259</v>
          </cell>
          <cell r="CC61">
            <v>132169843</v>
          </cell>
          <cell r="CD61">
            <v>7026</v>
          </cell>
          <cell r="CE61">
            <v>45259</v>
          </cell>
          <cell r="CF61">
            <v>1681685</v>
          </cell>
          <cell r="CP61">
            <v>45305</v>
          </cell>
          <cell r="CS61" t="str">
            <v>1. Prestar apoyo en las sesiones del Consejo Académico. 2. Coadyuvar en la transcripción de las grabaciones y digitación de los proyectos de actas que registran el desarrollo de las sesiones del Consejo Académico. 3. Prestar apoyo en la proyección de comunicaciones y respuestas de la correspondencia tratada en las sesiones del Consejo Académico.  4. Prepara  la proyección de  Acuerdos Académicos debidamente tratados en las sesiones del Consejo Académico. 5. Contribuir en la proyección de Resoluciones Académicas debidamente tratadas en las sesiones del Consejo Académico. 6. Prestar apoyo a las actividades de organización, logística y de desarrollo electorales a cargo de la Secretaría General. 7. Contribuir en el diligenciamiento de informes que se requieran en virtud del apoyo que se hace en función de la Secretaría General en funciones de Secretaría del Consejo Académico.</v>
          </cell>
          <cell r="CT61">
            <v>86058755</v>
          </cell>
          <cell r="CU61">
            <v>504</v>
          </cell>
          <cell r="CV61" t="str">
            <v>310</v>
          </cell>
          <cell r="CW61">
            <v>504</v>
          </cell>
          <cell r="CX61" t="str">
            <v>310</v>
          </cell>
          <cell r="CY61">
            <v>7020</v>
          </cell>
          <cell r="CZ61" t="str">
            <v>M5</v>
          </cell>
        </row>
        <row r="62">
          <cell r="B62" t="str">
            <v>0855 DE 2023</v>
          </cell>
          <cell r="C62">
            <v>1120870734</v>
          </cell>
          <cell r="D62" t="str">
            <v xml:space="preserve">CARLOS ALBERTO PEÑA GODOY </v>
          </cell>
          <cell r="E62" t="str">
            <v>CONTRATO DE PRESTACIÓN DE SERVICIOS DE APOYO A LA GESTIÓN</v>
          </cell>
          <cell r="F62" t="str">
            <v>PRESTACIÓN DE SERVICIOS DE APOYO A LA GESTIÓN NECESARIO PARA EL FORTALECIMIENTO DE LOS PROCESOS ADMINISTRATIVOS DE LA SECRETARIA GENERAL Y EL CONSEJO SUPERIOR DE LA UNIVERSIDAD DE LOS LLANOS.</v>
          </cell>
          <cell r="G62">
            <v>45125</v>
          </cell>
          <cell r="H62">
            <v>11834080</v>
          </cell>
          <cell r="I62" t="str">
            <v>Cinco (05) meses y diez (10) días calendario</v>
          </cell>
          <cell r="J62">
            <v>45125</v>
          </cell>
          <cell r="K62">
            <v>45287</v>
          </cell>
          <cell r="L62" t="str">
            <v>NO APLICA</v>
          </cell>
          <cell r="M62" t="str">
            <v>NO APLICA</v>
          </cell>
          <cell r="N62" t="str">
            <v>NO APLICA</v>
          </cell>
          <cell r="O62">
            <v>7</v>
          </cell>
          <cell r="P62">
            <v>961519</v>
          </cell>
          <cell r="Q62">
            <v>45125</v>
          </cell>
          <cell r="R62">
            <v>45138</v>
          </cell>
          <cell r="S62">
            <v>2218890</v>
          </cell>
          <cell r="T62">
            <v>45139</v>
          </cell>
          <cell r="U62">
            <v>45169</v>
          </cell>
          <cell r="V62">
            <v>2218890</v>
          </cell>
          <cell r="W62">
            <v>45170</v>
          </cell>
          <cell r="X62">
            <v>45199</v>
          </cell>
          <cell r="Y62">
            <v>2218890</v>
          </cell>
          <cell r="Z62">
            <v>45200</v>
          </cell>
          <cell r="AA62">
            <v>45230</v>
          </cell>
          <cell r="AB62">
            <v>2218890</v>
          </cell>
          <cell r="AC62">
            <v>45231</v>
          </cell>
          <cell r="AD62">
            <v>45260</v>
          </cell>
          <cell r="AE62">
            <v>1997001</v>
          </cell>
          <cell r="AF62">
            <v>45261</v>
          </cell>
          <cell r="AG62">
            <v>45287</v>
          </cell>
          <cell r="AH62">
            <v>1331334</v>
          </cell>
          <cell r="AI62">
            <v>45288</v>
          </cell>
          <cell r="AJ62">
            <v>45305</v>
          </cell>
          <cell r="BI62" t="str">
            <v>Secretaria General</v>
          </cell>
          <cell r="BJ62" t="str">
            <v>DEIVER GIOVANNY QUINTERO REYES</v>
          </cell>
          <cell r="BK62" t="str">
            <v>Secretario General</v>
          </cell>
          <cell r="BL62">
            <v>1646</v>
          </cell>
          <cell r="BM62">
            <v>45122</v>
          </cell>
          <cell r="BN62">
            <v>3162464808</v>
          </cell>
          <cell r="BO62">
            <v>3841</v>
          </cell>
          <cell r="BP62">
            <v>45125</v>
          </cell>
          <cell r="BQ62">
            <v>11834080</v>
          </cell>
          <cell r="BR62">
            <v>1</v>
          </cell>
          <cell r="BS62">
            <v>45259</v>
          </cell>
          <cell r="BT62">
            <v>45288</v>
          </cell>
          <cell r="BU62">
            <v>45305</v>
          </cell>
          <cell r="BV62" t="str">
            <v xml:space="preserve">Dieciocho (18) días calendario </v>
          </cell>
          <cell r="BW62" t="str">
            <v>Cinco (05) meses y veintiocho (28) días calendario</v>
          </cell>
          <cell r="BX62">
            <v>1</v>
          </cell>
          <cell r="BY62">
            <v>45259</v>
          </cell>
          <cell r="BZ62">
            <v>1331334</v>
          </cell>
          <cell r="CA62">
            <v>2901</v>
          </cell>
          <cell r="CB62">
            <v>45259</v>
          </cell>
          <cell r="CC62">
            <v>132169843</v>
          </cell>
          <cell r="CD62">
            <v>7032</v>
          </cell>
          <cell r="CE62">
            <v>45259</v>
          </cell>
          <cell r="CF62">
            <v>1331334</v>
          </cell>
          <cell r="CP62">
            <v>45305</v>
          </cell>
          <cell r="CS62" t="str">
            <v>1. Prestar apoyo en las sesiones del Consejo Superior. 2. Coadyuvar en la transcripción de las grabaciones y digitación de los proyectos de actas que registran el desarrollo de las sesiones del Consejo Superior. 3. Contribuir en la proyección de las comunicaciones y respuestas de la correspondencia del Consejo Superior. 4. Contribuir con la proyección de actos administrativos del Consejo Superior. 5. Colaborar con el cumplimiento y diligenciamiento de información en las matrices de seguimiento correspondiente a la secretaria General. 6. Prestar apoyo a las actividades de organización, logística y de desarrollo electorales a cargo de la Secretaría General. 7. Contribuir en el diligenciamiento de informes que se requieran en virtud del apoyo que se hace en función de la Secretaría General en funciones de Secretaría del Consejo Superior.</v>
          </cell>
          <cell r="CT62">
            <v>1120870734</v>
          </cell>
          <cell r="CU62">
            <v>504</v>
          </cell>
          <cell r="CV62" t="str">
            <v>310</v>
          </cell>
          <cell r="CW62">
            <v>504</v>
          </cell>
          <cell r="CX62" t="str">
            <v>310</v>
          </cell>
          <cell r="CY62">
            <v>8299</v>
          </cell>
          <cell r="CZ62" t="str">
            <v>M6</v>
          </cell>
        </row>
        <row r="63">
          <cell r="B63" t="str">
            <v>0872 DE 2023</v>
          </cell>
          <cell r="C63">
            <v>1026577505</v>
          </cell>
          <cell r="D63" t="str">
            <v>ALEXANDER MEZA AVILA</v>
          </cell>
          <cell r="E63" t="str">
            <v>CONTRATO DE PRESTACIÓN DE SERVICIOS PROFESIONALES</v>
          </cell>
          <cell r="F63" t="str">
            <v>PRESTACIÓN DE SERVICIOS PROFESIONALES NECESARIO PARA EL FORTALECIMIENTO DE LOS PROCESOS DE GESTIÓN JURÍDICA DE LA OFICINA ASESORA JURÍDICA DE LA UNIVERSIDAD DE LOS LLANOS.</v>
          </cell>
          <cell r="G63">
            <v>45125</v>
          </cell>
          <cell r="H63">
            <v>17439701</v>
          </cell>
          <cell r="I63" t="str">
            <v>Cinco (05) meses y diez (10) días calendario</v>
          </cell>
          <cell r="J63">
            <v>45125</v>
          </cell>
          <cell r="K63">
            <v>45287</v>
          </cell>
          <cell r="L63" t="str">
            <v>NO APLICA</v>
          </cell>
          <cell r="M63" t="str">
            <v>NO APLICA</v>
          </cell>
          <cell r="N63" t="str">
            <v>NO APLICA</v>
          </cell>
          <cell r="O63">
            <v>7</v>
          </cell>
          <cell r="P63">
            <v>1416976</v>
          </cell>
          <cell r="Q63">
            <v>45125</v>
          </cell>
          <cell r="R63">
            <v>45138</v>
          </cell>
          <cell r="S63">
            <v>3269944</v>
          </cell>
          <cell r="T63">
            <v>45139</v>
          </cell>
          <cell r="U63">
            <v>45169</v>
          </cell>
          <cell r="V63">
            <v>3269944</v>
          </cell>
          <cell r="W63">
            <v>45170</v>
          </cell>
          <cell r="X63">
            <v>45199</v>
          </cell>
          <cell r="Y63">
            <v>3269944</v>
          </cell>
          <cell r="Z63">
            <v>45200</v>
          </cell>
          <cell r="AA63">
            <v>45230</v>
          </cell>
          <cell r="AB63">
            <v>3269944</v>
          </cell>
          <cell r="AC63">
            <v>45231</v>
          </cell>
          <cell r="AD63">
            <v>45260</v>
          </cell>
          <cell r="AE63">
            <v>2942949</v>
          </cell>
          <cell r="AF63">
            <v>45261</v>
          </cell>
          <cell r="AG63">
            <v>45287</v>
          </cell>
          <cell r="AH63">
            <v>1961966</v>
          </cell>
          <cell r="AI63">
            <v>45288</v>
          </cell>
          <cell r="AJ63">
            <v>45305</v>
          </cell>
          <cell r="BI63" t="str">
            <v>Oficina Asesora Jurídica</v>
          </cell>
          <cell r="BJ63" t="str">
            <v>ZULITH ANDREA ROMERO MARTIN</v>
          </cell>
          <cell r="BK63" t="str">
            <v>Asesora Jurídica</v>
          </cell>
          <cell r="BL63">
            <v>1646</v>
          </cell>
          <cell r="BM63">
            <v>45122</v>
          </cell>
          <cell r="BN63">
            <v>3162464808</v>
          </cell>
          <cell r="BO63">
            <v>3833</v>
          </cell>
          <cell r="BP63">
            <v>45125</v>
          </cell>
          <cell r="BQ63">
            <v>17439701</v>
          </cell>
          <cell r="BR63">
            <v>1</v>
          </cell>
          <cell r="BS63">
            <v>45259</v>
          </cell>
          <cell r="BT63">
            <v>45288</v>
          </cell>
          <cell r="BU63">
            <v>45305</v>
          </cell>
          <cell r="BV63" t="str">
            <v xml:space="preserve">Dieciocho (18) días calendario </v>
          </cell>
          <cell r="BW63" t="str">
            <v>Cinco (05) meses y veintiocho (28) días calendario</v>
          </cell>
          <cell r="BX63">
            <v>1</v>
          </cell>
          <cell r="BY63">
            <v>45259</v>
          </cell>
          <cell r="BZ63">
            <v>1961966</v>
          </cell>
          <cell r="CA63">
            <v>2901</v>
          </cell>
          <cell r="CB63">
            <v>45259</v>
          </cell>
          <cell r="CC63">
            <v>132169843</v>
          </cell>
          <cell r="CD63">
            <v>7028</v>
          </cell>
          <cell r="CE63">
            <v>45259</v>
          </cell>
          <cell r="CF63">
            <v>1961966</v>
          </cell>
          <cell r="CP63">
            <v>45305</v>
          </cell>
          <cell r="CS63" t="str">
            <v>1. Contribuir y prestar apoyo en la proyección de conceptos jurídicos. 2. Prestar apoyo en asesorías jurídicas cuando le sean requeridas por el Asesor Jurídico. 3. Coadyuvar en la proyección de respuestas a las solicitudes de los órganos de control. 4. Contribuir en la proyección de respuestas de las solicitudes realizadas y/o asignadas por las diferentes dependencias de la Universidad. 5. Prestar apoyo en la proyección de respuestas a los derechos de petición. 6. Prestar apoyo en la proyección y revisión de las respuestas de tutela presentadas en contra de la Universidad. 7. Apoyar la proyección y revisión de actos administrativos, documentos, informes, requerimientos, resoluciones rectorales y académicas, circulares rectorales, académicas, a suscribir por parte de la Universidad, de acuerdo a la naturaleza de los mismos conforme a la normatividad de la Universidad de los Llanos. 8. Contribuir con la proyección de actos administrativos o respuestas a los recursos que sean interpuestos contra los mismos y que se pasen al conocimiento de la oficina. 9. Apoyar la ejecución del programa anual de auditorías internas de gestión y calidad en caso de que la Oficina Asesora de Control Interno así lo requiera. 10. Prestar apoyo a los procesos de defensa judicial de la Universidad de los Llanos. 11. Coadyuvar en la revisión, verificación y cumplimiento de la documentación requerida para la vinculación por contrato de prestación de servicios profesionales o de apoyo a la gestión, perteneciente a los Convenios y/o proyectos suscritos con la Universidad de los Llanos. 12. Revisar las minutas de contrato de prestación de servicios profesionales o de apoyo a la gestión y todos los actos que modifiquen los contratos iniciales. 13. Prestar apoyo en las actividades desarrolladas por el Consejo Electoral.</v>
          </cell>
          <cell r="CT63">
            <v>1026577505</v>
          </cell>
          <cell r="CU63">
            <v>504</v>
          </cell>
          <cell r="CV63" t="str">
            <v>210</v>
          </cell>
          <cell r="CW63">
            <v>504</v>
          </cell>
          <cell r="CX63" t="str">
            <v>210</v>
          </cell>
          <cell r="CY63">
            <v>6920</v>
          </cell>
          <cell r="CZ63" t="str">
            <v>M5</v>
          </cell>
        </row>
        <row r="64">
          <cell r="B64" t="str">
            <v>0873 DE 2023</v>
          </cell>
          <cell r="C64">
            <v>1121845439</v>
          </cell>
          <cell r="D64" t="str">
            <v xml:space="preserve">STEFANNI LOPEZ BUITRAGO </v>
          </cell>
          <cell r="E64" t="str">
            <v>CONTRATO DE PRESTACIÓN DE SERVICIOS PROFESIONALES</v>
          </cell>
          <cell r="F64" t="str">
            <v>PRESTACIÓN DE SERVICIOS PROFESIONALES NECESARIO PARA EL FORTALECIMIENTO DE LOS PROCESOS DE GESTIÓN CONTABLE Y ADMINISTRATIVA DE LA OFICINA ASESORA JURÍDICA DE LA UNIVERSIDAD DE LOS LLANOS.</v>
          </cell>
          <cell r="G64">
            <v>45125</v>
          </cell>
          <cell r="H64">
            <v>17439701</v>
          </cell>
          <cell r="I64" t="str">
            <v>Cinco (05) meses y diez (10) días calendario</v>
          </cell>
          <cell r="J64">
            <v>45125</v>
          </cell>
          <cell r="K64">
            <v>45287</v>
          </cell>
          <cell r="L64" t="str">
            <v>NO APLICA</v>
          </cell>
          <cell r="M64" t="str">
            <v>NO APLICA</v>
          </cell>
          <cell r="N64" t="str">
            <v>NO APLICA</v>
          </cell>
          <cell r="O64">
            <v>7</v>
          </cell>
          <cell r="P64">
            <v>1416976</v>
          </cell>
          <cell r="Q64">
            <v>45125</v>
          </cell>
          <cell r="R64">
            <v>45138</v>
          </cell>
          <cell r="S64">
            <v>3269944</v>
          </cell>
          <cell r="T64">
            <v>45139</v>
          </cell>
          <cell r="U64">
            <v>45169</v>
          </cell>
          <cell r="V64">
            <v>3269944</v>
          </cell>
          <cell r="W64">
            <v>45170</v>
          </cell>
          <cell r="X64">
            <v>45199</v>
          </cell>
          <cell r="Y64">
            <v>3269944</v>
          </cell>
          <cell r="Z64">
            <v>45200</v>
          </cell>
          <cell r="AA64">
            <v>45230</v>
          </cell>
          <cell r="AB64">
            <v>3269944</v>
          </cell>
          <cell r="AC64">
            <v>45231</v>
          </cell>
          <cell r="AD64">
            <v>45260</v>
          </cell>
          <cell r="AE64">
            <v>2942949</v>
          </cell>
          <cell r="AF64">
            <v>45261</v>
          </cell>
          <cell r="AG64">
            <v>45287</v>
          </cell>
          <cell r="AH64">
            <v>1961966</v>
          </cell>
          <cell r="AI64">
            <v>45288</v>
          </cell>
          <cell r="AJ64">
            <v>45305</v>
          </cell>
          <cell r="BI64" t="str">
            <v>Oficina Asesora Jurídica</v>
          </cell>
          <cell r="BJ64" t="str">
            <v>ZULITH ANDREA ROMERO MARTIN</v>
          </cell>
          <cell r="BK64" t="str">
            <v>Asesora Jurídica</v>
          </cell>
          <cell r="BL64">
            <v>1646</v>
          </cell>
          <cell r="BM64">
            <v>45122</v>
          </cell>
          <cell r="BN64">
            <v>3162464808</v>
          </cell>
          <cell r="BO64">
            <v>3859</v>
          </cell>
          <cell r="BP64">
            <v>45125</v>
          </cell>
          <cell r="BQ64">
            <v>17439701</v>
          </cell>
          <cell r="BR64">
            <v>1</v>
          </cell>
          <cell r="BS64">
            <v>45259</v>
          </cell>
          <cell r="BT64">
            <v>45288</v>
          </cell>
          <cell r="BU64">
            <v>45305</v>
          </cell>
          <cell r="BV64" t="str">
            <v xml:space="preserve">Dieciocho (18) días calendario </v>
          </cell>
          <cell r="BW64" t="str">
            <v>Cinco (05) meses y veintiocho (28) días calendario</v>
          </cell>
          <cell r="BX64">
            <v>1</v>
          </cell>
          <cell r="BY64">
            <v>45259</v>
          </cell>
          <cell r="BZ64">
            <v>1961966</v>
          </cell>
          <cell r="CA64">
            <v>2901</v>
          </cell>
          <cell r="CB64">
            <v>45259</v>
          </cell>
          <cell r="CC64">
            <v>132169843</v>
          </cell>
          <cell r="CD64">
            <v>7042</v>
          </cell>
          <cell r="CE64">
            <v>45259</v>
          </cell>
          <cell r="CF64">
            <v>1961966</v>
          </cell>
          <cell r="CP64">
            <v>45305</v>
          </cell>
          <cell r="CS64" t="str">
            <v>1. Prestar apoyo en la creación, actualización y dar de baja a usuarios en el Sistema de Información y Gestión del Empleo Público – SIGEP II- Entidades Públicas. 2. Colaborar en la revisión, verificación y cumplimiento de la documentación requerida para la vinculación por contrato de prestación de servicios. 3. Prestar apoyo en la elaboración de certificaciones de contratos de prestación de servicio suscritos entre la Universidad y terceros. 4. Coadyuvar con la recepción, verificación y cumplimiento de los soportes para pago de cuentas de cobro y/o terminaciones de contratos presentadas por los contratistas. 5. Brindar apoyo en la creación de conceptos - módulo de Tesorería -  en SICOF ERP (Sistema Integrado de Información De Control Fiscal), teniendo en cuenta los rubros y plantillas contables como parte del proceso de generación de órdenes de pago para cargue masivo.  6. Apoyar el proceso de pago de cuentas de cobro individuales (causaciones, remisiones, órdenes de pago) y la elaboración de órdenes de pago para cuentas de cobro por cargue masivo - módulo de presupuesto - SICOF ERP (Sistema Integrado de Información De Control Fiscal) para su posterior trámite de pago.  7.  Colaborar en la realización de solicitud ante la División de Tesorería del Plan Anualizado de Caja (PAC) de cada uno de los rubros a afectar en el proceso para realización de órdenes de pago por procedimiento de cargue masivo o individual de las cuentas de cobro. 8. Colaborar en remitir el listado de órdenes de pago de las cuentas de cobro de administrativos, academia, proyectos de investigación y entregar soportes de las cuentas de cobro de proyectos de Regalías a la División de Tesorería. 9. Prestar apoyo atendiendo los requerimientos de la División de Tesorería relacionados con la verificación y/o corrección de las cuentas de cobro o terminación de contratos de proyectos de Regalías .10. Brindar apoyo en la afiliación (cargue de información, validación y radicación) a través del portal web de la Aseguradora de Riesgos Laborales – Positiva Compañía de Seguros de los contratistas vinculados en la Universidad de los Llanos. 11.   Apoyar el proceso de generación para pago (Causación, remisión y orden de pago) de aportes Administradora de Riesgos Laborales – ARL -   de los contratistas afiliados con riesgo IV y V vinculados con la Universidad. 12. Prestar apoyo en la validación de las hojas de vida de los contratistas ante el Sistema de Información y Gestión del Empleo Público –SIGEP II-Entidades Públicas, en caso de que se requiera. 13.  Colaborar con el registro ante el Sistema de Información y Gestión del Empleo Público -SIGEP II-Entidades Públicas de los datos de contratos suscritos por la Universidad en cada uno de los periodos, en caso de que se requiera. 14. Contribuir en la elaboración del reporte de vinculación y contratación de jóvenes entre 18 y 28 años vinculados a la Universidad de los Llanos para ser remitida al Departamento Administrativo de la Función Pública. 15. Prestar apoyo en la elaboración del directorio de contratistas de la Universidad de los Llanos, en caso de que se requiera. 16. Coadyuvar en la verificación y cumplimiento de la documentación requerida para la vinculación por contrato de prestación de servicios pertenecientes a los convenios y/o proyectos suscritos con la Universidad de los Llanos.</v>
          </cell>
          <cell r="CT64">
            <v>1121845439.5999999</v>
          </cell>
          <cell r="CU64">
            <v>504</v>
          </cell>
          <cell r="CV64" t="str">
            <v>210</v>
          </cell>
          <cell r="CW64">
            <v>504</v>
          </cell>
          <cell r="CX64" t="str">
            <v>210</v>
          </cell>
          <cell r="CY64">
            <v>6920</v>
          </cell>
          <cell r="CZ64" t="str">
            <v>M5</v>
          </cell>
        </row>
        <row r="65">
          <cell r="B65" t="str">
            <v>0874 DE 2023</v>
          </cell>
          <cell r="C65">
            <v>1121951648</v>
          </cell>
          <cell r="D65" t="str">
            <v xml:space="preserve">SARA ROCIO MORENO BALMACEDA </v>
          </cell>
          <cell r="E65" t="str">
            <v>CONTRATO DE PRESTACIÓN DE SERVICIOS DE APOYO A LA GESTIÓN</v>
          </cell>
          <cell r="F65" t="str">
            <v>PRESTACIÓN DE SERVICIOS DE APOYO A LA GESTIÓN NECESARIO PARA EL FORTALECIMIENTO DE LOS PROCESOS ADMINISTRATIVOS Y DE GESTIÓN DOCUMENTAL DE LA OFICINA ASESORA JURÍDICA DE LA UNIVERSIDAD DE LOS LLANOS.</v>
          </cell>
          <cell r="G65">
            <v>45125</v>
          </cell>
          <cell r="H65">
            <v>11834080</v>
          </cell>
          <cell r="I65" t="str">
            <v>Cinco (05) meses y diez (10) días calendario</v>
          </cell>
          <cell r="J65">
            <v>45125</v>
          </cell>
          <cell r="K65">
            <v>45287</v>
          </cell>
          <cell r="L65" t="str">
            <v>NO APLICA</v>
          </cell>
          <cell r="M65" t="str">
            <v>NO APLICA</v>
          </cell>
          <cell r="N65" t="str">
            <v>NO APLICA</v>
          </cell>
          <cell r="O65">
            <v>7</v>
          </cell>
          <cell r="P65">
            <v>961519</v>
          </cell>
          <cell r="Q65">
            <v>45125</v>
          </cell>
          <cell r="R65">
            <v>45138</v>
          </cell>
          <cell r="S65">
            <v>2218890</v>
          </cell>
          <cell r="T65">
            <v>45139</v>
          </cell>
          <cell r="U65">
            <v>45169</v>
          </cell>
          <cell r="V65">
            <v>2218890</v>
          </cell>
          <cell r="W65">
            <v>45170</v>
          </cell>
          <cell r="X65">
            <v>45199</v>
          </cell>
          <cell r="Y65">
            <v>2218890</v>
          </cell>
          <cell r="Z65">
            <v>45200</v>
          </cell>
          <cell r="AA65">
            <v>45230</v>
          </cell>
          <cell r="AB65">
            <v>2218890</v>
          </cell>
          <cell r="AC65">
            <v>45231</v>
          </cell>
          <cell r="AD65">
            <v>45260</v>
          </cell>
          <cell r="AE65">
            <v>1997001</v>
          </cell>
          <cell r="AF65">
            <v>45261</v>
          </cell>
          <cell r="AG65">
            <v>45287</v>
          </cell>
          <cell r="AH65">
            <v>1331334</v>
          </cell>
          <cell r="AI65">
            <v>45288</v>
          </cell>
          <cell r="AJ65">
            <v>45305</v>
          </cell>
          <cell r="BI65" t="str">
            <v>Oficina Asesora Jurídica</v>
          </cell>
          <cell r="BJ65" t="str">
            <v>ZULITH ANDREA ROMERO MARTIN</v>
          </cell>
          <cell r="BK65" t="str">
            <v>Asesora Jurídica</v>
          </cell>
          <cell r="BL65">
            <v>1646</v>
          </cell>
          <cell r="BM65">
            <v>45122</v>
          </cell>
          <cell r="BN65">
            <v>3162464808</v>
          </cell>
          <cell r="BO65">
            <v>3903</v>
          </cell>
          <cell r="BP65">
            <v>45125</v>
          </cell>
          <cell r="BQ65">
            <v>11834080</v>
          </cell>
          <cell r="BR65">
            <v>1</v>
          </cell>
          <cell r="BS65">
            <v>45259</v>
          </cell>
          <cell r="BT65">
            <v>45288</v>
          </cell>
          <cell r="BU65">
            <v>45305</v>
          </cell>
          <cell r="BV65" t="str">
            <v xml:space="preserve">Dieciocho (18) días calendario </v>
          </cell>
          <cell r="BW65" t="str">
            <v>Cinco (05) meses y veintiocho (28) días calendario</v>
          </cell>
          <cell r="BX65">
            <v>1</v>
          </cell>
          <cell r="BY65">
            <v>45259</v>
          </cell>
          <cell r="BZ65">
            <v>1331334</v>
          </cell>
          <cell r="CA65">
            <v>2901</v>
          </cell>
          <cell r="CB65">
            <v>45259</v>
          </cell>
          <cell r="CC65">
            <v>132169843</v>
          </cell>
          <cell r="CD65">
            <v>7062</v>
          </cell>
          <cell r="CE65">
            <v>45259</v>
          </cell>
          <cell r="CF65">
            <v>1331334</v>
          </cell>
          <cell r="CP65">
            <v>45305</v>
          </cell>
          <cell r="CS65" t="str">
            <v>1. Prestar apoyo a las transferencias documentales, realizar su revisión y colaborar con la clasificación, foliación y ordenación de expedientes del archivo de la Oficina Asesora Jurídica. 2. Coadyuvar en actividades de preservación, mantenimiento, limpieza y custodia de los documentos de archivo de la Oficina Asesora Jurídica. 3. Contribuir en la orientación a los usuarios para la consulta documental y suministrar la información que le sea solicitada, de conformidad con los procedimientos establecidos por la Oficina Asesora Jurídica.  4. Colaborar en la actualización del inventario documental y elaboración de informes del archivo de la Oficina Asesora Jurídica. 5. Prestar apoyo en actividades de digitalización, escáner y envió de la información requerida a través de medios electrónicos de los documentos requeridos por las distintas dependencias de la Universidad de los Llanos y entes de control. 6. Coadyuvar con la recepción, verificación y cumplimiento de los soportes para pago de cuentas de cobro y/o liquidaciones de contratos presentadas por los contratistas. 7. Brindar apoyo en la digitalización de los Contratos de Prestación de Servicios que afectan los rubros de Estampilla con el fin de ser cargados en el aplicativo de la Auditoria General de la Republica (SIA - OBSERVA). 8. Coadyuvar en la verificación y cumplimiento de la documentación requerida para la vinculación por contrato de prestación de servicios pertenecientes a los convenios y/o proyectos suscritos con la Universidad de los Llanos.</v>
          </cell>
          <cell r="CT65">
            <v>1121951648.2</v>
          </cell>
          <cell r="CU65">
            <v>504</v>
          </cell>
          <cell r="CV65" t="str">
            <v>210</v>
          </cell>
          <cell r="CW65">
            <v>504</v>
          </cell>
          <cell r="CX65" t="str">
            <v>210</v>
          </cell>
          <cell r="CY65">
            <v>8299</v>
          </cell>
          <cell r="CZ65" t="str">
            <v>M6</v>
          </cell>
        </row>
        <row r="66">
          <cell r="B66" t="str">
            <v>0875 DE 2023</v>
          </cell>
          <cell r="C66">
            <v>40439797</v>
          </cell>
          <cell r="D66" t="str">
            <v xml:space="preserve">ISLANDA MILENA CASTRO QUEVEDO </v>
          </cell>
          <cell r="E66" t="str">
            <v>CONTRATO DE PRESTACIÓN DE SERVICIOS PROFESIONALES</v>
          </cell>
          <cell r="F66" t="str">
            <v>PRESTACIÓN DE SERVICIOS PROFESIONALES NECESARIO PARA EL FORTALECIMIENTO DE LOS PROCESOS DE GESTIÓN ADMINISTRATIVA Y CONTRATACIÓN DE LA OFICINA ASESORA JURÍDICA DE LA UNIVERSIDAD DE LOS LLANOS.</v>
          </cell>
          <cell r="G66">
            <v>45125</v>
          </cell>
          <cell r="H66">
            <v>23045317</v>
          </cell>
          <cell r="I66" t="str">
            <v>Cinco (05) meses y diez (10) días calendario</v>
          </cell>
          <cell r="J66">
            <v>45125</v>
          </cell>
          <cell r="K66">
            <v>45287</v>
          </cell>
          <cell r="L66" t="str">
            <v>NO APLICA</v>
          </cell>
          <cell r="M66" t="str">
            <v>NO APLICA</v>
          </cell>
          <cell r="N66" t="str">
            <v>NO APLICA</v>
          </cell>
          <cell r="O66">
            <v>7</v>
          </cell>
          <cell r="P66">
            <v>1872432</v>
          </cell>
          <cell r="Q66">
            <v>45125</v>
          </cell>
          <cell r="R66">
            <v>45138</v>
          </cell>
          <cell r="S66">
            <v>4320997</v>
          </cell>
          <cell r="T66">
            <v>45139</v>
          </cell>
          <cell r="U66">
            <v>45169</v>
          </cell>
          <cell r="V66">
            <v>4320997</v>
          </cell>
          <cell r="W66">
            <v>45170</v>
          </cell>
          <cell r="X66">
            <v>45199</v>
          </cell>
          <cell r="Y66">
            <v>4320997</v>
          </cell>
          <cell r="Z66">
            <v>45200</v>
          </cell>
          <cell r="AA66">
            <v>45230</v>
          </cell>
          <cell r="AB66">
            <v>4320997</v>
          </cell>
          <cell r="AC66">
            <v>45231</v>
          </cell>
          <cell r="AD66">
            <v>45260</v>
          </cell>
          <cell r="AE66">
            <v>3888897</v>
          </cell>
          <cell r="AF66">
            <v>45261</v>
          </cell>
          <cell r="AG66">
            <v>45287</v>
          </cell>
          <cell r="AH66">
            <v>2592598</v>
          </cell>
          <cell r="AI66">
            <v>45288</v>
          </cell>
          <cell r="AJ66">
            <v>45305</v>
          </cell>
          <cell r="BI66" t="str">
            <v>Oficina Asesora Jurídica</v>
          </cell>
          <cell r="BJ66" t="str">
            <v>ZULITH ANDREA ROMERO MARTIN</v>
          </cell>
          <cell r="BK66" t="str">
            <v>Asesora Jurídica</v>
          </cell>
          <cell r="BL66">
            <v>1646</v>
          </cell>
          <cell r="BM66">
            <v>45122</v>
          </cell>
          <cell r="BN66">
            <v>3162464808</v>
          </cell>
          <cell r="BO66">
            <v>3792</v>
          </cell>
          <cell r="BP66">
            <v>45125</v>
          </cell>
          <cell r="BQ66">
            <v>23045317</v>
          </cell>
          <cell r="BR66">
            <v>1</v>
          </cell>
          <cell r="BS66">
            <v>45259</v>
          </cell>
          <cell r="BT66">
            <v>45288</v>
          </cell>
          <cell r="BU66">
            <v>45305</v>
          </cell>
          <cell r="BV66" t="str">
            <v xml:space="preserve">Dieciocho (18) días calendario </v>
          </cell>
          <cell r="BW66" t="str">
            <v>Cinco (05) meses y veintiocho (28) días calendario</v>
          </cell>
          <cell r="BX66">
            <v>1</v>
          </cell>
          <cell r="BY66">
            <v>45259</v>
          </cell>
          <cell r="BZ66">
            <v>2592598</v>
          </cell>
          <cell r="CA66">
            <v>2901</v>
          </cell>
          <cell r="CB66">
            <v>45259</v>
          </cell>
          <cell r="CC66">
            <v>132169843</v>
          </cell>
          <cell r="CD66">
            <v>7012</v>
          </cell>
          <cell r="CE66">
            <v>45259</v>
          </cell>
          <cell r="CF66">
            <v>2592598</v>
          </cell>
          <cell r="CP66">
            <v>45305</v>
          </cell>
          <cell r="CS66" t="str">
            <v>1. Prestar apoyo en la elaboración de las propuestas y proyectos, financieros, administrativos y de contratación. 2. Realizar la verificación y análisis de los estudios de Oportunidad y conveniencia presentados por las diferentes dependencias académico-administrativas. 3. Coordinar y apoyar la verificación y cumplimiento de la documentación requerida para la vinculación por contrato de prestación de servicios pertenecientes a los convenios y/o proyectos suscritos con la Universidad de los Llanos. 4. Contribuir en la solicitud de la disponibilidad presupuestal según requerimientos radicados en la oficina. 5. Coadyuvar en el registro del sistema de información financiera al ERP – SICOF, de la información respecto de los contratos suscritos. 6. Prestar apoyo en la solicitud de comprobantes de registros presupuestales para el proceso de contratación. 7. Coordinar la elaboración de la minuta de los contratos de prestación de servicios.  8. Prestar apoyo en la proyección del informe de austeridad del gasto según especificaciones, el cual se debe enviar a la Oficina Asesora de Control Interno, dentro del término y procedimiento establecido. 9. Contribuir en la rendición del informe mensual de la contratación a través del diligenciamiento del informe SIRECI y entregado en la Oficina Asesora de Planeación. 10. Coordinar el diligenciamiento de la plantilla de formato de Excel con información sobre los pagos de los contratos de prestación de servicios, la cual se alimenta con cada uno de los formatos de los contratistas, información que debe presentarse al momento de radicar las cuentas para pago. Dicha información será enviada al SIG para ser cargada en su micro sitio, y luego poder ser consultada por los contratistas. 11. Aunar para que la actualización de la información consignada en el formato para pago de contratos se lleve a cabo, cada vez que sea requerido. 12. Coordinar la proyección de la circular Rectoral donde se informe el cronograma para recepción de documentos para pago en cada uno de los periodos. 13. Coadyuvar en la recepción y verificación de los soportes para pago de cuentas de cobro presentados por los contratistas. 14. Prestar apoyo en la generación de las actas de recibo de cada uno de los pagos, atendiendo a cada concepto del gasto. 15. Coordinar el proceso de pago de las cuentas de cobro de los contratos de prestación de servicios. 16. Coadyuvar en ordenar según la relación con destino a la tesorería los soportes de cada una de las cuentas de pago radicadas. 17. Coordinar la proyección de los informes que le sean requeridos por los entes de control tanto internos como externos. 18. Coadyuvar en las respuestas de solicitudes hechas por entes internos o externos respecto del proceso de contratación de prestación de servicios. 19. Contribuir en la proyección del presupuesto destinado a la vinculación del personal de apoyo a la gestión de la universidad según centros de costos para cada uno de los periodos. 20. Coadyuvar en la petición de solicitudes de disponibilidad con cargo a proyectos, teniendo en cuenta el presupuesto destinado a talento humano en cada uno. 21. Coordinar la clasificación y posterior archivo de los soportes presentados por los contratistas para los pagos en cada una de las carpetas. 22. Coordinar la actualización del inventario documental de los contratos de prestación de servicios.</v>
          </cell>
          <cell r="CT66">
            <v>40439797.200000003</v>
          </cell>
          <cell r="CU66">
            <v>504</v>
          </cell>
          <cell r="CV66" t="str">
            <v>210</v>
          </cell>
          <cell r="CW66">
            <v>504</v>
          </cell>
          <cell r="CX66" t="str">
            <v>210</v>
          </cell>
          <cell r="CY66">
            <v>8299</v>
          </cell>
          <cell r="CZ66" t="str">
            <v>M6</v>
          </cell>
        </row>
        <row r="67">
          <cell r="B67" t="str">
            <v>0876 DE 2023</v>
          </cell>
          <cell r="C67">
            <v>1121912878</v>
          </cell>
          <cell r="D67" t="str">
            <v xml:space="preserve">DIANA HASBLEIDY AVILA LARA </v>
          </cell>
          <cell r="E67" t="str">
            <v>CONTRATO DE PRESTACIÓN DE SERVICIOS PROFESIONALES</v>
          </cell>
          <cell r="F67" t="str">
            <v>PRESTACIÓN DE SERVICIOS PROFESIONALES NECESARIO PARA EL FORTALECIMIENTO DEL PROCESO CONTRACTUAL Y DE GESTIÓN ADMINISTRATIVA DE LA OFICINA ASESORA JURÍDICA DE LA UNIVERSIDAD DE LOS LLANOS.</v>
          </cell>
          <cell r="G67">
            <v>45125</v>
          </cell>
          <cell r="H67">
            <v>19653867</v>
          </cell>
          <cell r="I67" t="str">
            <v>Cinco (05) meses y diez (10) días calendario</v>
          </cell>
          <cell r="J67">
            <v>45125</v>
          </cell>
          <cell r="K67">
            <v>45287</v>
          </cell>
          <cell r="L67" t="str">
            <v>NO APLICA</v>
          </cell>
          <cell r="M67" t="str">
            <v>NO APLICA</v>
          </cell>
          <cell r="N67" t="str">
            <v>NO APLICA</v>
          </cell>
          <cell r="O67">
            <v>7</v>
          </cell>
          <cell r="P67">
            <v>1596877</v>
          </cell>
          <cell r="Q67">
            <v>45125</v>
          </cell>
          <cell r="R67">
            <v>45138</v>
          </cell>
          <cell r="S67">
            <v>3685100</v>
          </cell>
          <cell r="T67">
            <v>45139</v>
          </cell>
          <cell r="U67">
            <v>45169</v>
          </cell>
          <cell r="V67">
            <v>3685100</v>
          </cell>
          <cell r="W67">
            <v>45170</v>
          </cell>
          <cell r="X67">
            <v>45199</v>
          </cell>
          <cell r="Y67">
            <v>3685100</v>
          </cell>
          <cell r="Z67">
            <v>45200</v>
          </cell>
          <cell r="AA67">
            <v>45230</v>
          </cell>
          <cell r="AB67">
            <v>3685100</v>
          </cell>
          <cell r="AC67">
            <v>45231</v>
          </cell>
          <cell r="AD67">
            <v>45260</v>
          </cell>
          <cell r="AE67">
            <v>3316590</v>
          </cell>
          <cell r="AF67">
            <v>45261</v>
          </cell>
          <cell r="AG67">
            <v>45287</v>
          </cell>
          <cell r="AH67">
            <v>2211060</v>
          </cell>
          <cell r="AI67">
            <v>45288</v>
          </cell>
          <cell r="AJ67">
            <v>45305</v>
          </cell>
          <cell r="BI67" t="str">
            <v>Oficina Asesora Jurídica</v>
          </cell>
          <cell r="BJ67" t="str">
            <v>ZULITH ANDREA ROMERO MARTIN</v>
          </cell>
          <cell r="BK67" t="str">
            <v>Asesora Jurídica</v>
          </cell>
          <cell r="BL67">
            <v>1646</v>
          </cell>
          <cell r="BM67">
            <v>45122</v>
          </cell>
          <cell r="BN67">
            <v>3162464808</v>
          </cell>
          <cell r="BO67">
            <v>3891</v>
          </cell>
          <cell r="BP67">
            <v>45125</v>
          </cell>
          <cell r="BQ67">
            <v>19653867</v>
          </cell>
          <cell r="BR67">
            <v>1</v>
          </cell>
          <cell r="BS67">
            <v>45259</v>
          </cell>
          <cell r="BT67">
            <v>45288</v>
          </cell>
          <cell r="BU67">
            <v>45305</v>
          </cell>
          <cell r="BV67" t="str">
            <v xml:space="preserve">Dieciocho (18) días calendario </v>
          </cell>
          <cell r="BW67" t="str">
            <v>Cinco (05) meses y veintiocho (28) días calendario</v>
          </cell>
          <cell r="BX67">
            <v>1</v>
          </cell>
          <cell r="BY67">
            <v>45259</v>
          </cell>
          <cell r="BZ67">
            <v>2211060</v>
          </cell>
          <cell r="CA67">
            <v>2901</v>
          </cell>
          <cell r="CB67">
            <v>45259</v>
          </cell>
          <cell r="CC67">
            <v>132169843</v>
          </cell>
          <cell r="CD67">
            <v>7057</v>
          </cell>
          <cell r="CE67">
            <v>45259</v>
          </cell>
          <cell r="CF67">
            <v>2211060</v>
          </cell>
          <cell r="CP67">
            <v>45305</v>
          </cell>
          <cell r="CS67" t="str">
            <v>1. Coadyuvar en la verificación y cumplimiento de los requisitos de la etapa precontractual en modalidad de contratación directa - contratos de prestación de servicios profesionales y de apoyo a la gestión, perteneciente a los convenios y/o proyectos suscritos con la Universidad de los Llanos. 2. Proyectar las minutas de los contratos de prestación de servicios profesionales y de apoyo a la gestión suscritos con la universidad de los Llanos, y demás actos administrativos que se deriven de la etapa contractual. 3. Brindar apoyo en la revisión de los valores de los compromisos presupuestales de los contratos y adiciones de prestación de servicios e informar por correo electrónico si presentan irregularidades. 4. Contribuir en la elaboración de actas de inicio y comunicación de designación de supervisión de los contratos de prestación de servicios profesionales y de apoyo a la gestión. 5. Proyectar las minutas de prórroga y/o adición de los contratos de prestación de servicios profesionales y de apoyo a la gestión suscritos con la universidad de los Llanos. 6.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profesionales y de apoyo a la gestión. 7. Contribuir en la elaboración de base de datos que facilite los formatos de cuentas de cobro de los contratista de prestación de servicios con las novedades que se devengan dentro de la etapa contractual y poscontractual, verificando que se han cargados y habilitados en la página de la Universidad de los Llanos. 8. Suministrar la información de los rubros y centros de costos de los contratos y adiciones de prestación de servicios para la creación de conceptos, plantillas contables y solitud de Plan Anualizado de Caja (PAC). 9. Contribuir en la elaboración de la matriz de pago Sicof de los contratos de prestación de servicios y las novedades que surjan dentro de la etapa contractual y poscontractual, para llevar a cabo el proceso de pago masivo e individual en la plataforma SICOF ERP (Sistema Integrado de Información De Control Fiscal). 10. Brindar reporte mensual de los contratos y las novedades que surjan dentro del proceso, para la proyección de informes y procedimientos que sean requeridos por los entes de control y diferentes dependencias de la Universidad. 11.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departamental. 12. Brindar reporte mensual del proceso de contratación directa - contratos de prestación de servicios profesionales y de apoyo a la gestión junto con las fechas de liquidación o actas de terminación de los contratos, para dar cumplimiento al informe de SIRECI (Sistema de Rendición Electrónica de la Cuenta e Informes). 13. Contribuir en la elaboración de los formatos de código de contratación y verificar que se han cargado en la página de la Universidad de los Llanos. 14. Enviar la información correspondiente al área de sistemas, para la actualización de los aplicativo que se llevan a cabo en el área de contratación. 15. Brindar apoyo en el análisis y diseño de formatos que se requieran para el buen funcionamiento del proceso de contratación. 16. Colaborar con la atención y respuesta a solicitudes que realicen los contratistas.</v>
          </cell>
          <cell r="CT67">
            <v>1121912878</v>
          </cell>
          <cell r="CU67">
            <v>504</v>
          </cell>
          <cell r="CV67" t="str">
            <v>210</v>
          </cell>
          <cell r="CW67">
            <v>504</v>
          </cell>
          <cell r="CX67" t="str">
            <v>210</v>
          </cell>
          <cell r="CY67">
            <v>7490</v>
          </cell>
          <cell r="CZ67" t="str">
            <v>M6</v>
          </cell>
        </row>
        <row r="68">
          <cell r="B68" t="str">
            <v>0877 DE 2023</v>
          </cell>
          <cell r="C68">
            <v>1120364712</v>
          </cell>
          <cell r="D68" t="str">
            <v>NARLY LIZETH VALERO SANCHEZ</v>
          </cell>
          <cell r="E68" t="str">
            <v>CONTRATO DE PRESTACIÓN DE SERVICIOS PROFESIONALES</v>
          </cell>
          <cell r="F68" t="str">
            <v>PRESTACIÓN DE SERVICIOS PROFESIONALES NECESARIO PARA EL FORTALECIMIENTO DE LOS PROCESOS DE GESTIÓN JURÍDICA DE LA OFICINA ASESORA JURÍDICA DE LA UNIVERSIDAD DE LOS LLANOS.</v>
          </cell>
          <cell r="G68">
            <v>45125</v>
          </cell>
          <cell r="H68">
            <v>12456928</v>
          </cell>
          <cell r="I68" t="str">
            <v>Cinco (05) meses y diez (10) días calendario</v>
          </cell>
          <cell r="J68">
            <v>45125</v>
          </cell>
          <cell r="K68">
            <v>45287</v>
          </cell>
          <cell r="L68" t="str">
            <v>NO APLICA</v>
          </cell>
          <cell r="M68" t="str">
            <v>NO APLICA</v>
          </cell>
          <cell r="N68" t="str">
            <v>NO APLICA</v>
          </cell>
          <cell r="O68">
            <v>7</v>
          </cell>
          <cell r="P68">
            <v>1012125</v>
          </cell>
          <cell r="Q68">
            <v>45125</v>
          </cell>
          <cell r="R68">
            <v>45138</v>
          </cell>
          <cell r="S68">
            <v>2335674</v>
          </cell>
          <cell r="T68">
            <v>45139</v>
          </cell>
          <cell r="U68">
            <v>45169</v>
          </cell>
          <cell r="V68">
            <v>2335674</v>
          </cell>
          <cell r="W68">
            <v>45170</v>
          </cell>
          <cell r="X68">
            <v>45199</v>
          </cell>
          <cell r="Y68">
            <v>2335674</v>
          </cell>
          <cell r="Z68">
            <v>45200</v>
          </cell>
          <cell r="AA68">
            <v>45230</v>
          </cell>
          <cell r="AB68">
            <v>2335674</v>
          </cell>
          <cell r="AC68">
            <v>45231</v>
          </cell>
          <cell r="AD68">
            <v>45260</v>
          </cell>
          <cell r="AE68">
            <v>2102107</v>
          </cell>
          <cell r="AF68">
            <v>45261</v>
          </cell>
          <cell r="AG68">
            <v>45287</v>
          </cell>
          <cell r="AH68">
            <v>1401404</v>
          </cell>
          <cell r="AI68">
            <v>45288</v>
          </cell>
          <cell r="AJ68">
            <v>45305</v>
          </cell>
          <cell r="BI68" t="str">
            <v>Oficina Asesora Jurídica</v>
          </cell>
          <cell r="BJ68" t="str">
            <v>ZULITH ANDREA ROMERO MARTIN</v>
          </cell>
          <cell r="BK68" t="str">
            <v>Asesora Jurídica</v>
          </cell>
          <cell r="BL68">
            <v>1646</v>
          </cell>
          <cell r="BM68">
            <v>45122</v>
          </cell>
          <cell r="BN68">
            <v>3162464808</v>
          </cell>
          <cell r="BO68">
            <v>3840</v>
          </cell>
          <cell r="BP68">
            <v>45125</v>
          </cell>
          <cell r="BQ68">
            <v>12456928</v>
          </cell>
          <cell r="BR68">
            <v>1</v>
          </cell>
          <cell r="BS68">
            <v>45259</v>
          </cell>
          <cell r="BT68">
            <v>45288</v>
          </cell>
          <cell r="BU68">
            <v>45305</v>
          </cell>
          <cell r="BV68" t="str">
            <v xml:space="preserve">Dieciocho (18) días calendario </v>
          </cell>
          <cell r="BW68" t="str">
            <v>Cinco (05) meses y veintiocho (28) días calendario</v>
          </cell>
          <cell r="BX68">
            <v>1</v>
          </cell>
          <cell r="BY68">
            <v>45259</v>
          </cell>
          <cell r="BZ68">
            <v>1401404</v>
          </cell>
          <cell r="CA68">
            <v>2901</v>
          </cell>
          <cell r="CB68">
            <v>45259</v>
          </cell>
          <cell r="CC68">
            <v>132169843</v>
          </cell>
          <cell r="CD68">
            <v>7031</v>
          </cell>
          <cell r="CE68">
            <v>45259</v>
          </cell>
          <cell r="CF68">
            <v>1401404</v>
          </cell>
          <cell r="CP68">
            <v>45305</v>
          </cell>
          <cell r="CS68" t="str">
            <v xml:space="preserve">1. Apoyar la proyección de respuestas a las consultas o peticiones de índole jurídica elevadas por las diferentes dependencias de la universidad, por particulares o entidades públicas dirigidas a la Universidad a la oficina y/o a aquellas designadas por el señor rector, conforme a las directrices impartida por el Asesor de la Oficina Asesora Jurídica y la normatividad propia del asunto. 2. Contribuir en la proyección de conceptos jurídicos. 3. Apoyar la revisión y elaboración de Actos Administrativos y circulares que le sean asignadas, según su naturaleza. 4. Prestar apoyo en asesorías jurídicas cuando le sean requeridas por el Asesor de la Oficina Asesora Jurídica. 5. Coadyuvar en la revisión, verificación y cumplimiento de la documentación requerida para la vinculación por contrato de prestación de servicios, perteneciente a los Convenios y/o proyectos suscritos con la Universidad de los Llanos. 6. Revisar las minutas de contratos de prestación de servicios y todos los actos que modifiquen los contratos iniciales. 7. Proyectar las minutas de los contratos de prestación de servicios suscritos con la universidad de los Llanos. 8. Brindar apoyo en la revisión de los valores de los compromisos presupuestales de los contratos y adiciones de prestación de servicios e informar por correo electrónico los ajustes requeridos. 9. Contribuir en la elaboración de actas de inicio y comunicación de designación de supervisión de los contratos de prestación de servicios. 10. Proyectar las minutas de prórroga y/o adición de los contratos de prestación de servicios suscritos con la universidad de los Llanos. 11.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12. Contribuir en la elaboración de los formatos para pago que contenga la información de los contratos de prestación de servicios y las novedades que se devengan dentro de la etapa contractual y poscontractual, verificando que se han cargados en la página de la Universidad de los Llanos. 13. Contribuir en la elaboración de la Matriz Sicof, con la información de los contratos de prestación de servicios y las novedades que surjan dentro de la etapa contractual y poscontractual, para llevar a cabo el proceso de cargue de pago masivo e individual en la plataforma SICOF ERP (Sistema Integrado de Información De Control Fiscal). 14. Brindar reporte mensual de los contratos y las novedades que surjan dentro del proceso, para la proyección de informes y procedimientos que sean requeridos por los entes de control y diferentes dependencias de la Universidad. 15. Brindar reporte mensual de las fechas de liquidación de los contratos de prestación de servicios, para dar cumplimiento al informe de SIRECI (Sistema de Rendición Electrónica de la Cuenta e Informes). 16.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17. Contribuir en la elaboración de los formatos de código de contratación y verificar que se han cargado en la página de la Universidad de los Llanos. 18. Enviar por correo electrónico al Área de Sistemas la información correspondiente para la actualización de los aplicativo que se llevan a cabo.  19. Colaborar en el trámite de revisión de la plataforma del Sistema Electrónico de Contratación Pública – SECOP y prestar apoyo en la actualización, publicación y control de todos los actos administrativos derivados del contrato hasta su liquidación o terminación de la Oficina Asesora Jurídica. </v>
          </cell>
          <cell r="CT68">
            <v>1120364712</v>
          </cell>
          <cell r="CU68">
            <v>504</v>
          </cell>
          <cell r="CV68" t="str">
            <v>210</v>
          </cell>
          <cell r="CW68">
            <v>504</v>
          </cell>
          <cell r="CX68" t="str">
            <v>210</v>
          </cell>
          <cell r="CY68">
            <v>6910</v>
          </cell>
          <cell r="CZ68" t="str">
            <v>M5</v>
          </cell>
        </row>
        <row r="69">
          <cell r="B69" t="str">
            <v>0882 DE 2023</v>
          </cell>
          <cell r="C69">
            <v>40218615</v>
          </cell>
          <cell r="D69" t="str">
            <v>NORMA CONSTANZA BELTRAN TRIGUEROS</v>
          </cell>
          <cell r="E69" t="str">
            <v>CONTRATO DE PRESTACIÓN DE SERVICIOS PROFESIONALES</v>
          </cell>
          <cell r="F69" t="str">
            <v>PRESTACIÓN DE SERVICIOS PROFESIONALES NECESARIO PARA EL FORTALECIMIENTO DE LOS PROCESOS DE CONTRATACIÓN EN LA DIVISIÓN DE SERVICIOS ADMINISTRATIVOS DE LA UNIVERSIDAD DE LOS LLANOS.</v>
          </cell>
          <cell r="G69">
            <v>45125</v>
          </cell>
          <cell r="H69">
            <v>17439701</v>
          </cell>
          <cell r="I69" t="str">
            <v>Cinco (05) meses y diez (10) días calendario</v>
          </cell>
          <cell r="J69">
            <v>45125</v>
          </cell>
          <cell r="K69">
            <v>45287</v>
          </cell>
          <cell r="L69" t="str">
            <v>NO APLICA</v>
          </cell>
          <cell r="M69" t="str">
            <v>NO APLICA</v>
          </cell>
          <cell r="N69" t="str">
            <v>NO APLICA</v>
          </cell>
          <cell r="O69">
            <v>7</v>
          </cell>
          <cell r="P69">
            <v>1416976</v>
          </cell>
          <cell r="Q69">
            <v>45125</v>
          </cell>
          <cell r="R69">
            <v>45138</v>
          </cell>
          <cell r="S69">
            <v>3269944</v>
          </cell>
          <cell r="T69">
            <v>45139</v>
          </cell>
          <cell r="U69">
            <v>45169</v>
          </cell>
          <cell r="V69">
            <v>3269944</v>
          </cell>
          <cell r="W69">
            <v>45170</v>
          </cell>
          <cell r="X69">
            <v>45199</v>
          </cell>
          <cell r="Y69">
            <v>3269944</v>
          </cell>
          <cell r="Z69">
            <v>45200</v>
          </cell>
          <cell r="AA69">
            <v>45230</v>
          </cell>
          <cell r="AB69">
            <v>3269944</v>
          </cell>
          <cell r="AC69">
            <v>45231</v>
          </cell>
          <cell r="AD69">
            <v>45260</v>
          </cell>
          <cell r="AE69">
            <v>2942949</v>
          </cell>
          <cell r="AF69">
            <v>45261</v>
          </cell>
          <cell r="AG69">
            <v>45287</v>
          </cell>
          <cell r="AH69">
            <v>1961966</v>
          </cell>
          <cell r="AI69">
            <v>45288</v>
          </cell>
          <cell r="AJ69">
            <v>45305</v>
          </cell>
          <cell r="BI69" t="str">
            <v xml:space="preserve">División de Servicios Administrativos </v>
          </cell>
          <cell r="BJ69" t="str">
            <v>VÍCTOR EFREN ORTÍZ ORTÍZ</v>
          </cell>
          <cell r="BK69" t="str">
            <v>Jefe de Oficina</v>
          </cell>
          <cell r="BL69">
            <v>1646</v>
          </cell>
          <cell r="BM69">
            <v>45122</v>
          </cell>
          <cell r="BN69">
            <v>3162464808</v>
          </cell>
          <cell r="BO69">
            <v>3777</v>
          </cell>
          <cell r="BP69">
            <v>45125</v>
          </cell>
          <cell r="BQ69">
            <v>17439701</v>
          </cell>
          <cell r="BR69">
            <v>1</v>
          </cell>
          <cell r="BS69">
            <v>45259</v>
          </cell>
          <cell r="BT69">
            <v>45288</v>
          </cell>
          <cell r="BU69">
            <v>45305</v>
          </cell>
          <cell r="BV69" t="str">
            <v xml:space="preserve">Dieciocho (18) días calendario </v>
          </cell>
          <cell r="BW69" t="str">
            <v>Cinco (05) meses y veintiocho (28) días calendario</v>
          </cell>
          <cell r="BX69">
            <v>1</v>
          </cell>
          <cell r="BY69">
            <v>45259</v>
          </cell>
          <cell r="BZ69">
            <v>1961966</v>
          </cell>
          <cell r="CA69">
            <v>2901</v>
          </cell>
          <cell r="CB69">
            <v>45259</v>
          </cell>
          <cell r="CC69">
            <v>132169843</v>
          </cell>
          <cell r="CD69">
            <v>7008</v>
          </cell>
          <cell r="CE69">
            <v>45259</v>
          </cell>
          <cell r="CF69">
            <v>1961966</v>
          </cell>
          <cell r="CP69">
            <v>45305</v>
          </cell>
          <cell r="CS69" t="str">
            <v>1. Apoyar la verificación y ajuste de planeación académica de cada uno de los programas de posgrados. 2. Apoyar la elaboración de solicitudes de Certificados de Disponibilidad Presupuestal de cada uno de los programas de posgrados. 3. Apoyar la verificación de documentación para contratación de docentes de posgrados. 4. Apoyar la elaboración de los respectivos contratos para el ingreso de cada uno de los docentes de posgrados. 5. Apoyar la elaboración de solicitudes de Compromisos Presupuestales para cada uno de los docentes de los programas de posgrados. 6. Apoyar la elaboración de base de datos de docentes de posgrados, para formalizar el certificado de cumplimiento y actas de liquidación. 7. Apoyar el proceso de afiliación a ARL de los docentes de los programas de posgrados. 8. Apoyar la revisión de la documentación para inicio de proceso de pago de docentes de programas de posgrados. 9. Apoyar el proceso de recibir y verificar documentos de Monitores y Auxiliares de Docencia de la Universidad para pago de los mismos. 10. Apoyar la elaboración de solicitudes de Compromisos Presupuestales de Monitores y Auxiliares de Docencia. 11. Apoyar el proceso de recibir y revisar documentos de evaluadores de trabajo de grado, evaluadores de proyectos e investigación y pares académicos. 12. Apoyar la elaboración de Órdenes de Pago para Docentes de posgrados. 13. Apoyar la elaboración de Órdenes de Pago para monitores, auxiliares de docencia, evaluadores y pares académicos. 14. Apoyar la verificación y ajuste de los procedimientos y formatos de los programas de posgrados,  de acuerdo a las exigencias establecidas en el marco de la implementación del nuevo sistema de información institucional. 15. Apoyar las diferentes actividades de gestión documental y archivo.  16. Apoyar el proceso de elaboración de constancias. 17. Prestar apoyo a las auditorías internas y externas recibidas y al plan de mejoramiento de acuerdo con las actividades en la División de Servicios Administrativos. 18. Contribuir en la revisión y aprobación de docentes de posgrado en el sistema SIAU. 19. Apoyar el proceso de recepción de planeaciones, recepción de documentos, elaboración de contratos, recepción de documentos para pago y afiliación de ARL para capacitadores de educación continuada. 20. Apoyar el proceso de revisión de cuentas CPS en la División de Servicios Administrativos. 21. Apoyar los procesos del aplicativo SECOP.</v>
          </cell>
          <cell r="CT69">
            <v>40218615</v>
          </cell>
          <cell r="CU69">
            <v>504</v>
          </cell>
          <cell r="CV69" t="str">
            <v>421</v>
          </cell>
          <cell r="CW69">
            <v>504</v>
          </cell>
          <cell r="CX69" t="str">
            <v>421</v>
          </cell>
          <cell r="CY69">
            <v>8299</v>
          </cell>
          <cell r="CZ69" t="str">
            <v>M6</v>
          </cell>
        </row>
        <row r="70">
          <cell r="B70" t="str">
            <v>0883 DE 2023</v>
          </cell>
          <cell r="C70">
            <v>40447397</v>
          </cell>
          <cell r="D70" t="str">
            <v>ERIKA MENDEZ RONDON</v>
          </cell>
          <cell r="E70" t="str">
            <v>CONTRATO DE PRESTACIÓN DE SERVICIOS PROFESIONALES</v>
          </cell>
          <cell r="F70" t="str">
            <v>PRESTACIÓN DE SERVICIOS PROFESIONALES NECESARIO PARA EL FORTALECIMIENTO DE LOS PROCESOS DE CONTRATACIÓN EN LA DIVISIÓN DE SERVICIOS ADMINISTRATIVOS DE LA UNIVERSIDAD DE LOS LLANOS.</v>
          </cell>
          <cell r="G70">
            <v>45125</v>
          </cell>
          <cell r="H70">
            <v>17439701</v>
          </cell>
          <cell r="I70" t="str">
            <v>Cinco (05) meses y diez (10) días calendario</v>
          </cell>
          <cell r="J70">
            <v>45125</v>
          </cell>
          <cell r="K70">
            <v>45287</v>
          </cell>
          <cell r="L70" t="str">
            <v>NO APLICA</v>
          </cell>
          <cell r="M70" t="str">
            <v>NO APLICA</v>
          </cell>
          <cell r="N70" t="str">
            <v>NO APLICA</v>
          </cell>
          <cell r="O70">
            <v>7</v>
          </cell>
          <cell r="P70">
            <v>1416976</v>
          </cell>
          <cell r="Q70">
            <v>45125</v>
          </cell>
          <cell r="R70">
            <v>45138</v>
          </cell>
          <cell r="S70">
            <v>3269944</v>
          </cell>
          <cell r="T70">
            <v>45139</v>
          </cell>
          <cell r="U70">
            <v>45169</v>
          </cell>
          <cell r="V70">
            <v>3269944</v>
          </cell>
          <cell r="W70">
            <v>45170</v>
          </cell>
          <cell r="X70">
            <v>45199</v>
          </cell>
          <cell r="Y70">
            <v>3269944</v>
          </cell>
          <cell r="Z70">
            <v>45200</v>
          </cell>
          <cell r="AA70">
            <v>45230</v>
          </cell>
          <cell r="AB70">
            <v>3269944</v>
          </cell>
          <cell r="AC70">
            <v>45231</v>
          </cell>
          <cell r="AD70">
            <v>45260</v>
          </cell>
          <cell r="AE70">
            <v>2942949</v>
          </cell>
          <cell r="AF70">
            <v>45261</v>
          </cell>
          <cell r="AG70">
            <v>45287</v>
          </cell>
          <cell r="AH70">
            <v>1961966</v>
          </cell>
          <cell r="AI70">
            <v>45288</v>
          </cell>
          <cell r="AJ70">
            <v>45305</v>
          </cell>
          <cell r="BI70" t="str">
            <v xml:space="preserve">División de Servicios Administrativos </v>
          </cell>
          <cell r="BJ70" t="str">
            <v>VÍCTOR EFREN ORTÍZ ORTÍZ</v>
          </cell>
          <cell r="BK70" t="str">
            <v>Jefe de Oficina</v>
          </cell>
          <cell r="BL70">
            <v>1646</v>
          </cell>
          <cell r="BM70">
            <v>45122</v>
          </cell>
          <cell r="BN70">
            <v>3162464808</v>
          </cell>
          <cell r="BO70">
            <v>3800</v>
          </cell>
          <cell r="BP70">
            <v>45125</v>
          </cell>
          <cell r="BQ70">
            <v>17439701</v>
          </cell>
          <cell r="BR70">
            <v>1</v>
          </cell>
          <cell r="BS70">
            <v>45259</v>
          </cell>
          <cell r="BT70">
            <v>45288</v>
          </cell>
          <cell r="BU70">
            <v>45305</v>
          </cell>
          <cell r="BV70" t="str">
            <v xml:space="preserve">Dieciocho (18) días calendario </v>
          </cell>
          <cell r="BW70" t="str">
            <v>Cinco (05) meses y veintiocho (28) días calendario</v>
          </cell>
          <cell r="BX70">
            <v>1</v>
          </cell>
          <cell r="BY70">
            <v>45259</v>
          </cell>
          <cell r="BZ70">
            <v>1961966</v>
          </cell>
          <cell r="CA70">
            <v>2901</v>
          </cell>
          <cell r="CB70">
            <v>45259</v>
          </cell>
          <cell r="CC70">
            <v>132169843</v>
          </cell>
          <cell r="CD70">
            <v>7016</v>
          </cell>
          <cell r="CE70">
            <v>45259</v>
          </cell>
          <cell r="CF70">
            <v>1961966</v>
          </cell>
          <cell r="CP70">
            <v>45305</v>
          </cell>
          <cell r="CS70" t="str">
            <v>1. Apoyar la realización de las proyecciones salariales de docentes Ocasionales y Catedráticos (Unillanos). 2. Apoyar y coordinar la solicitud del Certificado de Disponibilidad Presupuestal docentes (ocasionales, cátedra). 3. Apoyar la verificación de solicitudes de servicios y requerimientos de docentes ocasionales y cátedra, según el plan de estudio de cada programa. 4. Apoyar la verificación de documentos para contratación de docentes catedráticos. 5. Apoyar la verificación de documentos para contratación de docentes ocasionales. 6. Apoyar a las auditorías internas y externas recibidas y al plan de mejoramiento de acuerdo con las actividades en la División de Servicios Administrativos. 7. Apoyar el manejo del Sistema SIAU para la activación y desactivación de docentes catedráticos y ocasionales. 8. Prestar apoyo en realizar las afiliaciones al Sistema de Seguridad Social en Salud, Pensión, Cesantías, COFREM y Afiliación a Riesgos Laborales de docentes ocasionales. 9. Apoyar la elaboración de contratos de profesores catedráticos Unillanos. 10. Apoyar el proceso de las firmas de los contratos de los profesores catedráticos. 11. Apoyar el proceso de firma de contrato de hora cátedra ante la vicerrectoría de recursos universitarios.  12. Apoyar la elaboración de las solicitudes de Compromisos presupuestales de docentes catedráticos. 13. Apoyar la elaboración de contratos de profesores catedráticos Unillanos.  14. Apoyar la verificación de las notificaciones de la vinculación de docentes catedráticos. 15. Apoyar la elaboración de Resolución Rectorales para la vinculación de docentes ocasionales. 16. Apoyar la recepción de los documentos para liquidar contratos de hora cátedra frente al contrato. 17. Apoyar la recepción de los documentos para pago mensual de los docentes catedráticos. 18. Apoyar la liquidación de los contratos de profesores catedráticos. 19. Apoyo para la entrega de información a nomina correspondiente a las novedades de los docentes ocasionales. 20.  Apoyo a la notificación (vinculación) docentes ocasionales. 21. Apoyar el proceso de pago y liquidación en el SICOF de docentes catedráticos. 22. Apoyar la elaboración de órdenes de pago para Docentes catedráticos. 23.  Apoyar la entrega de documentos de pago de catedráticos ante las áreas de vicerrectoría de recursos universitarios y área de tesorería. 24.  Apoyar la realización de novedades a los contratos de hora cátedra. 25. Apoyar la verificación y ajustes de los procedimientos y formatos de los programas de pregrado de acuerdo a las exigencias establecidas en el marco de la implementación del nuevo sistema de información. 26. Prestar apoyo en la verificación de los exámenes médicos de ingreso y egreso de los docentes de Ocasionales y catedráticos de pregrado como requisito en su hoja de vida. 27. Apoyar los procesos del aplicativo SECOP.</v>
          </cell>
          <cell r="CT70">
            <v>40447397</v>
          </cell>
          <cell r="CU70">
            <v>504</v>
          </cell>
          <cell r="CV70" t="str">
            <v>421</v>
          </cell>
          <cell r="CW70">
            <v>504</v>
          </cell>
          <cell r="CX70" t="str">
            <v>421</v>
          </cell>
          <cell r="CY70">
            <v>8299</v>
          </cell>
          <cell r="CZ70" t="str">
            <v>M6</v>
          </cell>
        </row>
        <row r="71">
          <cell r="B71" t="str">
            <v>0884 DE 2023</v>
          </cell>
          <cell r="C71">
            <v>1121845390</v>
          </cell>
          <cell r="D71" t="str">
            <v>AURA CAROLINA VILLARREAL VILLERA</v>
          </cell>
          <cell r="E71" t="str">
            <v>CONTRATO DE PRESTACIÓN DE SERVICIOS DE APOYO A LA GESTIÓN</v>
          </cell>
          <cell r="F71" t="str">
            <v>PRESTACIÓN DE SERVICIOS DE APOYO A LA GESTIÓN NECESARIO PARA EL FORTALECIMIENTO DE LOS PROCESOS EN GESTIÓN ADMINISTRATIVA EN LA DIVISIÓN DE SERVICIOS ADMINISTRATIVOS DE LA UNIVERSIDAD DE LOS LLANOS.</v>
          </cell>
          <cell r="G71">
            <v>45125</v>
          </cell>
          <cell r="H71">
            <v>11834080</v>
          </cell>
          <cell r="I71" t="str">
            <v>Cinco (05) meses y diez (10) días calendario</v>
          </cell>
          <cell r="J71">
            <v>45125</v>
          </cell>
          <cell r="K71">
            <v>45287</v>
          </cell>
          <cell r="L71" t="str">
            <v>NO APLICA</v>
          </cell>
          <cell r="M71" t="str">
            <v>NO APLICA</v>
          </cell>
          <cell r="N71" t="str">
            <v>NO APLICA</v>
          </cell>
          <cell r="O71">
            <v>7</v>
          </cell>
          <cell r="P71">
            <v>961519</v>
          </cell>
          <cell r="Q71">
            <v>45125</v>
          </cell>
          <cell r="R71">
            <v>45138</v>
          </cell>
          <cell r="S71">
            <v>2218890</v>
          </cell>
          <cell r="T71">
            <v>45139</v>
          </cell>
          <cell r="U71">
            <v>45169</v>
          </cell>
          <cell r="V71">
            <v>2218890</v>
          </cell>
          <cell r="W71">
            <v>45170</v>
          </cell>
          <cell r="X71">
            <v>45199</v>
          </cell>
          <cell r="Y71">
            <v>2218890</v>
          </cell>
          <cell r="Z71">
            <v>45200</v>
          </cell>
          <cell r="AA71">
            <v>45230</v>
          </cell>
          <cell r="AB71">
            <v>2218890</v>
          </cell>
          <cell r="AC71">
            <v>45231</v>
          </cell>
          <cell r="AD71">
            <v>45260</v>
          </cell>
          <cell r="AE71">
            <v>1997001</v>
          </cell>
          <cell r="AF71">
            <v>45261</v>
          </cell>
          <cell r="AG71">
            <v>45287</v>
          </cell>
          <cell r="AH71">
            <v>1331334</v>
          </cell>
          <cell r="AI71">
            <v>45288</v>
          </cell>
          <cell r="AJ71">
            <v>45305</v>
          </cell>
          <cell r="BI71" t="str">
            <v xml:space="preserve">División de Servicios Administrativos </v>
          </cell>
          <cell r="BJ71" t="str">
            <v>VÍCTOR EFREN ORTÍZ ORTÍZ</v>
          </cell>
          <cell r="BK71" t="str">
            <v>Jefe de Oficina</v>
          </cell>
          <cell r="BL71">
            <v>1646</v>
          </cell>
          <cell r="BM71">
            <v>45122</v>
          </cell>
          <cell r="BN71">
            <v>3162464808</v>
          </cell>
          <cell r="BO71">
            <v>3858</v>
          </cell>
          <cell r="BP71">
            <v>45125</v>
          </cell>
          <cell r="BQ71">
            <v>11834080</v>
          </cell>
          <cell r="BR71">
            <v>1</v>
          </cell>
          <cell r="BS71">
            <v>45259</v>
          </cell>
          <cell r="BT71">
            <v>45288</v>
          </cell>
          <cell r="BU71">
            <v>45305</v>
          </cell>
          <cell r="BV71" t="str">
            <v xml:space="preserve">Dieciocho (18) días calendario </v>
          </cell>
          <cell r="BW71" t="str">
            <v>Cinco (05) meses y veintiocho (28) días calendario</v>
          </cell>
          <cell r="BX71">
            <v>1</v>
          </cell>
          <cell r="BY71">
            <v>45259</v>
          </cell>
          <cell r="BZ71">
            <v>1331334</v>
          </cell>
          <cell r="CA71">
            <v>2901</v>
          </cell>
          <cell r="CB71">
            <v>45259</v>
          </cell>
          <cell r="CC71">
            <v>132169843</v>
          </cell>
          <cell r="CD71">
            <v>7041</v>
          </cell>
          <cell r="CE71">
            <v>45259</v>
          </cell>
          <cell r="CF71">
            <v>1331334</v>
          </cell>
          <cell r="CP71">
            <v>45305</v>
          </cell>
          <cell r="CS71" t="str">
            <v>1. Apoyar la verificación de documentos para la contratación de docentes catedráticos y ocasionales. 2. Cooperar con la verificación de antecedentes judiciales, fiscales y disciplinarios del personal docente a vincular. 3. Apoyar el proceso de recibir y verificar las notificaciones de la vinculación de docentes ocasionales. 4. Coadyuvar en la elaboración de resoluciones y respectivas notificaciones de vacaciones de docentes de planta, personal administrativo docente y docentes ocasionales. 5. Prestar apoyo en la elaboración de certificaciones de docentes de planta, ocasionales y catedráticos. 6. Apoyar las diferentes actividades de gestión documental y archivo de docentes de planta, ocasionales y catedráticos. 7. Coadyuvar en las afiliaciones a riesgos laborales de docentes catedráticos y ocasionales. 8. Brindar apoyo en dar respuesta a correos de docentes y personal que tuvo vínculo laboral con la universidad. 9. Apoyar la verificación de los exámenes médicos de ingreso y egreso de los docentes de Ocasionales de pregrado como requisito en su hoja de vida. 10. Coadyuvar en la proyección de respuestas a las solicitudes de los órganos de control y de las diferentes dependencias de la Universidad de los docentes. 11. Apoyar el proceso de rendición de los contratos de los docentes catedráticos al sistema integral de auditoria (SIA OBSERVA). 12. Prestar apoyo a las auditorías internas y externas recibidas y al plan de mejoramiento de acuerdo con las actividades en la División de Servicios Administrativos. 13. Apoyar el proceso de información a docentes y empleados públicos de vacaciones pendientes por disfrutar. 14. Apoyar el proceso de recibir y verificar documentos de monitores y auxiliares de docencia de la Universidad para pago de los mismos.</v>
          </cell>
          <cell r="CT71">
            <v>1121845390.4000001</v>
          </cell>
          <cell r="CU71">
            <v>504</v>
          </cell>
          <cell r="CV71" t="str">
            <v>421</v>
          </cell>
          <cell r="CW71">
            <v>504</v>
          </cell>
          <cell r="CX71" t="str">
            <v>421</v>
          </cell>
          <cell r="CY71">
            <v>9609</v>
          </cell>
          <cell r="CZ71" t="str">
            <v>M6</v>
          </cell>
        </row>
        <row r="72">
          <cell r="B72" t="str">
            <v>0885 DE 2023</v>
          </cell>
          <cell r="C72">
            <v>40445474</v>
          </cell>
          <cell r="D72" t="str">
            <v xml:space="preserve">MABEL PATRICIA CASTILLO INSIGNARES </v>
          </cell>
          <cell r="E72" t="str">
            <v>CONTRATO DE PRESTACIÓN DE SERVICIOS PROFESIONALES</v>
          </cell>
          <cell r="F72" t="str">
            <v>PRESTACIÓN DE SERVICIOS PROFESIONALES NECESARIO PARA EL FORTALECIMIENTO DE LOS PROCESOS DE COORDINACIÓN DEL ÁREA DE SEGURIDAD Y SALUD EN EL TRABAJO EN LA DIVISIÓN DE SERVICIOS ADMINISTRATIVOS DE LA UNIVERSIDAD DE LOS LLANOS.</v>
          </cell>
          <cell r="G72">
            <v>45125</v>
          </cell>
          <cell r="H72">
            <v>21316919</v>
          </cell>
          <cell r="I72" t="str">
            <v>Cuatro (04) meses y veintiocho (28) días calendario</v>
          </cell>
          <cell r="J72">
            <v>45125</v>
          </cell>
          <cell r="K72">
            <v>45275</v>
          </cell>
          <cell r="L72" t="str">
            <v>NO APLICA</v>
          </cell>
          <cell r="M72" t="str">
            <v>NO APLICA</v>
          </cell>
          <cell r="N72" t="str">
            <v>NO APLICA</v>
          </cell>
          <cell r="O72">
            <v>8</v>
          </cell>
          <cell r="P72">
            <v>1872432</v>
          </cell>
          <cell r="Q72">
            <v>45125</v>
          </cell>
          <cell r="R72">
            <v>45138</v>
          </cell>
          <cell r="S72">
            <v>4320997</v>
          </cell>
          <cell r="T72">
            <v>45139</v>
          </cell>
          <cell r="U72">
            <v>45169</v>
          </cell>
          <cell r="V72">
            <v>4320997</v>
          </cell>
          <cell r="W72">
            <v>45170</v>
          </cell>
          <cell r="X72">
            <v>45199</v>
          </cell>
          <cell r="Y72">
            <v>4320997</v>
          </cell>
          <cell r="Z72">
            <v>45200</v>
          </cell>
          <cell r="AA72">
            <v>45230</v>
          </cell>
          <cell r="AB72">
            <v>4320997</v>
          </cell>
          <cell r="AC72">
            <v>45231</v>
          </cell>
          <cell r="AD72">
            <v>45260</v>
          </cell>
          <cell r="AE72">
            <v>2160499</v>
          </cell>
          <cell r="AF72">
            <v>45261</v>
          </cell>
          <cell r="AG72">
            <v>45275</v>
          </cell>
          <cell r="AH72">
            <v>1728399</v>
          </cell>
          <cell r="AI72">
            <v>45276</v>
          </cell>
          <cell r="AJ72">
            <v>45287</v>
          </cell>
          <cell r="AK72">
            <v>2592598</v>
          </cell>
          <cell r="AL72">
            <v>45288</v>
          </cell>
          <cell r="AM72">
            <v>45305</v>
          </cell>
          <cell r="BI72" t="str">
            <v xml:space="preserve">División de Servicios Administrativos </v>
          </cell>
          <cell r="BJ72" t="str">
            <v>VÍCTOR EFREN ORTÍZ ORTÍZ</v>
          </cell>
          <cell r="BK72" t="str">
            <v>Jefe de Oficina</v>
          </cell>
          <cell r="BL72">
            <v>1646</v>
          </cell>
          <cell r="BM72">
            <v>45122</v>
          </cell>
          <cell r="BN72">
            <v>3162464808</v>
          </cell>
          <cell r="BO72">
            <v>3798</v>
          </cell>
          <cell r="BP72">
            <v>45125</v>
          </cell>
          <cell r="BQ72">
            <v>21316919</v>
          </cell>
          <cell r="BR72">
            <v>1</v>
          </cell>
          <cell r="BS72">
            <v>45259</v>
          </cell>
          <cell r="BT72">
            <v>45276</v>
          </cell>
          <cell r="BU72">
            <v>45305</v>
          </cell>
          <cell r="BV72" t="str">
            <v>Treinta (30) días calendario</v>
          </cell>
          <cell r="BW72" t="str">
            <v>Cinco (05) meses y veintiocho (28) días calendario</v>
          </cell>
          <cell r="BX72">
            <v>1</v>
          </cell>
          <cell r="BY72">
            <v>45259</v>
          </cell>
          <cell r="BZ72">
            <v>4320997</v>
          </cell>
          <cell r="CA72">
            <v>2901</v>
          </cell>
          <cell r="CB72">
            <v>45259</v>
          </cell>
          <cell r="CC72">
            <v>132169843</v>
          </cell>
          <cell r="CD72">
            <v>7015</v>
          </cell>
          <cell r="CE72">
            <v>45259</v>
          </cell>
          <cell r="CF72">
            <v>4320997</v>
          </cell>
          <cell r="CP72">
            <v>45305</v>
          </cell>
          <cell r="CS72" t="str">
            <v>1. Contribuir en el diseño, implementación y realización de seguimiento a los protocolos de los sistemas de vigilancia epidemiológica de ruido, ergonómico, psicosocial y químico en la universidad. 2. Apoyar en la coordinación de las necesidades de capacitación en: materia de prevención según los riesgos prioritarios y los niveles de la organización. 3. Apoyar en el asesoramiento técnico a la División de Servicios Administrativos en cuanto a la creación  e implementación de los: programas  de Seguridad Industrial e higiene ocupacional.  4. Apoyar en planificar, dirigir y supervisar las actividades del personal, en seguridad y salud en el trabajo. 5. Contribuir en el cumplimiento de las políticas  y normas establecidas en el Sistema de Gestión de Seguridad y Salud en el Trabajo. 6. Prestar apoyo en establecer conjuntamente con la División de Servicios Administrativos las políticas a seguir en materia de seguridad y salud en el trabajo. 7. Apoyar en la coordinación y participación en el programa de inspección planeada en los puestos de trabajo.  8. Contribuir en la elaboración, documentación y/o actualización de las normas y procedimientos relacionados con el sistema de gestión  de seguridad y salud en el trabajo. 9. Contribuir en el cumplimiento de las normas y procedimientos establecidos por la Universidad. 10. Elaborar los informes periódicos de las actividades realizadas. 11. Apoyar el programa de gestión de seguridad y salud en el trabajo: elaborando la formulación  de políticas, objetivos, metas, procedimientos administrativos y técnicos relacionados al área. 12. Apoyar la elaboración y actualización el programa de seguridad y salud en el trabajo  y el panorama de factores de riesgo. 13. Apoyar en el desarrollo del sistema de gestión  en seguridad y salud en el trabajo.  14. Contribuir en los adelantos de estudios de control y valoración de riesgos. 15. Contribuir en la evaluación y ajuste en forma periódica la ejecución del sistema de gestión  de seguridad y salud en el trabajo. 16. Contribuir con la coordinación con la ARL, a la que se encuentre afiliada la institución: las actividades de promoción de la salud y prevención  de riesgos profesionales, necesarios para el cumplimiento del sistema de seguridad y salud en el trabajo. 17. Apoyar el  conjunto con los líderes de los procesos de del sistema integrado de gestión, la identificación de peligros, evaluación y control de riesgos, realizando la programación a corto, mediano y largo plazo de las intervenciones determinadas.  18. Apoyar en la elaboración y actualización de las matrices de identificación de peligros y control de riesgos  en la universidad. 19. Apoyar en el diseño de mecanismos e implementarlos para la socialización del sistema de gestión de seguridad  y salud en el trabajo, la política, objetivos, metas, resultados de los indicadores.  20. Velar por cumplimiento a los decretos 1443 de 2014, Decreto 1072 de 2015, Resolución 0312 de 2018 y demás normatividad aplicable, en lo pertinente a la implementación y ejecución  del sistema de gestión de seguridad y salud en el trabajo. 21. Asegurar que se establezcan, implementen y mantengan los procesos necesarios para la eficiencia del sistema de Gestión de Seguridad y Salud en el Trabajo  de la UNIVERSIDAD DE LOS LLANOS. 22. Informar ante la rectoría quien es la representación legal de la Universidad sobre el desempeño del Sistema de Gestión de Seguridad y Salud en el Trabajo y de cualquier necesidad de Mejora. 23. Asegurar que se promueva la toma de conciencia de los requisitos del cliente en todos los niveles de la organización. 24. Prestar apoyo a las auditorías internas y externas recibidas y al plan de mejoramiento de acuerdo con las actividades en la División de Servicios Administrativos en especial las inherentes al Sistema de Gestión de Seguridad y Salud en el Trabajo. 25.  Apoyar en el cumplimiento de la realización de los exámenes médicos de ingreso, periódicos y egreso del personal académico administrativo de la Universidad de los Llanos.</v>
          </cell>
          <cell r="CT72">
            <v>40445474.299999997</v>
          </cell>
          <cell r="CU72">
            <v>504</v>
          </cell>
          <cell r="CV72" t="str">
            <v>421</v>
          </cell>
          <cell r="CW72">
            <v>504</v>
          </cell>
          <cell r="CX72" t="str">
            <v>421</v>
          </cell>
          <cell r="CY72">
            <v>7110</v>
          </cell>
          <cell r="CZ72" t="str">
            <v>M5</v>
          </cell>
        </row>
        <row r="73">
          <cell r="B73" t="str">
            <v>0887 DE 2023</v>
          </cell>
          <cell r="C73">
            <v>1121827176</v>
          </cell>
          <cell r="D73" t="str">
            <v>ERNESTO JARAMILLO VALENZUELA</v>
          </cell>
          <cell r="E73" t="str">
            <v>CONTRATO DE PRESTACIÓN DE SERVICIOS PROFESIONALES</v>
          </cell>
          <cell r="F73" t="str">
            <v>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v>
          </cell>
          <cell r="G73">
            <v>45125</v>
          </cell>
          <cell r="H73">
            <v>16707858</v>
          </cell>
          <cell r="I73" t="str">
            <v>Cuatro (04) meses y veintiocho (28) días calendario</v>
          </cell>
          <cell r="J73">
            <v>45125</v>
          </cell>
          <cell r="K73">
            <v>45275</v>
          </cell>
          <cell r="L73" t="str">
            <v>NO APLICA</v>
          </cell>
          <cell r="M73" t="str">
            <v>NO APLICA</v>
          </cell>
          <cell r="N73" t="str">
            <v>NO APLICA</v>
          </cell>
          <cell r="O73">
            <v>8</v>
          </cell>
          <cell r="P73">
            <v>1467582</v>
          </cell>
          <cell r="Q73">
            <v>45125</v>
          </cell>
          <cell r="R73">
            <v>45138</v>
          </cell>
          <cell r="S73">
            <v>3386728</v>
          </cell>
          <cell r="T73">
            <v>45139</v>
          </cell>
          <cell r="U73">
            <v>45169</v>
          </cell>
          <cell r="V73">
            <v>3386728</v>
          </cell>
          <cell r="W73">
            <v>45170</v>
          </cell>
          <cell r="X73">
            <v>45199</v>
          </cell>
          <cell r="Y73">
            <v>3386728</v>
          </cell>
          <cell r="Z73">
            <v>45200</v>
          </cell>
          <cell r="AA73">
            <v>45230</v>
          </cell>
          <cell r="AB73">
            <v>3386728</v>
          </cell>
          <cell r="AC73">
            <v>45231</v>
          </cell>
          <cell r="AD73">
            <v>45260</v>
          </cell>
          <cell r="AE73">
            <v>1693364</v>
          </cell>
          <cell r="AF73">
            <v>45261</v>
          </cell>
          <cell r="AG73">
            <v>45275</v>
          </cell>
          <cell r="AH73">
            <v>1354691</v>
          </cell>
          <cell r="AI73">
            <v>45276</v>
          </cell>
          <cell r="AJ73">
            <v>45287</v>
          </cell>
          <cell r="AK73">
            <v>2032037</v>
          </cell>
          <cell r="AL73">
            <v>45288</v>
          </cell>
          <cell r="AM73">
            <v>45305</v>
          </cell>
          <cell r="BI73" t="str">
            <v xml:space="preserve">División de Servicios Administrativos </v>
          </cell>
          <cell r="BJ73" t="str">
            <v>VÍCTOR EFREN ORTÍZ ORTÍZ</v>
          </cell>
          <cell r="BK73" t="str">
            <v>Jefe de Oficina</v>
          </cell>
          <cell r="BL73">
            <v>1646</v>
          </cell>
          <cell r="BM73">
            <v>45122</v>
          </cell>
          <cell r="BN73">
            <v>3162464808</v>
          </cell>
          <cell r="BO73">
            <v>3847</v>
          </cell>
          <cell r="BP73">
            <v>45125</v>
          </cell>
          <cell r="BQ73">
            <v>16707858</v>
          </cell>
          <cell r="BR73">
            <v>1</v>
          </cell>
          <cell r="BS73">
            <v>45259</v>
          </cell>
          <cell r="BT73">
            <v>45276</v>
          </cell>
          <cell r="BU73">
            <v>45305</v>
          </cell>
          <cell r="BV73" t="str">
            <v>Treinta (30) días calendario</v>
          </cell>
          <cell r="BW73" t="str">
            <v>Cinco (05) meses y veintiocho (28) días calendario</v>
          </cell>
          <cell r="BX73">
            <v>1</v>
          </cell>
          <cell r="BY73">
            <v>45259</v>
          </cell>
          <cell r="BZ73">
            <v>3386728</v>
          </cell>
          <cell r="CA73">
            <v>2901</v>
          </cell>
          <cell r="CB73">
            <v>45259</v>
          </cell>
          <cell r="CC73">
            <v>132169843</v>
          </cell>
          <cell r="CD73">
            <v>7035</v>
          </cell>
          <cell r="CE73">
            <v>45259</v>
          </cell>
          <cell r="CF73">
            <v>3386728</v>
          </cell>
          <cell r="CP73">
            <v>45305</v>
          </cell>
          <cell r="CS73" t="str">
            <v>1. Evaluación Médica ocupacional que se realiza para determinar las condiciones de salud del trabajador en función a las condiciones de trabajo a las que estaría expuesto, acorde con el perfil del cargo y con los requerimientos de la tarea. 2. Evaluación médica periódica: En casos seleccionados con el fin de monitorear la exposición a factores de riesgo e identificar en forma precoz posibles alteraciones temporales o permanentes de salud del trabajador, ocasionadas o agravadas por la labor o por la exposición al medio ambiente de trabajo. 3. Examen post-incapacidad: Aquel que se efectúa al final de un periodo de incapacidad laboral con el fin de evaluar la condición de salud actual del paciente, si el trabajador puede regresar a las labores habituales que estaba ejecutando o si tiene restricciones para el ejercicio de las mismas. 4. Examen por reubicación laboral o cambio de ocupación: evaluación médica al trabajador cada vez al cambiar de ocupación y ello implique cambios de medio ambiente laboral, de funciones, tareas o exposición a nuevos o mayores factores de riesgo. 5. Examen de Egreso o retiro: Evaluación médica ejecutada cuando se termina la relación laboral, con el objeto de valorar y registrar las condiciones de salud en las que el trabajador se retira de las tareas o funciones asignadas. 6. Evaluaciones Médicas ocupacionales orientadas al riesgo laboral. 7. Evaluación de Exámenes paraclínicos, Historia Médica Laboral, examen físico,  y programar la realización de pruebas especiales en caso de ser requeridas a los trabajadores. 8. Organización de charlas de temas de salud y jornadas nutricionales. 9. Determinar que la condición de salud integral de los trabajadores es recomendable para laborar en dichas áreas. 10. Determinar que no se ha alterado la condición de salud  del personal que ya se encuentra asignado a  áreas de trabajo con motivo de la actividad laboral. 11. Evaluación de los puestos de trabajo y procesos peligrosos. 12. Colaborar con la realización de programas de conservación de salud orientados según los riesgos encontrados en cada actividad laboral, así como con la implementación de notificaciones de riesgo y AST (Análisis de Seguridad en el Trabajo). 13. Elaborar y presentar informes sobre estadísticas de morbilidad. 14. Elaborar indicadores de gestión que permitan establecer los mecanismos de control sobre el sistema de vigilancia epidemiológica necesario. 15. Atender las lesiones de los trabajadores y trabajadoras, producidas por los accidentes de trabajo y clasificarlos según la categoría de daño contemplada en el artículo 78 de la Lopcymat, así como determinar posterior a su rehabilitación, el grado de discapacidad, sus habilidades y destrezas. 16. Participar en conjunto con el equipo de trabajo multidisciplinario, los trabajadores o trabajadoras y el Comité de Seguridad y Salud Laboral, en la evaluación de los puestos de trabajo, con la finalidad preventiva de adaptarlos al trabajador y trabajadora. 17. Asesorar en las actividades de prevención en salud que permitan el desarrollo de los planes de recreación, utilización del tiempo libre, descanso y turismo social coordinado por la división de servicios administrativos. 18. Brindar apoyo al manejo y organización del archivo documental físico y digital de acuerdo a las normas establecidas por la Ley General de Archivo y la Universidad para que este se encuentre en completo orden y velar por el inventario físico de la división de servicios administrativos.</v>
          </cell>
          <cell r="CT73">
            <v>1121827176</v>
          </cell>
          <cell r="CU73">
            <v>504</v>
          </cell>
          <cell r="CV73" t="str">
            <v>421</v>
          </cell>
          <cell r="CW73">
            <v>504</v>
          </cell>
          <cell r="CX73" t="str">
            <v>421</v>
          </cell>
          <cell r="CY73">
            <v>7490</v>
          </cell>
          <cell r="CZ73" t="str">
            <v>M6</v>
          </cell>
        </row>
        <row r="74">
          <cell r="B74" t="str">
            <v>0897 DE 2023</v>
          </cell>
          <cell r="C74">
            <v>1006729308</v>
          </cell>
          <cell r="D74" t="str">
            <v>LUDDY ANDREA ZAPATA LADINO</v>
          </cell>
          <cell r="E74" t="str">
            <v>CONTRATO DE PRESTACIÓN DE SERVICIOS PROFESIONALES</v>
          </cell>
          <cell r="F74" t="str">
            <v>PRESTACIÓN DE SERVICIOS PROFESIONALES NECESARIO PARA EL FORTALECIMIENTO DE LOS PROCESOS DE LA DIVISIÓN FINANCIERA DE LA UNIVERSIDAD DE LOS LLANOS.</v>
          </cell>
          <cell r="G74">
            <v>45125</v>
          </cell>
          <cell r="H74">
            <v>14948315</v>
          </cell>
          <cell r="I74" t="str">
            <v>Cinco (05) meses y diez (10) días calendario</v>
          </cell>
          <cell r="J74">
            <v>45125</v>
          </cell>
          <cell r="K74">
            <v>45287</v>
          </cell>
          <cell r="L74" t="str">
            <v>NO APLICA</v>
          </cell>
          <cell r="M74" t="str">
            <v>NO APLICA</v>
          </cell>
          <cell r="N74" t="str">
            <v>NO APLICA</v>
          </cell>
          <cell r="O74">
            <v>7</v>
          </cell>
          <cell r="P74">
            <v>1214551</v>
          </cell>
          <cell r="Q74">
            <v>45125</v>
          </cell>
          <cell r="R74">
            <v>45138</v>
          </cell>
          <cell r="S74">
            <v>2802809</v>
          </cell>
          <cell r="T74">
            <v>45139</v>
          </cell>
          <cell r="U74">
            <v>45169</v>
          </cell>
          <cell r="V74">
            <v>2802809</v>
          </cell>
          <cell r="W74">
            <v>45170</v>
          </cell>
          <cell r="X74">
            <v>45199</v>
          </cell>
          <cell r="Y74">
            <v>2802809</v>
          </cell>
          <cell r="Z74">
            <v>45200</v>
          </cell>
          <cell r="AA74">
            <v>45230</v>
          </cell>
          <cell r="AB74">
            <v>2802809</v>
          </cell>
          <cell r="AC74">
            <v>45231</v>
          </cell>
          <cell r="AD74">
            <v>45260</v>
          </cell>
          <cell r="AE74">
            <v>2522528</v>
          </cell>
          <cell r="AF74">
            <v>45261</v>
          </cell>
          <cell r="AG74">
            <v>45287</v>
          </cell>
          <cell r="AH74">
            <v>1681685</v>
          </cell>
          <cell r="AI74">
            <v>45288</v>
          </cell>
          <cell r="AJ74">
            <v>45305</v>
          </cell>
          <cell r="BI74" t="str">
            <v>División Financiera</v>
          </cell>
          <cell r="BJ74" t="str">
            <v>NANCY VELÁSQUEZ CÉSPEDES</v>
          </cell>
          <cell r="BK74" t="str">
            <v>Director Financiero</v>
          </cell>
          <cell r="BL74">
            <v>1646</v>
          </cell>
          <cell r="BM74">
            <v>45122</v>
          </cell>
          <cell r="BN74">
            <v>3162464808</v>
          </cell>
          <cell r="BO74">
            <v>3825</v>
          </cell>
          <cell r="BP74">
            <v>45125</v>
          </cell>
          <cell r="BQ74">
            <v>14948315</v>
          </cell>
          <cell r="BR74">
            <v>1</v>
          </cell>
          <cell r="BS74">
            <v>45259</v>
          </cell>
          <cell r="BT74">
            <v>45288</v>
          </cell>
          <cell r="BU74">
            <v>45305</v>
          </cell>
          <cell r="BV74" t="str">
            <v xml:space="preserve">Dieciocho (18) días calendario </v>
          </cell>
          <cell r="BW74" t="str">
            <v>Cinco (05) meses y veintiocho (28) días calendario</v>
          </cell>
          <cell r="BX74">
            <v>1</v>
          </cell>
          <cell r="BY74">
            <v>45259</v>
          </cell>
          <cell r="BZ74">
            <v>1681685</v>
          </cell>
          <cell r="CA74">
            <v>2901</v>
          </cell>
          <cell r="CB74">
            <v>45259</v>
          </cell>
          <cell r="CC74">
            <v>132169843</v>
          </cell>
          <cell r="CD74">
            <v>7027</v>
          </cell>
          <cell r="CE74">
            <v>45259</v>
          </cell>
          <cell r="CF74">
            <v>1681685</v>
          </cell>
          <cell r="CP74">
            <v>45305</v>
          </cell>
          <cell r="CS74" t="str">
            <v>1. Apoyar elaboración de indicadores financieros, presupuestales, contables y de tesorería, para el proceso de gestión financiera-SIG. 2. Colaborar con la elaboración de informes y presentaciones del presupuesto de la Universidad de los Llanos. 3. Contribuir con la identificación de los ingresos y gastos de los proyectos de investigación desarrollados por la Universidad.  4. Participar en la elaboración de órdenes de pago para avances, comisiones y apoyos económicos de la Universidad de los Llanos. 5. Cooperar con la expedición y seguimiento a solicitud de CDP´s, compromisos presupuestales y orden de pago y su respectiva distribución, cuando sea el caso. 6. Brindar apoyo a la Oficina Asesora de Planeación en todo lo correspondiente al POAI e informes requeridos por diferentes entes externos. 7. Colaborar con la elaboración y seguimiento al mapa de riesgos de la presente vigencia.</v>
          </cell>
          <cell r="CT74">
            <v>1006729308</v>
          </cell>
          <cell r="CU74">
            <v>504</v>
          </cell>
          <cell r="CV74" t="str">
            <v>412</v>
          </cell>
          <cell r="CW74">
            <v>504</v>
          </cell>
          <cell r="CX74" t="str">
            <v>412</v>
          </cell>
          <cell r="CY74">
            <v>7490</v>
          </cell>
          <cell r="CZ74" t="str">
            <v>M6</v>
          </cell>
        </row>
        <row r="75">
          <cell r="B75" t="str">
            <v>0899 DE 2023</v>
          </cell>
          <cell r="C75">
            <v>53016744</v>
          </cell>
          <cell r="D75" t="str">
            <v>DIANA MILENA SALAS LEAL</v>
          </cell>
          <cell r="E75" t="str">
            <v>CONTRATO DE PRESTACIÓN DE SERVICIOS PROFESIONALES</v>
          </cell>
          <cell r="F75" t="str">
            <v>PRESTACIÓN DE SERVICIOS PROFESIONALES NECESARIO PARA EL FORTALECIMIENTO DE LOS PROCESOS DE GESTIÓN JURÍDICA DE LA RECTORÍA DE LA UNIVERSIDAD DE LOS LLANOS.</v>
          </cell>
          <cell r="G75">
            <v>45125</v>
          </cell>
          <cell r="H75">
            <v>24913856</v>
          </cell>
          <cell r="I75" t="str">
            <v>Cinco (05) meses y diez (10) días calendario</v>
          </cell>
          <cell r="J75">
            <v>45125</v>
          </cell>
          <cell r="K75">
            <v>45287</v>
          </cell>
          <cell r="L75" t="str">
            <v>NO APLICA</v>
          </cell>
          <cell r="M75" t="str">
            <v>NO APLICA</v>
          </cell>
          <cell r="N75" t="str">
            <v>NO APLICA</v>
          </cell>
          <cell r="O75">
            <v>7</v>
          </cell>
          <cell r="P75">
            <v>2024251</v>
          </cell>
          <cell r="Q75">
            <v>45125</v>
          </cell>
          <cell r="R75">
            <v>45138</v>
          </cell>
          <cell r="S75">
            <v>4671348</v>
          </cell>
          <cell r="T75">
            <v>45139</v>
          </cell>
          <cell r="U75">
            <v>45169</v>
          </cell>
          <cell r="V75">
            <v>4671348</v>
          </cell>
          <cell r="W75">
            <v>45170</v>
          </cell>
          <cell r="X75">
            <v>45199</v>
          </cell>
          <cell r="Y75">
            <v>4671348</v>
          </cell>
          <cell r="Z75">
            <v>45200</v>
          </cell>
          <cell r="AA75">
            <v>45230</v>
          </cell>
          <cell r="AB75">
            <v>4671348</v>
          </cell>
          <cell r="AC75">
            <v>45231</v>
          </cell>
          <cell r="AD75">
            <v>45260</v>
          </cell>
          <cell r="AE75">
            <v>4204213</v>
          </cell>
          <cell r="AF75">
            <v>45261</v>
          </cell>
          <cell r="AG75">
            <v>45287</v>
          </cell>
          <cell r="AH75">
            <v>2802809</v>
          </cell>
          <cell r="AI75">
            <v>45288</v>
          </cell>
          <cell r="AJ75">
            <v>45305</v>
          </cell>
          <cell r="BI75" t="str">
            <v>Rectoría</v>
          </cell>
          <cell r="BJ75" t="str">
            <v>CHARLES ROBIN AROSA CARRERA</v>
          </cell>
          <cell r="BK75" t="str">
            <v>Rector</v>
          </cell>
          <cell r="BL75">
            <v>1646</v>
          </cell>
          <cell r="BM75">
            <v>45122</v>
          </cell>
          <cell r="BN75">
            <v>3162464808</v>
          </cell>
          <cell r="BO75">
            <v>3804</v>
          </cell>
          <cell r="BP75">
            <v>45125</v>
          </cell>
          <cell r="BQ75">
            <v>24913856</v>
          </cell>
          <cell r="BR75">
            <v>1</v>
          </cell>
          <cell r="BS75">
            <v>45259</v>
          </cell>
          <cell r="BT75">
            <v>45288</v>
          </cell>
          <cell r="BU75">
            <v>45305</v>
          </cell>
          <cell r="BV75" t="str">
            <v xml:space="preserve">Dieciocho (18) días calendario </v>
          </cell>
          <cell r="BW75" t="str">
            <v>Cinco (05) meses y veintiocho (28) días calendario</v>
          </cell>
          <cell r="BX75">
            <v>1</v>
          </cell>
          <cell r="BY75">
            <v>45259</v>
          </cell>
          <cell r="BZ75">
            <v>2802809</v>
          </cell>
          <cell r="CA75">
            <v>2901</v>
          </cell>
          <cell r="CB75">
            <v>45259</v>
          </cell>
          <cell r="CC75">
            <v>132169843</v>
          </cell>
          <cell r="CD75">
            <v>7019</v>
          </cell>
          <cell r="CE75">
            <v>45259</v>
          </cell>
          <cell r="CF75">
            <v>2802809</v>
          </cell>
          <cell r="CP75">
            <v>45305</v>
          </cell>
          <cell r="CS75" t="str">
            <v>1. Prestar apoyo en asesorías jurídicas y proyectar respuesta de las acciones de tutela y derechos de petición presentadas en contra de la Universidad cuando le sean requeridas por el Rector. 2. Apoyar la proyección de documentos de estudios previos de oportunidad y conveniencia de contratos de prestación de servicios o Prestación servicios profesionales de la Rectoría de procesos que se surtan en la Rectoría. 3. Brindar el apoyo en la proyección de respuestas a las solicitudes de los órganos de control y distintas dependencias de la Universidad cuando le sean requeridas por el Rector. 4. Prestar apoyo en la elaboración y revisión de las resoluciones rectorales, circulares y actos administrativos de competencia del Rector, según sea su naturaleza. 5. Prestar apoyo en la sustanciación de las respuestas de los recursos de reposición y apelación cualquiera sea su naturaleza, que sean de competencia del señor Rector. 6. Prestar apoyo en las reuniones que le fueren asignadas y participar en las mesas de trabajo requeridas por los entes de Control. 7. Prestar apoyo en el acompañamiento, revisión y seguimiento de los convenios que le sean asignados por el Rector. 8. Prestar apoyo oportunamente en la validación del informe mensual de los contratos celebrados por la Universidad de los Llanos, que deben presentarse en el aplicativo SIA OBSERVA de la Controlaría General de la República. 9. Coadyuvar en la elaboración y organización de los informes que deba presentar el Rector, ante el Consejo Superior Universitario, Consejo Académico, entes de Control y demás situaciones que lo ameriten. 10. Prestar apoyo en el proceso de revisión de las etapas precontractuales y contractuales de los diferentes contratos que se adelanten en la Vicerrectoría de Recursos Universitarios, que deba suscribir el señor Rector. 11. Prestar apoyo en la revisión permanente de los canales digitales que sean de manejo de la Rectoría, y del correo electrónico institucional de la Rectoría.</v>
          </cell>
          <cell r="CT75">
            <v>53016744</v>
          </cell>
          <cell r="CU75">
            <v>504</v>
          </cell>
          <cell r="CV75" t="str">
            <v>200</v>
          </cell>
          <cell r="CW75">
            <v>504</v>
          </cell>
          <cell r="CX75" t="str">
            <v>200</v>
          </cell>
          <cell r="CY75">
            <v>6910</v>
          </cell>
          <cell r="CZ75" t="str">
            <v>M5</v>
          </cell>
        </row>
        <row r="76">
          <cell r="B76" t="str">
            <v>0900 DE 2023</v>
          </cell>
          <cell r="C76">
            <v>1121884982</v>
          </cell>
          <cell r="D76" t="str">
            <v>NAISSHA XIOMARA RESTREPO TORO</v>
          </cell>
          <cell r="E76" t="str">
            <v>CONTRATO DE PRESTACIÓN DE SERVICIOS PROFESIONALES</v>
          </cell>
          <cell r="F76" t="str">
            <v>PRESTACIÓN DE SERVICIOS PROFESIONALES NECESARIO PARA EL FORTALECIMIENTO DE LOS PROCESOS DE LA RECTORÍA DE LA UNIVERSIDAD DE LOS LLANOS.</v>
          </cell>
          <cell r="G76">
            <v>45125</v>
          </cell>
          <cell r="H76">
            <v>18062549</v>
          </cell>
          <cell r="I76" t="str">
            <v>Cinco (05) meses y diez (10) días calendario</v>
          </cell>
          <cell r="J76">
            <v>45125</v>
          </cell>
          <cell r="K76">
            <v>45287</v>
          </cell>
          <cell r="L76" t="str">
            <v>NO APLICA</v>
          </cell>
          <cell r="M76" t="str">
            <v>NO APLICA</v>
          </cell>
          <cell r="N76" t="str">
            <v>NO APLICA</v>
          </cell>
          <cell r="O76">
            <v>7</v>
          </cell>
          <cell r="P76">
            <v>1467582</v>
          </cell>
          <cell r="Q76">
            <v>45125</v>
          </cell>
          <cell r="R76">
            <v>45138</v>
          </cell>
          <cell r="S76">
            <v>3386728</v>
          </cell>
          <cell r="T76">
            <v>45139</v>
          </cell>
          <cell r="U76">
            <v>45169</v>
          </cell>
          <cell r="V76">
            <v>3386728</v>
          </cell>
          <cell r="W76">
            <v>45170</v>
          </cell>
          <cell r="X76">
            <v>45199</v>
          </cell>
          <cell r="Y76">
            <v>3386728</v>
          </cell>
          <cell r="Z76">
            <v>45200</v>
          </cell>
          <cell r="AA76">
            <v>45230</v>
          </cell>
          <cell r="AB76">
            <v>3386728</v>
          </cell>
          <cell r="AC76">
            <v>45231</v>
          </cell>
          <cell r="AD76">
            <v>45260</v>
          </cell>
          <cell r="AE76">
            <v>3048055</v>
          </cell>
          <cell r="AF76">
            <v>45261</v>
          </cell>
          <cell r="AG76">
            <v>45287</v>
          </cell>
          <cell r="AH76">
            <v>2032037</v>
          </cell>
          <cell r="AI76">
            <v>45288</v>
          </cell>
          <cell r="AJ76">
            <v>45305</v>
          </cell>
          <cell r="BI76" t="str">
            <v>Rectoría</v>
          </cell>
          <cell r="BJ76" t="str">
            <v>CHARLES ROBIN AROSA CARRERA</v>
          </cell>
          <cell r="BK76" t="str">
            <v>Rector</v>
          </cell>
          <cell r="BL76">
            <v>1646</v>
          </cell>
          <cell r="BM76">
            <v>45122</v>
          </cell>
          <cell r="BN76">
            <v>3162464808</v>
          </cell>
          <cell r="BO76">
            <v>3881</v>
          </cell>
          <cell r="BP76">
            <v>45125</v>
          </cell>
          <cell r="BQ76">
            <v>18062549</v>
          </cell>
          <cell r="BR76">
            <v>1</v>
          </cell>
          <cell r="BS76">
            <v>45259</v>
          </cell>
          <cell r="BT76">
            <v>45288</v>
          </cell>
          <cell r="BU76">
            <v>45305</v>
          </cell>
          <cell r="BV76" t="str">
            <v xml:space="preserve">Dieciocho (18) días calendario </v>
          </cell>
          <cell r="BW76" t="str">
            <v>Cinco (05) meses y veintiocho (28) días calendario</v>
          </cell>
          <cell r="BX76">
            <v>1</v>
          </cell>
          <cell r="BY76">
            <v>45259</v>
          </cell>
          <cell r="BZ76">
            <v>2032037</v>
          </cell>
          <cell r="CA76">
            <v>2901</v>
          </cell>
          <cell r="CB76">
            <v>45259</v>
          </cell>
          <cell r="CC76">
            <v>132169843</v>
          </cell>
          <cell r="CD76">
            <v>7053</v>
          </cell>
          <cell r="CE76">
            <v>45259</v>
          </cell>
          <cell r="CF76">
            <v>2032037</v>
          </cell>
          <cell r="CP76">
            <v>45305</v>
          </cell>
          <cell r="CS76" t="str">
            <v>1. Apoyar a la rectoría en la gestión relacionada con procesos académicos y administrativos. 2. Contribuir en el seguimiento al avance de los compromisos adquiridos por las diferentes dependencias de la Institución dentro de los términos establecidos. 3. Apoyar en el traslado, consolidación, revisión, análisis y seguimiento a requerimientos realizados por usuarios externos a la Rectoría. 4. Contribuir en la coordinación de la agenda de rectoría, concertación de reuniones, encuentros, citas y otras actividades afines. 5. Acompañar reuniones o eventos cuando sean requeridos por el supervisor o el ordenador del gasto, en actividades o asuntos de su competencia. 6. Apoyar en la elaboración de informes a cargo de la rectoría en los términos establecidos.</v>
          </cell>
          <cell r="CT76">
            <v>1121884982</v>
          </cell>
          <cell r="CU76">
            <v>504</v>
          </cell>
          <cell r="CV76" t="str">
            <v>200</v>
          </cell>
          <cell r="CW76">
            <v>504</v>
          </cell>
          <cell r="CX76" t="str">
            <v>200</v>
          </cell>
          <cell r="CY76">
            <v>7490</v>
          </cell>
          <cell r="CZ76" t="str">
            <v>M6</v>
          </cell>
        </row>
        <row r="77">
          <cell r="B77" t="str">
            <v>0907 DE 2023</v>
          </cell>
          <cell r="C77">
            <v>86048506</v>
          </cell>
          <cell r="D77" t="str">
            <v>OMAR PALACIOS ROZO</v>
          </cell>
          <cell r="E77" t="str">
            <v>CONTRATO DE PRESTACIÓN DE SERVICIOS DE APOYO A LA GESTIÓN</v>
          </cell>
          <cell r="F77" t="str">
            <v>PRESTACIÓN DE SERVICIOS DE APOYO A LA GESTIÓN NECESARIO PARA EL FORTALECIMIENTO DE LOS PROCESOS OPERATIVOS DE SERVICIOS GENERALES DE LA UNIVERSIDAD DE LOS LLANOS.</v>
          </cell>
          <cell r="G77">
            <v>45125</v>
          </cell>
          <cell r="H77">
            <v>7777795</v>
          </cell>
          <cell r="I77" t="str">
            <v>Cuatro (04) meses y veintiocho (28) días calendario</v>
          </cell>
          <cell r="J77">
            <v>45125</v>
          </cell>
          <cell r="K77">
            <v>45275</v>
          </cell>
          <cell r="L77" t="str">
            <v>NO APLICA</v>
          </cell>
          <cell r="M77" t="str">
            <v>NO APLICA</v>
          </cell>
          <cell r="N77" t="str">
            <v>NO APLICA</v>
          </cell>
          <cell r="O77">
            <v>8</v>
          </cell>
          <cell r="P77">
            <v>683185</v>
          </cell>
          <cell r="Q77">
            <v>45125</v>
          </cell>
          <cell r="R77">
            <v>45138</v>
          </cell>
          <cell r="S77">
            <v>1576580</v>
          </cell>
          <cell r="T77">
            <v>45139</v>
          </cell>
          <cell r="U77">
            <v>45169</v>
          </cell>
          <cell r="V77">
            <v>1576580</v>
          </cell>
          <cell r="W77">
            <v>45170</v>
          </cell>
          <cell r="X77">
            <v>45199</v>
          </cell>
          <cell r="Y77">
            <v>1576580</v>
          </cell>
          <cell r="Z77">
            <v>45200</v>
          </cell>
          <cell r="AA77">
            <v>45230</v>
          </cell>
          <cell r="AB77">
            <v>1576580</v>
          </cell>
          <cell r="AC77">
            <v>45231</v>
          </cell>
          <cell r="AD77">
            <v>45260</v>
          </cell>
          <cell r="AE77">
            <v>788290</v>
          </cell>
          <cell r="AF77">
            <v>45261</v>
          </cell>
          <cell r="AG77">
            <v>45275</v>
          </cell>
          <cell r="AH77">
            <v>630632</v>
          </cell>
          <cell r="AI77">
            <v>45276</v>
          </cell>
          <cell r="AJ77">
            <v>45287</v>
          </cell>
          <cell r="AK77">
            <v>945948</v>
          </cell>
          <cell r="AL77">
            <v>45288</v>
          </cell>
          <cell r="AM77">
            <v>45305</v>
          </cell>
          <cell r="BI77" t="str">
            <v>Vicerrectoría de Recursos Universitarios</v>
          </cell>
          <cell r="BJ77" t="str">
            <v>CLAUDIA CONSTANZA GANTIVA ORTEGON</v>
          </cell>
          <cell r="BK77" t="str">
            <v>Técnico Administrativo</v>
          </cell>
          <cell r="BL77">
            <v>1646</v>
          </cell>
          <cell r="BM77">
            <v>45122</v>
          </cell>
          <cell r="BN77">
            <v>3162464808</v>
          </cell>
          <cell r="BO77">
            <v>3812</v>
          </cell>
          <cell r="BP77">
            <v>45125</v>
          </cell>
          <cell r="BQ77">
            <v>7777795</v>
          </cell>
          <cell r="BR77">
            <v>1</v>
          </cell>
          <cell r="BS77">
            <v>45259</v>
          </cell>
          <cell r="BT77">
            <v>45276</v>
          </cell>
          <cell r="BU77">
            <v>45305</v>
          </cell>
          <cell r="BV77" t="str">
            <v>Treinta (30) días calendario</v>
          </cell>
          <cell r="BW77" t="str">
            <v>Cinco (05) meses y veintiocho (28) días calendario</v>
          </cell>
          <cell r="BX77">
            <v>1</v>
          </cell>
          <cell r="BY77">
            <v>45259</v>
          </cell>
          <cell r="BZ77">
            <v>1576580</v>
          </cell>
          <cell r="CA77">
            <v>2901</v>
          </cell>
          <cell r="CB77">
            <v>45259</v>
          </cell>
          <cell r="CC77">
            <v>132169843</v>
          </cell>
          <cell r="CD77">
            <v>7023</v>
          </cell>
          <cell r="CE77">
            <v>45259</v>
          </cell>
          <cell r="CF77">
            <v>1576580</v>
          </cell>
          <cell r="CP77">
            <v>45305</v>
          </cell>
          <cell r="CS77" t="str">
            <v>1. Colaborar en la inspección preoperacional del vehículo según el cronograma estipulado por el Área de Servicios Generales, así como el reporte oportuno de novedades para la programación de los mantenimientos correctivos. 2. Coadyuvar en el cargue y descargue de los bienes o materiales que deba transportar según lo indicado por el Área de Servicios Generales de la Universidad de los Llanos.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77">
            <v>86048506</v>
          </cell>
          <cell r="CU77">
            <v>504</v>
          </cell>
          <cell r="CV77" t="str">
            <v>423</v>
          </cell>
          <cell r="CW77">
            <v>504</v>
          </cell>
          <cell r="CX77" t="str">
            <v>423</v>
          </cell>
          <cell r="CY77">
            <v>8299</v>
          </cell>
          <cell r="CZ77" t="str">
            <v>M6</v>
          </cell>
        </row>
        <row r="78">
          <cell r="B78" t="str">
            <v>0908 DE 2023</v>
          </cell>
          <cell r="C78">
            <v>17335623</v>
          </cell>
          <cell r="D78" t="str">
            <v>JORGE ALBERTO DAZA ROJAS</v>
          </cell>
          <cell r="E78" t="str">
            <v>CONTRATO DE PRESTACIÓN DE SERVICIOS DE APOYO A LA GESTIÓN</v>
          </cell>
          <cell r="F78" t="str">
            <v>PRESTACIÓN DE SERVICIOS DE APOYO A LA GESTIÓN NECESARIO PARA EL FORTALECIMIENTO DE LOS PROCESOS OPERATIVOS DE SERVICIOS GENERALES DE LA UNIVERSIDAD DE LOS LLANOS.</v>
          </cell>
          <cell r="G78">
            <v>45125</v>
          </cell>
          <cell r="H78">
            <v>8408427</v>
          </cell>
          <cell r="I78" t="str">
            <v>Cinco (05) meses y diez (10) días calendario</v>
          </cell>
          <cell r="J78">
            <v>45125</v>
          </cell>
          <cell r="K78">
            <v>45287</v>
          </cell>
          <cell r="L78" t="str">
            <v>NO APLICA</v>
          </cell>
          <cell r="M78" t="str">
            <v>NO APLICA</v>
          </cell>
          <cell r="N78" t="str">
            <v>NO APLICA</v>
          </cell>
          <cell r="O78">
            <v>7</v>
          </cell>
          <cell r="P78">
            <v>683185</v>
          </cell>
          <cell r="Q78">
            <v>45125</v>
          </cell>
          <cell r="R78">
            <v>45138</v>
          </cell>
          <cell r="S78">
            <v>1576580</v>
          </cell>
          <cell r="T78">
            <v>45139</v>
          </cell>
          <cell r="U78">
            <v>45169</v>
          </cell>
          <cell r="V78">
            <v>1576580</v>
          </cell>
          <cell r="W78">
            <v>45170</v>
          </cell>
          <cell r="X78">
            <v>45199</v>
          </cell>
          <cell r="Y78">
            <v>1576580</v>
          </cell>
          <cell r="Z78">
            <v>45200</v>
          </cell>
          <cell r="AA78">
            <v>45230</v>
          </cell>
          <cell r="AB78">
            <v>1576580</v>
          </cell>
          <cell r="AC78">
            <v>45231</v>
          </cell>
          <cell r="AD78">
            <v>45260</v>
          </cell>
          <cell r="AE78">
            <v>1418922</v>
          </cell>
          <cell r="AF78">
            <v>45261</v>
          </cell>
          <cell r="AG78">
            <v>45287</v>
          </cell>
          <cell r="AH78">
            <v>945948</v>
          </cell>
          <cell r="AI78">
            <v>45288</v>
          </cell>
          <cell r="AJ78">
            <v>45305</v>
          </cell>
          <cell r="BI78" t="str">
            <v>Vicerrectoría de Recursos Universitarios</v>
          </cell>
          <cell r="BJ78" t="str">
            <v>CLAUDIA CONSTANZA GANTIVA ORTEGON</v>
          </cell>
          <cell r="BK78" t="str">
            <v>Técnico Administrativo</v>
          </cell>
          <cell r="BL78">
            <v>1646</v>
          </cell>
          <cell r="BM78">
            <v>45122</v>
          </cell>
          <cell r="BN78">
            <v>3162464808</v>
          </cell>
          <cell r="BO78">
            <v>3758</v>
          </cell>
          <cell r="BP78">
            <v>45125</v>
          </cell>
          <cell r="BQ78">
            <v>8408427</v>
          </cell>
          <cell r="BR78">
            <v>1</v>
          </cell>
          <cell r="BS78">
            <v>45259</v>
          </cell>
          <cell r="BT78">
            <v>45288</v>
          </cell>
          <cell r="BU78">
            <v>45305</v>
          </cell>
          <cell r="BV78" t="str">
            <v xml:space="preserve">Dieciocho (18) días calendario </v>
          </cell>
          <cell r="BW78" t="str">
            <v>Cinco (05) meses y veintiocho (28) días calendario</v>
          </cell>
          <cell r="BX78">
            <v>1</v>
          </cell>
          <cell r="BY78">
            <v>45259</v>
          </cell>
          <cell r="BZ78">
            <v>945948</v>
          </cell>
          <cell r="CA78">
            <v>2901</v>
          </cell>
          <cell r="CB78">
            <v>45259</v>
          </cell>
          <cell r="CC78">
            <v>132169843</v>
          </cell>
          <cell r="CD78">
            <v>7000</v>
          </cell>
          <cell r="CE78">
            <v>45259</v>
          </cell>
          <cell r="CF78">
            <v>945948</v>
          </cell>
          <cell r="CP78">
            <v>45305</v>
          </cell>
          <cell r="CS78" t="str">
            <v>1. Colaborar en la inspección preoperacional del vehículo según el cronograma estipulado por el Área de Servicios Generales, así como el reporte oportuno de novedades para la programación de los mantenimientos correctivos. 2. Coadyuvar en el cargue y descargue de los bienes o materiales que deba transportar según lo indicado por el Área de Servicios Generales de la Universidad de los Llanos.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78">
            <v>17335623</v>
          </cell>
          <cell r="CU78">
            <v>504</v>
          </cell>
          <cell r="CV78" t="str">
            <v>423</v>
          </cell>
          <cell r="CW78">
            <v>504</v>
          </cell>
          <cell r="CX78" t="str">
            <v>423</v>
          </cell>
          <cell r="CY78">
            <v>8010</v>
          </cell>
          <cell r="CZ78" t="str">
            <v>M6</v>
          </cell>
        </row>
        <row r="79">
          <cell r="B79" t="str">
            <v>0909 DE 2023</v>
          </cell>
          <cell r="C79">
            <v>86049427</v>
          </cell>
          <cell r="D79" t="str">
            <v xml:space="preserve">GILBERTO ALEJANDRO RAMIREZ CLAVIJO </v>
          </cell>
          <cell r="E79" t="str">
            <v>CONTRATO DE PRESTACIÓN DE SERVICIOS DE APOYO A LA GESTIÓN</v>
          </cell>
          <cell r="F79" t="str">
            <v>PRESTACIÓN DE SERVICIOS DE APOYO A LA GESTIÓN NECESARIO PARA EL FORTALECIMIENTO DE LOS PROCESOS OPERATIVOS DE SERVICIOS GENERALES EN LA SEDE BARCELONA DE LA UNIVERSIDAD DE LOS LLANOS.</v>
          </cell>
          <cell r="G79">
            <v>45125</v>
          </cell>
          <cell r="H79">
            <v>9794265</v>
          </cell>
          <cell r="I79" t="str">
            <v>Cuatro (04) meses y veintiocho (28) días calendario</v>
          </cell>
          <cell r="J79">
            <v>45125</v>
          </cell>
          <cell r="K79">
            <v>45275</v>
          </cell>
          <cell r="L79" t="str">
            <v>NO APLICA</v>
          </cell>
          <cell r="M79" t="str">
            <v>NO APLICA</v>
          </cell>
          <cell r="N79" t="str">
            <v>NO APLICA</v>
          </cell>
          <cell r="O79">
            <v>8</v>
          </cell>
          <cell r="P79">
            <v>860307</v>
          </cell>
          <cell r="Q79">
            <v>45125</v>
          </cell>
          <cell r="R79">
            <v>45138</v>
          </cell>
          <cell r="S79">
            <v>1985324</v>
          </cell>
          <cell r="T79">
            <v>45139</v>
          </cell>
          <cell r="U79">
            <v>45169</v>
          </cell>
          <cell r="V79">
            <v>1985324</v>
          </cell>
          <cell r="W79">
            <v>45170</v>
          </cell>
          <cell r="X79">
            <v>45199</v>
          </cell>
          <cell r="Y79">
            <v>1985324</v>
          </cell>
          <cell r="Z79">
            <v>45200</v>
          </cell>
          <cell r="AA79">
            <v>45230</v>
          </cell>
          <cell r="AB79">
            <v>1985324</v>
          </cell>
          <cell r="AC79">
            <v>45231</v>
          </cell>
          <cell r="AD79">
            <v>45260</v>
          </cell>
          <cell r="AE79">
            <v>992662</v>
          </cell>
          <cell r="AF79">
            <v>45261</v>
          </cell>
          <cell r="AG79">
            <v>45275</v>
          </cell>
          <cell r="AH79">
            <v>794130</v>
          </cell>
          <cell r="AI79">
            <v>45276</v>
          </cell>
          <cell r="AJ79">
            <v>45287</v>
          </cell>
          <cell r="AK79">
            <v>1191194</v>
          </cell>
          <cell r="AL79">
            <v>45288</v>
          </cell>
          <cell r="AM79">
            <v>45305</v>
          </cell>
          <cell r="BI79" t="str">
            <v>Vicerrectoría de Recursos Universitarios</v>
          </cell>
          <cell r="BJ79" t="str">
            <v>CLAUDIA CONSTANZA GANTIVA ORTEGON</v>
          </cell>
          <cell r="BK79" t="str">
            <v>Técnico Administrativo</v>
          </cell>
          <cell r="BL79">
            <v>1646</v>
          </cell>
          <cell r="BM79">
            <v>45122</v>
          </cell>
          <cell r="BN79">
            <v>3162464808</v>
          </cell>
          <cell r="BO79">
            <v>3815</v>
          </cell>
          <cell r="BP79">
            <v>45125</v>
          </cell>
          <cell r="BQ79">
            <v>9794265</v>
          </cell>
          <cell r="BR79">
            <v>1</v>
          </cell>
          <cell r="BS79">
            <v>45259</v>
          </cell>
          <cell r="BT79">
            <v>45276</v>
          </cell>
          <cell r="BU79">
            <v>45305</v>
          </cell>
          <cell r="BV79" t="str">
            <v>Treinta (30) días calendario</v>
          </cell>
          <cell r="BW79" t="str">
            <v>Cinco (05) meses y veintiocho (28) días calendario</v>
          </cell>
          <cell r="BX79">
            <v>1</v>
          </cell>
          <cell r="BY79">
            <v>45259</v>
          </cell>
          <cell r="BZ79">
            <v>1985324</v>
          </cell>
          <cell r="CA79">
            <v>2901</v>
          </cell>
          <cell r="CB79">
            <v>45259</v>
          </cell>
          <cell r="CC79">
            <v>132169843</v>
          </cell>
          <cell r="CD79">
            <v>7024</v>
          </cell>
          <cell r="CE79">
            <v>45259</v>
          </cell>
          <cell r="CF79">
            <v>1985324</v>
          </cell>
          <cell r="CP79">
            <v>45305</v>
          </cell>
          <cell r="CS79" t="str">
            <v>1. Colaborar en la inspección y cumplimiento del mantenimiento preventivo y correctivo de las redes de baja, media y alta tensión ubicadas en las sedes de la Universidad de los Llanos. 2. Colaborar en la maniobra de la 34 del arranque de la avenida puerto López. 3. Contribuir en el buen uso y cuidado de las herramientas y equipos destinados al desarrollo de las actividades de mantenimiento eléctrico en la Universidad de los Llanos. 4. Prestar apoyo en trabajos en Alturas.</v>
          </cell>
          <cell r="CT79">
            <v>86049427</v>
          </cell>
          <cell r="CU79">
            <v>504</v>
          </cell>
          <cell r="CV79" t="str">
            <v>423</v>
          </cell>
          <cell r="CW79">
            <v>504</v>
          </cell>
          <cell r="CX79" t="str">
            <v>423</v>
          </cell>
          <cell r="CY79">
            <v>4321</v>
          </cell>
          <cell r="CZ79" t="str">
            <v>M5</v>
          </cell>
        </row>
        <row r="80">
          <cell r="B80" t="str">
            <v>0910 DE 2023</v>
          </cell>
          <cell r="C80">
            <v>17347467</v>
          </cell>
          <cell r="D80" t="str">
            <v>LUIS EDUARDO DIAZ MELO</v>
          </cell>
          <cell r="E80" t="str">
            <v>CONTRATO DE PRESTACIÓN DE SERVICIOS DE APOYO A LA GESTIÓN</v>
          </cell>
          <cell r="F80" t="str">
            <v>PRESTACIÓN DE SERVICIOS DE APOYO A LA GESTIÓN NECESARIO PARA EL FORTALECIMIENTO DE LOS PROCESOS OPERATIVOS DE SERVICIOS GENERALES DE LA UNIVERSIDAD DE LOS LLANOS.</v>
          </cell>
          <cell r="G80">
            <v>45125</v>
          </cell>
          <cell r="H80">
            <v>9794265</v>
          </cell>
          <cell r="I80" t="str">
            <v>Cuatro (04) meses y veintiocho (28) días calendario</v>
          </cell>
          <cell r="J80">
            <v>45125</v>
          </cell>
          <cell r="K80">
            <v>45275</v>
          </cell>
          <cell r="L80" t="str">
            <v>NO APLICA</v>
          </cell>
          <cell r="M80" t="str">
            <v>NO APLICA</v>
          </cell>
          <cell r="N80" t="str">
            <v>NO APLICA</v>
          </cell>
          <cell r="O80">
            <v>8</v>
          </cell>
          <cell r="P80">
            <v>860307</v>
          </cell>
          <cell r="Q80">
            <v>45125</v>
          </cell>
          <cell r="R80">
            <v>45138</v>
          </cell>
          <cell r="S80">
            <v>1985324</v>
          </cell>
          <cell r="T80">
            <v>45139</v>
          </cell>
          <cell r="U80">
            <v>45169</v>
          </cell>
          <cell r="V80">
            <v>1985324</v>
          </cell>
          <cell r="W80">
            <v>45170</v>
          </cell>
          <cell r="X80">
            <v>45199</v>
          </cell>
          <cell r="Y80">
            <v>1985324</v>
          </cell>
          <cell r="Z80">
            <v>45200</v>
          </cell>
          <cell r="AA80">
            <v>45230</v>
          </cell>
          <cell r="AB80">
            <v>1985324</v>
          </cell>
          <cell r="AC80">
            <v>45231</v>
          </cell>
          <cell r="AD80">
            <v>45260</v>
          </cell>
          <cell r="AE80">
            <v>992662</v>
          </cell>
          <cell r="AF80">
            <v>45261</v>
          </cell>
          <cell r="AG80">
            <v>45275</v>
          </cell>
          <cell r="AH80">
            <v>794130</v>
          </cell>
          <cell r="AI80">
            <v>45276</v>
          </cell>
          <cell r="AJ80">
            <v>45287</v>
          </cell>
          <cell r="AK80">
            <v>1191194</v>
          </cell>
          <cell r="AL80">
            <v>45288</v>
          </cell>
          <cell r="AM80">
            <v>45305</v>
          </cell>
          <cell r="BI80" t="str">
            <v>Vicerrectoría de Recursos Universitarios</v>
          </cell>
          <cell r="BJ80" t="str">
            <v>CLAUDIA CONSTANZA GANTIVA ORTEGON</v>
          </cell>
          <cell r="BK80" t="str">
            <v>Técnico Administrativo</v>
          </cell>
          <cell r="BL80">
            <v>1646</v>
          </cell>
          <cell r="BM80">
            <v>45122</v>
          </cell>
          <cell r="BN80">
            <v>3162464808</v>
          </cell>
          <cell r="BO80">
            <v>3760</v>
          </cell>
          <cell r="BP80">
            <v>45125</v>
          </cell>
          <cell r="BQ80">
            <v>9794265</v>
          </cell>
          <cell r="BR80">
            <v>1</v>
          </cell>
          <cell r="BS80">
            <v>45259</v>
          </cell>
          <cell r="BT80">
            <v>45276</v>
          </cell>
          <cell r="BU80">
            <v>45305</v>
          </cell>
          <cell r="BV80" t="str">
            <v>Treinta (30) días calendario</v>
          </cell>
          <cell r="BW80" t="str">
            <v>Cinco (05) meses y veintiocho (28) días calendario</v>
          </cell>
          <cell r="BX80">
            <v>1</v>
          </cell>
          <cell r="BY80">
            <v>45259</v>
          </cell>
          <cell r="BZ80">
            <v>1985324</v>
          </cell>
          <cell r="CA80">
            <v>2901</v>
          </cell>
          <cell r="CB80">
            <v>45259</v>
          </cell>
          <cell r="CC80">
            <v>132169843</v>
          </cell>
          <cell r="CD80">
            <v>7002</v>
          </cell>
          <cell r="CE80">
            <v>45259</v>
          </cell>
          <cell r="CF80">
            <v>1985324</v>
          </cell>
          <cell r="CP80">
            <v>45305</v>
          </cell>
          <cell r="CS80" t="str">
            <v>1. Contribuir en el mantenimiento preventivo y correctivo del sistema hidrosanitario de acuerdo a los cronogramas estipulados en el Plan de Mantenimiento de infraestructura física de la Universidad de los Llanos. 2. Colaborar en la limpieza y reparación de cubiertas y techos de acuerdo al Plan de Mantenimiento de Infraestructura física de la Universidad de los Llanos. 3. Prestar apoyo en trabajos en Alturas. 4. Coadyuvar en la instalación y sustitución de sanitarios y griferías. 5. Participar en la revisión de las baterías de baños para determinar el estado de sifones, lavamanos, duchas, servicio de descarga de agua de las unidades sanitarias, presión de agua con el fin de evitar fugas. 6. Cooperar en pintar y/o aplicar material de revestimiento a toda clase de superficies, usando brochas, pistolas y cualquier equipo que facilite las actividades. 7. Coadyuvar en la reparación de paredes, pisos, pasillos, techos, aceras y cañerías. 8. Coadyuvar en el lavado de tanques aéreos y subterráneos.</v>
          </cell>
          <cell r="CT80">
            <v>17347467</v>
          </cell>
          <cell r="CU80">
            <v>504</v>
          </cell>
          <cell r="CV80" t="str">
            <v>423</v>
          </cell>
          <cell r="CW80">
            <v>504</v>
          </cell>
          <cell r="CX80" t="str">
            <v>423</v>
          </cell>
          <cell r="CY80">
            <v>8299</v>
          </cell>
          <cell r="CZ80" t="str">
            <v>M6</v>
          </cell>
        </row>
        <row r="81">
          <cell r="B81" t="str">
            <v>0913 DE 2023</v>
          </cell>
          <cell r="C81">
            <v>1121899808</v>
          </cell>
          <cell r="D81" t="str">
            <v>WENDY KATHERINE URREA GONZALEZ</v>
          </cell>
          <cell r="E81" t="str">
            <v>CONTRATO DE PRESTACIÓN DE SERVICIOS PROFESIONALES</v>
          </cell>
          <cell r="F81" t="str">
            <v>PRESTACIÓN DE SERVICIOS PROFESIONALES NECESARIO PARA EL FORTALECIMIENTO DE LOS PROCESOS DE GESTIÓN ADMINISTRATIVA Y DE CALIDAD DE LA VICERRECTORÍA DE RECURSOS UNIVERSITARIOS DE LA UNIVERSIDAD DE LOS LLANOS.</v>
          </cell>
          <cell r="G81">
            <v>45125</v>
          </cell>
          <cell r="H81">
            <v>18062549</v>
          </cell>
          <cell r="I81" t="str">
            <v>Cinco (05) meses y diez (10) días calendario</v>
          </cell>
          <cell r="J81">
            <v>45125</v>
          </cell>
          <cell r="K81">
            <v>45287</v>
          </cell>
          <cell r="L81" t="str">
            <v>NO APLICA</v>
          </cell>
          <cell r="M81" t="str">
            <v>NO APLICA</v>
          </cell>
          <cell r="N81" t="str">
            <v>NO APLICA</v>
          </cell>
          <cell r="O81">
            <v>7</v>
          </cell>
          <cell r="P81">
            <v>1467582</v>
          </cell>
          <cell r="Q81">
            <v>45125</v>
          </cell>
          <cell r="R81">
            <v>45138</v>
          </cell>
          <cell r="S81">
            <v>3386728</v>
          </cell>
          <cell r="T81">
            <v>45139</v>
          </cell>
          <cell r="U81">
            <v>45169</v>
          </cell>
          <cell r="V81">
            <v>3386728</v>
          </cell>
          <cell r="W81">
            <v>45170</v>
          </cell>
          <cell r="X81">
            <v>45199</v>
          </cell>
          <cell r="Y81">
            <v>3386728</v>
          </cell>
          <cell r="Z81">
            <v>45200</v>
          </cell>
          <cell r="AA81">
            <v>45230</v>
          </cell>
          <cell r="AB81">
            <v>3386728</v>
          </cell>
          <cell r="AC81">
            <v>45231</v>
          </cell>
          <cell r="AD81">
            <v>45260</v>
          </cell>
          <cell r="AE81">
            <v>3048055</v>
          </cell>
          <cell r="AF81">
            <v>45261</v>
          </cell>
          <cell r="AG81">
            <v>45287</v>
          </cell>
          <cell r="AH81">
            <v>2032037</v>
          </cell>
          <cell r="AI81">
            <v>45288</v>
          </cell>
          <cell r="AJ81">
            <v>45305</v>
          </cell>
          <cell r="BI81" t="str">
            <v>Vicerrectoría de Recursos Universitarios</v>
          </cell>
          <cell r="BJ81" t="str">
            <v>WILSON FERNANDO SALGADO CIFUENTES</v>
          </cell>
          <cell r="BK81" t="str">
            <v>Vicerrector Universitario</v>
          </cell>
          <cell r="BL81">
            <v>1646</v>
          </cell>
          <cell r="BM81">
            <v>45122</v>
          </cell>
          <cell r="BN81">
            <v>3162464808</v>
          </cell>
          <cell r="BO81">
            <v>3888</v>
          </cell>
          <cell r="BP81">
            <v>45125</v>
          </cell>
          <cell r="BQ81">
            <v>18062549</v>
          </cell>
          <cell r="BR81">
            <v>1</v>
          </cell>
          <cell r="BS81">
            <v>45259</v>
          </cell>
          <cell r="BT81">
            <v>45288</v>
          </cell>
          <cell r="BU81">
            <v>45305</v>
          </cell>
          <cell r="BV81" t="str">
            <v xml:space="preserve">Dieciocho (18) días calendario </v>
          </cell>
          <cell r="BW81" t="str">
            <v>Cinco (05) meses y veintiocho (28) días calendario</v>
          </cell>
          <cell r="BX81">
            <v>1</v>
          </cell>
          <cell r="BY81">
            <v>45259</v>
          </cell>
          <cell r="BZ81">
            <v>2032037</v>
          </cell>
          <cell r="CA81">
            <v>2901</v>
          </cell>
          <cell r="CB81">
            <v>45259</v>
          </cell>
          <cell r="CC81">
            <v>132169843</v>
          </cell>
          <cell r="CD81">
            <v>7055</v>
          </cell>
          <cell r="CE81">
            <v>45259</v>
          </cell>
          <cell r="CF81">
            <v>2032037</v>
          </cell>
          <cell r="CP81">
            <v>45305</v>
          </cell>
          <cell r="CS81" t="str">
            <v>1. Contribuir en el trámite, revisión, proyección y evaluación en las diferentes etapas de los procesos contractuales y administrativos, conforme a la normatividad vigente de la Universidad de los Llanos. 2. Contribuir en las auditorías internas o externas de gestión de calidad realizada por control interno y en los procesos de gestión de bienes y servicios asignadas a la Vicerrectoría de Recursos Universitarios. 3. Coadyuvar en la proyección de informes o solicitudes internas o externas asignadas a la Vicerrectoría de Recursos Universitarios. 4. Cooperar en el cargue y seguimiento de la documentación emitida en los procesos contractuales de la Vicerrectoría de Recursos Universitarios (SECOP, SICOF,Drive, micrositio contratación unillanos, entre otros.). 5. Colaborar en la planificación, elaboración, evaluación y seguimiento de los procedimientos y demás formatos del Sistema Integrado de Gestión de Calidad, del proceso de gestión de bienes y servicios.</v>
          </cell>
          <cell r="CT81">
            <v>1121899808</v>
          </cell>
          <cell r="CU81">
            <v>504</v>
          </cell>
          <cell r="CV81" t="str">
            <v>400</v>
          </cell>
          <cell r="CW81">
            <v>504</v>
          </cell>
          <cell r="CX81" t="str">
            <v>400</v>
          </cell>
          <cell r="CY81">
            <v>8299</v>
          </cell>
          <cell r="CZ81" t="str">
            <v>M6</v>
          </cell>
        </row>
        <row r="82">
          <cell r="B82" t="str">
            <v>0919 DE 2023</v>
          </cell>
          <cell r="C82">
            <v>1123115650</v>
          </cell>
          <cell r="D82" t="str">
            <v>BRENDA NATALIA DIAZ MEJIA</v>
          </cell>
          <cell r="E82" t="str">
            <v>CONTRATO DE PRESTACIÓN DE SERVICIOS PROFESIONALES</v>
          </cell>
          <cell r="F82" t="str">
            <v>PRESTACIÓN DE SERVICIOS PROFESIONALES NECESARIO PARA EL FORTALECIMIENTO DE LOS PROCESOS ADMINISTRATIVOS Y JURÍDICOS DE LA VICERRECTORÍA DE RECURSOS UNIVERSITARIOS DE LA UNIVERSIDAD DE LOS LLANOS.</v>
          </cell>
          <cell r="G82">
            <v>45125</v>
          </cell>
          <cell r="H82">
            <v>16131724</v>
          </cell>
          <cell r="I82" t="str">
            <v>Cuatro (04) meses y veintiocho (28) días calendario</v>
          </cell>
          <cell r="J82">
            <v>45125</v>
          </cell>
          <cell r="K82">
            <v>45275</v>
          </cell>
          <cell r="L82" t="str">
            <v>NO APLICA</v>
          </cell>
          <cell r="M82" t="str">
            <v>NO APLICA</v>
          </cell>
          <cell r="N82" t="str">
            <v>NO APLICA</v>
          </cell>
          <cell r="O82">
            <v>8</v>
          </cell>
          <cell r="P82">
            <v>1416976</v>
          </cell>
          <cell r="Q82">
            <v>45125</v>
          </cell>
          <cell r="R82">
            <v>45138</v>
          </cell>
          <cell r="S82">
            <v>3269944</v>
          </cell>
          <cell r="T82">
            <v>45139</v>
          </cell>
          <cell r="U82">
            <v>45169</v>
          </cell>
          <cell r="V82">
            <v>3269944</v>
          </cell>
          <cell r="W82">
            <v>45170</v>
          </cell>
          <cell r="X82">
            <v>45199</v>
          </cell>
          <cell r="Y82">
            <v>3269944</v>
          </cell>
          <cell r="Z82">
            <v>45200</v>
          </cell>
          <cell r="AA82">
            <v>45230</v>
          </cell>
          <cell r="AB82">
            <v>3269944</v>
          </cell>
          <cell r="AC82">
            <v>45231</v>
          </cell>
          <cell r="AD82">
            <v>45260</v>
          </cell>
          <cell r="AE82">
            <v>1634972</v>
          </cell>
          <cell r="AF82">
            <v>45261</v>
          </cell>
          <cell r="AG82">
            <v>45275</v>
          </cell>
          <cell r="AH82">
            <v>1307978</v>
          </cell>
          <cell r="AI82">
            <v>45276</v>
          </cell>
          <cell r="AJ82">
            <v>45287</v>
          </cell>
          <cell r="AK82">
            <v>1961966</v>
          </cell>
          <cell r="AL82">
            <v>45288</v>
          </cell>
          <cell r="AM82">
            <v>45305</v>
          </cell>
          <cell r="BI82" t="str">
            <v>Vicerrectoría de Recursos Universitarios</v>
          </cell>
          <cell r="BJ82" t="str">
            <v>WILSON FERNANDO SALGADO CIFUENTES</v>
          </cell>
          <cell r="BK82" t="str">
            <v>Vicerrector Universitario</v>
          </cell>
          <cell r="BL82">
            <v>1646</v>
          </cell>
          <cell r="BM82">
            <v>45122</v>
          </cell>
          <cell r="BN82">
            <v>3162464808</v>
          </cell>
          <cell r="BO82">
            <v>3911</v>
          </cell>
          <cell r="BP82">
            <v>45125</v>
          </cell>
          <cell r="BQ82">
            <v>16131724</v>
          </cell>
          <cell r="BR82">
            <v>1</v>
          </cell>
          <cell r="BS82">
            <v>45259</v>
          </cell>
          <cell r="BT82">
            <v>45276</v>
          </cell>
          <cell r="BU82">
            <v>45305</v>
          </cell>
          <cell r="BV82" t="str">
            <v>Treinta (30) días calendario</v>
          </cell>
          <cell r="BW82" t="str">
            <v>Cinco (05) meses y veintiocho (28) días calendario</v>
          </cell>
          <cell r="BX82">
            <v>1</v>
          </cell>
          <cell r="BY82">
            <v>45259</v>
          </cell>
          <cell r="BZ82">
            <v>3269944</v>
          </cell>
          <cell r="CA82">
            <v>2901</v>
          </cell>
          <cell r="CB82">
            <v>45259</v>
          </cell>
          <cell r="CC82">
            <v>132169843</v>
          </cell>
          <cell r="CD82">
            <v>7065</v>
          </cell>
          <cell r="CE82">
            <v>45259</v>
          </cell>
          <cell r="CF82">
            <v>3269944</v>
          </cell>
          <cell r="CP82">
            <v>45305</v>
          </cell>
          <cell r="CS82" t="str">
            <v>1. Contribuir en el trámite, revisión, proyección y evaluación en las diferentes etapas de los procesos contractuales y administrativos, conforme a la normatividad vigente de la Universidad de los Llanos. 2. Cooperar en el cargue y seguimiento de la documentación emitida en los procesos contractuales de la Vicerrectoría de Recursos Universitarios (SECOP, Drive, micrositio contratación unillanos, entre otros.). 3. Coadyuvar en la proyección de informes o solicitudes internas o externas de carácter jurídico asignadas a la Vicerrectoría de Recursos Universitarios. 4. Contribuir en las auditorías internas o externas en los procesos de gestión de bienes y servicios, asignadas a la Vicerrectoría de Recursos Universitarios. 5. Colaborar en el trámite de las solicitudes que se generen debido a los siniestros que ocurran en la Universidad de los Llanos según la normatividad vigente de la entidad. 6. Colaborar en el trámite de pago de seguros estudiantiles de la Universidad de los Llanos.</v>
          </cell>
          <cell r="CT82">
            <v>1123115650.0999999</v>
          </cell>
          <cell r="CU82">
            <v>504</v>
          </cell>
          <cell r="CV82" t="str">
            <v>400</v>
          </cell>
          <cell r="CW82">
            <v>504</v>
          </cell>
          <cell r="CX82" t="str">
            <v>400</v>
          </cell>
          <cell r="CY82">
            <v>8299</v>
          </cell>
          <cell r="CZ82" t="str">
            <v>M6</v>
          </cell>
        </row>
        <row r="83">
          <cell r="B83" t="str">
            <v>0922 DE 2023</v>
          </cell>
          <cell r="C83">
            <v>18256514</v>
          </cell>
          <cell r="D83" t="str">
            <v>OMAR ALFONSO SANCHEZ BARRIOS</v>
          </cell>
          <cell r="E83" t="str">
            <v>CONTRATO DE PRESTACIÓN DE SERVICIOS DE APOYO A LA GESTIÓN</v>
          </cell>
          <cell r="F83" t="str">
            <v>PRESTACIÓN DE SERVICIOS DE APOYO A LA GESTIÓN NECESARIO PARA EL FORTALECIMIENTO DE LOS PROCESOS OPERATIVOS DE SERVICIOS GENERALES DE LA UNIVERSIDAD DE LOS LLANOS.</v>
          </cell>
          <cell r="G83">
            <v>45125</v>
          </cell>
          <cell r="H83">
            <v>10946524</v>
          </cell>
          <cell r="I83" t="str">
            <v>Cuatro (04) meses y veintiocho (28) días calendario</v>
          </cell>
          <cell r="J83">
            <v>45125</v>
          </cell>
          <cell r="K83">
            <v>45275</v>
          </cell>
          <cell r="L83" t="str">
            <v>NO APLICA</v>
          </cell>
          <cell r="M83" t="str">
            <v>NO APLICA</v>
          </cell>
          <cell r="N83" t="str">
            <v>NO APLICA</v>
          </cell>
          <cell r="O83">
            <v>8</v>
          </cell>
          <cell r="P83">
            <v>961519</v>
          </cell>
          <cell r="Q83">
            <v>45125</v>
          </cell>
          <cell r="R83">
            <v>45138</v>
          </cell>
          <cell r="S83">
            <v>2218890</v>
          </cell>
          <cell r="T83">
            <v>45139</v>
          </cell>
          <cell r="U83">
            <v>45169</v>
          </cell>
          <cell r="V83">
            <v>2218890</v>
          </cell>
          <cell r="W83">
            <v>45170</v>
          </cell>
          <cell r="X83">
            <v>45199</v>
          </cell>
          <cell r="Y83">
            <v>2218890</v>
          </cell>
          <cell r="Z83">
            <v>45200</v>
          </cell>
          <cell r="AA83">
            <v>45230</v>
          </cell>
          <cell r="AB83">
            <v>2218890</v>
          </cell>
          <cell r="AC83">
            <v>45231</v>
          </cell>
          <cell r="AD83">
            <v>45260</v>
          </cell>
          <cell r="AE83">
            <v>1109445</v>
          </cell>
          <cell r="AF83">
            <v>45261</v>
          </cell>
          <cell r="AG83">
            <v>45275</v>
          </cell>
          <cell r="AH83">
            <v>887556</v>
          </cell>
          <cell r="AI83">
            <v>45276</v>
          </cell>
          <cell r="AJ83">
            <v>45287</v>
          </cell>
          <cell r="AK83">
            <v>1331334</v>
          </cell>
          <cell r="AL83">
            <v>45288</v>
          </cell>
          <cell r="AM83">
            <v>45305</v>
          </cell>
          <cell r="BI83" t="str">
            <v>Vicerrectoría de Recursos Universitarios</v>
          </cell>
          <cell r="BJ83" t="str">
            <v>WILSON FERNANDO SALGADO CIFUENTES</v>
          </cell>
          <cell r="BK83" t="str">
            <v>Vicerrector Universitario</v>
          </cell>
          <cell r="BL83">
            <v>1646</v>
          </cell>
          <cell r="BM83">
            <v>45122</v>
          </cell>
          <cell r="BN83">
            <v>3162464808</v>
          </cell>
          <cell r="BO83">
            <v>3762</v>
          </cell>
          <cell r="BP83">
            <v>45125</v>
          </cell>
          <cell r="BQ83">
            <v>10946524</v>
          </cell>
          <cell r="BR83">
            <v>1</v>
          </cell>
          <cell r="BS83">
            <v>45259</v>
          </cell>
          <cell r="BT83">
            <v>45276</v>
          </cell>
          <cell r="BU83">
            <v>45305</v>
          </cell>
          <cell r="BV83" t="str">
            <v>Treinta (30) días calendario</v>
          </cell>
          <cell r="BW83" t="str">
            <v>Cinco (05) meses y veintiocho (28) días calendario</v>
          </cell>
          <cell r="BX83">
            <v>1</v>
          </cell>
          <cell r="BY83">
            <v>45259</v>
          </cell>
          <cell r="BZ83">
            <v>2218890</v>
          </cell>
          <cell r="CA83">
            <v>2901</v>
          </cell>
          <cell r="CB83">
            <v>45259</v>
          </cell>
          <cell r="CC83">
            <v>132169843</v>
          </cell>
          <cell r="CD83">
            <v>7003</v>
          </cell>
          <cell r="CE83">
            <v>45259</v>
          </cell>
          <cell r="CF83">
            <v>2218890</v>
          </cell>
          <cell r="CP83">
            <v>45305</v>
          </cell>
          <cell r="CS83" t="str">
            <v>1.  Apoyar la ejecución y desarrollo de las actividades silviculturales planificadas como siembra, control, poda y mantenimiento de árboles, Jardines y Zonas verdes; en las diferentes sedes de la Universidad de los Llanos. 2. Apoyar en la operación y conducción de la Plataforma Eléctrica Articulada BA20ERT:4X4, utilizada en la ejecución de procedimientos operativos de: control, poda de árboles, mantenimiento de cubiertas, techos y redes. 3.  Apoyar en la coordinación de la producción de material vegetal para la restauración ecológica del vivero, así como la reforestación y paisajismo en las diferentes sedes de la Universidad de los Llanos. 4.  Apoyar el seguimiento de lavado, mantenimiento de tanques de almacenamiento de agua, reporte y seguimiento a la matriz de reparación de fugas de agua. 5.    Colaborar en la capacitación de los asistentes a las campañas de buenas prácticas ambientales planificadas por la Universidad de los Llanos. 6.  Contribuir en el cumplimiento de los protocolos y procedimientos de seguridad y salud en el trabajo para la ejecución de las actividades asignadas.</v>
          </cell>
          <cell r="CT83">
            <v>18256514</v>
          </cell>
          <cell r="CU83">
            <v>504</v>
          </cell>
          <cell r="CV83" t="str">
            <v>400</v>
          </cell>
          <cell r="CW83">
            <v>504</v>
          </cell>
          <cell r="CX83" t="str">
            <v>423</v>
          </cell>
          <cell r="CY83">
            <v>7490</v>
          </cell>
          <cell r="CZ83" t="str">
            <v>M6</v>
          </cell>
        </row>
        <row r="84">
          <cell r="B84" t="str">
            <v>0924 DE 2023</v>
          </cell>
          <cell r="C84">
            <v>1121945142</v>
          </cell>
          <cell r="D84" t="str">
            <v>LAURA CAMILA ORTIZ VALBUENA</v>
          </cell>
          <cell r="E84" t="str">
            <v>CONTRATO DE PRESTACIÓN DE SERVICIOS DE APOYO A LA GESTIÓN</v>
          </cell>
          <cell r="F84" t="str">
            <v>PRESTACIÓN DE SERVICIOS DE APOYO A LA GESTIÓN NECESARIO PARA FORTALECER LOS PROCEDIMIENTOS DE GESTIÓN DE ARCHIVO, PUBLICIDAD Y SEGUIMIENTO DE LA VICERRECTORÍA DE RECURSOS UNIVERSITARIOS DE LA UNIVERSIDAD DE LOS LLANOS.</v>
          </cell>
          <cell r="G84">
            <v>45125</v>
          </cell>
          <cell r="H84">
            <v>10946524</v>
          </cell>
          <cell r="I84" t="str">
            <v>Cuatro (04) meses y veintiocho (28) días calendario</v>
          </cell>
          <cell r="J84">
            <v>45125</v>
          </cell>
          <cell r="K84">
            <v>45275</v>
          </cell>
          <cell r="L84" t="str">
            <v>NO APLICA</v>
          </cell>
          <cell r="M84" t="str">
            <v>NO APLICA</v>
          </cell>
          <cell r="N84" t="str">
            <v>NO APLICA</v>
          </cell>
          <cell r="O84">
            <v>8</v>
          </cell>
          <cell r="P84">
            <v>961519</v>
          </cell>
          <cell r="Q84">
            <v>45125</v>
          </cell>
          <cell r="R84">
            <v>45138</v>
          </cell>
          <cell r="S84">
            <v>2218890</v>
          </cell>
          <cell r="T84">
            <v>45139</v>
          </cell>
          <cell r="U84">
            <v>45169</v>
          </cell>
          <cell r="V84">
            <v>2218890</v>
          </cell>
          <cell r="W84">
            <v>45170</v>
          </cell>
          <cell r="X84">
            <v>45199</v>
          </cell>
          <cell r="Y84">
            <v>2218890</v>
          </cell>
          <cell r="Z84">
            <v>45200</v>
          </cell>
          <cell r="AA84">
            <v>45230</v>
          </cell>
          <cell r="AB84">
            <v>2218890</v>
          </cell>
          <cell r="AC84">
            <v>45231</v>
          </cell>
          <cell r="AD84">
            <v>45260</v>
          </cell>
          <cell r="AE84">
            <v>1109445</v>
          </cell>
          <cell r="AF84">
            <v>45261</v>
          </cell>
          <cell r="AG84">
            <v>45275</v>
          </cell>
          <cell r="AH84">
            <v>887556</v>
          </cell>
          <cell r="AI84">
            <v>45276</v>
          </cell>
          <cell r="AJ84">
            <v>45287</v>
          </cell>
          <cell r="AK84">
            <v>1331334</v>
          </cell>
          <cell r="AL84">
            <v>45288</v>
          </cell>
          <cell r="AM84">
            <v>45305</v>
          </cell>
          <cell r="BI84" t="str">
            <v>Vicerrectoría de Recursos Universitarios</v>
          </cell>
          <cell r="BJ84" t="str">
            <v>WILSON FERNANDO SALGADO CIFUENTES</v>
          </cell>
          <cell r="BK84" t="str">
            <v>Vicerrector Universitario</v>
          </cell>
          <cell r="BL84">
            <v>1646</v>
          </cell>
          <cell r="BM84">
            <v>45122</v>
          </cell>
          <cell r="BN84">
            <v>3162464808</v>
          </cell>
          <cell r="BO84">
            <v>3902</v>
          </cell>
          <cell r="BP84">
            <v>45125</v>
          </cell>
          <cell r="BQ84">
            <v>10946524</v>
          </cell>
          <cell r="BR84">
            <v>1</v>
          </cell>
          <cell r="BS84">
            <v>45259</v>
          </cell>
          <cell r="BT84">
            <v>45276</v>
          </cell>
          <cell r="BU84">
            <v>45305</v>
          </cell>
          <cell r="BV84" t="str">
            <v>Treinta (30) días calendario</v>
          </cell>
          <cell r="BW84" t="str">
            <v>Cinco (05) meses y veintiocho (28) días calendario</v>
          </cell>
          <cell r="BX84">
            <v>1</v>
          </cell>
          <cell r="BY84">
            <v>45259</v>
          </cell>
          <cell r="BZ84">
            <v>2218890</v>
          </cell>
          <cell r="CA84">
            <v>2901</v>
          </cell>
          <cell r="CB84">
            <v>45259</v>
          </cell>
          <cell r="CC84">
            <v>132169843</v>
          </cell>
          <cell r="CD84">
            <v>7061</v>
          </cell>
          <cell r="CE84">
            <v>45259</v>
          </cell>
          <cell r="CF84">
            <v>2218890</v>
          </cell>
          <cell r="CP84">
            <v>45305</v>
          </cell>
          <cell r="CS84" t="str">
            <v>1. Colaborar en las actividades de revisión, foliación, organización general de los expedientes, cambio de carpetas y rotulación para el archivo y cierre final del expediente, conforme a los procedimientos de gestión de archivo de la Universidad de los Llanos. 2. Cooperar en el cargue y seguimiento de la documentación emitida en los procesos contractuales de la Vicerrectoría de Recursos Universitarios (SECOP, Drive, micrositio contratación unillanos, Herramienta de supervisiones, entre otros.). 3. Apoyar con el trámite, revisión, proyección de los diferentes pagos de contratos a cargo de la Vicerrectoría de Recursos Universitarios.</v>
          </cell>
          <cell r="CT84">
            <v>1121945142</v>
          </cell>
          <cell r="CU84">
            <v>504</v>
          </cell>
          <cell r="CV84" t="str">
            <v>400</v>
          </cell>
          <cell r="CW84">
            <v>504</v>
          </cell>
          <cell r="CX84" t="str">
            <v>400</v>
          </cell>
          <cell r="CY84">
            <v>4290</v>
          </cell>
          <cell r="CZ84" t="str">
            <v>M5</v>
          </cell>
        </row>
        <row r="85">
          <cell r="B85" t="str">
            <v>0925 DE 2023</v>
          </cell>
          <cell r="C85">
            <v>1121845699</v>
          </cell>
          <cell r="D85" t="str">
            <v xml:space="preserve">OSCAR EDUARDO PAEZ BAQUERO  </v>
          </cell>
          <cell r="E85" t="str">
            <v>CONTRATO DE PRESTACIÓN DE SERVICIOS PROFESIONALES</v>
          </cell>
          <cell r="F85" t="str">
            <v>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v>
          </cell>
          <cell r="G85">
            <v>45125</v>
          </cell>
          <cell r="H85">
            <v>18062549</v>
          </cell>
          <cell r="I85" t="str">
            <v>Cinco (05) meses y diez (10) días calendario</v>
          </cell>
          <cell r="J85">
            <v>45125</v>
          </cell>
          <cell r="K85">
            <v>45287</v>
          </cell>
          <cell r="L85" t="str">
            <v>NO APLICA</v>
          </cell>
          <cell r="M85" t="str">
            <v>NO APLICA</v>
          </cell>
          <cell r="N85" t="str">
            <v>NO APLICA</v>
          </cell>
          <cell r="O85">
            <v>7</v>
          </cell>
          <cell r="P85">
            <v>1467582</v>
          </cell>
          <cell r="Q85">
            <v>45125</v>
          </cell>
          <cell r="R85">
            <v>45138</v>
          </cell>
          <cell r="S85">
            <v>3386728</v>
          </cell>
          <cell r="T85">
            <v>45139</v>
          </cell>
          <cell r="U85">
            <v>45169</v>
          </cell>
          <cell r="V85">
            <v>3386728</v>
          </cell>
          <cell r="W85">
            <v>45170</v>
          </cell>
          <cell r="X85">
            <v>45199</v>
          </cell>
          <cell r="Y85">
            <v>3386728</v>
          </cell>
          <cell r="Z85">
            <v>45200</v>
          </cell>
          <cell r="AA85">
            <v>45230</v>
          </cell>
          <cell r="AB85">
            <v>3386728</v>
          </cell>
          <cell r="AC85">
            <v>45231</v>
          </cell>
          <cell r="AD85">
            <v>45260</v>
          </cell>
          <cell r="AE85">
            <v>3048055</v>
          </cell>
          <cell r="AF85">
            <v>45261</v>
          </cell>
          <cell r="AG85">
            <v>45287</v>
          </cell>
          <cell r="AH85">
            <v>2032037</v>
          </cell>
          <cell r="AI85">
            <v>45288</v>
          </cell>
          <cell r="AJ85">
            <v>45305</v>
          </cell>
          <cell r="BI85" t="str">
            <v>Área de Sistemas</v>
          </cell>
          <cell r="BJ85" t="str">
            <v>ROIMAN ARTURO SASTOQUE GUZMÁN</v>
          </cell>
          <cell r="BK85" t="str">
            <v>Jefe de Oficina</v>
          </cell>
          <cell r="BL85">
            <v>1646</v>
          </cell>
          <cell r="BM85">
            <v>45122</v>
          </cell>
          <cell r="BN85">
            <v>3162464808</v>
          </cell>
          <cell r="BO85">
            <v>3860</v>
          </cell>
          <cell r="BP85">
            <v>45125</v>
          </cell>
          <cell r="BQ85">
            <v>18062549</v>
          </cell>
          <cell r="BR85">
            <v>1</v>
          </cell>
          <cell r="BS85">
            <v>45259</v>
          </cell>
          <cell r="BT85">
            <v>45288</v>
          </cell>
          <cell r="BU85">
            <v>45305</v>
          </cell>
          <cell r="BV85" t="str">
            <v xml:space="preserve">Dieciocho (18) días calendario </v>
          </cell>
          <cell r="BW85" t="str">
            <v>Cinco (05) meses y veintiocho (28) días calendario</v>
          </cell>
          <cell r="BX85">
            <v>1</v>
          </cell>
          <cell r="BY85">
            <v>45259</v>
          </cell>
          <cell r="BZ85">
            <v>2032037</v>
          </cell>
          <cell r="CA85">
            <v>2901</v>
          </cell>
          <cell r="CB85">
            <v>45259</v>
          </cell>
          <cell r="CC85">
            <v>132169843</v>
          </cell>
          <cell r="CD85">
            <v>7043</v>
          </cell>
          <cell r="CE85">
            <v>45259</v>
          </cell>
          <cell r="CF85">
            <v>2032037</v>
          </cell>
          <cell r="CP85">
            <v>45305</v>
          </cell>
          <cell r="CS85" t="str">
            <v>1. Coadyuvar en las adecuaciones de las aplicaciones web como soporte a las diferentes dependencias que hacen uso de las mismas.  2. Brindar apoyo a los usuarios en el soporte de las soluciones web institucionales.  3. Apoyar en la instalación y mantenimiento de las bases de datos de la Universidad de los Llanos.  4. Brindar apoyo en el soporte, mantenimiento y actualización a la red de datos de la Universidad de los Llanos.  5. Apoyar la capacitación de los usuarios de los sistemas administrados por el Área de Sistemas.  6.  Brindar apoyo en la administración de la plataforma de correos electrónicos institucionales.  7. Coadyuvar en la instalación y el mantenimiento de servidores que se requieran en el Área de Sistemas.  8. Colaborar en los desarrollos realizados por el Área u otra dependencia de la Universidad de los Llanos que así lo requiera.  9. Contribuir en el proceso de acreditación de alta calidad. 10. Apoyar en la administración de los servidores físicos y virtuales en responsabilidad del Área de Sistemas. 11. Apoyar en la planeación e implementación en procesos de migración, backup y recovery de los servidores responsabilidad de la Área de Sistemas. 12.  Apoyar la elaboración de estudios previos y de oportunidad y conveniencia, para la adquisición de equipos y software para la Universidad de los Llanos. 13. Contribuir a la jefatura en el seguimiento de los contratos que la Universidad suscriba, relacionados con la prestación de los servicios de internet y/o conectividad. 14. Contribuir a fortalecer el proceso de Gestión de TIC, aplicando estrictamente los procedimientos establecidos.</v>
          </cell>
          <cell r="CT85">
            <v>1121845699</v>
          </cell>
          <cell r="CU85">
            <v>504</v>
          </cell>
          <cell r="CV85" t="str">
            <v>447</v>
          </cell>
          <cell r="CW85">
            <v>504</v>
          </cell>
          <cell r="CX85" t="str">
            <v>447</v>
          </cell>
          <cell r="CY85">
            <v>7110</v>
          </cell>
          <cell r="CZ85" t="str">
            <v>M5</v>
          </cell>
        </row>
        <row r="86">
          <cell r="B86" t="str">
            <v>0926 DE 2023</v>
          </cell>
          <cell r="C86">
            <v>1121825157</v>
          </cell>
          <cell r="D86" t="str">
            <v>JAIME ELIECER ROA GARCIA</v>
          </cell>
          <cell r="E86" t="str">
            <v>CONTRATO DE PRESTACIÓN DE SERVICIOS PROFESIONALES</v>
          </cell>
          <cell r="F86" t="str">
            <v>PRESTACIÓN DE SERVICIOS PROFESIONALES NECESARIO PARA EL FORTALECIMIENTO DE LOS PROCESOS ADMINISTRATIVOS Y DE SOPORTE TÉCNICO EN EL ÁREA DE SISTEMAS DE LA UNIVERSIDAD DE LOS LLANOS.</v>
          </cell>
          <cell r="G86">
            <v>45125</v>
          </cell>
          <cell r="H86">
            <v>14948315</v>
          </cell>
          <cell r="I86" t="str">
            <v>Cinco (05) meses y diez (10) días calendario</v>
          </cell>
          <cell r="J86">
            <v>45125</v>
          </cell>
          <cell r="K86">
            <v>45287</v>
          </cell>
          <cell r="L86" t="str">
            <v>NO APLICA</v>
          </cell>
          <cell r="M86" t="str">
            <v>NO APLICA</v>
          </cell>
          <cell r="N86" t="str">
            <v>NO APLICA</v>
          </cell>
          <cell r="O86">
            <v>7</v>
          </cell>
          <cell r="P86">
            <v>1214551</v>
          </cell>
          <cell r="Q86">
            <v>45125</v>
          </cell>
          <cell r="R86">
            <v>45138</v>
          </cell>
          <cell r="S86">
            <v>2802809</v>
          </cell>
          <cell r="T86">
            <v>45139</v>
          </cell>
          <cell r="U86">
            <v>45169</v>
          </cell>
          <cell r="V86">
            <v>2802809</v>
          </cell>
          <cell r="W86">
            <v>45170</v>
          </cell>
          <cell r="X86">
            <v>45199</v>
          </cell>
          <cell r="Y86">
            <v>2802809</v>
          </cell>
          <cell r="Z86">
            <v>45200</v>
          </cell>
          <cell r="AA86">
            <v>45230</v>
          </cell>
          <cell r="AB86">
            <v>2802809</v>
          </cell>
          <cell r="AC86">
            <v>45231</v>
          </cell>
          <cell r="AD86">
            <v>45260</v>
          </cell>
          <cell r="AE86">
            <v>2522528</v>
          </cell>
          <cell r="AF86">
            <v>45261</v>
          </cell>
          <cell r="AG86">
            <v>45287</v>
          </cell>
          <cell r="AH86">
            <v>1681685</v>
          </cell>
          <cell r="AI86">
            <v>45288</v>
          </cell>
          <cell r="AJ86">
            <v>45305</v>
          </cell>
          <cell r="BI86" t="str">
            <v>Área de Sistemas</v>
          </cell>
          <cell r="BJ86" t="str">
            <v>ROIMAN ARTURO SASTOQUE GUZMÁN</v>
          </cell>
          <cell r="BK86" t="str">
            <v>Jefe de Oficina</v>
          </cell>
          <cell r="BL86">
            <v>1646</v>
          </cell>
          <cell r="BM86">
            <v>45122</v>
          </cell>
          <cell r="BN86">
            <v>3162464808</v>
          </cell>
          <cell r="BO86">
            <v>3846</v>
          </cell>
          <cell r="BP86">
            <v>45125</v>
          </cell>
          <cell r="BQ86">
            <v>14948315</v>
          </cell>
          <cell r="BR86">
            <v>1</v>
          </cell>
          <cell r="BS86">
            <v>45259</v>
          </cell>
          <cell r="BT86">
            <v>45288</v>
          </cell>
          <cell r="BU86">
            <v>45305</v>
          </cell>
          <cell r="BV86" t="str">
            <v xml:space="preserve">Dieciocho (18) días calendario </v>
          </cell>
          <cell r="BW86" t="str">
            <v>Cinco (05) meses y veintiocho (28) días calendario</v>
          </cell>
          <cell r="BX86">
            <v>1</v>
          </cell>
          <cell r="BY86">
            <v>45259</v>
          </cell>
          <cell r="BZ86">
            <v>1681685</v>
          </cell>
          <cell r="CA86">
            <v>2901</v>
          </cell>
          <cell r="CB86">
            <v>45259</v>
          </cell>
          <cell r="CC86">
            <v>132169843</v>
          </cell>
          <cell r="CD86">
            <v>7034</v>
          </cell>
          <cell r="CE86">
            <v>45259</v>
          </cell>
          <cell r="CF86">
            <v>1681685</v>
          </cell>
          <cell r="CP86">
            <v>45305</v>
          </cell>
          <cell r="CS86" t="str">
            <v>1. Prestar apoyo en la solución y cierre adecuado de las solicitudes de soporte técnico a las distintas dependencias. 2. Cooperar en la instalación, actualización, capacitación o mantenimiento de los diferentes softwares adquiridos a nombre de la Universidad de los Llanos. 3. Brindar apoyo en la creación y gestión de usuarios y directivas de dominio. 4. Apoyar a los usuarios finales para la correcta utilización de las diferentes plataformas de la Universidad de los Llanos. 5. Coadyuvar en revisar y actualizar los servidores bajo plataforma Linux y Windows que se requieran en el Área de Sistemas. 6. Apoyar la realización periódica de backup de los servidores de la Universidad de los Llanos. 7. Colaborar con el mantenimiento adecuado de los equipos activos y pasivos de la red de datos de la Universidad de los Llanos. 8. Coadyuvar en la elaboración de fichas técnicas para la entrada, revisión y baja de equipos de cómputo. 9. Apoyar la elaboración de estudios previos y de oportunidad y conveniencia, para la adquisición de equipos y software para la Universidad de los Llanos. 10. Contribuir en el proceso de Acreditación de alta calidad. 11. Contribuir a la jefatura en el seguimiento de los contratos de compra de elementos de TI. 12. Contribuir a la jefatura en el seguimiento de los contratos de mantenimiento preventivo y correctivo de equipos de TI. 13. Brindar apoyo en el cargue de documentos para contratación y pago de CPS. 14. Contribuir a fortalecer el proceso de Gestión de TIC, aplicando estrictamente los procedimientos establecidos.</v>
          </cell>
          <cell r="CT86">
            <v>1121825157</v>
          </cell>
          <cell r="CU86">
            <v>504</v>
          </cell>
          <cell r="CV86" t="str">
            <v>447</v>
          </cell>
          <cell r="CW86">
            <v>504</v>
          </cell>
          <cell r="CX86" t="str">
            <v>447</v>
          </cell>
          <cell r="CY86">
            <v>6209</v>
          </cell>
          <cell r="CZ86" t="str">
            <v>M6</v>
          </cell>
        </row>
        <row r="87">
          <cell r="B87" t="str">
            <v>0927 DE 2023</v>
          </cell>
          <cell r="C87">
            <v>1121855170</v>
          </cell>
          <cell r="D87" t="str">
            <v>GLORIA PATRICIA RAMIREZ NARVAEZ</v>
          </cell>
          <cell r="E87" t="str">
            <v>CONTRATO DE PRESTACIÓN DE SERVICIOS PROFESIONALES</v>
          </cell>
          <cell r="F87" t="str">
            <v>PRESTACIÓN DE SERVICIOS PROFESIONALES NECESARIO PARA EL FORTALECIMIENTO DE LOS PROCESOS DEL ÁREA DE SISTEMAS DE LA UNIVERSIDAD DE LOS LLANOS.</v>
          </cell>
          <cell r="G87">
            <v>45125</v>
          </cell>
          <cell r="H87">
            <v>14948315</v>
          </cell>
          <cell r="I87" t="str">
            <v>Cinco (05) meses y diez (10) días calendario</v>
          </cell>
          <cell r="J87">
            <v>45125</v>
          </cell>
          <cell r="K87">
            <v>45287</v>
          </cell>
          <cell r="L87" t="str">
            <v>NO APLICA</v>
          </cell>
          <cell r="M87" t="str">
            <v>NO APLICA</v>
          </cell>
          <cell r="N87" t="str">
            <v>NO APLICA</v>
          </cell>
          <cell r="O87">
            <v>7</v>
          </cell>
          <cell r="P87">
            <v>1214551</v>
          </cell>
          <cell r="Q87">
            <v>45125</v>
          </cell>
          <cell r="R87">
            <v>45138</v>
          </cell>
          <cell r="S87">
            <v>2802809</v>
          </cell>
          <cell r="T87">
            <v>45139</v>
          </cell>
          <cell r="U87">
            <v>45169</v>
          </cell>
          <cell r="V87">
            <v>2802809</v>
          </cell>
          <cell r="W87">
            <v>45170</v>
          </cell>
          <cell r="X87">
            <v>45199</v>
          </cell>
          <cell r="Y87">
            <v>2802809</v>
          </cell>
          <cell r="Z87">
            <v>45200</v>
          </cell>
          <cell r="AA87">
            <v>45230</v>
          </cell>
          <cell r="AB87">
            <v>2802809</v>
          </cell>
          <cell r="AC87">
            <v>45231</v>
          </cell>
          <cell r="AD87">
            <v>45260</v>
          </cell>
          <cell r="AE87">
            <v>2522528</v>
          </cell>
          <cell r="AF87">
            <v>45261</v>
          </cell>
          <cell r="AG87">
            <v>45287</v>
          </cell>
          <cell r="AH87">
            <v>1681685</v>
          </cell>
          <cell r="AI87">
            <v>45288</v>
          </cell>
          <cell r="AJ87">
            <v>45305</v>
          </cell>
          <cell r="BI87" t="str">
            <v>Área de Sistemas</v>
          </cell>
          <cell r="BJ87" t="str">
            <v>ROIMAN ARTURO SASTOQUE GUZMÁN</v>
          </cell>
          <cell r="BK87" t="str">
            <v>Jefe de Oficina</v>
          </cell>
          <cell r="BL87">
            <v>1646</v>
          </cell>
          <cell r="BM87">
            <v>45122</v>
          </cell>
          <cell r="BN87">
            <v>3162464808</v>
          </cell>
          <cell r="BO87">
            <v>3866</v>
          </cell>
          <cell r="BP87">
            <v>45125</v>
          </cell>
          <cell r="BQ87">
            <v>14948315</v>
          </cell>
          <cell r="BR87">
            <v>1</v>
          </cell>
          <cell r="BS87">
            <v>45259</v>
          </cell>
          <cell r="BT87">
            <v>45288</v>
          </cell>
          <cell r="BU87">
            <v>45305</v>
          </cell>
          <cell r="BV87" t="str">
            <v xml:space="preserve">Dieciocho (18) días calendario </v>
          </cell>
          <cell r="BW87" t="str">
            <v>Cinco (05) meses y veintiocho (28) días calendario</v>
          </cell>
          <cell r="BX87">
            <v>1</v>
          </cell>
          <cell r="BY87">
            <v>45259</v>
          </cell>
          <cell r="BZ87">
            <v>1681685</v>
          </cell>
          <cell r="CA87">
            <v>2901</v>
          </cell>
          <cell r="CB87">
            <v>45259</v>
          </cell>
          <cell r="CC87">
            <v>132169843</v>
          </cell>
          <cell r="CD87">
            <v>7045</v>
          </cell>
          <cell r="CE87">
            <v>45259</v>
          </cell>
          <cell r="CF87">
            <v>1681685</v>
          </cell>
          <cell r="CP87">
            <v>45305</v>
          </cell>
          <cell r="CS87" t="str">
            <v>1. Colaborar en el seguimiento de las solicitudes presentadas por los usuarios del sistema de información financiero y administrativo para garantizar la solución y/o respuesta. 2. Coadyuvar con el diseño y generación de reportes del sistema de información administrativo y financiero. 3. Apoyar el mantenimiento del sistema de información administrativo y financiero, actualización de la documentación, programación de ventanas de mantenimiento, despliegues y administración de los usuarios. 4. Coadyuvar en la generación y el envío de información financiera y administrativa a entes externos e internos de la Universidad. 5. Apoyar la organización de la información y reportes en las diferentes dependencias que hacen uso del sistema financiero y administrativo. 6. Contribuir en el proceso de Acreditación de alta calidad. 7. Apoyar la elaboración de estudios de oportunidad y conveniencia, para la adquisición de software para la Universidad de los Llanos. 8. Brindar asistencia a los diferentes usuarios de los módulos del sistema administrativo y financiero. 9. Apoyar la gestión de las mejoras y solicitudes de cambio realizadas por los usuarios del sistema administrativo y financiero para garantizar el correcto desarrollo de las actividades y la entrega del producto solicitado. 10. Contribuir a la jefatura en el seguimiento del contrato de soporte y mantenimiento del sistema de información administrativo y financiero. 11. Contribuir a fortalecer el proceso de Gestión de TIC, aplicando estrictamente los procedimientos establecidos.</v>
          </cell>
          <cell r="CT87">
            <v>1121855170</v>
          </cell>
          <cell r="CU87">
            <v>504</v>
          </cell>
          <cell r="CV87" t="str">
            <v>447</v>
          </cell>
          <cell r="CW87">
            <v>504</v>
          </cell>
          <cell r="CX87" t="str">
            <v>447</v>
          </cell>
          <cell r="CY87">
            <v>8299</v>
          </cell>
          <cell r="CZ87" t="str">
            <v>M6</v>
          </cell>
        </row>
        <row r="88">
          <cell r="B88" t="str">
            <v>0929 DE 2023</v>
          </cell>
          <cell r="C88">
            <v>1121859904</v>
          </cell>
          <cell r="D88" t="str">
            <v xml:space="preserve">CRISTIAN ADRIAN DOMINGUEZ MANTILLA </v>
          </cell>
          <cell r="E88" t="str">
            <v>CONTRATO DE PRESTACIÓN DE SERVICIOS PROFESIONALES</v>
          </cell>
          <cell r="F88" t="str">
            <v>PRESTACIÓN DE SERVICIOS PROFESIONALES NECESARIO PARA EL FORTALECIMIENTO DE LOS PROCESOS DEL ÁREA DE SISTEMAS DE LA UNIVERSIDAD DE LOS LLANOS.</v>
          </cell>
          <cell r="G88">
            <v>45125</v>
          </cell>
          <cell r="H88">
            <v>14948315</v>
          </cell>
          <cell r="I88" t="str">
            <v>Cinco (05) meses y diez (10) días calendario</v>
          </cell>
          <cell r="J88">
            <v>45125</v>
          </cell>
          <cell r="K88">
            <v>45287</v>
          </cell>
          <cell r="L88" t="str">
            <v>NO APLICA</v>
          </cell>
          <cell r="M88" t="str">
            <v>NO APLICA</v>
          </cell>
          <cell r="N88" t="str">
            <v>NO APLICA</v>
          </cell>
          <cell r="O88">
            <v>7</v>
          </cell>
          <cell r="P88">
            <v>1214551</v>
          </cell>
          <cell r="Q88">
            <v>45125</v>
          </cell>
          <cell r="R88">
            <v>45138</v>
          </cell>
          <cell r="S88">
            <v>2802809</v>
          </cell>
          <cell r="T88">
            <v>45139</v>
          </cell>
          <cell r="U88">
            <v>45169</v>
          </cell>
          <cell r="V88">
            <v>2802809</v>
          </cell>
          <cell r="W88">
            <v>45170</v>
          </cell>
          <cell r="X88">
            <v>45199</v>
          </cell>
          <cell r="Y88">
            <v>2802809</v>
          </cell>
          <cell r="Z88">
            <v>45200</v>
          </cell>
          <cell r="AA88">
            <v>45230</v>
          </cell>
          <cell r="AB88">
            <v>2802809</v>
          </cell>
          <cell r="AC88">
            <v>45231</v>
          </cell>
          <cell r="AD88">
            <v>45260</v>
          </cell>
          <cell r="AE88">
            <v>2522528</v>
          </cell>
          <cell r="AF88">
            <v>45261</v>
          </cell>
          <cell r="AG88">
            <v>45287</v>
          </cell>
          <cell r="AH88">
            <v>1681685</v>
          </cell>
          <cell r="AI88">
            <v>45288</v>
          </cell>
          <cell r="AJ88">
            <v>45305</v>
          </cell>
          <cell r="BI88" t="str">
            <v>Área de Sistemas</v>
          </cell>
          <cell r="BJ88" t="str">
            <v>ROIMAN ARTURO SASTOQUE GUZMÁN</v>
          </cell>
          <cell r="BK88" t="str">
            <v>Jefe de Oficina</v>
          </cell>
          <cell r="BL88">
            <v>1646</v>
          </cell>
          <cell r="BM88">
            <v>45122</v>
          </cell>
          <cell r="BN88">
            <v>3162464808</v>
          </cell>
          <cell r="BO88">
            <v>3869</v>
          </cell>
          <cell r="BP88">
            <v>45125</v>
          </cell>
          <cell r="BQ88">
            <v>14948315</v>
          </cell>
          <cell r="BR88">
            <v>1</v>
          </cell>
          <cell r="BS88">
            <v>45259</v>
          </cell>
          <cell r="BT88">
            <v>45288</v>
          </cell>
          <cell r="BU88">
            <v>45305</v>
          </cell>
          <cell r="BV88" t="str">
            <v xml:space="preserve">Dieciocho (18) días calendario </v>
          </cell>
          <cell r="BW88" t="str">
            <v>Cinco (05) meses y veintiocho (28) días calendario</v>
          </cell>
          <cell r="BX88">
            <v>1</v>
          </cell>
          <cell r="BY88">
            <v>45259</v>
          </cell>
          <cell r="BZ88">
            <v>1681685</v>
          </cell>
          <cell r="CA88">
            <v>2901</v>
          </cell>
          <cell r="CB88">
            <v>45259</v>
          </cell>
          <cell r="CC88">
            <v>132169843</v>
          </cell>
          <cell r="CD88">
            <v>7048</v>
          </cell>
          <cell r="CE88">
            <v>45259</v>
          </cell>
          <cell r="CF88">
            <v>1681685</v>
          </cell>
          <cell r="CP88">
            <v>45305</v>
          </cell>
          <cell r="CS88" t="str">
            <v>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Apoyar los mantenimientos preventivos y correctivos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Apoyar la elaboración de fichas técnicas de los equipos para la entrada, revisión y baja de equipos de cómputo de la Universidad. 10. Contribuir a la jefatura en el seguimiento de los contratos de compra de elementos de TI. 11. Contribuir a la jefatura en el seguimiento de los contratos de mantenimiento preventivo y correctivo de equipos de TI. 12. Contribuir a fortalecer el proceso de Gestión de TIC, aplicando estrictamente los procedimientos establecidos.</v>
          </cell>
          <cell r="CT88">
            <v>1121859904</v>
          </cell>
          <cell r="CU88">
            <v>504</v>
          </cell>
          <cell r="CV88" t="str">
            <v>447</v>
          </cell>
          <cell r="CW88">
            <v>504</v>
          </cell>
          <cell r="CX88" t="str">
            <v>447</v>
          </cell>
          <cell r="CY88">
            <v>8299</v>
          </cell>
          <cell r="CZ88" t="str">
            <v>M6</v>
          </cell>
        </row>
        <row r="89">
          <cell r="B89" t="str">
            <v>0934 DE 2023</v>
          </cell>
          <cell r="C89">
            <v>1121902199</v>
          </cell>
          <cell r="D89" t="str">
            <v>RAFAEL ANTONIO HUERTAS CASTRO</v>
          </cell>
          <cell r="E89" t="str">
            <v>CONTRATO DE PRESTACIÓN DE SERVICIOS PROFESIONALES</v>
          </cell>
          <cell r="F89" t="str">
            <v>PRESTACIÓN DE SERVICIOS PROFESIONALES NECESARIO PARA EL DESARROLLO DEL PROYECTO FICHA BPUNI SIST 02 0610 2022 “ADQUISICIÓN DE INFRAESTRUCTURA TIC PARA EL FORTALECIMIENTO DE LAS FUNCIONES MISIONALES Y ADMINISTRATIVAS DE LA UNIVERSIDAD DE LOS LLANOS”</v>
          </cell>
          <cell r="G89">
            <v>45125</v>
          </cell>
          <cell r="H89">
            <v>21316919</v>
          </cell>
          <cell r="I89" t="str">
            <v>Cuatro (04) meses y veintiocho (28) días calendario</v>
          </cell>
          <cell r="J89">
            <v>45125</v>
          </cell>
          <cell r="K89">
            <v>45275</v>
          </cell>
          <cell r="L89" t="str">
            <v>NO APLICA</v>
          </cell>
          <cell r="M89" t="str">
            <v>NO APLICA</v>
          </cell>
          <cell r="N89" t="str">
            <v>NO APLICA</v>
          </cell>
          <cell r="O89">
            <v>8</v>
          </cell>
          <cell r="P89">
            <v>1872432</v>
          </cell>
          <cell r="Q89">
            <v>45125</v>
          </cell>
          <cell r="R89">
            <v>45138</v>
          </cell>
          <cell r="S89">
            <v>4320997</v>
          </cell>
          <cell r="T89">
            <v>45139</v>
          </cell>
          <cell r="U89">
            <v>45169</v>
          </cell>
          <cell r="V89">
            <v>4320997</v>
          </cell>
          <cell r="W89">
            <v>45170</v>
          </cell>
          <cell r="X89">
            <v>45199</v>
          </cell>
          <cell r="Y89">
            <v>4320997</v>
          </cell>
          <cell r="Z89">
            <v>45200</v>
          </cell>
          <cell r="AA89">
            <v>45230</v>
          </cell>
          <cell r="AB89">
            <v>4320997</v>
          </cell>
          <cell r="AC89">
            <v>45231</v>
          </cell>
          <cell r="AD89">
            <v>45260</v>
          </cell>
          <cell r="AE89">
            <v>2160499</v>
          </cell>
          <cell r="AF89">
            <v>45261</v>
          </cell>
          <cell r="AG89">
            <v>45275</v>
          </cell>
          <cell r="AH89">
            <v>1728399</v>
          </cell>
          <cell r="AI89">
            <v>45276</v>
          </cell>
          <cell r="AJ89">
            <v>45287</v>
          </cell>
          <cell r="AK89">
            <v>2592598</v>
          </cell>
          <cell r="AL89">
            <v>45288</v>
          </cell>
          <cell r="AM89">
            <v>45305</v>
          </cell>
          <cell r="BI89" t="str">
            <v>Área de Sistemas</v>
          </cell>
          <cell r="BJ89" t="str">
            <v>ROIMAN ARTURO SASTOQUE GUZMÁN</v>
          </cell>
          <cell r="BK89" t="str">
            <v>Jefe de Oficina</v>
          </cell>
          <cell r="BL89">
            <v>1622</v>
          </cell>
          <cell r="BM89">
            <v>45121</v>
          </cell>
          <cell r="BN89">
            <v>250617833</v>
          </cell>
          <cell r="BO89">
            <v>3720</v>
          </cell>
          <cell r="BP89">
            <v>45125</v>
          </cell>
          <cell r="BQ89">
            <v>21316919</v>
          </cell>
          <cell r="BR89">
            <v>1</v>
          </cell>
          <cell r="BS89">
            <v>45259</v>
          </cell>
          <cell r="BT89">
            <v>45276</v>
          </cell>
          <cell r="BU89">
            <v>45305</v>
          </cell>
          <cell r="BV89" t="str">
            <v>Treinta (30) días calendario</v>
          </cell>
          <cell r="BW89" t="str">
            <v>Cinco (05) meses y veintiocho (28) días calendario</v>
          </cell>
          <cell r="BX89">
            <v>1</v>
          </cell>
          <cell r="BY89">
            <v>45259</v>
          </cell>
          <cell r="BZ89">
            <v>4320997</v>
          </cell>
          <cell r="CA89">
            <v>2901</v>
          </cell>
          <cell r="CB89">
            <v>45259</v>
          </cell>
          <cell r="CC89">
            <v>132169843</v>
          </cell>
          <cell r="CD89">
            <v>7056</v>
          </cell>
          <cell r="CE89">
            <v>45259</v>
          </cell>
          <cell r="CF89">
            <v>4320997</v>
          </cell>
          <cell r="CP89">
            <v>45305</v>
          </cell>
          <cell r="CS89" t="str">
            <v>1. Contribuir a fortalecer el Sistema de Información Académico de la Universidad de los Llanos (SIAU), atendiendo la Ficha BPUNI SIST 02 0610 2022 “Adquisición de infraestructura TIC para el fortalecimiento de las funciones misionales y administrativas de la Universidad de los Llanos”. 2. Cooperar con el análisis de la información para el Sistema de Información Académico de la Universidad de los Llanos (SIAU). 3. Contribuir con el desarrollo, pruebas, implementación y documentación de nuevas funcionalidades para Sistema de Información Académico de la Universidad de los Llanos (SIAU). 4. Constribuir con el mantenimiento, soporte y pruebas de las funcionalidades existentes en el SIAU, solucionando los incidentes y requerimientos planteados por los usuarios. 5. Cooperar con la elaboración de la documentación técnica de los ajustes implementados. 6. Apoyar la gestión y respuesta oportuna a las solicitudes/inquietudes presentadas por los usuarios finales, relacionadas con la operación del SIAU. 7. Aportar un cronograma que establezca las actividades y los tiempos de los desarrollos, mantenimientos y soportes que le sean asignados, y reportar su avance. 8. Contribuir a fortalecer el proceso de Gestión de TIC, aplicando estrictamente los procedimientos establecidos.</v>
          </cell>
          <cell r="CT89">
            <v>1121902199.8</v>
          </cell>
          <cell r="CU89">
            <v>490</v>
          </cell>
          <cell r="CV89" t="str">
            <v>40062</v>
          </cell>
          <cell r="CW89">
            <v>504</v>
          </cell>
          <cell r="CX89" t="str">
            <v>447</v>
          </cell>
          <cell r="CY89">
            <v>8299</v>
          </cell>
          <cell r="CZ89" t="str">
            <v>M6</v>
          </cell>
        </row>
        <row r="90">
          <cell r="B90" t="str">
            <v>0935 DE 2023</v>
          </cell>
          <cell r="C90">
            <v>1121919590</v>
          </cell>
          <cell r="D90" t="str">
            <v xml:space="preserve">CARLOS DANIEL GONZALEZ TORRES </v>
          </cell>
          <cell r="E90" t="str">
            <v>CONTRATO DE PRESTACIÓN DE SERVICIOS PROFESIONALES</v>
          </cell>
          <cell r="F90" t="str">
            <v>PRESTACIÓN DE SERVICIOS PROFESIONALES NECESARIO PARA EL DESARROLLO DEL PROYECTO FICHA BPUNI SIST 02 0610 2022 “ADQUISICIÓN DE INFRAESTRUCTURA TIC PARA EL FORTALECIMIENTO DE LAS FUNCIONES MISIONALES Y ADMINISTRATIVAS DE LA UNIVERSIDAD DE LOS LLANOS”</v>
          </cell>
          <cell r="G90">
            <v>45125</v>
          </cell>
          <cell r="H90">
            <v>18436256</v>
          </cell>
          <cell r="I90" t="str">
            <v>Cuatro (04) meses y veintiocho (28) días calendario</v>
          </cell>
          <cell r="J90">
            <v>45125</v>
          </cell>
          <cell r="K90">
            <v>45275</v>
          </cell>
          <cell r="L90" t="str">
            <v>NO APLICA</v>
          </cell>
          <cell r="M90" t="str">
            <v>NO APLICA</v>
          </cell>
          <cell r="N90" t="str">
            <v>NO APLICA</v>
          </cell>
          <cell r="O90">
            <v>8</v>
          </cell>
          <cell r="P90">
            <v>1619401</v>
          </cell>
          <cell r="Q90">
            <v>45125</v>
          </cell>
          <cell r="R90">
            <v>45138</v>
          </cell>
          <cell r="S90">
            <v>3737079</v>
          </cell>
          <cell r="T90">
            <v>45139</v>
          </cell>
          <cell r="U90">
            <v>45169</v>
          </cell>
          <cell r="V90">
            <v>3737079</v>
          </cell>
          <cell r="W90">
            <v>45170</v>
          </cell>
          <cell r="X90">
            <v>45199</v>
          </cell>
          <cell r="Y90">
            <v>3737079</v>
          </cell>
          <cell r="Z90">
            <v>45200</v>
          </cell>
          <cell r="AA90">
            <v>45230</v>
          </cell>
          <cell r="AB90">
            <v>3737079</v>
          </cell>
          <cell r="AC90">
            <v>45231</v>
          </cell>
          <cell r="AD90">
            <v>45260</v>
          </cell>
          <cell r="AE90">
            <v>1868539</v>
          </cell>
          <cell r="AF90">
            <v>45261</v>
          </cell>
          <cell r="AG90">
            <v>45275</v>
          </cell>
          <cell r="AH90">
            <v>1494832</v>
          </cell>
          <cell r="AI90">
            <v>45276</v>
          </cell>
          <cell r="AJ90">
            <v>45287</v>
          </cell>
          <cell r="AK90">
            <v>2242247</v>
          </cell>
          <cell r="AL90">
            <v>45288</v>
          </cell>
          <cell r="AM90">
            <v>45305</v>
          </cell>
          <cell r="BI90" t="str">
            <v>Área de Sistemas</v>
          </cell>
          <cell r="BJ90" t="str">
            <v>ROIMAN ARTURO SASTOQUE GUZMÁN</v>
          </cell>
          <cell r="BK90" t="str">
            <v>Jefe de Oficina</v>
          </cell>
          <cell r="BL90">
            <v>1622</v>
          </cell>
          <cell r="BM90">
            <v>45121</v>
          </cell>
          <cell r="BN90">
            <v>250617833</v>
          </cell>
          <cell r="BO90">
            <v>3723</v>
          </cell>
          <cell r="BP90">
            <v>45125</v>
          </cell>
          <cell r="BQ90">
            <v>18436256</v>
          </cell>
          <cell r="BR90">
            <v>1</v>
          </cell>
          <cell r="BS90">
            <v>45259</v>
          </cell>
          <cell r="BT90">
            <v>45276</v>
          </cell>
          <cell r="BU90">
            <v>45305</v>
          </cell>
          <cell r="BV90" t="str">
            <v>Treinta (30) días calendario</v>
          </cell>
          <cell r="BW90" t="str">
            <v>Cinco (05) meses y veintiocho (28) días calendario</v>
          </cell>
          <cell r="BX90">
            <v>1</v>
          </cell>
          <cell r="BY90">
            <v>45259</v>
          </cell>
          <cell r="BZ90">
            <v>3737079</v>
          </cell>
          <cell r="CA90">
            <v>2901</v>
          </cell>
          <cell r="CB90">
            <v>45259</v>
          </cell>
          <cell r="CC90">
            <v>132169843</v>
          </cell>
          <cell r="CD90">
            <v>7059</v>
          </cell>
          <cell r="CE90">
            <v>45259</v>
          </cell>
          <cell r="CF90">
            <v>3737079</v>
          </cell>
          <cell r="CP90">
            <v>45305</v>
          </cell>
          <cell r="CS90" t="str">
            <v>1. Contribuir a fortalecer el Sistema de Información Académico de la Universidad de los Llanos (SIAU), atendiendo la Ficha BPUNI SIST 02 0610 2022 “Adquisición de infraestructura TIC para el fortalecimiento de las funciones misionales y administrativas de la Universidad de los Llanos”. 2. Cooperar con el análisis de la información para el Sistema de Información Académico de la Universidad de los Llanos (SIAU). 3. Contribuir con el desarrollo, pruebas, implementación y documentación de nuevas funcionalidades para el Sistema de Información Académico de la Universidad de los Llanos (SIAU). 4. Coadyuvar con el mantenimiento, soporte y pruebas de las funcionalidades existentes en el SIAU, solucionando los incidentes y requerimientos planteados por los usuarios. 5. Cooperar con la elaboración de la documentación técnica de los ajustes implementados. 6. Apoyar la gestión y respuesta oportuna a las solicitudes/inquietudes presentadas por los usuarios finales, relacionadas con la operación del SIAU. 7. Aportar un cronograma que establezca las actividades y los tiempos de los desarrollos, mantenimientos y soportes que le sean asignados, y reportar su avance. 8. Contribuir a fortalecer el proceso de Gestión de TIC, aplicando estrictamente los procedimientos establecidos.</v>
          </cell>
          <cell r="CT90">
            <v>1121919590.0999999</v>
          </cell>
          <cell r="CU90">
            <v>490</v>
          </cell>
          <cell r="CV90" t="str">
            <v>40062</v>
          </cell>
          <cell r="CW90">
            <v>504</v>
          </cell>
          <cell r="CX90" t="str">
            <v>447</v>
          </cell>
          <cell r="CY90">
            <v>6201</v>
          </cell>
          <cell r="CZ90" t="str">
            <v>M6</v>
          </cell>
        </row>
        <row r="91">
          <cell r="B91" t="str">
            <v>0946 DE 2023</v>
          </cell>
          <cell r="C91">
            <v>38239974</v>
          </cell>
          <cell r="D91" t="str">
            <v xml:space="preserve">MARTA INES VARON RANGEL </v>
          </cell>
          <cell r="E91" t="str">
            <v>CONTRATO DE PRESTACIÓN DE SERVICIOS PROFESIONALES</v>
          </cell>
          <cell r="F91" t="str">
            <v>PRESTACIÓN DE SERVICIOS PROFESIONALES NECESARIO PARA EL FORTALECIMIENTO DE LOS PROCESOS DE GESTIÓN ADMINISTRATIVA Y CONTABLE DE LA DIVISIÓN DE TESORERÍA DE LA UNIVERSIDAD DE LOS LLANOS.</v>
          </cell>
          <cell r="G91">
            <v>45125</v>
          </cell>
          <cell r="H91">
            <v>14948315</v>
          </cell>
          <cell r="I91" t="str">
            <v>Cinco (05) meses y diez (10) días calendario</v>
          </cell>
          <cell r="J91">
            <v>45125</v>
          </cell>
          <cell r="K91">
            <v>45287</v>
          </cell>
          <cell r="L91" t="str">
            <v>NO APLICA</v>
          </cell>
          <cell r="M91" t="str">
            <v>NO APLICA</v>
          </cell>
          <cell r="N91" t="str">
            <v>NO APLICA</v>
          </cell>
          <cell r="O91">
            <v>7</v>
          </cell>
          <cell r="P91">
            <v>1214551</v>
          </cell>
          <cell r="Q91">
            <v>45125</v>
          </cell>
          <cell r="R91">
            <v>45138</v>
          </cell>
          <cell r="S91">
            <v>2802809</v>
          </cell>
          <cell r="T91">
            <v>45139</v>
          </cell>
          <cell r="U91">
            <v>45169</v>
          </cell>
          <cell r="V91">
            <v>2802809</v>
          </cell>
          <cell r="W91">
            <v>45170</v>
          </cell>
          <cell r="X91">
            <v>45199</v>
          </cell>
          <cell r="Y91">
            <v>2802809</v>
          </cell>
          <cell r="Z91">
            <v>45200</v>
          </cell>
          <cell r="AA91">
            <v>45230</v>
          </cell>
          <cell r="AB91">
            <v>2802809</v>
          </cell>
          <cell r="AC91">
            <v>45231</v>
          </cell>
          <cell r="AD91">
            <v>45260</v>
          </cell>
          <cell r="AE91">
            <v>2522528</v>
          </cell>
          <cell r="AF91">
            <v>45261</v>
          </cell>
          <cell r="AG91">
            <v>45287</v>
          </cell>
          <cell r="AH91">
            <v>1681685</v>
          </cell>
          <cell r="AI91">
            <v>45288</v>
          </cell>
          <cell r="AJ91">
            <v>45305</v>
          </cell>
          <cell r="BI91" t="str">
            <v>División de Tesorería</v>
          </cell>
          <cell r="BJ91" t="str">
            <v>JAIME RAÚL BARRIOS RAMÍREZ</v>
          </cell>
          <cell r="BK91" t="str">
            <v>Jefe de Oficina</v>
          </cell>
          <cell r="BL91">
            <v>1646</v>
          </cell>
          <cell r="BM91">
            <v>45122</v>
          </cell>
          <cell r="BN91">
            <v>3162464808</v>
          </cell>
          <cell r="BO91">
            <v>3773</v>
          </cell>
          <cell r="BP91">
            <v>45125</v>
          </cell>
          <cell r="BQ91">
            <v>14948315</v>
          </cell>
          <cell r="BR91">
            <v>1</v>
          </cell>
          <cell r="BS91">
            <v>45259</v>
          </cell>
          <cell r="BT91">
            <v>45288</v>
          </cell>
          <cell r="BU91">
            <v>45305</v>
          </cell>
          <cell r="BV91" t="str">
            <v xml:space="preserve">Dieciocho (18) días calendario </v>
          </cell>
          <cell r="BW91" t="str">
            <v>Cinco (05) meses y veintiocho (28) días calendario</v>
          </cell>
          <cell r="BX91">
            <v>1</v>
          </cell>
          <cell r="BY91">
            <v>45259</v>
          </cell>
          <cell r="BZ91">
            <v>1681685</v>
          </cell>
          <cell r="CA91">
            <v>2901</v>
          </cell>
          <cell r="CB91">
            <v>45259</v>
          </cell>
          <cell r="CC91">
            <v>132169843</v>
          </cell>
          <cell r="CD91">
            <v>7007</v>
          </cell>
          <cell r="CE91">
            <v>45259</v>
          </cell>
          <cell r="CF91">
            <v>1681685</v>
          </cell>
          <cell r="CP91">
            <v>45305</v>
          </cell>
          <cell r="CS91" t="str">
            <v>1.	Contribuir en la redacción de comunicaciones escritas y control de agenda a reuniones y asistencia por delegación a las mismas. 2. Apoyar en el seguimiento a Planes de Mejoramiento, Mapa de Riesgos y demás informes requeridos a la Tesorería (FO-FIN-05, FO-FIN-16, FO-FIN-20, FO-FIN-21). 3. Brindar apoyo en el seguimiento de las cuentas bancaria de convenios (Activas e Inactivas) y su estado actual en la oficina Jurídica de la Universidad (proceso de liquidación- acta de liquidación) para el traslado de saldos y/o cancelación de las mismas cuentas bancarias. 4. Apoyo al seguimiento de transferencias Nación, Generación E y/o Fondo Solidario para la Educación – FSE, resoluciones de giro y extractos bancarios Universidad. 5. Coadyuvar en la consolidación de los reportes en SICOF para la verificación de la correcta ejecución presupuestal en los pagos realizados por Tesorería mensualmente. 6. Apoyar a la consolidación de los reportes en SICOF, para la construcción y validación de la información de los reportes a la Contraloría General de la Nación: Vista 2 y Vista 7. 7. Contribuir en el apoyo en la recepción y verificación de lista de chequeo de la documentación que contiene las diferentes órdenes de pago a los proyectos con recursos del SPGR, para el proceso de giros al Ministerio de Hacienda. 8. Apoyo en la revisión y respuesta del correo institucional tesoreria@unillanos.edu.co y el reenvió según requerimientos a los correos institucionales del equipo de trabajo de la oficina de Tesorería y a los correo de procesos: extractostesoreria@unillanos.edu.co,  certificados_retenciones@unillanos.edu.co, pactesoreria@unillanos.edu.co, cajasmenoresextractos@unillanos.edu.co y su seguimiento oportuno a la contestación de los mismos. 9. Apoyo a la elaboración de informes y demás requerimientos emanados por los diferentes entes de control y dependencias de la Universidad.</v>
          </cell>
          <cell r="CT91">
            <v>38239974</v>
          </cell>
          <cell r="CU91">
            <v>504</v>
          </cell>
          <cell r="CV91" t="str">
            <v>415</v>
          </cell>
          <cell r="CW91">
            <v>504</v>
          </cell>
          <cell r="CX91" t="str">
            <v>415</v>
          </cell>
          <cell r="CY91">
            <v>9609</v>
          </cell>
          <cell r="CZ91" t="str">
            <v>M6</v>
          </cell>
        </row>
        <row r="92">
          <cell r="B92" t="str">
            <v>0947 DE 2023</v>
          </cell>
          <cell r="C92">
            <v>40340708</v>
          </cell>
          <cell r="D92" t="str">
            <v>KARINA GISELL GONZALEZ SANCHEZ</v>
          </cell>
          <cell r="E92" t="str">
            <v>CONTRATO DE PRESTACIÓN DE SERVICIOS PROFESIONALES</v>
          </cell>
          <cell r="F92" t="str">
            <v>PRESTACIÓN DE SERVICIOS PROFESIONALES NECESARIO PARA EL FORTALECIMIENTO DE LOS PROCESOS DE GESTIÓN ADMINISTRATIVA Y CONTABLE DE LA DIVISIÓN DE TESORERÍA DE LA UNIVERSIDAD DE LOS LLANOS.</v>
          </cell>
          <cell r="G92">
            <v>45125</v>
          </cell>
          <cell r="H92">
            <v>14948315</v>
          </cell>
          <cell r="I92" t="str">
            <v>Cinco (05) meses y diez (10) días calendario</v>
          </cell>
          <cell r="J92">
            <v>45125</v>
          </cell>
          <cell r="K92">
            <v>45287</v>
          </cell>
          <cell r="L92" t="str">
            <v>NO APLICA</v>
          </cell>
          <cell r="M92" t="str">
            <v>NO APLICA</v>
          </cell>
          <cell r="N92" t="str">
            <v>NO APLICA</v>
          </cell>
          <cell r="O92">
            <v>7</v>
          </cell>
          <cell r="P92">
            <v>1214551</v>
          </cell>
          <cell r="Q92">
            <v>45125</v>
          </cell>
          <cell r="R92">
            <v>45138</v>
          </cell>
          <cell r="S92">
            <v>2802809</v>
          </cell>
          <cell r="T92">
            <v>45139</v>
          </cell>
          <cell r="U92">
            <v>45169</v>
          </cell>
          <cell r="V92">
            <v>2802809</v>
          </cell>
          <cell r="W92">
            <v>45170</v>
          </cell>
          <cell r="X92">
            <v>45199</v>
          </cell>
          <cell r="Y92">
            <v>2802809</v>
          </cell>
          <cell r="Z92">
            <v>45200</v>
          </cell>
          <cell r="AA92">
            <v>45230</v>
          </cell>
          <cell r="AB92">
            <v>2802809</v>
          </cell>
          <cell r="AC92">
            <v>45231</v>
          </cell>
          <cell r="AD92">
            <v>45260</v>
          </cell>
          <cell r="AE92">
            <v>2522528</v>
          </cell>
          <cell r="AF92">
            <v>45261</v>
          </cell>
          <cell r="AG92">
            <v>45287</v>
          </cell>
          <cell r="AH92">
            <v>1681685</v>
          </cell>
          <cell r="AI92">
            <v>45288</v>
          </cell>
          <cell r="AJ92">
            <v>45305</v>
          </cell>
          <cell r="BI92" t="str">
            <v>División de Tesorería</v>
          </cell>
          <cell r="BJ92" t="str">
            <v>JAIME RAÚL BARRIOS RAMÍREZ</v>
          </cell>
          <cell r="BK92" t="str">
            <v>Jefe de Oficina</v>
          </cell>
          <cell r="BL92">
            <v>1646</v>
          </cell>
          <cell r="BM92">
            <v>45122</v>
          </cell>
          <cell r="BN92">
            <v>3162464808</v>
          </cell>
          <cell r="BO92">
            <v>3781</v>
          </cell>
          <cell r="BP92">
            <v>45125</v>
          </cell>
          <cell r="BQ92">
            <v>14948315</v>
          </cell>
          <cell r="BR92">
            <v>1</v>
          </cell>
          <cell r="BS92">
            <v>45259</v>
          </cell>
          <cell r="BT92">
            <v>45288</v>
          </cell>
          <cell r="BU92">
            <v>45305</v>
          </cell>
          <cell r="BV92" t="str">
            <v xml:space="preserve">Dieciocho (18) días calendario </v>
          </cell>
          <cell r="BW92" t="str">
            <v>Cinco (05) meses y veintiocho (28) días calendario</v>
          </cell>
          <cell r="BX92">
            <v>1</v>
          </cell>
          <cell r="BY92">
            <v>45259</v>
          </cell>
          <cell r="BZ92">
            <v>1681685</v>
          </cell>
          <cell r="CA92">
            <v>2901</v>
          </cell>
          <cell r="CB92">
            <v>45259</v>
          </cell>
          <cell r="CC92">
            <v>132169843</v>
          </cell>
          <cell r="CD92">
            <v>7010</v>
          </cell>
          <cell r="CE92">
            <v>45259</v>
          </cell>
          <cell r="CF92">
            <v>1681685</v>
          </cell>
          <cell r="CP92">
            <v>45305</v>
          </cell>
          <cell r="CS92" t="str">
            <v>1. Contribuir en la recepción y descargue en los portales bancarios de los diferentes extractos de las cuentas bancarias de la Universidad para el seguimiento, control, y generación de los respectivos auxiliares de bancos, como apoyo al procedimiento de conciliación Bancaria de las mismas. 2. Brindar apoyo al procedimiento de Cierre de Bancos, mediante la contabilización e identificación de sus ingresos para cada una de las cuentas bancarias de la Universidad, igualmente la contabilización de gravámenes a los movimientos financieros, comisiones, timbres de chequera, rendimientos financieros, entre otros. 3. Contribuir en el apoyo de insumos (extractos bancarios mensuales) al proceso de conciliaciones bancarias, contabilización de ajustes tesórales, e identificación y depuración de las partidas conciliatorias. 4. Apoyo en la generación y revisión del informe de ingresos posterior al cierre de bancos para su remisión a las dependencias pertinentes de la Universidad. 5. Coadyuvar en el cargue de los archivos con los ingresos de matrículas, inscripciones y servicios en la plataforma SIAU para la habilitación de los estudiantes en el proceso de matrículas. 6. Apoyar al proceso de facturación electrónica, realizando el descargue del recaudo diario en bancos y el respectivo cargue de los archivos revisados por la oficina de Sistemas para la elaboración de las facturas por la oficina de Contabilidad. 7. Brindar apoyo en la causación del crédito ICETEX y el registro del ingreso para los procesos de pagos de devolución ICETEX - créditos y Generación E. 8. Contribuir en la validación de los pagos realizados por los estudiantes para la expedición de Certificados y Constancias de estudio por la Oficina de Admisiones Registro y Control de la Universidad. 9. Apoyar en la revisión y preparación de la información exógena de Industria y Comercio Alcaldía de Villavicencio para su revisión por la Oficina de Contabilidad y posterior cargue en la plataforma de impuestos de la Alcaldía de Villavicencio. 10. Apoyo a la consolidación de los reportes en SICOF, para la construcción y validación de la información de los reportes a la Contraloría General de la Nación: Vista 2 y Vista 7. 11. Apoyar la elaboración de informes y demás requerimientos emanados por los diferentes entes de control y dependencias de la Universidad.</v>
          </cell>
          <cell r="CT92">
            <v>40340708</v>
          </cell>
          <cell r="CU92">
            <v>504</v>
          </cell>
          <cell r="CV92" t="str">
            <v>415</v>
          </cell>
          <cell r="CW92">
            <v>504</v>
          </cell>
          <cell r="CX92" t="str">
            <v>415</v>
          </cell>
          <cell r="CY92">
            <v>6920</v>
          </cell>
          <cell r="CZ92" t="str">
            <v>M5</v>
          </cell>
        </row>
        <row r="93">
          <cell r="B93" t="str">
            <v>0948 DE 2023</v>
          </cell>
          <cell r="C93">
            <v>1121396500</v>
          </cell>
          <cell r="D93" t="str">
            <v>JUAN DAVID VARGAS GARCIA</v>
          </cell>
          <cell r="E93" t="str">
            <v>CONTRATO DE PRESTACIÓN DE SERVICIOS PROFESIONALES</v>
          </cell>
          <cell r="F93" t="str">
            <v>PRESTACIÓN DE SERVICIOS PROFESIONALES NECESARIO PARA EL FORTALECIMIENTO DE LOS PROCESOS DE GESTIÓN ADMINISTRATIVA Y CONTABLE DE LA DIVISIÓN DE TESORERÍA DE LA UNIVERSIDAD DE LOS LLANOS.</v>
          </cell>
          <cell r="G93">
            <v>45125</v>
          </cell>
          <cell r="H93">
            <v>12456928</v>
          </cell>
          <cell r="I93" t="str">
            <v>Cinco (05) meses y diez (10) días calendario</v>
          </cell>
          <cell r="J93">
            <v>45125</v>
          </cell>
          <cell r="K93">
            <v>45287</v>
          </cell>
          <cell r="L93" t="str">
            <v>NO APLICA</v>
          </cell>
          <cell r="M93" t="str">
            <v>NO APLICA</v>
          </cell>
          <cell r="N93" t="str">
            <v>NO APLICA</v>
          </cell>
          <cell r="O93">
            <v>7</v>
          </cell>
          <cell r="P93">
            <v>1012125</v>
          </cell>
          <cell r="Q93">
            <v>45125</v>
          </cell>
          <cell r="R93">
            <v>45138</v>
          </cell>
          <cell r="S93">
            <v>2335674</v>
          </cell>
          <cell r="T93">
            <v>45139</v>
          </cell>
          <cell r="U93">
            <v>45169</v>
          </cell>
          <cell r="V93">
            <v>2335674</v>
          </cell>
          <cell r="W93">
            <v>45170</v>
          </cell>
          <cell r="X93">
            <v>45199</v>
          </cell>
          <cell r="Y93">
            <v>2335674</v>
          </cell>
          <cell r="Z93">
            <v>45200</v>
          </cell>
          <cell r="AA93">
            <v>45230</v>
          </cell>
          <cell r="AB93">
            <v>2335674</v>
          </cell>
          <cell r="AC93">
            <v>45231</v>
          </cell>
          <cell r="AD93">
            <v>45260</v>
          </cell>
          <cell r="AE93">
            <v>2102107</v>
          </cell>
          <cell r="AF93">
            <v>45261</v>
          </cell>
          <cell r="AG93">
            <v>45287</v>
          </cell>
          <cell r="AH93">
            <v>1401404</v>
          </cell>
          <cell r="AI93">
            <v>45288</v>
          </cell>
          <cell r="AJ93">
            <v>45305</v>
          </cell>
          <cell r="BI93" t="str">
            <v>División de Tesorería</v>
          </cell>
          <cell r="BJ93" t="str">
            <v>JAIME RAÚL BARRIOS RAMÍREZ</v>
          </cell>
          <cell r="BK93" t="str">
            <v>Jefe de Oficina</v>
          </cell>
          <cell r="BL93">
            <v>1646</v>
          </cell>
          <cell r="BM93">
            <v>45122</v>
          </cell>
          <cell r="BN93">
            <v>3162464808</v>
          </cell>
          <cell r="BO93">
            <v>3842</v>
          </cell>
          <cell r="BP93">
            <v>45125</v>
          </cell>
          <cell r="BQ93">
            <v>12456928</v>
          </cell>
          <cell r="BR93">
            <v>1</v>
          </cell>
          <cell r="BS93">
            <v>45259</v>
          </cell>
          <cell r="BT93">
            <v>45288</v>
          </cell>
          <cell r="BU93">
            <v>45305</v>
          </cell>
          <cell r="BV93" t="str">
            <v xml:space="preserve">Dieciocho (18) días calendario </v>
          </cell>
          <cell r="BW93" t="str">
            <v>Cinco (05) meses y veintiocho (28) días calendario</v>
          </cell>
          <cell r="BX93">
            <v>1</v>
          </cell>
          <cell r="BY93">
            <v>45259</v>
          </cell>
          <cell r="BZ93">
            <v>1401404</v>
          </cell>
          <cell r="CA93">
            <v>2901</v>
          </cell>
          <cell r="CB93">
            <v>45259</v>
          </cell>
          <cell r="CC93">
            <v>132169843</v>
          </cell>
          <cell r="CD93">
            <v>7033</v>
          </cell>
          <cell r="CE93">
            <v>45259</v>
          </cell>
          <cell r="CF93">
            <v>1401404</v>
          </cell>
          <cell r="CP93">
            <v>45305</v>
          </cell>
          <cell r="CS93" t="str">
            <v>1. Apoyar en el procedimiento de corrección de los Certificados de Ingresos y Retenciones. 2. Contribuir en el proceso de parametrización y preparación de la información exógena (Formato-22-73- DIAN) de la Universidad de los Llanos. 3. Brindar apoyo al proceso de parametrización y preparación de la información exógena de Industria y Comercio Alcaldía de Villavicencio. 4. Colaborar en el proceso mensual de cierre de bancos y sus ajustes tesorales. 5. Brindar apoyo en la identificación y revisión de ingresos y sus terceros para proceso de depuración, extraídos de los archivos planos de los portales bancarios para el en plataforma SIAU y posterior Facturación Electrónica. 6. Identificar los ingresos que se encuentran facturados en SICOF, teniendo como referencia el reporte QUERY de cuentas por cobrar, para la construcción de los archivos planos y cargue en INTERFACE en SICOF y su respectiva contabilización. 7. Contribuir en la depuración de todas las facturas que están pendientes por cruzar en SICOF, para su contabilización y respectivo cargue en INTERFACE. 8. Contribuir en revisar la contabilización de los pagos de los derechos académicos y verificar su registro en las plataformas de SICOF y SIAU, como apoyo al proceso de autorización para los grados de estudiantes de la Universidad. 9. Apoyar el registro total de los ajustes contables, mediante el cargue masivo (matriculas pregrado y posgrados) por la opción INTERFACE – SICOF, a través del módulo de Tesorería. 10. Brindar apoyo en revisar, identificar, depurar y contabilizar en SICOF, de forma manual de todos los ingresos de posgrados de la Universidad. 11. Apoyar en la elaboración de informes y demás requerimientos emanados por los diferentes entes de control y dependencias de la Universidad.</v>
          </cell>
          <cell r="CT93">
            <v>1121396500</v>
          </cell>
          <cell r="CU93">
            <v>504</v>
          </cell>
          <cell r="CV93" t="str">
            <v>415</v>
          </cell>
          <cell r="CW93">
            <v>504</v>
          </cell>
          <cell r="CX93" t="str">
            <v>415</v>
          </cell>
          <cell r="CY93">
            <v>8299</v>
          </cell>
          <cell r="CZ93" t="str">
            <v>M6</v>
          </cell>
        </row>
        <row r="94">
          <cell r="B94" t="str">
            <v>0949 DE 2023</v>
          </cell>
          <cell r="C94">
            <v>1121853400</v>
          </cell>
          <cell r="D94" t="str">
            <v>JULIE PAOLA TIJARO MOJICA</v>
          </cell>
          <cell r="E94" t="str">
            <v>CONTRATO DE PRESTACIÓN DE SERVICIOS PROFESIONALES</v>
          </cell>
          <cell r="F94" t="str">
            <v>PRESTACIÓN DE SERVICIOS PROFESIONALES NECESARIO PARA EL FORTALECIMIENTO DE LOS PROCESOS DE GESTIÓN ADMINISTRATIVA Y CONTABLE DE LA DIVISIÓN DE TESORERÍA DE LA UNIVERSIDAD DE LOS LLANOS.</v>
          </cell>
          <cell r="G94">
            <v>45125</v>
          </cell>
          <cell r="H94">
            <v>14948314</v>
          </cell>
          <cell r="I94" t="str">
            <v>Cinco (05) meses y diez (10) días calendario</v>
          </cell>
          <cell r="J94">
            <v>45125</v>
          </cell>
          <cell r="K94">
            <v>45287</v>
          </cell>
          <cell r="L94" t="str">
            <v>NO APLICA</v>
          </cell>
          <cell r="M94" t="str">
            <v>NO APLICA</v>
          </cell>
          <cell r="N94" t="str">
            <v>NO APLICA</v>
          </cell>
          <cell r="O94">
            <v>7</v>
          </cell>
          <cell r="P94">
            <v>1214551</v>
          </cell>
          <cell r="Q94">
            <v>45125</v>
          </cell>
          <cell r="R94">
            <v>45138</v>
          </cell>
          <cell r="S94">
            <v>2802809</v>
          </cell>
          <cell r="T94">
            <v>45139</v>
          </cell>
          <cell r="U94">
            <v>45169</v>
          </cell>
          <cell r="V94">
            <v>2802809</v>
          </cell>
          <cell r="W94">
            <v>45170</v>
          </cell>
          <cell r="X94">
            <v>45199</v>
          </cell>
          <cell r="Y94">
            <v>2802809</v>
          </cell>
          <cell r="Z94">
            <v>45200</v>
          </cell>
          <cell r="AA94">
            <v>45230</v>
          </cell>
          <cell r="AB94">
            <v>2802809</v>
          </cell>
          <cell r="AC94">
            <v>45231</v>
          </cell>
          <cell r="AD94">
            <v>45260</v>
          </cell>
          <cell r="AE94">
            <v>2522527</v>
          </cell>
          <cell r="AF94">
            <v>45261</v>
          </cell>
          <cell r="AG94">
            <v>45287</v>
          </cell>
          <cell r="AH94">
            <v>1681685</v>
          </cell>
          <cell r="AI94">
            <v>45288</v>
          </cell>
          <cell r="AJ94">
            <v>45305</v>
          </cell>
          <cell r="BI94" t="str">
            <v>División de Tesorería</v>
          </cell>
          <cell r="BJ94" t="str">
            <v>JAIME RAÚL BARRIOS RAMÍREZ</v>
          </cell>
          <cell r="BK94" t="str">
            <v>Jefe de Oficina</v>
          </cell>
          <cell r="BL94">
            <v>1646</v>
          </cell>
          <cell r="BM94">
            <v>45122</v>
          </cell>
          <cell r="BN94">
            <v>3162464808</v>
          </cell>
          <cell r="BO94">
            <v>3865</v>
          </cell>
          <cell r="BP94">
            <v>45125</v>
          </cell>
          <cell r="BQ94">
            <v>14948314</v>
          </cell>
          <cell r="BR94">
            <v>1</v>
          </cell>
          <cell r="BS94">
            <v>45259</v>
          </cell>
          <cell r="BT94">
            <v>45288</v>
          </cell>
          <cell r="BU94">
            <v>45305</v>
          </cell>
          <cell r="BV94" t="str">
            <v xml:space="preserve">Dieciocho (18) días calendario </v>
          </cell>
          <cell r="BW94" t="str">
            <v>Cinco (05) meses y veintiocho (28) días calendario</v>
          </cell>
          <cell r="BX94">
            <v>1</v>
          </cell>
          <cell r="BY94">
            <v>45259</v>
          </cell>
          <cell r="BZ94">
            <v>1681685</v>
          </cell>
          <cell r="CA94">
            <v>2901</v>
          </cell>
          <cell r="CB94">
            <v>45259</v>
          </cell>
          <cell r="CC94">
            <v>132169843</v>
          </cell>
          <cell r="CD94">
            <v>7044</v>
          </cell>
          <cell r="CE94">
            <v>45259</v>
          </cell>
          <cell r="CF94">
            <v>1681685</v>
          </cell>
          <cell r="CP94">
            <v>45305</v>
          </cell>
          <cell r="CS94" t="str">
            <v>1. Apoyar en la recepción de las diferentes órdenes de pago por concepto de compra, trabajo, obra, CPS. 2. Contribuir en la revisión de los soportes legales que deben acompañar las diferentes órdenes de pago, al igual, que su imputación contable y correcta liquidación de impuestos y retenciones practicadas a las mismas. 3. Brindar apoyo en la contabilización de la respectiva legalización de avances, otorgados al personal administrativo y docente de la Universidad, igualmente, la revisión y verificación de los documentos que soportan la legalización de los mismos según la ley, y la Resolución Rectoral que la otorga. 4. Coordinar con la oficina de Contabilidad, la revisión y aprobación de los documentos que acompañan las legalizaciones de los avances en proceso. 5. Coordinar con Caja de Tesorería la devolución de dineros por concepto de avances, y sus retenciones. 6. Apoyo en la preparación y presentación a la oficina de control Interno de Gestión del informe mensual de avances pendientes por legalizar. 7. Apoyo en la revisión SICOF y entrega de (solicitud de certificados de Retención en la Fuente, IVA e ICA, solicitud de Certificados de Ingresos y Retenciones, entre otras). 8. Apoyo en la preparación mensual y cargue del informe de Contribución Democrática FONSECON – MEN. 9. Brindar apoyo en la preparación semestral y cargue del informe de ESTAMPILLA – MEN. 10. Contribuir en el proceso de revisión y preparación de la información exógena de la Universidad Formato-22-73- DIAN. Medios magnéticos año fiscal. 11. Apoyo a la elaboración de informes y demás requerimientos emanados por los diferentes entes de control y dependencias de Universidad.</v>
          </cell>
          <cell r="CT94">
            <v>1121853400</v>
          </cell>
          <cell r="CU94">
            <v>504</v>
          </cell>
          <cell r="CV94" t="str">
            <v>415</v>
          </cell>
          <cell r="CW94">
            <v>504</v>
          </cell>
          <cell r="CX94" t="str">
            <v>415</v>
          </cell>
          <cell r="CY94">
            <v>6920</v>
          </cell>
          <cell r="CZ94" t="str">
            <v>M5</v>
          </cell>
        </row>
        <row r="95">
          <cell r="B95" t="str">
            <v>0969 DE 2023</v>
          </cell>
          <cell r="C95">
            <v>1121894142</v>
          </cell>
          <cell r="D95" t="str">
            <v>LEIDY ALEJANDRA SARMIENTO FULA</v>
          </cell>
          <cell r="E95" t="str">
            <v>CONTRATO DE PRESTACIÓN DE SERVICIOS PROFESIONALES</v>
          </cell>
          <cell r="F95" t="str">
            <v>PRESTACIÓN DE SERVICIOS PROFESIONALES NECESARIO PARA EL FORTALECIMIENTO DE LOS PROCESOS CONTRACTUALES Y JURÍDICOS DE LA VICERRECTORÍA DE RECURSOS UNIVERSITARIOS DE LA UNIVERSIDAD DE LOS LLANOS.</v>
          </cell>
          <cell r="G95">
            <v>45139</v>
          </cell>
          <cell r="H95">
            <v>12612641</v>
          </cell>
          <cell r="I95" t="str">
            <v>Cuatro (04) meses y quince (15) días calendario</v>
          </cell>
          <cell r="J95">
            <v>45139</v>
          </cell>
          <cell r="K95">
            <v>45275</v>
          </cell>
          <cell r="L95" t="str">
            <v>NO APLICA</v>
          </cell>
          <cell r="M95" t="str">
            <v>NO APLICA</v>
          </cell>
          <cell r="N95" t="str">
            <v>NO APLICA</v>
          </cell>
          <cell r="O95">
            <v>7</v>
          </cell>
          <cell r="P95">
            <v>2802809</v>
          </cell>
          <cell r="Q95">
            <v>45139</v>
          </cell>
          <cell r="R95">
            <v>45169</v>
          </cell>
          <cell r="S95">
            <v>2802809</v>
          </cell>
          <cell r="T95">
            <v>45170</v>
          </cell>
          <cell r="U95">
            <v>45199</v>
          </cell>
          <cell r="V95">
            <v>2802809</v>
          </cell>
          <cell r="W95">
            <v>45200</v>
          </cell>
          <cell r="X95">
            <v>45230</v>
          </cell>
          <cell r="Y95">
            <v>2802809</v>
          </cell>
          <cell r="Z95">
            <v>45231</v>
          </cell>
          <cell r="AA95">
            <v>45260</v>
          </cell>
          <cell r="AB95">
            <v>1401405</v>
          </cell>
          <cell r="AC95">
            <v>45261</v>
          </cell>
          <cell r="AD95">
            <v>45275</v>
          </cell>
          <cell r="AE95">
            <v>1121124</v>
          </cell>
          <cell r="AF95">
            <v>45276</v>
          </cell>
          <cell r="AG95">
            <v>45287</v>
          </cell>
          <cell r="AH95">
            <v>1681684</v>
          </cell>
          <cell r="AI95">
            <v>45288</v>
          </cell>
          <cell r="AJ95">
            <v>45305</v>
          </cell>
          <cell r="BI95" t="str">
            <v>Vicerrectoría de Recursos Universitarios</v>
          </cell>
          <cell r="BJ95" t="str">
            <v>WILSON FERNANDO SALGADO CIFUENTES</v>
          </cell>
          <cell r="BK95" t="str">
            <v>Vicerrector Universitario</v>
          </cell>
          <cell r="BL95">
            <v>1646</v>
          </cell>
          <cell r="BM95">
            <v>45122</v>
          </cell>
          <cell r="BN95">
            <v>3162464808</v>
          </cell>
          <cell r="BO95">
            <v>4121</v>
          </cell>
          <cell r="BP95">
            <v>45139</v>
          </cell>
          <cell r="BQ95">
            <v>12612641</v>
          </cell>
          <cell r="BR95">
            <v>1</v>
          </cell>
          <cell r="BS95">
            <v>45259</v>
          </cell>
          <cell r="BT95">
            <v>45276</v>
          </cell>
          <cell r="BU95">
            <v>45305</v>
          </cell>
          <cell r="BV95" t="str">
            <v>Treinta (30) días calendario</v>
          </cell>
          <cell r="BW95" t="str">
            <v>Cinco (05) meses y quince (15) días calendario</v>
          </cell>
          <cell r="BX95">
            <v>1</v>
          </cell>
          <cell r="BY95">
            <v>45259</v>
          </cell>
          <cell r="BZ95">
            <v>2802808</v>
          </cell>
          <cell r="CA95">
            <v>2901</v>
          </cell>
          <cell r="CB95">
            <v>45259</v>
          </cell>
          <cell r="CC95">
            <v>132169843</v>
          </cell>
          <cell r="CD95">
            <v>7054</v>
          </cell>
          <cell r="CE95">
            <v>45259</v>
          </cell>
          <cell r="CF95">
            <v>2802808</v>
          </cell>
          <cell r="CP95">
            <v>45305</v>
          </cell>
          <cell r="CS95" t="str">
            <v>1. Contribuir en el trámite, revisión, proyección y evaluación en las diferentes etapas de los procesos contractuales y administrativos, conforme a la normatividad vigente de la Universidad de los Llanos. 2. Cooperar en el cargue y seguimiento de la documentación emitida en los procesos contractuales de la Vicerrectoría de Recursos Universitarios (SECOP, Drive, micrositio contratación unillanos, entre otros.). 3. Coadyuvar en la proyección de informes o solicitudes internas o externas de carácter jurídico asignadas a la Vicerrectoría de Recursos Universitarios. 4. Contribuir en las auditorías internas o externas en los procesos de gestión de bienes y servicios, asignadas a la Vicerrectoría de Recursos Universitarios. 5. Contribuir en la verificación de los actos administrativo, que ordena el reintegro o devolución por diferentes conceptos a estudiantes o administrativos o demás entidades que así se requieran. 6. Coadyuvar en la proyección, revisión de los procesos de contratación de arrendamientos de los bienes de la Universidad.</v>
          </cell>
          <cell r="CT95">
            <v>1121894142</v>
          </cell>
          <cell r="CU95">
            <v>504</v>
          </cell>
          <cell r="CV95" t="str">
            <v>400</v>
          </cell>
          <cell r="CW95">
            <v>504</v>
          </cell>
          <cell r="CX95" t="str">
            <v>400</v>
          </cell>
          <cell r="CY95">
            <v>8299</v>
          </cell>
          <cell r="CZ95" t="str">
            <v>M6</v>
          </cell>
        </row>
        <row r="96">
          <cell r="B96" t="str">
            <v>0994 DE 2023</v>
          </cell>
          <cell r="C96">
            <v>340934</v>
          </cell>
          <cell r="D96" t="str">
            <v>ERAMIS OLIVERO CORRALES</v>
          </cell>
          <cell r="E96" t="str">
            <v>CONTRATO DE PRESTACIÓN DE SERVICIOS PROFESIONALES</v>
          </cell>
          <cell r="F96" t="str">
            <v>PRESTACIÓN DE SERVICIOS PROFESIONALES NECESARIO PARA EL DESARROLLO DEL PROYECTO FICHA BPUNI VIARE 01 2505 2023 “IMPLEMENTACIÓN DE UN SISTEMA DE COSTEO ACADÉMICO EN LA UNIVERSIDAD DE LOS LLANOS (FASE II)”</v>
          </cell>
          <cell r="G96">
            <v>45139</v>
          </cell>
          <cell r="H96">
            <v>39200000</v>
          </cell>
          <cell r="I96" t="str">
            <v>Cuatro (04) meses y veintisiete (27) días calendario</v>
          </cell>
          <cell r="J96">
            <v>45139</v>
          </cell>
          <cell r="K96">
            <v>45287</v>
          </cell>
          <cell r="L96" t="str">
            <v>NO APLICA</v>
          </cell>
          <cell r="M96" t="str">
            <v>NO APLICA</v>
          </cell>
          <cell r="N96" t="str">
            <v>NO APLICA</v>
          </cell>
          <cell r="O96">
            <v>7</v>
          </cell>
          <cell r="P96">
            <v>8000000</v>
          </cell>
          <cell r="Q96">
            <v>45139</v>
          </cell>
          <cell r="R96">
            <v>45169</v>
          </cell>
          <cell r="S96">
            <v>8000000</v>
          </cell>
          <cell r="T96">
            <v>45170</v>
          </cell>
          <cell r="U96">
            <v>45199</v>
          </cell>
          <cell r="V96">
            <v>8000000</v>
          </cell>
          <cell r="W96">
            <v>45200</v>
          </cell>
          <cell r="X96">
            <v>45230</v>
          </cell>
          <cell r="Y96">
            <v>8000000</v>
          </cell>
          <cell r="Z96">
            <v>45231</v>
          </cell>
          <cell r="AA96">
            <v>45260</v>
          </cell>
          <cell r="AB96">
            <v>7200000</v>
          </cell>
          <cell r="AC96">
            <v>45261</v>
          </cell>
          <cell r="AD96">
            <v>45287</v>
          </cell>
          <cell r="AE96">
            <v>8800000</v>
          </cell>
          <cell r="AF96">
            <v>45288</v>
          </cell>
          <cell r="AG96">
            <v>45322</v>
          </cell>
          <cell r="AH96">
            <v>7200000</v>
          </cell>
          <cell r="AI96">
            <v>45323</v>
          </cell>
          <cell r="AJ96">
            <v>45349</v>
          </cell>
          <cell r="BI96" t="str">
            <v>División Financiera</v>
          </cell>
          <cell r="BJ96" t="str">
            <v>NANCY VELÁSQUEZ CÉSPEDES</v>
          </cell>
          <cell r="BK96" t="str">
            <v>Director Financiero</v>
          </cell>
          <cell r="BL96">
            <v>1713</v>
          </cell>
          <cell r="BM96">
            <v>45138.49391203704</v>
          </cell>
          <cell r="BN96">
            <v>39200000</v>
          </cell>
          <cell r="BO96">
            <v>4105</v>
          </cell>
          <cell r="BP96">
            <v>45139</v>
          </cell>
          <cell r="BQ96">
            <v>39200000</v>
          </cell>
          <cell r="BR96">
            <v>1</v>
          </cell>
          <cell r="BS96">
            <v>45259</v>
          </cell>
          <cell r="BT96">
            <v>45288</v>
          </cell>
          <cell r="BU96">
            <v>45349</v>
          </cell>
          <cell r="BV96" t="str">
            <v>Dos (02) meses calendario</v>
          </cell>
          <cell r="BW96" t="str">
            <v>Seis (06) meses y veintisiete (27) días calendario</v>
          </cell>
          <cell r="BX96">
            <v>1</v>
          </cell>
          <cell r="BY96">
            <v>45259</v>
          </cell>
          <cell r="BZ96">
            <v>16000000</v>
          </cell>
          <cell r="CA96">
            <v>2871</v>
          </cell>
          <cell r="CB96">
            <v>45259.361840277779</v>
          </cell>
          <cell r="CC96">
            <v>19612510</v>
          </cell>
          <cell r="CD96">
            <v>6960</v>
          </cell>
          <cell r="CE96">
            <v>45259.361840277779</v>
          </cell>
          <cell r="CF96">
            <v>16000000</v>
          </cell>
          <cell r="CP96">
            <v>45349</v>
          </cell>
          <cell r="CS96" t="str">
            <v>1. Contribuir en la identificación de las tablas y campos de la base de datos del ERP Financiero del cual se extrae la información para el sistema de costos. Estos deben ser relacionados con el apoyo, asistencia y colaboración institucional). 2. Colaborar en la documentación técnica que sirva de base para el desarrollo del Web Services entre la herramienta BI y el ERP financiero. 3. Apoyar en el levantamiento de necesidades de las áreas para realizar el diseño de los reportes a generar en la herramienta BI. 4. Coadyuvar en el análisis de los diferentes procesos y procedimiento de las áreas que impactan en la implementación del sistema de costos, así como en la definición y socialización de nuevos procesos.</v>
          </cell>
          <cell r="CT96">
            <v>340934</v>
          </cell>
          <cell r="CU96">
            <v>513</v>
          </cell>
          <cell r="CV96" t="str">
            <v>40058</v>
          </cell>
          <cell r="CW96">
            <v>513</v>
          </cell>
          <cell r="CX96" t="str">
            <v>40058</v>
          </cell>
          <cell r="CY96">
            <v>6920</v>
          </cell>
          <cell r="CZ96" t="str">
            <v>M5</v>
          </cell>
        </row>
        <row r="97">
          <cell r="B97" t="str">
            <v>1004 DE 2023</v>
          </cell>
          <cell r="C97">
            <v>1121860221</v>
          </cell>
          <cell r="D97" t="str">
            <v>SURIAN SURILLY CASTRO JARAMILLO</v>
          </cell>
          <cell r="E97" t="str">
            <v>CONTRATO DE PRESTACIÓN DE SERVICIOS DE APOYO A LA GESTIÓN</v>
          </cell>
          <cell r="F97" t="str">
            <v>PRESTACIÓN DE SERVICIOS DE APOYO A LA GESTIÓN NECESARIO PARA EL FORTALECIMIENTO DE LOS PROCESOS EN LA ESCUELA DE ADMINISTRACIÓN Y NEGOCIOS DE LA FACULTAD DE CIENCIAS ECONÓMICAS DE LA UNIVERSIDAD DE LOS LLANOS.</v>
          </cell>
          <cell r="G97">
            <v>45146</v>
          </cell>
          <cell r="H97">
            <v>8470716</v>
          </cell>
          <cell r="I97" t="str">
            <v>Cuatro (04) meses y ocho (08) días calendario</v>
          </cell>
          <cell r="J97">
            <v>45146</v>
          </cell>
          <cell r="K97">
            <v>45275</v>
          </cell>
          <cell r="L97" t="str">
            <v>NO APLICA</v>
          </cell>
          <cell r="M97" t="str">
            <v>NO APLICA</v>
          </cell>
          <cell r="N97" t="str">
            <v>NO APLICA</v>
          </cell>
          <cell r="O97">
            <v>7</v>
          </cell>
          <cell r="P97">
            <v>1522082</v>
          </cell>
          <cell r="Q97">
            <v>45146</v>
          </cell>
          <cell r="R97">
            <v>45169</v>
          </cell>
          <cell r="S97">
            <v>1985324</v>
          </cell>
          <cell r="T97">
            <v>45170</v>
          </cell>
          <cell r="U97">
            <v>45199</v>
          </cell>
          <cell r="V97">
            <v>1985324</v>
          </cell>
          <cell r="W97">
            <v>45200</v>
          </cell>
          <cell r="X97">
            <v>45230</v>
          </cell>
          <cell r="Y97">
            <v>1985324</v>
          </cell>
          <cell r="Z97">
            <v>45231</v>
          </cell>
          <cell r="AA97">
            <v>45260</v>
          </cell>
          <cell r="AB97">
            <v>992662</v>
          </cell>
          <cell r="AC97">
            <v>45261</v>
          </cell>
          <cell r="AD97">
            <v>45275</v>
          </cell>
          <cell r="AE97">
            <v>794130</v>
          </cell>
          <cell r="AF97">
            <v>45276</v>
          </cell>
          <cell r="AG97">
            <v>45287</v>
          </cell>
          <cell r="AH97">
            <v>1191194</v>
          </cell>
          <cell r="AI97">
            <v>45288</v>
          </cell>
          <cell r="AJ97">
            <v>45305</v>
          </cell>
          <cell r="BI97" t="str">
            <v>Facultad de Ciencias Económicas</v>
          </cell>
          <cell r="BJ97" t="str">
            <v>JAVIER DIAZ CASTRO</v>
          </cell>
          <cell r="BK97" t="str">
            <v>Decano de la Facultad de Ciencias Económicas</v>
          </cell>
          <cell r="BL97">
            <v>1646</v>
          </cell>
          <cell r="BM97">
            <v>45122</v>
          </cell>
          <cell r="BN97">
            <v>3162464808</v>
          </cell>
          <cell r="BO97">
            <v>4219</v>
          </cell>
          <cell r="BP97">
            <v>45146</v>
          </cell>
          <cell r="BQ97">
            <v>8470716</v>
          </cell>
          <cell r="BR97">
            <v>1</v>
          </cell>
          <cell r="BS97">
            <v>45259</v>
          </cell>
          <cell r="BT97">
            <v>45276</v>
          </cell>
          <cell r="BU97">
            <v>45305</v>
          </cell>
          <cell r="BV97" t="str">
            <v>Treinta (30) días calendario</v>
          </cell>
          <cell r="BW97" t="str">
            <v>Cinco (05) meses y ocho (08) días calendario</v>
          </cell>
          <cell r="BX97">
            <v>1</v>
          </cell>
          <cell r="BY97">
            <v>45259</v>
          </cell>
          <cell r="BZ97">
            <v>1985324</v>
          </cell>
          <cell r="CA97">
            <v>2901</v>
          </cell>
          <cell r="CB97">
            <v>45259</v>
          </cell>
          <cell r="CC97">
            <v>132169843</v>
          </cell>
          <cell r="CD97">
            <v>7049</v>
          </cell>
          <cell r="CE97">
            <v>45259</v>
          </cell>
          <cell r="CF97">
            <v>1985324</v>
          </cell>
          <cell r="CP97">
            <v>45305</v>
          </cell>
          <cell r="CS97" t="str">
            <v>1. Cooperar con los procesos administrativos de la escuela de administración y negocios. 2. Prestar apoyo en la atención a la comunicad universitaria (estudiantes y docentes). 3. Apoyar en la elaboración de las actas del supervisor de las horas de docencia de docentes catedráticos. 4. Apoyar en la elaboración de correspondencia y control de despacho y recepción para archivo. 5. Prestar apoyo en el desarrollo de los informes administrativos. 6. Prestar apoyo en las actividades de la escuela de administración y negocios. 7. Apoyo en la revisión de los contratos de hora catedra. 8. Cooperar en la elaboración de las actas de los comités de escuela.</v>
          </cell>
          <cell r="CT97">
            <v>1121860221</v>
          </cell>
          <cell r="CU97">
            <v>109</v>
          </cell>
          <cell r="CV97" t="str">
            <v>58300</v>
          </cell>
          <cell r="CW97">
            <v>504</v>
          </cell>
          <cell r="CX97" t="str">
            <v>58300</v>
          </cell>
          <cell r="CY97">
            <v>8299</v>
          </cell>
          <cell r="CZ97" t="str">
            <v>M6</v>
          </cell>
        </row>
        <row r="98">
          <cell r="B98" t="str">
            <v>1090 DE 2023</v>
          </cell>
          <cell r="C98">
            <v>86047982</v>
          </cell>
          <cell r="D98" t="str">
            <v>VLADIMIR MANCIPE DEL RIO</v>
          </cell>
          <cell r="E98" t="str">
            <v>CONTRATO DE PRESTACIÓN DE SERVICIOS DE APOYO A LA GESTIÓN</v>
          </cell>
          <cell r="F98" t="str">
            <v>PRESTACIÓN DE SERVICIOS DE APOYO A LA GESTIÓN NECESARIO PARA EL FORTALECIMIENTO DE LOS PROCESOS OPERATIVOS DE SERVICIOS GENERALES DE LA UNIVERSIDAD DE LOS LLANOS.</v>
          </cell>
          <cell r="G98">
            <v>45160</v>
          </cell>
          <cell r="H98">
            <v>5991004</v>
          </cell>
          <cell r="I98" t="str">
            <v>Tres (03) meses y veinticuatro (24) días calendario</v>
          </cell>
          <cell r="J98">
            <v>45160</v>
          </cell>
          <cell r="K98">
            <v>45275</v>
          </cell>
          <cell r="L98" t="str">
            <v>NO APLICA</v>
          </cell>
          <cell r="M98" t="str">
            <v>NO APLICA</v>
          </cell>
          <cell r="N98" t="str">
            <v>NO APLICA</v>
          </cell>
          <cell r="O98">
            <v>6</v>
          </cell>
          <cell r="P98">
            <v>2049554</v>
          </cell>
          <cell r="Q98">
            <v>45160</v>
          </cell>
          <cell r="R98">
            <v>45199</v>
          </cell>
          <cell r="S98">
            <v>1576580</v>
          </cell>
          <cell r="T98">
            <v>45200</v>
          </cell>
          <cell r="U98">
            <v>45230</v>
          </cell>
          <cell r="V98">
            <v>1576580</v>
          </cell>
          <cell r="W98">
            <v>45231</v>
          </cell>
          <cell r="X98">
            <v>45260</v>
          </cell>
          <cell r="Y98">
            <v>788290</v>
          </cell>
          <cell r="Z98">
            <v>45261</v>
          </cell>
          <cell r="AA98">
            <v>45275</v>
          </cell>
          <cell r="AB98">
            <v>630632</v>
          </cell>
          <cell r="AC98">
            <v>45276</v>
          </cell>
          <cell r="AD98">
            <v>45287</v>
          </cell>
          <cell r="AE98">
            <v>945948</v>
          </cell>
          <cell r="AF98">
            <v>45288</v>
          </cell>
          <cell r="AG98">
            <v>45305</v>
          </cell>
          <cell r="BI98" t="str">
            <v>Vicerrectoría de Recursos Universitarios</v>
          </cell>
          <cell r="BJ98" t="str">
            <v>CLAUDIA CONSTANZA GANTIVA ORTEGON</v>
          </cell>
          <cell r="BK98" t="str">
            <v>Técnico Administrativo</v>
          </cell>
          <cell r="BL98">
            <v>1646</v>
          </cell>
          <cell r="BM98">
            <v>45122</v>
          </cell>
          <cell r="BN98">
            <v>3162464808</v>
          </cell>
          <cell r="BO98">
            <v>4729</v>
          </cell>
          <cell r="BP98">
            <v>45160</v>
          </cell>
          <cell r="BQ98">
            <v>5991004</v>
          </cell>
          <cell r="BR98">
            <v>1</v>
          </cell>
          <cell r="BS98">
            <v>45259</v>
          </cell>
          <cell r="BT98">
            <v>45276</v>
          </cell>
          <cell r="BU98">
            <v>45305</v>
          </cell>
          <cell r="BV98" t="str">
            <v>Treinta (30) días calendario</v>
          </cell>
          <cell r="BW98" t="str">
            <v>Cuatro (04) meses y veinticuatro (24) días calendario</v>
          </cell>
          <cell r="BX98">
            <v>1</v>
          </cell>
          <cell r="BY98">
            <v>45259</v>
          </cell>
          <cell r="BZ98">
            <v>1576580</v>
          </cell>
          <cell r="CA98">
            <v>2901</v>
          </cell>
          <cell r="CB98">
            <v>45259</v>
          </cell>
          <cell r="CC98">
            <v>132169843</v>
          </cell>
          <cell r="CD98">
            <v>7022</v>
          </cell>
          <cell r="CE98">
            <v>45259</v>
          </cell>
          <cell r="CF98">
            <v>1576580</v>
          </cell>
          <cell r="CP98">
            <v>45305</v>
          </cell>
          <cell r="CS98" t="str">
            <v xml:space="preserve">1. Contribuir en el mantenimiento preventivo y correctivo de la infraestructura de la Universidad de los Llanos, conforme a los procedimientos de calidad establecidos para desarrollar la actividad. 2. Contribuir en la recolección y disposición final de los diferentes residuos generados en la Universidad de los Llanos. 3. Colaborar en la organización y limpieza de la bodega y de los materiales que allí se encuentran. 4. Colaborar en el alistamiento del terreno, herramientas y andamios que se usarán para realizar las diferentes obras de construcción en la Universidad de los Llanos. 5. Participar en el trabajo en Alturas.  </v>
          </cell>
          <cell r="CT98">
            <v>86047982</v>
          </cell>
          <cell r="CU98">
            <v>504</v>
          </cell>
          <cell r="CV98" t="str">
            <v>423</v>
          </cell>
          <cell r="CW98">
            <v>504</v>
          </cell>
          <cell r="CX98" t="str">
            <v>423</v>
          </cell>
          <cell r="CY98">
            <v>8299</v>
          </cell>
          <cell r="CZ98" t="str">
            <v>M6</v>
          </cell>
        </row>
        <row r="99">
          <cell r="B99" t="str">
            <v>1239 DE 2023</v>
          </cell>
          <cell r="C99">
            <v>1121944791</v>
          </cell>
          <cell r="D99" t="str">
            <v>ELKIN MARTINEZ RUIZ</v>
          </cell>
          <cell r="E99" t="str">
            <v>CONTRATO DE PRESTACIÓN DE SERVICIOS PROFESIONALES</v>
          </cell>
          <cell r="F99" t="str">
            <v>PRESTACIÓN DE SERVICIOS PROFESIONALES NECESARIO PARA EL DESARROLLO DEL PROYECTO FICHA BPUNI VIARE 01 2505 2023 “IMPLEMENTACIÓN DE UN SISTEMA DE COSTEO ACADÉMICO EN LA UNIVERSIDAD DE LOS LLANOS (FASE II)”</v>
          </cell>
          <cell r="G99">
            <v>45216</v>
          </cell>
          <cell r="H99">
            <v>7349589</v>
          </cell>
          <cell r="I99" t="str">
            <v>Un (01) mes y veintinueve (29) días calendario</v>
          </cell>
          <cell r="J99">
            <v>45216</v>
          </cell>
          <cell r="K99">
            <v>45275</v>
          </cell>
          <cell r="L99" t="str">
            <v>NO APLICA</v>
          </cell>
          <cell r="M99" t="str">
            <v>NO APLICA</v>
          </cell>
          <cell r="N99" t="str">
            <v>NO APLICA</v>
          </cell>
          <cell r="O99">
            <v>5</v>
          </cell>
          <cell r="P99">
            <v>1743970</v>
          </cell>
          <cell r="Q99">
            <v>45216</v>
          </cell>
          <cell r="R99">
            <v>45230</v>
          </cell>
          <cell r="S99">
            <v>3737079</v>
          </cell>
          <cell r="T99">
            <v>45231</v>
          </cell>
          <cell r="U99">
            <v>45260</v>
          </cell>
          <cell r="V99">
            <v>1868540</v>
          </cell>
          <cell r="W99">
            <v>45261</v>
          </cell>
          <cell r="X99">
            <v>45275</v>
          </cell>
          <cell r="Y99">
            <v>1494832</v>
          </cell>
          <cell r="Z99">
            <v>45276</v>
          </cell>
          <cell r="AA99">
            <v>45287</v>
          </cell>
          <cell r="AB99">
            <v>2117678</v>
          </cell>
          <cell r="AC99">
            <v>45288</v>
          </cell>
          <cell r="AD99">
            <v>45304</v>
          </cell>
          <cell r="BI99" t="str">
            <v>División Financiera</v>
          </cell>
          <cell r="BJ99" t="str">
            <v>NANCY VELÁSQUEZ CÉSPEDES / ROIMAN ARTURO SASTOQUE GUZMÁN</v>
          </cell>
          <cell r="BK99" t="str">
            <v>Director Financiero - División Financiera / Jefe de Oficina - Área de Sistemas</v>
          </cell>
          <cell r="BL99">
            <v>2424</v>
          </cell>
          <cell r="BM99">
            <v>45216.659305555557</v>
          </cell>
          <cell r="BN99">
            <v>7349589</v>
          </cell>
          <cell r="BO99">
            <v>5924</v>
          </cell>
          <cell r="BP99">
            <v>45216</v>
          </cell>
          <cell r="BQ99">
            <v>7349589</v>
          </cell>
          <cell r="BR99">
            <v>1</v>
          </cell>
          <cell r="BS99">
            <v>45259</v>
          </cell>
          <cell r="BT99">
            <v>45276</v>
          </cell>
          <cell r="BU99">
            <v>45304</v>
          </cell>
          <cell r="BV99" t="str">
            <v>Treinta (30) días calendario</v>
          </cell>
          <cell r="BW99" t="str">
            <v>Dos (02) meses y veintinueve (29) días calendario</v>
          </cell>
          <cell r="BX99">
            <v>1</v>
          </cell>
          <cell r="BY99">
            <v>45259</v>
          </cell>
          <cell r="BZ99">
            <v>3612510</v>
          </cell>
          <cell r="CA99">
            <v>2871</v>
          </cell>
          <cell r="CB99">
            <v>45259.361840277779</v>
          </cell>
          <cell r="CC99">
            <v>19612510</v>
          </cell>
          <cell r="CD99">
            <v>6959</v>
          </cell>
          <cell r="CE99">
            <v>45259.361840277779</v>
          </cell>
          <cell r="CF99">
            <v>3612510</v>
          </cell>
          <cell r="CP99">
            <v>45304</v>
          </cell>
          <cell r="CS99" t="str">
            <v>1. Apoyar administrativa y técnicamente el desarrollo del proyecto de inversión en lo concerniente a realización de reuniones, elaboración de actas, informes y demás documentación que deba elaborarse, entre otros. 2. Apoyar las actividades que a la Oficina de Sistemas le correspondan para el desarrollo y puesta en funcionamiento del web services requeridos para el DISEÑO Y DESARROLLO DE TABLEROS DE REPORTES A TRAVÉS DE LA IMPLEMENTACIÓN DE UNA PLATAFORMA BI (BUSINESS INTELLIGENCE) SOBRE UNA NUBE HÍBRIDA PARA SU APLICACIÓN AL MODELO DE COSTOS DE LA UNIVERSIDAD DE LOS LLANOS. 3. Contribuir en la elaboración de pruebas de usuario final para la implementación de la plataforma BI (Business Inteligence) e informar a la supervisión y a la empresa consultora sobre las observaciones y oportunidades de mejora de la herramienta. 4. Apoyar las capacitaciones que deban realizarse con los usuarios para el uso de la plataforma BI (Business Inteligence). 5. Realizar el soporte técnico que se requiera cuando la herramienta plataforma BI (Business Inteligence) ya se encuentre en operación. 6. Contribuir con los lineamientos de la oficina en materia de uso de formatos y procedimientos establecidos en el SIG.</v>
          </cell>
          <cell r="CT99">
            <v>1121944791</v>
          </cell>
          <cell r="CU99">
            <v>513</v>
          </cell>
          <cell r="CV99" t="str">
            <v>40058</v>
          </cell>
          <cell r="CW99">
            <v>513</v>
          </cell>
          <cell r="CX99" t="str">
            <v>40058</v>
          </cell>
          <cell r="CY99">
            <v>8299</v>
          </cell>
          <cell r="CZ99" t="str">
            <v>M6</v>
          </cell>
        </row>
        <row r="100">
          <cell r="B100" t="str">
            <v>0001 DE 2024</v>
          </cell>
          <cell r="C100">
            <v>35263186</v>
          </cell>
          <cell r="D100" t="str">
            <v xml:space="preserve">NURY CONSUELO ALVAREZ </v>
          </cell>
          <cell r="E100" t="str">
            <v>CONTRATO DE PRESTACIÓN DE SERVICIOS PROFESIONALES</v>
          </cell>
          <cell r="F100" t="str">
            <v>PRESTACIÓN DE SERVICIOS PROFESIONALES NECESARIO PARA EL FORTALECIMIENTO DE LOS PROCESOS ADMINISTRATIVOS DE LA OFICINA DE ADMISIONES, REGISTRO Y CONTROL ACADÉMICO DE LA UNIVERSIDAD DE LOS LLANOS.</v>
          </cell>
          <cell r="G100">
            <v>45306</v>
          </cell>
          <cell r="H100">
            <v>22193904</v>
          </cell>
          <cell r="I100" t="str">
            <v>Seis (06) meses calendario</v>
          </cell>
          <cell r="J100">
            <v>45306</v>
          </cell>
          <cell r="K100">
            <v>45487</v>
          </cell>
          <cell r="L100" t="str">
            <v>NO APLICA</v>
          </cell>
          <cell r="M100" t="str">
            <v>NO APLICA</v>
          </cell>
          <cell r="N100" t="str">
            <v>NO APLICA</v>
          </cell>
          <cell r="O100">
            <v>7</v>
          </cell>
          <cell r="P100">
            <v>1972791</v>
          </cell>
          <cell r="Q100">
            <v>45306</v>
          </cell>
          <cell r="R100">
            <v>45322</v>
          </cell>
          <cell r="S100">
            <v>3698984</v>
          </cell>
          <cell r="T100">
            <v>45323</v>
          </cell>
          <cell r="U100">
            <v>45351</v>
          </cell>
          <cell r="V100">
            <v>3698984</v>
          </cell>
          <cell r="W100">
            <v>45352</v>
          </cell>
          <cell r="X100">
            <v>45382</v>
          </cell>
          <cell r="Y100">
            <v>3698984</v>
          </cell>
          <cell r="Z100">
            <v>45383</v>
          </cell>
          <cell r="AA100">
            <v>45412</v>
          </cell>
          <cell r="AB100">
            <v>3698984</v>
          </cell>
          <cell r="AC100">
            <v>45413</v>
          </cell>
          <cell r="AD100">
            <v>45443</v>
          </cell>
          <cell r="AE100">
            <v>3698984</v>
          </cell>
          <cell r="AF100">
            <v>45444</v>
          </cell>
          <cell r="AG100">
            <v>45473</v>
          </cell>
          <cell r="AH100">
            <v>1726193</v>
          </cell>
          <cell r="AI100">
            <v>45474</v>
          </cell>
          <cell r="AJ100">
            <v>45487</v>
          </cell>
          <cell r="BI100" t="str">
            <v>Oficina de Admisiones, Registro y Control Académico</v>
          </cell>
          <cell r="BJ100" t="str">
            <v>JEISSON ANTONIO RODRIGUEZ NEIRA</v>
          </cell>
          <cell r="BK100" t="str">
            <v>Jefe de Oficina</v>
          </cell>
          <cell r="BL100">
            <v>20</v>
          </cell>
          <cell r="BM100">
            <v>45306</v>
          </cell>
          <cell r="BN100">
            <v>2599259317</v>
          </cell>
          <cell r="BO100">
            <v>14</v>
          </cell>
          <cell r="BP100">
            <v>45306</v>
          </cell>
          <cell r="BQ100">
            <v>22193904</v>
          </cell>
          <cell r="CS100" t="str">
            <v>1. Apoyar la revisión, registro y ajuste del sistema de información institucional para su correspondiente adaptación a los procesos de admisión, matricula, inscripción de cursos, retiro de estudiantes, registro de notas, cancelación de cursos y/o cancelación de semestre de los programas académicos de pregrado de conformidad con la normatividad vigente.  2. Colaborar con la elaboración de informes estadísticos solicitados a la Oficina de Admisiones Registro y Control Académico. 3.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ajuste de tarifas y fechas de matrícula según el calendario académico establecido, el Acuerdo Superior 008 de 2020 y demás normatividad relacionada. 4. Apoyar y asesorar los requerimientos e inquietudes de los aspirantes, admitidos y estudiantes con respecto a su situación académica de acuerdo a la normatividad vigente. 5. Apoyar en la revisión de los soportes de inscripción de aspirantes para admisión especial, contribuyendo con la validación con los organismos pertinentes. 6. Apoyar en la publicación de la oferta académica de los programas de pregrado en el sitio web institucional y gestión de difusión masiva con el área de Comunicaciones. 7. Prestar apoyo en la elaboración de instructivos e infogramas con respecto a los procesos de inscripción, admisión y matricula en coordinación con el área de Comunicaciones. 8. Prestar apoyo en las jornadas de inducción a los estudiantes nuevos, brindando las directrices sobre el proceso de matrícula, reintegros, exoneración de pagos de matrícula, y demás temas establecidos en el Reglamento Estudiantil. 9. Colaborar con el registro de resultados de pruebas ICFES SABER 11 en el sistema de información institucional SIAU a través de los archivos obtenidos de la plataforma PRISMA del ICFES. 10. Prestar apoyo en los requerimientos solicitados para la acreditación de programas y acreditación institucional. 11. Apoyar en la actualización de procedimientos y formatos publicados en el Sistema Ingresado de Gestión (SIG) conforme a las modificaciones o ajustes que se realicen. 12. Prestar apoyo en los cambios o distribución grupos de cursos a estudiantes, conforme lo autorizado por las direcciones de programa. 13. Prestar apoyo en la elaboración de reportes para la expedición de pólizas estudiantiles. 14. Coordinar junto con el Jefe de Admisiones propuestas de creación, actualización de procedimientos y/o normas de pregrado conforme a los avances tecnológicos o ajustes de normatividad nacional o institucional.</v>
          </cell>
          <cell r="CT100">
            <v>35263186</v>
          </cell>
          <cell r="CU100">
            <v>436</v>
          </cell>
          <cell r="CV100">
            <v>603</v>
          </cell>
          <cell r="CY100">
            <v>7110</v>
          </cell>
          <cell r="CZ100" t="str">
            <v>M5</v>
          </cell>
        </row>
        <row r="101">
          <cell r="B101" t="str">
            <v>0002 DE 2024</v>
          </cell>
          <cell r="C101">
            <v>1113684856</v>
          </cell>
          <cell r="D101" t="str">
            <v>LINA MARCELA DIAZ TIBAQUIRA</v>
          </cell>
          <cell r="E101" t="str">
            <v>CONTRATO DE PRESTACIÓN DE SERVICIOS DE APOYO A LA GESTIÓN</v>
          </cell>
          <cell r="F101" t="str">
            <v>PRESTACIÓN DE SERVICIOS DE APOYO A LA GESTIÓN NECESARIO PARA EL FORTALECIMIENTO DE LOS PROCESOS OPERATIVOS Y ADMINISTRATIVOS DE LA OFICINA DE ADMISIONES, REGISTRO Y CONTROL ACADÉMICO DE LA UNIVERSIDAD DE LOS LLANOS.</v>
          </cell>
          <cell r="G101">
            <v>45306</v>
          </cell>
          <cell r="H101">
            <v>13010226</v>
          </cell>
          <cell r="I101" t="str">
            <v>Seis (06) meses calendario</v>
          </cell>
          <cell r="J101">
            <v>45306</v>
          </cell>
          <cell r="K101">
            <v>45487</v>
          </cell>
          <cell r="L101" t="str">
            <v>NO APLICA</v>
          </cell>
          <cell r="M101" t="str">
            <v>NO APLICA</v>
          </cell>
          <cell r="N101" t="str">
            <v>NO APLICA</v>
          </cell>
          <cell r="O101">
            <v>7</v>
          </cell>
          <cell r="P101">
            <v>1156465</v>
          </cell>
          <cell r="Q101">
            <v>45306</v>
          </cell>
          <cell r="R101">
            <v>45322</v>
          </cell>
          <cell r="S101">
            <v>2168371</v>
          </cell>
          <cell r="T101">
            <v>45323</v>
          </cell>
          <cell r="U101">
            <v>45351</v>
          </cell>
          <cell r="V101">
            <v>2168371</v>
          </cell>
          <cell r="W101">
            <v>45352</v>
          </cell>
          <cell r="X101">
            <v>45382</v>
          </cell>
          <cell r="Y101">
            <v>2168371</v>
          </cell>
          <cell r="Z101">
            <v>45383</v>
          </cell>
          <cell r="AA101">
            <v>45412</v>
          </cell>
          <cell r="AB101">
            <v>2168371</v>
          </cell>
          <cell r="AC101">
            <v>45413</v>
          </cell>
          <cell r="AD101">
            <v>45443</v>
          </cell>
          <cell r="AE101">
            <v>2168371</v>
          </cell>
          <cell r="AF101">
            <v>45444</v>
          </cell>
          <cell r="AG101">
            <v>45473</v>
          </cell>
          <cell r="AH101">
            <v>1011906</v>
          </cell>
          <cell r="AI101">
            <v>45474</v>
          </cell>
          <cell r="AJ101">
            <v>45487</v>
          </cell>
          <cell r="BI101" t="str">
            <v>Oficina de Admisiones, Registro y Control Académico</v>
          </cell>
          <cell r="BJ101" t="str">
            <v>JEISSON ANTONIO RODRIGUEZ NEIRA</v>
          </cell>
          <cell r="BK101" t="str">
            <v>Jefe de Oficina</v>
          </cell>
          <cell r="BL101">
            <v>20</v>
          </cell>
          <cell r="BM101">
            <v>45306</v>
          </cell>
          <cell r="BN101">
            <v>2599259317</v>
          </cell>
          <cell r="BO101">
            <v>15</v>
          </cell>
          <cell r="BP101">
            <v>45306</v>
          </cell>
          <cell r="BQ101">
            <v>13010226</v>
          </cell>
          <cell r="CS101" t="str">
            <v xml:space="preserve">1. Apoyar y asesorar los requerimientos e inquietudes de los aspirantes, admitidos y estudiantes con respecto a su situación académica de acuerdo a la normatividad vigente.2. Apoyar en la notificación telefónica de admitidos a los programas de pregrado. 3. Apoyar en la verificación de soportes de admisión de estudiantes de pregrado, brindando asesoría en las dudas que pueda presentar el admitido. 4. Apoyar en la expedición de certificados de notas y constancias de estudios de estudiantes de pregrado. 5. Contribuir en la recepción, verificación y registro correspondiente de documentos para grado a estudiantes de programas de pregrado. 6. Contribuir con la gestión documental física y virtual del expediente académico de los estudiantes de pregrado. 7. Prestar apoyo en la actualización del inventario físico documental de estudiantes de pregrado en el formato FO-GDO.04. 8. Colaborar con la actualización de datos personales de los estudiantes de pregrado en el sistema de información institucional. </v>
          </cell>
          <cell r="CT101">
            <v>1113684856</v>
          </cell>
          <cell r="CU101">
            <v>436</v>
          </cell>
          <cell r="CV101">
            <v>603</v>
          </cell>
          <cell r="CY101">
            <v>7490</v>
          </cell>
          <cell r="CZ101" t="str">
            <v>M6</v>
          </cell>
        </row>
        <row r="102">
          <cell r="B102" t="str">
            <v>0003 DE 2024</v>
          </cell>
          <cell r="C102">
            <v>30083064</v>
          </cell>
          <cell r="D102" t="str">
            <v>MARIA TERESA ALVAREZ CORTES</v>
          </cell>
          <cell r="E102" t="str">
            <v>CONTRATO DE PRESTACIÓN DE SERVICIOS DE APOYO A LA GESTIÓN</v>
          </cell>
          <cell r="F102" t="str">
            <v>PRESTACIÓN DE SERVICIOS DE APOYO A LA GESTIÓN NECESARIO PARA EL FORTALECIMIENTO DE LOS PROCESOS OPERATIVOS Y ADMINISTRATIVOS DE LA OFICINA DE ADMISIONES, REGISTRO Y CONTROL ACADÉMICO DE LA UNIVERSIDAD DE LOS LLANOS.</v>
          </cell>
          <cell r="G102">
            <v>45306</v>
          </cell>
          <cell r="H102">
            <v>14540832</v>
          </cell>
          <cell r="I102" t="str">
            <v>Seis (06) meses calendario</v>
          </cell>
          <cell r="J102">
            <v>45306</v>
          </cell>
          <cell r="K102">
            <v>45487</v>
          </cell>
          <cell r="L102" t="str">
            <v>NO APLICA</v>
          </cell>
          <cell r="M102" t="str">
            <v>NO APLICA</v>
          </cell>
          <cell r="N102" t="str">
            <v>NO APLICA</v>
          </cell>
          <cell r="O102">
            <v>7</v>
          </cell>
          <cell r="P102">
            <v>1292518</v>
          </cell>
          <cell r="Q102">
            <v>45306</v>
          </cell>
          <cell r="R102">
            <v>45322</v>
          </cell>
          <cell r="S102">
            <v>2423472</v>
          </cell>
          <cell r="T102">
            <v>45323</v>
          </cell>
          <cell r="U102">
            <v>45351</v>
          </cell>
          <cell r="V102">
            <v>2423472</v>
          </cell>
          <cell r="W102">
            <v>45352</v>
          </cell>
          <cell r="X102">
            <v>45382</v>
          </cell>
          <cell r="Y102">
            <v>2423472</v>
          </cell>
          <cell r="Z102">
            <v>45383</v>
          </cell>
          <cell r="AA102">
            <v>45412</v>
          </cell>
          <cell r="AB102">
            <v>2423472</v>
          </cell>
          <cell r="AC102">
            <v>45413</v>
          </cell>
          <cell r="AD102">
            <v>45443</v>
          </cell>
          <cell r="AE102">
            <v>2423472</v>
          </cell>
          <cell r="AF102">
            <v>45444</v>
          </cell>
          <cell r="AG102">
            <v>45473</v>
          </cell>
          <cell r="AH102">
            <v>1130954</v>
          </cell>
          <cell r="AI102">
            <v>45474</v>
          </cell>
          <cell r="AJ102">
            <v>45487</v>
          </cell>
          <cell r="BI102" t="str">
            <v>Oficina de Admisiones, Registro y Control Académico</v>
          </cell>
          <cell r="BJ102" t="str">
            <v>JEISSON ANTONIO RODRIGUEZ NEIRA</v>
          </cell>
          <cell r="BK102" t="str">
            <v>Jefe de Oficina</v>
          </cell>
          <cell r="BL102">
            <v>20</v>
          </cell>
          <cell r="BM102">
            <v>45306</v>
          </cell>
          <cell r="BN102">
            <v>2599259317</v>
          </cell>
          <cell r="BO102">
            <v>13</v>
          </cell>
          <cell r="BP102">
            <v>45306</v>
          </cell>
          <cell r="BQ102">
            <v>14540832</v>
          </cell>
          <cell r="CS102" t="str">
            <v>1. Contribuir con la revisión de hojas de vida de los estudiantes admitidos a los programas de Posgrados, verificando el cumplimiento de la normatividad vigente. 2. Prestar apoyo en el ajuste de los registros académicos de los estudiantes de programas de Posgrados en el sistema de información institucional, especialmente en la inscripción de cursos, registro de notas, cancelación de cursos y/o semestre de conformidad con el Acuerdo Superior No. 012 de 2003 (Reglamento de Posgrados) y demás normatividad vigente. 3. Contribuir en la generación de recibos de liquidación de matrícula para estudiantes nuevos y antiguos según el Régimen de Liquidación de Matriculas de Posgrados y demás normatividad vigente relacionada. 4. Contribuir en la recepción, verificación y registro correspondiente de documentos para grado a estudiantes de programas de Posgrado. 5. Prestar apoyo en la elaboración de instructivos e infogramas con respecto a los procesos de trámite de grado de programas de posgrado. 6. Cooperar con el ingreso de nuevos planes de estudio y estructura curricular de los programas de Posgrados, en el Sistema de Información Institucional. Según los actos administrativos correspondientes. 7. Prestar apoyo con la expedición de certificados de notas y constancias de estudios para estudiantes, desertores y egresados de los programas de posgrados. 8. Brindar apoyo y asesoría a los requerimientos e inquietudes de los aspirantes, admitidos y estudiantes de programas de posgrado con respecto a su situación académica de acuerdo a la normatividad vigente y demás requerimientos de la comunidad en general. 9. Colaborar con la elaboración de informes estadísticos de programas académicos de posgrado y reportes del Sistema Nacional de Instituciones de Educación Superior (SNIES) en los formatos requeridos para Aspirantes, Admitidos, Estudiantes de Primer curso, Estudiantes Matriculados. 10. Colaborar y apoyar en la verificación de certificado electoral para la aplicación de los estímulos contemplados en la ley 403 de 1997 para los programas de pregrado y posgrado. 11. Apoyar en la verificación de soportes de admisión de estudiantes de pregrado. 12. Apoyar y asesorar los requerimientos e inquietudes de los estudiantes de programas académicos ofertados mediante convenio CERES-UNITOLIMA, así como brindar apoyo según corresponda en la liquidación del convenio. 13. Coordinar junto con el Jefe de Admisiones propuestas de creación, actualización  de procedimientos y/o normas de posgrado conforme a los avances tecnológicos o ajustes de normatividad nacional o institucional.</v>
          </cell>
          <cell r="CT102">
            <v>30083064.600000001</v>
          </cell>
          <cell r="CU102">
            <v>436</v>
          </cell>
          <cell r="CV102">
            <v>603</v>
          </cell>
          <cell r="CY102">
            <v>8299</v>
          </cell>
          <cell r="CZ102" t="str">
            <v>M6</v>
          </cell>
        </row>
        <row r="103">
          <cell r="B103" t="str">
            <v>0004 DE 2024</v>
          </cell>
          <cell r="C103">
            <v>1121832460</v>
          </cell>
          <cell r="D103" t="str">
            <v>CARLOS ROBINSON CELIS REINOSO</v>
          </cell>
          <cell r="E103" t="str">
            <v>CONTRATO DE PRESTACIÓN DE SERVICIOS DE APOYO A LA GESTIÓN</v>
          </cell>
          <cell r="F103" t="str">
            <v>PRESTACIÓN DE SERVICIOS DE APOYO A LA GESTIÓN NECESARIO PARA EL FORTALECIMIENTO DE LOS PROCESOS OPERATIVOS Y ADMINISTRATIVOS DE LA OFICINA DE ADMISIONES, REGISTRO Y CONTROL ACADÉMICO DE LA UNIVERSIDAD DE LOS LLANOS.</v>
          </cell>
          <cell r="G103">
            <v>45306</v>
          </cell>
          <cell r="H103">
            <v>14540832</v>
          </cell>
          <cell r="I103" t="str">
            <v>Seis (06) meses calendario</v>
          </cell>
          <cell r="J103">
            <v>45306</v>
          </cell>
          <cell r="K103">
            <v>45487</v>
          </cell>
          <cell r="L103" t="str">
            <v>NO APLICA</v>
          </cell>
          <cell r="M103" t="str">
            <v>NO APLICA</v>
          </cell>
          <cell r="N103" t="str">
            <v>NO APLICA</v>
          </cell>
          <cell r="O103">
            <v>7</v>
          </cell>
          <cell r="P103">
            <v>1292518</v>
          </cell>
          <cell r="Q103">
            <v>45306</v>
          </cell>
          <cell r="R103">
            <v>45322</v>
          </cell>
          <cell r="S103">
            <v>2423472</v>
          </cell>
          <cell r="T103">
            <v>45323</v>
          </cell>
          <cell r="U103">
            <v>45351</v>
          </cell>
          <cell r="V103">
            <v>2423472</v>
          </cell>
          <cell r="W103">
            <v>45352</v>
          </cell>
          <cell r="X103">
            <v>45382</v>
          </cell>
          <cell r="Y103">
            <v>2423472</v>
          </cell>
          <cell r="Z103">
            <v>45383</v>
          </cell>
          <cell r="AA103">
            <v>45412</v>
          </cell>
          <cell r="AB103">
            <v>2423472</v>
          </cell>
          <cell r="AC103">
            <v>45413</v>
          </cell>
          <cell r="AD103">
            <v>45443</v>
          </cell>
          <cell r="AE103">
            <v>2423472</v>
          </cell>
          <cell r="AF103">
            <v>45444</v>
          </cell>
          <cell r="AG103">
            <v>45473</v>
          </cell>
          <cell r="AH103">
            <v>1130954</v>
          </cell>
          <cell r="AI103">
            <v>45474</v>
          </cell>
          <cell r="AJ103">
            <v>45487</v>
          </cell>
          <cell r="BI103" t="str">
            <v>Oficina de Admisiones, Registro y Control Académico</v>
          </cell>
          <cell r="BJ103" t="str">
            <v>JEISSON ANTONIO RODRIGUEZ NEIRA</v>
          </cell>
          <cell r="BK103" t="str">
            <v>Jefe de Oficina</v>
          </cell>
          <cell r="BL103">
            <v>20</v>
          </cell>
          <cell r="BM103">
            <v>45306</v>
          </cell>
          <cell r="BN103">
            <v>2599259317</v>
          </cell>
          <cell r="BO103">
            <v>16</v>
          </cell>
          <cell r="BP103">
            <v>45306</v>
          </cell>
          <cell r="BQ103">
            <v>14540832</v>
          </cell>
          <cell r="CS103" t="str">
            <v>1. Apoyar la revisión, registro y ajuste del sistema de información institucional para su correspondiente adaptación a los procesos de admisión, matrícula, inscripción de cursos, retiro de estudiantes, registro de notas, cancelación de cursos y/o cancelación de semestre de los programas académicos de pregrado de conformidad con la normatividad vigente. 2. Contribuir con la entrega de requerimientos al Área de Sistemas para la optimización funcional y visual de las interfaces del sistema de información y de los reportes generados automáticamente por el mismo (constancias, listas de asistencia, certificados de notas, entre otros). 3. Colaborar con la elaboración de informes estadísticos avanzados de programas académicos de pregrado y reportes del Sistema Nacional de Instituciones de Educación Superior (SNIES) en los formatos requeridos para Aspirantes, Admitidos, Estudiantes de Primer curso, Estudiantes Matriculados. 4. Coadyuvar en la elaboración y cargue semestral del Reporte de Matricula, el Reporte de Permanencia y desempeño requeridos por el Departamento para la Prosperidad Social (DPS), en los formatos establecidos. 5. Apoyar en la ejecución de los procesos financieros para la generación de recibos de matrícula a estudiantes nuevos y antiguos a través del sistema de información institucional, previa aplicación de exoneración de pago de matrícula, retiro de estudiantes que presentaron bajo rendimiento, asignación de multas académicas, ajuste de tarifas y fechas de matrícula según el calendario académico establecido y el Acuerdo Superior 008 de 2020 y demás normatividad relacionada. 6. Apoyar y asesorar el proceso de selección y admisión de los aspirantes inscritos a programas de Pregrado en coordinación con el Jefe de Oficina de Admisiones, Registro y Control Académico. 7. Prestar apoyo en las jornadas de inducción a los estudiantes nuevos, brindando las directrices sobre el proceso de matrícula, reintegros, exoneración de pagos de matrícula, y demás temas establecidos en el Reglamento Estudiantil. 8. Apoyar en la verificación con los entes y herramientas pertinentes a los aspirantes inscritos en categoría especial, para confirmar su condición. 9. Apoyar y asesorar los requerimientos e inquietudes de los aspirantes, admitidos, estudiantes y comunidad en general con respecto a su situación académica de acuerdo a la normatividad vigente. 10. Contribuir con los reportes de indicadores institucionales establecidos por el SIG.</v>
          </cell>
          <cell r="CT103">
            <v>1121832460.5</v>
          </cell>
          <cell r="CU103">
            <v>436</v>
          </cell>
          <cell r="CV103">
            <v>603</v>
          </cell>
          <cell r="CY103">
            <v>8299</v>
          </cell>
          <cell r="CZ103" t="str">
            <v>M6</v>
          </cell>
        </row>
        <row r="104">
          <cell r="B104" t="str">
            <v>0005 DE 2024</v>
          </cell>
          <cell r="C104">
            <v>1121838496</v>
          </cell>
          <cell r="D104" t="str">
            <v xml:space="preserve">DARWIN SCHLEYDEN GUTIERREZ CASALLAS </v>
          </cell>
          <cell r="E104" t="str">
            <v>CONTRATO DE PRESTACIÓN DE SERVICIOS PROFESIONALES</v>
          </cell>
          <cell r="F104" t="str">
            <v>PRESTACIÓN DE SERVICIOS PROFESIONALES NECESARIO PARA EL FORTALECIMIENTO DE LOS PROCESOS DE LA SECCIÓN DE ALMACÉN DE LA UNIVERSIDAD DE LOS LLANOS.</v>
          </cell>
          <cell r="G104">
            <v>45306</v>
          </cell>
          <cell r="H104">
            <v>18367368</v>
          </cell>
          <cell r="I104" t="str">
            <v>Seis (06) meses calendario</v>
          </cell>
          <cell r="J104">
            <v>45306</v>
          </cell>
          <cell r="K104">
            <v>45487</v>
          </cell>
          <cell r="L104" t="str">
            <v>NO APLICA</v>
          </cell>
          <cell r="M104" t="str">
            <v>NO APLICA</v>
          </cell>
          <cell r="N104" t="str">
            <v>NO APLICA</v>
          </cell>
          <cell r="O104">
            <v>7</v>
          </cell>
          <cell r="P104">
            <v>1632655</v>
          </cell>
          <cell r="Q104">
            <v>45306</v>
          </cell>
          <cell r="R104">
            <v>45322</v>
          </cell>
          <cell r="S104">
            <v>3061228</v>
          </cell>
          <cell r="T104">
            <v>45323</v>
          </cell>
          <cell r="U104">
            <v>45351</v>
          </cell>
          <cell r="V104">
            <v>3061228</v>
          </cell>
          <cell r="W104">
            <v>45352</v>
          </cell>
          <cell r="X104">
            <v>45382</v>
          </cell>
          <cell r="Y104">
            <v>3061228</v>
          </cell>
          <cell r="Z104">
            <v>45383</v>
          </cell>
          <cell r="AA104">
            <v>45412</v>
          </cell>
          <cell r="AB104">
            <v>3061228</v>
          </cell>
          <cell r="AC104">
            <v>45413</v>
          </cell>
          <cell r="AD104">
            <v>45443</v>
          </cell>
          <cell r="AE104">
            <v>3061228</v>
          </cell>
          <cell r="AF104">
            <v>45444</v>
          </cell>
          <cell r="AG104">
            <v>45473</v>
          </cell>
          <cell r="AH104">
            <v>1428573</v>
          </cell>
          <cell r="AI104">
            <v>45474</v>
          </cell>
          <cell r="AJ104">
            <v>45487</v>
          </cell>
          <cell r="BI104" t="str">
            <v>Sección de Almacén</v>
          </cell>
          <cell r="BJ104" t="str">
            <v>GLORIA INÉS HERRERA SARMIENTO</v>
          </cell>
          <cell r="BK104" t="str">
            <v>Jefe de Oficina</v>
          </cell>
          <cell r="BL104">
            <v>20</v>
          </cell>
          <cell r="BM104">
            <v>45306</v>
          </cell>
          <cell r="BN104">
            <v>2599259317</v>
          </cell>
          <cell r="BO104">
            <v>18</v>
          </cell>
          <cell r="BP104">
            <v>45306</v>
          </cell>
          <cell r="BQ104">
            <v>18367368</v>
          </cell>
          <cell r="CS104" t="str">
            <v>1. Contribuir en la elaboración y actualización de la información referente con: mapa de riesgos indicadores, plan de mejoramiento, procedimientos y formatos. 2. Colaborar en la verificación de saldos kárdex de las diferentes bodegas. 3. Apoyar la elaboración de informes inherentes a la Sección de Almacén: informes de gestión o de acción, informe análisis movimiento de Almacén, Informes para acreditación institucional y cualquier otro informe que se requiera.  4. Prestar apoyo en identificación de mejoras del programa SICOF del módulo de compras. 5. Apoyar el proceso de las salidas y entradas de materiales y suministros. 6. Apoyar en el desarrollo del procedimiento de bajas directas. 7. Colaborar en realizar seguimiento, control y ajuste de saldos de los grupos según movimiento de Almacén desde la articulación del nuevo sistema hasta la fecha. 8. Apoyar en el proceso de reclasificación de activos. 9. Colaborar en el seguimiento y ajustes en la transición de la codificación de CUIPO al programa SICOF del módulo de compras.</v>
          </cell>
          <cell r="CT104">
            <v>1121838496.7</v>
          </cell>
          <cell r="CU104">
            <v>436</v>
          </cell>
          <cell r="CV104">
            <v>416</v>
          </cell>
          <cell r="CY104">
            <v>7490</v>
          </cell>
          <cell r="CZ104" t="str">
            <v>M6</v>
          </cell>
        </row>
        <row r="105">
          <cell r="B105" t="str">
            <v>0006 DE 2024</v>
          </cell>
          <cell r="C105">
            <v>1121917785</v>
          </cell>
          <cell r="D105" t="str">
            <v>DANIEL MAURICIO OROZCO TOVAR</v>
          </cell>
          <cell r="E105" t="str">
            <v>CONTRATO DE PRESTACIÓN DE SERVICIOS DE APOYO A LA GESTIÓN</v>
          </cell>
          <cell r="F105" t="str">
            <v>PRESTACIÓN DE SERVICIOS DE APOYO A LA GESTIÓN NECESARIO PARA EL FORTALECIMIENTO DE LOS PROCESOS ADMINISTRATIVOS DE LA SECCIÓN DE ALMACÉN DE LA UNIVERSIDAD DE LOS LLANOS.</v>
          </cell>
          <cell r="G105">
            <v>45306</v>
          </cell>
          <cell r="H105">
            <v>13010226</v>
          </cell>
          <cell r="I105" t="str">
            <v>Seis (06) meses calendario</v>
          </cell>
          <cell r="J105">
            <v>45306</v>
          </cell>
          <cell r="K105">
            <v>45487</v>
          </cell>
          <cell r="L105" t="str">
            <v>NO APLICA</v>
          </cell>
          <cell r="M105" t="str">
            <v>NO APLICA</v>
          </cell>
          <cell r="N105" t="str">
            <v>NO APLICA</v>
          </cell>
          <cell r="O105">
            <v>7</v>
          </cell>
          <cell r="P105">
            <v>1156465</v>
          </cell>
          <cell r="Q105">
            <v>45306</v>
          </cell>
          <cell r="R105">
            <v>45322</v>
          </cell>
          <cell r="S105">
            <v>2168371</v>
          </cell>
          <cell r="T105">
            <v>45323</v>
          </cell>
          <cell r="U105">
            <v>45351</v>
          </cell>
          <cell r="V105">
            <v>2168371</v>
          </cell>
          <cell r="W105">
            <v>45352</v>
          </cell>
          <cell r="X105">
            <v>45382</v>
          </cell>
          <cell r="Y105">
            <v>2168371</v>
          </cell>
          <cell r="Z105">
            <v>45383</v>
          </cell>
          <cell r="AA105">
            <v>45412</v>
          </cell>
          <cell r="AB105">
            <v>2168371</v>
          </cell>
          <cell r="AC105">
            <v>45413</v>
          </cell>
          <cell r="AD105">
            <v>45443</v>
          </cell>
          <cell r="AE105">
            <v>2168371</v>
          </cell>
          <cell r="AF105">
            <v>45444</v>
          </cell>
          <cell r="AG105">
            <v>45473</v>
          </cell>
          <cell r="AH105">
            <v>1011906</v>
          </cell>
          <cell r="AI105">
            <v>45474</v>
          </cell>
          <cell r="AJ105">
            <v>45487</v>
          </cell>
          <cell r="BI105" t="str">
            <v>Sección de Almacén</v>
          </cell>
          <cell r="BJ105" t="str">
            <v>GLORIA INÉS HERRERA SARMIENTO</v>
          </cell>
          <cell r="BK105" t="str">
            <v>Jefe de Oficina</v>
          </cell>
          <cell r="BL105">
            <v>20</v>
          </cell>
          <cell r="BM105">
            <v>45306</v>
          </cell>
          <cell r="BN105">
            <v>2599259317</v>
          </cell>
          <cell r="BO105">
            <v>20</v>
          </cell>
          <cell r="BP105">
            <v>45306</v>
          </cell>
          <cell r="BQ105">
            <v>13010226</v>
          </cell>
          <cell r="CS105" t="str">
            <v>1. Apoyar en la práctica de inventarios físicos bimensual de la bodega principal (elementos devolutivos y consumo), apoyar en realizar y levantamiento del acta respectiva. 2. Apoyar en recibir los elementos y bienes que lleguen al almacén, verificando frente al Contrato, que estos cumplan las características técnicas, facturas de ley y actas de recibido a satisfacción cuando así se requiera. 3. Apoyar en la ubicación en las estanterías los elementos que han ingresado al almacén de acuerdo al sistema de almacenamiento, y según su clasificación. 4. Apoyar en la entrega de elementos solicitados por las diferentes dependencias académicas administrativas, cumpliendo los requisitos para las mismas (solicitud, aprobación, registro de firmas del responsable). 5. Prestar apoyo en la marcación de los elementos devolutivos previo a la entrega de los mismos, verificando, marca, modelo y serial. 6. Colaborar con la entrega oportuna de los comprobantes de salida debidamente firmados, dentro del término establecido para tal fin. 7. Apoyar en la rotación de los elementos ubicados en la bodega de inactivos. 8. Apoyar en la creación de códigos de SICOF de elementos o bienes según solicitudes o contratos cuando se requiera 9. Colaborar con el levantamiento de las necesidades o requerimientos para el año siguiente, diligenciando la matriz en drive destinada para tal fin. 10. Apoyar por el buen uso, seguridad e integridad de los elementos en bodega de inactivos. 11. Colaborar con la atención al público en forma personal o a través de otros medios y brindar orientación e información veraz y oportuna.</v>
          </cell>
          <cell r="CT105">
            <v>1121917785.0999999</v>
          </cell>
          <cell r="CU105">
            <v>436</v>
          </cell>
          <cell r="CV105">
            <v>416</v>
          </cell>
          <cell r="CY105">
            <v>7490</v>
          </cell>
          <cell r="CZ105" t="str">
            <v>M6</v>
          </cell>
        </row>
        <row r="106">
          <cell r="B106" t="str">
            <v>0007 DE 2024</v>
          </cell>
          <cell r="C106">
            <v>1121918871</v>
          </cell>
          <cell r="D106" t="str">
            <v xml:space="preserve">LISA DANIELA CHIRIVI ROMERO </v>
          </cell>
          <cell r="E106" t="str">
            <v>CONTRATO DE PRESTACIÓN DE SERVICIOS DE APOYO A LA GESTIÓN</v>
          </cell>
          <cell r="F106" t="str">
            <v>PRESTACIÓN DE SERVICIOS DE APOYO A LA GESTIÓN NECESARIO PARA EL FORTALECIMIENTO DE LOS PROCESOS ADMINISTRATIVOS DE LA SECCIÓN DE ALMACÉN DE LA UNIVERSIDAD DE LOS LLANOS.</v>
          </cell>
          <cell r="G106">
            <v>45306</v>
          </cell>
          <cell r="H106">
            <v>13010226</v>
          </cell>
          <cell r="I106" t="str">
            <v>Seis (06) meses calendario</v>
          </cell>
          <cell r="J106">
            <v>45306</v>
          </cell>
          <cell r="K106">
            <v>45487</v>
          </cell>
          <cell r="L106" t="str">
            <v>NO APLICA</v>
          </cell>
          <cell r="M106" t="str">
            <v>NO APLICA</v>
          </cell>
          <cell r="N106" t="str">
            <v>NO APLICA</v>
          </cell>
          <cell r="O106">
            <v>7</v>
          </cell>
          <cell r="P106">
            <v>1156465</v>
          </cell>
          <cell r="Q106">
            <v>45306</v>
          </cell>
          <cell r="R106">
            <v>45322</v>
          </cell>
          <cell r="S106">
            <v>2168371</v>
          </cell>
          <cell r="T106">
            <v>45323</v>
          </cell>
          <cell r="U106">
            <v>45351</v>
          </cell>
          <cell r="V106">
            <v>2168371</v>
          </cell>
          <cell r="W106">
            <v>45352</v>
          </cell>
          <cell r="X106">
            <v>45382</v>
          </cell>
          <cell r="Y106">
            <v>2168371</v>
          </cell>
          <cell r="Z106">
            <v>45383</v>
          </cell>
          <cell r="AA106">
            <v>45412</v>
          </cell>
          <cell r="AB106">
            <v>2168371</v>
          </cell>
          <cell r="AC106">
            <v>45413</v>
          </cell>
          <cell r="AD106">
            <v>45443</v>
          </cell>
          <cell r="AE106">
            <v>2168371</v>
          </cell>
          <cell r="AF106">
            <v>45444</v>
          </cell>
          <cell r="AG106">
            <v>45473</v>
          </cell>
          <cell r="AH106">
            <v>1011906</v>
          </cell>
          <cell r="AI106">
            <v>45474</v>
          </cell>
          <cell r="AJ106">
            <v>45487</v>
          </cell>
          <cell r="BI106" t="str">
            <v>Sección de Almacén</v>
          </cell>
          <cell r="BJ106" t="str">
            <v>GLORIA INÉS HERRERA SARMIENTO</v>
          </cell>
          <cell r="BK106" t="str">
            <v>Jefe de Oficina</v>
          </cell>
          <cell r="BL106">
            <v>20</v>
          </cell>
          <cell r="BM106">
            <v>45306</v>
          </cell>
          <cell r="BN106">
            <v>2599259317</v>
          </cell>
          <cell r="BO106">
            <v>21</v>
          </cell>
          <cell r="BP106">
            <v>45306</v>
          </cell>
          <cell r="BQ106">
            <v>13010226</v>
          </cell>
          <cell r="CS106"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 16. Apoyar al cumplimiento del plan de mejoramiento de la Contraloría General de la Nación en lo referente con la revisión, constatación, ajuste del listado de bienes según grupos contables versus SICOF.</v>
          </cell>
          <cell r="CT106">
            <v>1121918871</v>
          </cell>
          <cell r="CU106">
            <v>436</v>
          </cell>
          <cell r="CV106">
            <v>416</v>
          </cell>
          <cell r="CY106">
            <v>8299</v>
          </cell>
          <cell r="CZ106" t="str">
            <v>M6</v>
          </cell>
        </row>
        <row r="107">
          <cell r="B107" t="str">
            <v>0008 DE 2024</v>
          </cell>
          <cell r="C107">
            <v>1121875719</v>
          </cell>
          <cell r="D107" t="str">
            <v>GINNA JAEL CORTES HERNANDEZ</v>
          </cell>
          <cell r="E107" t="str">
            <v>CONTRATO DE PRESTACIÓN DE SERVICIOS DE APOYO A LA GESTIÓN</v>
          </cell>
          <cell r="F107" t="str">
            <v>PRESTACIÓN DE SERVICIOS DE APOYO A LA GESTIÓN NECESARIO PARA EL FORTALECIMIENTO DE LOS PROCESOS ADMINISTRATIVOS DE LA SECCIÓN DE ALMACÉN DE LA UNIVERSIDAD DE LOS LLANOS.</v>
          </cell>
          <cell r="G107">
            <v>45306</v>
          </cell>
          <cell r="H107">
            <v>13010226</v>
          </cell>
          <cell r="I107" t="str">
            <v>Seis (06) meses calendario</v>
          </cell>
          <cell r="J107">
            <v>45306</v>
          </cell>
          <cell r="K107">
            <v>45487</v>
          </cell>
          <cell r="L107" t="str">
            <v>NO APLICA</v>
          </cell>
          <cell r="M107" t="str">
            <v>NO APLICA</v>
          </cell>
          <cell r="N107" t="str">
            <v>NO APLICA</v>
          </cell>
          <cell r="O107">
            <v>7</v>
          </cell>
          <cell r="P107">
            <v>1156465</v>
          </cell>
          <cell r="Q107">
            <v>45306</v>
          </cell>
          <cell r="R107">
            <v>45322</v>
          </cell>
          <cell r="S107">
            <v>2168371</v>
          </cell>
          <cell r="T107">
            <v>45323</v>
          </cell>
          <cell r="U107">
            <v>45351</v>
          </cell>
          <cell r="V107">
            <v>2168371</v>
          </cell>
          <cell r="W107">
            <v>45352</v>
          </cell>
          <cell r="X107">
            <v>45382</v>
          </cell>
          <cell r="Y107">
            <v>2168371</v>
          </cell>
          <cell r="Z107">
            <v>45383</v>
          </cell>
          <cell r="AA107">
            <v>45412</v>
          </cell>
          <cell r="AB107">
            <v>2168371</v>
          </cell>
          <cell r="AC107">
            <v>45413</v>
          </cell>
          <cell r="AD107">
            <v>45443</v>
          </cell>
          <cell r="AE107">
            <v>2168371</v>
          </cell>
          <cell r="AF107">
            <v>45444</v>
          </cell>
          <cell r="AG107">
            <v>45473</v>
          </cell>
          <cell r="AH107">
            <v>1011906</v>
          </cell>
          <cell r="AI107">
            <v>45474</v>
          </cell>
          <cell r="AJ107">
            <v>45487</v>
          </cell>
          <cell r="BI107" t="str">
            <v>Sección de Almacén</v>
          </cell>
          <cell r="BJ107" t="str">
            <v>GLORIA INÉS HERRERA SARMIENTO</v>
          </cell>
          <cell r="BK107" t="str">
            <v>Jefe de Oficina</v>
          </cell>
          <cell r="BL107">
            <v>20</v>
          </cell>
          <cell r="BM107">
            <v>45306</v>
          </cell>
          <cell r="BN107">
            <v>2599259317</v>
          </cell>
          <cell r="BO107">
            <v>19</v>
          </cell>
          <cell r="BP107">
            <v>45306</v>
          </cell>
          <cell r="BQ107">
            <v>13010226</v>
          </cell>
          <cell r="CS107"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 16. Apoyar al cumplimiento del plan de mejoramiento de la Contraloría General de la Nación en lo referente con la revisión, constatación, ajuste del listado de bienes según grupos contables versus SICOF.</v>
          </cell>
          <cell r="CT107">
            <v>1121875719</v>
          </cell>
          <cell r="CU107">
            <v>436</v>
          </cell>
          <cell r="CV107">
            <v>416</v>
          </cell>
          <cell r="CY107">
            <v>8299</v>
          </cell>
          <cell r="CZ107" t="str">
            <v>M6</v>
          </cell>
        </row>
        <row r="108">
          <cell r="B108" t="str">
            <v>0009 DE 2024</v>
          </cell>
          <cell r="C108">
            <v>1193218812</v>
          </cell>
          <cell r="D108" t="str">
            <v>ESTEFANI YULIETH BERNAL BUSTOS</v>
          </cell>
          <cell r="E108" t="str">
            <v>CONTRATO DE PRESTACIÓN DE SERVICIOS DE APOYO A LA GESTIÓN</v>
          </cell>
          <cell r="F108" t="str">
            <v>PRESTACIÓN DE SERVICIOS DE APOYO A LA GESTIÓN NECESARIO PARA EL FORTALECIMIENTO DE LOS PROCESOS ADMINISTRATIVOS DE LA SECCIÓN DE ALMACÉN DE LA UNIVERSIDAD DE LOS LLANOS.</v>
          </cell>
          <cell r="G108">
            <v>45306</v>
          </cell>
          <cell r="H108">
            <v>13010226</v>
          </cell>
          <cell r="I108" t="str">
            <v>Seis (06) meses calendario</v>
          </cell>
          <cell r="J108">
            <v>45306</v>
          </cell>
          <cell r="K108">
            <v>45487</v>
          </cell>
          <cell r="L108" t="str">
            <v>NO APLICA</v>
          </cell>
          <cell r="M108" t="str">
            <v>NO APLICA</v>
          </cell>
          <cell r="N108" t="str">
            <v>NO APLICA</v>
          </cell>
          <cell r="O108">
            <v>7</v>
          </cell>
          <cell r="P108">
            <v>1156465</v>
          </cell>
          <cell r="Q108">
            <v>45306</v>
          </cell>
          <cell r="R108">
            <v>45322</v>
          </cell>
          <cell r="S108">
            <v>2168371</v>
          </cell>
          <cell r="T108">
            <v>45323</v>
          </cell>
          <cell r="U108">
            <v>45351</v>
          </cell>
          <cell r="V108">
            <v>2168371</v>
          </cell>
          <cell r="W108">
            <v>45352</v>
          </cell>
          <cell r="X108">
            <v>45382</v>
          </cell>
          <cell r="Y108">
            <v>2168371</v>
          </cell>
          <cell r="Z108">
            <v>45383</v>
          </cell>
          <cell r="AA108">
            <v>45412</v>
          </cell>
          <cell r="AB108">
            <v>2168371</v>
          </cell>
          <cell r="AC108">
            <v>45413</v>
          </cell>
          <cell r="AD108">
            <v>45443</v>
          </cell>
          <cell r="AE108">
            <v>2168371</v>
          </cell>
          <cell r="AF108">
            <v>45444</v>
          </cell>
          <cell r="AG108">
            <v>45473</v>
          </cell>
          <cell r="AH108">
            <v>1011906</v>
          </cell>
          <cell r="AI108">
            <v>45474</v>
          </cell>
          <cell r="AJ108">
            <v>45487</v>
          </cell>
          <cell r="BI108" t="str">
            <v>Sección de Almacén</v>
          </cell>
          <cell r="BJ108" t="str">
            <v>GLORIA INÉS HERRERA SARMIENTO</v>
          </cell>
          <cell r="BK108" t="str">
            <v>Jefe de Oficina</v>
          </cell>
          <cell r="BL108">
            <v>20</v>
          </cell>
          <cell r="BM108">
            <v>45306</v>
          </cell>
          <cell r="BN108">
            <v>2599259317</v>
          </cell>
          <cell r="BO108">
            <v>22</v>
          </cell>
          <cell r="BP108">
            <v>45306</v>
          </cell>
          <cell r="BQ108">
            <v>13010226</v>
          </cell>
          <cell r="CS108"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 16. Apoyar al cumplimiento del plan de mejoramiento de la Contraloría General de la Nación en lo referente con la revisión, constatación, ajuste del listado de bienes según grupos contables versus SICOF.</v>
          </cell>
          <cell r="CT108">
            <v>1193218812</v>
          </cell>
          <cell r="CU108">
            <v>436</v>
          </cell>
          <cell r="CV108">
            <v>416</v>
          </cell>
          <cell r="CY108">
            <v>8211</v>
          </cell>
          <cell r="CZ108" t="str">
            <v>M6</v>
          </cell>
        </row>
        <row r="109">
          <cell r="B109" t="str">
            <v>0010 DE 2024</v>
          </cell>
          <cell r="C109">
            <v>52821671</v>
          </cell>
          <cell r="D109" t="str">
            <v>BREY DIDIANA AMADO</v>
          </cell>
          <cell r="E109" t="str">
            <v>CONTRATO DE PRESTACIÓN DE SERVICIOS DE APOYO A LA GESTIÓN</v>
          </cell>
          <cell r="F109" t="str">
            <v>PRESTACIÓN DE SERVICIOS DE APOYO A LA GESTIÓN NECESARIO PARA EL FORTALECIMIENTO DE LOS PROCESOS ADMINISTRATIVOS DE LA SECCIÓN DE ALMACÉN DE LA UNIVERSIDAD DE LOS LLANOS.</v>
          </cell>
          <cell r="G109">
            <v>45306</v>
          </cell>
          <cell r="H109">
            <v>13010226</v>
          </cell>
          <cell r="I109" t="str">
            <v>Seis (06) meses calendario</v>
          </cell>
          <cell r="J109">
            <v>45306</v>
          </cell>
          <cell r="K109">
            <v>45487</v>
          </cell>
          <cell r="L109" t="str">
            <v>NO APLICA</v>
          </cell>
          <cell r="M109" t="str">
            <v>NO APLICA</v>
          </cell>
          <cell r="N109" t="str">
            <v>NO APLICA</v>
          </cell>
          <cell r="O109">
            <v>7</v>
          </cell>
          <cell r="P109">
            <v>1156465</v>
          </cell>
          <cell r="Q109">
            <v>45306</v>
          </cell>
          <cell r="R109">
            <v>45322</v>
          </cell>
          <cell r="S109">
            <v>2168371</v>
          </cell>
          <cell r="T109">
            <v>45323</v>
          </cell>
          <cell r="U109">
            <v>45351</v>
          </cell>
          <cell r="V109">
            <v>2168371</v>
          </cell>
          <cell r="W109">
            <v>45352</v>
          </cell>
          <cell r="X109">
            <v>45382</v>
          </cell>
          <cell r="Y109">
            <v>2168371</v>
          </cell>
          <cell r="Z109">
            <v>45383</v>
          </cell>
          <cell r="AA109">
            <v>45412</v>
          </cell>
          <cell r="AB109">
            <v>2168371</v>
          </cell>
          <cell r="AC109">
            <v>45413</v>
          </cell>
          <cell r="AD109">
            <v>45443</v>
          </cell>
          <cell r="AE109">
            <v>2168371</v>
          </cell>
          <cell r="AF109">
            <v>45444</v>
          </cell>
          <cell r="AG109">
            <v>45473</v>
          </cell>
          <cell r="AH109">
            <v>1011906</v>
          </cell>
          <cell r="AI109">
            <v>45474</v>
          </cell>
          <cell r="AJ109">
            <v>45487</v>
          </cell>
          <cell r="BI109" t="str">
            <v>Sección de Almacén</v>
          </cell>
          <cell r="BJ109" t="str">
            <v>GLORIA INÉS HERRERA SARMIENTO</v>
          </cell>
          <cell r="BK109" t="str">
            <v>Jefe de Oficina</v>
          </cell>
          <cell r="BL109">
            <v>20</v>
          </cell>
          <cell r="BM109">
            <v>45306</v>
          </cell>
          <cell r="BN109">
            <v>2599259317</v>
          </cell>
          <cell r="BO109">
            <v>17</v>
          </cell>
          <cell r="BP109">
            <v>45306</v>
          </cell>
          <cell r="BQ109">
            <v>13010226</v>
          </cell>
          <cell r="CS109" t="str">
            <v>1. Apoyar en la generación de los listados de inventarios por dependencia, donde se detalla código de identificación, nombres, marcas, series y valores.  2. Colaborar en el envío de los listados de inventarios a los responsables de inventarios para su pre verificación. 3. Ayudar a concretar cita para la verificación del inventario. 4. Apoyar en la realización de visita para identificar que los bienes que se encuentren en el inventario concuerden físicamente en la dependencia. 5. Prestar apoyo en la remarcación de los elementos, cuando sea el caso. 6. Colaborar en la generación de los listados de faltantes, cuando sea el caso. 7. Apoyar en la alimentación de la matriz elementos pendientes por identificar, estableciendo ubicación de los mismos. 8. Apoyar el procedimiento de reintegro o de traslado cuando se presenten dichas novedades. 9. Apoyar en el seguimiento de recuperación de faltantes y generar el listado depurado. 10. Prestar apoyo para registrar firma de conformidad y de verificación. 11. Colaborar en el seguimiento y notificación a la Oficina Asesora de Control Interno Disciplinario, si fuere el caso, de incumplimiento por parte de los responsables sobre las novedades notificadas. 12. Apoyar en la recolección de firmas en documentos de traslados o reintegros. 13. Prestar apoyo para alimentar el cronograma de inventarios. 14. Apoyar cuando se requiera, con el archivo de los documentos generados en la realización de inventarios, traslados, reintegros y bajas. 15. Colaborar en la elaboración del borrador del memorando de faltantes en responsables. 16. Apoyar al cumplimiento del plan de mejoramiento de la Contraloría General de la Nación en lo referente con la revisión, constatación, ajuste del listado de bienes según grupos contables versus SICOF.</v>
          </cell>
          <cell r="CT109">
            <v>52821671</v>
          </cell>
          <cell r="CU109">
            <v>436</v>
          </cell>
          <cell r="CV109">
            <v>416</v>
          </cell>
          <cell r="CY109">
            <v>8299</v>
          </cell>
          <cell r="CZ109" t="str">
            <v>M6</v>
          </cell>
        </row>
        <row r="110">
          <cell r="B110" t="str">
            <v>0011 DE 2024</v>
          </cell>
          <cell r="C110">
            <v>1121839035</v>
          </cell>
          <cell r="D110" t="str">
            <v>CAMILO ALEJANDRO HURTADO BOTERO</v>
          </cell>
          <cell r="E110" t="str">
            <v>CONTRATO DE PRESTACIÓN DE SERVICIOS DE APOYO A LA GESTIÓN</v>
          </cell>
          <cell r="F110" t="str">
            <v>PRESTACIÓN DE SERVICIOS DE APOYO A LA GESTIÓN NECESARIO PARA EL FORTALECIMIENTO DE LOS PROCESOS DE INFORMACIÓN Y ATENCIÓN AL CIUDADANO EN LA UNIVERSIDAD DE LOS LLANOS - SEDE BARCELONA.</v>
          </cell>
          <cell r="G110">
            <v>45306</v>
          </cell>
          <cell r="H110">
            <v>17443383</v>
          </cell>
          <cell r="I110" t="str">
            <v>Cinco (05) meses y veintinueve (29) días calendario</v>
          </cell>
          <cell r="J110">
            <v>45306</v>
          </cell>
          <cell r="K110">
            <v>45486</v>
          </cell>
          <cell r="L110" t="str">
            <v>NO APLICA</v>
          </cell>
          <cell r="M110" t="str">
            <v>NO APLICA</v>
          </cell>
          <cell r="N110" t="str">
            <v>NO APLICA</v>
          </cell>
          <cell r="O110">
            <v>7</v>
          </cell>
          <cell r="P110">
            <v>1559185</v>
          </cell>
          <cell r="Q110">
            <v>45306</v>
          </cell>
          <cell r="R110">
            <v>45322</v>
          </cell>
          <cell r="S110">
            <v>2923472</v>
          </cell>
          <cell r="T110">
            <v>45323</v>
          </cell>
          <cell r="U110">
            <v>45351</v>
          </cell>
          <cell r="V110">
            <v>2923472</v>
          </cell>
          <cell r="W110">
            <v>45352</v>
          </cell>
          <cell r="X110">
            <v>45382</v>
          </cell>
          <cell r="Y110">
            <v>2923472</v>
          </cell>
          <cell r="Z110">
            <v>45383</v>
          </cell>
          <cell r="AA110">
            <v>45412</v>
          </cell>
          <cell r="AB110">
            <v>2923472</v>
          </cell>
          <cell r="AC110">
            <v>45413</v>
          </cell>
          <cell r="AD110">
            <v>45443</v>
          </cell>
          <cell r="AE110">
            <v>2923472</v>
          </cell>
          <cell r="AF110">
            <v>45444</v>
          </cell>
          <cell r="AG110">
            <v>45473</v>
          </cell>
          <cell r="AH110">
            <v>1266838</v>
          </cell>
          <cell r="AI110">
            <v>45474</v>
          </cell>
          <cell r="AJ110">
            <v>45486</v>
          </cell>
          <cell r="BI110" t="str">
            <v>Oficina de Correspondencia y Archivo</v>
          </cell>
          <cell r="BJ110" t="str">
            <v>LUZ SAIDA ARIAS MENA</v>
          </cell>
          <cell r="BK110" t="str">
            <v>Jefe de Oficina</v>
          </cell>
          <cell r="BL110">
            <v>20</v>
          </cell>
          <cell r="BM110">
            <v>45306</v>
          </cell>
          <cell r="BN110">
            <v>2599259317</v>
          </cell>
          <cell r="BO110">
            <v>25</v>
          </cell>
          <cell r="BP110">
            <v>45306</v>
          </cell>
          <cell r="BQ110">
            <v>17538168</v>
          </cell>
          <cell r="CS110" t="str">
            <v>1. Prestar apoyo en la radicación, registro y direccionamiento de las dependencias administrativas  y  académicas  que  deben  tramitar  las  acciones  ciudadanas  en términos de peticiones, quejas, reclamos sugerencias y solicitud de Información que formule la comunidad Universitaria y la Ciudadanía en general, relacionados con  el  cumplimiento  misional  institucional,  conforme  a  los  parámetros previamente establecidos por la Universidad. 2. Coadyuvar en la recepción a las respuestas dadas por los funcionarios competentes a las peticiones, quejas, reclamos y sugerencias y enviarlas oportunamente según el procedimiento establecido para las comunicaciones oficiales. 3.  Apoyar en la elaboración del informe mensual relacionado con las quejas, reclamos y sugerencias recibidas y presentarlas ante el supervisor. 4. Brindar apoyo en la comunicación con las instancias y dependencias respectivas acerca de la realización de eventos y actividades institucionales de interés general, así como aquellas de promoción, extensión y proyección social.  5.  Coadyuvar en la difusión, divulgación y orientación a los ciudadanos sobre la organización, misión, trámites, procesos y procedimientos, programas y servicios, eventos, convocatorias, institucionales, así como los de Proyección Social y de Bienestar Universitario. 6. Apoyar la aplicación de las encuestas de calificación del servicio y el correspondiente informe.  7. Participar en el proceso, organización y distribución de las facturas electrónicas. 8. Apoyar la recolección y entrega de documentos institucionales para trámites internos y externos, que son gestionados por las dependencias de la Universidad, a través de la Oficina de Archivo y Correspondencia. 9. Prestar apoyo a la División de Tesorería en las diligencias bancarias que se requieran. 10. Contribuir en salvaguarda la totalidad de la documentación e información entregada por la Universidad a través de la Oficina de Correspondencia y Archivo y las demás dependencias que lo requieran.</v>
          </cell>
          <cell r="CT110">
            <v>1121839035.0999999</v>
          </cell>
          <cell r="CU110">
            <v>436</v>
          </cell>
          <cell r="CV110">
            <v>320</v>
          </cell>
          <cell r="CY110">
            <v>9007</v>
          </cell>
          <cell r="CZ110" t="str">
            <v>M6</v>
          </cell>
        </row>
        <row r="111">
          <cell r="B111" t="str">
            <v>0012 DE 2024</v>
          </cell>
          <cell r="C111">
            <v>40391742</v>
          </cell>
          <cell r="D111" t="str">
            <v>MARTHA LUCIA ORJUELA VERGARA</v>
          </cell>
          <cell r="E111" t="str">
            <v>CONTRATO DE PRESTACIÓN DE SERVICIOS DE APOYO A LA GESTIÓN</v>
          </cell>
          <cell r="F111" t="str">
            <v>PRESTACIÓN DE SERVICIOS DE APOYO A LA GESTIÓN NECESARIO PARA EL FORTALECIMIENTO DE LOS PROCESOS DE INFORMACIÓN Y ATENCIÓN AL CIUDADANO EN LA UNIVERSIDAD DE LOS LLANOS - SEDE SAN ANTONIO.</v>
          </cell>
          <cell r="G111">
            <v>45306</v>
          </cell>
          <cell r="H111">
            <v>13010226</v>
          </cell>
          <cell r="I111" t="str">
            <v>Seis (06) meses calendario</v>
          </cell>
          <cell r="J111">
            <v>45306</v>
          </cell>
          <cell r="K111">
            <v>45487</v>
          </cell>
          <cell r="L111" t="str">
            <v>NO APLICA</v>
          </cell>
          <cell r="M111" t="str">
            <v>NO APLICA</v>
          </cell>
          <cell r="N111" t="str">
            <v>NO APLICA</v>
          </cell>
          <cell r="O111">
            <v>7</v>
          </cell>
          <cell r="P111">
            <v>1156465</v>
          </cell>
          <cell r="Q111">
            <v>45306</v>
          </cell>
          <cell r="R111">
            <v>45322</v>
          </cell>
          <cell r="S111">
            <v>2168371</v>
          </cell>
          <cell r="T111">
            <v>45323</v>
          </cell>
          <cell r="U111">
            <v>45351</v>
          </cell>
          <cell r="V111">
            <v>2168371</v>
          </cell>
          <cell r="W111">
            <v>45352</v>
          </cell>
          <cell r="X111">
            <v>45382</v>
          </cell>
          <cell r="Y111">
            <v>2168371</v>
          </cell>
          <cell r="Z111">
            <v>45383</v>
          </cell>
          <cell r="AA111">
            <v>45412</v>
          </cell>
          <cell r="AB111">
            <v>2168371</v>
          </cell>
          <cell r="AC111">
            <v>45413</v>
          </cell>
          <cell r="AD111">
            <v>45443</v>
          </cell>
          <cell r="AE111">
            <v>2168371</v>
          </cell>
          <cell r="AF111">
            <v>45444</v>
          </cell>
          <cell r="AG111">
            <v>45473</v>
          </cell>
          <cell r="AH111">
            <v>1011906</v>
          </cell>
          <cell r="AI111">
            <v>45474</v>
          </cell>
          <cell r="AJ111">
            <v>45487</v>
          </cell>
          <cell r="BI111" t="str">
            <v>Oficina de Correspondencia y Archivo</v>
          </cell>
          <cell r="BJ111" t="str">
            <v>LUZ SAIDA ARIAS MENA</v>
          </cell>
          <cell r="BK111" t="str">
            <v>Jefe de Oficina</v>
          </cell>
          <cell r="BL111">
            <v>20</v>
          </cell>
          <cell r="BM111">
            <v>45306</v>
          </cell>
          <cell r="BN111">
            <v>2599259317</v>
          </cell>
          <cell r="BO111">
            <v>24</v>
          </cell>
          <cell r="BP111">
            <v>45306</v>
          </cell>
          <cell r="BQ111">
            <v>13010226</v>
          </cell>
          <cell r="CS111" t="str">
            <v>1. Prestar apoyo en la radicación, registro y direccionamiento de las dependencias administrativas y académicas que deben tramitar las acciones ciudadanas en términos de peticiones, quejas, reclamos sugerencias y solicitud de Información que formule la comunidad Universitaria y la Ciudadanía en general, relacionados con el cumplimiento misional institucional, conforme a los parámetros previamente establecidos por la Universidad. 2. Coadyuvar en la recepción a las respuestas dadas por los funcionarios competentes a las peticiones, quejas, reclamos y sugerencias y enviarlas oportunamente según el procedimiento establecido para las comunicaciones oficiales. 3. Apoyar en la elaboración del informe mensual relacionado con las quejas, reclamos y sugerencias recibidas y presentarlas ante el supervisor. 4. Brindar apoyo en la comunicación con las instancias y dependencias respectivas acerca de la realización de eventos y actividades institucionales de interés general, así como aquellas de promoción, extensión y proyección social. 5. Coadyuvar en la difusión, divulgación y orientación a los ciudadanos sobre la organización, misión, trámites, procesos y procedimientos, programas y servicios, eventos, convocatorias, institucionales, así como los de Proyección Social y de Bienestar Universitario. 6. Apoyar la aplicación de las encuestas de calificación del servicio y el correspondiente informe. 7. Apoyar la recolección de documentos institucionales entregados por las dependencias de la Universidad ubicadas en el Campus San Antonio para ser gestionados a través de la Oficina de Archivo y Correspondencia.</v>
          </cell>
          <cell r="CT111">
            <v>40391742</v>
          </cell>
          <cell r="CU111">
            <v>436</v>
          </cell>
          <cell r="CV111">
            <v>320</v>
          </cell>
          <cell r="CY111">
            <v>7490</v>
          </cell>
          <cell r="CZ111" t="str">
            <v>M6</v>
          </cell>
        </row>
        <row r="112">
          <cell r="B112" t="str">
            <v>0013 DE 2024</v>
          </cell>
          <cell r="C112">
            <v>35261474</v>
          </cell>
          <cell r="D112" t="str">
            <v>ILSE YESENIA SANABRIA ROMERO</v>
          </cell>
          <cell r="E112" t="str">
            <v>CONTRATO DE PRESTACIÓN DE SERVICIOS DE APOYO A LA GESTIÓN</v>
          </cell>
          <cell r="F112" t="str">
            <v>PRESTACIÓN DE SERVICIOS DE APOYO A LA GESTIÓN NECESARIO PARA EL FORTALECIMIENTO DE LOS PROCESOS DE GESTIÓN DOCUMENTAL DE LA OFICINA DE CORRESPONDENCIA Y ARCHIVO DE LA UNIVERSIDAD DE LOS LLANOS.</v>
          </cell>
          <cell r="G112">
            <v>45306</v>
          </cell>
          <cell r="H112">
            <v>13010226</v>
          </cell>
          <cell r="I112" t="str">
            <v>Seis (06) meses calendario</v>
          </cell>
          <cell r="J112">
            <v>45306</v>
          </cell>
          <cell r="K112">
            <v>45487</v>
          </cell>
          <cell r="L112" t="str">
            <v>NO APLICA</v>
          </cell>
          <cell r="M112" t="str">
            <v>NO APLICA</v>
          </cell>
          <cell r="N112" t="str">
            <v>NO APLICA</v>
          </cell>
          <cell r="O112">
            <v>7</v>
          </cell>
          <cell r="P112">
            <v>1156465</v>
          </cell>
          <cell r="Q112">
            <v>45306</v>
          </cell>
          <cell r="R112">
            <v>45322</v>
          </cell>
          <cell r="S112">
            <v>2168371</v>
          </cell>
          <cell r="T112">
            <v>45323</v>
          </cell>
          <cell r="U112">
            <v>45351</v>
          </cell>
          <cell r="V112">
            <v>2168371</v>
          </cell>
          <cell r="W112">
            <v>45352</v>
          </cell>
          <cell r="X112">
            <v>45382</v>
          </cell>
          <cell r="Y112">
            <v>2168371</v>
          </cell>
          <cell r="Z112">
            <v>45383</v>
          </cell>
          <cell r="AA112">
            <v>45412</v>
          </cell>
          <cell r="AB112">
            <v>2168371</v>
          </cell>
          <cell r="AC112">
            <v>45413</v>
          </cell>
          <cell r="AD112">
            <v>45443</v>
          </cell>
          <cell r="AE112">
            <v>2168371</v>
          </cell>
          <cell r="AF112">
            <v>45444</v>
          </cell>
          <cell r="AG112">
            <v>45473</v>
          </cell>
          <cell r="AH112">
            <v>1011906</v>
          </cell>
          <cell r="AI112">
            <v>45474</v>
          </cell>
          <cell r="AJ112">
            <v>45487</v>
          </cell>
          <cell r="BI112" t="str">
            <v>Oficina de Correspondencia y Archivo</v>
          </cell>
          <cell r="BJ112" t="str">
            <v>LUZ SAIDA ARIAS MENA</v>
          </cell>
          <cell r="BK112" t="str">
            <v>Jefe de Oficina</v>
          </cell>
          <cell r="BL112">
            <v>20</v>
          </cell>
          <cell r="BM112">
            <v>45306</v>
          </cell>
          <cell r="BN112">
            <v>2599259317</v>
          </cell>
          <cell r="BO112">
            <v>23</v>
          </cell>
          <cell r="BP112">
            <v>45306</v>
          </cell>
          <cell r="BQ112">
            <v>13010226</v>
          </cell>
          <cell r="CS112" t="str">
            <v>1. Apoyar los procesos de gestión de la correspondencia institucional externa recibida y enviada a través de la Ventanilla Única física y virtual, de acuerdo con los procedimientos internos de la Oficina de Correspondencia y Archivo y del proceso de Gestión Documental, lo cual incluye: el recibo, revisión, radicación, escaneo, registro en la base de datos o en el aplicativo que se implemente; la clasificación, el direccionamiento o distribución (según sea el caso) y el control en el trámite de la correspondencia institucional externa que se reciba o salga de la Universidad e informar oportunamente a la supervisora del contrato cualquier novedad relacionada con este procedimiento. 2. Apoyar el control y seguimiento para la oportuna y adecuada distribución y trámite de la correspondencia institucional externa recibida y enviada, tanto en formato físico como en formato digital, así como otros elementos postales recibidos, mediante el uso de instrumentos de control como planillas de entrega, radicadores de correspondencia y bases de datos actualizadas, entre otros que se puedan implementar; así como la coordinación permanente con el auxiliar de mensajería e informar a la supervisora del contrato cualquier novedad relacionada que afecte negativamente el proceso. 3. Contribuir al seguimiento y cumplimiento de los tiempos de respuesta de la correspondencia institucional externa recibida que así lo amerite y conforme a la normatividad vigente, mediante requerimientos oportunos a las dependencias pertinentes y los reportes semanales presentados a la supervisora del contrato. 4. Contribuir al cumplimiento de los estándares institucionales para la producción documental, contenidos en el Manual de Correspondencia y Archivo y en el Manual de Imagen Corporativa, o los que los reemplacen o sustituyan, e informar a la supervisora del contrato cualquier novedad relacionada que afecte negativamente el proceso. 5. Apoyar la organización y actualización permanente de los archivos físicos y electrónicos de las comunicaciones institucionales externas, enviadas y recibidas (consecutivo de Correspondencia Externa Recibida y Consecutivo de Correspondencia Externa Enviada) y velar por la exactitud de los mismos. 6. Apoyar la consolidación del reporte mensual de incidencias de PQRSD que se tramiten a través de la Ventanilla Única, para efectos estadísticos y de control, así como la respectiva medición de indicadores del proceso. 7. Contribuir en el desarrollo y ejecución de actividades de apoyo administrativo de la Oficina de Archivo y Correspondencia mediante la atención al público de manera telefónica y personal e informar oportunamente a la supervisora cualquier novedad que se presente y que afecte el proceso.</v>
          </cell>
          <cell r="CT112">
            <v>35261474</v>
          </cell>
          <cell r="CU112">
            <v>436</v>
          </cell>
          <cell r="CV112">
            <v>320</v>
          </cell>
          <cell r="CY112">
            <v>8299</v>
          </cell>
          <cell r="CZ112" t="str">
            <v>M6</v>
          </cell>
        </row>
        <row r="113">
          <cell r="B113" t="str">
            <v>0014 DE 2024</v>
          </cell>
          <cell r="C113">
            <v>1121936076</v>
          </cell>
          <cell r="D113" t="str">
            <v>DIEGO LUIS SOTO MENDOZA</v>
          </cell>
          <cell r="E113" t="str">
            <v>CONTRATO DE PRESTACIÓN DE SERVICIOS PROFESIONALES</v>
          </cell>
          <cell r="F113" t="str">
            <v>PRESTACIÓN DE SERVICIOS PROFESIONALES NECESARIO PARA EL FORTALECIMIENTO DE LOS PROCESOS ADMINISTRATIVOS DE LA OFICINA DE ASUNTOS DOCENTES DE LA UNIVERSIDAD DE LOS LLANOS.</v>
          </cell>
          <cell r="G113">
            <v>45306</v>
          </cell>
          <cell r="H113">
            <v>18367368</v>
          </cell>
          <cell r="I113" t="str">
            <v>Seis (06) meses calendario</v>
          </cell>
          <cell r="J113">
            <v>45306</v>
          </cell>
          <cell r="K113">
            <v>45487</v>
          </cell>
          <cell r="L113" t="str">
            <v>NO APLICA</v>
          </cell>
          <cell r="M113" t="str">
            <v>NO APLICA</v>
          </cell>
          <cell r="N113" t="str">
            <v>NO APLICA</v>
          </cell>
          <cell r="O113">
            <v>7</v>
          </cell>
          <cell r="P113">
            <v>1632655</v>
          </cell>
          <cell r="Q113">
            <v>45306</v>
          </cell>
          <cell r="R113">
            <v>45322</v>
          </cell>
          <cell r="S113">
            <v>3061228</v>
          </cell>
          <cell r="T113">
            <v>45323</v>
          </cell>
          <cell r="U113">
            <v>45351</v>
          </cell>
          <cell r="V113">
            <v>3061228</v>
          </cell>
          <cell r="W113">
            <v>45352</v>
          </cell>
          <cell r="X113">
            <v>45382</v>
          </cell>
          <cell r="Y113">
            <v>3061228</v>
          </cell>
          <cell r="Z113">
            <v>45383</v>
          </cell>
          <cell r="AA113">
            <v>45412</v>
          </cell>
          <cell r="AB113">
            <v>3061228</v>
          </cell>
          <cell r="AC113">
            <v>45413</v>
          </cell>
          <cell r="AD113">
            <v>45443</v>
          </cell>
          <cell r="AE113">
            <v>3061228</v>
          </cell>
          <cell r="AF113">
            <v>45444</v>
          </cell>
          <cell r="AG113">
            <v>45473</v>
          </cell>
          <cell r="AH113">
            <v>1428573</v>
          </cell>
          <cell r="AI113">
            <v>45474</v>
          </cell>
          <cell r="AJ113">
            <v>45487</v>
          </cell>
          <cell r="BI113" t="str">
            <v>Oficina de Asuntos Docentes</v>
          </cell>
          <cell r="BJ113" t="str">
            <v>MIGUEL ANTONIO PARDO LÓPEZ</v>
          </cell>
          <cell r="BK113" t="str">
            <v>Jefe de Oficina</v>
          </cell>
          <cell r="BL113">
            <v>20</v>
          </cell>
          <cell r="BM113">
            <v>45306</v>
          </cell>
          <cell r="BN113">
            <v>2599259317</v>
          </cell>
          <cell r="BO113">
            <v>28</v>
          </cell>
          <cell r="BP113">
            <v>45306</v>
          </cell>
          <cell r="BQ113">
            <v>18367368</v>
          </cell>
          <cell r="CS113" t="str">
            <v>1. Contribuir en la activación y validación de los docentes de pregrado en el sistema SIAU. 2. Apoyar la revisión de las responsabilidades académicas frente a resoluciones. 3. Contribuir en el diligenciamiento de la base de datos de los docentes de pregrado y expedición del boletín estadístico. 4. Apoyar a relacionar los docentes por Facultades, en cada periodo académico y consolidar por año. 5. Contribuir en el diligenciamiento en el drive de la información sobre acreditación de programas de pregrado y acreditación institucional. 6. Apoyo en la elaboración de ayudas visuales de los programas de pregrado para las visitas de pares académicos, correspondientes a esta oficina. 7. Apoyo en la respuesta oportuna de la información solicitada por los programas de pregrado y la oficina de Acreditación. 8. Apoyo en la respuesta oportuna de la información solicitada por las dependencias internas de la Institución, así como a entes externos que la soliciten. (Snies, sireci, asociaciones de profesionales, vicerrectoría, oficina de planeación). 9. Contribuir en la verificación de títulos de docentes de pregrado y entrega de informes respectivos. 10. Apoyar en la valoración de las hojas de vida de los docentes que ingresan por convocatorias y necesidad del servicio. 11. Apoyar en la elaboración del informe y presentación anual de productividad académica. 12. Brindar apoyo en la entrega de oficios, memorandos de resoluciones rectorales y novedades de docentes planta, ocasionales y catedráticos a la División de Servicios Administrativos. 13. Brindar apoyo en la elaboración y organización del inventario documental de la Oficina de Asuntos Docentes.</v>
          </cell>
          <cell r="CT113">
            <v>1121936076</v>
          </cell>
          <cell r="CU113">
            <v>436</v>
          </cell>
          <cell r="CV113">
            <v>608</v>
          </cell>
          <cell r="CY113">
            <v>8299</v>
          </cell>
          <cell r="CZ113" t="str">
            <v>M6</v>
          </cell>
        </row>
        <row r="114">
          <cell r="B114" t="str">
            <v>0015 DE 2024</v>
          </cell>
          <cell r="C114">
            <v>21181039</v>
          </cell>
          <cell r="D114" t="str">
            <v>DELFINA ACOSTA LOPEZ</v>
          </cell>
          <cell r="E114" t="str">
            <v>CONTRATO DE PRESTACIÓN DE SERVICIOS PROFESIONALES</v>
          </cell>
          <cell r="F114" t="str">
            <v>PRESTACIÓN DE SERVICIOS PROFESIONALES NECESARIO PARA EL FORTALECIMIENTO DE LOS PROCESOS ADMINISTRATIVOS DE LA OFICINA DE ASUNTOS DOCENTES DE LA UNIVERSIDAD DE LOS LLANOS.</v>
          </cell>
          <cell r="G114">
            <v>45306</v>
          </cell>
          <cell r="H114">
            <v>18367368</v>
          </cell>
          <cell r="I114" t="str">
            <v>Seis (06) meses calendario</v>
          </cell>
          <cell r="J114">
            <v>45306</v>
          </cell>
          <cell r="K114">
            <v>45487</v>
          </cell>
          <cell r="L114" t="str">
            <v>NO APLICA</v>
          </cell>
          <cell r="M114" t="str">
            <v>NO APLICA</v>
          </cell>
          <cell r="N114" t="str">
            <v>NO APLICA</v>
          </cell>
          <cell r="O114">
            <v>7</v>
          </cell>
          <cell r="P114">
            <v>1632655</v>
          </cell>
          <cell r="Q114">
            <v>45306</v>
          </cell>
          <cell r="R114">
            <v>45322</v>
          </cell>
          <cell r="S114">
            <v>3061228</v>
          </cell>
          <cell r="T114">
            <v>45323</v>
          </cell>
          <cell r="U114">
            <v>45351</v>
          </cell>
          <cell r="V114">
            <v>3061228</v>
          </cell>
          <cell r="W114">
            <v>45352</v>
          </cell>
          <cell r="X114">
            <v>45382</v>
          </cell>
          <cell r="Y114">
            <v>3061228</v>
          </cell>
          <cell r="Z114">
            <v>45383</v>
          </cell>
          <cell r="AA114">
            <v>45412</v>
          </cell>
          <cell r="AB114">
            <v>3061228</v>
          </cell>
          <cell r="AC114">
            <v>45413</v>
          </cell>
          <cell r="AD114">
            <v>45443</v>
          </cell>
          <cell r="AE114">
            <v>3061228</v>
          </cell>
          <cell r="AF114">
            <v>45444</v>
          </cell>
          <cell r="AG114">
            <v>45473</v>
          </cell>
          <cell r="AH114">
            <v>1428573</v>
          </cell>
          <cell r="AI114">
            <v>45474</v>
          </cell>
          <cell r="AJ114">
            <v>45487</v>
          </cell>
          <cell r="BI114" t="str">
            <v>Oficina de Asuntos Docentes</v>
          </cell>
          <cell r="BJ114" t="str">
            <v>MIGUEL ANTONIO PARDO LÓPEZ</v>
          </cell>
          <cell r="BK114" t="str">
            <v>Jefe de Oficina</v>
          </cell>
          <cell r="BL114">
            <v>20</v>
          </cell>
          <cell r="BM114">
            <v>45306</v>
          </cell>
          <cell r="BN114">
            <v>2599259317</v>
          </cell>
          <cell r="BO114">
            <v>26</v>
          </cell>
          <cell r="BP114">
            <v>45306</v>
          </cell>
          <cell r="BQ114">
            <v>18367368</v>
          </cell>
          <cell r="CS114" t="str">
            <v>1. Apoyar en la valoración de las hojas de vida de los docentes de pregrado y posgrado que ingresan por convocatoria y necesidad del servicio. 2. Contribuir en la verificación de títulos de docentes de posgrados para la entrega de los informes correspondientes. 3. Cooperar en el diligenciamiento de la base de datos de los docentes de posgrados para informes estadísticos y de banco de datos.  4. Apoyar en la relación de los docentes por Facultades, en cada periodo académico y consolidar por año. 5. Contribuir en el diligenciamiento en el drive de la información sobre acreditación de programas de posgrado y acreditación institucional.  6. Apoyar en la elaboración de las presentaciones de los programas de posgrados para las visitas de pares académicos, correspondientes a la Oficina de Asuntos Docentes.  7. Apoyar en la respuestas oportuna de la información solicitada por la dependencias internas de la Institución, así como a entes externos que la soliciten. 8. Apoyar en las actividades administrativas en cuanto a la información relacionada con los profesores de posgrados a las diferentes dependencias de la universidad, así como a entes externos que la soliciten. 9. Apoyar en la respuesta oportuna de la información solicitada por los programas de posgrados y el Área Autoevaluación y Acreditación. 10. Apoyar en el trámite de proyección para el pago, CDP, solicitud y envío de libros y software de los pares evaluadores.  11. Apoyar en el seguimiento, elaboración del informe mensual y entrega para el pago de par evaluador a la dependencia a cargo. 12. Apoyar en la organización del informe de experiencia calificada y cargo académico administrativo de los docentes de planta y ocasionales con su respectiva resolución rectoral. 13. Brindar apoyo en la elaboración y organización del inventario documental de la Oficina de Asuntos Docentes. 14. Brindar apoyo en la entrega de oficios, memorandos de resoluciones rectorales y novedades de docentes planta, ocasionales y catedráticos a la División de Servicios Administrativos.</v>
          </cell>
          <cell r="CT114">
            <v>21181039</v>
          </cell>
          <cell r="CU114">
            <v>436</v>
          </cell>
          <cell r="CV114">
            <v>608</v>
          </cell>
          <cell r="CY114">
            <v>8299</v>
          </cell>
          <cell r="CZ114" t="str">
            <v>M6</v>
          </cell>
        </row>
        <row r="115">
          <cell r="B115" t="str">
            <v>0016 DE 2024</v>
          </cell>
          <cell r="C115">
            <v>40443276</v>
          </cell>
          <cell r="D115" t="str">
            <v>CAROL JINET PUENTES BAQUERO</v>
          </cell>
          <cell r="E115" t="str">
            <v>CONTRATO DE PRESTACIÓN DE SERVICIOS PROFESIONALES</v>
          </cell>
          <cell r="F115" t="str">
            <v>PRESTACIÓN DE SERVICIOS PROFESIONALES NECESARIO PARA EL FORTALECIMIENTO DE LOS PROCESOS ADMINISTRATIVOS DE LA OFICINA DE ASUNTOS DOCENTES DE LA UNIVERSIDAD DE LOS LLANOS.</v>
          </cell>
          <cell r="G115">
            <v>45306</v>
          </cell>
          <cell r="H115">
            <v>18367368</v>
          </cell>
          <cell r="I115" t="str">
            <v>Seis (06) meses calendario</v>
          </cell>
          <cell r="J115">
            <v>45306</v>
          </cell>
          <cell r="K115">
            <v>45487</v>
          </cell>
          <cell r="L115" t="str">
            <v>NO APLICA</v>
          </cell>
          <cell r="M115" t="str">
            <v>NO APLICA</v>
          </cell>
          <cell r="N115" t="str">
            <v>NO APLICA</v>
          </cell>
          <cell r="O115">
            <v>7</v>
          </cell>
          <cell r="P115">
            <v>1632655</v>
          </cell>
          <cell r="Q115">
            <v>45306</v>
          </cell>
          <cell r="R115">
            <v>45322</v>
          </cell>
          <cell r="S115">
            <v>3061228</v>
          </cell>
          <cell r="T115">
            <v>45323</v>
          </cell>
          <cell r="U115">
            <v>45351</v>
          </cell>
          <cell r="V115">
            <v>3061228</v>
          </cell>
          <cell r="W115">
            <v>45352</v>
          </cell>
          <cell r="X115">
            <v>45382</v>
          </cell>
          <cell r="Y115">
            <v>3061228</v>
          </cell>
          <cell r="Z115">
            <v>45383</v>
          </cell>
          <cell r="AA115">
            <v>45412</v>
          </cell>
          <cell r="AB115">
            <v>3061228</v>
          </cell>
          <cell r="AC115">
            <v>45413</v>
          </cell>
          <cell r="AD115">
            <v>45443</v>
          </cell>
          <cell r="AE115">
            <v>3061228</v>
          </cell>
          <cell r="AF115">
            <v>45444</v>
          </cell>
          <cell r="AG115">
            <v>45473</v>
          </cell>
          <cell r="AH115">
            <v>1428573</v>
          </cell>
          <cell r="AI115">
            <v>45474</v>
          </cell>
          <cell r="AJ115">
            <v>45487</v>
          </cell>
          <cell r="BI115" t="str">
            <v>Oficina de Asuntos Docentes</v>
          </cell>
          <cell r="BJ115" t="str">
            <v>MIGUEL ANTONIO PARDO LÓPEZ</v>
          </cell>
          <cell r="BK115" t="str">
            <v>Jefe de Oficina</v>
          </cell>
          <cell r="BL115">
            <v>20</v>
          </cell>
          <cell r="BM115">
            <v>45306</v>
          </cell>
          <cell r="BN115">
            <v>2599259317</v>
          </cell>
          <cell r="BO115">
            <v>27</v>
          </cell>
          <cell r="BP115">
            <v>45306</v>
          </cell>
          <cell r="BQ115">
            <v>18367368</v>
          </cell>
          <cell r="CS115" t="str">
            <v>1. Brindar apoyo en las solicitudes de los docentes que ascienden por escalafón y por títulos. 2. Coadyuvar en la coordinación, elaboración y programación del cronograma de actividades del CARP en los dos semestres del año.  3. Apoyar en la citación de docentes pertenecientes al comité CARP a las diferentes sesiones ordinarias y extraordinarias.  4. Apoyar en la proyección de las diferentes actas realizadas por el comité CARP en cada sesión. 5. Apoyar en la convocatoria y recepción de productividad académica de docentes planta: clasificarla, incluir la información de cada producto en el acta correspondiente. 6. Apoyar en la elaboración de las resoluciones de productividad académica por puntos salariales y bonificaciones, y resoluciones rectorales negando puntaje salarial y de bonificación. 7. Apoyar la elaboración y envío de respuestas de las diferentes sesiones a los docentes. 8. Apoyar la convocatoria y recepción de productividad académica de docentes ocasionales: clasificarla, incluir la información de cada producto en el acta correspondiente. 9. Apoyar en la organización de las respuestas de las diferentes sesiones a los docentes ocasionales. 10. Apoyar en la proyección y elaboración de las resoluciones para ascenso en el escalafón expedidas por el CARP. 11. Apoyar la elaboración de resoluciones otorgadas a los docentes de planta por títulos. 12. Brindar apoyo en la recopilación de la información para la elaboración de las certificaciones de productividad académica para ascenso en el escalafón. 13. Apoyar en la recepción de solicitudes de puntaje salarial realizada por los docentes y dar respuesta. 14. Apoyar en la elaboración de oficios, memorandos de resoluciones rectorales y novedades de docentes planta, ocasionales y catedráticos por productividad académica a la División de servicios administrativos. 15. Brindar apoyo en la elaboración y organización del inventario documental de la Oficina de Asuntos Docentes. 16. Apoyar en la recopilación de información de productividad académica solicitada por los docentes ocasionales. 17. Apoyar en el diligenciamiento de la información de los puntajes salariales de docentes de planta y ocasionales.</v>
          </cell>
          <cell r="CT115">
            <v>40443276</v>
          </cell>
          <cell r="CU115">
            <v>436</v>
          </cell>
          <cell r="CV115">
            <v>608</v>
          </cell>
          <cell r="CY115">
            <v>8299</v>
          </cell>
          <cell r="CZ115" t="str">
            <v>M6</v>
          </cell>
        </row>
        <row r="116">
          <cell r="B116" t="str">
            <v>0017 DE 2024</v>
          </cell>
          <cell r="C116">
            <v>1121955517</v>
          </cell>
          <cell r="D116" t="str">
            <v>DANIELA GONZALEZ CARDONA</v>
          </cell>
          <cell r="E116" t="str">
            <v>CONTRATO DE PRESTACIÓN DE SERVICIOS PROFESIONALES</v>
          </cell>
          <cell r="F116" t="str">
            <v>PRESTACIÓN DE SERVICIOS PROFESIONALES NECESARIO PARA EL FORTALECIMIENTO DE LOS PROCESOS ADMINISTRATIVOS DE LA SECRETARIA TÉCNICA DE EVALUACIÓN Y PROMOCIÓN DOCENTE DE LA UNIVERSIDAD DE LOS LLANOS.</v>
          </cell>
          <cell r="G116">
            <v>45306</v>
          </cell>
          <cell r="H116">
            <v>16383000</v>
          </cell>
          <cell r="I116" t="str">
            <v>Seis (06) meses calendario</v>
          </cell>
          <cell r="J116">
            <v>45306</v>
          </cell>
          <cell r="K116">
            <v>45487</v>
          </cell>
          <cell r="L116" t="str">
            <v>NO APLICA</v>
          </cell>
          <cell r="M116" t="str">
            <v>NO APLICA</v>
          </cell>
          <cell r="N116" t="str">
            <v>NO APLICA</v>
          </cell>
          <cell r="O116">
            <v>7</v>
          </cell>
          <cell r="P116">
            <v>1456267</v>
          </cell>
          <cell r="Q116">
            <v>45306</v>
          </cell>
          <cell r="R116">
            <v>45322</v>
          </cell>
          <cell r="S116">
            <v>2730500</v>
          </cell>
          <cell r="T116">
            <v>45323</v>
          </cell>
          <cell r="U116">
            <v>45351</v>
          </cell>
          <cell r="V116">
            <v>2730500</v>
          </cell>
          <cell r="W116">
            <v>45352</v>
          </cell>
          <cell r="X116">
            <v>45382</v>
          </cell>
          <cell r="Y116">
            <v>2730500</v>
          </cell>
          <cell r="Z116">
            <v>45383</v>
          </cell>
          <cell r="AA116">
            <v>45412</v>
          </cell>
          <cell r="AB116">
            <v>2730500</v>
          </cell>
          <cell r="AC116">
            <v>45413</v>
          </cell>
          <cell r="AD116">
            <v>45443</v>
          </cell>
          <cell r="AE116">
            <v>2730500</v>
          </cell>
          <cell r="AF116">
            <v>45444</v>
          </cell>
          <cell r="AG116">
            <v>45473</v>
          </cell>
          <cell r="AH116">
            <v>1274233</v>
          </cell>
          <cell r="AI116">
            <v>45474</v>
          </cell>
          <cell r="AJ116">
            <v>45487</v>
          </cell>
          <cell r="BI116" t="str">
            <v>Vicerrectoría Académica</v>
          </cell>
          <cell r="BJ116" t="str">
            <v>MIGUEL ANTONIO PARDO LÓPEZ</v>
          </cell>
          <cell r="BK116" t="str">
            <v xml:space="preserve">Docente de planta de la Universidad de los Llanos </v>
          </cell>
          <cell r="BL116">
            <v>20</v>
          </cell>
          <cell r="BM116">
            <v>45306</v>
          </cell>
          <cell r="BN116">
            <v>2599259317</v>
          </cell>
          <cell r="BO116">
            <v>29</v>
          </cell>
          <cell r="BP116">
            <v>45306</v>
          </cell>
          <cell r="BQ116">
            <v>16383000</v>
          </cell>
          <cell r="CS116" t="str">
            <v>1. Apoyar las actividades de evaluación de desempeño Docente en programas de nivel grado y el envío de resultados consolidados a las Secretarías Académicas y a División de Servicios Administrativos junto a los reportes individuales de evaluación. 2. Apoyar la consolidación, reporte individual, aval y envío de resultados de desempeño Docente del Centro de Idiomas. 3. Brindar apoyo en la consolidación de resultados de desempeño Docente anual para docentes de planta. 4. Apoyar en la organización, logística y citación de miembros del Comité de Evaluación y Promoción Docente a las sesiones y reuniones de trabajo que se requieran. 5. Contribuir a la elaboración de actas de las sesiones ordinarias y extraordinarias del Comité de Evaluación y Promoción Docente. 6. Coadyuvar en la actualización de las bases de datos digital correspondientes a resultados de evaluación de desempeño docente – Grado y Centro de Idiomas. 7. Colaborar en el proceso de ingreso y promoción en el escalafón Docente. 8. Cooperar en la actualización de las bases de datos digital correspondientes al histórico de escalafón Docente. 9. Apoyar el trámite de certificados ante la División de Servicios Administrativos. 10. Contribuir al buen servicio de la dependencia atendiendo preguntas, reclamaciones y solicitudes en formatos físicos y digitales, de docentes y unidades académicas, relacionadas con su objeto contractual. 11. Prestar apoyo en el proceso de recepción, clasificación, y organización del archivo documental físico y digital de la Secretaría Técnica de Evaluación y Promoción Docente. 12. Contribuir con el desarrollo de las actividades de la dependencia como: recepción, redacción o proyección de comunicaciones y correos electrónicos, atención telefónica y organización física y virtual de la información. 13. Coadyuvar en la elaboración de los informes que sean requeridos por la Secretaría Técnica de Evaluación y Promoción Docente, en relación con su objeto contractual. 14. Brindar apoyo en el control de los inventarios físicos y digitales de la oficina. 15. Participar en la actualización de los informes de acreditación en Google Drive.</v>
          </cell>
          <cell r="CT116">
            <v>1121955517</v>
          </cell>
          <cell r="CU116">
            <v>436</v>
          </cell>
          <cell r="CV116">
            <v>608</v>
          </cell>
          <cell r="CY116">
            <v>8299</v>
          </cell>
          <cell r="CZ116" t="str">
            <v>M6</v>
          </cell>
        </row>
        <row r="117">
          <cell r="B117" t="str">
            <v>0018 DE 2024</v>
          </cell>
          <cell r="C117">
            <v>1121817216</v>
          </cell>
          <cell r="D117" t="str">
            <v xml:space="preserve">JORGE ISRAEL LINARES GIRALDO </v>
          </cell>
          <cell r="E117" t="str">
            <v>CONTRATO DE PRESTACIÓN DE SERVICIOS DE APOYO A LA GESTIÓN</v>
          </cell>
          <cell r="F117" t="str">
            <v>PRESTACIÓN DE SERVICIOS DE APOYO A LA GESTIÓN NECESARIO PARA EL FORTALECIMIENTO DE LOS PROCESOS DE SOPORTE TÉCNICO EN LA DIVISIÓN DE BIBLIOTECA DE LA UNIVERSIDAD DE LOS LLANOS.</v>
          </cell>
          <cell r="G117">
            <v>45306</v>
          </cell>
          <cell r="H117">
            <v>14540832</v>
          </cell>
          <cell r="I117" t="str">
            <v>Seis (06) meses calendario</v>
          </cell>
          <cell r="J117">
            <v>45306</v>
          </cell>
          <cell r="K117">
            <v>45487</v>
          </cell>
          <cell r="L117" t="str">
            <v>NO APLICA</v>
          </cell>
          <cell r="M117" t="str">
            <v>NO APLICA</v>
          </cell>
          <cell r="N117" t="str">
            <v>NO APLICA</v>
          </cell>
          <cell r="O117">
            <v>7</v>
          </cell>
          <cell r="P117">
            <v>1292518</v>
          </cell>
          <cell r="Q117">
            <v>45306</v>
          </cell>
          <cell r="R117">
            <v>45322</v>
          </cell>
          <cell r="S117">
            <v>2423472</v>
          </cell>
          <cell r="T117">
            <v>45323</v>
          </cell>
          <cell r="U117">
            <v>45351</v>
          </cell>
          <cell r="V117">
            <v>2423472</v>
          </cell>
          <cell r="W117">
            <v>45352</v>
          </cell>
          <cell r="X117">
            <v>45382</v>
          </cell>
          <cell r="Y117">
            <v>2423472</v>
          </cell>
          <cell r="Z117">
            <v>45383</v>
          </cell>
          <cell r="AA117">
            <v>45412</v>
          </cell>
          <cell r="AB117">
            <v>2423472</v>
          </cell>
          <cell r="AC117">
            <v>45413</v>
          </cell>
          <cell r="AD117">
            <v>45443</v>
          </cell>
          <cell r="AE117">
            <v>2423472</v>
          </cell>
          <cell r="AF117">
            <v>45444</v>
          </cell>
          <cell r="AG117">
            <v>45473</v>
          </cell>
          <cell r="AH117">
            <v>1130954</v>
          </cell>
          <cell r="AI117">
            <v>45474</v>
          </cell>
          <cell r="AJ117">
            <v>45487</v>
          </cell>
          <cell r="BI117" t="str">
            <v>División de Biblioteca</v>
          </cell>
          <cell r="BJ117" t="str">
            <v>BLANCA HERMINDA NAVARRO ARGUELLO</v>
          </cell>
          <cell r="BK117" t="str">
            <v>Jefe de Oficina</v>
          </cell>
          <cell r="BL117">
            <v>20</v>
          </cell>
          <cell r="BM117">
            <v>45306</v>
          </cell>
          <cell r="BN117">
            <v>2599259317</v>
          </cell>
          <cell r="BO117">
            <v>80</v>
          </cell>
          <cell r="BP117">
            <v>45306</v>
          </cell>
          <cell r="BQ117">
            <v>14540832</v>
          </cell>
          <cell r="CS117" t="str">
            <v>1. Apoyar en la capacitación e inducción en el uso y manejo de las plataformas y bases de datos de la División de Biblioteca. 2. Colaborar con informes estadísticos, reportes bibliográficos de las plataformas y bases de datos de División de Biblioteca, solicitadas por unidades académicas, administrativas o por entes externos. 3. Apoyar en el soporte técnico las plataformas tecnológicas, bases de datos, equipos tecnológicos y página Web del Sistema de Bibliotecas de la Universidad. 4. Coadyuvar en la participación de las reuniones y programas de formación del Sistema de Bibliotecas, solicitados por las unidades académicas, administrativas o entes externos. 5. Contribuir con el registro y control de usuarios en las plataformas de la División de biblioteca. 6. Apoyar los procesos de inventario bibliográfico, de muebles y equipos del Sistema de Bibliotecas. 7. Brindar apoyo en la realización de reporte de multas de préstamo en el sistema y reportarla en la plataforma SIAU.</v>
          </cell>
          <cell r="CT117">
            <v>1121817216.0999999</v>
          </cell>
          <cell r="CU117">
            <v>436</v>
          </cell>
          <cell r="CV117">
            <v>432</v>
          </cell>
          <cell r="CY117">
            <v>6202</v>
          </cell>
          <cell r="CZ117" t="str">
            <v>M6</v>
          </cell>
        </row>
        <row r="118">
          <cell r="B118" t="str">
            <v>0019 DE 2024</v>
          </cell>
          <cell r="C118">
            <v>1122121514</v>
          </cell>
          <cell r="D118" t="str">
            <v>JENNY PAOLA TORRES RIVAS</v>
          </cell>
          <cell r="E118" t="str">
            <v>CONTRATO DE PRESTACIÓN DE SERVICIOS PROFESIONALES</v>
          </cell>
          <cell r="F118" t="str">
            <v>PRESTACIÓN DE SERVICIOS PROFESIONALES NECESARIO PARA EL FORTALECIMIENTO DE LOS PROCESOS DE COORDINACIÓN DEL ÁREA DE PROMOCIÓN SOCIOECONÓMICA DE LA DIVISIÓN DE BIENESTAR UNIVERSITARIO DE LA UNIVERSIDAD DE LOS LLANOS.</v>
          </cell>
          <cell r="G118">
            <v>45306</v>
          </cell>
          <cell r="H118">
            <v>22193904</v>
          </cell>
          <cell r="I118" t="str">
            <v>Seis (06) meses calendario</v>
          </cell>
          <cell r="J118">
            <v>45306</v>
          </cell>
          <cell r="K118">
            <v>45487</v>
          </cell>
          <cell r="L118" t="str">
            <v>NO APLICA</v>
          </cell>
          <cell r="M118" t="str">
            <v>NO APLICA</v>
          </cell>
          <cell r="N118" t="str">
            <v>NO APLICA</v>
          </cell>
          <cell r="O118">
            <v>7</v>
          </cell>
          <cell r="P118">
            <v>1972791</v>
          </cell>
          <cell r="Q118">
            <v>45306</v>
          </cell>
          <cell r="R118">
            <v>45322</v>
          </cell>
          <cell r="S118">
            <v>3698984</v>
          </cell>
          <cell r="T118">
            <v>45323</v>
          </cell>
          <cell r="U118">
            <v>45351</v>
          </cell>
          <cell r="V118">
            <v>3698984</v>
          </cell>
          <cell r="W118">
            <v>45352</v>
          </cell>
          <cell r="X118">
            <v>45382</v>
          </cell>
          <cell r="Y118">
            <v>3698984</v>
          </cell>
          <cell r="Z118">
            <v>45383</v>
          </cell>
          <cell r="AA118">
            <v>45412</v>
          </cell>
          <cell r="AB118">
            <v>3698984</v>
          </cell>
          <cell r="AC118">
            <v>45413</v>
          </cell>
          <cell r="AD118">
            <v>45443</v>
          </cell>
          <cell r="AE118">
            <v>3698984</v>
          </cell>
          <cell r="AF118">
            <v>45444</v>
          </cell>
          <cell r="AG118">
            <v>45473</v>
          </cell>
          <cell r="AH118">
            <v>1726193</v>
          </cell>
          <cell r="AI118">
            <v>45474</v>
          </cell>
          <cell r="AJ118">
            <v>45487</v>
          </cell>
          <cell r="BI118" t="str">
            <v>División de Bienestar Universitario</v>
          </cell>
          <cell r="BJ118" t="str">
            <v>JHON FREYD MONROY RODRIGUEZ</v>
          </cell>
          <cell r="BK118" t="str">
            <v>Jefe de Oficina</v>
          </cell>
          <cell r="BL118">
            <v>20</v>
          </cell>
          <cell r="BM118">
            <v>45306</v>
          </cell>
          <cell r="BN118">
            <v>2599259317</v>
          </cell>
          <cell r="BO118">
            <v>122</v>
          </cell>
          <cell r="BP118">
            <v>45306</v>
          </cell>
          <cell r="BQ118">
            <v>22193904</v>
          </cell>
          <cell r="CS118"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118">
            <v>1122121514</v>
          </cell>
          <cell r="CU118">
            <v>436</v>
          </cell>
          <cell r="CV118">
            <v>441</v>
          </cell>
          <cell r="CY118">
            <v>7220</v>
          </cell>
          <cell r="CZ118" t="str">
            <v>M6</v>
          </cell>
        </row>
        <row r="119">
          <cell r="B119" t="str">
            <v>0020 DE 2024</v>
          </cell>
          <cell r="C119">
            <v>1121873518</v>
          </cell>
          <cell r="D119" t="str">
            <v>LINA PAOLA ROJAS ROJAS</v>
          </cell>
          <cell r="E119" t="str">
            <v>CONTRATO DE PRESTACIÓN DE SERVICIOS PROFESIONALES</v>
          </cell>
          <cell r="F119" t="str">
            <v>PRESTACIÓN DE SERVICIOS PROFESIONALES NECESARIO PARA EL FORTALECIMIENTO DE LOS PROCESOS DE COORDINACIÓN DEL ÁREA DE LA SALUD DE LA DIVISIÓN DE BIENESTAR UNIVERSITARIO DE LA UNIVERSIDAD DE LOS LLANOS.</v>
          </cell>
          <cell r="G119">
            <v>45306</v>
          </cell>
          <cell r="H119">
            <v>22193904</v>
          </cell>
          <cell r="I119" t="str">
            <v>Seis (06) meses calendario</v>
          </cell>
          <cell r="J119">
            <v>45306</v>
          </cell>
          <cell r="K119">
            <v>45487</v>
          </cell>
          <cell r="L119" t="str">
            <v>NO APLICA</v>
          </cell>
          <cell r="M119" t="str">
            <v>NO APLICA</v>
          </cell>
          <cell r="N119" t="str">
            <v>NO APLICA</v>
          </cell>
          <cell r="O119">
            <v>7</v>
          </cell>
          <cell r="P119">
            <v>1972791</v>
          </cell>
          <cell r="Q119">
            <v>45306</v>
          </cell>
          <cell r="R119">
            <v>45322</v>
          </cell>
          <cell r="S119">
            <v>3698984</v>
          </cell>
          <cell r="T119">
            <v>45323</v>
          </cell>
          <cell r="U119">
            <v>45351</v>
          </cell>
          <cell r="V119">
            <v>3698984</v>
          </cell>
          <cell r="W119">
            <v>45352</v>
          </cell>
          <cell r="X119">
            <v>45382</v>
          </cell>
          <cell r="Y119">
            <v>3698984</v>
          </cell>
          <cell r="Z119">
            <v>45383</v>
          </cell>
          <cell r="AA119">
            <v>45412</v>
          </cell>
          <cell r="AB119">
            <v>3698984</v>
          </cell>
          <cell r="AC119">
            <v>45413</v>
          </cell>
          <cell r="AD119">
            <v>45443</v>
          </cell>
          <cell r="AE119">
            <v>3698984</v>
          </cell>
          <cell r="AF119">
            <v>45444</v>
          </cell>
          <cell r="AG119">
            <v>45473</v>
          </cell>
          <cell r="AH119">
            <v>1726193</v>
          </cell>
          <cell r="AI119">
            <v>45474</v>
          </cell>
          <cell r="AJ119">
            <v>45487</v>
          </cell>
          <cell r="BI119" t="str">
            <v>División de Bienestar Universitario</v>
          </cell>
          <cell r="BJ119" t="str">
            <v>JHON FREYD MONROY RODRIGUEZ</v>
          </cell>
          <cell r="BK119" t="str">
            <v>Jefe de Oficina</v>
          </cell>
          <cell r="BL119">
            <v>20</v>
          </cell>
          <cell r="BM119">
            <v>45306</v>
          </cell>
          <cell r="BN119">
            <v>2599259317</v>
          </cell>
          <cell r="BO119">
            <v>98</v>
          </cell>
          <cell r="BP119">
            <v>45306</v>
          </cell>
          <cell r="BQ119">
            <v>22193904</v>
          </cell>
          <cell r="CS119"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119">
            <v>1121873518.9000001</v>
          </cell>
          <cell r="CU119">
            <v>436</v>
          </cell>
          <cell r="CV119">
            <v>441</v>
          </cell>
          <cell r="CY119">
            <v>8692</v>
          </cell>
        </row>
        <row r="120">
          <cell r="B120" t="str">
            <v>0021 DE 2024</v>
          </cell>
          <cell r="C120">
            <v>1121900999</v>
          </cell>
          <cell r="D120" t="str">
            <v>JOSE DAVID PARDO CARRILLO</v>
          </cell>
          <cell r="E120" t="str">
            <v>CONTRATO DE PRESTACIÓN DE SERVICIOS PROFESIONALES</v>
          </cell>
          <cell r="F120" t="str">
            <v>PRESTACIÓN DE SERVICIOS PROFESIONALES NECESARIO PARA EL FORTALECIMIENTO DE LOS PROCESOS DE LA OFICINA ASESORA DE CONTROL INTERNO DISCIPLINARIO DE LA UNIVERSIDAD DE LOS LLANOS.</v>
          </cell>
          <cell r="G120">
            <v>45306</v>
          </cell>
          <cell r="H120">
            <v>22193904</v>
          </cell>
          <cell r="I120" t="str">
            <v>Seis (06) meses calendario</v>
          </cell>
          <cell r="J120">
            <v>45306</v>
          </cell>
          <cell r="K120">
            <v>45487</v>
          </cell>
          <cell r="L120" t="str">
            <v>NO APLICA</v>
          </cell>
          <cell r="M120" t="str">
            <v>NO APLICA</v>
          </cell>
          <cell r="N120" t="str">
            <v>NO APLICA</v>
          </cell>
          <cell r="O120">
            <v>7</v>
          </cell>
          <cell r="P120">
            <v>1972791</v>
          </cell>
          <cell r="Q120">
            <v>45306</v>
          </cell>
          <cell r="R120">
            <v>45322</v>
          </cell>
          <cell r="S120">
            <v>3698984</v>
          </cell>
          <cell r="T120">
            <v>45323</v>
          </cell>
          <cell r="U120">
            <v>45351</v>
          </cell>
          <cell r="V120">
            <v>3698984</v>
          </cell>
          <cell r="W120">
            <v>45352</v>
          </cell>
          <cell r="X120">
            <v>45382</v>
          </cell>
          <cell r="Y120">
            <v>3698984</v>
          </cell>
          <cell r="Z120">
            <v>45383</v>
          </cell>
          <cell r="AA120">
            <v>45412</v>
          </cell>
          <cell r="AB120">
            <v>3698984</v>
          </cell>
          <cell r="AC120">
            <v>45413</v>
          </cell>
          <cell r="AD120">
            <v>45443</v>
          </cell>
          <cell r="AE120">
            <v>3698984</v>
          </cell>
          <cell r="AF120">
            <v>45444</v>
          </cell>
          <cell r="AG120">
            <v>45473</v>
          </cell>
          <cell r="AH120">
            <v>1726193</v>
          </cell>
          <cell r="AI120">
            <v>45474</v>
          </cell>
          <cell r="AJ120">
            <v>45487</v>
          </cell>
          <cell r="BI120" t="str">
            <v xml:space="preserve">Oficina Asesora de Control Interno Disciplinario </v>
          </cell>
          <cell r="BJ120" t="str">
            <v>LINDA NATALIE ROJAS GONZALEZ</v>
          </cell>
          <cell r="BK120" t="str">
            <v>Asesora de Control Interno Disciplinario</v>
          </cell>
          <cell r="BL120">
            <v>20</v>
          </cell>
          <cell r="BM120">
            <v>45306</v>
          </cell>
          <cell r="BN120">
            <v>2599259317</v>
          </cell>
          <cell r="BO120">
            <v>111</v>
          </cell>
          <cell r="BP120">
            <v>45306</v>
          </cell>
          <cell r="BQ120">
            <v>22193904</v>
          </cell>
          <cell r="CS120" t="str">
            <v xml:space="preserve">1. Coadyuvar jurídicamente las instancias de las actuaciones disciplinarias-jurídicas contenidas en el código único disciplinario. 2. Coadyuvar a sustanciar los diferentes procesos disciplinarios. 3. Coadyuvar a la proyección de autos de apertura de indagación previa. 4. Coadyuvar a la proyección autos de apertura de investigación disciplinaria. 5. Coadyuvar a la proyección autos de trámite e impulso procesal. 6. Coadyuvar a la proyección de pliegos de cargos. 7. Coadyuvar a la proyección autos que resuelven recursos. 8. Coadyuvar a la fijación y desfijación de edictos. 9.coadyuvar a la realización de comunicaciones y notificaciones de las actuaciones disciplinarias. 10. Coadyuvar a la proyección y revisión de respuestas a solicitudes y derechos de petición. 11.  Coadyuvar en la actualización de la información diligenciada en la matriz de inventario de expedientes. 12. Coadyuvar a la elaboración del libro de correspondencia recibida y generada. 13. Coadyuvar en la práctica de pruebas e información necesarias para las actuaciones disciplinarias previa designación del Asesor de Control Interno Disciplinario. 14. Apoyar la revisión de los pliegos de cargos y demás actuaciones posteriores a esta etapa, que emita la Oficina Asesora de Control Interno Disciplinario. 15. Coadyuvar en el diligenciamiento de la matriz de procesos. 16. Coadyuvar en la elaboración de los formatos para las diferentes actuaciones disciplinarias teniendo en cuenta las nuevas normas. 17.  Coadyuvar en tener debidamente sustanciado, organizado y digitalizado el expediente. Así mismo, entregar el expediente organizado al momento de dar por finalizado el contrato. </v>
          </cell>
          <cell r="CT120">
            <v>1121900999</v>
          </cell>
          <cell r="CU120">
            <v>436</v>
          </cell>
          <cell r="CV120">
            <v>230</v>
          </cell>
          <cell r="CY120">
            <v>8299</v>
          </cell>
          <cell r="CZ120" t="str">
            <v>M6</v>
          </cell>
        </row>
        <row r="121">
          <cell r="B121" t="str">
            <v>0022 DE 2024</v>
          </cell>
          <cell r="C121">
            <v>1121963548</v>
          </cell>
          <cell r="D121" t="str">
            <v>JULIETH ESPERANZA TORRES ARANDA</v>
          </cell>
          <cell r="E121" t="str">
            <v>CONTRATO DE PRESTACIÓN DE SERVICIOS PROFESIONALES</v>
          </cell>
          <cell r="F121" t="str">
            <v>PRESTACIÓN DE SERVICIOS PROFESIONALES NECESARIO PARA EL FORTALECIMIENTO DE LOS PROCESOS DE LA OFICINA ASESORA DE CONTROL INTERNO DISCIPLINARIO DE LA UNIVERSIDAD DE LOS LLANOS.</v>
          </cell>
          <cell r="G121">
            <v>45306</v>
          </cell>
          <cell r="H121">
            <v>16383000</v>
          </cell>
          <cell r="I121" t="str">
            <v>Seis (06) meses calendario</v>
          </cell>
          <cell r="J121">
            <v>45306</v>
          </cell>
          <cell r="K121">
            <v>45487</v>
          </cell>
          <cell r="L121" t="str">
            <v>NO APLICA</v>
          </cell>
          <cell r="M121" t="str">
            <v>NO APLICA</v>
          </cell>
          <cell r="N121" t="str">
            <v>NO APLICA</v>
          </cell>
          <cell r="O121">
            <v>7</v>
          </cell>
          <cell r="P121">
            <v>1456267</v>
          </cell>
          <cell r="Q121">
            <v>45306</v>
          </cell>
          <cell r="R121">
            <v>45322</v>
          </cell>
          <cell r="S121">
            <v>2730500</v>
          </cell>
          <cell r="T121">
            <v>45323</v>
          </cell>
          <cell r="U121">
            <v>45351</v>
          </cell>
          <cell r="V121">
            <v>2730500</v>
          </cell>
          <cell r="W121">
            <v>45352</v>
          </cell>
          <cell r="X121">
            <v>45382</v>
          </cell>
          <cell r="Y121">
            <v>2730500</v>
          </cell>
          <cell r="Z121">
            <v>45383</v>
          </cell>
          <cell r="AA121">
            <v>45412</v>
          </cell>
          <cell r="AB121">
            <v>2730500</v>
          </cell>
          <cell r="AC121">
            <v>45413</v>
          </cell>
          <cell r="AD121">
            <v>45443</v>
          </cell>
          <cell r="AE121">
            <v>2730500</v>
          </cell>
          <cell r="AF121">
            <v>45444</v>
          </cell>
          <cell r="AG121">
            <v>45473</v>
          </cell>
          <cell r="AH121">
            <v>1274233</v>
          </cell>
          <cell r="AI121">
            <v>45474</v>
          </cell>
          <cell r="AJ121">
            <v>45487</v>
          </cell>
          <cell r="BI121" t="str">
            <v xml:space="preserve">Oficina Asesora de Control Interno Disciplinario </v>
          </cell>
          <cell r="BJ121" t="str">
            <v>LINDA NATALIE ROJAS GONZALEZ</v>
          </cell>
          <cell r="BK121" t="str">
            <v>Asesora de Control Interno Disciplinario</v>
          </cell>
          <cell r="BL121">
            <v>20</v>
          </cell>
          <cell r="BM121">
            <v>45306</v>
          </cell>
          <cell r="BN121">
            <v>2599259317</v>
          </cell>
          <cell r="BO121">
            <v>119</v>
          </cell>
          <cell r="BP121">
            <v>45306</v>
          </cell>
          <cell r="BQ121">
            <v>16383000</v>
          </cell>
          <cell r="CS121" t="str">
            <v>1. Coadyuvar jurídicamente las instancias de las actuaciones disciplinarias-jurídicas contenidas en el código único disciplinario. 2. Coadyuvar a sustanciar los diferentes procesos disciplinarios. 3. Coadyuvar a la proyección de autos de apertura de indagación previa. 4. Coadyuvar a la proyección autos de apertura de investigación disciplinaria. 5. Coadyuvar a la proyección autos de trámite e impulso procesal.  6. Coadyuvar a la proyección de pliegos de cargos. 7. Coadyuvar a la proyección autos que resuelven recursos. 8.Coadyuvar a la fijación y desfijación de edictos. 9. Coadyuvar a la realización de comunicaciones y notificaciones de las actuaciones disciplinarias. 10. Coadyuvar a la proyección y revisión de respuestas a solicitudes y derechos de petición. 11.  Coadyuvar en la actualización de la información diligenciada en la matriz de inventario de expedientes. 12. Coadyuvar a la elaboración del libro de correspondencia recibida y generada. 13. Coadyuvar en la práctica de pruebas e información necesarias para las actuaciones disciplinarias previa designación del Asesor de Control Interno Disciplinario. 14.  Coadyuvar en el diligenciamiento de la matriz de procesos. 15. Coadyuvar en la elaboración de los formatos para las diferentes actuaciones disciplinarias teniendo en cuenta las nuevas normas. 16. Participar en la socialización de la actualización en el régimen disciplinario y sus modificaciones. 17. Coadyuvar en tener debidamente sustanciado, organizado y digitalizado el expediente. Así mismo, entregar el expediente organizado al momento de dar por finalizado el contrato.</v>
          </cell>
          <cell r="CT121">
            <v>1121963548</v>
          </cell>
          <cell r="CU121">
            <v>436</v>
          </cell>
          <cell r="CV121">
            <v>230</v>
          </cell>
          <cell r="CY121">
            <v>8299</v>
          </cell>
          <cell r="CZ121" t="str">
            <v>M6</v>
          </cell>
        </row>
        <row r="122">
          <cell r="B122" t="str">
            <v>0023 DE 2024</v>
          </cell>
          <cell r="C122">
            <v>1013599680</v>
          </cell>
          <cell r="D122" t="str">
            <v>WILLINGTON CARRILLO CARRILLO</v>
          </cell>
          <cell r="E122" t="str">
            <v>CONTRATO DE PRESTACIÓN DE SERVICIOS PROFESIONALES</v>
          </cell>
          <cell r="F122" t="str">
            <v>PRESTACIÓN DE SERVICIOS PROFESIONALES NECESARIO PARA EL FORTALECIMIENTO DE LOS PROCESOS DE LA OFICINA ASESORA DE CONTROL INTERNO DISCIPLINARIO DE LA UNIVERSIDAD DE LOS LLANOS.</v>
          </cell>
          <cell r="G122">
            <v>45306</v>
          </cell>
          <cell r="H122">
            <v>16383000</v>
          </cell>
          <cell r="I122" t="str">
            <v>Seis (06) meses calendario</v>
          </cell>
          <cell r="J122">
            <v>45306</v>
          </cell>
          <cell r="K122">
            <v>45487</v>
          </cell>
          <cell r="L122" t="str">
            <v>NO APLICA</v>
          </cell>
          <cell r="M122" t="str">
            <v>NO APLICA</v>
          </cell>
          <cell r="N122" t="str">
            <v>NO APLICA</v>
          </cell>
          <cell r="O122">
            <v>7</v>
          </cell>
          <cell r="P122">
            <v>1456267</v>
          </cell>
          <cell r="Q122">
            <v>45306</v>
          </cell>
          <cell r="R122">
            <v>45322</v>
          </cell>
          <cell r="S122">
            <v>2730500</v>
          </cell>
          <cell r="T122">
            <v>45323</v>
          </cell>
          <cell r="U122">
            <v>45351</v>
          </cell>
          <cell r="V122">
            <v>2730500</v>
          </cell>
          <cell r="W122">
            <v>45352</v>
          </cell>
          <cell r="X122">
            <v>45382</v>
          </cell>
          <cell r="Y122">
            <v>2730500</v>
          </cell>
          <cell r="Z122">
            <v>45383</v>
          </cell>
          <cell r="AA122">
            <v>45412</v>
          </cell>
          <cell r="AB122">
            <v>2730500</v>
          </cell>
          <cell r="AC122">
            <v>45413</v>
          </cell>
          <cell r="AD122">
            <v>45443</v>
          </cell>
          <cell r="AE122">
            <v>2730500</v>
          </cell>
          <cell r="AF122">
            <v>45444</v>
          </cell>
          <cell r="AG122">
            <v>45473</v>
          </cell>
          <cell r="AH122">
            <v>1274233</v>
          </cell>
          <cell r="AI122">
            <v>45474</v>
          </cell>
          <cell r="AJ122">
            <v>45487</v>
          </cell>
          <cell r="BI122" t="str">
            <v xml:space="preserve">Oficina Asesora de Control Interno Disciplinario </v>
          </cell>
          <cell r="BJ122" t="str">
            <v>LINDA NATALIE ROJAS GONZALEZ</v>
          </cell>
          <cell r="BK122" t="str">
            <v>Asesora de Control Interno Disciplinario</v>
          </cell>
          <cell r="BL122">
            <v>20</v>
          </cell>
          <cell r="BM122">
            <v>45306</v>
          </cell>
          <cell r="BN122">
            <v>2599259317</v>
          </cell>
          <cell r="BO122">
            <v>71</v>
          </cell>
          <cell r="BP122">
            <v>45306</v>
          </cell>
          <cell r="BQ122">
            <v>16383000</v>
          </cell>
          <cell r="CS122" t="str">
            <v>1. Coadyuvar jurídicamente las instancias de las actuaciones disciplinarias-jurídicas contenidas en el código único disciplinario. 2. Apoyar en la sustanciación de los diferentes procesos disciplinarios. 3. Coadyuvar en la proyección de autos de apertura de indagación previa.  4. Coadyuvar en la proyección de autos de apertura de investigación disciplinaria. 5. Coadyuvar en la proyección de autos de trámite e impulso procesal. 6. Colaborar en la proyección de pliegos de cargos. 7. Coadyuvar en la proyección que resuelve recursos. 8. Brindar apoyo en la fijación y desfijación de edictos.  9. Coadyuvar en la realización de comunicaciones y notificaciones de las actuaciones disciplinarias.  10. Contribuir en la proyección y revisión de respuestas a solicitudes y derechos de petición. 11. Coadyuvar en la actualización de la información diligenciada en la matriz de inventario de expedientes. 12. Coadyuvar en la práctica de pruebas e información necesaria para las actuaciones disciplinarias previa designación del Supervisor. 13. Prestar apoyo en el cumplimiento del plan de acción de la Oficina Asesora de Control Interno Disciplinario. 14. Coadyuvar en el diligenciamiento de la matriz de procesos. 15. Apoyar el manejo del correo electrónico de la oficina asesora de Control Interno Disciplinario. 16. Colaborar con la elaboración de informes e inventarios de la Oficina de Control Interno Disciplinario. 17. Prestar apoyo en el envío de información requerida a través de medios electrónicos. 18. Coadyuvar en tener debidamente sustanciado, organizado y digitalizado el expediente. Así mismo, entregar el expediente organizado al momento de dar por finalizado el contrato.</v>
          </cell>
          <cell r="CT122">
            <v>1013599680</v>
          </cell>
          <cell r="CU122">
            <v>436</v>
          </cell>
          <cell r="CV122">
            <v>230</v>
          </cell>
          <cell r="CY122">
            <v>8299</v>
          </cell>
          <cell r="CZ122" t="str">
            <v>M6</v>
          </cell>
        </row>
        <row r="123">
          <cell r="B123" t="str">
            <v>0024 DE 2024</v>
          </cell>
          <cell r="C123">
            <v>40326102</v>
          </cell>
          <cell r="D123" t="str">
            <v>SONIA PATRICIA CLAVIJO BAQUERO</v>
          </cell>
          <cell r="E123" t="str">
            <v>CONTRATO DE PRESTACIÓN DE SERVICIOS PROFESIONALES</v>
          </cell>
          <cell r="F123" t="str">
            <v>PRESTACIÓN DE SERVICIOS PROFESIONALES NECESARIO PARA EL FORTALECIMIENTO DE LOS PROCESOS DE AUDITORÍA EN LA OFICINA ASESORA DE CONTROL INTERNO DE LA UNIVERSIDAD DE LOS LLANOS.</v>
          </cell>
          <cell r="G123">
            <v>45306</v>
          </cell>
          <cell r="H123">
            <v>18367368</v>
          </cell>
          <cell r="I123" t="str">
            <v>Seis (06) meses calendario</v>
          </cell>
          <cell r="J123">
            <v>45306</v>
          </cell>
          <cell r="K123">
            <v>45487</v>
          </cell>
          <cell r="L123" t="str">
            <v>NO APLICA</v>
          </cell>
          <cell r="M123" t="str">
            <v>NO APLICA</v>
          </cell>
          <cell r="N123" t="str">
            <v>NO APLICA</v>
          </cell>
          <cell r="O123">
            <v>7</v>
          </cell>
          <cell r="P123">
            <v>1632655</v>
          </cell>
          <cell r="Q123">
            <v>45306</v>
          </cell>
          <cell r="R123">
            <v>45322</v>
          </cell>
          <cell r="S123">
            <v>3061228</v>
          </cell>
          <cell r="T123">
            <v>45323</v>
          </cell>
          <cell r="U123">
            <v>45351</v>
          </cell>
          <cell r="V123">
            <v>3061228</v>
          </cell>
          <cell r="W123">
            <v>45352</v>
          </cell>
          <cell r="X123">
            <v>45382</v>
          </cell>
          <cell r="Y123">
            <v>3061228</v>
          </cell>
          <cell r="Z123">
            <v>45383</v>
          </cell>
          <cell r="AA123">
            <v>45412</v>
          </cell>
          <cell r="AB123">
            <v>3061228</v>
          </cell>
          <cell r="AC123">
            <v>45413</v>
          </cell>
          <cell r="AD123">
            <v>45443</v>
          </cell>
          <cell r="AE123">
            <v>3061228</v>
          </cell>
          <cell r="AF123">
            <v>45444</v>
          </cell>
          <cell r="AG123">
            <v>45473</v>
          </cell>
          <cell r="AH123">
            <v>1428573</v>
          </cell>
          <cell r="AI123">
            <v>45474</v>
          </cell>
          <cell r="AJ123">
            <v>45487</v>
          </cell>
          <cell r="BI123" t="str">
            <v xml:space="preserve">Oficina Asesora de Control Interno </v>
          </cell>
          <cell r="BJ123" t="str">
            <v xml:space="preserve">DIANA ZULAY REZA MONDRAGÓN </v>
          </cell>
          <cell r="BK123" t="str">
            <v>Asesora de Control Interno de Gestión</v>
          </cell>
          <cell r="BL123">
            <v>20</v>
          </cell>
          <cell r="BM123">
            <v>45306</v>
          </cell>
          <cell r="BN123">
            <v>2599259317</v>
          </cell>
          <cell r="BO123">
            <v>45</v>
          </cell>
          <cell r="BP123">
            <v>45306</v>
          </cell>
          <cell r="BQ123">
            <v>18367368</v>
          </cell>
          <cell r="CS123" t="str">
            <v>1. Apoyar en la ejecución de las auditorías internas de gestión, seguimientos de cumplimiento de ley, Informes de seguimiento y demás actividades señaladas en el Plan anual de Auditorías de la presente vigencia, incluyendo el apoyo en la presentación de informes escritos, actas, documentos y soportes del procedimiento, siguiendo los lineamientos de los instrumentos aprobados para el ejercicio de la auditoría interna, conforme a la asignación que realice el supervisor. 2. Apoyar las asesorías a los responsables de las Unidades Auditables sobre la suscripción del plan de mejoramiento y su diligenciamiento en la matriz.</v>
          </cell>
          <cell r="CT123">
            <v>40326102</v>
          </cell>
          <cell r="CU123">
            <v>436</v>
          </cell>
          <cell r="CV123">
            <v>220</v>
          </cell>
          <cell r="CY123">
            <v>8211</v>
          </cell>
          <cell r="CZ123" t="str">
            <v>M6</v>
          </cell>
        </row>
        <row r="124">
          <cell r="B124" t="str">
            <v>0025 DE 2024</v>
          </cell>
          <cell r="C124">
            <v>86056712</v>
          </cell>
          <cell r="D124" t="str">
            <v xml:space="preserve">ARLEX RODRIGUEZ QUEVEDO </v>
          </cell>
          <cell r="E124" t="str">
            <v>CONTRATO DE PRESTACIÓN DE SERVICIOS PROFESIONALES</v>
          </cell>
          <cell r="F124" t="str">
            <v>PRESTACIÓN DE SERVICIOS PROFESIONALES NECESARIO PARA EL FORTALECIMIENTO DE LOS PROCESOS DE AUDITORÍA EN LA OFICINA ASESORA DE CONTROL INTERNO DE LA UNIVERSIDAD DE LOS LLANOS.</v>
          </cell>
          <cell r="G124">
            <v>45306</v>
          </cell>
          <cell r="H124">
            <v>18367368</v>
          </cell>
          <cell r="I124" t="str">
            <v>Seis (06) meses calendario</v>
          </cell>
          <cell r="J124">
            <v>45306</v>
          </cell>
          <cell r="K124">
            <v>45487</v>
          </cell>
          <cell r="L124" t="str">
            <v>NO APLICA</v>
          </cell>
          <cell r="M124" t="str">
            <v>NO APLICA</v>
          </cell>
          <cell r="N124" t="str">
            <v>NO APLICA</v>
          </cell>
          <cell r="O124">
            <v>7</v>
          </cell>
          <cell r="P124">
            <v>1632655</v>
          </cell>
          <cell r="Q124">
            <v>45306</v>
          </cell>
          <cell r="R124">
            <v>45322</v>
          </cell>
          <cell r="S124">
            <v>3061228</v>
          </cell>
          <cell r="T124">
            <v>45323</v>
          </cell>
          <cell r="U124">
            <v>45351</v>
          </cell>
          <cell r="V124">
            <v>3061228</v>
          </cell>
          <cell r="W124">
            <v>45352</v>
          </cell>
          <cell r="X124">
            <v>45382</v>
          </cell>
          <cell r="Y124">
            <v>3061228</v>
          </cell>
          <cell r="Z124">
            <v>45383</v>
          </cell>
          <cell r="AA124">
            <v>45412</v>
          </cell>
          <cell r="AB124">
            <v>3061228</v>
          </cell>
          <cell r="AC124">
            <v>45413</v>
          </cell>
          <cell r="AD124">
            <v>45443</v>
          </cell>
          <cell r="AE124">
            <v>3061228</v>
          </cell>
          <cell r="AF124">
            <v>45444</v>
          </cell>
          <cell r="AG124">
            <v>45473</v>
          </cell>
          <cell r="AH124">
            <v>1428573</v>
          </cell>
          <cell r="AI124">
            <v>45474</v>
          </cell>
          <cell r="AJ124">
            <v>45487</v>
          </cell>
          <cell r="BI124" t="str">
            <v xml:space="preserve">Oficina Asesora de Control Interno </v>
          </cell>
          <cell r="BJ124" t="str">
            <v xml:space="preserve">DIANA ZULAY REZA MONDRAGÓN </v>
          </cell>
          <cell r="BK124" t="str">
            <v>Asesora de Control Interno de Gestión</v>
          </cell>
          <cell r="BL124">
            <v>20</v>
          </cell>
          <cell r="BM124">
            <v>45306</v>
          </cell>
          <cell r="BN124">
            <v>2599259317</v>
          </cell>
          <cell r="BO124">
            <v>65</v>
          </cell>
          <cell r="BP124">
            <v>45306</v>
          </cell>
          <cell r="BQ124">
            <v>18367368</v>
          </cell>
          <cell r="CS124" t="str">
            <v>1. Apoyar en la ejecución de las auditorías internas de gestión, seguimientos de cumplimiento de ley, Informes de seguimiento y demás actividades señaladas en el Plan anual de Auditorías de la presente vigencia, incluyendo el apoyo en la presentación de informes escritos, actas, documentos y soportes del procedimiento, siguiendo los lineamientos de los instrumentos aprobados para el ejercicio de la auditoría interna, conforme a la asignación que realice el supervisor. 2. Apoyar las asesorías a los responsables de las Unidades Auditables sobre la suscripción del plan de mejoramiento y su diligenciamiento en la matriz. 3. Apoyar el seguimiento al Plan Anual de Auditorías de la vigencia y la publicación de la información en el micro sitio de la Oficina de control Interno de Gestión.</v>
          </cell>
          <cell r="CT124">
            <v>86056712.099999994</v>
          </cell>
          <cell r="CU124">
            <v>436</v>
          </cell>
          <cell r="CV124">
            <v>220</v>
          </cell>
          <cell r="CY124">
            <v>7490</v>
          </cell>
          <cell r="CZ124" t="str">
            <v>M6</v>
          </cell>
        </row>
        <row r="125">
          <cell r="B125" t="str">
            <v>0026 DE 2024</v>
          </cell>
          <cell r="C125">
            <v>1122647640</v>
          </cell>
          <cell r="D125" t="str">
            <v>CLARA NATALIA ROZO FORERO</v>
          </cell>
          <cell r="E125" t="str">
            <v>CONTRATO DE PRESTACIÓN DE SERVICIOS PROFESIONALES</v>
          </cell>
          <cell r="F125" t="str">
            <v>PRESTACIÓN DE SERVICIOS PROFESIONALES NECESARIO PARA EL FORTALECIMIENTO DE LOS PROCESOS DE AUDITORÍA EN LA OFICINA ASESORA DE CONTROL INTERNO DE LA UNIVERSIDAD DE LOS LLANOS.</v>
          </cell>
          <cell r="G125">
            <v>45306</v>
          </cell>
          <cell r="H125">
            <v>18367368</v>
          </cell>
          <cell r="I125" t="str">
            <v>Seis (06) meses calendario</v>
          </cell>
          <cell r="J125">
            <v>45306</v>
          </cell>
          <cell r="K125">
            <v>45487</v>
          </cell>
          <cell r="L125" t="str">
            <v>NO APLICA</v>
          </cell>
          <cell r="M125" t="str">
            <v>NO APLICA</v>
          </cell>
          <cell r="N125" t="str">
            <v>NO APLICA</v>
          </cell>
          <cell r="O125">
            <v>7</v>
          </cell>
          <cell r="P125">
            <v>1632655</v>
          </cell>
          <cell r="Q125">
            <v>45306</v>
          </cell>
          <cell r="R125">
            <v>45322</v>
          </cell>
          <cell r="S125">
            <v>3061228</v>
          </cell>
          <cell r="T125">
            <v>45323</v>
          </cell>
          <cell r="U125">
            <v>45351</v>
          </cell>
          <cell r="V125">
            <v>3061228</v>
          </cell>
          <cell r="W125">
            <v>45352</v>
          </cell>
          <cell r="X125">
            <v>45382</v>
          </cell>
          <cell r="Y125">
            <v>3061228</v>
          </cell>
          <cell r="Z125">
            <v>45383</v>
          </cell>
          <cell r="AA125">
            <v>45412</v>
          </cell>
          <cell r="AB125">
            <v>3061228</v>
          </cell>
          <cell r="AC125">
            <v>45413</v>
          </cell>
          <cell r="AD125">
            <v>45443</v>
          </cell>
          <cell r="AE125">
            <v>3061228</v>
          </cell>
          <cell r="AF125">
            <v>45444</v>
          </cell>
          <cell r="AG125">
            <v>45473</v>
          </cell>
          <cell r="AH125">
            <v>1428573</v>
          </cell>
          <cell r="AI125">
            <v>45474</v>
          </cell>
          <cell r="AJ125">
            <v>45487</v>
          </cell>
          <cell r="BI125" t="str">
            <v xml:space="preserve">Oficina Asesora de Control Interno </v>
          </cell>
          <cell r="BJ125" t="str">
            <v xml:space="preserve">DIANA ZULAY REZA MONDRAGÓN </v>
          </cell>
          <cell r="BK125" t="str">
            <v>Asesora de Control Interno de Gestión</v>
          </cell>
          <cell r="BL125">
            <v>20</v>
          </cell>
          <cell r="BM125">
            <v>45306</v>
          </cell>
          <cell r="BN125">
            <v>2599259317</v>
          </cell>
          <cell r="BO125">
            <v>124</v>
          </cell>
          <cell r="BP125">
            <v>45306</v>
          </cell>
          <cell r="BQ125">
            <v>18367368</v>
          </cell>
          <cell r="CS125" t="str">
            <v>1. Apoyar en la ejecución de las auditorías internas de gestión, seguimientos de cumplimiento de ley, Informes de seguimiento y demás actividades señaladas en el Plan anual de Auditorías de la presente vigencia, incluyendo el apoyo en la presentación de informes escritos, actas, documentos y soportes del procedimiento, siguiendo los lineamientos de los instrumentos aprobados para el ejercicio de la auditoría interna, conforme a la asignación que realice el supervisor. 2. Apoyar las asesorías a los responsables de las Unidades Auditables sobre la suscripción del plan de mejoramiento y su diligenciamiento en la matriz. 3. Apoyar en la consolidación de información, proyección de actas y seguimiento a compromisos asociados al comité Institucional de Coordinación de Control Interno. 4. Apoyar la ejecución de auditorías internas de calidad de acuerdo al plan anual de auditorías.</v>
          </cell>
          <cell r="CT125">
            <v>1122647640.5</v>
          </cell>
          <cell r="CU125">
            <v>436</v>
          </cell>
          <cell r="CV125">
            <v>220</v>
          </cell>
          <cell r="CY125">
            <v>7490</v>
          </cell>
          <cell r="CZ125" t="str">
            <v>M6</v>
          </cell>
        </row>
        <row r="126">
          <cell r="B126" t="str">
            <v>0027 DE 2024</v>
          </cell>
          <cell r="C126">
            <v>1121899585</v>
          </cell>
          <cell r="D126" t="str">
            <v>PAULA NICOLL MORALES ROBAYO</v>
          </cell>
          <cell r="E126" t="str">
            <v>CONTRATO DE PRESTACIÓN DE SERVICIOS PROFESIONALES</v>
          </cell>
          <cell r="F126" t="str">
            <v>PRESTACIÓN DE SERVICIOS PROFESIONALES NECESARIO PARA EL FORTALECIMIENTO DE LOS PROCESOS DE AUDITORÍA EN LA OFICINA ASESORA DE CONTROL INTERNO DE LA UNIVERSIDAD DE LOS LLANOS.</v>
          </cell>
          <cell r="G126">
            <v>45306</v>
          </cell>
          <cell r="H126">
            <v>18367368</v>
          </cell>
          <cell r="I126" t="str">
            <v>Seis (06) meses calendario</v>
          </cell>
          <cell r="J126">
            <v>45306</v>
          </cell>
          <cell r="K126">
            <v>45487</v>
          </cell>
          <cell r="L126" t="str">
            <v>NO APLICA</v>
          </cell>
          <cell r="M126" t="str">
            <v>NO APLICA</v>
          </cell>
          <cell r="N126" t="str">
            <v>NO APLICA</v>
          </cell>
          <cell r="O126">
            <v>7</v>
          </cell>
          <cell r="P126">
            <v>1632655</v>
          </cell>
          <cell r="Q126">
            <v>45306</v>
          </cell>
          <cell r="R126">
            <v>45322</v>
          </cell>
          <cell r="S126">
            <v>3061228</v>
          </cell>
          <cell r="T126">
            <v>45323</v>
          </cell>
          <cell r="U126">
            <v>45351</v>
          </cell>
          <cell r="V126">
            <v>3061228</v>
          </cell>
          <cell r="W126">
            <v>45352</v>
          </cell>
          <cell r="X126">
            <v>45382</v>
          </cell>
          <cell r="Y126">
            <v>3061228</v>
          </cell>
          <cell r="Z126">
            <v>45383</v>
          </cell>
          <cell r="AA126">
            <v>45412</v>
          </cell>
          <cell r="AB126">
            <v>3061228</v>
          </cell>
          <cell r="AC126">
            <v>45413</v>
          </cell>
          <cell r="AD126">
            <v>45443</v>
          </cell>
          <cell r="AE126">
            <v>3061228</v>
          </cell>
          <cell r="AF126">
            <v>45444</v>
          </cell>
          <cell r="AG126">
            <v>45473</v>
          </cell>
          <cell r="AH126">
            <v>1428573</v>
          </cell>
          <cell r="AI126">
            <v>45474</v>
          </cell>
          <cell r="AJ126">
            <v>45487</v>
          </cell>
          <cell r="BI126" t="str">
            <v xml:space="preserve">Oficina Asesora de Control Interno </v>
          </cell>
          <cell r="BJ126" t="str">
            <v xml:space="preserve">DIANA ZULAY REZA MONDRAGÓN </v>
          </cell>
          <cell r="BK126" t="str">
            <v>Asesora de Control Interno de Gestión</v>
          </cell>
          <cell r="BL126">
            <v>20</v>
          </cell>
          <cell r="BM126">
            <v>45306</v>
          </cell>
          <cell r="BN126">
            <v>2599259317</v>
          </cell>
          <cell r="BO126">
            <v>110</v>
          </cell>
          <cell r="BP126">
            <v>45306</v>
          </cell>
          <cell r="BQ126">
            <v>18367368</v>
          </cell>
          <cell r="CS126" t="str">
            <v>1. Apoyar en la ejecución de las auditorías internas de gestión, seguimientos de cumplimiento de ley, Informes de seguimiento y demás actividades señaladas en el Plan anual de Auditorías de la presente vigencia, incluyendo el apoyo en la presentación de informes escritos, actas, documentos y soportes del procedimiento, siguiendo los lineamientos de los instrumentos aprobados para el ejercicio de la auditoría interna, conforme a la asignación que realice el supervisor. 2. Apoyar las asesorías a los responsables de las Unidades Auditables sobre la suscripción del plan de mejoramiento y su diligenciamiento en la matriz. 3. Apoyar la consolidación de la información y el diligenciamiento de indicadores de gestión relacionados con el proceso de evaluación, control y seguimiento institucional. 4. Apoyar en la revisión y actualización de los procedimientos adscritos al proceso de evaluación, control y seguimiento institucional, cuando se requiera. 5. Apoyar la ejecución de auditorías internas de calidad de acuerdo al plan anual de auditorías. 6. Apoyar la ejecución de actividades de fomento de cultura de autocontrol planeadas para la vigencia.</v>
          </cell>
          <cell r="CT126">
            <v>1121899585</v>
          </cell>
          <cell r="CU126">
            <v>436</v>
          </cell>
          <cell r="CV126">
            <v>220</v>
          </cell>
          <cell r="CY126">
            <v>8299</v>
          </cell>
          <cell r="CZ126" t="str">
            <v>M6</v>
          </cell>
        </row>
        <row r="127">
          <cell r="B127" t="str">
            <v>0028 DE 2024</v>
          </cell>
          <cell r="C127">
            <v>12636578</v>
          </cell>
          <cell r="D127" t="str">
            <v>EDGARD ANTONIO CASTRO BOLAÑO</v>
          </cell>
          <cell r="E127" t="str">
            <v>CONTRATO DE PRESTACIÓN DE SERVICIOS PROFESIONALES</v>
          </cell>
          <cell r="F127" t="str">
            <v>PRESTACIÓN DE SERVICIOS PROFESIONALES NECESARIO PARA EL FORTALECIMIENTO DE LOS PROCESOS DE LA SECCIÓN DE PRESUPUESTO Y CONTABILIDAD DE LA UNIVERSIDAD DE LOS LLANOS.</v>
          </cell>
          <cell r="G127">
            <v>45306</v>
          </cell>
          <cell r="H127">
            <v>18367368</v>
          </cell>
          <cell r="I127" t="str">
            <v>Seis (06) meses calendario</v>
          </cell>
          <cell r="J127">
            <v>45306</v>
          </cell>
          <cell r="K127">
            <v>45487</v>
          </cell>
          <cell r="L127" t="str">
            <v>NO APLICA</v>
          </cell>
          <cell r="M127" t="str">
            <v>NO APLICA</v>
          </cell>
          <cell r="N127" t="str">
            <v>NO APLICA</v>
          </cell>
          <cell r="O127">
            <v>7</v>
          </cell>
          <cell r="P127">
            <v>1632655</v>
          </cell>
          <cell r="Q127">
            <v>45306</v>
          </cell>
          <cell r="R127">
            <v>45322</v>
          </cell>
          <cell r="S127">
            <v>3061228</v>
          </cell>
          <cell r="T127">
            <v>45323</v>
          </cell>
          <cell r="U127">
            <v>45351</v>
          </cell>
          <cell r="V127">
            <v>3061228</v>
          </cell>
          <cell r="W127">
            <v>45352</v>
          </cell>
          <cell r="X127">
            <v>45382</v>
          </cell>
          <cell r="Y127">
            <v>3061228</v>
          </cell>
          <cell r="Z127">
            <v>45383</v>
          </cell>
          <cell r="AA127">
            <v>45412</v>
          </cell>
          <cell r="AB127">
            <v>3061228</v>
          </cell>
          <cell r="AC127">
            <v>45413</v>
          </cell>
          <cell r="AD127">
            <v>45443</v>
          </cell>
          <cell r="AE127">
            <v>3061228</v>
          </cell>
          <cell r="AF127">
            <v>45444</v>
          </cell>
          <cell r="AG127">
            <v>45473</v>
          </cell>
          <cell r="AH127">
            <v>1428573</v>
          </cell>
          <cell r="AI127">
            <v>45474</v>
          </cell>
          <cell r="AJ127">
            <v>45487</v>
          </cell>
          <cell r="BI127" t="str">
            <v xml:space="preserve">Sección de Presupuesto y Contabilidad </v>
          </cell>
          <cell r="BJ127" t="str">
            <v>CRISTIAN EDUARDO GARCIA GARCIA</v>
          </cell>
          <cell r="BK127" t="str">
            <v>Jefe de Oficina</v>
          </cell>
          <cell r="BL127">
            <v>20</v>
          </cell>
          <cell r="BM127">
            <v>45306</v>
          </cell>
          <cell r="BN127">
            <v>2599259317</v>
          </cell>
          <cell r="BO127">
            <v>31</v>
          </cell>
          <cell r="BP127">
            <v>45306</v>
          </cell>
          <cell r="BQ127">
            <v>18367368</v>
          </cell>
          <cell r="CS127" t="str">
            <v>1. Apoyar al proceso de Facturación Electrónica.  2. Participar en la organización y distribución de las facturas electrónicas. 3. Contribuir en la revisión de causación y conciliación de saldos de cuentas por cobrar. 4. Apoyar en la parametrización y elaboración de la información exógena.</v>
          </cell>
          <cell r="CT127">
            <v>12636578</v>
          </cell>
          <cell r="CU127">
            <v>436</v>
          </cell>
          <cell r="CV127">
            <v>413</v>
          </cell>
          <cell r="CY127">
            <v>7490</v>
          </cell>
          <cell r="CZ127" t="str">
            <v>M6</v>
          </cell>
        </row>
        <row r="128">
          <cell r="B128" t="str">
            <v>0029 DE 2024</v>
          </cell>
          <cell r="C128">
            <v>53122303</v>
          </cell>
          <cell r="D128" t="str">
            <v>MIRTA PATRICIA SAYADO VARGAS</v>
          </cell>
          <cell r="E128" t="str">
            <v>CONTRATO DE PRESTACIÓN DE SERVICIOS PROFESIONALES</v>
          </cell>
          <cell r="F128" t="str">
            <v>PRESTACIÓN DE SERVICIOS PROFESIONALES NECESARIO PARA EL FORTALECIMIENTO DE LOS PROCESOS DE LA SECCIÓN DE PRESUPUESTO Y CONTABILIDAD DE LA UNIVERSIDAD DE LOS LLANOS.</v>
          </cell>
          <cell r="G128">
            <v>45306</v>
          </cell>
          <cell r="H128">
            <v>22193904</v>
          </cell>
          <cell r="I128" t="str">
            <v>Seis (06) meses calendario</v>
          </cell>
          <cell r="J128">
            <v>45306</v>
          </cell>
          <cell r="K128">
            <v>45487</v>
          </cell>
          <cell r="L128" t="str">
            <v>NO APLICA</v>
          </cell>
          <cell r="M128" t="str">
            <v>NO APLICA</v>
          </cell>
          <cell r="N128" t="str">
            <v>NO APLICA</v>
          </cell>
          <cell r="O128">
            <v>7</v>
          </cell>
          <cell r="P128">
            <v>1972791</v>
          </cell>
          <cell r="Q128">
            <v>45306</v>
          </cell>
          <cell r="R128">
            <v>45322</v>
          </cell>
          <cell r="S128">
            <v>3698984</v>
          </cell>
          <cell r="T128">
            <v>45323</v>
          </cell>
          <cell r="U128">
            <v>45351</v>
          </cell>
          <cell r="V128">
            <v>3698984</v>
          </cell>
          <cell r="W128">
            <v>45352</v>
          </cell>
          <cell r="X128">
            <v>45382</v>
          </cell>
          <cell r="Y128">
            <v>3698984</v>
          </cell>
          <cell r="Z128">
            <v>45383</v>
          </cell>
          <cell r="AA128">
            <v>45412</v>
          </cell>
          <cell r="AB128">
            <v>3698984</v>
          </cell>
          <cell r="AC128">
            <v>45413</v>
          </cell>
          <cell r="AD128">
            <v>45443</v>
          </cell>
          <cell r="AE128">
            <v>3698984</v>
          </cell>
          <cell r="AF128">
            <v>45444</v>
          </cell>
          <cell r="AG128">
            <v>45473</v>
          </cell>
          <cell r="AH128">
            <v>1726193</v>
          </cell>
          <cell r="AI128">
            <v>45474</v>
          </cell>
          <cell r="AJ128">
            <v>45487</v>
          </cell>
          <cell r="BI128" t="str">
            <v xml:space="preserve">Sección de Presupuesto y Contabilidad </v>
          </cell>
          <cell r="BJ128" t="str">
            <v>CRISTIAN EDUARDO GARCIA GARCIA</v>
          </cell>
          <cell r="BK128" t="str">
            <v>Jefe de Oficina</v>
          </cell>
          <cell r="BL128">
            <v>20</v>
          </cell>
          <cell r="BM128">
            <v>45306</v>
          </cell>
          <cell r="BN128">
            <v>2599259317</v>
          </cell>
          <cell r="BO128">
            <v>57</v>
          </cell>
          <cell r="BP128">
            <v>45306</v>
          </cell>
          <cell r="BQ128">
            <v>22193904</v>
          </cell>
          <cell r="CS128" t="str">
            <v>1. Apoyar la revisión de registros contables en el módulo Sistema de Información Contable y Financiera (SICOF). 2. Colaborar con la revisión, impresión y archivo de los libros diarios, mayor y balances y diario columnario. 3. Contribuir en el proceso de depreciación, amortización y provisión de los bienes de la Universidad. 4. Apoyar la revisión e impresión de retención en la fuente mensual para el pago. 5. Apoyar en la parametrización y elaboración de la información exógena. 6. Colaborar en la parametrización de plantillas contables necesarias para la integración de los diferentes módulos con el módulo contable. 7. Apoyar en la revisión y ajuste del informe mensual de movimientos de almacén. 8. Apoyar en la revisión y preparación de los Estados Financieros.</v>
          </cell>
          <cell r="CT128">
            <v>53122303</v>
          </cell>
          <cell r="CU128">
            <v>436</v>
          </cell>
          <cell r="CV128">
            <v>413</v>
          </cell>
          <cell r="CY128">
            <v>6920</v>
          </cell>
          <cell r="CZ128" t="str">
            <v>M5</v>
          </cell>
        </row>
        <row r="129">
          <cell r="B129" t="str">
            <v>0030 DE 2024</v>
          </cell>
          <cell r="C129">
            <v>17266494</v>
          </cell>
          <cell r="D129" t="str">
            <v xml:space="preserve">MARCO ANIBAL MOLINA MONTAÑEZ  </v>
          </cell>
          <cell r="E129" t="str">
            <v>CONTRATO DE PRESTACIÓN DE SERVICIOS PROFESIONALES</v>
          </cell>
          <cell r="F129" t="str">
            <v>PRESTACIÓN DE SERVICIOS PROFESIONALES NECESARIO PARA EL FORTALECIMIENTO DE LOS PROCESOS DE LA SECCIÓN DE PRESUPUESTO Y CONTABILIDAD DE LA UNIVERSIDAD DE LOS LLANOS.</v>
          </cell>
          <cell r="G129">
            <v>45306</v>
          </cell>
          <cell r="H129">
            <v>22193904</v>
          </cell>
          <cell r="I129" t="str">
            <v>Seis (06) meses calendario</v>
          </cell>
          <cell r="J129">
            <v>45306</v>
          </cell>
          <cell r="K129">
            <v>45487</v>
          </cell>
          <cell r="L129" t="str">
            <v>NO APLICA</v>
          </cell>
          <cell r="M129" t="str">
            <v>NO APLICA</v>
          </cell>
          <cell r="N129" t="str">
            <v>NO APLICA</v>
          </cell>
          <cell r="O129">
            <v>7</v>
          </cell>
          <cell r="P129">
            <v>1972791</v>
          </cell>
          <cell r="Q129">
            <v>45306</v>
          </cell>
          <cell r="R129">
            <v>45322</v>
          </cell>
          <cell r="S129">
            <v>3698984</v>
          </cell>
          <cell r="T129">
            <v>45323</v>
          </cell>
          <cell r="U129">
            <v>45351</v>
          </cell>
          <cell r="V129">
            <v>3698984</v>
          </cell>
          <cell r="W129">
            <v>45352</v>
          </cell>
          <cell r="X129">
            <v>45382</v>
          </cell>
          <cell r="Y129">
            <v>3698984</v>
          </cell>
          <cell r="Z129">
            <v>45383</v>
          </cell>
          <cell r="AA129">
            <v>45412</v>
          </cell>
          <cell r="AB129">
            <v>3698984</v>
          </cell>
          <cell r="AC129">
            <v>45413</v>
          </cell>
          <cell r="AD129">
            <v>45443</v>
          </cell>
          <cell r="AE129">
            <v>3698984</v>
          </cell>
          <cell r="AF129">
            <v>45444</v>
          </cell>
          <cell r="AG129">
            <v>45473</v>
          </cell>
          <cell r="AH129">
            <v>1726193</v>
          </cell>
          <cell r="AI129">
            <v>45474</v>
          </cell>
          <cell r="AJ129">
            <v>45487</v>
          </cell>
          <cell r="BI129" t="str">
            <v xml:space="preserve">Sección de Presupuesto y Contabilidad </v>
          </cell>
          <cell r="BJ129" t="str">
            <v>CRISTIAN EDUARDO GARCIA GARCIA</v>
          </cell>
          <cell r="BK129" t="str">
            <v>Jefe de Oficina</v>
          </cell>
          <cell r="BL129">
            <v>20</v>
          </cell>
          <cell r="BM129">
            <v>45306</v>
          </cell>
          <cell r="BN129">
            <v>2599259317</v>
          </cell>
          <cell r="BO129">
            <v>32</v>
          </cell>
          <cell r="BP129">
            <v>45306</v>
          </cell>
          <cell r="BQ129">
            <v>22193904</v>
          </cell>
          <cell r="CS129" t="str">
            <v>1. Apoyar en la parametrización en el sistema de información contable y en la preparación de la información Exógena ante la DIAN. 2. Apoyar la aprobación de la causación de las órdenes de pago en el SICOF. 3. Coadyuvar el proceso contable en la presentación de informes. 4. Contribuir en el proceso de elaboración de informe SNIES. 5. Apoyar en la elaboración de operaciones reciprocas. 6. Apoyar en la revisión de los comprobantes de ingreso. 7. Apoyar en la configuración y preparación del estado de flujo de efectivos.</v>
          </cell>
          <cell r="CT129">
            <v>17266494</v>
          </cell>
          <cell r="CU129">
            <v>436</v>
          </cell>
          <cell r="CV129">
            <v>413</v>
          </cell>
          <cell r="CY129">
            <v>6920</v>
          </cell>
          <cell r="CZ129" t="str">
            <v>M5</v>
          </cell>
        </row>
        <row r="130">
          <cell r="B130" t="str">
            <v>0031 DE 2024</v>
          </cell>
          <cell r="C130">
            <v>1121860595</v>
          </cell>
          <cell r="D130" t="str">
            <v>DIANA VANESSA VALENCIA GUERRERO</v>
          </cell>
          <cell r="E130" t="str">
            <v>CONTRATO DE PRESTACIÓN DE SERVICIOS PROFESIONALES</v>
          </cell>
          <cell r="F130" t="str">
            <v>PRESTACIÓN DE SERVICIOS PROFESIONALES NECESARIO PARA EL FORTALECIMIENTO DE LOS PROCESOS DE LA SECCIÓN DE PRESUPUESTO Y CONTABILIDAD DE LA UNIVERSIDAD DE LOS LLANOS.</v>
          </cell>
          <cell r="G130">
            <v>45306</v>
          </cell>
          <cell r="H130">
            <v>18367368</v>
          </cell>
          <cell r="I130" t="str">
            <v>Seis (06) meses calendario</v>
          </cell>
          <cell r="J130">
            <v>45306</v>
          </cell>
          <cell r="K130">
            <v>45487</v>
          </cell>
          <cell r="L130" t="str">
            <v>NO APLICA</v>
          </cell>
          <cell r="M130" t="str">
            <v>NO APLICA</v>
          </cell>
          <cell r="N130" t="str">
            <v>NO APLICA</v>
          </cell>
          <cell r="O130">
            <v>7</v>
          </cell>
          <cell r="P130">
            <v>1632655</v>
          </cell>
          <cell r="Q130">
            <v>45306</v>
          </cell>
          <cell r="R130">
            <v>45322</v>
          </cell>
          <cell r="S130">
            <v>3061228</v>
          </cell>
          <cell r="T130">
            <v>45323</v>
          </cell>
          <cell r="U130">
            <v>45351</v>
          </cell>
          <cell r="V130">
            <v>3061228</v>
          </cell>
          <cell r="W130">
            <v>45352</v>
          </cell>
          <cell r="X130">
            <v>45382</v>
          </cell>
          <cell r="Y130">
            <v>3061228</v>
          </cell>
          <cell r="Z130">
            <v>45383</v>
          </cell>
          <cell r="AA130">
            <v>45412</v>
          </cell>
          <cell r="AB130">
            <v>3061228</v>
          </cell>
          <cell r="AC130">
            <v>45413</v>
          </cell>
          <cell r="AD130">
            <v>45443</v>
          </cell>
          <cell r="AE130">
            <v>3061228</v>
          </cell>
          <cell r="AF130">
            <v>45444</v>
          </cell>
          <cell r="AG130">
            <v>45473</v>
          </cell>
          <cell r="AH130">
            <v>1428573</v>
          </cell>
          <cell r="AI130">
            <v>45474</v>
          </cell>
          <cell r="AJ130">
            <v>45487</v>
          </cell>
          <cell r="BI130" t="str">
            <v xml:space="preserve">Sección de Presupuesto y Contabilidad </v>
          </cell>
          <cell r="BJ130" t="str">
            <v>CRISTIAN EDUARDO GARCIA GARCIA</v>
          </cell>
          <cell r="BK130" t="str">
            <v>Jefe de Oficina</v>
          </cell>
          <cell r="BL130">
            <v>20</v>
          </cell>
          <cell r="BM130">
            <v>45306</v>
          </cell>
          <cell r="BN130">
            <v>2599259317</v>
          </cell>
          <cell r="BO130">
            <v>96</v>
          </cell>
          <cell r="BP130">
            <v>45306</v>
          </cell>
          <cell r="BQ130">
            <v>18367368</v>
          </cell>
          <cell r="CS130" t="str">
            <v>1. Colaborar con la parametrización y preparación de la información Exógena. 2. Apoyar la elaboración de conciliaciones bancarias de cuentas corrientes, cuentas de ahorro y cajas menores de la Universidad. 3. Cooperar con la aprobación de la causación de las órdenes de pago en el SICOF. 4. Apoyar en la revisión y conciliación de saldos de cuentas por pagar. 5. Colaborar en la revisión y conciliación del movimiento mensual de almacén. 6. Apoyar en la revisión y conciliación de saldos de cuentas por cobrar. 7. Colaborar en la preparación y consolidación de revelaciones para los estados financieros. 8. Colaborar en la preparación y presentación de informe ante el SNIES. 9. Colaborar en el reporte y actualización de información de activos de la entidad mediante el Sistema de Información de Gestión de Activos (SIGA). 10. Brindar apoyo cuando se requiera en el proceso del modelo para un sistema de costeo apropiado para la Universidad de los Llanos.</v>
          </cell>
          <cell r="CT130">
            <v>1121860595</v>
          </cell>
          <cell r="CU130">
            <v>436</v>
          </cell>
          <cell r="CV130">
            <v>413</v>
          </cell>
          <cell r="CY130">
            <v>6920</v>
          </cell>
          <cell r="CZ130" t="str">
            <v>M5</v>
          </cell>
        </row>
        <row r="131">
          <cell r="B131" t="str">
            <v>0032 DE 2024</v>
          </cell>
          <cell r="C131">
            <v>40219315</v>
          </cell>
          <cell r="D131" t="str">
            <v>DIANA LUCEDY RIVEROS CASTAÑEDA</v>
          </cell>
          <cell r="E131" t="str">
            <v>CONTRATO DE PRESTACIÓN DE SERVICIOS PROFESIONALES</v>
          </cell>
          <cell r="F131" t="str">
            <v>PRESTACIÓN DE SERVICIOS PROFESIONALES NECESARIO PARA EL FORTALECIMIENTO DE LOS PROCESOS DE LA DIRECCIÓN GENERAL DE CURRÍCULO DE LA UNIVERSIDAD DE LOS LLANOS.</v>
          </cell>
          <cell r="G131">
            <v>45306</v>
          </cell>
          <cell r="H131">
            <v>18367368</v>
          </cell>
          <cell r="I131" t="str">
            <v>Seis (06) meses calendario</v>
          </cell>
          <cell r="J131">
            <v>45306</v>
          </cell>
          <cell r="K131">
            <v>45487</v>
          </cell>
          <cell r="L131" t="str">
            <v>NO APLICA</v>
          </cell>
          <cell r="M131" t="str">
            <v>NO APLICA</v>
          </cell>
          <cell r="N131" t="str">
            <v>NO APLICA</v>
          </cell>
          <cell r="O131">
            <v>7</v>
          </cell>
          <cell r="P131">
            <v>1632655</v>
          </cell>
          <cell r="Q131">
            <v>45306</v>
          </cell>
          <cell r="R131">
            <v>45322</v>
          </cell>
          <cell r="S131">
            <v>3061228</v>
          </cell>
          <cell r="T131">
            <v>45323</v>
          </cell>
          <cell r="U131">
            <v>45351</v>
          </cell>
          <cell r="V131">
            <v>3061228</v>
          </cell>
          <cell r="W131">
            <v>45352</v>
          </cell>
          <cell r="X131">
            <v>45382</v>
          </cell>
          <cell r="Y131">
            <v>3061228</v>
          </cell>
          <cell r="Z131">
            <v>45383</v>
          </cell>
          <cell r="AA131">
            <v>45412</v>
          </cell>
          <cell r="AB131">
            <v>3061228</v>
          </cell>
          <cell r="AC131">
            <v>45413</v>
          </cell>
          <cell r="AD131">
            <v>45443</v>
          </cell>
          <cell r="AE131">
            <v>3061228</v>
          </cell>
          <cell r="AF131">
            <v>45444</v>
          </cell>
          <cell r="AG131">
            <v>45473</v>
          </cell>
          <cell r="AH131">
            <v>1428573</v>
          </cell>
          <cell r="AI131">
            <v>45474</v>
          </cell>
          <cell r="AJ131">
            <v>45487</v>
          </cell>
          <cell r="BI131" t="str">
            <v>Dirección General de Currículo</v>
          </cell>
          <cell r="BJ131" t="str">
            <v>OMAIRA ELIZABETH GONZÁLEZ GIRALDO</v>
          </cell>
          <cell r="BK131" t="str">
            <v>Director Técnico de Currículo</v>
          </cell>
          <cell r="BL131">
            <v>20</v>
          </cell>
          <cell r="BM131">
            <v>45306</v>
          </cell>
          <cell r="BN131">
            <v>2599259317</v>
          </cell>
          <cell r="BO131">
            <v>44</v>
          </cell>
          <cell r="BP131">
            <v>45306</v>
          </cell>
          <cell r="BQ131">
            <v>18367368</v>
          </cell>
          <cell r="CS131" t="str">
            <v>1. Apoyar en el seguimiento a los diferentes programas de grado de la Institución y las necesidades de acompañamiento y revisión de documentación según el nivel o grado de desarrollo de la calidad en que encuentren. 2. Coadyuvar en la revisión curricular de los documentos de los programas de grado que se encuentran en proceso de otorgamiento de Registro Calificado, Renovación de Registro Calificado, Acreditación y Renovación de la Acreditación, lo anterior, sujeto a la normatividad vigente.  3. Brindar apoyo en la digitación y proyección de acuerdos y resoluciones académicas. 4. Colaborar en la revisión de normatividad interna respecto a lineamientos pedagógicos y curriculares de la Universidad. 5. Apoyar en la elaboración de informes de ejecución y seguimiento de las actividades de la Dirección General de Currículo. 6. Prestar apoyo en el Comité Curricular de Grado, documentos a presentar, actas de reunión y demás compromisos que de allí se deriven. 7. Colaborar en la elaboración, digitación y presentación de la documentación requerida para la radicación y seguimiento a fichas BPUNI asignadas. 8. Brindar apoyo al seguimiento, verificación de los avances y cumplimiento de las metas PAI. 9. Prestar apoyo en la elaboración, consolidación y presentación de los informes de gestión solicitados a la Dirección General de Currículo. 10. Apoyar las actividades propias en el desarrollo de las funciones de la Dirección General de Currículo para el cumplimiento de metas y objetivos.</v>
          </cell>
          <cell r="CT131">
            <v>40219315</v>
          </cell>
          <cell r="CU131">
            <v>436</v>
          </cell>
          <cell r="CV131">
            <v>510</v>
          </cell>
          <cell r="CY131">
            <v>7020</v>
          </cell>
          <cell r="CZ131" t="str">
            <v>M5</v>
          </cell>
        </row>
        <row r="132">
          <cell r="B132" t="str">
            <v>0033 DE 2024</v>
          </cell>
          <cell r="C132">
            <v>1121876671</v>
          </cell>
          <cell r="D132" t="str">
            <v>MARIA ANGELICA CAMELO URREA</v>
          </cell>
          <cell r="E132" t="str">
            <v>CONTRATO DE PRESTACIÓN DE SERVICIOS DE APOYO A LA GESTIÓN</v>
          </cell>
          <cell r="F132" t="str">
            <v>PRESTACIÓN DE SERVICIOS DE APOYO A LA GESTIÓN NECESARIO PARA EL FORTALECIMIENTO DE LOS PROCESOS ADMINISTRATIVOS DE LA DIRECCIÓN GENERAL DE CURRÍCULO DE LA UNIVERSIDAD DE LOS LLANOS.</v>
          </cell>
          <cell r="G132">
            <v>45306</v>
          </cell>
          <cell r="H132">
            <v>14540832</v>
          </cell>
          <cell r="I132" t="str">
            <v>Seis (06) meses calendario</v>
          </cell>
          <cell r="J132">
            <v>45306</v>
          </cell>
          <cell r="K132">
            <v>45487</v>
          </cell>
          <cell r="L132" t="str">
            <v>NO APLICA</v>
          </cell>
          <cell r="M132" t="str">
            <v>NO APLICA</v>
          </cell>
          <cell r="N132" t="str">
            <v>NO APLICA</v>
          </cell>
          <cell r="O132">
            <v>7</v>
          </cell>
          <cell r="P132">
            <v>1292518</v>
          </cell>
          <cell r="Q132">
            <v>45306</v>
          </cell>
          <cell r="R132">
            <v>45322</v>
          </cell>
          <cell r="S132">
            <v>2423472</v>
          </cell>
          <cell r="T132">
            <v>45323</v>
          </cell>
          <cell r="U132">
            <v>45351</v>
          </cell>
          <cell r="V132">
            <v>2423472</v>
          </cell>
          <cell r="W132">
            <v>45352</v>
          </cell>
          <cell r="X132">
            <v>45382</v>
          </cell>
          <cell r="Y132">
            <v>2423472</v>
          </cell>
          <cell r="Z132">
            <v>45383</v>
          </cell>
          <cell r="AA132">
            <v>45412</v>
          </cell>
          <cell r="AB132">
            <v>2423472</v>
          </cell>
          <cell r="AC132">
            <v>45413</v>
          </cell>
          <cell r="AD132">
            <v>45443</v>
          </cell>
          <cell r="AE132">
            <v>2423472</v>
          </cell>
          <cell r="AF132">
            <v>45444</v>
          </cell>
          <cell r="AG132">
            <v>45473</v>
          </cell>
          <cell r="AH132">
            <v>1130954</v>
          </cell>
          <cell r="AI132">
            <v>45474</v>
          </cell>
          <cell r="AJ132">
            <v>45487</v>
          </cell>
          <cell r="BI132" t="str">
            <v>Dirección General de Currículo</v>
          </cell>
          <cell r="BJ132" t="str">
            <v>OMAIRA ELIZABETH GONZÁLEZ GIRALDO</v>
          </cell>
          <cell r="BK132" t="str">
            <v>Director Técnico de Currículo</v>
          </cell>
          <cell r="BL132">
            <v>20</v>
          </cell>
          <cell r="BM132">
            <v>45306</v>
          </cell>
          <cell r="BN132">
            <v>2599259317</v>
          </cell>
          <cell r="BO132">
            <v>99</v>
          </cell>
          <cell r="BP132">
            <v>45306</v>
          </cell>
          <cell r="BQ132">
            <v>14540832</v>
          </cell>
          <cell r="CS132" t="str">
            <v>1. Apoyar en la revisión y actualización de las actividades de seguimiento de la DGC. 2. Contribuir en la elaboración de informes sobre la ejecución y procesos de las mismas. 3. Prestar apoyo en la atención del personal administrativo, docentes y estudiantes, así como el trámite de los correos electrónicos de la manera oportuna. 4. Contribuir en la elaboración de oficios, memorandos y correspondencia interna o externa. 5. Coadyuvar en la organización y archivo de los documentos que ingresan o salen de la dirección general de currículo en carpetas teniendo en cuenta las tablas de retención documental. 6. Apoyar en los trámites para la contestación de los derechos de petición solicitados a la dependencia. 7. Colaborar con el envío de información, oficios, memorandos, allegados a la Dirección general de currículo. 8. Apoyar en toda la información que se requiera entregar, para apoyar el proceso de acreditación Institucional. 9. Apoyar la elaboración de plan de prácticas y visitas extramuros: Cronograma, proyectar presupuesto, elaborar resoluciones de desplazamiento, elaborar solicitud de CDP, articulación con servicios generales. 10. Brindar apoyo para el desarrollo y la trazabilidad de los convenios bajo supervisión de la Dirección General de Currículo. 11. Brindar apoyo en la elaboración, consolidación y presentación de los informes de gestión solicitados a la Dirección General de Currículo. 12. Apoyar en las actividades propias en el desarrollo de las funciones de la Dirección General de Currículo para el cumplimiento de metas y objetivos.</v>
          </cell>
          <cell r="CT132">
            <v>1121876671</v>
          </cell>
          <cell r="CU132">
            <v>436</v>
          </cell>
          <cell r="CV132">
            <v>510</v>
          </cell>
          <cell r="CY132">
            <v>8299</v>
          </cell>
          <cell r="CZ132" t="str">
            <v>M6</v>
          </cell>
        </row>
        <row r="133">
          <cell r="B133" t="str">
            <v>0034 DE 2024</v>
          </cell>
          <cell r="C133">
            <v>86067232</v>
          </cell>
          <cell r="D133" t="str">
            <v>ALEXANDER HERNAN TORRES TINTIN</v>
          </cell>
          <cell r="E133" t="str">
            <v>CONTRATO DE PRESTACIÓN DE SERVICIOS DE APOYO A LA GESTIÓN</v>
          </cell>
          <cell r="F133" t="str">
            <v>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v>
          </cell>
          <cell r="G133">
            <v>45306</v>
          </cell>
          <cell r="H133">
            <v>13010226</v>
          </cell>
          <cell r="I133" t="str">
            <v>Seis (06) meses calendario</v>
          </cell>
          <cell r="J133">
            <v>45306</v>
          </cell>
          <cell r="K133">
            <v>45487</v>
          </cell>
          <cell r="L133" t="str">
            <v>NO APLICA</v>
          </cell>
          <cell r="M133" t="str">
            <v>NO APLICA</v>
          </cell>
          <cell r="N133" t="str">
            <v>NO APLICA</v>
          </cell>
          <cell r="O133">
            <v>7</v>
          </cell>
          <cell r="P133">
            <v>1156465</v>
          </cell>
          <cell r="Q133">
            <v>45306</v>
          </cell>
          <cell r="R133">
            <v>45322</v>
          </cell>
          <cell r="S133">
            <v>2168371</v>
          </cell>
          <cell r="T133">
            <v>45323</v>
          </cell>
          <cell r="U133">
            <v>45351</v>
          </cell>
          <cell r="V133">
            <v>2168371</v>
          </cell>
          <cell r="W133">
            <v>45352</v>
          </cell>
          <cell r="X133">
            <v>45382</v>
          </cell>
          <cell r="Y133">
            <v>2168371</v>
          </cell>
          <cell r="Z133">
            <v>45383</v>
          </cell>
          <cell r="AA133">
            <v>45412</v>
          </cell>
          <cell r="AB133">
            <v>2168371</v>
          </cell>
          <cell r="AC133">
            <v>45413</v>
          </cell>
          <cell r="AD133">
            <v>45443</v>
          </cell>
          <cell r="AE133">
            <v>2168371</v>
          </cell>
          <cell r="AF133">
            <v>45444</v>
          </cell>
          <cell r="AG133">
            <v>45473</v>
          </cell>
          <cell r="AH133">
            <v>1011906</v>
          </cell>
          <cell r="AI133">
            <v>45474</v>
          </cell>
          <cell r="AJ133">
            <v>45487</v>
          </cell>
          <cell r="BI133" t="str">
            <v>Facultad de Ciencias Agropecuarias y Recursos Naturales</v>
          </cell>
          <cell r="BJ133" t="str">
            <v>CRISTÓBAL LUGO LÓPEZ</v>
          </cell>
          <cell r="BK133" t="str">
            <v>Decano de la Facultad de Ciencias Agropecuarias y Recursos Naturales</v>
          </cell>
          <cell r="BL133">
            <v>21</v>
          </cell>
          <cell r="BM133">
            <v>45306</v>
          </cell>
          <cell r="BN133">
            <v>1283959346</v>
          </cell>
          <cell r="BO133">
            <v>182</v>
          </cell>
          <cell r="BP133">
            <v>45306</v>
          </cell>
          <cell r="BQ133">
            <v>13010226</v>
          </cell>
          <cell r="CS133"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animales e instalaciones para las prácticas de los alumnos, así como proyectos de investigación. 9. Apoyar en las actividades de la Unidad Rural con sus conocimientos agropecuarios. 10. Apoyar las actividades realizadas en la Institución para elevar la productividad de la granja.</v>
          </cell>
          <cell r="CT133">
            <v>86067232</v>
          </cell>
          <cell r="CU133">
            <v>27</v>
          </cell>
          <cell r="CV133" t="str">
            <v>54406</v>
          </cell>
          <cell r="CY133">
            <v>4111</v>
          </cell>
          <cell r="CZ133" t="str">
            <v>M5</v>
          </cell>
        </row>
        <row r="134">
          <cell r="B134" t="str">
            <v>0035 DE 2024</v>
          </cell>
          <cell r="C134">
            <v>17267844</v>
          </cell>
          <cell r="D134" t="str">
            <v>JOSE ALEXANDER ZAPATA BELTRAN</v>
          </cell>
          <cell r="E134" t="str">
            <v>CONTRATO DE PRESTACIÓN DE SERVICIOS DE APOYO A LA GESTIÓN</v>
          </cell>
          <cell r="F134" t="str">
            <v>PRESTACIÓN DE SERVICIOS DE APOYO A LA GESTIÓN NECESARIO PARA EL FORTALECIMIENTO DE LOS PROCESOS DE LA ESTACIÓN PISCÍCOLA Y LABORATORIOS DEL INSTITUTO DE ACUICULTURA DE LA FACULTAD DE CIENCIAS AGROPECUARIAS Y RECURSOS NATURALES DE LA UNIVERSIDAD DE LOS LLANOS.</v>
          </cell>
          <cell r="G134">
            <v>45306</v>
          </cell>
          <cell r="H134">
            <v>13010226</v>
          </cell>
          <cell r="I134" t="str">
            <v>Seis (06) meses calendario</v>
          </cell>
          <cell r="J134">
            <v>45306</v>
          </cell>
          <cell r="K134">
            <v>45487</v>
          </cell>
          <cell r="L134" t="str">
            <v>NO APLICA</v>
          </cell>
          <cell r="M134" t="str">
            <v>NO APLICA</v>
          </cell>
          <cell r="N134" t="str">
            <v>NO APLICA</v>
          </cell>
          <cell r="O134">
            <v>7</v>
          </cell>
          <cell r="P134">
            <v>1156465</v>
          </cell>
          <cell r="Q134">
            <v>45306</v>
          </cell>
          <cell r="R134">
            <v>45322</v>
          </cell>
          <cell r="S134">
            <v>2168371</v>
          </cell>
          <cell r="T134">
            <v>45323</v>
          </cell>
          <cell r="U134">
            <v>45351</v>
          </cell>
          <cell r="V134">
            <v>2168371</v>
          </cell>
          <cell r="W134">
            <v>45352</v>
          </cell>
          <cell r="X134">
            <v>45382</v>
          </cell>
          <cell r="Y134">
            <v>2168371</v>
          </cell>
          <cell r="Z134">
            <v>45383</v>
          </cell>
          <cell r="AA134">
            <v>45412</v>
          </cell>
          <cell r="AB134">
            <v>2168371</v>
          </cell>
          <cell r="AC134">
            <v>45413</v>
          </cell>
          <cell r="AD134">
            <v>45443</v>
          </cell>
          <cell r="AE134">
            <v>2168371</v>
          </cell>
          <cell r="AF134">
            <v>45444</v>
          </cell>
          <cell r="AG134">
            <v>45473</v>
          </cell>
          <cell r="AH134">
            <v>1011906</v>
          </cell>
          <cell r="AI134">
            <v>45474</v>
          </cell>
          <cell r="AJ134">
            <v>45487</v>
          </cell>
          <cell r="BI134" t="str">
            <v>Facultad de Ciencias Agropecuarias y Recursos Naturales</v>
          </cell>
          <cell r="BJ134" t="str">
            <v>CRISTÓBAL LUGO LÓPEZ</v>
          </cell>
          <cell r="BK134" t="str">
            <v>Decano de la Facultad de Ciencias Agropecuarias y Recursos Naturales</v>
          </cell>
          <cell r="BL134">
            <v>21</v>
          </cell>
          <cell r="BM134">
            <v>45306</v>
          </cell>
          <cell r="BN134">
            <v>1283959346</v>
          </cell>
          <cell r="BO134">
            <v>183</v>
          </cell>
          <cell r="BP134">
            <v>45306</v>
          </cell>
          <cell r="BQ134">
            <v>13010226</v>
          </cell>
          <cell r="CS134" t="str">
            <v>1. Contribuir en el mantenimiento de los grupos de animales para reproducción con propósitos de investigación y prácticas docentes (Alimentación, pesca, traslados, entre otras). 2. Colaborar en el mantenimiento y dar servicio general a las instalaciones de laboratorios de investigación y estación piscícola (mantenimiento de estanques, piletas, planta eléctrica, sistema de recirculación, áreas verdes, entre otras). 3. Prestar apoyo  en la atención y acompañamiento de las actividades de extensión (apoyo a prácticas y atención de visitas).</v>
          </cell>
          <cell r="CT134">
            <v>17267844</v>
          </cell>
          <cell r="CU134">
            <v>27</v>
          </cell>
          <cell r="CV134" t="str">
            <v>54406</v>
          </cell>
          <cell r="CY134">
            <v>8299</v>
          </cell>
          <cell r="CZ134" t="str">
            <v>M6</v>
          </cell>
        </row>
        <row r="135">
          <cell r="B135" t="str">
            <v>0036 DE 2024</v>
          </cell>
          <cell r="C135">
            <v>1122651218</v>
          </cell>
          <cell r="D135" t="str">
            <v>REYES ANDRES VEGA BELTRAN</v>
          </cell>
          <cell r="E135" t="str">
            <v>CONTRATO DE PRESTACIÓN DE SERVICIOS DE APOYO A LA GESTIÓN</v>
          </cell>
          <cell r="F135" t="str">
            <v>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v>
          </cell>
          <cell r="G135">
            <v>45306</v>
          </cell>
          <cell r="H135">
            <v>10905624</v>
          </cell>
          <cell r="I135" t="str">
            <v>Seis (06) meses calendario</v>
          </cell>
          <cell r="J135">
            <v>45306</v>
          </cell>
          <cell r="K135">
            <v>45487</v>
          </cell>
          <cell r="L135" t="str">
            <v>NO APLICA</v>
          </cell>
          <cell r="M135" t="str">
            <v>NO APLICA</v>
          </cell>
          <cell r="N135" t="str">
            <v>NO APLICA</v>
          </cell>
          <cell r="O135">
            <v>7</v>
          </cell>
          <cell r="P135">
            <v>969389</v>
          </cell>
          <cell r="Q135">
            <v>45306</v>
          </cell>
          <cell r="R135">
            <v>45322</v>
          </cell>
          <cell r="S135">
            <v>1817604</v>
          </cell>
          <cell r="T135">
            <v>45323</v>
          </cell>
          <cell r="U135">
            <v>45351</v>
          </cell>
          <cell r="V135">
            <v>1817604</v>
          </cell>
          <cell r="W135">
            <v>45352</v>
          </cell>
          <cell r="X135">
            <v>45382</v>
          </cell>
          <cell r="Y135">
            <v>1817604</v>
          </cell>
          <cell r="Z135">
            <v>45383</v>
          </cell>
          <cell r="AA135">
            <v>45412</v>
          </cell>
          <cell r="AB135">
            <v>1817604</v>
          </cell>
          <cell r="AC135">
            <v>45413</v>
          </cell>
          <cell r="AD135">
            <v>45443</v>
          </cell>
          <cell r="AE135">
            <v>1817604</v>
          </cell>
          <cell r="AF135">
            <v>45444</v>
          </cell>
          <cell r="AG135">
            <v>45473</v>
          </cell>
          <cell r="AH135">
            <v>848215</v>
          </cell>
          <cell r="AI135">
            <v>45474</v>
          </cell>
          <cell r="AJ135">
            <v>45487</v>
          </cell>
          <cell r="BI135" t="str">
            <v>Facultad de Ciencias Agropecuarias y Recursos Naturales</v>
          </cell>
          <cell r="BJ135" t="str">
            <v>CRISTÓBAL LUGO LÓPEZ</v>
          </cell>
          <cell r="BK135" t="str">
            <v>Decano de la Facultad de Ciencias Agropecuarias y Recursos Naturales</v>
          </cell>
          <cell r="BL135">
            <v>21</v>
          </cell>
          <cell r="BM135">
            <v>45306</v>
          </cell>
          <cell r="BN135">
            <v>1283959346</v>
          </cell>
          <cell r="BO135">
            <v>184</v>
          </cell>
          <cell r="BP135">
            <v>45306</v>
          </cell>
          <cell r="BQ135">
            <v>10905624</v>
          </cell>
          <cell r="CS135"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programadas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animales e instalaciones para las prácticas de los alumnos, así como proyectos de investigación. 9. Apoyar en las actividades de la Unidad Rural con sus conocimientos en las labores Agropecuarias. 10. Apoyar las labores realizadas en la Institución para elevar la productividad de la granja.</v>
          </cell>
          <cell r="CT135">
            <v>1122651218.5</v>
          </cell>
          <cell r="CU135">
            <v>27</v>
          </cell>
          <cell r="CV135" t="str">
            <v>54406</v>
          </cell>
          <cell r="CY135">
            <v>8299</v>
          </cell>
          <cell r="CZ135" t="str">
            <v>M6</v>
          </cell>
        </row>
        <row r="136">
          <cell r="B136" t="str">
            <v>0037 DE 2024</v>
          </cell>
          <cell r="C136">
            <v>1119888213</v>
          </cell>
          <cell r="D136" t="str">
            <v>WILMER JAVIER VEGA BELTRAN</v>
          </cell>
          <cell r="E136" t="str">
            <v>CONTRATO DE PRESTACIÓN DE SERVICIOS DE APOYO A LA GESTIÓN</v>
          </cell>
          <cell r="F136" t="str">
            <v>PRESTACIÓN DE SERVICIOS DE APOYO A LA GESTIÓN NECESARIO PARA EL FORTALECIMIENTO DE LOS PROCESOS PROPIOS DE LA GRANJA BARCELONA ADSCRITA AL CENTRO AGRARIO DE PRODUCCIÓN DE LA FACULTAD DE CIENCIAS AGROPECUARIAS Y RECURSOS NATURALES DE LA UNIVERSIDAD DE LOS LLANOS.</v>
          </cell>
          <cell r="G136">
            <v>45306</v>
          </cell>
          <cell r="H136">
            <v>13010226</v>
          </cell>
          <cell r="I136" t="str">
            <v>Seis (06) meses calendario</v>
          </cell>
          <cell r="J136">
            <v>45306</v>
          </cell>
          <cell r="K136">
            <v>45487</v>
          </cell>
          <cell r="L136" t="str">
            <v>NO APLICA</v>
          </cell>
          <cell r="M136" t="str">
            <v>NO APLICA</v>
          </cell>
          <cell r="N136" t="str">
            <v>NO APLICA</v>
          </cell>
          <cell r="O136">
            <v>7</v>
          </cell>
          <cell r="P136">
            <v>1156465</v>
          </cell>
          <cell r="Q136">
            <v>45306</v>
          </cell>
          <cell r="R136">
            <v>45322</v>
          </cell>
          <cell r="S136">
            <v>2168371</v>
          </cell>
          <cell r="T136">
            <v>45323</v>
          </cell>
          <cell r="U136">
            <v>45351</v>
          </cell>
          <cell r="V136">
            <v>2168371</v>
          </cell>
          <cell r="W136">
            <v>45352</v>
          </cell>
          <cell r="X136">
            <v>45382</v>
          </cell>
          <cell r="Y136">
            <v>2168371</v>
          </cell>
          <cell r="Z136">
            <v>45383</v>
          </cell>
          <cell r="AA136">
            <v>45412</v>
          </cell>
          <cell r="AB136">
            <v>2168371</v>
          </cell>
          <cell r="AC136">
            <v>45413</v>
          </cell>
          <cell r="AD136">
            <v>45443</v>
          </cell>
          <cell r="AE136">
            <v>2168371</v>
          </cell>
          <cell r="AF136">
            <v>45444</v>
          </cell>
          <cell r="AG136">
            <v>45473</v>
          </cell>
          <cell r="AH136">
            <v>1011906</v>
          </cell>
          <cell r="AI136">
            <v>45474</v>
          </cell>
          <cell r="AJ136">
            <v>45487</v>
          </cell>
          <cell r="BI136" t="str">
            <v>Facultad de Ciencias Agropecuarias y Recursos Naturales</v>
          </cell>
          <cell r="BJ136" t="str">
            <v>CRISTÓBAL LUGO LÓPEZ</v>
          </cell>
          <cell r="BK136" t="str">
            <v>Decano de la Facultad de Ciencias Agropecuarias y Recursos Naturales</v>
          </cell>
          <cell r="BL136">
            <v>21</v>
          </cell>
          <cell r="BM136">
            <v>45306</v>
          </cell>
          <cell r="BN136">
            <v>1283959346</v>
          </cell>
          <cell r="BO136">
            <v>185</v>
          </cell>
          <cell r="BP136">
            <v>45306</v>
          </cell>
          <cell r="BQ136">
            <v>13010226</v>
          </cell>
          <cell r="CS136" t="str">
            <v>1. Prestar apoyo en las actividades agropecuarias realizadas en la unidad rural Barcelona. 2. Contribuir en los manejos culturales y sanitarios en la unidad rural. 3. Apoyar a los docentes para la realización de trabajos de curso en la unidad rural. 4. Contribuir en el manejo de inventarios de la unidad. 5. Coadyuvar en la atención al público en la unidad rural Barcelona. 6. Prestar apoyo en las actividades y programas del centro agrario de producción. 7. Prestar apoyo en las actividades de mantenimiento y limpieza de la unidad. 8. Prestar el apoyo requerido en las actividades y programas del Centro Agrario de Producción.  9. Prestar atención a los visitantes de las diferentes entidades que lleguen a la Granja. 10. Apoyar las actividades realizadas en la institución para elevar la productividad de la granja.</v>
          </cell>
          <cell r="CT136">
            <v>1119888213</v>
          </cell>
          <cell r="CU136">
            <v>27</v>
          </cell>
          <cell r="CV136" t="str">
            <v>54406</v>
          </cell>
          <cell r="CY136">
            <v>8299</v>
          </cell>
          <cell r="CZ136" t="str">
            <v>M6</v>
          </cell>
        </row>
        <row r="137">
          <cell r="B137" t="str">
            <v>0038 DE 2024</v>
          </cell>
          <cell r="C137">
            <v>11518445</v>
          </cell>
          <cell r="D137" t="str">
            <v>MARTIN ENRIQUE RINCON ROMERO</v>
          </cell>
          <cell r="E137" t="str">
            <v>CONTRATO DE PRESTACIÓN DE SERVICIOS DE APOYO A LA GESTIÓN</v>
          </cell>
          <cell r="F137" t="str">
            <v>PRESTACIÓN DE SERVICIOS DE APOYO A LA GESTIÓN NECESARIO PARA EL FORTALECIMIENTO DE LOS PROCESOS DEL CENTRO AGRARIO DE PRODUCCIÓN, EN LA UNIDAD RURAL MANACACÍAS ADSCRITA A LA FACULTAD DE CIENCIAS AGROPECUARIAS Y RECURSOS NATURALES DE LA UNIVERSIDAD DE LOS LLANOS.</v>
          </cell>
          <cell r="G137">
            <v>45306</v>
          </cell>
          <cell r="H137">
            <v>13010226</v>
          </cell>
          <cell r="I137" t="str">
            <v>Seis (06) meses calendario</v>
          </cell>
          <cell r="J137">
            <v>45306</v>
          </cell>
          <cell r="K137">
            <v>45487</v>
          </cell>
          <cell r="L137" t="str">
            <v>NO APLICA</v>
          </cell>
          <cell r="M137" t="str">
            <v>NO APLICA</v>
          </cell>
          <cell r="N137" t="str">
            <v>NO APLICA</v>
          </cell>
          <cell r="O137">
            <v>7</v>
          </cell>
          <cell r="P137">
            <v>1156465</v>
          </cell>
          <cell r="Q137">
            <v>45306</v>
          </cell>
          <cell r="R137">
            <v>45322</v>
          </cell>
          <cell r="S137">
            <v>2168371</v>
          </cell>
          <cell r="T137">
            <v>45323</v>
          </cell>
          <cell r="U137">
            <v>45351</v>
          </cell>
          <cell r="V137">
            <v>2168371</v>
          </cell>
          <cell r="W137">
            <v>45352</v>
          </cell>
          <cell r="X137">
            <v>45382</v>
          </cell>
          <cell r="Y137">
            <v>2168371</v>
          </cell>
          <cell r="Z137">
            <v>45383</v>
          </cell>
          <cell r="AA137">
            <v>45412</v>
          </cell>
          <cell r="AB137">
            <v>2168371</v>
          </cell>
          <cell r="AC137">
            <v>45413</v>
          </cell>
          <cell r="AD137">
            <v>45443</v>
          </cell>
          <cell r="AE137">
            <v>2168371</v>
          </cell>
          <cell r="AF137">
            <v>45444</v>
          </cell>
          <cell r="AG137">
            <v>45473</v>
          </cell>
          <cell r="AH137">
            <v>1011906</v>
          </cell>
          <cell r="AI137">
            <v>45474</v>
          </cell>
          <cell r="AJ137">
            <v>45487</v>
          </cell>
          <cell r="BI137" t="str">
            <v>Facultad de Ciencias Agropecuarias y Recursos Naturales</v>
          </cell>
          <cell r="BJ137" t="str">
            <v>CRISTÓBAL LUGO LÓPEZ</v>
          </cell>
          <cell r="BK137" t="str">
            <v>Decano de la Facultad de Ciencias Agropecuarias y Recursos Naturales</v>
          </cell>
          <cell r="BL137">
            <v>21</v>
          </cell>
          <cell r="BM137">
            <v>45306</v>
          </cell>
          <cell r="BN137">
            <v>1283959346</v>
          </cell>
          <cell r="BO137">
            <v>186</v>
          </cell>
          <cell r="BP137">
            <v>45306</v>
          </cell>
          <cell r="BQ137">
            <v>13010226</v>
          </cell>
          <cell r="CS137" t="str">
            <v>1. Contribuir con el manejo locativo y sanitario de la actividad pecuaria desarrollada en la unidad rural. 2. Apoyar a los docentes para la realización de proyectos de aula y de investigación en la unidad rural. 3. Contribuir en el manejo de inventarios de la unidad. 4. Coadyuvar en la atención a los estudiantes de pregrado y posgrado, a los docentes y a los visitantes externos que solicitan servicios de la Unidad Rural. 5. Prestar apoyo en las actividades proyectadas por los programas y el Centro Agrario de Producción. 6. Prestar atención a todos los visitantes de las diferentes entidades que lleguen a la Granja. 7. Contribuir en el desarrollo integral de los programas y proyectos de investigación y transferencia de tecnología, que se ejecuten en el Centro Agrario de Producción. 8. Brindar apoyo en el manejo de los elementos e instalaciones para las prácticas de los alumnos, así como proyectos de investigación.  9. Apoyar en las actividades de la Unidad Rural con sus conocimientos agropecuarios. 10. Apoyar las actividades realizadas en la Institución para elevar la productividad de la granja.</v>
          </cell>
          <cell r="CT137">
            <v>11518445</v>
          </cell>
          <cell r="CU137">
            <v>27</v>
          </cell>
          <cell r="CV137" t="str">
            <v>54406</v>
          </cell>
          <cell r="CY137">
            <v>7490</v>
          </cell>
          <cell r="CZ137" t="str">
            <v>M6</v>
          </cell>
        </row>
        <row r="138">
          <cell r="B138" t="str">
            <v>0039 DE 2024</v>
          </cell>
          <cell r="C138">
            <v>40385329</v>
          </cell>
          <cell r="D138" t="str">
            <v>AHYDE SORAYA VALIENTE ROJAS</v>
          </cell>
          <cell r="E138" t="str">
            <v>CONTRATO DE PRESTACIÓN DE SERVICIOS DE APOYO A LA GESTIÓN</v>
          </cell>
          <cell r="F138" t="str">
            <v>PRESTACIÓN DE SERVICIOS DE APOYO A LA GESTIÓN NECESARIO PARA EL FORTALECIMIENTO DE LOS PROCESOS EN LA DECANATURA DE LA FACULTAD DE CIENCIAS ECONÓMICAS DE LA UNIVERSIDAD DE LOS LLANOS.</v>
          </cell>
          <cell r="G138">
            <v>45306</v>
          </cell>
          <cell r="H138">
            <v>13010226</v>
          </cell>
          <cell r="I138" t="str">
            <v>Seis (06) meses calendario</v>
          </cell>
          <cell r="J138">
            <v>45306</v>
          </cell>
          <cell r="K138">
            <v>45487</v>
          </cell>
          <cell r="L138" t="str">
            <v>NO APLICA</v>
          </cell>
          <cell r="M138" t="str">
            <v>NO APLICA</v>
          </cell>
          <cell r="N138" t="str">
            <v>NO APLICA</v>
          </cell>
          <cell r="O138">
            <v>7</v>
          </cell>
          <cell r="P138">
            <v>1156465</v>
          </cell>
          <cell r="Q138">
            <v>45306</v>
          </cell>
          <cell r="R138">
            <v>45322</v>
          </cell>
          <cell r="S138">
            <v>2168371</v>
          </cell>
          <cell r="T138">
            <v>45323</v>
          </cell>
          <cell r="U138">
            <v>45351</v>
          </cell>
          <cell r="V138">
            <v>2168371</v>
          </cell>
          <cell r="W138">
            <v>45352</v>
          </cell>
          <cell r="X138">
            <v>45382</v>
          </cell>
          <cell r="Y138">
            <v>2168371</v>
          </cell>
          <cell r="Z138">
            <v>45383</v>
          </cell>
          <cell r="AA138">
            <v>45412</v>
          </cell>
          <cell r="AB138">
            <v>2168371</v>
          </cell>
          <cell r="AC138">
            <v>45413</v>
          </cell>
          <cell r="AD138">
            <v>45443</v>
          </cell>
          <cell r="AE138">
            <v>2168371</v>
          </cell>
          <cell r="AF138">
            <v>45444</v>
          </cell>
          <cell r="AG138">
            <v>45473</v>
          </cell>
          <cell r="AH138">
            <v>1011906</v>
          </cell>
          <cell r="AI138">
            <v>45474</v>
          </cell>
          <cell r="AJ138">
            <v>45487</v>
          </cell>
          <cell r="BI138" t="str">
            <v>Facultad de Ciencias Económicas</v>
          </cell>
          <cell r="BJ138" t="str">
            <v>JAVIER DIAZ CASTRO</v>
          </cell>
          <cell r="BK138" t="str">
            <v>Decano de la Facultad de Ciencias Económicas</v>
          </cell>
          <cell r="BL138">
            <v>21</v>
          </cell>
          <cell r="BM138">
            <v>45306</v>
          </cell>
          <cell r="BN138">
            <v>1283959346</v>
          </cell>
          <cell r="BO138">
            <v>174</v>
          </cell>
          <cell r="BP138">
            <v>45306</v>
          </cell>
          <cell r="BQ138">
            <v>13010226</v>
          </cell>
          <cell r="CS138" t="str">
            <v xml:space="preserve">1. Apoyar los procesos de actividades de mejoramiento y acreditación del desarrollo, ejecución del direccionamiento curricular. 2. Apoyar con la correspondencia e informes de los profesores, estudiantes, administrativos, Directivos pertinente a la Decanatura. 3. Apoyar la proyección de oficios y archivos  según el requerimiento pertinente del Decano Informar a los docentes, estudiantes sobre los procesos académicos y administrativos. 4. Cooperar con los procesos administrativos de la Secretaria Académica y los programas de pregrados y posgrado. 5. Prestar apoyo en la atención a la comunidad Universitaria. 6. Prestar apoyo al desarrollo de los informes administrativos. 7. Brindar apoyo en la revisión, verificación y cumplimiento de los soportes para pago de las cuentas de cobro de los docentes de hora catedra enviadas por las escuelas de la facultad, para dar posterior trámite a la firma del decano. </v>
          </cell>
          <cell r="CT138">
            <v>40385329</v>
          </cell>
          <cell r="CU138">
            <v>109</v>
          </cell>
          <cell r="CV138" t="str">
            <v>58200</v>
          </cell>
          <cell r="CY138">
            <v>8299</v>
          </cell>
          <cell r="CZ138" t="str">
            <v>M6</v>
          </cell>
        </row>
        <row r="139">
          <cell r="B139" t="str">
            <v>0040 DE 2024</v>
          </cell>
          <cell r="C139">
            <v>1121860221</v>
          </cell>
          <cell r="D139" t="str">
            <v>SURIAN SURILLY CASTRO JARAMILLO</v>
          </cell>
          <cell r="E139" t="str">
            <v>CONTRATO DE PRESTACIÓN DE SERVICIOS DE APOYO A LA GESTIÓN</v>
          </cell>
          <cell r="F139" t="str">
            <v>PRESTACIÓN DE SERVICIOS DE APOYO A LA GESTIÓN NECESARIO PARA EL FORTALECIMIENTO DE LOS PROCESOS EN LA ESCUELA DE ADMINISTRACIÓN Y NEGOCIOS DE LA FACULTAD DE CIENCIAS ECONÓMICAS DE LA UNIVERSIDAD DE LOS LLANOS.</v>
          </cell>
          <cell r="G139">
            <v>45306</v>
          </cell>
          <cell r="H139">
            <v>13010226</v>
          </cell>
          <cell r="I139" t="str">
            <v>Seis (06) meses calendario</v>
          </cell>
          <cell r="J139">
            <v>45306</v>
          </cell>
          <cell r="K139">
            <v>45487</v>
          </cell>
          <cell r="L139" t="str">
            <v>NO APLICA</v>
          </cell>
          <cell r="M139" t="str">
            <v>NO APLICA</v>
          </cell>
          <cell r="N139" t="str">
            <v>NO APLICA</v>
          </cell>
          <cell r="O139">
            <v>7</v>
          </cell>
          <cell r="P139">
            <v>1156465</v>
          </cell>
          <cell r="Q139">
            <v>45306</v>
          </cell>
          <cell r="R139">
            <v>45322</v>
          </cell>
          <cell r="S139">
            <v>2168371</v>
          </cell>
          <cell r="T139">
            <v>45323</v>
          </cell>
          <cell r="U139">
            <v>45351</v>
          </cell>
          <cell r="V139">
            <v>2168371</v>
          </cell>
          <cell r="W139">
            <v>45352</v>
          </cell>
          <cell r="X139">
            <v>45382</v>
          </cell>
          <cell r="Y139">
            <v>2168371</v>
          </cell>
          <cell r="Z139">
            <v>45383</v>
          </cell>
          <cell r="AA139">
            <v>45412</v>
          </cell>
          <cell r="AB139">
            <v>2168371</v>
          </cell>
          <cell r="AC139">
            <v>45413</v>
          </cell>
          <cell r="AD139">
            <v>45443</v>
          </cell>
          <cell r="AE139">
            <v>2168371</v>
          </cell>
          <cell r="AF139">
            <v>45444</v>
          </cell>
          <cell r="AG139">
            <v>45473</v>
          </cell>
          <cell r="AH139">
            <v>1011906</v>
          </cell>
          <cell r="AI139">
            <v>45474</v>
          </cell>
          <cell r="AJ139">
            <v>45487</v>
          </cell>
          <cell r="BI139" t="str">
            <v>Facultad de Ciencias Económicas</v>
          </cell>
          <cell r="BJ139" t="str">
            <v>JAVIER DIAZ CASTRO</v>
          </cell>
          <cell r="BK139" t="str">
            <v>Decano de la Facultad de Ciencias Económicas</v>
          </cell>
          <cell r="BL139">
            <v>21</v>
          </cell>
          <cell r="BM139">
            <v>45306</v>
          </cell>
          <cell r="BN139">
            <v>1283959346</v>
          </cell>
          <cell r="BO139">
            <v>175</v>
          </cell>
          <cell r="BP139">
            <v>45306</v>
          </cell>
          <cell r="BQ139">
            <v>13010226</v>
          </cell>
          <cell r="CS139" t="str">
            <v>1. Cooperar con los procesos administrativos de la escuela de administración y negocios. 2. Prestar apoyo en la atención a la comunicad universitaria (estudiantes y docentes). 3. Apoyar en la elaboración de las actas del supervisor de las horas de docencia de docentes catedráticos. 4. Apoyar en la elaboración de correspondencia y control de despacho y recepción para archivo. 5. Prestar apoyo en el desarrollo de los informes administrativos. 6. Prestar apoyo en las actividades de la escuela de administración y negocios. 7. Apoyo en la revisión de los contratos de hora catedra. 8. Cooperar en la elaboración de las actas de los comités de escuela.</v>
          </cell>
          <cell r="CT139">
            <v>1121860221</v>
          </cell>
          <cell r="CU139">
            <v>109</v>
          </cell>
          <cell r="CV139">
            <v>58502</v>
          </cell>
          <cell r="CY139">
            <v>8299</v>
          </cell>
          <cell r="CZ139" t="str">
            <v>M6</v>
          </cell>
        </row>
        <row r="140">
          <cell r="B140" t="str">
            <v>0041 DE 2024</v>
          </cell>
          <cell r="C140">
            <v>1119887606</v>
          </cell>
          <cell r="D140" t="str">
            <v>RAFAEL SNEIDER CUARTAS VELANDIA</v>
          </cell>
          <cell r="E140" t="str">
            <v>CONTRATO DE PRESTACIÓN DE SERVICIOS PROFESIONALES</v>
          </cell>
          <cell r="F140" t="str">
            <v>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v>
          </cell>
          <cell r="G140">
            <v>45306</v>
          </cell>
          <cell r="H140">
            <v>22193904</v>
          </cell>
          <cell r="I140" t="str">
            <v>Seis (06) meses calendario</v>
          </cell>
          <cell r="J140">
            <v>45306</v>
          </cell>
          <cell r="K140">
            <v>45487</v>
          </cell>
          <cell r="L140" t="str">
            <v>NO APLICA</v>
          </cell>
          <cell r="M140" t="str">
            <v>NO APLICA</v>
          </cell>
          <cell r="N140" t="str">
            <v>NO APLICA</v>
          </cell>
          <cell r="O140">
            <v>7</v>
          </cell>
          <cell r="P140">
            <v>1972791</v>
          </cell>
          <cell r="Q140">
            <v>45306</v>
          </cell>
          <cell r="R140">
            <v>45322</v>
          </cell>
          <cell r="S140">
            <v>3698984</v>
          </cell>
          <cell r="T140">
            <v>45323</v>
          </cell>
          <cell r="U140">
            <v>45351</v>
          </cell>
          <cell r="V140">
            <v>3698984</v>
          </cell>
          <cell r="W140">
            <v>45352</v>
          </cell>
          <cell r="X140">
            <v>45382</v>
          </cell>
          <cell r="Y140">
            <v>3698984</v>
          </cell>
          <cell r="Z140">
            <v>45383</v>
          </cell>
          <cell r="AA140">
            <v>45412</v>
          </cell>
          <cell r="AB140">
            <v>3698984</v>
          </cell>
          <cell r="AC140">
            <v>45413</v>
          </cell>
          <cell r="AD140">
            <v>45443</v>
          </cell>
          <cell r="AE140">
            <v>3698984</v>
          </cell>
          <cell r="AF140">
            <v>45444</v>
          </cell>
          <cell r="AG140">
            <v>45473</v>
          </cell>
          <cell r="AH140">
            <v>1726193</v>
          </cell>
          <cell r="AI140">
            <v>45474</v>
          </cell>
          <cell r="AJ140">
            <v>45487</v>
          </cell>
          <cell r="BI140" t="str">
            <v>Instituto de Educación Abierta y a Distancia</v>
          </cell>
          <cell r="BJ140" t="str">
            <v>ANGELICA SOFIA GONZALEZ PULIDO</v>
          </cell>
          <cell r="BK140" t="str">
            <v>Director Técnico de Educación a Distancia</v>
          </cell>
          <cell r="BL140">
            <v>20</v>
          </cell>
          <cell r="BM140">
            <v>45306</v>
          </cell>
          <cell r="BN140">
            <v>2599259317</v>
          </cell>
          <cell r="BO140">
            <v>76</v>
          </cell>
          <cell r="BP140">
            <v>45306</v>
          </cell>
          <cell r="BQ140">
            <v>22193904</v>
          </cell>
          <cell r="CS140" t="str">
            <v>1. Apoyar los procesos tecnológicos, académicos y administrativos que el Instituto de Educación Abierta y a Distancia implemente. 2. Apoyar en la generación de contenidos multimedia para los programas de pregrado y posgrado que implementen la modalidad presencial, a distancia o virtual. 3. Apoyar la administración de la plataforma Moodle establecida por Unillanos como herramienta oficial de los procesos docentes en sus diversas modalidades. 4. Apoyar el soporte técnico a docentes y estudiantes que utilizan la plataforma Moodle en sus diversas modalidades. 5. Apoyar en el proceso de auditoría a los cursos que incorporen el uso y manejo de la plataforma Moodle en la Universidad de los Llanos. 6. Apoyar en el proceso de capacitación a docentes y estudiantes en el uso y manejo de la plataforma Moodle en la Universidad de los Llanos. 7. Apoyar los aspectos técnicos relacionados con los procesos contractuales y necesidades tecnológicas del IDEAD. 8. Colabora con la administración del ambiente AVA.</v>
          </cell>
          <cell r="CT140">
            <v>1119887606</v>
          </cell>
          <cell r="CU140">
            <v>436</v>
          </cell>
          <cell r="CV140">
            <v>590</v>
          </cell>
          <cell r="CY140">
            <v>6201</v>
          </cell>
          <cell r="CZ140" t="str">
            <v>M6</v>
          </cell>
        </row>
        <row r="141">
          <cell r="B141" t="str">
            <v>0042 DE 2024</v>
          </cell>
          <cell r="C141">
            <v>40185261</v>
          </cell>
          <cell r="D141" t="str">
            <v xml:space="preserve">HAYDEE ROCIO DEL PILAR LARA SILVA </v>
          </cell>
          <cell r="E141" t="str">
            <v>CONTRATO DE PRESTACIÓN DE SERVICIOS DE APOYO A LA GESTIÓN</v>
          </cell>
          <cell r="F141" t="str">
            <v>PRESTACIÓN DE SERVICIOS DE APOYO A LA GESTIÓN NECESARIO PARA EL FORTALECIMIENTO DE LOS PROCESOS ACADÉMICOS Y ADMINISTRATIVOS DEL INSTITUTO DE EDUCACIÓN ABIERTA Y A DISTANCIA DE LA UNIVERSIDAD DE LOS LLANOS.</v>
          </cell>
          <cell r="G141">
            <v>45306</v>
          </cell>
          <cell r="H141">
            <v>13010226</v>
          </cell>
          <cell r="I141" t="str">
            <v>Seis (06) meses calendario</v>
          </cell>
          <cell r="J141">
            <v>45306</v>
          </cell>
          <cell r="K141">
            <v>45487</v>
          </cell>
          <cell r="L141" t="str">
            <v>NO APLICA</v>
          </cell>
          <cell r="M141" t="str">
            <v>NO APLICA</v>
          </cell>
          <cell r="N141" t="str">
            <v>NO APLICA</v>
          </cell>
          <cell r="O141">
            <v>7</v>
          </cell>
          <cell r="P141">
            <v>1156465</v>
          </cell>
          <cell r="Q141">
            <v>45306</v>
          </cell>
          <cell r="R141">
            <v>45322</v>
          </cell>
          <cell r="S141">
            <v>2168371</v>
          </cell>
          <cell r="T141">
            <v>45323</v>
          </cell>
          <cell r="U141">
            <v>45351</v>
          </cell>
          <cell r="V141">
            <v>2168371</v>
          </cell>
          <cell r="W141">
            <v>45352</v>
          </cell>
          <cell r="X141">
            <v>45382</v>
          </cell>
          <cell r="Y141">
            <v>2168371</v>
          </cell>
          <cell r="Z141">
            <v>45383</v>
          </cell>
          <cell r="AA141">
            <v>45412</v>
          </cell>
          <cell r="AB141">
            <v>2168371</v>
          </cell>
          <cell r="AC141">
            <v>45413</v>
          </cell>
          <cell r="AD141">
            <v>45443</v>
          </cell>
          <cell r="AE141">
            <v>2168371</v>
          </cell>
          <cell r="AF141">
            <v>45444</v>
          </cell>
          <cell r="AG141">
            <v>45473</v>
          </cell>
          <cell r="AH141">
            <v>1011906</v>
          </cell>
          <cell r="AI141">
            <v>45474</v>
          </cell>
          <cell r="AJ141">
            <v>45487</v>
          </cell>
          <cell r="BI141" t="str">
            <v>Instituto de Educación Abierta y a Distancia</v>
          </cell>
          <cell r="BJ141" t="str">
            <v>ANGELICA SOFIA GONZALEZ PULIDO</v>
          </cell>
          <cell r="BK141" t="str">
            <v>Director Técnico de Educación a Distancia</v>
          </cell>
          <cell r="BL141">
            <v>20</v>
          </cell>
          <cell r="BM141">
            <v>45306</v>
          </cell>
          <cell r="BN141">
            <v>2599259317</v>
          </cell>
          <cell r="BO141">
            <v>41</v>
          </cell>
          <cell r="BP141">
            <v>45306</v>
          </cell>
          <cell r="BQ141">
            <v>13010226</v>
          </cell>
          <cell r="CS141" t="str">
            <v>1. Contribuir en la atención adecuada a usuarios internos y externos que requieran información de la dependencia. 2. Apoyar la recepción, clasificación y archivo de correspondencia y documentación de la dependencia. 3. Apoyar el registro y control de equipos informáticos de la dependencia. 4. Apoyar el registro y control de inventario de los devolutivos de la dependencia. 5. Apoyar las reuniones de la dependencia y llevar actas. 6. Apoyar las actividades administrativas relacionadas con correspondencia, inventarios y manejo de archivos.</v>
          </cell>
          <cell r="CT141">
            <v>40185261</v>
          </cell>
          <cell r="CU141">
            <v>436</v>
          </cell>
          <cell r="CV141">
            <v>590</v>
          </cell>
          <cell r="CY141">
            <v>7020</v>
          </cell>
          <cell r="CZ141" t="str">
            <v>M5</v>
          </cell>
        </row>
        <row r="142">
          <cell r="B142" t="str">
            <v>0043 DE 2024</v>
          </cell>
          <cell r="C142">
            <v>1234791971</v>
          </cell>
          <cell r="D142" t="str">
            <v>LEIDY TATIANA ALFONSO VILLADA</v>
          </cell>
          <cell r="E142" t="str">
            <v>CONTRATO DE PRESTACIÓN DE SERVICIOS PROFESIONALES</v>
          </cell>
          <cell r="F142" t="str">
            <v>PRESTACIÓN DE SERVICIOS PROFESIONALES NECESARIO PARA EL FORTALECIMIENTO DE LOS PROCESOS DE GESTIÓN JURÍDICA DE LA OFICINA ASESORA JURÍDICA DE LA UNIVERSIDAD DE LOS LLANOS.</v>
          </cell>
          <cell r="G142">
            <v>45306</v>
          </cell>
          <cell r="H142">
            <v>16383000</v>
          </cell>
          <cell r="I142" t="str">
            <v>Seis (06) meses calendario</v>
          </cell>
          <cell r="J142">
            <v>45306</v>
          </cell>
          <cell r="K142">
            <v>45487</v>
          </cell>
          <cell r="L142" t="str">
            <v>NO APLICA</v>
          </cell>
          <cell r="M142" t="str">
            <v>NO APLICA</v>
          </cell>
          <cell r="N142" t="str">
            <v>NO APLICA</v>
          </cell>
          <cell r="O142">
            <v>7</v>
          </cell>
          <cell r="P142">
            <v>1456267</v>
          </cell>
          <cell r="Q142">
            <v>45306</v>
          </cell>
          <cell r="R142">
            <v>45322</v>
          </cell>
          <cell r="S142">
            <v>2730500</v>
          </cell>
          <cell r="T142">
            <v>45323</v>
          </cell>
          <cell r="U142">
            <v>45351</v>
          </cell>
          <cell r="V142">
            <v>2730500</v>
          </cell>
          <cell r="W142">
            <v>45352</v>
          </cell>
          <cell r="X142">
            <v>45382</v>
          </cell>
          <cell r="Y142">
            <v>2730500</v>
          </cell>
          <cell r="Z142">
            <v>45383</v>
          </cell>
          <cell r="AA142">
            <v>45412</v>
          </cell>
          <cell r="AB142">
            <v>2730500</v>
          </cell>
          <cell r="AC142">
            <v>45413</v>
          </cell>
          <cell r="AD142">
            <v>45443</v>
          </cell>
          <cell r="AE142">
            <v>2730500</v>
          </cell>
          <cell r="AF142">
            <v>45444</v>
          </cell>
          <cell r="AG142">
            <v>45473</v>
          </cell>
          <cell r="AH142">
            <v>1274233</v>
          </cell>
          <cell r="AI142">
            <v>45474</v>
          </cell>
          <cell r="AJ142">
            <v>45487</v>
          </cell>
          <cell r="BI142" t="str">
            <v>Oficina Asesora Jurídica</v>
          </cell>
          <cell r="BJ142" t="str">
            <v>ZULITH ANDREA ROMERO MARTIN</v>
          </cell>
          <cell r="BK142" t="str">
            <v>Asesora Jurídica</v>
          </cell>
          <cell r="BL142">
            <v>20</v>
          </cell>
          <cell r="BM142">
            <v>45306</v>
          </cell>
          <cell r="BN142">
            <v>2599259317</v>
          </cell>
          <cell r="BO142">
            <v>126</v>
          </cell>
          <cell r="BP142">
            <v>45306</v>
          </cell>
          <cell r="BQ142">
            <v>16383000</v>
          </cell>
          <cell r="CS142" t="str">
            <v>1. Apoyar la proyección de respuestas a las consultas o peticiones de índole jurídica elevadas por las diferentes dependencias de la universidad, por particulares o entidades públicas dirigidas a la Universidad a la oficina y/o a aquellas designadas por el señor rector, conforme a las directrices impartida por el Asesor de la Oficina Asesora Jurídica y la normatividad propia del asunto. 2. Contribuir en la proyección de conceptos jurídicos cuando se requiera. 3. Apoyar la revisión y elaboración de Actos Administrativos y circulares que le sean asignadas, según su naturaleza. 4. Prestar apoyo en asesorías jurídicas cuando le sean requeridas por el Asesor de la Oficina Asesora Jurídica. 5. Coadyuvar en la revisión, verificación y cumplimiento de la documentación requerida para la vinculación por contrato de prestación de servicios, de las diferentes dependencias y los perteneciente a Convenios y/o proyectos suscritos con la Universidad de los Llanos. 6. Revisar las minutas de contratos de prestación de servicios y todos los actos que modifiquen los contratos iniciales. 7. Proyectar las minutas de los contratos de prestación de servicios suscritos con la universidad de los Llanos. 8. Brindar apoyo en la revisión de los valores de los compromisos presupuestales de los contratos y adiciones de prestación de servicios e informar por correo electrónico los ajustes requeridos. 9. Proyectar las minutas de prórroga y/o adición de los contratos de prestación de servicios suscritos con la universidad de los Llanos. 10.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11. Contribuir en la elaboración de los formatos para pago que contenga la información de los contratos de prestación de servicios y las novedades que se devengan dentro de la etapa contractual y poscontractual, verificando que se han cargados en la página de la Universidad de los Llanos. 12. Contribuir en la elaboración de la Matriz Sicof, con la información de los contratos de prestación de servicios y las novedades que surjan dentro de la etapa contractual y poscontractual, para llevar a cabo el proceso de cargue de pago masivo e individual en la plataforma SICOF ERP (Sistema Integrado de Información De Control Fiscal). 13. Brindar reporte mensual de los contratos y las novedades que surjan dentro del proceso, para la proyección de informes y procedimientos que sean requeridos por los entes de control y diferentes dependencias de la Universidad. 14. Brindar reporte mensual de las fechas de liquidación de los contratos de prestación de servicios, para dar cumplimiento al informe de SIRECI (Sistema de Rendición Electrónica de la Cuenta e Informes). 15.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16. Contribuir en la elaboración de los formatos de código de contratación y verificar que se han cargado en la página de la Universidad de los Llanos. 17. Brindar apoyo en el análisis y diseño de formatos que se requieran para el buen funcionamiento de proceso de contratación. 18. Coadyuvar en la proyección de respuestas a las solicitudes de los órganos de control. 19. Contribuir con la proyección de actos administrativos o respuestas a los recursos que sean interpuestos contra los mismos y que se pasen al conocimiento de la oficina.  20. Brindar apoyo en la publicación de contratos de prestación de servicios y demás documentos del proceso contractual en el Sistema Electrónico de Contratación Pública SECOP II. 21. Prestar apoyo a los procesos de defensa judicial de la Universidad de los Llanos.</v>
          </cell>
          <cell r="CT142">
            <v>1234791971</v>
          </cell>
          <cell r="CU142">
            <v>436</v>
          </cell>
          <cell r="CV142">
            <v>210</v>
          </cell>
          <cell r="CY142">
            <v>8299</v>
          </cell>
          <cell r="CZ142" t="str">
            <v>M6</v>
          </cell>
        </row>
        <row r="143">
          <cell r="B143" t="str">
            <v>0044 DE 2024</v>
          </cell>
          <cell r="C143">
            <v>1026577505</v>
          </cell>
          <cell r="D143" t="str">
            <v>ALEXANDER MEZA AVILA</v>
          </cell>
          <cell r="E143" t="str">
            <v>CONTRATO DE PRESTACIÓN DE SERVICIOS PROFESIONALES</v>
          </cell>
          <cell r="F143" t="str">
            <v>PRESTACIÓN DE SERVICIOS PROFESIONALES NECESARIO PARA EL FORTALECIMIENTO DE LOS PROCESOS DE GESTIÓN JURÍDICA DE LA OFICINA ASESORA JURÍDICA DE LA UNIVERSIDAD DE LOS LLANOS.</v>
          </cell>
          <cell r="G143">
            <v>45306</v>
          </cell>
          <cell r="H143">
            <v>22193904</v>
          </cell>
          <cell r="I143" t="str">
            <v>Seis (06) meses calendario</v>
          </cell>
          <cell r="J143">
            <v>45306</v>
          </cell>
          <cell r="K143">
            <v>45487</v>
          </cell>
          <cell r="L143" t="str">
            <v>NO APLICA</v>
          </cell>
          <cell r="M143" t="str">
            <v>NO APLICA</v>
          </cell>
          <cell r="N143" t="str">
            <v>NO APLICA</v>
          </cell>
          <cell r="O143">
            <v>7</v>
          </cell>
          <cell r="P143">
            <v>1972791</v>
          </cell>
          <cell r="Q143">
            <v>45306</v>
          </cell>
          <cell r="R143">
            <v>45322</v>
          </cell>
          <cell r="S143">
            <v>3698984</v>
          </cell>
          <cell r="T143">
            <v>45323</v>
          </cell>
          <cell r="U143">
            <v>45351</v>
          </cell>
          <cell r="V143">
            <v>3698984</v>
          </cell>
          <cell r="W143">
            <v>45352</v>
          </cell>
          <cell r="X143">
            <v>45382</v>
          </cell>
          <cell r="Y143">
            <v>3698984</v>
          </cell>
          <cell r="Z143">
            <v>45383</v>
          </cell>
          <cell r="AA143">
            <v>45412</v>
          </cell>
          <cell r="AB143">
            <v>3698984</v>
          </cell>
          <cell r="AC143">
            <v>45413</v>
          </cell>
          <cell r="AD143">
            <v>45443</v>
          </cell>
          <cell r="AE143">
            <v>3698984</v>
          </cell>
          <cell r="AF143">
            <v>45444</v>
          </cell>
          <cell r="AG143">
            <v>45473</v>
          </cell>
          <cell r="AH143">
            <v>1726193</v>
          </cell>
          <cell r="AI143">
            <v>45474</v>
          </cell>
          <cell r="AJ143">
            <v>45487</v>
          </cell>
          <cell r="BI143" t="str">
            <v>Oficina Asesora Jurídica</v>
          </cell>
          <cell r="BJ143" t="str">
            <v>ZULITH ANDREA ROMERO MARTIN</v>
          </cell>
          <cell r="BK143" t="str">
            <v>Asesora Jurídica</v>
          </cell>
          <cell r="BL143">
            <v>20</v>
          </cell>
          <cell r="BM143">
            <v>45306</v>
          </cell>
          <cell r="BN143">
            <v>2599259317</v>
          </cell>
          <cell r="BO143">
            <v>74</v>
          </cell>
          <cell r="BP143">
            <v>45306</v>
          </cell>
          <cell r="BQ143">
            <v>22193904</v>
          </cell>
          <cell r="CS143" t="str">
            <v xml:space="preserve">1. Contribuir y prestar apoyo jurídico en la proyección o revisión de conceptos jurídicos. 2. Prestar apoyo en asesorías jurídicas cuando le sean requeridas por la Asesora Jurídica. 3. Contribuir y prestar apoyo jurídico en la proyección o revisión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la proyección o revisión de las respuestas formuladas a las acciones de tutela presentadas en contra de la Universidad de los Llanos. 7. Contribuir y prestar apoyo jurídico en la proyección o revisión de actos administrativos, documentos, informes, requerimientos y circulares, a suscribir por parte de la Universidad de los Llanos, de acuerdo a la naturaleza de los mismos y conforme a la normatividad aplicable. 8. Contribuir y prestar apoyo jurídico con la proyección o revisión de respuestas a los recursos que sean interpuestos contra los actos administrativos expedidos por la Universidad de los Llanos y que se trasladen al conocimiento y competencia de la oficina Asesora Jurídica. 9. Apoyar la ejecución del programa anual de auditorías internas de gestión y calidad en caso de que la Oficina Asesora de Control Interno así lo requiera. 10. Contribuir y prestar apoyo jurídico a los procesos de defensa judicial de la Universidad de los Llanos. 11.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12. Contribuir y prestar apoyo jurídico en la revisión de las minutas de los contratos de prestación de servicios profesionales o de apoyo a la gestión, derivados de proyectos o convenios financiados con recursos del Sistema General de Regalías, así como, todos los actos que modifiquen y/o ajusten las estipulaciones contractuales iniciales, conforme la normativa institucional aplicable a los procesos de contratación directa. 13.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14.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15. Contribuir y prestar apoyo jurídico en los tramites y distintas actividades de índole administrativo y operativo desarrolladas por el Consejo Electoral Universitario de la Universidad de los Llanos. 16. Contribuir y prestar apoyo jurídico en la proyección o revisión de documentos propios del trámite administrativo y gestión de los proyectos del Sistema General de Regalías. 17. Contribuir y prestar apoyo jurídico respecto de la asistencia a los comités de obra en los cuales sea participe la Oficina Asesora Jurídica. 18. Contribuir y prestar apoyo jurídico respecto de la asistencia al Comité de proyectos del Sistema General de Regalías.  19.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20. Contribuir y prestar apoyo jurídico conforme se requiera frente a los tramites, proceso y reglamentación existente del tributo departamental Estampilla Universidad de los Llanos. </v>
          </cell>
          <cell r="CT143">
            <v>1026577505</v>
          </cell>
          <cell r="CU143">
            <v>436</v>
          </cell>
          <cell r="CV143">
            <v>210</v>
          </cell>
          <cell r="CY143">
            <v>6920</v>
          </cell>
          <cell r="CZ143" t="str">
            <v>M5</v>
          </cell>
        </row>
        <row r="144">
          <cell r="B144" t="str">
            <v>0045 DE 2024</v>
          </cell>
          <cell r="C144">
            <v>1121845439</v>
          </cell>
          <cell r="D144" t="str">
            <v xml:space="preserve">STEFANNI LOPEZ BUITRAGO </v>
          </cell>
          <cell r="E144" t="str">
            <v>CONTRATO DE PRESTACIÓN DE SERVICIOS PROFESIONALES</v>
          </cell>
          <cell r="F144" t="str">
            <v>PRESTACIÓN DE SERVICIOS PROFESIONALES NECESARIO PARA EL FORTALECIMIENTO DE LOS PROCESOS DE GESTIÓN CONTABLE Y ADMINISTRATIVA DE LA OFICINA ASESORA JURÍDICA DE LA UNIVERSIDAD DE LOS LLANOS.</v>
          </cell>
          <cell r="G144">
            <v>45306</v>
          </cell>
          <cell r="H144">
            <v>22193904</v>
          </cell>
          <cell r="I144" t="str">
            <v>Seis (06) meses calendario</v>
          </cell>
          <cell r="J144">
            <v>45306</v>
          </cell>
          <cell r="K144">
            <v>45487</v>
          </cell>
          <cell r="L144" t="str">
            <v>NO APLICA</v>
          </cell>
          <cell r="M144" t="str">
            <v>NO APLICA</v>
          </cell>
          <cell r="N144" t="str">
            <v>NO APLICA</v>
          </cell>
          <cell r="O144">
            <v>7</v>
          </cell>
          <cell r="P144">
            <v>1972791</v>
          </cell>
          <cell r="Q144">
            <v>45306</v>
          </cell>
          <cell r="R144">
            <v>45322</v>
          </cell>
          <cell r="S144">
            <v>3698984</v>
          </cell>
          <cell r="T144">
            <v>45323</v>
          </cell>
          <cell r="U144">
            <v>45351</v>
          </cell>
          <cell r="V144">
            <v>3698984</v>
          </cell>
          <cell r="W144">
            <v>45352</v>
          </cell>
          <cell r="X144">
            <v>45382</v>
          </cell>
          <cell r="Y144">
            <v>3698984</v>
          </cell>
          <cell r="Z144">
            <v>45383</v>
          </cell>
          <cell r="AA144">
            <v>45412</v>
          </cell>
          <cell r="AB144">
            <v>3698984</v>
          </cell>
          <cell r="AC144">
            <v>45413</v>
          </cell>
          <cell r="AD144">
            <v>45443</v>
          </cell>
          <cell r="AE144">
            <v>3698984</v>
          </cell>
          <cell r="AF144">
            <v>45444</v>
          </cell>
          <cell r="AG144">
            <v>45473</v>
          </cell>
          <cell r="AH144">
            <v>1726193</v>
          </cell>
          <cell r="AI144">
            <v>45474</v>
          </cell>
          <cell r="AJ144">
            <v>45487</v>
          </cell>
          <cell r="BI144" t="str">
            <v>Oficina Asesora Jurídica</v>
          </cell>
          <cell r="BJ144" t="str">
            <v>ZULITH ANDREA ROMERO MARTIN</v>
          </cell>
          <cell r="BK144" t="str">
            <v>Asesora Jurídica</v>
          </cell>
          <cell r="BL144">
            <v>20</v>
          </cell>
          <cell r="BM144">
            <v>45306</v>
          </cell>
          <cell r="BN144">
            <v>2599259317</v>
          </cell>
          <cell r="BO144">
            <v>87</v>
          </cell>
          <cell r="BP144">
            <v>45306</v>
          </cell>
          <cell r="BQ144">
            <v>22193904</v>
          </cell>
          <cell r="CS144" t="str">
            <v>1. Prestar apoyo en la creación, actualización y dar de baja a usuarios en el Sistema de Información y Gestión del Empleo Público – SIGEP II- Entidades Públicas. 2. Colaborar en la revisión, verificación y cumplimiento de los requisitos de documentos en la etapa precontractual y contractual en los contratos de prestación de servicios de apoyo a la gestión y de servicios profesionales. 3. Prestar apoyo en la elaboración de certificaciones de contratos de prestación de servicio suscritos entre la Universidad y terceros. 4. Coadyuvar en la recepción, verificación y cumplimiento de los soportes para pago de cuentas de cobro y/o terminaciones de contratos presentadas por los contratistas. 5. Brindar apoyo en la creación de conceptos - módulo de tesorería - SICOF ERP (Sistema Integrado de Información De Control Fiscal), teniendo en cuenta los rubros y plantillas contables como parte del proceso de generación de órdenes de pago para cargue masivo. 6. Apoyar el proceso de pago de cuentas de cobro individuales (causaciones, remisiones, órdenes de pago) - módulo de presupuesto - SICOF ERP (Sistema Integrado de Información De Control Fiscal) y la elaboración de órdenes de pago para cuentas de cobro por cargue masivo - módulo de tesorería - SICOF ERP (Sistema Integrado de Información De Control Fiscal) para su posterior trámite de pago. 7.  Colaborar en la realización de solicitud ante la División de Tesorería del Plan Anualizado de Caja (PAC) de cada uno de los rubros a afectar en el proceso para realización de órdenes de pago por procedimiento de cargue masivo o individual de las cuentas de cobro. 8. Brindar apoyo en la afiliación (cargue de información, validación y radicación) a través del portal web de la Aseguradora de Riesgos Laborales – Positiva Compañía de Seguros de los contratistas vinculados en la Universidad de los Llanos. 9.   Apoyar el proceso de generación para pago (Causación, remisión y orden de pago) de aportes Administradora de Riesgos Laborales – ARL -   de los contratistas afiliados con riesgo IV y V vinculados con la Universidad. 10. Prestar apoyo en la validación de las hojas de vida de los contratistas ante el Sistema de Información y Gestión del Empleo Público –SIGEP II-Entidades Públicas, en caso de que se requiera. 11.  Colaborar con el registro ante el Sistema de Información y Gestión del Empleo Público -SIGEP II-Entidades Públicas de los datos de contratos suscritos por la Universidad en cada uno de los periodos, en caso de que se requiera. 12. Contribuir en la elaboración del reporte de vinculación y contratación de jóvenes entre 18 y 28 años vinculados a la Universidad de los Llanos para ser remitida al Departamento Administrativo de la Función Pública. 13. Prestar apoyo en la elaboración del directorio de contratistas de la Universidad de los Llanos, en caso de que se requiera. 14. Coadyuvar en la revisión, verificación y cumplimiento de la documentación requerida para la vinculación por contrato de prestación de servicios, de las diferentes dependencias y los perteneciente a Convenios y/o proyectos suscritos con la Universidad de los Llanos. 15. Brindar apoyo en la publicación de documentos correspondientes a los contratos de prestación de servicios de apoyo a la gestión o de servicios profesionales en el Sistema de Electrónico de Contratación Pública - SECOP II, en caso de que se requiera.</v>
          </cell>
          <cell r="CT144">
            <v>1121845439.5999999</v>
          </cell>
          <cell r="CU144">
            <v>436</v>
          </cell>
          <cell r="CV144">
            <v>210</v>
          </cell>
          <cell r="CY144">
            <v>6920</v>
          </cell>
          <cell r="CZ144" t="str">
            <v>M5</v>
          </cell>
        </row>
        <row r="145">
          <cell r="B145" t="str">
            <v>0046 DE 2024</v>
          </cell>
          <cell r="C145">
            <v>86080967</v>
          </cell>
          <cell r="D145" t="str">
            <v>CARLOS FERNANDO VANEGAS MARCA</v>
          </cell>
          <cell r="E145" t="str">
            <v>CONTRATO DE PRESTACIÓN DE SERVICIOS DE APOYO A LA GESTIÓN</v>
          </cell>
          <cell r="F145" t="str">
            <v>PRESTACIÓN DE SERVICIOS DE APOYO A LA GESTIÓN NECESARIO PARA EL FORTALECIMIENTO DE LOS PROCESOS ADMINISTRATIVOS Y DE GESTIÓN DOCUMENTAL DE LA OFICINA ASESORA JURÍDICA DE LA UNIVERSIDAD DE LOS LLANOS.</v>
          </cell>
          <cell r="G145">
            <v>45306</v>
          </cell>
          <cell r="H145">
            <v>14540832</v>
          </cell>
          <cell r="I145" t="str">
            <v>Seis (06) meses calendario</v>
          </cell>
          <cell r="J145">
            <v>45306</v>
          </cell>
          <cell r="K145">
            <v>45487</v>
          </cell>
          <cell r="L145" t="str">
            <v>NO APLICA</v>
          </cell>
          <cell r="M145" t="str">
            <v>NO APLICA</v>
          </cell>
          <cell r="N145" t="str">
            <v>NO APLICA</v>
          </cell>
          <cell r="O145">
            <v>7</v>
          </cell>
          <cell r="P145">
            <v>1292518</v>
          </cell>
          <cell r="Q145">
            <v>45306</v>
          </cell>
          <cell r="R145">
            <v>45322</v>
          </cell>
          <cell r="S145">
            <v>2423472</v>
          </cell>
          <cell r="T145">
            <v>45323</v>
          </cell>
          <cell r="U145">
            <v>45351</v>
          </cell>
          <cell r="V145">
            <v>2423472</v>
          </cell>
          <cell r="W145">
            <v>45352</v>
          </cell>
          <cell r="X145">
            <v>45382</v>
          </cell>
          <cell r="Y145">
            <v>2423472</v>
          </cell>
          <cell r="Z145">
            <v>45383</v>
          </cell>
          <cell r="AA145">
            <v>45412</v>
          </cell>
          <cell r="AB145">
            <v>2423472</v>
          </cell>
          <cell r="AC145">
            <v>45413</v>
          </cell>
          <cell r="AD145">
            <v>45443</v>
          </cell>
          <cell r="AE145">
            <v>2423472</v>
          </cell>
          <cell r="AF145">
            <v>45444</v>
          </cell>
          <cell r="AG145">
            <v>45473</v>
          </cell>
          <cell r="AH145">
            <v>1130954</v>
          </cell>
          <cell r="AI145">
            <v>45474</v>
          </cell>
          <cell r="AJ145">
            <v>45487</v>
          </cell>
          <cell r="BI145" t="str">
            <v>Oficina Asesora Jurídica</v>
          </cell>
          <cell r="BJ145" t="str">
            <v>ZULITH ANDREA ROMERO MARTIN</v>
          </cell>
          <cell r="BK145" t="str">
            <v>Asesora Jurídica</v>
          </cell>
          <cell r="BL145">
            <v>20</v>
          </cell>
          <cell r="BM145">
            <v>45306</v>
          </cell>
          <cell r="BN145">
            <v>2599259317</v>
          </cell>
          <cell r="BO145">
            <v>68</v>
          </cell>
          <cell r="BP145">
            <v>45306</v>
          </cell>
          <cell r="BQ145">
            <v>14540832</v>
          </cell>
          <cell r="CS145" t="str">
            <v>1. Prestar apoyo a las transferencias documentales, realizar su revisión y colaborar con la clasificación, foliación y ordenación de expedientes del archivo de la Oficina Asesora Jurídica. 2. Coadyuvar en actividades de preservación, mantenimiento, limpieza y custodia de los documentos de archivo de la Oficina Asesora Jurídica. 3. Contribuir en la orientación a los usuarios para la consulta documental y suministrar la información que le sea solicitada, de conformidad con los procedimientos establecidos por la Oficina Asesora Jurídica.  4. Colaborar en la actualización del inventario documental y elaboración de informes del archivo de la Oficina Asesora Jurídica. 5. Prestar apoyo en actividades de digitalización, escáner y envió de la información requerida a través de medios electrónicos de los documentos requeridos por las distintas dependencias de la Universidad de los Llanos y entes de control. 6. Coadyuvar con la recepción, verificación y cumplimiento de los soportes para pago de cuentas de cobro y/o liquidaciones de contratos presentadas por los contratistas. 7. Brindar apoyo en la digitalización de los Contratos de Prestación de Servicios que afectan los rubros de Estampilla con el fin de ser cargados en el aplicativo de la Auditoria General de la Republica (SIA - OBSERVA). 8. Coadyuvar en la revisión, verificación y cumplimiento de la documentación requerida para la etapa precontractual de acuerdo a la lista de chequeo para la vinculación por contrato de prestación de servicios, de las diferentes dependencias y los perteneciente a Convenios y/o proyectos suscritos con la Universidad de los Llanos. 9.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10. Prestar apoyo en la elaboración de certificaciones de contratos de prestación de servicio suscritos entre la Universidad y terceros.</v>
          </cell>
          <cell r="CT145">
            <v>86080967</v>
          </cell>
          <cell r="CU145">
            <v>436</v>
          </cell>
          <cell r="CV145">
            <v>210</v>
          </cell>
          <cell r="CY145">
            <v>7490</v>
          </cell>
          <cell r="CZ145" t="str">
            <v>M6</v>
          </cell>
        </row>
        <row r="146">
          <cell r="B146" t="str">
            <v>0047 DE 2024</v>
          </cell>
          <cell r="C146">
            <v>40439797</v>
          </cell>
          <cell r="D146" t="str">
            <v xml:space="preserve">ISLANDA MILENA CASTRO QUEVEDO </v>
          </cell>
          <cell r="E146" t="str">
            <v>CONTRATO DE PRESTACIÓN DE SERVICIOS PROFESIONALES</v>
          </cell>
          <cell r="F146" t="str">
            <v>PRESTACIÓN DE SERVICIOS PROFESIONALES NECESARIO PARA EL FORTALECIMIENTO DE LOS PROCESOS DE GESTIÓN ADMINISTRATIVA Y CONTRATACIÓN DE LA OFICINA ASESORA JURÍDICA DE LA UNIVERSIDAD DE LOS LLANOS.</v>
          </cell>
          <cell r="G146">
            <v>45306</v>
          </cell>
          <cell r="H146">
            <v>29464320</v>
          </cell>
          <cell r="I146" t="str">
            <v>Seis (06) meses calendario</v>
          </cell>
          <cell r="J146">
            <v>45306</v>
          </cell>
          <cell r="K146">
            <v>45487</v>
          </cell>
          <cell r="L146" t="str">
            <v>NO APLICA</v>
          </cell>
          <cell r="M146" t="str">
            <v>NO APLICA</v>
          </cell>
          <cell r="N146" t="str">
            <v>NO APLICA</v>
          </cell>
          <cell r="O146">
            <v>7</v>
          </cell>
          <cell r="P146">
            <v>2619051</v>
          </cell>
          <cell r="Q146">
            <v>45306</v>
          </cell>
          <cell r="R146">
            <v>45322</v>
          </cell>
          <cell r="S146">
            <v>4910720</v>
          </cell>
          <cell r="T146">
            <v>45323</v>
          </cell>
          <cell r="U146">
            <v>45351</v>
          </cell>
          <cell r="V146">
            <v>4910720</v>
          </cell>
          <cell r="W146">
            <v>45352</v>
          </cell>
          <cell r="X146">
            <v>45382</v>
          </cell>
          <cell r="Y146">
            <v>4910720</v>
          </cell>
          <cell r="Z146">
            <v>45383</v>
          </cell>
          <cell r="AA146">
            <v>45412</v>
          </cell>
          <cell r="AB146">
            <v>4910720</v>
          </cell>
          <cell r="AC146">
            <v>45413</v>
          </cell>
          <cell r="AD146">
            <v>45443</v>
          </cell>
          <cell r="AE146">
            <v>4910720</v>
          </cell>
          <cell r="AF146">
            <v>45444</v>
          </cell>
          <cell r="AG146">
            <v>45473</v>
          </cell>
          <cell r="AH146">
            <v>2291669</v>
          </cell>
          <cell r="AI146">
            <v>45474</v>
          </cell>
          <cell r="AJ146">
            <v>45487</v>
          </cell>
          <cell r="BI146" t="str">
            <v>Oficina Asesora Jurídica</v>
          </cell>
          <cell r="BJ146" t="str">
            <v>ZULITH ANDREA ROMERO MARTIN</v>
          </cell>
          <cell r="BK146" t="str">
            <v>Asesora Jurídica</v>
          </cell>
          <cell r="BL146">
            <v>20</v>
          </cell>
          <cell r="BM146">
            <v>45306</v>
          </cell>
          <cell r="BN146">
            <v>2599259317</v>
          </cell>
          <cell r="BO146">
            <v>47</v>
          </cell>
          <cell r="BP146">
            <v>45306</v>
          </cell>
          <cell r="BQ146">
            <v>29464320</v>
          </cell>
          <cell r="CS146" t="str">
            <v>1. Prestar apoyo en la elaboración de las propuestas y proyectos, financieros, administrativos y de contratación. 2. Realizar la verificación y análisis de los estudios de Oportunidad y conveniencia presentados por las diferentes dependencias académico-administrativas. 3. Coordinar y apoyar la verificación y cumplimiento de la documentación requerida para la vinculación por contrato de prestación de servicios pertenecientes a los convenios y/o proyectos suscritos con la Universidad de los Llanos. 4. Contribuir en la solicitud de la disponibilidad presupuestal según requerimientos radicados en la oficina. 5. Coadyuvar en el registro del sistema de información financiera al ERP – SICOF, de la información respecto de los contratos suscritos. 6. Prestar apoyo en la solicitud de comprobantes de registros presupuestales para el proceso de contratación. 7. Coordinar la elaboración de la minuta de los contratos de prestación de servicios.  8. Prestar apoyo en la proyección del informe de austeridad del gasto según especificaciones, el cual se debe enviar a la Oficina Asesora de Control Interno, dentro del término y procedimiento establecido. 9. Contribuir en la rendición del informe mensual de la contratación a través del diligenciamiento del informe SIRECI y entregado en la Oficina Asesora de Planeación. 10. Coordinar el diligenciamiento de la plantilla de formato de Excel con información sobre los pagos de los contratos de prestación de servicios, la cual se alimenta con cada uno de los formatos de los contratistas, información que debe presentarse al momento de radicar las cuentas para pago. Dicha información será enviada al SIG para ser cargada en su micro sitio, y luego poder ser consultada por los contratistas. 11. Aunar para que la actualización de la información consignada en el formato para pago de contratos se lleve a cabo, cada vez que sea requerido. 12. Coordinar la proyección de la circular Rectoral donde se informe el cronograma para recepción de documentos para pago en cada uno de los periodos. 13. Coadyuvar en la recepción y verificación de los soportes para pago de cuentas de cobro presentados por los contratistas. 14. Prestar apoyo en la generación de las actas de recibo de cada uno de los pagos, atendiendo a cada concepto del gasto. 15. Coordinar el proceso de pago de las cuentas de cobro de los contratos de prestación de servicios. 16. Coadyuvar en ordenar según la relación con destino a la tesorería los soportes de cada una de las cuentas de pago radicadas. 17. Coordinar la proyección de los informes que le sean requeridos por los entes de control tanto internos como externos. 18. Coadyuvar en las respuestas de solicitudes hechas por entes internos o externos respecto del proceso de contratación de prestación de servicios. 19. Contribuir en la proyección del presupuesto destinado a la vinculación del personal de apoyo a la gestión de la universidad según centros de costos para cada uno de los periodos. 20. Coadyuvar en la petición de solicitudes de disponibilidad con cargo a proyectos, teniendo en cuenta el presupuesto destinado a talento humano en cada uno. 21. Coordinar la clasificación y posterior archivo de los soportes presentados por los contratistas para los pagos en cada una de las carpetas. 22. Coordinar la actualización del inventario documental de los contratos de prestación de servicios.</v>
          </cell>
          <cell r="CT146">
            <v>40439797.200000003</v>
          </cell>
          <cell r="CU146">
            <v>436</v>
          </cell>
          <cell r="CV146">
            <v>210</v>
          </cell>
          <cell r="CY146">
            <v>8299</v>
          </cell>
          <cell r="CZ146" t="str">
            <v>M6</v>
          </cell>
        </row>
        <row r="147">
          <cell r="B147" t="str">
            <v>0048 DE 2024</v>
          </cell>
          <cell r="C147">
            <v>1121912878</v>
          </cell>
          <cell r="D147" t="str">
            <v xml:space="preserve">DIANA HASBLEIDY AVILA LARA </v>
          </cell>
          <cell r="E147" t="str">
            <v>CONTRATO DE PRESTACIÓN DE SERVICIOS PROFESIONALES</v>
          </cell>
          <cell r="F147" t="str">
            <v>PRESTACIÓN DE SERVICIOS PROFESIONALES NECESARIO PARA EL FORTALECIMIENTO DEL PROCESO CONTRACTUAL Y DE GESTIÓN ADMINISTRATIVA DE LA OFICINA ASESORA JURÍDICA DE LA UNIVERSIDAD DE LOS LLANOS.</v>
          </cell>
          <cell r="G147">
            <v>45306</v>
          </cell>
          <cell r="H147">
            <v>24235740</v>
          </cell>
          <cell r="I147" t="str">
            <v>Seis (06) meses calendario</v>
          </cell>
          <cell r="J147">
            <v>45306</v>
          </cell>
          <cell r="K147">
            <v>45487</v>
          </cell>
          <cell r="L147" t="str">
            <v>NO APLICA</v>
          </cell>
          <cell r="M147" t="str">
            <v>NO APLICA</v>
          </cell>
          <cell r="N147" t="str">
            <v>NO APLICA</v>
          </cell>
          <cell r="O147">
            <v>7</v>
          </cell>
          <cell r="P147">
            <v>2154288</v>
          </cell>
          <cell r="Q147">
            <v>45306</v>
          </cell>
          <cell r="R147">
            <v>45322</v>
          </cell>
          <cell r="S147">
            <v>4039290</v>
          </cell>
          <cell r="T147">
            <v>45323</v>
          </cell>
          <cell r="U147">
            <v>45351</v>
          </cell>
          <cell r="V147">
            <v>4039290</v>
          </cell>
          <cell r="W147">
            <v>45352</v>
          </cell>
          <cell r="X147">
            <v>45382</v>
          </cell>
          <cell r="Y147">
            <v>4039290</v>
          </cell>
          <cell r="Z147">
            <v>45383</v>
          </cell>
          <cell r="AA147">
            <v>45412</v>
          </cell>
          <cell r="AB147">
            <v>4039290</v>
          </cell>
          <cell r="AC147">
            <v>45413</v>
          </cell>
          <cell r="AD147">
            <v>45443</v>
          </cell>
          <cell r="AE147">
            <v>4039290</v>
          </cell>
          <cell r="AF147">
            <v>45444</v>
          </cell>
          <cell r="AG147">
            <v>45473</v>
          </cell>
          <cell r="AH147">
            <v>1885002</v>
          </cell>
          <cell r="AI147">
            <v>45474</v>
          </cell>
          <cell r="AJ147">
            <v>45487</v>
          </cell>
          <cell r="BI147" t="str">
            <v>Oficina Asesora Jurídica</v>
          </cell>
          <cell r="BJ147" t="str">
            <v>ZULITH ANDREA ROMERO MARTIN</v>
          </cell>
          <cell r="BK147" t="str">
            <v>Asesora Jurídica</v>
          </cell>
          <cell r="BL147">
            <v>20</v>
          </cell>
          <cell r="BM147">
            <v>45306</v>
          </cell>
          <cell r="BN147">
            <v>2599259317</v>
          </cell>
          <cell r="BO147">
            <v>113</v>
          </cell>
          <cell r="BP147">
            <v>45306</v>
          </cell>
          <cell r="BQ147">
            <v>24235740</v>
          </cell>
          <cell r="CS147" t="str">
            <v>1. Brindar apoyo en la verificación de los estudios de conveniencia y oportunidad para la elaboración de contrato de prestación de servicios profesionales o de apoyo a la gestión presentados por las diferentes dependencias académico-administrativas. 2. Coadyuvar en la revisión, verificación y cumplimiento de la documentación requerida para la vinculación por contrato de prestación de servicios, de las diferentes dependencias y los perteneciente a Convenios y/o proyectos suscritos con la Universidad de los Llanos. 3. Brindar apoyo cuando se requiera en la elaboración de solicitud de disponibilidad y compromisos presupuestal según requerimientos radicados en la oficina.  4. Proyectar las minutas de los contratos de prestación de servicios profesionales y de apoyo a la gestión suscritos con la universidad de los Llanos, y demás actos administrativos que se deriven de la etapa contractual. 5. Brindar apoyo en la revisión de los valores de los compromisos presupuestales de los contratos y adiciones de prestación de servicios e informar por correo electrónico si presentan irregularidades. 6. Contribuir en la elaboración de actas de inicio y comunicación de designación de supervisión de los contratos de prestación de servicios profesionales y de apoyo a la gestión. 7. Brindar apoyo cuando se requiera en la publicación de contratos de prestación de servicios y demás documentos del proceso contractual en el Sistema Electrónico de Contratación Pública SECOP II. 8. Proyectar las minutas de prórroga y/o adición de los contratos de prestación de servicios profesionales y de apoyo a la gestión suscritos con la universidad de los Llanos. 9.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profesionales y de apoyo a la gestión. 10. Elaborar base de datos que facilite los formatos de cuentas de cobro de los contratista de prestación de servicios con las novedades que se devengan dentro de la etapa contractual y poscontractual, verificando que se han cargados y habilitados en la página de la Universidad de los Llanos. 11. Suministrar la información de los rubros y centros de costos de los contratos y adiciones de prestación de servicios para la creación de conceptos, plantillas contables y solitud de Plan Anualizado de Caja (PAC). 12. Contribuir en la elaboración de la matriz de pago Sicof de los contratos de prestación de servicios y las novedades que surjan dentro de la etapa contractual y poscontractual, para llevar a cabo el proceso de pago masivo e individual en la plataforma SICOF ERP (Sistema Integrado de Información De Control Fiscal). 13. Brindar reporte mensual de los contratos y las novedades que surjan dentro del proceso, para la proyección de informes y procedimientos que sean requeridos por los entes de control y diferentes dependencias de la Universidad. 14.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departamental. 15. Brindar reporte mensual del proceso de contratación directa - contratos de prestación de servicios profesionales y de apoyo a la gestión junto con las fechas de liquidación o actas de terminación de los contratos, para dar cumplimiento al informe de SIRECI (Sistema de Rendición Electrónica de la Cuenta e Informes). 16. Enviar la información correspondiente al área de sistemas, para la actualización de los aplicativo que se llevan a cabo en el área de contratación. 17. Brindar apoyo en el análisis y diseño de formatos que se requieran para el buen funcionamiento del proceso de contratación. 18. Colaborar con la atención y respuesta a solicitudes que realicen los contratistas.</v>
          </cell>
          <cell r="CT147">
            <v>1121912878</v>
          </cell>
          <cell r="CU147">
            <v>436</v>
          </cell>
          <cell r="CV147">
            <v>210</v>
          </cell>
          <cell r="CY147">
            <v>7490</v>
          </cell>
          <cell r="CZ147" t="str">
            <v>M6</v>
          </cell>
        </row>
        <row r="148">
          <cell r="B148" t="str">
            <v>0049 DE 2024</v>
          </cell>
          <cell r="C148">
            <v>1120364712</v>
          </cell>
          <cell r="D148" t="str">
            <v>NARLY LIZETH VALERO SANCHEZ</v>
          </cell>
          <cell r="E148" t="str">
            <v>CONTRATO DE PRESTACIÓN DE SERVICIOS PROFESIONALES</v>
          </cell>
          <cell r="F148" t="str">
            <v>PRESTACIÓN DE SERVICIOS PROFESIONALES NECESARIO PARA EL FORTALECIMIENTO DE LOS PROCESOS DE GESTIÓN JURÍDICA DE LA OFICINA ASESORA JURÍDICA DE LA UNIVERSIDAD DE LOS LLANOS.</v>
          </cell>
          <cell r="G148">
            <v>45306</v>
          </cell>
          <cell r="H148">
            <v>16383000</v>
          </cell>
          <cell r="I148" t="str">
            <v>Seis (06) meses calendario</v>
          </cell>
          <cell r="J148">
            <v>45306</v>
          </cell>
          <cell r="K148">
            <v>45487</v>
          </cell>
          <cell r="L148" t="str">
            <v>NO APLICA</v>
          </cell>
          <cell r="M148" t="str">
            <v>NO APLICA</v>
          </cell>
          <cell r="N148" t="str">
            <v>NO APLICA</v>
          </cell>
          <cell r="O148">
            <v>7</v>
          </cell>
          <cell r="P148">
            <v>1456267</v>
          </cell>
          <cell r="Q148">
            <v>45306</v>
          </cell>
          <cell r="R148">
            <v>45322</v>
          </cell>
          <cell r="S148">
            <v>2730500</v>
          </cell>
          <cell r="T148">
            <v>45323</v>
          </cell>
          <cell r="U148">
            <v>45351</v>
          </cell>
          <cell r="V148">
            <v>2730500</v>
          </cell>
          <cell r="W148">
            <v>45352</v>
          </cell>
          <cell r="X148">
            <v>45382</v>
          </cell>
          <cell r="Y148">
            <v>2730500</v>
          </cell>
          <cell r="Z148">
            <v>45383</v>
          </cell>
          <cell r="AA148">
            <v>45412</v>
          </cell>
          <cell r="AB148">
            <v>2730500</v>
          </cell>
          <cell r="AC148">
            <v>45413</v>
          </cell>
          <cell r="AD148">
            <v>45443</v>
          </cell>
          <cell r="AE148">
            <v>2730500</v>
          </cell>
          <cell r="AF148">
            <v>45444</v>
          </cell>
          <cell r="AG148">
            <v>45473</v>
          </cell>
          <cell r="AH148">
            <v>1274233</v>
          </cell>
          <cell r="AI148">
            <v>45474</v>
          </cell>
          <cell r="AJ148">
            <v>45487</v>
          </cell>
          <cell r="BI148" t="str">
            <v>Oficina Asesora Jurídica</v>
          </cell>
          <cell r="BJ148" t="str">
            <v>ZULITH ANDREA ROMERO MARTIN</v>
          </cell>
          <cell r="BK148" t="str">
            <v>Asesora Jurídica</v>
          </cell>
          <cell r="BL148">
            <v>20</v>
          </cell>
          <cell r="BM148">
            <v>45306</v>
          </cell>
          <cell r="BN148">
            <v>2599259317</v>
          </cell>
          <cell r="BO148">
            <v>77</v>
          </cell>
          <cell r="BP148">
            <v>45306</v>
          </cell>
          <cell r="BQ148">
            <v>16383000</v>
          </cell>
          <cell r="CS148" t="str">
            <v>1. Apoyar la proyección de respuestas a las consultas o peticiones de índole jurídica elevadas por las diferentes dependencias de la universidad, por particulares o entidades públicas dirigidas a la Universidad a la oficina y/o a aquellas designadas por el señor rector, conforme a las directrices impartida por el Asesor de la Oficina Asesora Jurídica y la normatividad propia del asunto. 2. Contribuir en la proyección de conceptos jurídicos. 3. Apoyar la revisión y elaboración de Actos Administrativos y circulares que le sean asignadas, según su naturaleza. 4. Prestar apoyo en asesorías jurídicas cuando le sean requeridas por el Asesor de la Oficina Asesora Jurídica. 5. Coadyuvar en la revisión, verificación y cumplimiento de la documentación requerida para la vinculación por contrato de prestación de servicios, de las diferentes dependencias y los perteneciente a Convenios y/o proyectos suscritos con la Universidad de los Llanos.  6. Revisar las minutas de contratos de prestación de servicios y todos los actos que modifiquen los contratos iniciales. 7. Proyectar las minutas de los contratos de prestación de servicios suscritos con la universidad de los Llanos. 8. Brindar apoyo en la revisión de los valores de los compromisos presupuestales de los contratos y adiciones de prestación de servicios e informar por correo electrónico los ajustes requeridos. 9. Contribuir en la elaboración de actas de inicio y comunicación de designación de supervisión de los contratos de prestación de servicios. 10. Proyectar las minutas de prórroga y/o adición de los contratos de prestación de servicios suscritos con la universidad de los Llanos. 11. Proyectar las actas de suspensión y reinicio, actas aclaratorias, actas modificatorias, actas de cesión de contrato, liquidación o terminación bilaterales por mutuo acuerdo y demás actos administrativos que surjan dentro de la etapa contractual y poscontractual de los contratos de prestación de servicios. 12. Contribuir en la elaboración de los formatos para pago, que contenga la información de los contratos de prestación de servicios y las novedades que se devengan dentro de la etapa contractual y poscontractual, verificando que se han cargados en la página de la Universidad de los Llanos. 13. Contribuir en la elaboración de la Matriz Sicof, con la información de los contratos de prestación de servicios y las novedades que surjan dentro de la etapa contractual y poscontractual, para llevar a cabo el proceso de cargue de pago masivo e individual en la plataforma SICOF ERP (Sistema Integrado de Información De Control Fiscal). 14. Brindar reporte mensual de los contratos y las novedades que surjan dentro del proceso, para la proyección de informes y procedimientos que sean requeridos por los entes de control y diferentes dependencias de la Universidad. 15. Brindar reporte mensual de las fechas de liquidación de los contratos de prestación de servicios, para dar cumplimiento al informe de SIRECI (Sistema de Rendición Electrónica de la Cuenta e Informes). 16. Contribuir en la elaboración de los formatos de código de contratación y verificar que se han cargado en la página de la Universidad de los Llanos. 17. En el aplicativo de la Auditoría General de la República (SIA- OBSERVA) brindar apoyo en el registro y vinculación de contratos, rubros asociados al contrato, disponibilidad presupuestal, compromiso presupuestal, contratista y supervisión de los contratos de prestación de servicios que afectan los rubros de la estampilla. 18. Enviar por correo electrónico al Área de Sistemas la información correspondiente para la actualización de los aplicativo que se llevan a cabo. 19. Colaborar en el trámite de revisión de la plataforma del Sistema Electrónico de Contratación Pública – SECOP y prestar apoyo en la actualización, publicación y control de todos los actos administrativos derivados del contrato hasta su liquidación o terminación de la Oficina Asesora Jurídica. 20. Brindar apoyo en el análisis y diseño de formatos que se requieran para el buen funcionamiento de proceso de contratación. 21. Coadyuvar en la proyección de respuestas a las solicitudes de los órganos de control. 22. Prestar apoyo en la elaboración de certificaciones de contratos de prestación de servicio perteneciente a los Convenios y/o proyectos suscritos con la Universidad de los Llanos. 23. Brindar apoyo en la afiliación (cargue de información, validación y radicación) a través del portal web de la Aseguradora de Riesgos Laborales – Positiva Compañía de Seguros de los contratistas perteneciente a los Convenios y/o proyectos suscritos con la Universidad de los Llanos.</v>
          </cell>
          <cell r="CT148">
            <v>1120364712</v>
          </cell>
          <cell r="CU148">
            <v>436</v>
          </cell>
          <cell r="CV148">
            <v>210</v>
          </cell>
          <cell r="CY148">
            <v>6910</v>
          </cell>
          <cell r="CZ148" t="str">
            <v>M5</v>
          </cell>
        </row>
        <row r="149">
          <cell r="B149" t="str">
            <v>0050 DE 2024</v>
          </cell>
          <cell r="C149">
            <v>1121857511</v>
          </cell>
          <cell r="D149" t="str">
            <v>KLAIREL YUBEIDY RINCON AGUDELO</v>
          </cell>
          <cell r="E149" t="str">
            <v>CONTRATO DE PRESTACIÓN DE SERVICIOS PROFESIONALES</v>
          </cell>
          <cell r="F149" t="str">
            <v>PRESTACIÓN DE SERVICIOS PROFESIONALES NECESARIO PARA EL FORTALECIMIENTO DE LOS PROCESOS DE GESTIÓN JURÍDICA DE LA OFICINA ASESORA JURÍDICA DE LA UNIVERSIDAD DE LOS LLANOS.</v>
          </cell>
          <cell r="G149">
            <v>45306</v>
          </cell>
          <cell r="H149">
            <v>16383000</v>
          </cell>
          <cell r="I149" t="str">
            <v>Seis (06) meses calendario</v>
          </cell>
          <cell r="J149">
            <v>45306</v>
          </cell>
          <cell r="K149">
            <v>45487</v>
          </cell>
          <cell r="L149" t="str">
            <v>NO APLICA</v>
          </cell>
          <cell r="M149" t="str">
            <v>NO APLICA</v>
          </cell>
          <cell r="N149" t="str">
            <v>NO APLICA</v>
          </cell>
          <cell r="O149">
            <v>7</v>
          </cell>
          <cell r="P149">
            <v>1456267</v>
          </cell>
          <cell r="Q149">
            <v>45306</v>
          </cell>
          <cell r="R149">
            <v>45322</v>
          </cell>
          <cell r="S149">
            <v>2730500</v>
          </cell>
          <cell r="T149">
            <v>45323</v>
          </cell>
          <cell r="U149">
            <v>45351</v>
          </cell>
          <cell r="V149">
            <v>2730500</v>
          </cell>
          <cell r="W149">
            <v>45352</v>
          </cell>
          <cell r="X149">
            <v>45382</v>
          </cell>
          <cell r="Y149">
            <v>2730500</v>
          </cell>
          <cell r="Z149">
            <v>45383</v>
          </cell>
          <cell r="AA149">
            <v>45412</v>
          </cell>
          <cell r="AB149">
            <v>2730500</v>
          </cell>
          <cell r="AC149">
            <v>45413</v>
          </cell>
          <cell r="AD149">
            <v>45443</v>
          </cell>
          <cell r="AE149">
            <v>2730500</v>
          </cell>
          <cell r="AF149">
            <v>45444</v>
          </cell>
          <cell r="AG149">
            <v>45473</v>
          </cell>
          <cell r="AH149">
            <v>1274233</v>
          </cell>
          <cell r="AI149">
            <v>45474</v>
          </cell>
          <cell r="AJ149">
            <v>45487</v>
          </cell>
          <cell r="BI149" t="str">
            <v>Oficina Asesora Jurídica</v>
          </cell>
          <cell r="BJ149" t="str">
            <v>ZULITH ANDREA ROMERO MARTIN</v>
          </cell>
          <cell r="BK149" t="str">
            <v>Asesora Jurídica</v>
          </cell>
          <cell r="BL149">
            <v>20</v>
          </cell>
          <cell r="BM149">
            <v>45306</v>
          </cell>
          <cell r="BN149">
            <v>2599259317</v>
          </cell>
          <cell r="BO149">
            <v>94</v>
          </cell>
          <cell r="BP149">
            <v>45306</v>
          </cell>
          <cell r="BQ149">
            <v>16383000</v>
          </cell>
          <cell r="CS149" t="str">
            <v>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la proyección o revisión de actos administrativos, documentos, informes, requerimientos y circulares, a suscribir por parte de la Universidad de los Llanos, de acuerdo a la naturaleza de los mismos y conforme a la normatividad aplicable. 7. Contribuir y prestar apoyo jurídico con la proyección o revisión de respuestas a los recursos que sean interpuestos contra los actos administrativos expedidos por la Universidad de los Llanos y que se trasladen al conocimiento y competencia de la oficina Asesora Jurídica. 8. Apoyar la ejecución del programa anual de auditorías internas de gestión y calidad en caso de que la Oficina Asesora de Control Interno así lo requiera. 9.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10. Contribuir y prestar apoyo jurídico en la revisión, verificación y cumplimiento de la documentación requerida para la vinculación por contrato de prestación de servicios profesionales o de apoyo a la gestión perteneciente a Convenios suscritos por la Universidad de los Llanos, conforme la normativa institucional aplicable a los procesos de contratación directa. 11.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12. Contribuir y prestar apoyo jurídico en la revisión de las minutas de contrato de prestación de servicios profesionales o de apoyo a la gestión perteneciente a Convenios suscritos por la Universidad de los Llanos, así como, todos los actos que modifiquen y/o ajusten las estipulaciones contractuales iniciales, conforme la normativa institucional aplicable a los procesos de contratación directa. 13.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14. Contribuir y prestar apoyo en la proyección, asesoramiento y revisión de los requerimientos de suscripción, elaboración, ejecución y seguimiento de los convenios que se suscriban en la Universidad de los Llanos. 15. Contribuir y prestar apoyo en la proyección y revisión de respuestas institucionales a las solicitudes realizadas por diferentes dependencias de la Universidad, así como, a los requerimientos internos y/o externos relacionados con la suscripción y ejecución de los convenios. 16. Contribuir y prestar apoyo en la proyección y revisión de resoluciones rectorales para la designación del supervisor y/o interventor de convenios.  17. Contribuir y prestar apoyo en la consolidación de la información de los convenios que suscriba la Universidad de los Llanos, así como, la organización y mantenimiento del archivo físico documental.</v>
          </cell>
          <cell r="CT149">
            <v>1121857511</v>
          </cell>
          <cell r="CU149">
            <v>436</v>
          </cell>
          <cell r="CV149">
            <v>210</v>
          </cell>
          <cell r="CY149">
            <v>6910</v>
          </cell>
          <cell r="CZ149" t="str">
            <v>M5</v>
          </cell>
        </row>
        <row r="150">
          <cell r="B150" t="str">
            <v>0051 DE 2024</v>
          </cell>
          <cell r="C150">
            <v>1122138868</v>
          </cell>
          <cell r="D150" t="str">
            <v>LEYDI MARCELA BONILLA SABOGAL</v>
          </cell>
          <cell r="E150" t="str">
            <v>CONTRATO DE PRESTACIÓN DE SERVICIOS PROFESIONALES</v>
          </cell>
          <cell r="F150" t="str">
            <v>PRESTACIÓN DE SERVICIOS PROFESIONALES NECESARIO PARA EL FORTALECIMIENTO DE LOS PROCESOS DE GESTIÓN JURÍDICA DE LA OFICINA ASESORA JURÍDICA DE LA UNIVERSIDAD DE LOS LLANOS.</v>
          </cell>
          <cell r="G150">
            <v>45306</v>
          </cell>
          <cell r="H150">
            <v>18367368</v>
          </cell>
          <cell r="I150" t="str">
            <v>Seis (06) meses calendario</v>
          </cell>
          <cell r="J150">
            <v>45306</v>
          </cell>
          <cell r="K150">
            <v>45487</v>
          </cell>
          <cell r="L150" t="str">
            <v>NO APLICA</v>
          </cell>
          <cell r="M150" t="str">
            <v>NO APLICA</v>
          </cell>
          <cell r="N150" t="str">
            <v>NO APLICA</v>
          </cell>
          <cell r="O150">
            <v>7</v>
          </cell>
          <cell r="P150">
            <v>1632655</v>
          </cell>
          <cell r="Q150">
            <v>45306</v>
          </cell>
          <cell r="R150">
            <v>45322</v>
          </cell>
          <cell r="S150">
            <v>3061228</v>
          </cell>
          <cell r="T150">
            <v>45323</v>
          </cell>
          <cell r="U150">
            <v>45351</v>
          </cell>
          <cell r="V150">
            <v>3061228</v>
          </cell>
          <cell r="W150">
            <v>45352</v>
          </cell>
          <cell r="X150">
            <v>45382</v>
          </cell>
          <cell r="Y150">
            <v>3061228</v>
          </cell>
          <cell r="Z150">
            <v>45383</v>
          </cell>
          <cell r="AA150">
            <v>45412</v>
          </cell>
          <cell r="AB150">
            <v>3061228</v>
          </cell>
          <cell r="AC150">
            <v>45413</v>
          </cell>
          <cell r="AD150">
            <v>45443</v>
          </cell>
          <cell r="AE150">
            <v>3061228</v>
          </cell>
          <cell r="AF150">
            <v>45444</v>
          </cell>
          <cell r="AG150">
            <v>45473</v>
          </cell>
          <cell r="AH150">
            <v>1428573</v>
          </cell>
          <cell r="AI150">
            <v>45474</v>
          </cell>
          <cell r="AJ150">
            <v>45487</v>
          </cell>
          <cell r="BI150" t="str">
            <v>Oficina Asesora Jurídica</v>
          </cell>
          <cell r="BJ150" t="str">
            <v>ZULITH ANDREA ROMERO MARTIN</v>
          </cell>
          <cell r="BK150" t="str">
            <v>Asesora Jurídica</v>
          </cell>
          <cell r="BL150">
            <v>20</v>
          </cell>
          <cell r="BM150">
            <v>45306</v>
          </cell>
          <cell r="BN150">
            <v>2599259317</v>
          </cell>
          <cell r="BO150">
            <v>123</v>
          </cell>
          <cell r="BP150">
            <v>45306</v>
          </cell>
          <cell r="BQ150">
            <v>18367368</v>
          </cell>
          <cell r="CS150" t="str">
            <v>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la proyección de las respuestas formuladas a las acciones de tutela presentadas en contra de la Universidad de los Llanos. 7. Contribuir y prestar apoyo jurídico en la proyección o revisión de actos administrativos, documentos, informes, requerimientos y circulares, a suscribir por parte de la Universidad de los Llanos, de acuerdo a la naturaleza de los mismos y conforme a la normatividad aplicable. 8. Contribuir y prestar apoyo jurídico con la proyección o revisión de respuestas a los recursos que sean interpuestos contra los actos administrativos expedidos por la Universidad de los Llanos y que se trasladen al conocimiento y competencia de la oficina Asesora Jurídica. 9. Apoyar la ejecución del programa anual de auditorías internas de gestión y calidad en caso de que la Oficina Asesora de Control Interno así lo requiera. 10. Contribuir y prestar apoyo jurídico en los trámites, consultas, asesorías o requerimiento que versen en asuntos de índole laboral, prestacional, de seguridad social y administrativo organizacional conforme la normativa nacional y los lineamientos institucionales aplicables. 11. Contribuir y prestar apoyo jurídico a la asesora en los distintos procesos, tramites y actividades derivadas de las actuaciones, negociaciones y demás situaciones particulares del ejercicio de las organizaciones sindicales en la Universidad de los Llanos. 12. Contribuir y prestar apoyo jurídico a los procesos de defensa judicial de la Universidad de los Llanos. 13.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14.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15.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16.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17. Contribuir y prestar apoyo jurídico a la asesora jurídica, respecto de la participación en el comité técnico operativo de rediseño de la arquitectura institucional. 18. Contribuir y prestar apoyo jurídico en la proyección de respuestas a las consultas asignadas por el señor Rector, conforme a las directrices impartidas por el asesor jurídico y la normatividad propia del asunto.</v>
          </cell>
          <cell r="CT150">
            <v>1122138868</v>
          </cell>
          <cell r="CU150">
            <v>436</v>
          </cell>
          <cell r="CV150">
            <v>210</v>
          </cell>
          <cell r="CY150">
            <v>6910</v>
          </cell>
          <cell r="CZ150" t="str">
            <v>M5</v>
          </cell>
        </row>
        <row r="151">
          <cell r="B151" t="str">
            <v>0052 DE 2024</v>
          </cell>
          <cell r="C151">
            <v>1121883302</v>
          </cell>
          <cell r="D151" t="str">
            <v>EVELYNE ALEXANDRA BENITEZ GUTIERREZ</v>
          </cell>
          <cell r="E151" t="str">
            <v>CONTRATO DE PRESTACIÓN DE SERVICIOS PROFESIONALES</v>
          </cell>
          <cell r="F151" t="str">
            <v>PRESTACIÓN DE SERVICIOS PROFESIONALES NECESARIO PARA EL FORTALECIMIENTO DE LOS PROCESOS DE GESTIÓN JURÍDICA DE LA OFICINA ASESORA JURÍDICA DE LA UNIVERSIDAD DE LOS LLANOS.</v>
          </cell>
          <cell r="G151">
            <v>45306</v>
          </cell>
          <cell r="H151">
            <v>16383000</v>
          </cell>
          <cell r="I151" t="str">
            <v>Seis (06) meses calendario</v>
          </cell>
          <cell r="J151">
            <v>45306</v>
          </cell>
          <cell r="K151">
            <v>45487</v>
          </cell>
          <cell r="L151" t="str">
            <v>NO APLICA</v>
          </cell>
          <cell r="M151" t="str">
            <v>NO APLICA</v>
          </cell>
          <cell r="N151" t="str">
            <v>NO APLICA</v>
          </cell>
          <cell r="O151">
            <v>7</v>
          </cell>
          <cell r="P151">
            <v>1456267</v>
          </cell>
          <cell r="Q151">
            <v>45306</v>
          </cell>
          <cell r="R151">
            <v>45322</v>
          </cell>
          <cell r="S151">
            <v>1729317</v>
          </cell>
          <cell r="T151">
            <v>45323</v>
          </cell>
          <cell r="U151">
            <v>45341</v>
          </cell>
          <cell r="W151">
            <v>45352</v>
          </cell>
          <cell r="X151">
            <v>45382</v>
          </cell>
          <cell r="Z151">
            <v>45383</v>
          </cell>
          <cell r="AA151">
            <v>45412</v>
          </cell>
          <cell r="AC151">
            <v>45413</v>
          </cell>
          <cell r="AD151">
            <v>45443</v>
          </cell>
          <cell r="AF151">
            <v>45444</v>
          </cell>
          <cell r="AG151">
            <v>45473</v>
          </cell>
          <cell r="AI151">
            <v>45474</v>
          </cell>
          <cell r="AJ151">
            <v>45487</v>
          </cell>
          <cell r="BI151" t="str">
            <v>Oficina Asesora Jurídica</v>
          </cell>
          <cell r="BJ151" t="str">
            <v>ZULITH ANDREA ROMERO MARTIN</v>
          </cell>
          <cell r="BK151" t="str">
            <v>Asesora Jurídica</v>
          </cell>
          <cell r="BL151">
            <v>20</v>
          </cell>
          <cell r="BM151">
            <v>45306</v>
          </cell>
          <cell r="BN151">
            <v>2599259317</v>
          </cell>
          <cell r="BO151">
            <v>102</v>
          </cell>
          <cell r="BP151">
            <v>45306</v>
          </cell>
          <cell r="BQ151">
            <v>16383000</v>
          </cell>
          <cell r="CS151" t="str">
            <v xml:space="preserve">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de los procesos, tramites y particularidades institucionales de la situación administrativa de comisión de estudios al interior de la Universidad de los Llanos. 7. Contribuir y prestar apoyo jurídico en la proyección o revisión de actos administrativos, documentos, informes, requerimientos y circulares, a suscribir por parte de la Universidad de los Llanos, de acuerdo a la naturaleza de los mismos y conforme a la normatividad aplicable. 8. Contribuir y prestar apoyo jurídico con la proyección o revisión de respuestas a los recursos que sean interpuestos contra los actos administrativos expedidos por la Universidad de los Llanos y que se trasladen al conocimiento y competencia de la oficina Asesora Jurídica. 9. Contribuir y prestar apoyo jurídico conforme la normativa institucional y el marco legal aplicable a las Comisiones Disciplinarias Estudiantiles de Facultad al interior de la Universidad de los Llanos. 10. Apoyar la ejecución del programa anual de auditorías internas de gestión y calidad en caso de que la Oficina Asesora de Control Interno así lo requiera. 11.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12.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13.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14.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15. Contribuir y prestar apoyo jurídico conforme lo requiera la Asesora Jurídica en la asistencia a los distintos comités o cuerpos colegiados en los cuales haga parte la Universidad de los Llanos o se delegue la Oficina Asesora Jurídica, se invite o requiera la asistencia de la misma conforme sus competencias institucionales. 16. Contribuir y prestar apoyo jurídico en los tramites, procesos, sesiones, asesorías, acompañamientos y capacitaciones, de acuerdo a la competencia de la Oficina Asesora Jurídica en el Comité de Asuntos de Genero de la Universidad de los Llanos. </v>
          </cell>
          <cell r="CT151">
            <v>1121883302</v>
          </cell>
          <cell r="CU151">
            <v>436</v>
          </cell>
          <cell r="CV151">
            <v>210</v>
          </cell>
          <cell r="CY151">
            <v>7490</v>
          </cell>
          <cell r="CZ151" t="str">
            <v>M6</v>
          </cell>
        </row>
        <row r="152">
          <cell r="B152" t="str">
            <v>0053 DE 2024</v>
          </cell>
          <cell r="C152">
            <v>37293593</v>
          </cell>
          <cell r="D152" t="str">
            <v>BIBIANA LORENA ZAMBRANO ROJAS</v>
          </cell>
          <cell r="E152" t="str">
            <v>CONTRATO DE PRESTACIÓN DE SERVICIOS DE APOYO A LA GESTIÓN</v>
          </cell>
          <cell r="F152" t="str">
            <v>PRESTACIÓN DE SERVICIOS DE APOYO A LA GESTIÓN NECESARIO PARA EL FORTALECIMIENTO DE LOS PROCESOS DE GESTIÓN JURÍDICA DE LA OFICINA ASESORA JURÍDICA DE LA UNIVERSIDAD DE LOS LLANOS.</v>
          </cell>
          <cell r="G152">
            <v>45306</v>
          </cell>
          <cell r="H152">
            <v>8817330</v>
          </cell>
          <cell r="I152" t="str">
            <v>Seis (06) meses calendario</v>
          </cell>
          <cell r="J152">
            <v>45306</v>
          </cell>
          <cell r="K152">
            <v>45487</v>
          </cell>
          <cell r="L152" t="str">
            <v>NO APLICA</v>
          </cell>
          <cell r="M152" t="str">
            <v>NO APLICA</v>
          </cell>
          <cell r="N152" t="str">
            <v>NO APLICA</v>
          </cell>
          <cell r="O152">
            <v>7</v>
          </cell>
          <cell r="P152">
            <v>783763</v>
          </cell>
          <cell r="Q152">
            <v>45306</v>
          </cell>
          <cell r="R152">
            <v>45322</v>
          </cell>
          <cell r="S152">
            <v>1469555</v>
          </cell>
          <cell r="T152">
            <v>45323</v>
          </cell>
          <cell r="U152">
            <v>45351</v>
          </cell>
          <cell r="V152">
            <v>1469555</v>
          </cell>
          <cell r="W152">
            <v>45352</v>
          </cell>
          <cell r="X152">
            <v>45382</v>
          </cell>
          <cell r="Y152">
            <v>1469555</v>
          </cell>
          <cell r="Z152">
            <v>45383</v>
          </cell>
          <cell r="AA152">
            <v>45412</v>
          </cell>
          <cell r="AB152">
            <v>1469555</v>
          </cell>
          <cell r="AC152">
            <v>45413</v>
          </cell>
          <cell r="AD152">
            <v>45443</v>
          </cell>
          <cell r="AE152">
            <v>1469555</v>
          </cell>
          <cell r="AF152">
            <v>45444</v>
          </cell>
          <cell r="AG152">
            <v>45473</v>
          </cell>
          <cell r="AH152">
            <v>685792</v>
          </cell>
          <cell r="AI152">
            <v>45474</v>
          </cell>
          <cell r="AJ152">
            <v>45487</v>
          </cell>
          <cell r="BI152" t="str">
            <v>Oficina Asesora Jurídica</v>
          </cell>
          <cell r="BJ152" t="str">
            <v>ZULITH ANDREA ROMERO MARTIN</v>
          </cell>
          <cell r="BK152" t="str">
            <v>Asesora Jurídica</v>
          </cell>
          <cell r="BL152">
            <v>20</v>
          </cell>
          <cell r="BM152">
            <v>45306</v>
          </cell>
          <cell r="BN152">
            <v>2599259317</v>
          </cell>
          <cell r="BO152">
            <v>39</v>
          </cell>
          <cell r="BP152">
            <v>45306</v>
          </cell>
          <cell r="BQ152">
            <v>8817330</v>
          </cell>
          <cell r="CS152" t="str">
            <v>1. Contribuir y prestar apoyo jurídico en la proyección de las respuestas a las solicitudes efectuadas por los órganos de control. 2. Contribuir y prestar apoyo jurídico en la proyección de respuestas de las solicitudes, consultas o conceptos realizadas por los diferentes estamentos de la Universidad. Así como, aquellas asignadas por el despacho de Rectoría, conforme a las directrices impartidas por la Asesora Jurídica y la normatividad propia del asunto. 3. Contribuir y prestar apoyo jurídico en la proyección de respuestas a los derechos de petición. 4. Contribuir y prestar apoyo jurídico en la proyección de actos administrativos, documentos, informes, requerimientos y circulares, a suscribir por parte de la Universidad de los Llanos, de acuerdo a la naturaleza de los mismos y conforme a la normatividad aplicable. 5. Contribuir y prestar apoyo jurídico con la proyección de respuestas a los recursos que sean interpuestos contra los actos administrativos expedidos por la Universidad de los Llanos y que se trasladen al conocimiento y competencia de la oficina Asesora Jurídica. 6. Apoyar la ejecución del programa anual de auditorías internas de gestión y calidad en caso de que la Oficina Asesora de Control Interno así lo requiera. 7.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8. Contribuir y prestar apoyo jurídico en la revisión, verificación y cumplimiento de la documentación requerida para la vinculación por contrato de prestación de servicios profesionales o de apoyo a la gestión perteneciente a Convenios suscritos por la Universidad de los Llanos, conforme la normativa institucional aplicable a los procesos de contratación directa.  9.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10. Contribuir y prestar apoyo jurídico en la revisión de las minutas de contrato de prestación de servicios profesionales o de apoyo a la gestión perteneciente a Convenios suscritos por la Universidad de los Llanos, así como, todos los actos que modifiquen y/o ajusten las estipulaciones contractuales iniciales, conforme la normativa institucional aplicable a los procesos de contratación directa. 11.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12. Contribuir y prestar apoyo en la proyección de los requerimientos y memorandos respectivos para la suscripción, ejecución y seguimiento de los convenios que suscriba la Universidad de los Llanos.  13. Contribuir y prestar apoyo con la proyección de informes ejecutivos que se requieran de la Oficina Asesora Jurídica para las dependencias de la institución, entidades del estado y órganos de control. 14. Contribuir y prestar apoyo en la búsqueda de información y documentación que se requiera para la proyección de conceptos y/o análisis de solicitudes realizadas a la Oficina Asesora Jurídica. 15. Contribuir y prestar apoyo en el seguimiento a los convenios revisados por la Oficina Asesora Jurídica y suscritos por la Universidad de los Llanos. 16.  Contribuir y prestar apoyo con la respectiva foliación, rotulación y digitalización de cada uno de los convenios suscritos por la Universidad de los Llanos, así como, la actualización del inventario documental de los convenios.</v>
          </cell>
          <cell r="CT152">
            <v>37293593</v>
          </cell>
          <cell r="CU152">
            <v>436</v>
          </cell>
          <cell r="CV152">
            <v>210</v>
          </cell>
          <cell r="CY152">
            <v>8299</v>
          </cell>
          <cell r="CZ152" t="str">
            <v>M6</v>
          </cell>
        </row>
        <row r="153">
          <cell r="B153" t="str">
            <v>0054 DE 2024</v>
          </cell>
          <cell r="C153">
            <v>1026292938</v>
          </cell>
          <cell r="D153" t="str">
            <v>DANNA VALENTINA YAÑEZ GARZON</v>
          </cell>
          <cell r="E153" t="str">
            <v>CONTRATO DE PRESTACIÓN DE SERVICIOS PROFESIONALES</v>
          </cell>
          <cell r="F153" t="str">
            <v>PRESTACIÓN DE SERVICIOS PROFESIONALES NECESARIO PARA EL FORTALECIMIENTO DE LOS PROCESOS DE GESTIÓN JURÍDICA DE LA OFICINA ASESORA JURÍDICA DE LA UNIVERSIDAD DE LOS LLANOS.</v>
          </cell>
          <cell r="G153">
            <v>45306</v>
          </cell>
          <cell r="H153">
            <v>18367368</v>
          </cell>
          <cell r="I153" t="str">
            <v>Seis (06) meses calendario</v>
          </cell>
          <cell r="J153">
            <v>45306</v>
          </cell>
          <cell r="K153">
            <v>45487</v>
          </cell>
          <cell r="L153" t="str">
            <v>NO APLICA</v>
          </cell>
          <cell r="M153" t="str">
            <v>NO APLICA</v>
          </cell>
          <cell r="N153" t="str">
            <v>NO APLICA</v>
          </cell>
          <cell r="O153">
            <v>7</v>
          </cell>
          <cell r="P153">
            <v>1632655</v>
          </cell>
          <cell r="Q153">
            <v>45306</v>
          </cell>
          <cell r="R153">
            <v>45322</v>
          </cell>
          <cell r="S153">
            <v>1632655</v>
          </cell>
          <cell r="T153">
            <v>45323</v>
          </cell>
          <cell r="U153">
            <v>45338</v>
          </cell>
          <cell r="W153">
            <v>45352</v>
          </cell>
          <cell r="X153">
            <v>45382</v>
          </cell>
          <cell r="Z153">
            <v>45383</v>
          </cell>
          <cell r="AA153">
            <v>45412</v>
          </cell>
          <cell r="AC153">
            <v>45413</v>
          </cell>
          <cell r="AD153">
            <v>45443</v>
          </cell>
          <cell r="AF153">
            <v>45444</v>
          </cell>
          <cell r="AG153">
            <v>45473</v>
          </cell>
          <cell r="AI153">
            <v>45474</v>
          </cell>
          <cell r="AJ153">
            <v>45487</v>
          </cell>
          <cell r="BI153" t="str">
            <v>Oficina Asesora Jurídica</v>
          </cell>
          <cell r="BJ153" t="str">
            <v>ZULITH ANDREA ROMERO MARTIN</v>
          </cell>
          <cell r="BK153" t="str">
            <v>Asesora Jurídica</v>
          </cell>
          <cell r="BL153">
            <v>20</v>
          </cell>
          <cell r="BM153">
            <v>45306</v>
          </cell>
          <cell r="BN153">
            <v>2599259317</v>
          </cell>
          <cell r="BO153">
            <v>73</v>
          </cell>
          <cell r="BP153">
            <v>45306</v>
          </cell>
          <cell r="BQ153">
            <v>18367368</v>
          </cell>
          <cell r="CS153" t="str">
            <v xml:space="preserve">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lo pertinente al seguimiento y control de los procesos judiciales a través de la página Web de Ekogui. 7. Contribuir y prestar apoyo jurídico en el seguimiento, validación y consolidación de informes ejecutivos respecto de los procesos judiciales que se encuentren en curso donde una de las partes procesales sea la Universidad de los Llanos, información la cual deberá suministrarse ante los órganos de control y demás entidades públicas, conforme las estipulaciones normativas aplicables. 8. Contribuir y prestar apoyo jurídico, respecto de los procesos judiciales en curso y conforme las circunstancias particulares de índole legal que enmarcan cada proceso. Según sea requerido por la Asesora Jurídica. 9. Contribuir y prestar apoyo jurídico a la Asesora Jurídica externa, en relación a la información disponible de los diferentes procesos judiciales en curso. 10. Contribuir y prestar apoyo jurídico en los distintos procesos de defensa judicial donde la Universidad de los Llanos es parte. 11. Contribuir y prestar apoyo jurídico en la proyección o revisión de actos administrativos, documentos, informes, requerimientos y circulares, a suscribir por parte de la Universidad de los Llanos, de acuerdo a la naturaleza de los mismos y conforme a la normatividad aplicable. 12. Contribuir y prestar apoyo jurídico con la proyección o revisión de respuestas a los recursos que sean interpuestos contra los actos administrativos expedidos por la Universidad de los Llanos y que se trasladen al conocimiento y competencia de la oficina Asesora Jurídica. 13. Contribuir y prestar apoyo jurídico en lo inherente a las respuestas que ha de otorgarse a los estrados judiciales, conforme a las designaciones de peritazgos efectuadas en procesos judiciales y las cuales vinculan a la Universidad de los Llanos.  14. Contribuir y prestar apoyo jurídico en el acompañamiento a las distintas sesiones del comité conciliación efectuados al interior de la Universidad de los Llanos, coadyuvando en la proyección de las actas del comité y citaciones respectivas, así como, en la elaboración de los informes de gestión respectivos. 15. Contribuir y prestar apoyo jurídico en el proceso de trámite para el pago de autos, sentencias, laudos arbitrales y conciliaciones en contra de la Universidad, conforme la normatividad aplicable y los lineamientos institucionales existentes. 16. Apoyar la ejecución del programa anual de auditorías internas de gestión y calidad en caso de que la Oficina Asesora de Control Interno así lo requiera. 17.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18.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19.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v>
          </cell>
          <cell r="CT153">
            <v>1026292938</v>
          </cell>
          <cell r="CU153">
            <v>436</v>
          </cell>
          <cell r="CV153">
            <v>210</v>
          </cell>
          <cell r="CY153">
            <v>6910</v>
          </cell>
          <cell r="CZ153" t="str">
            <v>M5</v>
          </cell>
        </row>
        <row r="154">
          <cell r="B154" t="str">
            <v>0055 DE 2024</v>
          </cell>
          <cell r="C154">
            <v>40218615</v>
          </cell>
          <cell r="D154" t="str">
            <v>NORMA CONSTANZA BELTRAN TRIGUEROS</v>
          </cell>
          <cell r="E154" t="str">
            <v>CONTRATO DE PRESTACIÓN DE SERVICIOS PROFESIONALES</v>
          </cell>
          <cell r="F154" t="str">
            <v>PRESTACIÓN DE SERVICIOS PROFESIONALES NECESARIO PARA EL FORTALECIMIENTO DE LOS PROCESOS DE CONTRATACIÓN EN LA DIVISIÓN DE SERVICIOS ADMINISTRATIVOS DE LA UNIVERSIDAD DE LOS LLANOS.</v>
          </cell>
          <cell r="G154">
            <v>45306</v>
          </cell>
          <cell r="H154">
            <v>22193904</v>
          </cell>
          <cell r="I154" t="str">
            <v>Seis (06) meses calendario</v>
          </cell>
          <cell r="J154">
            <v>45306</v>
          </cell>
          <cell r="K154">
            <v>45487</v>
          </cell>
          <cell r="L154" t="str">
            <v>NO APLICA</v>
          </cell>
          <cell r="M154" t="str">
            <v>NO APLICA</v>
          </cell>
          <cell r="N154" t="str">
            <v>NO APLICA</v>
          </cell>
          <cell r="O154">
            <v>7</v>
          </cell>
          <cell r="P154">
            <v>1972791</v>
          </cell>
          <cell r="Q154">
            <v>45306</v>
          </cell>
          <cell r="R154">
            <v>45322</v>
          </cell>
          <cell r="S154">
            <v>3698984</v>
          </cell>
          <cell r="T154">
            <v>45323</v>
          </cell>
          <cell r="U154">
            <v>45351</v>
          </cell>
          <cell r="V154">
            <v>3698984</v>
          </cell>
          <cell r="W154">
            <v>45352</v>
          </cell>
          <cell r="X154">
            <v>45382</v>
          </cell>
          <cell r="Y154">
            <v>3698984</v>
          </cell>
          <cell r="Z154">
            <v>45383</v>
          </cell>
          <cell r="AA154">
            <v>45412</v>
          </cell>
          <cell r="AB154">
            <v>3698984</v>
          </cell>
          <cell r="AC154">
            <v>45413</v>
          </cell>
          <cell r="AD154">
            <v>45443</v>
          </cell>
          <cell r="AE154">
            <v>3698984</v>
          </cell>
          <cell r="AF154">
            <v>45444</v>
          </cell>
          <cell r="AG154">
            <v>45473</v>
          </cell>
          <cell r="AH154">
            <v>1726193</v>
          </cell>
          <cell r="AI154">
            <v>45474</v>
          </cell>
          <cell r="AJ154">
            <v>45487</v>
          </cell>
          <cell r="BI154" t="str">
            <v xml:space="preserve">División de Servicios Administrativos </v>
          </cell>
          <cell r="BJ154" t="str">
            <v>VÍCTOR EFREN ORTÍZ ORTÍZ</v>
          </cell>
          <cell r="BK154" t="str">
            <v>Jefe de Oficina</v>
          </cell>
          <cell r="BL154">
            <v>20</v>
          </cell>
          <cell r="BM154">
            <v>45306</v>
          </cell>
          <cell r="BN154">
            <v>2599259317</v>
          </cell>
          <cell r="BO154">
            <v>43</v>
          </cell>
          <cell r="BP154">
            <v>45306</v>
          </cell>
          <cell r="BQ154">
            <v>22193904</v>
          </cell>
          <cell r="CS154" t="str">
            <v>1. Apoyar la verificación y ajuste de planeación académica de cada uno de los programas de posgrados.  2. Apoyar la elaboración de solicitudes de Certificados de Disponibilidad Presupuestal de cada uno de los programas de posgrados. 3. Apoyar la verificación de documentación para contratación de docentes de posgrados. 4. Apoyar la elaboración de los respectivos contratos para el ingreso de cada uno de los docentes de posgrados. 5. Apoyar la elaboración de solicitudes de Compromisos Presupuestales para cada uno de los docentes de los programas de posgrados. 6. Apoyar la elaboración de base de datos de docentes de posgrados, para formalizar el certificado de cumplimiento y actas de liquidación. 7. Apoyar el proceso de afiliación a ARL de los docentes de los programas de posgrados. 8. Apoyar la revisión de la documentación para inicio de proceso de pago de docentes de programas de posgrados. 9.  Apoyar la verificación de documentación para contratación de Evaluadores de Posgrados y Externos. 10. Apoyar el proceso de recibir y revisar documentos para pagos de evaluadores de posgrados y externos. 11. Apoyar la elaboración de Órdenes de pago para Evaluadores de posgrados y externos. 12. Apoyar la elaboración de Órdenes de Pago para Docentes de posgrados. 13. Apoyar la elaboración de Órdenes de Pago para monitores, auxiliares de docencia, evaluadores y pares académicos. 14. Apoyar la verificación y ajuste de los procedimientos y formatos de los programas de posgrados, de acuerdo a las exigencias establecidas en el marco de la implementación del nuevo sistema de información institucional. 15. Apoyar las diferentes actividades de gestión documental y archivo. 16. Apoyar el proceso de elaboración de constancias. 17. Prestar apoyo a las auditorías internas y externas recibidas y al plan de mejoramiento de acuerdo con las actividades en la División de Servicios Administrativos. 18. Contribuir en la revisión y aprobación de docentes de posgrado en el sistema SIAU. 19. Apoyar el proceso de recepción de planeaciones, recepción de documentos, elaboración de contratos, recepción de documentos para pago y afiliación de ARL para capacitadores de educación continuada. 20. Apoyar el proceso de revisión y cargue de cuentas CPS en la División de Servicios Administrativos. 21. Apoyar los procesos de rendición de contratos en SIA OBSERVA.</v>
          </cell>
          <cell r="CT154">
            <v>40218615</v>
          </cell>
          <cell r="CU154">
            <v>436</v>
          </cell>
          <cell r="CV154">
            <v>421</v>
          </cell>
          <cell r="CY154">
            <v>8299</v>
          </cell>
          <cell r="CZ154" t="str">
            <v>M6</v>
          </cell>
        </row>
        <row r="155">
          <cell r="B155" t="str">
            <v>0056 DE 2024</v>
          </cell>
          <cell r="C155">
            <v>40447397</v>
          </cell>
          <cell r="D155" t="str">
            <v>ERIKA MENDEZ RONDON</v>
          </cell>
          <cell r="E155" t="str">
            <v>CONTRATO DE PRESTACIÓN DE SERVICIOS PROFESIONALES</v>
          </cell>
          <cell r="F155" t="str">
            <v>PRESTACIÓN DE SERVICIOS PROFESIONALES NECESARIO PARA EL FORTALECIMIENTO DE LOS PROCESOS DE CONTRATACIÓN EN LA DIVISIÓN DE SERVICIOS ADMINISTRATIVOS DE LA UNIVERSIDAD DE LOS LLANOS.</v>
          </cell>
          <cell r="G155">
            <v>45306</v>
          </cell>
          <cell r="H155">
            <v>22193904</v>
          </cell>
          <cell r="I155" t="str">
            <v>Seis (06) meses calendario</v>
          </cell>
          <cell r="J155">
            <v>45306</v>
          </cell>
          <cell r="K155">
            <v>45487</v>
          </cell>
          <cell r="L155" t="str">
            <v>NO APLICA</v>
          </cell>
          <cell r="M155" t="str">
            <v>NO APLICA</v>
          </cell>
          <cell r="N155" t="str">
            <v>NO APLICA</v>
          </cell>
          <cell r="O155">
            <v>7</v>
          </cell>
          <cell r="P155">
            <v>1972791</v>
          </cell>
          <cell r="Q155">
            <v>45306</v>
          </cell>
          <cell r="R155">
            <v>45322</v>
          </cell>
          <cell r="S155">
            <v>3698984</v>
          </cell>
          <cell r="T155">
            <v>45323</v>
          </cell>
          <cell r="U155">
            <v>45351</v>
          </cell>
          <cell r="V155">
            <v>3698984</v>
          </cell>
          <cell r="W155">
            <v>45352</v>
          </cell>
          <cell r="X155">
            <v>45382</v>
          </cell>
          <cell r="Y155">
            <v>3698984</v>
          </cell>
          <cell r="Z155">
            <v>45383</v>
          </cell>
          <cell r="AA155">
            <v>45412</v>
          </cell>
          <cell r="AB155">
            <v>3698984</v>
          </cell>
          <cell r="AC155">
            <v>45413</v>
          </cell>
          <cell r="AD155">
            <v>45443</v>
          </cell>
          <cell r="AE155">
            <v>3698984</v>
          </cell>
          <cell r="AF155">
            <v>45444</v>
          </cell>
          <cell r="AG155">
            <v>45473</v>
          </cell>
          <cell r="AH155">
            <v>1726193</v>
          </cell>
          <cell r="AI155">
            <v>45474</v>
          </cell>
          <cell r="AJ155">
            <v>45487</v>
          </cell>
          <cell r="BI155" t="str">
            <v xml:space="preserve">División de Servicios Administrativos </v>
          </cell>
          <cell r="BJ155" t="str">
            <v>VÍCTOR EFREN ORTÍZ ORTÍZ</v>
          </cell>
          <cell r="BK155" t="str">
            <v>Jefe de Oficina</v>
          </cell>
          <cell r="BL155">
            <v>20</v>
          </cell>
          <cell r="BM155">
            <v>45306</v>
          </cell>
          <cell r="BN155">
            <v>2599259317</v>
          </cell>
          <cell r="BO155">
            <v>53</v>
          </cell>
          <cell r="BP155">
            <v>45306</v>
          </cell>
          <cell r="BQ155">
            <v>22193904</v>
          </cell>
          <cell r="CS155" t="str">
            <v>1. Apoyar la realización de las proyecciones salariales de docentes Ocasionales y Catedráticos (Unillanos). 2. Apoyar y coordinar la solicitud del Certificado de Disponibilidad Presupuestal docentes (ocasionales, cátedra). 3. Apoyar la verificación de solicitudes de servicios y requerimientos de docentes ocasionales y cátedra, según el plan de estudio de cada programa. 4. Apoyar la verificación de documentos para contratación de docentes catedráticos. 5. Apoyar la verificación de documentos para contratación de docentes ocasionales. 6. Apoyar a las auditorías internas y externas recibidas y al plan de mejoramiento de acuerdo con las actividades en la División de Servicios Administrativos. 7. Apoyar el manejo del Sistema SIAU para la activación y desactivación de docentes catedráticos y ocasionales. 8. Prestar apoyo en realizar las afiliaciones al Sistema de Seguridad Social en Salud, Pensión, Cesantías, COFREM y Afiliación a Riesgos Laborales de docentes ocasionales. 9. Apoyar la elaboración de contratos de profesores catedráticos Unillanos. 10. Apoyar el proceso de las firmas de los contratos de los profesores catedráticos en el Link para su descargue. 11. Apoyar el proceso de firma de contrato de hora cátedra ante la vicerrectoría de recursos universitarios.  12. Apoyar la elaboración de las solicitudes de Compromisos presupuestales de docentes catedráticos en el SICOF. 13. Apoyar la elaboración de Resolución Rectorales para la vinculación de docentes ocasionales. 14. Apoyar la recepción de los documentos para liquidar contratos de hora cátedra frente al contrato. 15. Apoyar la recepción de los documentos para pago mensual de los docentes catedráticos. 16. Apoyar la liquidación de los contratos de profesores catedráticos. 17. Apoyo para la entrega de información a nomina correspondiente a las novedades de los docentes ocasionales. 18.  Apoyo a la notificación (vinculación) docentes ocasionales. 19. Apoyar la elaboración de órdenes de pago para Docentes catedráticos en el SICOF. 20.  Apoyar la verificación de la entrega de documentos de pago de catedráticos ante las áreas de vicerrectoría de recursos universitarios y área de tesorería. 21.  Apoyar la realización de novedades a los contratos de hora cátedra. 22. Apoyar la verificación y ajustes de los procedimientos y formatos de los programas de pregrado de acuerdo a las exigencias establecidas en el marco de la implementación del nuevo sistema de información. 23. Prestar apoyo en la verificación de los exámenes médicos de ingreso y egreso de los docentes de Ocasionales y catedráticos de pregrado como requisito en su hoja de vida. 24. Apoyar el proceso de rendición de los contratos de los docentes catedráticos al sistema integral de auditoria (SIA OBSERVA) 25. Apoyar el proceso de contratación de docentes de planta.</v>
          </cell>
          <cell r="CT155">
            <v>40447397</v>
          </cell>
          <cell r="CU155">
            <v>436</v>
          </cell>
          <cell r="CV155">
            <v>421</v>
          </cell>
          <cell r="CY155">
            <v>8299</v>
          </cell>
          <cell r="CZ155" t="str">
            <v>M6</v>
          </cell>
        </row>
        <row r="156">
          <cell r="B156" t="str">
            <v>0057 DE 2024</v>
          </cell>
          <cell r="C156">
            <v>1121840543</v>
          </cell>
          <cell r="D156" t="str">
            <v>DIEGO CAMILO CARREÑO ROMERO</v>
          </cell>
          <cell r="E156" t="str">
            <v>CONTRATO DE PRESTACIÓN DE SERVICIOS PROFESIONALES</v>
          </cell>
          <cell r="F156" t="str">
            <v>PRESTACIÓN DE SERVICIOS PROFESIONALES NECESARIO PARA EL FORTALECIMIENTO DE LOS PROCESOS DE GESTIÓN ADMINISTRATIVA EN LA DIVISIÓN DE SERVICIOS ADMINISTRATIVOS DE LA UNIVERSIDAD DE LOS LLANOS.</v>
          </cell>
          <cell r="G156">
            <v>45306</v>
          </cell>
          <cell r="H156">
            <v>16383000</v>
          </cell>
          <cell r="I156" t="str">
            <v>Seis (06) meses calendario</v>
          </cell>
          <cell r="J156">
            <v>45306</v>
          </cell>
          <cell r="K156">
            <v>45487</v>
          </cell>
          <cell r="L156" t="str">
            <v>NO APLICA</v>
          </cell>
          <cell r="M156" t="str">
            <v>NO APLICA</v>
          </cell>
          <cell r="N156" t="str">
            <v>NO APLICA</v>
          </cell>
          <cell r="O156">
            <v>7</v>
          </cell>
          <cell r="P156">
            <v>1456267</v>
          </cell>
          <cell r="Q156">
            <v>45306</v>
          </cell>
          <cell r="R156">
            <v>45322</v>
          </cell>
          <cell r="S156">
            <v>2730500</v>
          </cell>
          <cell r="T156">
            <v>45323</v>
          </cell>
          <cell r="U156">
            <v>45351</v>
          </cell>
          <cell r="V156">
            <v>2730500</v>
          </cell>
          <cell r="W156">
            <v>45352</v>
          </cell>
          <cell r="X156">
            <v>45382</v>
          </cell>
          <cell r="Y156">
            <v>2730500</v>
          </cell>
          <cell r="Z156">
            <v>45383</v>
          </cell>
          <cell r="AA156">
            <v>45412</v>
          </cell>
          <cell r="AB156">
            <v>2730500</v>
          </cell>
          <cell r="AC156">
            <v>45413</v>
          </cell>
          <cell r="AD156">
            <v>45443</v>
          </cell>
          <cell r="AE156">
            <v>2730500</v>
          </cell>
          <cell r="AF156">
            <v>45444</v>
          </cell>
          <cell r="AG156">
            <v>45473</v>
          </cell>
          <cell r="AH156">
            <v>1274233</v>
          </cell>
          <cell r="AI156">
            <v>45474</v>
          </cell>
          <cell r="AJ156">
            <v>45487</v>
          </cell>
          <cell r="BI156" t="str">
            <v xml:space="preserve">División de Servicios Administrativos </v>
          </cell>
          <cell r="BJ156" t="str">
            <v>VÍCTOR EFREN ORTÍZ ORTÍZ</v>
          </cell>
          <cell r="BK156" t="str">
            <v>Jefe de Oficina</v>
          </cell>
          <cell r="BL156">
            <v>20</v>
          </cell>
          <cell r="BM156">
            <v>45306</v>
          </cell>
          <cell r="BN156">
            <v>2599259317</v>
          </cell>
          <cell r="BO156">
            <v>84</v>
          </cell>
          <cell r="BP156">
            <v>45306</v>
          </cell>
          <cell r="BQ156">
            <v>16383000</v>
          </cell>
          <cell r="CS156" t="str">
            <v>1. Contribuir en la proyección de los actos administrativos pertinentes para el reconocimiento de comisiones, avances y desplazamientos del personal no docente. 2. Coadyuvar en la proyección de los actos administrativos pertinentes para el reconocimiento de los emolumentos a los que tienen derecho a las organizaciones sindicales de la Universidad de los Llanos. 3. Prestar apoyo en la legalización de las comisiones otorgadas al personal docente y no docente de la universidad. 4. Apoyar el procedimiento de solicitudes presupuestales, para los pagos de las comisiones, avances y emolumentos sindicales. 5. Contribuir a la actualización y organización del archivo de gestión de la División de Servicios Administrativos. 6. Prestar apoyo a las auditorías internas y externas recibidas y al plan de mejoramiento de acuerdo con las actividades en la División de Servicios Administrativos. 7. Brindar apoyo en el proceso de planeación y verificación para la adquisición de Bienes y Servicios. 8. Apoyar el proceso de verificación de documentación para contratación de docentes de Pregrado y posgrado.</v>
          </cell>
          <cell r="CT156">
            <v>1121840543</v>
          </cell>
          <cell r="CU156">
            <v>436</v>
          </cell>
          <cell r="CV156">
            <v>421</v>
          </cell>
          <cell r="CY156">
            <v>8299</v>
          </cell>
          <cell r="CZ156" t="str">
            <v>M6</v>
          </cell>
        </row>
        <row r="157">
          <cell r="B157" t="str">
            <v>0058 DE 2024</v>
          </cell>
          <cell r="C157">
            <v>1121845390</v>
          </cell>
          <cell r="D157" t="str">
            <v>AURA CAROLINA VILLARREAL VILLERA</v>
          </cell>
          <cell r="E157" t="str">
            <v>CONTRATO DE PRESTACIÓN DE SERVICIOS DE APOYO A LA GESTIÓN</v>
          </cell>
          <cell r="F157" t="str">
            <v>PRESTACIÓN DE SERVICIOS DE APOYO A LA GESTIÓN NECESARIO PARA EL FORTALECIMIENTO DE LOS PROCESOS EN GESTIÓN ADMINISTRATIVA EN LA DIVISIÓN DE SERVICIOS ADMINISTRATIVOS DE LA UNIVERSIDAD DE LOS LLANOS.</v>
          </cell>
          <cell r="G157">
            <v>45306</v>
          </cell>
          <cell r="H157">
            <v>14540832</v>
          </cell>
          <cell r="I157" t="str">
            <v>Seis (06) meses calendario</v>
          </cell>
          <cell r="J157">
            <v>45306</v>
          </cell>
          <cell r="K157">
            <v>45487</v>
          </cell>
          <cell r="L157" t="str">
            <v>NO APLICA</v>
          </cell>
          <cell r="M157" t="str">
            <v>NO APLICA</v>
          </cell>
          <cell r="N157" t="str">
            <v>NO APLICA</v>
          </cell>
          <cell r="O157">
            <v>7</v>
          </cell>
          <cell r="P157">
            <v>1292518</v>
          </cell>
          <cell r="Q157">
            <v>45306</v>
          </cell>
          <cell r="R157">
            <v>45322</v>
          </cell>
          <cell r="S157">
            <v>2423472</v>
          </cell>
          <cell r="T157">
            <v>45323</v>
          </cell>
          <cell r="U157">
            <v>45351</v>
          </cell>
          <cell r="V157">
            <v>2423472</v>
          </cell>
          <cell r="W157">
            <v>45352</v>
          </cell>
          <cell r="X157">
            <v>45382</v>
          </cell>
          <cell r="Y157">
            <v>2423472</v>
          </cell>
          <cell r="Z157">
            <v>45383</v>
          </cell>
          <cell r="AA157">
            <v>45412</v>
          </cell>
          <cell r="AB157">
            <v>2423472</v>
          </cell>
          <cell r="AC157">
            <v>45413</v>
          </cell>
          <cell r="AD157">
            <v>45443</v>
          </cell>
          <cell r="AE157">
            <v>2423472</v>
          </cell>
          <cell r="AF157">
            <v>45444</v>
          </cell>
          <cell r="AG157">
            <v>45473</v>
          </cell>
          <cell r="AH157">
            <v>1130954</v>
          </cell>
          <cell r="AI157">
            <v>45474</v>
          </cell>
          <cell r="AJ157">
            <v>45487</v>
          </cell>
          <cell r="BI157" t="str">
            <v xml:space="preserve">División de Servicios Administrativos </v>
          </cell>
          <cell r="BJ157" t="str">
            <v>VÍCTOR EFREN ORTÍZ ORTÍZ</v>
          </cell>
          <cell r="BK157" t="str">
            <v>Jefe de Oficina</v>
          </cell>
          <cell r="BL157">
            <v>20</v>
          </cell>
          <cell r="BM157">
            <v>45306</v>
          </cell>
          <cell r="BN157">
            <v>2599259317</v>
          </cell>
          <cell r="BO157">
            <v>86</v>
          </cell>
          <cell r="BP157">
            <v>45306</v>
          </cell>
          <cell r="BQ157">
            <v>14540832</v>
          </cell>
          <cell r="CS157" t="str">
            <v>1. Apoyar la verificación de documentos para la contratación de docentes catedráticos y ocasionales. 2. Cooperar con la verificación de antecedentes judiciales, fiscales y disciplinarios del personal docente a vincular. 3. Apoyar el proceso de recibir y verificar las notificaciones de la vinculación de docentes ocasionales. 4. Coadyuvar en la elaboración de resoluciones y respectivas notificaciones de vacaciones de docentes de planta, personal administrativo docente y docentes ocasionales. 5. Prestar apoyo en la elaboración de certificaciones de docentes de planta, ocasionales y catedráticos. 6. Apoyar las diferentes actividades de gestión documental y archivo de docentes de planta, ocasionales y catedráticos. 7. Coadyuvar en las afiliaciones a riesgos laborales de docentes catedráticos y ocasionales. 8. Brindar apoyo en dar respuesta a correos de docentes y personal que tuvo vínculo laboral con la universidad. 9. Apoyar la verificación de los exámenes médicos de ingreso y egreso de los docentes de Ocasionales de pregrado como requisito en su hoja de vida. 10. Coadyuvar en la proyección de respuestas a las solicitudes de los órganos de control y de las diferentes dependencias de la Universidad de los docentes. 11. Prestar apoyo a las auditorías internas y externas recibidas y al plan de mejoramiento de acuerdo con las actividades en la División de Servicios Administrativos. 12. Apoyar el proceso de información a docentes y empleados públicos de vacaciones pendientes por disfrutar.</v>
          </cell>
          <cell r="CT157">
            <v>1121845390.4000001</v>
          </cell>
          <cell r="CU157">
            <v>436</v>
          </cell>
          <cell r="CV157">
            <v>421</v>
          </cell>
          <cell r="CY157">
            <v>9609</v>
          </cell>
          <cell r="CZ157" t="str">
            <v>M6</v>
          </cell>
        </row>
        <row r="158">
          <cell r="B158" t="str">
            <v>0059 DE 2024</v>
          </cell>
          <cell r="C158">
            <v>40445474</v>
          </cell>
          <cell r="D158" t="str">
            <v xml:space="preserve">MABEL PATRICIA CASTILLO INSIGNARES </v>
          </cell>
          <cell r="E158" t="str">
            <v>CONTRATO DE PRESTACIÓN DE SERVICIOS PROFESIONALES</v>
          </cell>
          <cell r="F158" t="str">
            <v>PRESTACIÓN DE SERVICIOS PROFESIONALES NECESARIO PARA EL FORTALECIMIENTO DE LOS PROCESOS DE COORDINACIÓN DEL ÁREA DE SEGURIDAD Y SALUD EN EL TRABAJO EN LA DIVISIÓN DE SERVICIOS ADMINISTRATIVOS DE LA UNIVERSIDAD DE LOS LLANOS.</v>
          </cell>
          <cell r="G158">
            <v>45306</v>
          </cell>
          <cell r="H158">
            <v>29464320</v>
          </cell>
          <cell r="I158" t="str">
            <v>Seis (06) meses calendario</v>
          </cell>
          <cell r="J158">
            <v>45306</v>
          </cell>
          <cell r="K158">
            <v>45487</v>
          </cell>
          <cell r="L158" t="str">
            <v>NO APLICA</v>
          </cell>
          <cell r="M158" t="str">
            <v>NO APLICA</v>
          </cell>
          <cell r="N158" t="str">
            <v>NO APLICA</v>
          </cell>
          <cell r="O158">
            <v>7</v>
          </cell>
          <cell r="P158">
            <v>2619051</v>
          </cell>
          <cell r="Q158">
            <v>45306</v>
          </cell>
          <cell r="R158">
            <v>45322</v>
          </cell>
          <cell r="S158">
            <v>4910720</v>
          </cell>
          <cell r="T158">
            <v>45323</v>
          </cell>
          <cell r="U158">
            <v>45351</v>
          </cell>
          <cell r="V158">
            <v>4910720</v>
          </cell>
          <cell r="W158">
            <v>45352</v>
          </cell>
          <cell r="X158">
            <v>45382</v>
          </cell>
          <cell r="Y158">
            <v>4910720</v>
          </cell>
          <cell r="Z158">
            <v>45383</v>
          </cell>
          <cell r="AA158">
            <v>45412</v>
          </cell>
          <cell r="AB158">
            <v>4910720</v>
          </cell>
          <cell r="AC158">
            <v>45413</v>
          </cell>
          <cell r="AD158">
            <v>45443</v>
          </cell>
          <cell r="AE158">
            <v>4910720</v>
          </cell>
          <cell r="AF158">
            <v>45444</v>
          </cell>
          <cell r="AG158">
            <v>45473</v>
          </cell>
          <cell r="AH158">
            <v>2291669</v>
          </cell>
          <cell r="AI158">
            <v>45474</v>
          </cell>
          <cell r="AJ158">
            <v>45487</v>
          </cell>
          <cell r="BI158" t="str">
            <v xml:space="preserve">División de Servicios Administrativos </v>
          </cell>
          <cell r="BJ158" t="str">
            <v>VÍCTOR EFREN ORTÍZ ORTÍZ</v>
          </cell>
          <cell r="BK158" t="str">
            <v>Jefe de Oficina</v>
          </cell>
          <cell r="BL158">
            <v>20</v>
          </cell>
          <cell r="BM158">
            <v>45306</v>
          </cell>
          <cell r="BN158">
            <v>2599259317</v>
          </cell>
          <cell r="BO158">
            <v>52</v>
          </cell>
          <cell r="BP158">
            <v>45306</v>
          </cell>
          <cell r="BQ158">
            <v>29464320</v>
          </cell>
          <cell r="CS158" t="str">
            <v>1. Contribuir en el diseño, implementación y realización de seguimiento a los protocolos de los sistemas de vigilancia epidemiológica de ruido, ergonómico, psicosocial y químico en la universidad. 2. Apoyar en la coordinación de las necesidades de capacitación en: materia de prevención según los riesgos prioritarios y los niveles de la organización. 3. Apoyar en el asesoramiento técnico a la División de Servicios Administrativos en cuanto a la creación  e implementación de los: programas  de Seguridad Industrial e higiene ocupacional.  4. Apoyar en planificar, dirigir y supervisar las actividades del personal, en seguridad y salud en el trabajo. 5. Contribuir en el cumplimiento de las políticas  y normas establecidas en el Sistema de Gestión de Seguridad y Salud en el Trabajo. 6. Prestar apoyo en establecer conjuntamente con la División de Servicios Administrativos las políticas a seguir en materia de seguridad y salud en el trabajo. 7. Apoyar en la coordinación y participación en el programa de inspección planeada en los puestos de trabajo.  8. Contribuir en la elaboración, documentación y/o actualización de las normas y procedimientos relacionados con el sistema de gestión  de seguridad y salud en el trabajo. 9. Contribuir en el cumplimiento de las normas y procedimientos establecidos por la Universidad. 10. Elaborar los informes periódicos de las actividades realizadas. 11. Apoyar el programa de gestión de seguridad y salud en el trabajo: elaborando la formulación  de políticas, objetivos, metas, procedimientos administrativos y técnicos relacionados al área. 12. Apoyar la elaboración y actualización el programa de seguridad y salud en el trabajo  y el panorama de factores de riesgo. 13. Apoyar en el desarrollo del sistema de gestión  en seguridad y salud en el trabajo.  14. Contribuir en los adelantos de estudios de control y valoración de riesgos. 15. Contribuir en la evaluación y ajuste en forma periódica la ejecución del sistema de gestión  de seguridad y salud en el trabajo. 16. Contribuir con la coordinación con la ARL, a la que se encuentre afiliada la institución: las actividades de promoción de la salud y prevención  de riesgos profesionales, necesarios para el cumplimiento del sistema de seguridad y salud en el trabajo. 17. Apoyar el  conjunto con los líderes de los procesos de del sistema integrado de gestión, la identificación de peligros, evaluación y control de riesgos, realizando la programación a corto, mediano y largo plazo de las intervenciones determinadas.  18. Apoyar en la elaboración y actualización de las matrices de identificación de peligros y control de riesgos  en la universidad. 19. Apoyar en el diseño de mecanismos e implementarlos para la socialización del sistema de gestión de seguridad  y salud en el trabajo, la política, objetivos, metas, resultados de los indicadores.  20. Velar por cumplimiento a los decretos 1443 de 2014, Decreto 1072 de 2015, Resolución 0312 de 2018 y demás normatividad aplicable, en lo pertinente a la implementación y ejecución  del sistema de gestión de seguridad y salud en el trabajo. 21. Asegurar que se establezcan, implementen y mantengan los procesos necesarios para la eficiencia del sistema de Gestión de Seguridad y Salud en el Trabajo  de la UNIVERSIDAD DE LOS LLANOS. 22. Informar ante la rectoría quien es la representación legal de la Universidad sobre el desempeño del Sistema de Gestión de Seguridad y Salud en el Trabajo y de cualquier necesidad de Mejora. 23. Asegurar que se promueva la toma de conciencia de los requisitos del cliente en todos los niveles de la organización. 24. Prestar apoyo a las auditorías internas y externas recibidas y al plan de mejoramiento de acuerdo con las actividades en la División de Servicios Administrativos en especial las inherentes al Sistema de Gestión de Seguridad y Salud en el Trabajo. 25.  Apoyar en el cumplimiento de la realización de los exámenes médicos de ingreso, periódicos y egreso del personal académico administrativo de la Universidad de los Llanos.</v>
          </cell>
          <cell r="CT158">
            <v>40445474.299999997</v>
          </cell>
          <cell r="CU158">
            <v>436</v>
          </cell>
          <cell r="CV158">
            <v>421</v>
          </cell>
          <cell r="CY158">
            <v>7110</v>
          </cell>
          <cell r="CZ158" t="str">
            <v>M5</v>
          </cell>
        </row>
        <row r="159">
          <cell r="B159" t="str">
            <v>0060 DE 2024</v>
          </cell>
          <cell r="C159">
            <v>1121827176</v>
          </cell>
          <cell r="D159" t="str">
            <v>ERNESTO JARAMILLO VALENZUELA</v>
          </cell>
          <cell r="E159" t="str">
            <v>CONTRATO DE PRESTACIÓN DE SERVICIOS PROFESIONALES</v>
          </cell>
          <cell r="F159" t="str">
            <v>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v>
          </cell>
          <cell r="G159">
            <v>45306</v>
          </cell>
          <cell r="H159">
            <v>22193904</v>
          </cell>
          <cell r="I159" t="str">
            <v>Seis (06) meses calendario</v>
          </cell>
          <cell r="J159">
            <v>45306</v>
          </cell>
          <cell r="K159">
            <v>45487</v>
          </cell>
          <cell r="L159" t="str">
            <v>NO APLICA</v>
          </cell>
          <cell r="M159" t="str">
            <v>NO APLICA</v>
          </cell>
          <cell r="N159" t="str">
            <v>NO APLICA</v>
          </cell>
          <cell r="O159">
            <v>7</v>
          </cell>
          <cell r="P159">
            <v>1972791</v>
          </cell>
          <cell r="Q159">
            <v>45306</v>
          </cell>
          <cell r="R159">
            <v>45322</v>
          </cell>
          <cell r="S159">
            <v>3698984</v>
          </cell>
          <cell r="T159">
            <v>45323</v>
          </cell>
          <cell r="U159">
            <v>45351</v>
          </cell>
          <cell r="V159">
            <v>3698984</v>
          </cell>
          <cell r="W159">
            <v>45352</v>
          </cell>
          <cell r="X159">
            <v>45382</v>
          </cell>
          <cell r="Y159">
            <v>3698984</v>
          </cell>
          <cell r="Z159">
            <v>45383</v>
          </cell>
          <cell r="AA159">
            <v>45412</v>
          </cell>
          <cell r="AB159">
            <v>3698984</v>
          </cell>
          <cell r="AC159">
            <v>45413</v>
          </cell>
          <cell r="AD159">
            <v>45443</v>
          </cell>
          <cell r="AE159">
            <v>3698984</v>
          </cell>
          <cell r="AF159">
            <v>45444</v>
          </cell>
          <cell r="AG159">
            <v>45473</v>
          </cell>
          <cell r="AH159">
            <v>1726193</v>
          </cell>
          <cell r="AI159">
            <v>45474</v>
          </cell>
          <cell r="AJ159">
            <v>45487</v>
          </cell>
          <cell r="BI159" t="str">
            <v xml:space="preserve">División de Servicios Administrativos </v>
          </cell>
          <cell r="BJ159" t="str">
            <v>VÍCTOR EFREN ORTÍZ ORTÍZ</v>
          </cell>
          <cell r="BK159" t="str">
            <v>Jefe de Oficina</v>
          </cell>
          <cell r="BL159">
            <v>20</v>
          </cell>
          <cell r="BM159">
            <v>45306</v>
          </cell>
          <cell r="BN159">
            <v>2599259317</v>
          </cell>
          <cell r="BO159">
            <v>82</v>
          </cell>
          <cell r="BP159">
            <v>45306</v>
          </cell>
          <cell r="BQ159">
            <v>22193904</v>
          </cell>
          <cell r="CS159" t="str">
            <v>1. Evaluación Médica ocupacional que se realiza para determinar las condiciones de salud del trabajador en función a las condiciones de trabajo a las que estaría expuesto, acorde con el perfil del cargo y con los requerimientos de la tarea. 2. Evaluación médica periódica: En casos seleccionados con el fin de monitorear la exposición a factores de riesgo e identificar en forma precoz posibles alteraciones temporales o permanentes de salud del trabajador, ocasionadas o agravadas por la labor o por la exposición al medio ambiente de trabajo. 3. Examen post-incapacidad: Aquel que se efectúa al final de un periodo de incapacidad laboral con el fin de evaluar la condición de salud actual del paciente, si el trabajador puede regresar a las labores habituales que estaba ejecutando o si tiene restricciones para el ejercicio de las mismas. 4. Examen por reubicación laboral o cambio de ocupación: evaluación médica al trabajador cada vez al cambiar de ocupación y ello implique cambios de medio ambiente laboral, de funciones, tareas o exposición a nuevos o mayores factores de riesgo. 5. Examen de Egreso o retiro: Evaluación médica ejecutada cuando se termina la relación laboral, con el objeto de valorar y registrar las condiciones de salud en las que el trabajador se retira de las tareas o funciones asignadas. 6. Evaluaciones Médicas ocupacionales orientadas al riesgo laboral. 7. Evaluación de Exámenes paraclínicos, Historia Médica Laboral, examen físico,  y programar la realización de pruebas especiales en caso de ser requeridas a los trabajadores. 8. Organización de charlas de temas de salud y jornadas nutricionales. 9. Determinar que la condición de salud integral de los trabajadores es recomendable para laborar en dichas áreas. 10. Determinar que no se ha alterado la condición de salud  del personal que ya se encuentra asignado a  áreas de trabajo con motivo de la actividad laboral. 11. Evaluación de los puestos de trabajo y procesos peligrosos. 12. Colaborar con la realización de programas de conservación de salud orientados según los riesgos encontrados en cada actividad laboral, así como con la implementación de notificaciones de riesgo y AST (Análisis de Seguridad en el Trabajo). 13. Elaborar y presentar informes sobre estadísticas de morbilidad. 14. Elaborar indicadores de gestión que permitan establecer los mecanismos de control sobre el sistema de vigilancia epidemiológica necesario. 15. Atender las lesiones de los trabajadores y trabajadoras, producidas por los accidentes de trabajo y clasificarlos según la categoría de daño contemplada en el artículo 78 de la Lopcymat, así como determinar posterior a su rehabilitación, el grado de discapacidad, sus habilidades y destrezas. 16. Participar en conjunto con el equipo de trabajo multidisciplinario, los trabajadores o trabajadoras y el Comité de Seguridad y Salud Laboral, en la evaluación de los puestos de trabajo, con la finalidad preventiva de adaptarlos al trabajador y trabajadora. 17. Asesorar en las actividades de prevención en salud que permitan el desarrollo de los planes de recreación, utilización del tiempo libre, descanso y turismo social coordinado por la división de servicios administrativos. 18. Brindar apoyo al manejo y organización del archivo documental físico y digital de acuerdo a las normas establecidas por la Ley General de Archivo y la Universidad para que este se encuentre en completo orden y velar por el inventario físico de la división de servicios administrativos.</v>
          </cell>
          <cell r="CT159">
            <v>1121827176</v>
          </cell>
          <cell r="CU159">
            <v>436</v>
          </cell>
          <cell r="CV159">
            <v>421</v>
          </cell>
          <cell r="CY159">
            <v>7490</v>
          </cell>
          <cell r="CZ159" t="str">
            <v>M6</v>
          </cell>
        </row>
        <row r="160">
          <cell r="B160" t="str">
            <v>0061 DE 2024</v>
          </cell>
          <cell r="C160">
            <v>40441400</v>
          </cell>
          <cell r="D160" t="str">
            <v xml:space="preserve">TRICIA VERLEY GONZALEZ VELAIZAN </v>
          </cell>
          <cell r="E160" t="str">
            <v>CONTRATO DE PRESTACIÓN DE SERVICIOS DE APOYO A LA GESTIÓN</v>
          </cell>
          <cell r="F160" t="str">
            <v>PRESTACIÓN DE SERVICIOS DE APOYO A LA GESTIÓN NECESARIO PARA EL FORTALECIMIENTO DE LOS PROCESOS DE GESTIÓN DOCUMENTAL EN LA DIVISIÓN DE SERVICIOS ADMINISTRATIVOS DE LA UNIVERSIDAD DE LOS LLANOS.</v>
          </cell>
          <cell r="G160">
            <v>45306</v>
          </cell>
          <cell r="H160">
            <v>10841855</v>
          </cell>
          <cell r="I160" t="str">
            <v>Cinco (05) meses calendario</v>
          </cell>
          <cell r="J160">
            <v>45306</v>
          </cell>
          <cell r="K160">
            <v>45457</v>
          </cell>
          <cell r="L160" t="str">
            <v>NO APLICA</v>
          </cell>
          <cell r="M160" t="str">
            <v>NO APLICA</v>
          </cell>
          <cell r="N160" t="str">
            <v>NO APLICA</v>
          </cell>
          <cell r="O160">
            <v>6</v>
          </cell>
          <cell r="P160">
            <v>1156465</v>
          </cell>
          <cell r="Q160">
            <v>45306</v>
          </cell>
          <cell r="R160">
            <v>45322</v>
          </cell>
          <cell r="S160">
            <v>2168371</v>
          </cell>
          <cell r="T160">
            <v>45323</v>
          </cell>
          <cell r="U160">
            <v>45351</v>
          </cell>
          <cell r="V160">
            <v>2168371</v>
          </cell>
          <cell r="W160">
            <v>45352</v>
          </cell>
          <cell r="X160">
            <v>45382</v>
          </cell>
          <cell r="Y160">
            <v>2168371</v>
          </cell>
          <cell r="Z160">
            <v>45383</v>
          </cell>
          <cell r="AA160">
            <v>45412</v>
          </cell>
          <cell r="AB160">
            <v>2168371</v>
          </cell>
          <cell r="AC160">
            <v>45413</v>
          </cell>
          <cell r="AD160">
            <v>45443</v>
          </cell>
          <cell r="AE160">
            <v>1011906</v>
          </cell>
          <cell r="AF160">
            <v>45444</v>
          </cell>
          <cell r="AG160">
            <v>45457</v>
          </cell>
          <cell r="BI160" t="str">
            <v xml:space="preserve">División de Servicios Administrativos </v>
          </cell>
          <cell r="BJ160" t="str">
            <v>VÍCTOR EFREN ORTÍZ ORTÍZ</v>
          </cell>
          <cell r="BK160" t="str">
            <v>Jefe de Oficina</v>
          </cell>
          <cell r="BL160">
            <v>20</v>
          </cell>
          <cell r="BM160">
            <v>45306</v>
          </cell>
          <cell r="BN160">
            <v>2599259317</v>
          </cell>
          <cell r="BO160">
            <v>49</v>
          </cell>
          <cell r="BP160">
            <v>45306</v>
          </cell>
          <cell r="BQ160">
            <v>10905624</v>
          </cell>
          <cell r="CS160" t="str">
            <v>1. Apoyar las actividades de gestión archivística de la División de Servicios Administrativos, con criterio de eficiencia, eficacia y efectividad y asesoría a las dependencias respecto a organización de los archivos de gestión y aplicación de la normatividad vigente. 2. Apoyar la recepción, revisión, clasificación, radicación, distribución y control de la correspondencia interna y externa, tanto física como digital de acuerdo con las instrucciones del jefe de la Oficina de la División de Servicios Administrativos. 3. Contribuir en la proyección de informes referentes a la gestión documental, que se requieran de la División de Servicios Administrativos para las dependencias de la institución. 4. Brindar apoyo en la elaboración de informes periódicos de las actividades realizadas. 5. Apoyar las actividades en cuanto a disposiciones legales en materia de gestión documental y archivo.  6. Apoyar el proceso de verificación del correo de la División.</v>
          </cell>
          <cell r="CT160">
            <v>40441400</v>
          </cell>
          <cell r="CU160">
            <v>436</v>
          </cell>
          <cell r="CV160">
            <v>421</v>
          </cell>
          <cell r="CY160">
            <v>8211</v>
          </cell>
          <cell r="CZ160" t="str">
            <v>M6</v>
          </cell>
        </row>
        <row r="161">
          <cell r="B161" t="str">
            <v>0062 DE 2024</v>
          </cell>
          <cell r="C161">
            <v>1121897651</v>
          </cell>
          <cell r="D161" t="str">
            <v xml:space="preserve">DIANA MARCELA LEON TRIGOS </v>
          </cell>
          <cell r="E161" t="str">
            <v>CONTRATO DE PRESTACIÓN DE SERVICIOS PROFESIONALES</v>
          </cell>
          <cell r="F161" t="str">
            <v>PRESTACIÓN DE SERVICIOS PROFESIONALES NECESARIO PARA EL FORTALECIMIENTO DE LOS PROCESOS DEL ÁREA DE SEGURIDAD Y SALUD EN EL TRABAJO DE LA DIVISIÓN DE SERVICIOS ADMINISTRATIVOS DE LA UNIVERSIDAD DE LOS LLANOS.</v>
          </cell>
          <cell r="G161">
            <v>45306</v>
          </cell>
          <cell r="H161">
            <v>18367368</v>
          </cell>
          <cell r="I161" t="str">
            <v>Seis (06) meses calendario</v>
          </cell>
          <cell r="J161">
            <v>45306</v>
          </cell>
          <cell r="K161">
            <v>45487</v>
          </cell>
          <cell r="L161" t="str">
            <v>NO APLICA</v>
          </cell>
          <cell r="M161" t="str">
            <v>NO APLICA</v>
          </cell>
          <cell r="N161" t="str">
            <v>NO APLICA</v>
          </cell>
          <cell r="O161">
            <v>7</v>
          </cell>
          <cell r="P161">
            <v>1632655</v>
          </cell>
          <cell r="Q161">
            <v>45306</v>
          </cell>
          <cell r="R161">
            <v>45322</v>
          </cell>
          <cell r="S161">
            <v>3061228</v>
          </cell>
          <cell r="T161">
            <v>45323</v>
          </cell>
          <cell r="U161">
            <v>45351</v>
          </cell>
          <cell r="V161">
            <v>3061228</v>
          </cell>
          <cell r="W161">
            <v>45352</v>
          </cell>
          <cell r="X161">
            <v>45382</v>
          </cell>
          <cell r="Y161">
            <v>3061228</v>
          </cell>
          <cell r="Z161">
            <v>45383</v>
          </cell>
          <cell r="AA161">
            <v>45412</v>
          </cell>
          <cell r="AB161">
            <v>3061228</v>
          </cell>
          <cell r="AC161">
            <v>45413</v>
          </cell>
          <cell r="AD161">
            <v>45443</v>
          </cell>
          <cell r="AE161">
            <v>3061228</v>
          </cell>
          <cell r="AF161">
            <v>45444</v>
          </cell>
          <cell r="AG161">
            <v>45473</v>
          </cell>
          <cell r="AH161">
            <v>1428573</v>
          </cell>
          <cell r="AI161">
            <v>45474</v>
          </cell>
          <cell r="AJ161">
            <v>45487</v>
          </cell>
          <cell r="BI161" t="str">
            <v xml:space="preserve">División de Servicios Administrativos </v>
          </cell>
          <cell r="BJ161" t="str">
            <v>VÍCTOR EFREN ORTÍZ ORTÍZ</v>
          </cell>
          <cell r="BK161" t="str">
            <v>Jefe de Oficina</v>
          </cell>
          <cell r="BL161">
            <v>20</v>
          </cell>
          <cell r="BM161">
            <v>45306</v>
          </cell>
          <cell r="BN161">
            <v>2599259317</v>
          </cell>
          <cell r="BO161">
            <v>109</v>
          </cell>
          <cell r="BP161">
            <v>45306</v>
          </cell>
          <cell r="BQ161">
            <v>18367368</v>
          </cell>
          <cell r="CS161" t="str">
            <v>1. Prestar apoyo en velar por el cumplimiento de las normas de seguridad y salud en el trabajo. 2. Prestar apoyo en las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Prestar apoyo en promover la cultura preventiva entre los trabajadores. 6. Brindar información sobre el uso y mantenimiento correcto de equipos de trabajo. 7. Prestar apoyo en la comunicación sobre el uso obligatorio de equipos de protección individual y colectiva. 8. Brindar información a la coordinación sobre las deficiencias detectadas en las inspecciones periódicas. 9. Colaborar en la investigación de accidentes laborales. 10. Apoyar el proceso de afiliación de ARL a estudiantes con prácticas extramuros. 11. Prestar apoyo en la realización de inspecciones del botiquín de primeros auxilios y de los equipos de extinción de incendios, así como su correcta ubicación. 12. Apoyar la elaboración y actualización el programa de seguridad y salud en el trabajo y el panorama de factores de riesgo. 13. Apoyar en el desarrollo del sistema de gestión en seguridad y salud en el trabajo. 14. Brindar apoyo en la socialización de las matrices de identificación de peligros evaluación y control de riesgos en la universidad. 15. Apoyar en el diseño de mecanismos e implementarlos para la socialización del sistema de gestión de seguridad y salud en el trabajo, la política, objetivos, metas, resultados de los indicadores. 16. Prestar apoyo en velar por cumplimiento a los decretos 1443 de 2014, Decreto 1072 de 2015, Resolución 0312 de 2019 y demás normatividad aplicable, en lo pertinente a la implementación y ejecución del sistema de gestión de seguridad y salud en el trabajo.</v>
          </cell>
          <cell r="CT161">
            <v>1121897651.4000001</v>
          </cell>
          <cell r="CU161">
            <v>436</v>
          </cell>
          <cell r="CV161">
            <v>421</v>
          </cell>
          <cell r="CY161">
            <v>8299</v>
          </cell>
          <cell r="CZ161" t="str">
            <v>M6</v>
          </cell>
        </row>
        <row r="162">
          <cell r="B162" t="str">
            <v>0063 DE 2024</v>
          </cell>
          <cell r="C162">
            <v>1121880108</v>
          </cell>
          <cell r="D162" t="str">
            <v>JOHN ANDERSSON SALAZAR ORTIZ</v>
          </cell>
          <cell r="E162" t="str">
            <v>CONTRATO DE PRESTACIÓN DE SERVICIOS DE APOYO A LA GESTIÓN</v>
          </cell>
          <cell r="F162" t="str">
            <v>PRESTACIÓN DE SERVICIOS DE APOYO A LA GESTIÓN NECESARIO PARA EL FORTALECIMIENTO DE LOS PROCESOS EN LA DIVISIÓN DE SERVICIOS ADMINISTRATIVOS DE LA UNIVERSIDAD DE LOS LLANOS.</v>
          </cell>
          <cell r="G162">
            <v>45306</v>
          </cell>
          <cell r="H162">
            <v>14540832</v>
          </cell>
          <cell r="I162" t="str">
            <v>Seis (06) meses calendario</v>
          </cell>
          <cell r="J162">
            <v>45306</v>
          </cell>
          <cell r="K162">
            <v>45487</v>
          </cell>
          <cell r="L162" t="str">
            <v>NO APLICA</v>
          </cell>
          <cell r="M162" t="str">
            <v>NO APLICA</v>
          </cell>
          <cell r="N162" t="str">
            <v>NO APLICA</v>
          </cell>
          <cell r="O162">
            <v>7</v>
          </cell>
          <cell r="P162">
            <v>1292518</v>
          </cell>
          <cell r="Q162">
            <v>45306</v>
          </cell>
          <cell r="R162">
            <v>45322</v>
          </cell>
          <cell r="S162">
            <v>2423472</v>
          </cell>
          <cell r="T162">
            <v>45323</v>
          </cell>
          <cell r="U162">
            <v>45351</v>
          </cell>
          <cell r="V162">
            <v>2423472</v>
          </cell>
          <cell r="W162">
            <v>45352</v>
          </cell>
          <cell r="X162">
            <v>45382</v>
          </cell>
          <cell r="Y162">
            <v>2423472</v>
          </cell>
          <cell r="Z162">
            <v>45383</v>
          </cell>
          <cell r="AA162">
            <v>45412</v>
          </cell>
          <cell r="AB162">
            <v>2423472</v>
          </cell>
          <cell r="AC162">
            <v>45413</v>
          </cell>
          <cell r="AD162">
            <v>45443</v>
          </cell>
          <cell r="AE162">
            <v>2423472</v>
          </cell>
          <cell r="AF162">
            <v>45444</v>
          </cell>
          <cell r="AG162">
            <v>45473</v>
          </cell>
          <cell r="AH162">
            <v>1130954</v>
          </cell>
          <cell r="AI162">
            <v>45474</v>
          </cell>
          <cell r="AJ162">
            <v>45487</v>
          </cell>
          <cell r="BI162" t="str">
            <v xml:space="preserve">División de Servicios Administrativos </v>
          </cell>
          <cell r="BJ162" t="str">
            <v>VÍCTOR EFREN ORTÍZ ORTÍZ</v>
          </cell>
          <cell r="BK162" t="str">
            <v>Jefe de Oficina</v>
          </cell>
          <cell r="BL162">
            <v>20</v>
          </cell>
          <cell r="BM162">
            <v>45306</v>
          </cell>
          <cell r="BN162">
            <v>2599259317</v>
          </cell>
          <cell r="BO162">
            <v>100</v>
          </cell>
          <cell r="BP162">
            <v>45306</v>
          </cell>
          <cell r="BQ162">
            <v>14540832</v>
          </cell>
          <cell r="CS162" t="str">
            <v>1. Apoyar el manejo y alimentación de hojas de vida de los funcionarios de la Universidad en el Módulo de Talento Humano. 2. Apoyar el control del equipo biométrico con sus respectivas novedades. 3. Apoyo en el proceso de Ausentismo laboral. 4. Apoyar el proceso de capacitaciones. 5. Contribuir con la correcta gestión documental de evaluaciones de desempeño de empleados de carrera. 6. Apoyar el proceso de novedades de nómina. 7. Apoyar la actualización de hojas de vida de empleados oficiales y de planta. 8. Apoyar el proceso de archivo de hojas de vida. 9. Apoyar las actividades de gestión documental y archivo. 10. Prestar apoyo a las auditorías internas y externas recibidas y al plan de mejoramiento de acuerdo con las actividades en la División de Servicios Administrativos. 11. Brindar apoyo en la revisión de trabajo suplementario y horas extras del personal de granja. 12. Apoyar el proceso de alimentación del Indicador de ausentismo por enfermedad general o común. 13. Apoyar la verificación de Documentos para vinculación de Docentes Catedráticos de Posgrado. 14. Apoyar la verificación de documentos para cuentas de Docentes Posgrados.</v>
          </cell>
          <cell r="CT162">
            <v>1121880108</v>
          </cell>
          <cell r="CU162">
            <v>436</v>
          </cell>
          <cell r="CV162">
            <v>421</v>
          </cell>
          <cell r="CY162">
            <v>8299</v>
          </cell>
          <cell r="CZ162" t="str">
            <v>M6</v>
          </cell>
        </row>
        <row r="163">
          <cell r="B163" t="str">
            <v>0064 DE 2024</v>
          </cell>
          <cell r="C163">
            <v>1121954615</v>
          </cell>
          <cell r="D163" t="str">
            <v>CAROLAIN YIDSNEY MELO MORALES</v>
          </cell>
          <cell r="E163" t="str">
            <v>CONTRATO DE PRESTACIÓN DE SERVICIOS PROFESIONALES</v>
          </cell>
          <cell r="F163" t="str">
            <v>PRESTACIÓN DE SERVICIOS PROFESIONALES NECESARIO PARA EL FORTALECIMIENTO DE LOS PROCESOS EN LA DIVISIÓN DE SERVICIOS ADMINISTRATIVOS DE LA UNIVERSIDAD DE LOS LLANOS.</v>
          </cell>
          <cell r="G163">
            <v>45306</v>
          </cell>
          <cell r="H163">
            <v>18367368</v>
          </cell>
          <cell r="I163" t="str">
            <v>Seis (06) meses calendario</v>
          </cell>
          <cell r="J163">
            <v>45306</v>
          </cell>
          <cell r="K163">
            <v>45487</v>
          </cell>
          <cell r="L163" t="str">
            <v>NO APLICA</v>
          </cell>
          <cell r="M163" t="str">
            <v>NO APLICA</v>
          </cell>
          <cell r="N163" t="str">
            <v>NO APLICA</v>
          </cell>
          <cell r="O163">
            <v>7</v>
          </cell>
          <cell r="P163">
            <v>1632655</v>
          </cell>
          <cell r="Q163">
            <v>45306</v>
          </cell>
          <cell r="R163">
            <v>45322</v>
          </cell>
          <cell r="S163">
            <v>3061228</v>
          </cell>
          <cell r="T163">
            <v>45323</v>
          </cell>
          <cell r="U163">
            <v>45351</v>
          </cell>
          <cell r="V163">
            <v>3061228</v>
          </cell>
          <cell r="W163">
            <v>45352</v>
          </cell>
          <cell r="X163">
            <v>45382</v>
          </cell>
          <cell r="Y163">
            <v>3061228</v>
          </cell>
          <cell r="Z163">
            <v>45383</v>
          </cell>
          <cell r="AA163">
            <v>45412</v>
          </cell>
          <cell r="AB163">
            <v>3061228</v>
          </cell>
          <cell r="AC163">
            <v>45413</v>
          </cell>
          <cell r="AD163">
            <v>45443</v>
          </cell>
          <cell r="AE163">
            <v>3061228</v>
          </cell>
          <cell r="AF163">
            <v>45444</v>
          </cell>
          <cell r="AG163">
            <v>45473</v>
          </cell>
          <cell r="AH163">
            <v>1428573</v>
          </cell>
          <cell r="AI163">
            <v>45474</v>
          </cell>
          <cell r="AJ163">
            <v>45487</v>
          </cell>
          <cell r="BI163" t="str">
            <v xml:space="preserve">División de Servicios Administrativos </v>
          </cell>
          <cell r="BJ163" t="str">
            <v>VÍCTOR EFREN ORTÍZ ORTÍZ</v>
          </cell>
          <cell r="BK163" t="str">
            <v>Jefe de Oficina</v>
          </cell>
          <cell r="BL163">
            <v>20</v>
          </cell>
          <cell r="BM163">
            <v>45306</v>
          </cell>
          <cell r="BN163">
            <v>2599259317</v>
          </cell>
          <cell r="BO163">
            <v>118</v>
          </cell>
          <cell r="BP163">
            <v>45306</v>
          </cell>
          <cell r="BQ163">
            <v>18367368</v>
          </cell>
          <cell r="CS163" t="str">
            <v>1. Contribuir en la gestión y en las actividades programadas del plan institucional de capacitación (PIC), como las que se presenten en el desarrollo del Comité PIC. 2. Apoyar en la legalización de avances y órdenes de trabajo del plan institucional de capacitación. 3. Colaborar en las actividades programadas, manejo del archivo y desarrollo del comité de convivencia laboral. 4. Apoyar en el desarrollo y gestión que conlleve la Comisión de Personal y de carrera administrativa de la Universidad de los Llanos. 5. Prestar apoyo en las actividades programadas del Plan de Bienestar Social integrado por los 3 componentes: (Bienestar Institucional, Seguridad y Salud en el Trabajo “SST” y División de Servicios Administrativos).  6. Apoyar en el manejo del desarrollo y archivo en el COPASST "Comité Paritario de Seguridad y Salud en el Trabajo". 7. Contribuir en la elaboración de los Informes de gestión en general y estadísticos que se generen en la División de Servicios Administrativos.  8. Brindar apoyo en las actividades del proceso de Gestión de Talento Humano "procedimientos y Formatos". 9. Coadyuvar en el diligenciamiento del indicador de gestión referente a capacitación y estímulos de los funcionarios no docentes (PIC) de la Universidad de los Llanos asignado a la División de Servicios Administrativos y brindar apoyo en la asesoría en el diligenciamiento de los demás indicadores de gestión. 10. Apoyar en el diligenciamiento y actividades que surjan en cumplimiento al Plan Anticorrupción y Matriz de Riesgo de la División de Servicios Administrativos. 11. Prestar apoyo a las auditorías internas y externas recibidas y al plan de mejoramiento de acuerdo con las actividades en la División de Servicios Administrativos. 12. Prestar apoyo en los requerimientos por parte del Área de Autoevaluación y Acreditación, la Oficina Asesora de Control Interno de Gestión y la Oficina Asesora de Planeación de la Universidad de los Llanos. 13. Contribuir en la ejecución del Código de Ética, Integridad y Buen Gobierno de la Universidad de los Llanos. 14. Coadyuvar en el desarrollo de actos administrativos y actualización de documentos en general, de acuerdo con las actividades del contrato. 15. Apoyar con el desarrollo de convocatorias de concursos que lleve a cabo la Universidad de los Llanos para cubrimiento de vacantes de cargos administrativos. 16. Prestar apoyo con el cumplimiento y desarrollo de las evaluaciones de desempeño laboral de los funcionarios de la Universidad de los Llanos. 17. Apoyo en la elaboración, diligenciamiento y seguimiento de proyectos BPUNIS para la División de Servicios Administrativos. 18. Prestar apoyo en el desarrollo de Clima Organizacional de la Universidad de los Llanos. 19. Prestar apoyo en brindar respuesta a solicitudes y requerimientos del Departamento Administrativos de la Función Pública y demás entidades del estado. 20. Apoyar la gestión documental y archivo que se generen de las actividades. 21. Contribuir en la proyección de los requerimientos y memorandos que se requieran para la suscripción, ejecución y seguimiento de los contratos que se suscriban con la universidad. 22. Contribuir en la proyección de informes que se requieran la División de Servicios Administrativos para las dependencias de la institución, entidades del estado y órganos de control. 23. Brindar apoyo en el asesoramiento a la División de Servicios Administrativos en el comité de convivencia laboral.  24. Brindar apoyo en la revisión de Estudios Previos y Certificados de necesidad para la contratación de CPS.</v>
          </cell>
          <cell r="CT163">
            <v>1121954615</v>
          </cell>
          <cell r="CU163">
            <v>436</v>
          </cell>
          <cell r="CV163">
            <v>421</v>
          </cell>
          <cell r="CY163">
            <v>6920</v>
          </cell>
          <cell r="CZ163" t="str">
            <v>M5</v>
          </cell>
        </row>
        <row r="164">
          <cell r="B164" t="str">
            <v>0065 DE 2024</v>
          </cell>
          <cell r="C164">
            <v>1121912135</v>
          </cell>
          <cell r="D164" t="str">
            <v>JULIAN ANDRES ALCAZAR PARRADO</v>
          </cell>
          <cell r="E164" t="str">
            <v>CONTRATO DE PRESTACIÓN DE SERVICIOS PROFESIONALES</v>
          </cell>
          <cell r="F164" t="str">
            <v>PRESTACIÓN DE SERVICIOS PROFESIONALES NECESARIO PARA EL FORTALECIMIENTO DE LOS PROCESOS DEL ÁREA DE SEGURIDAD Y SALUD EN EL TRABAJO DE LA UNIVERSIDAD DE LOS LLANOS.</v>
          </cell>
          <cell r="G164">
            <v>45306</v>
          </cell>
          <cell r="H164">
            <v>18367368</v>
          </cell>
          <cell r="I164" t="str">
            <v>Seis (06) meses calendario</v>
          </cell>
          <cell r="J164">
            <v>45306</v>
          </cell>
          <cell r="K164">
            <v>45487</v>
          </cell>
          <cell r="L164" t="str">
            <v>NO APLICA</v>
          </cell>
          <cell r="M164" t="str">
            <v>NO APLICA</v>
          </cell>
          <cell r="N164" t="str">
            <v>NO APLICA</v>
          </cell>
          <cell r="O164">
            <v>7</v>
          </cell>
          <cell r="P164">
            <v>1632655</v>
          </cell>
          <cell r="Q164">
            <v>45306</v>
          </cell>
          <cell r="R164">
            <v>45322</v>
          </cell>
          <cell r="S164">
            <v>3061228</v>
          </cell>
          <cell r="T164">
            <v>45323</v>
          </cell>
          <cell r="U164">
            <v>45351</v>
          </cell>
          <cell r="V164">
            <v>3061228</v>
          </cell>
          <cell r="W164">
            <v>45352</v>
          </cell>
          <cell r="X164">
            <v>45382</v>
          </cell>
          <cell r="Y164">
            <v>3061228</v>
          </cell>
          <cell r="Z164">
            <v>45383</v>
          </cell>
          <cell r="AA164">
            <v>45412</v>
          </cell>
          <cell r="AB164">
            <v>3061228</v>
          </cell>
          <cell r="AC164">
            <v>45413</v>
          </cell>
          <cell r="AD164">
            <v>45443</v>
          </cell>
          <cell r="AE164">
            <v>3061228</v>
          </cell>
          <cell r="AF164">
            <v>45444</v>
          </cell>
          <cell r="AG164">
            <v>45473</v>
          </cell>
          <cell r="AH164">
            <v>1428573</v>
          </cell>
          <cell r="AI164">
            <v>45474</v>
          </cell>
          <cell r="AJ164">
            <v>45487</v>
          </cell>
          <cell r="BI164" t="str">
            <v xml:space="preserve">División de Servicios Administrativos </v>
          </cell>
          <cell r="BJ164" t="str">
            <v>VÍCTOR EFREN ORTÍZ ORTÍZ</v>
          </cell>
          <cell r="BK164" t="str">
            <v>Jefe de Oficina</v>
          </cell>
          <cell r="BL164">
            <v>20</v>
          </cell>
          <cell r="BM164">
            <v>45306</v>
          </cell>
          <cell r="BN164">
            <v>2599259317</v>
          </cell>
          <cell r="BO164">
            <v>112</v>
          </cell>
          <cell r="BP164">
            <v>45306</v>
          </cell>
          <cell r="BQ164">
            <v>18367368</v>
          </cell>
          <cell r="CS164" t="str">
            <v>1.  Prestar apoyo en velar por el cumplimiento de las normas y uso adecuado de lo implementos de  bioseguridad. 2. Apoyar  las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Prestar apoyo en promover la cultura preventiva  entre  los  trabajadores. 6.  Brindar  apoyo  en  la comunicación sobre el uso obligatorio de equipos de protección individual y colectiva. 7. Coadyuvar  a la coordinación brindando información  sobre las deficiencias detectadas en las inspecciones periódicas. 8.  Brindar  información  sobre  las  medidas de emergencia contempladas en el plan de emergencia de la Universidad. 9. Prestar apoyo en la realización de inspecciones del botiquín de primeros auxilios y de los equipos de extinción de incendios, así como su correcta ubicación. 10. Apoyar la elaboración y actualización del programa de seguridad y salud en el trabajo y el panorama de factores de riesgo. 11. Brindar apoyo en la socialización de las matrices de identificación de peligros evaluación y control de riesgos en la universidad. 12. Apoyar en el diseño de mecanismos e implementarlos para la socialización del sistema de gestión de seguridad y salud en el trabajo, la política, objetivos, metas, resultados de los indicadores. 13. Brindar apoyo en la ejecución efectiva de los protocolos de bioseguridad en las instalaciones de la Universidad de los Llanos.</v>
          </cell>
          <cell r="CT164">
            <v>1121912135</v>
          </cell>
          <cell r="CU164">
            <v>436</v>
          </cell>
          <cell r="CV164">
            <v>421</v>
          </cell>
          <cell r="CY164">
            <v>8299</v>
          </cell>
          <cell r="CZ164" t="str">
            <v>M6</v>
          </cell>
        </row>
        <row r="165">
          <cell r="B165" t="str">
            <v>0066 DE 2024</v>
          </cell>
          <cell r="C165">
            <v>1121902199</v>
          </cell>
          <cell r="D165" t="str">
            <v>RAFAEL ANTONIO HUERTAS CASTRO</v>
          </cell>
          <cell r="E165" t="str">
            <v>CONTRATO DE PRESTACIÓN DE SERVICIOS PROFESIONALES</v>
          </cell>
          <cell r="F165" t="str">
            <v>PRESTACIÓN DE SERVICIOS PROFESIONALES NECESARIO PARA EL DESARROLLO DEL PROYECTO FICHA BPUNI SIST 01 0311 2023 “ADQUISICIÓN DE INFRAESTRUCTURA TECNOLÓGICA PARA EL APOYO TRANSVERSAL DE LOS PROCESOS ACADÉMICO ADMINISTRATIVOS DE LA UNIVERSIDAD DE LOS LLANOS”</v>
          </cell>
          <cell r="G165">
            <v>45306</v>
          </cell>
          <cell r="H165">
            <v>29464320</v>
          </cell>
          <cell r="I165" t="str">
            <v>Seis (06) meses calendario</v>
          </cell>
          <cell r="J165">
            <v>45306</v>
          </cell>
          <cell r="K165">
            <v>45487</v>
          </cell>
          <cell r="L165" t="str">
            <v>NO APLICA</v>
          </cell>
          <cell r="M165" t="str">
            <v>NO APLICA</v>
          </cell>
          <cell r="N165" t="str">
            <v>NO APLICA</v>
          </cell>
          <cell r="O165">
            <v>7</v>
          </cell>
          <cell r="P165">
            <v>2619051</v>
          </cell>
          <cell r="Q165">
            <v>45306</v>
          </cell>
          <cell r="R165">
            <v>45322</v>
          </cell>
          <cell r="S165">
            <v>4910720</v>
          </cell>
          <cell r="T165">
            <v>45323</v>
          </cell>
          <cell r="U165">
            <v>45351</v>
          </cell>
          <cell r="V165">
            <v>4910720</v>
          </cell>
          <cell r="W165">
            <v>45352</v>
          </cell>
          <cell r="X165">
            <v>45382</v>
          </cell>
          <cell r="Y165">
            <v>4910720</v>
          </cell>
          <cell r="Z165">
            <v>45383</v>
          </cell>
          <cell r="AA165">
            <v>45412</v>
          </cell>
          <cell r="AB165">
            <v>4910720</v>
          </cell>
          <cell r="AC165">
            <v>45413</v>
          </cell>
          <cell r="AD165">
            <v>45443</v>
          </cell>
          <cell r="AE165">
            <v>4910720</v>
          </cell>
          <cell r="AF165">
            <v>45444</v>
          </cell>
          <cell r="AG165">
            <v>45473</v>
          </cell>
          <cell r="AH165">
            <v>2291669</v>
          </cell>
          <cell r="AI165">
            <v>45474</v>
          </cell>
          <cell r="AJ165">
            <v>45487</v>
          </cell>
          <cell r="BI165" t="str">
            <v>Área de Sistemas</v>
          </cell>
          <cell r="BJ165" t="str">
            <v>ROIMAN ARTURO SASTOQUE GUZMÁN</v>
          </cell>
          <cell r="BK165" t="str">
            <v>Jefe de Oficina</v>
          </cell>
          <cell r="BL165">
            <v>19</v>
          </cell>
          <cell r="BM165">
            <v>45306</v>
          </cell>
          <cell r="BN165">
            <v>77296008</v>
          </cell>
          <cell r="BO165">
            <v>127</v>
          </cell>
          <cell r="BP165">
            <v>45306</v>
          </cell>
          <cell r="BQ165">
            <v>29464320</v>
          </cell>
          <cell r="CS165"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implementación y documentación de nuevas funcionalidades para el Sistema de Información Académico de la Universidad de los Llanos (SIAU). 3. Contribuir con el mantenimiento, actualización y pruebas de las funcionalidades existentes en el SIAU. 4. Colaborar con la documentación técnica de los módulos y desarrollos indicados. 5. Brindar apoyo en el soporte técnico a los usuarios finales, resolviendo las inquietudes/solicitudes relacionadas con la operación del SIAU. 6. Contribuir con el  plan de trabajo que establezca las actividades y los tiempos de los desarrollos, mantenimientos y/o soportes, reportando su avance de ejecución. 7. Apoyar la revisión de la documentación de usuario y las capacitaciones que se requieran sobre el funcionamiento del SIAU. 8. Contribuir a fortalecer el proceso de Gestión de TIC, aplicando estrictamente los procedimientos establecidos.</v>
          </cell>
          <cell r="CT165">
            <v>1121902199.8</v>
          </cell>
          <cell r="CU165">
            <v>645</v>
          </cell>
          <cell r="CV165">
            <v>44716</v>
          </cell>
          <cell r="CY165">
            <v>8299</v>
          </cell>
          <cell r="CZ165" t="str">
            <v>M6</v>
          </cell>
        </row>
        <row r="166">
          <cell r="B166" t="str">
            <v>0067 DE 2024</v>
          </cell>
          <cell r="C166">
            <v>40441513</v>
          </cell>
          <cell r="D166" t="str">
            <v>NINA LISSETH BALLEN RODRIGUEZ</v>
          </cell>
          <cell r="E166" t="str">
            <v>CONTRATO DE PRESTACIÓN DE SERVICIOS PROFESIONALES</v>
          </cell>
          <cell r="F166" t="str">
            <v>PRESTACIÓN DE SERVICIOS PROFESIONALES NECESARIO PARA EL FORTALECIMIENTO DE LOS PROCESOS ESTRATÉGICOS Y MISIONALES DE LA OFICINA ASESORA DE PLANEACIÓN DE LA UNIVERSIDAD DE LOS LLANOS.</v>
          </cell>
          <cell r="G166">
            <v>45306</v>
          </cell>
          <cell r="H166">
            <v>22193904</v>
          </cell>
          <cell r="I166" t="str">
            <v>Seis (06) meses calendario</v>
          </cell>
          <cell r="J166">
            <v>45306</v>
          </cell>
          <cell r="K166">
            <v>45487</v>
          </cell>
          <cell r="L166" t="str">
            <v>NO APLICA</v>
          </cell>
          <cell r="M166" t="str">
            <v>NO APLICA</v>
          </cell>
          <cell r="N166" t="str">
            <v>NO APLICA</v>
          </cell>
          <cell r="O166">
            <v>7</v>
          </cell>
          <cell r="P166">
            <v>1972791</v>
          </cell>
          <cell r="Q166">
            <v>45306</v>
          </cell>
          <cell r="R166">
            <v>45322</v>
          </cell>
          <cell r="S166">
            <v>3698984</v>
          </cell>
          <cell r="T166">
            <v>45323</v>
          </cell>
          <cell r="U166">
            <v>45351</v>
          </cell>
          <cell r="V166">
            <v>3698984</v>
          </cell>
          <cell r="W166">
            <v>45352</v>
          </cell>
          <cell r="X166">
            <v>45382</v>
          </cell>
          <cell r="Y166">
            <v>3698984</v>
          </cell>
          <cell r="Z166">
            <v>45383</v>
          </cell>
          <cell r="AA166">
            <v>45412</v>
          </cell>
          <cell r="AB166">
            <v>3698984</v>
          </cell>
          <cell r="AC166">
            <v>45413</v>
          </cell>
          <cell r="AD166">
            <v>45443</v>
          </cell>
          <cell r="AE166">
            <v>3698984</v>
          </cell>
          <cell r="AF166">
            <v>45444</v>
          </cell>
          <cell r="AG166">
            <v>45473</v>
          </cell>
          <cell r="AH166">
            <v>1726193</v>
          </cell>
          <cell r="AI166">
            <v>45474</v>
          </cell>
          <cell r="AJ166">
            <v>45487</v>
          </cell>
          <cell r="BI166" t="str">
            <v>Oficina Asesora de Planeación</v>
          </cell>
          <cell r="BJ166" t="str">
            <v xml:space="preserve">MARIA PAULA ESTUPIÑAN TIUSO  </v>
          </cell>
          <cell r="BK166" t="str">
            <v>Asesora de Planeación</v>
          </cell>
          <cell r="BL166">
            <v>20</v>
          </cell>
          <cell r="BM166">
            <v>45306</v>
          </cell>
          <cell r="BN166">
            <v>2599259317</v>
          </cell>
          <cell r="BO166">
            <v>50</v>
          </cell>
          <cell r="BP166">
            <v>45306</v>
          </cell>
          <cell r="BQ166">
            <v>22193904</v>
          </cell>
          <cell r="CS166" t="str">
            <v>1. Soportar el acopio, organización y depuración de la información de las unidades académicas para ser entregada a los sistemas de información de las entidades externas, tales como el Ministerio de Educación (SNIES, SAPDIES Y OLE), la Contraloría General de la República (CGR), la Contraloría Departamental del Meta (CDM), el DANE y los demás entes que periódicamente solicitan datos de la Institución. 2. Apoyar las actividades relacionadas con el diseño e implementación de sistemas de información estadística y sistemas de inteligencia de negocios útiles para la toma de decisiones en la Universidad. 3. Cooperar en el acopio, organización, depuración y publicación de la información estadística de la Universidad de los Llanos. 4. Brindar apoyo en los trámites requeridos frente a las diferentes entidades externas para la actualización del representante legal de la Universidad.</v>
          </cell>
          <cell r="CT166">
            <v>40441513</v>
          </cell>
          <cell r="CU166">
            <v>436</v>
          </cell>
          <cell r="CV166">
            <v>240</v>
          </cell>
          <cell r="CY166">
            <v>8299</v>
          </cell>
          <cell r="CZ166" t="str">
            <v>M6</v>
          </cell>
        </row>
        <row r="167">
          <cell r="B167" t="str">
            <v>0068 DE 2024</v>
          </cell>
          <cell r="C167">
            <v>1121936007</v>
          </cell>
          <cell r="D167" t="str">
            <v>LAURA CRISTINA MARTINEZ REY</v>
          </cell>
          <cell r="E167" t="str">
            <v>CONTRATO DE PRESTACIÓN DE SERVICIOS PROFESIONALES</v>
          </cell>
          <cell r="F167" t="str">
            <v>PRESTACIÓN DE SERVICIOS PROFESIONALES NECESARIO PARA EL FORTALECIMIENTO DE LOS PROCESOS DEL ÁREA DE INFRAESTRUCTURA DE LA OFICINA ASESORA DE PLANEACIÓN DE LA UNIVERSIDAD DE LOS LLANOS.</v>
          </cell>
          <cell r="G167">
            <v>45306</v>
          </cell>
          <cell r="H167">
            <v>18367368</v>
          </cell>
          <cell r="I167" t="str">
            <v>Seis (06) meses calendario</v>
          </cell>
          <cell r="J167">
            <v>45306</v>
          </cell>
          <cell r="K167">
            <v>45487</v>
          </cell>
          <cell r="L167" t="str">
            <v>NO APLICA</v>
          </cell>
          <cell r="M167" t="str">
            <v>NO APLICA</v>
          </cell>
          <cell r="N167" t="str">
            <v>NO APLICA</v>
          </cell>
          <cell r="O167">
            <v>7</v>
          </cell>
          <cell r="P167">
            <v>1632655</v>
          </cell>
          <cell r="Q167">
            <v>45306</v>
          </cell>
          <cell r="R167">
            <v>45322</v>
          </cell>
          <cell r="S167">
            <v>3061228</v>
          </cell>
          <cell r="T167">
            <v>45323</v>
          </cell>
          <cell r="U167">
            <v>45351</v>
          </cell>
          <cell r="V167">
            <v>3061228</v>
          </cell>
          <cell r="W167">
            <v>45352</v>
          </cell>
          <cell r="X167">
            <v>45382</v>
          </cell>
          <cell r="Y167">
            <v>3061228</v>
          </cell>
          <cell r="Z167">
            <v>45383</v>
          </cell>
          <cell r="AA167">
            <v>45412</v>
          </cell>
          <cell r="AB167">
            <v>3061228</v>
          </cell>
          <cell r="AC167">
            <v>45413</v>
          </cell>
          <cell r="AD167">
            <v>45443</v>
          </cell>
          <cell r="AE167">
            <v>3061228</v>
          </cell>
          <cell r="AF167">
            <v>45444</v>
          </cell>
          <cell r="AG167">
            <v>45473</v>
          </cell>
          <cell r="AH167">
            <v>1428573</v>
          </cell>
          <cell r="AI167">
            <v>45474</v>
          </cell>
          <cell r="AJ167">
            <v>45487</v>
          </cell>
          <cell r="BI167" t="str">
            <v>Oficina Asesora de Planeación</v>
          </cell>
          <cell r="BJ167" t="str">
            <v xml:space="preserve">MARIA PAULA ESTUPIÑAN TIUSO  </v>
          </cell>
          <cell r="BK167" t="str">
            <v>Asesora de Planeación</v>
          </cell>
          <cell r="BL167">
            <v>20</v>
          </cell>
          <cell r="BM167">
            <v>45306</v>
          </cell>
          <cell r="BN167">
            <v>2599259317</v>
          </cell>
          <cell r="BO167">
            <v>115</v>
          </cell>
          <cell r="BP167">
            <v>45306</v>
          </cell>
          <cell r="BQ167">
            <v>18367368</v>
          </cell>
          <cell r="CS167"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Elaborar los conceptos técnicos solicitados por la Universidad. 4. Brindar apoyo en la respuesta oportuna a los requerimientos institucionales, de la comunidad educativa y de los órganos de control, en materia de obras de infraestructura física. 5. Apoyar en la estructuración de los proyectos de inversión o documentos estratégicos asociados a la infraestructura de la Universidad. 6. Coadyuvar en el reporte de la información requerida de SNIES, SIRECI, Contraloría General y demás entidades que así lo requieran. 7. Brindar apoyo en la consolidación y recopilación de la información relacionada con la infraestructura física de la Universidad, para dar respuestas a los requerimientos solicitados por entes internos y externos de la Universidad. 8. Brindar apoyo en la elaboración y actualización del Plan de mantenimiento físico y el Plan de Desarrollo de infraestructura de la Universidad.</v>
          </cell>
          <cell r="CT167">
            <v>1121936007.9000001</v>
          </cell>
          <cell r="CU167">
            <v>436</v>
          </cell>
          <cell r="CV167">
            <v>240</v>
          </cell>
          <cell r="CY167">
            <v>9609</v>
          </cell>
          <cell r="CZ167" t="str">
            <v>M6</v>
          </cell>
        </row>
        <row r="168">
          <cell r="B168" t="str">
            <v>0069 DE 2024</v>
          </cell>
          <cell r="C168">
            <v>80830452</v>
          </cell>
          <cell r="D168" t="str">
            <v>JUAN PABLO ARANGO MEDINA</v>
          </cell>
          <cell r="E168" t="str">
            <v>CONTRATO DE PRESTACIÓN DE SERVICIOS PROFESIONALES</v>
          </cell>
          <cell r="F168" t="str">
            <v>PRESTACIÓN DE SERVICIOS PROFESIONALES NECESARIO PARA EL FORTALECIMIENTO DE LOS PROCESOS DEL ÁREA DE INFRAESTRUCTURA DE LA OFICINA ASESORA DE PLANEACIÓN DE LA UNIVERSIDAD DE LOS LLANOS.</v>
          </cell>
          <cell r="G168">
            <v>45306</v>
          </cell>
          <cell r="H168">
            <v>29464320</v>
          </cell>
          <cell r="I168" t="str">
            <v>Seis (06) meses calendario</v>
          </cell>
          <cell r="J168">
            <v>45306</v>
          </cell>
          <cell r="K168">
            <v>45487</v>
          </cell>
          <cell r="L168" t="str">
            <v>NO APLICA</v>
          </cell>
          <cell r="M168" t="str">
            <v>NO APLICA</v>
          </cell>
          <cell r="N168" t="str">
            <v>NO APLICA</v>
          </cell>
          <cell r="O168">
            <v>7</v>
          </cell>
          <cell r="P168">
            <v>2619051</v>
          </cell>
          <cell r="Q168">
            <v>45306</v>
          </cell>
          <cell r="R168">
            <v>45322</v>
          </cell>
          <cell r="S168">
            <v>4910720</v>
          </cell>
          <cell r="T168">
            <v>45323</v>
          </cell>
          <cell r="U168">
            <v>45351</v>
          </cell>
          <cell r="V168">
            <v>4910720</v>
          </cell>
          <cell r="W168">
            <v>45352</v>
          </cell>
          <cell r="X168">
            <v>45382</v>
          </cell>
          <cell r="Y168">
            <v>4910720</v>
          </cell>
          <cell r="Z168">
            <v>45383</v>
          </cell>
          <cell r="AA168">
            <v>45412</v>
          </cell>
          <cell r="AB168">
            <v>4910720</v>
          </cell>
          <cell r="AC168">
            <v>45413</v>
          </cell>
          <cell r="AD168">
            <v>45443</v>
          </cell>
          <cell r="AE168">
            <v>4910720</v>
          </cell>
          <cell r="AF168">
            <v>45444</v>
          </cell>
          <cell r="AG168">
            <v>45473</v>
          </cell>
          <cell r="AH168">
            <v>2291669</v>
          </cell>
          <cell r="AI168">
            <v>45474</v>
          </cell>
          <cell r="AJ168">
            <v>45487</v>
          </cell>
          <cell r="BI168" t="str">
            <v>Oficina Asesora de Planeación</v>
          </cell>
          <cell r="BJ168" t="str">
            <v xml:space="preserve">MARIA PAULA ESTUPIÑAN TIUSO  </v>
          </cell>
          <cell r="BK168" t="str">
            <v>Asesora de Planeación</v>
          </cell>
          <cell r="BL168">
            <v>20</v>
          </cell>
          <cell r="BM168">
            <v>45306</v>
          </cell>
          <cell r="BN168">
            <v>2599259317</v>
          </cell>
          <cell r="BO168">
            <v>58</v>
          </cell>
          <cell r="BP168">
            <v>45306</v>
          </cell>
          <cell r="BQ168">
            <v>29464320</v>
          </cell>
          <cell r="CS168"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proyectos de infraestructura física en fase II de la Universidad. 3. Realizar inspección, apoyo a supervisión, vigilancia y control en la ejecución delos estudios y diseños que le sean designadas. 4. Revisar y aprobar en el aspecto técnico, las novedades de los contratos (anticipos, prórrogas, suspensiones, modificaciones, reconocimiento de mayores cantidades de obra, adicionales, terminaciones, liquidaciones y demás) que le sean encomendadas. 5. Tramitar de forma oportuna los requerimientos de interventores o contratistas que le sean asignados. 6. Presentar las observaciones que considere conveniente en el desarrollo de la ejecución de contratos y convenios. 7. Elaborar los conceptos técnicos estructurales solicitados por la Universidad y otros que sean de su competencia. 8. Brindar apoyo en la respuesta oportuna a los requerimientos institucionales, de la comunidad educativa y de los órganos de control, en materia de obras de infraestructura física. 9. Elaborar un informe del estado de las funciones administrativas, contables, legales y técnicas de los contratos en los que haya sido designado supervisor o apoyo a supervisión cuando finalice su contrato de prestación de servicios profesionales.</v>
          </cell>
          <cell r="CT168">
            <v>80830452</v>
          </cell>
          <cell r="CU168">
            <v>436</v>
          </cell>
          <cell r="CV168">
            <v>240</v>
          </cell>
          <cell r="CY168">
            <v>4290</v>
          </cell>
          <cell r="CZ168" t="str">
            <v>M5</v>
          </cell>
        </row>
        <row r="169">
          <cell r="B169" t="str">
            <v>0070 DE 2024</v>
          </cell>
          <cell r="C169">
            <v>17342779</v>
          </cell>
          <cell r="D169" t="str">
            <v>HIGINIO CASTRO HERNANDEZ</v>
          </cell>
          <cell r="E169" t="str">
            <v>CONTRATO DE PRESTACIÓN DE SERVICIOS PROFESIONALES</v>
          </cell>
          <cell r="F169" t="str">
            <v>PRESTACIÓN DE SERVICIOS PROFESIONALES NECESARIO PARA EL FORTALECIMIENTO DE LOS PROCESOS DEL ÁREA DE INFRAESTRUCTURA DE LA OFICINA ASESORA DE PLANEACIÓN DE LA UNIVERSIDAD DE LOS LLANOS.</v>
          </cell>
          <cell r="G169">
            <v>45306</v>
          </cell>
          <cell r="H169">
            <v>29464320</v>
          </cell>
          <cell r="I169" t="str">
            <v>Seis (06) meses calendario</v>
          </cell>
          <cell r="J169">
            <v>45306</v>
          </cell>
          <cell r="K169">
            <v>45487</v>
          </cell>
          <cell r="L169" t="str">
            <v>NO APLICA</v>
          </cell>
          <cell r="M169" t="str">
            <v>NO APLICA</v>
          </cell>
          <cell r="N169" t="str">
            <v>NO APLICA</v>
          </cell>
          <cell r="O169">
            <v>7</v>
          </cell>
          <cell r="P169">
            <v>2619051</v>
          </cell>
          <cell r="Q169">
            <v>45306</v>
          </cell>
          <cell r="R169">
            <v>45322</v>
          </cell>
          <cell r="S169">
            <v>4910720</v>
          </cell>
          <cell r="T169">
            <v>45323</v>
          </cell>
          <cell r="U169">
            <v>45351</v>
          </cell>
          <cell r="V169">
            <v>4910720</v>
          </cell>
          <cell r="W169">
            <v>45352</v>
          </cell>
          <cell r="X169">
            <v>45382</v>
          </cell>
          <cell r="Y169">
            <v>4910720</v>
          </cell>
          <cell r="Z169">
            <v>45383</v>
          </cell>
          <cell r="AA169">
            <v>45412</v>
          </cell>
          <cell r="AB169">
            <v>4910720</v>
          </cell>
          <cell r="AC169">
            <v>45413</v>
          </cell>
          <cell r="AD169">
            <v>45443</v>
          </cell>
          <cell r="AE169">
            <v>4910720</v>
          </cell>
          <cell r="AF169">
            <v>45444</v>
          </cell>
          <cell r="AG169">
            <v>45473</v>
          </cell>
          <cell r="AH169">
            <v>2291669</v>
          </cell>
          <cell r="AI169">
            <v>45474</v>
          </cell>
          <cell r="AJ169">
            <v>45487</v>
          </cell>
          <cell r="BI169" t="str">
            <v>Oficina Asesora de Planeación</v>
          </cell>
          <cell r="BJ169" t="str">
            <v xml:space="preserve">MARIA PAULA ESTUPIÑAN TIUSO  </v>
          </cell>
          <cell r="BK169" t="str">
            <v>Asesora de Planeación</v>
          </cell>
          <cell r="BL169">
            <v>20</v>
          </cell>
          <cell r="BM169">
            <v>45306</v>
          </cell>
          <cell r="BN169">
            <v>2599259317</v>
          </cell>
          <cell r="BO169">
            <v>36</v>
          </cell>
          <cell r="BP169">
            <v>45306</v>
          </cell>
          <cell r="BQ169">
            <v>29464320</v>
          </cell>
          <cell r="CS169"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Participar en las reuniones técnicas conceptuando en los aspectos que son de su competencia. 4. Realizar inspección, apoyo a supervisión, vigilancia y control en la ejecución de las obras civiles que le sean designadas. 5. Revisar y aprobar en el aspecto técnico, las novedades de los contratos (anticipos, prórrogas, suspensiones, modificaciones, reconocimiento de mayores cantidades de obra, adicionales, terminaciones, liquidaciones y demás) que le sean encomendadas. 6. Tramitar de forma oportuna los requerimientos de interventores o contratistas que le sean asignados. 7. Presentar las observaciones que considere conveniente en el desarrollo de la ejecución de contratos y convenios. 8. Elaborar los conceptos técnicos solicitados por la Universidad. 9. Brindar apoyo en la respuesta oportuna a los requerimientos institucionales, de la comunidad educativa y de los órganos de control, en materia de obras de infraestructura física. 10. Apoyar en la estructuración de los proyectos de inversión o documentos estratégicos asociados a la infraestructura de la Universidad. 11. Elaborar un informe del estado de las funciones administrativas, contables, legales y técnicas de los contratos en los que haya sido designado supervisor o apoyo a supervisión cuando finalice su contrato de prestación de servicios profesionales. 12. Brindar apoyo en el reporte de informe mensual del seguimiento a los proyectos de inversión relacionados con infraestructura física.</v>
          </cell>
          <cell r="CT169">
            <v>17342779</v>
          </cell>
          <cell r="CU169">
            <v>436</v>
          </cell>
          <cell r="CV169">
            <v>240</v>
          </cell>
          <cell r="CY169">
            <v>7020</v>
          </cell>
          <cell r="CZ169" t="str">
            <v>M5</v>
          </cell>
        </row>
        <row r="170">
          <cell r="B170" t="str">
            <v>0071 DE 2024</v>
          </cell>
          <cell r="C170">
            <v>1121883647</v>
          </cell>
          <cell r="D170" t="str">
            <v>ESTEFANY ANDREA ZABALA RAMOS</v>
          </cell>
          <cell r="E170" t="str">
            <v>CONTRATO DE PRESTACIÓN DE SERVICIOS PROFESIONALES</v>
          </cell>
          <cell r="F170" t="str">
            <v>PRESTACIÓN DE SERVICIOS PROFESIONALES NECESARIO PARA EL FORTALECIMIENTO DE LOS PROCESOS DEL ÁREA DE INFRAESTRUCTURA DE LA OFICINA ASESORA DE PLANEACIÓN DE LA UNIVERSIDAD DE LOS LLANOS.</v>
          </cell>
          <cell r="G170">
            <v>45306</v>
          </cell>
          <cell r="H170">
            <v>22193904</v>
          </cell>
          <cell r="I170" t="str">
            <v>Seis (06) meses calendario</v>
          </cell>
          <cell r="J170">
            <v>45306</v>
          </cell>
          <cell r="K170">
            <v>45487</v>
          </cell>
          <cell r="L170" t="str">
            <v>NO APLICA</v>
          </cell>
          <cell r="M170" t="str">
            <v>NO APLICA</v>
          </cell>
          <cell r="N170" t="str">
            <v>NO APLICA</v>
          </cell>
          <cell r="O170">
            <v>7</v>
          </cell>
          <cell r="P170">
            <v>1972791</v>
          </cell>
          <cell r="Q170">
            <v>45306</v>
          </cell>
          <cell r="R170">
            <v>45322</v>
          </cell>
          <cell r="S170">
            <v>3698984</v>
          </cell>
          <cell r="T170">
            <v>45323</v>
          </cell>
          <cell r="U170">
            <v>45351</v>
          </cell>
          <cell r="V170">
            <v>3698984</v>
          </cell>
          <cell r="W170">
            <v>45352</v>
          </cell>
          <cell r="X170">
            <v>45382</v>
          </cell>
          <cell r="Y170">
            <v>3698984</v>
          </cell>
          <cell r="Z170">
            <v>45383</v>
          </cell>
          <cell r="AA170">
            <v>45412</v>
          </cell>
          <cell r="AB170">
            <v>3698984</v>
          </cell>
          <cell r="AC170">
            <v>45413</v>
          </cell>
          <cell r="AD170">
            <v>45443</v>
          </cell>
          <cell r="AE170">
            <v>3698984</v>
          </cell>
          <cell r="AF170">
            <v>45444</v>
          </cell>
          <cell r="AG170">
            <v>45473</v>
          </cell>
          <cell r="AH170">
            <v>1726193</v>
          </cell>
          <cell r="AI170">
            <v>45474</v>
          </cell>
          <cell r="AJ170">
            <v>45487</v>
          </cell>
          <cell r="BI170" t="str">
            <v>Oficina Asesora de Planeación</v>
          </cell>
          <cell r="BJ170" t="str">
            <v xml:space="preserve">MARIA PAULA ESTUPIÑAN TIUSO  </v>
          </cell>
          <cell r="BK170" t="str">
            <v>Asesora de Planeación</v>
          </cell>
          <cell r="BL170">
            <v>20</v>
          </cell>
          <cell r="BM170">
            <v>45306</v>
          </cell>
          <cell r="BN170">
            <v>2599259317</v>
          </cell>
          <cell r="BO170">
            <v>103</v>
          </cell>
          <cell r="BP170">
            <v>45306</v>
          </cell>
          <cell r="BQ170">
            <v>22193904</v>
          </cell>
          <cell r="CS170" t="str">
            <v>1. Apoyar desde el componente técnico en la elaboración de los presupuestos de infraestructura requeridos en los proyectos de inversión de la Universidad. 2. Contribuir con la elaboración de estudios previos solicitados por la Vicerrectoría de Recursos Universitarios, relacionados con la infraestructura física de la Universidad. 3. Realizar inspección, apoyo a supervisión, vigilancia y control en la ejecución de las obras civiles que le sean designadas. 4. Revisar y aprobar en el aspecto técnico, las novedades de los contratos (anticipos, prórrogas, suspensiones, modificaciones, reconocimiento de mayores cantidades de obra, adicionales, terminaciones, liquidaciones y demás) que le sean encomendadas. 5. Tramitar de forma oportuna los requerimientos de interventores o contratistas que le sean asignados. 6. Presentar las observaciones que considere conveniente en el desarrollo de la ejecución de contratos y convenios. 7. Elaborar los conceptos técnicos solicitados por la Universidad. 8. Brindar apoyo en la respuesta oportuna a los requerimientos institucionales, de la comunidad educativa y de los órganos de control, en materia de obras de infraestructura física. 9. Realizar los diseños arquitectónicos requeridos en los diferentes proyectos de la Universidad. 10. Elaborar un informe del estado de las funciones administrativas, contables, legales y técnicas de los contratos en los que haya sido designado supervisor o apoyo a supervisión cuando finalice su contrato de prestación de servicios profesionales. 11. Brindar apoyo en el reporte de informe mensual del seguimiento a los proyectos de inversión relacionados con infraestructura física.</v>
          </cell>
          <cell r="CT170">
            <v>1121883647</v>
          </cell>
          <cell r="CU170">
            <v>436</v>
          </cell>
          <cell r="CV170">
            <v>240</v>
          </cell>
          <cell r="CY170">
            <v>4111</v>
          </cell>
          <cell r="CZ170" t="str">
            <v>M5</v>
          </cell>
        </row>
        <row r="171">
          <cell r="B171" t="str">
            <v>0072 DE 2024</v>
          </cell>
          <cell r="C171">
            <v>1121835568</v>
          </cell>
          <cell r="D171" t="str">
            <v>YULY PAOLA DIAZ VACCA</v>
          </cell>
          <cell r="E171" t="str">
            <v>CONTRATO DE PRESTACIÓN DE SERVICIOS PROFESIONALES</v>
          </cell>
          <cell r="F171" t="str">
            <v>PRESTACIÓN DE SERVICIOS PROFESIONALES NECESARIO PARA EL FORTALECIMIENTO DE LOS PROCESOS DE GESTIÓN DE PROYECTOS ESTRATÉGICOS INSTITUCIONALES Y EL FORTALECIMIENTO DE LOS PROCESOS DE PLANEACIÓN DE LA OFICINA ASESORA DE PLANEACIÓN DE LA UNIVERSIDAD DE LOS LLANOS.</v>
          </cell>
          <cell r="G171">
            <v>45306</v>
          </cell>
          <cell r="H171">
            <v>34930194</v>
          </cell>
          <cell r="I171" t="str">
            <v>Seis (06) meses calendario</v>
          </cell>
          <cell r="J171">
            <v>45306</v>
          </cell>
          <cell r="K171">
            <v>45487</v>
          </cell>
          <cell r="L171" t="str">
            <v>NO APLICA</v>
          </cell>
          <cell r="M171" t="str">
            <v>NO APLICA</v>
          </cell>
          <cell r="N171" t="str">
            <v>NO APLICA</v>
          </cell>
          <cell r="O171">
            <v>7</v>
          </cell>
          <cell r="P171">
            <v>3104906</v>
          </cell>
          <cell r="Q171">
            <v>45306</v>
          </cell>
          <cell r="R171">
            <v>45322</v>
          </cell>
          <cell r="S171">
            <v>5821699</v>
          </cell>
          <cell r="T171">
            <v>45323</v>
          </cell>
          <cell r="U171">
            <v>45351</v>
          </cell>
          <cell r="V171">
            <v>5821699</v>
          </cell>
          <cell r="W171">
            <v>45352</v>
          </cell>
          <cell r="X171">
            <v>45382</v>
          </cell>
          <cell r="Y171">
            <v>5821699</v>
          </cell>
          <cell r="Z171">
            <v>45383</v>
          </cell>
          <cell r="AA171">
            <v>45412</v>
          </cell>
          <cell r="AB171">
            <v>5821699</v>
          </cell>
          <cell r="AC171">
            <v>45413</v>
          </cell>
          <cell r="AD171">
            <v>45443</v>
          </cell>
          <cell r="AE171">
            <v>5821699</v>
          </cell>
          <cell r="AF171">
            <v>45444</v>
          </cell>
          <cell r="AG171">
            <v>45473</v>
          </cell>
          <cell r="AH171">
            <v>2716793</v>
          </cell>
          <cell r="AI171">
            <v>45474</v>
          </cell>
          <cell r="AJ171">
            <v>45487</v>
          </cell>
          <cell r="BI171" t="str">
            <v>Oficina Asesora de Planeación</v>
          </cell>
          <cell r="BJ171" t="str">
            <v xml:space="preserve">MARIA PAULA ESTUPIÑAN TIUSO  </v>
          </cell>
          <cell r="BK171" t="str">
            <v>Asesora de Planeación</v>
          </cell>
          <cell r="BL171">
            <v>20</v>
          </cell>
          <cell r="BM171">
            <v>45306</v>
          </cell>
          <cell r="BN171">
            <v>2599259317</v>
          </cell>
          <cell r="BO171">
            <v>83</v>
          </cell>
          <cell r="BP171">
            <v>45306</v>
          </cell>
          <cell r="BQ171">
            <v>34930194</v>
          </cell>
          <cell r="CS171" t="str">
            <v>1. Asesorar y apoyar los procesos y procedimientos administrativos relacionados con la gestión de proyectos. 2. Consolidar y organizar la documentación e información de proyectos estratégicos y suministrarla a usuarios internos o externos que lo requieran. 3. Participar en reuniones o comités asociados a la gestión de los proyectos estratégicos de interés institucional. 4. Asesorar a las unidades académicas y/o administrativas para la formulación de proyectos estratégicos de interés institucional orientados a la gestión de recursos externos y vinculación de diferentes fuentes de financiamiento. 5. Asesorar la formulación de proyectos de interés institucional bajo la Metodología General Ajustada y administrar el usuario formulador en la plataforma MGA Web cuando sea requerido. 6. Verificar el cumplimiento de requisitos de proyectos para su presentación ante los diferentes organismos de financiación, entre ellos el Sistema General de Regalías. 7. Apoyar la realización del seguimiento a la ejecución de los proyectos estratégicos y contribuir con la gestión administrativa encaminada al cumplimiento de los objetivos de los mismos. 8. Apoyar la validación y aprobación de informes de los proyectos financiados con recursos del Sistema General de Regalías ante el Sistema de Monitoreo, Seguimiento, Control y Evaluación (GESPROY) del Departamento Nacional de Planeación. 9. Contribuir al proceso de cierre de los proyectos estratégicos o liquidación convenios de la Institución.</v>
          </cell>
          <cell r="CT171">
            <v>1121835568</v>
          </cell>
          <cell r="CU171">
            <v>436</v>
          </cell>
          <cell r="CV171">
            <v>240</v>
          </cell>
          <cell r="CY171">
            <v>8211</v>
          </cell>
          <cell r="CZ171" t="str">
            <v>M6</v>
          </cell>
        </row>
        <row r="172">
          <cell r="B172" t="str">
            <v>0073 DE 2024</v>
          </cell>
          <cell r="C172">
            <v>1121862805</v>
          </cell>
          <cell r="D172" t="str">
            <v>JHON ALEJANDRO GARCIA VELASQUEZ</v>
          </cell>
          <cell r="E172" t="str">
            <v>CONTRATO DE PRESTACIÓN DE SERVICIOS PROFESIONALES</v>
          </cell>
          <cell r="F172" t="str">
            <v>PRESTACIÓN DE SERVICIOS PROFESIONALES NECESARIO PARA EL FORTALECIMIENTO DE LOS PROCESOS ESTRATÉGICOS Y DE PLANEACIÓN DE LA OFICINA ASESORA DE PLANEACIÓN DE LA UNIVERSIDAD DE LOS LLANOS.</v>
          </cell>
          <cell r="G172">
            <v>45306</v>
          </cell>
          <cell r="H172">
            <v>29464320</v>
          </cell>
          <cell r="I172" t="str">
            <v>Seis (06) meses calendario</v>
          </cell>
          <cell r="J172">
            <v>45306</v>
          </cell>
          <cell r="K172">
            <v>45487</v>
          </cell>
          <cell r="L172" t="str">
            <v>NO APLICA</v>
          </cell>
          <cell r="M172" t="str">
            <v>NO APLICA</v>
          </cell>
          <cell r="N172" t="str">
            <v>NO APLICA</v>
          </cell>
          <cell r="O172">
            <v>7</v>
          </cell>
          <cell r="P172">
            <v>2619051</v>
          </cell>
          <cell r="Q172">
            <v>45306</v>
          </cell>
          <cell r="R172">
            <v>45322</v>
          </cell>
          <cell r="S172">
            <v>4910720</v>
          </cell>
          <cell r="T172">
            <v>45323</v>
          </cell>
          <cell r="U172">
            <v>45351</v>
          </cell>
          <cell r="V172">
            <v>4910720</v>
          </cell>
          <cell r="W172">
            <v>45352</v>
          </cell>
          <cell r="X172">
            <v>45382</v>
          </cell>
          <cell r="Y172">
            <v>4910720</v>
          </cell>
          <cell r="Z172">
            <v>45383</v>
          </cell>
          <cell r="AA172">
            <v>45412</v>
          </cell>
          <cell r="AB172">
            <v>4910720</v>
          </cell>
          <cell r="AC172">
            <v>45413</v>
          </cell>
          <cell r="AD172">
            <v>45443</v>
          </cell>
          <cell r="AE172">
            <v>4910720</v>
          </cell>
          <cell r="AF172">
            <v>45444</v>
          </cell>
          <cell r="AG172">
            <v>45473</v>
          </cell>
          <cell r="AH172">
            <v>2291669</v>
          </cell>
          <cell r="AI172">
            <v>45474</v>
          </cell>
          <cell r="AJ172">
            <v>45487</v>
          </cell>
          <cell r="BI172" t="str">
            <v>Oficina Asesora de Planeación</v>
          </cell>
          <cell r="BJ172" t="str">
            <v xml:space="preserve">MARIA PAULA ESTUPIÑAN TIUSO  </v>
          </cell>
          <cell r="BK172" t="str">
            <v>Asesora de Planeación</v>
          </cell>
          <cell r="BL172">
            <v>20</v>
          </cell>
          <cell r="BM172">
            <v>45306</v>
          </cell>
          <cell r="BN172">
            <v>2599259317</v>
          </cell>
          <cell r="BO172">
            <v>97</v>
          </cell>
          <cell r="BP172">
            <v>45306</v>
          </cell>
          <cell r="BQ172">
            <v>29464320</v>
          </cell>
          <cell r="CS172" t="str">
            <v>1. Brindar apoyo a la Universidad de los Llanos, la Gobernación del Meta y otros entes gubernamentales en el seguimiento a la liquidación, recaudo y transferencias de los recursos de la Estampilla “Universidad de los Llanos”.  2. Apoyar el desarrollo de auditorías al recaudo de los recursos de la Estampilla “Universidad de los Llanos” a los municipios del Departamento del Meta, según cronograma de inspección tributaría establecido con la Gobernación del Meta. 3. Contribuir a la realización de informes de las auditorías realizadas al recaudo de los recursos de la Estampilla “Universidad de los Llanos” a los municipios del Departamento del Meta, según cronograma establecido con la Gobernación del Meta.  4. Prestar apoyo en las jornadas de capacitación sobre Estampilla “Universidad de los Llanos” para los municipios y entes gubernamentales según cronograma establecido con la Gobernación del Meta. 5. Apoyar el registro y actualización de la información asociada a los ingresos y egresos de los recursos de la Estampilla “Universidad de los Llanos”. 6. Apoyar la elaboración de informes y cifras consolidadas del comportamiento de la estampilla "Universidad de los Llanos" con destino a diferentes entes gubernamentales y demás partes interesadas.</v>
          </cell>
          <cell r="CT172">
            <v>1121862805</v>
          </cell>
          <cell r="CU172">
            <v>436</v>
          </cell>
          <cell r="CV172">
            <v>240</v>
          </cell>
          <cell r="CY172">
            <v>6920</v>
          </cell>
          <cell r="CZ172" t="str">
            <v>M5</v>
          </cell>
        </row>
        <row r="173">
          <cell r="B173" t="str">
            <v>0074 DE 2024</v>
          </cell>
          <cell r="C173">
            <v>40441260</v>
          </cell>
          <cell r="D173" t="str">
            <v>MARTHA EDITH VERGARA ACEVEDO</v>
          </cell>
          <cell r="E173" t="str">
            <v>CONTRATO DE PRESTACIÓN DE SERVICIOS PROFESIONALES</v>
          </cell>
          <cell r="F173" t="str">
            <v>PRESTACIÓN DE SERVICIOS PROFESIONALES NECESARIO PARA EL FORTALECIMIENTO DE LOS PROCESOS ESTRATÉGICOS Y DE PLANEACIÓN DE LA OFICINA ASESORA DE PLANEACIÓN DE LA UNIVERSIDAD DE LOS LLANOS.</v>
          </cell>
          <cell r="G173">
            <v>45306</v>
          </cell>
          <cell r="H173">
            <v>22193904</v>
          </cell>
          <cell r="I173" t="str">
            <v>Seis (06) meses calendario</v>
          </cell>
          <cell r="J173">
            <v>45306</v>
          </cell>
          <cell r="K173">
            <v>45487</v>
          </cell>
          <cell r="L173" t="str">
            <v>NO APLICA</v>
          </cell>
          <cell r="M173" t="str">
            <v>NO APLICA</v>
          </cell>
          <cell r="N173" t="str">
            <v>NO APLICA</v>
          </cell>
          <cell r="O173">
            <v>7</v>
          </cell>
          <cell r="P173">
            <v>1972791</v>
          </cell>
          <cell r="Q173">
            <v>45306</v>
          </cell>
          <cell r="R173">
            <v>45322</v>
          </cell>
          <cell r="S173">
            <v>3698984</v>
          </cell>
          <cell r="T173">
            <v>45323</v>
          </cell>
          <cell r="U173">
            <v>45351</v>
          </cell>
          <cell r="V173">
            <v>3698984</v>
          </cell>
          <cell r="W173">
            <v>45352</v>
          </cell>
          <cell r="X173">
            <v>45382</v>
          </cell>
          <cell r="Y173">
            <v>3698984</v>
          </cell>
          <cell r="Z173">
            <v>45383</v>
          </cell>
          <cell r="AA173">
            <v>45412</v>
          </cell>
          <cell r="AB173">
            <v>3698984</v>
          </cell>
          <cell r="AC173">
            <v>45413</v>
          </cell>
          <cell r="AD173">
            <v>45443</v>
          </cell>
          <cell r="AE173">
            <v>3698984</v>
          </cell>
          <cell r="AF173">
            <v>45444</v>
          </cell>
          <cell r="AG173">
            <v>45473</v>
          </cell>
          <cell r="AH173">
            <v>1726193</v>
          </cell>
          <cell r="AI173">
            <v>45474</v>
          </cell>
          <cell r="AJ173">
            <v>45487</v>
          </cell>
          <cell r="BI173" t="str">
            <v>Oficina Asesora de Planeación</v>
          </cell>
          <cell r="BJ173" t="str">
            <v xml:space="preserve">MARIA PAULA ESTUPIÑAN TIUSO  </v>
          </cell>
          <cell r="BK173" t="str">
            <v>Asesora de Planeación</v>
          </cell>
          <cell r="BL173">
            <v>20</v>
          </cell>
          <cell r="BM173">
            <v>45306</v>
          </cell>
          <cell r="BN173">
            <v>2599259317</v>
          </cell>
          <cell r="BO173">
            <v>48</v>
          </cell>
          <cell r="BP173">
            <v>45306</v>
          </cell>
          <cell r="BQ173">
            <v>22193904</v>
          </cell>
          <cell r="CS173" t="str">
            <v>1. Apoyar el proceso de formulación y monitoreo del Plan Anticorrupción y Atención al ciudadano (PAAC) y Mapa de Riesgos Institucional. 2. Brindar apoyo en el proceso de diligenciamiento y monitoreo del FURAG. 3. Apoyar desde su perfil, la elaboración de conceptos, respuestas a derechos de petición, PQR y solicitudes de información. 4. Apoyar la actualización de las secciones de Transparencia y Acceso a la Información, Participa en el sitio web de la Universidad. 5. Brindar apoyo a la secretaría técnica del comité institucional de gestión y desempeño. 6. Brindar apoyo en la formulación y monitoreo de la estrategia de participación ciudadana.</v>
          </cell>
          <cell r="CT173">
            <v>40441260</v>
          </cell>
          <cell r="CU173">
            <v>436</v>
          </cell>
          <cell r="CV173">
            <v>240</v>
          </cell>
          <cell r="CY173">
            <v>8299</v>
          </cell>
          <cell r="CZ173" t="str">
            <v>M6</v>
          </cell>
        </row>
        <row r="174">
          <cell r="B174" t="str">
            <v>0075 DE 2024</v>
          </cell>
          <cell r="C174">
            <v>1121848597</v>
          </cell>
          <cell r="D174" t="str">
            <v xml:space="preserve">NORIDA ANDREA GARCIA </v>
          </cell>
          <cell r="E174" t="str">
            <v>CONTRATO DE PRESTACIÓN DE SERVICIOS PROFESIONALES</v>
          </cell>
          <cell r="F174" t="str">
            <v>PRESTACIÓN DE SERVICIOS PROFESIONALES NECESARIO PARA EL FORTALECIMIENTO DE LOS PROCESOS ESTRATÉGICOS Y DE PLANEACIÓN DE LA OFICINA ASESORA DE PLANEACIÓN DE LA UNIVERSIDAD DE LOS LLANOS.</v>
          </cell>
          <cell r="G174">
            <v>45306</v>
          </cell>
          <cell r="H174">
            <v>22193904</v>
          </cell>
          <cell r="I174" t="str">
            <v>Seis (06) meses calendario</v>
          </cell>
          <cell r="J174">
            <v>45306</v>
          </cell>
          <cell r="K174">
            <v>45487</v>
          </cell>
          <cell r="L174" t="str">
            <v>NO APLICA</v>
          </cell>
          <cell r="M174" t="str">
            <v>NO APLICA</v>
          </cell>
          <cell r="N174" t="str">
            <v>NO APLICA</v>
          </cell>
          <cell r="O174">
            <v>7</v>
          </cell>
          <cell r="P174">
            <v>1972791</v>
          </cell>
          <cell r="Q174">
            <v>45306</v>
          </cell>
          <cell r="R174">
            <v>45322</v>
          </cell>
          <cell r="S174">
            <v>3698984</v>
          </cell>
          <cell r="T174">
            <v>45323</v>
          </cell>
          <cell r="U174">
            <v>45351</v>
          </cell>
          <cell r="V174">
            <v>3698984</v>
          </cell>
          <cell r="W174">
            <v>45352</v>
          </cell>
          <cell r="X174">
            <v>45382</v>
          </cell>
          <cell r="Y174">
            <v>3698984</v>
          </cell>
          <cell r="Z174">
            <v>45383</v>
          </cell>
          <cell r="AA174">
            <v>45412</v>
          </cell>
          <cell r="AB174">
            <v>3698984</v>
          </cell>
          <cell r="AC174">
            <v>45413</v>
          </cell>
          <cell r="AD174">
            <v>45443</v>
          </cell>
          <cell r="AE174">
            <v>3698984</v>
          </cell>
          <cell r="AF174">
            <v>45444</v>
          </cell>
          <cell r="AG174">
            <v>45473</v>
          </cell>
          <cell r="AH174">
            <v>1726193</v>
          </cell>
          <cell r="AI174">
            <v>45474</v>
          </cell>
          <cell r="AJ174">
            <v>45487</v>
          </cell>
          <cell r="BI174" t="str">
            <v>Oficina Asesora de Planeación</v>
          </cell>
          <cell r="BJ174" t="str">
            <v xml:space="preserve">MARIA PAULA ESTUPIÑAN TIUSO  </v>
          </cell>
          <cell r="BK174" t="str">
            <v>Asesora de Planeación</v>
          </cell>
          <cell r="BL174">
            <v>20</v>
          </cell>
          <cell r="BM174">
            <v>45306</v>
          </cell>
          <cell r="BN174">
            <v>2599259317</v>
          </cell>
          <cell r="BO174">
            <v>89</v>
          </cell>
          <cell r="BP174">
            <v>45306</v>
          </cell>
          <cell r="BQ174">
            <v>22193904</v>
          </cell>
          <cell r="CS174" t="str">
            <v>1. Apoyar el proceso de estandarización y elaboración de los planes de mejoramiento institucionales y de programa del proceso de autoevaluación, fruto de auditorías internas y externas. 2. Apoyar el seguimiento a los planes estratégicos institucionales. 3. Brindar apoyo en el análisis y elaboración de conceptos de viabilidad técnica para el trámite ante el Consejo Superior Universitario. 4. Brindar apoyo en la verificación de la información de los formatos de SIRECI reportada al área de Sistemas de Información y Estadística. 5. Apoyar el monitoreo y análisis de los indicadores de gestión asociados al proceso de direccionamiento estratégico. 6. Brindar apoyo en la estructuración de los planes, políticas y prospectivas institucionales.</v>
          </cell>
          <cell r="CT174">
            <v>1121848597</v>
          </cell>
          <cell r="CU174">
            <v>436</v>
          </cell>
          <cell r="CV174">
            <v>240</v>
          </cell>
          <cell r="CY174">
            <v>7490</v>
          </cell>
          <cell r="CZ174" t="str">
            <v>M6</v>
          </cell>
        </row>
        <row r="175">
          <cell r="B175" t="str">
            <v>0076 DE 2024</v>
          </cell>
          <cell r="C175">
            <v>1121882104</v>
          </cell>
          <cell r="D175" t="str">
            <v>JOSE DAVID OSORIO LONDOÑO</v>
          </cell>
          <cell r="E175" t="str">
            <v>CONTRATO DE PRESTACIÓN DE SERVICIOS PROFESIONALES</v>
          </cell>
          <cell r="F175" t="str">
            <v>PRESTACIÓN DE SERVICIOS PROFESIONALES NECESARIO PARA EL FORTALECIMIENTO DE LOS PROCESOS DEL SISTEMA INTEGRADO DE GESTIÓN DE LA OFICINA ASESORA DE PLANEACIÓN DE LA UNIVERSIDAD DE LOS LLANOS.</v>
          </cell>
          <cell r="G175">
            <v>45306</v>
          </cell>
          <cell r="H175">
            <v>22193904</v>
          </cell>
          <cell r="I175" t="str">
            <v>Seis (06) meses calendario</v>
          </cell>
          <cell r="J175">
            <v>45306</v>
          </cell>
          <cell r="K175">
            <v>45487</v>
          </cell>
          <cell r="L175" t="str">
            <v>NO APLICA</v>
          </cell>
          <cell r="M175" t="str">
            <v>NO APLICA</v>
          </cell>
          <cell r="N175" t="str">
            <v>NO APLICA</v>
          </cell>
          <cell r="O175">
            <v>7</v>
          </cell>
          <cell r="P175">
            <v>1972791</v>
          </cell>
          <cell r="Q175">
            <v>45306</v>
          </cell>
          <cell r="R175">
            <v>45322</v>
          </cell>
          <cell r="S175">
            <v>3698984</v>
          </cell>
          <cell r="T175">
            <v>45323</v>
          </cell>
          <cell r="U175">
            <v>45351</v>
          </cell>
          <cell r="V175">
            <v>3698984</v>
          </cell>
          <cell r="W175">
            <v>45352</v>
          </cell>
          <cell r="X175">
            <v>45382</v>
          </cell>
          <cell r="Y175">
            <v>3698984</v>
          </cell>
          <cell r="Z175">
            <v>45383</v>
          </cell>
          <cell r="AA175">
            <v>45412</v>
          </cell>
          <cell r="AB175">
            <v>3698984</v>
          </cell>
          <cell r="AC175">
            <v>45413</v>
          </cell>
          <cell r="AD175">
            <v>45443</v>
          </cell>
          <cell r="AE175">
            <v>3698984</v>
          </cell>
          <cell r="AF175">
            <v>45444</v>
          </cell>
          <cell r="AG175">
            <v>45473</v>
          </cell>
          <cell r="AH175">
            <v>1726193</v>
          </cell>
          <cell r="AI175">
            <v>45474</v>
          </cell>
          <cell r="AJ175">
            <v>45487</v>
          </cell>
          <cell r="BI175" t="str">
            <v>Oficina Asesora de Planeación</v>
          </cell>
          <cell r="BJ175" t="str">
            <v xml:space="preserve">MARIA PAULA ESTUPIÑAN TIUSO  </v>
          </cell>
          <cell r="BK175" t="str">
            <v>Asesora de Planeación</v>
          </cell>
          <cell r="BL175">
            <v>20</v>
          </cell>
          <cell r="BM175">
            <v>45306</v>
          </cell>
          <cell r="BN175">
            <v>2599259317</v>
          </cell>
          <cell r="BO175">
            <v>101</v>
          </cell>
          <cell r="BP175">
            <v>45306</v>
          </cell>
          <cell r="BQ175">
            <v>22193904</v>
          </cell>
          <cell r="CS175" t="str">
            <v>1. Acompañar la mejora continua de los procesos del Sistema de Gestión de la Calidad. 2. Apoyar la implementación de herramientas que permitan hacer seguimiento y medición a los procesos. 3. Apoyar en el proceso de levantamiento, documentación, análisis, validación y formalización de políticas, procesos, procedimientos, formatos, riesgos, indicadores de gestión, del Sistema Institucional de Aseguramiento de la Calidad, de conformidad con los mecanismos e instrumentos institucionales de gestión y las herramientas técnicas y disposiciones legales vigentes. 4. Apoyar la ejecución del programa anual de auditorías internas de gestión y calidad. 5. Apoyar la elaboración de los informes requeridos por las unidades Académico - administrativas y entes externos que así lo requieran. 6. Apoyar la reestructuración y articulación del Sistema de Gestión de la Calidad. 7. Apoyar en la Planeación y ejecución de las actividades de sensibilización sobre el Sistema de Gestión de Calidad de la Universidad. 8. Apoyar la evaluación del contexto institucional conforme a los cambios que impactan a los objetivos estratégicos y a los objetivos de los procesos en el marco del Sistema de Gestión de la Calidad. 9. Apoyar la elaboración y presentación de informes de revisión por la alta dirección del Sistema de Gestión de la Calidad.</v>
          </cell>
          <cell r="CT175">
            <v>1121882104</v>
          </cell>
          <cell r="CU175">
            <v>436</v>
          </cell>
          <cell r="CV175">
            <v>240</v>
          </cell>
          <cell r="CY175">
            <v>7020</v>
          </cell>
          <cell r="CZ175" t="str">
            <v>M5</v>
          </cell>
        </row>
        <row r="176">
          <cell r="B176" t="str">
            <v>0077 DE 2024</v>
          </cell>
          <cell r="C176">
            <v>40215719</v>
          </cell>
          <cell r="D176" t="str">
            <v>ADRIANA RAMOS AYA</v>
          </cell>
          <cell r="E176" t="str">
            <v>CONTRATO DE PRESTACIÓN DE SERVICIOS PROFESIONALES</v>
          </cell>
          <cell r="F176" t="str">
            <v>PRESTACIÓN DE SERVICIOS PROFESIONALES NECESARIO PARA EL FORTALECIMIENTO DE LOS PROCESOS DEL SISTEMA INTEGRADO DE GESTIÓN DE LA OFICINA ASESORA DE PLANEACIÓN DE LA UNIVERSIDAD DE LOS LLANOS.</v>
          </cell>
          <cell r="G176">
            <v>45306</v>
          </cell>
          <cell r="H176">
            <v>22193904</v>
          </cell>
          <cell r="I176" t="str">
            <v>Seis (06) meses calendario</v>
          </cell>
          <cell r="J176">
            <v>45306</v>
          </cell>
          <cell r="K176">
            <v>45487</v>
          </cell>
          <cell r="L176" t="str">
            <v>NO APLICA</v>
          </cell>
          <cell r="M176" t="str">
            <v>NO APLICA</v>
          </cell>
          <cell r="N176" t="str">
            <v>NO APLICA</v>
          </cell>
          <cell r="O176">
            <v>7</v>
          </cell>
          <cell r="P176">
            <v>1972791</v>
          </cell>
          <cell r="Q176">
            <v>45306</v>
          </cell>
          <cell r="R176">
            <v>45322</v>
          </cell>
          <cell r="S176">
            <v>3698984</v>
          </cell>
          <cell r="T176">
            <v>45323</v>
          </cell>
          <cell r="U176">
            <v>45351</v>
          </cell>
          <cell r="V176">
            <v>3698984</v>
          </cell>
          <cell r="W176">
            <v>45352</v>
          </cell>
          <cell r="X176">
            <v>45382</v>
          </cell>
          <cell r="Y176">
            <v>3698984</v>
          </cell>
          <cell r="Z176">
            <v>45383</v>
          </cell>
          <cell r="AA176">
            <v>45412</v>
          </cell>
          <cell r="AB176">
            <v>3698984</v>
          </cell>
          <cell r="AC176">
            <v>45413</v>
          </cell>
          <cell r="AD176">
            <v>45443</v>
          </cell>
          <cell r="AE176">
            <v>3698984</v>
          </cell>
          <cell r="AF176">
            <v>45444</v>
          </cell>
          <cell r="AG176">
            <v>45473</v>
          </cell>
          <cell r="AH176">
            <v>1726193</v>
          </cell>
          <cell r="AI176">
            <v>45474</v>
          </cell>
          <cell r="AJ176">
            <v>45487</v>
          </cell>
          <cell r="BI176" t="str">
            <v>Oficina Asesora de Planeación</v>
          </cell>
          <cell r="BJ176" t="str">
            <v xml:space="preserve">MARIA PAULA ESTUPIÑAN TIUSO  </v>
          </cell>
          <cell r="BK176" t="str">
            <v>Asesora de Planeación</v>
          </cell>
          <cell r="BL176">
            <v>20</v>
          </cell>
          <cell r="BM176">
            <v>45306</v>
          </cell>
          <cell r="BN176">
            <v>2599259317</v>
          </cell>
          <cell r="BO176">
            <v>42</v>
          </cell>
          <cell r="BP176">
            <v>45306</v>
          </cell>
          <cell r="BQ176">
            <v>22193904</v>
          </cell>
          <cell r="CS176" t="str">
            <v>1. Acompañar la mejora continua de los procesos del sistema de gestión de la calidad. 2. Apoyar el diseño e implementación de herramientas que permitan hacer seguimiento y medición a los procesos. 3. Apoyar en el proceso de levantamiento, documentación, análisis, validación y formalización de políticas, procesos, procedimientos, formatos, riesgos, indicadores de gestión, del Sistema Integrado de Gestión SIG, de conformidad con los mecanismos e instrumentos institucionales de gestión y las herramientas técnicas y disposiciones legales vigentes. 4. Apoyar las actividades relacionadas con la actualización y administración del micro sitio web del SIG. 5. Apoyar la planeación y ejecución del programa anual de auditorías internas de gestión y calidad. 6. Apoyar la elaboración de los informes requeridos por las unidades Académico - administrativas y entes externos que así lo requieran. 7. Apoyar la reestructuración y articulación del Sistema de Gestión de la Calidad. 8. Apoyar en la Planeación y ejecución de las actividades de sensibilización sobre el Sistema de Gestión de Calidad de la Universidad.</v>
          </cell>
          <cell r="CT176">
            <v>40215719</v>
          </cell>
          <cell r="CU176">
            <v>436</v>
          </cell>
          <cell r="CV176">
            <v>240</v>
          </cell>
          <cell r="CY176">
            <v>7110</v>
          </cell>
          <cell r="CZ176" t="str">
            <v>M5</v>
          </cell>
        </row>
        <row r="177">
          <cell r="B177" t="str">
            <v>0078 DE 2024</v>
          </cell>
          <cell r="C177">
            <v>1018406309</v>
          </cell>
          <cell r="D177" t="str">
            <v>ADRIANA YADIRA MORENO CHACON</v>
          </cell>
          <cell r="E177" t="str">
            <v>CONTRATO DE PRESTACIÓN DE SERVICIOS PROFESIONALES</v>
          </cell>
          <cell r="F177" t="str">
            <v>PRESTACIÓN DE SERVICIOS PROFESIONALES NECESARIO PARA EL FORTALECIMIENTO DE LOS PROCESOS ESTRATÉGICOS Y DE PLANEACIÓN DE LA OFICINA ASESORA DE PLANEACIÓN DE LA UNIVERSIDAD DE LOS LLANOS.</v>
          </cell>
          <cell r="G177">
            <v>45306</v>
          </cell>
          <cell r="H177">
            <v>22193904</v>
          </cell>
          <cell r="I177" t="str">
            <v>Seis (06) meses calendario</v>
          </cell>
          <cell r="J177">
            <v>45306</v>
          </cell>
          <cell r="K177">
            <v>45487</v>
          </cell>
          <cell r="L177" t="str">
            <v>NO APLICA</v>
          </cell>
          <cell r="M177" t="str">
            <v>NO APLICA</v>
          </cell>
          <cell r="N177" t="str">
            <v>NO APLICA</v>
          </cell>
          <cell r="O177">
            <v>7</v>
          </cell>
          <cell r="P177">
            <v>1972791</v>
          </cell>
          <cell r="Q177">
            <v>45306</v>
          </cell>
          <cell r="R177">
            <v>45322</v>
          </cell>
          <cell r="S177">
            <v>3698984</v>
          </cell>
          <cell r="T177">
            <v>45323</v>
          </cell>
          <cell r="U177">
            <v>45351</v>
          </cell>
          <cell r="V177">
            <v>3698984</v>
          </cell>
          <cell r="W177">
            <v>45352</v>
          </cell>
          <cell r="X177">
            <v>45382</v>
          </cell>
          <cell r="Y177">
            <v>3698984</v>
          </cell>
          <cell r="Z177">
            <v>45383</v>
          </cell>
          <cell r="AA177">
            <v>45412</v>
          </cell>
          <cell r="AB177">
            <v>3698984</v>
          </cell>
          <cell r="AC177">
            <v>45413</v>
          </cell>
          <cell r="AD177">
            <v>45443</v>
          </cell>
          <cell r="AE177">
            <v>3698984</v>
          </cell>
          <cell r="AF177">
            <v>45444</v>
          </cell>
          <cell r="AG177">
            <v>45473</v>
          </cell>
          <cell r="AH177">
            <v>1726193</v>
          </cell>
          <cell r="AI177">
            <v>45474</v>
          </cell>
          <cell r="AJ177">
            <v>45487</v>
          </cell>
          <cell r="BI177" t="str">
            <v>Oficina Asesora de Planeación</v>
          </cell>
          <cell r="BJ177" t="str">
            <v xml:space="preserve">MARIA PAULA ESTUPIÑAN TIUSO  </v>
          </cell>
          <cell r="BK177" t="str">
            <v>Asesora de Planeación</v>
          </cell>
          <cell r="BL177">
            <v>20</v>
          </cell>
          <cell r="BM177">
            <v>45306</v>
          </cell>
          <cell r="BN177">
            <v>2599259317</v>
          </cell>
          <cell r="BO177">
            <v>72</v>
          </cell>
          <cell r="BP177">
            <v>45306</v>
          </cell>
          <cell r="BQ177">
            <v>22193904</v>
          </cell>
          <cell r="CS177" t="str">
            <v>1. Apoyar el proceso de formulación, revisión, evaluación, radicación y seguimiento de los proyectos de inversión. 2. Apoyar el proceso de elaboración, presentación y seguimiento del Plan Operativo Anual de Inversión. 3. Contribuir en la presentación de informes asociados con la inversión de recursos institucionales por diferentes fuentes de financiación. 4. Contribuir en los procesos de capacitación para la formulación y seguimiento de los proyectos de inversión. 5. Apoyar la Secretaría Técnica de la Comisión Asesora de Planeación. 6. Apoyar los procesos de formulación de proyectos de consecución de recursos mediante convocatorias internas, externas, nacionales e internacionales. 7. Brindar apoyo en las respuestas a los requerimientos internos y externos relacionados con los proyectos de inversión del Banco de proyectos. 8. Coadyuvar en la elaboración de los informes mensuales asociados a la Estampilla Universidad de los Llanos.</v>
          </cell>
          <cell r="CT177">
            <v>1018406309</v>
          </cell>
          <cell r="CU177">
            <v>436</v>
          </cell>
          <cell r="CV177">
            <v>240</v>
          </cell>
          <cell r="CY177">
            <v>7490</v>
          </cell>
          <cell r="CZ177" t="str">
            <v>M6</v>
          </cell>
        </row>
        <row r="178">
          <cell r="B178" t="str">
            <v>0079 DE 2024</v>
          </cell>
          <cell r="C178">
            <v>1121934823</v>
          </cell>
          <cell r="D178" t="str">
            <v>DANIELA CASTRO GUZMAN</v>
          </cell>
          <cell r="E178" t="str">
            <v>CONTRATO DE PRESTACIÓN DE SERVICIOS DE APOYO A LA GESTIÓN</v>
          </cell>
          <cell r="F178" t="str">
            <v>PRESTACIÓN DE SERVICIOS DE APOYO A LA GESTIÓN NECESARIO PARA EL FORTALECIMIENTO DE LOS PROCESOS ESTRATÉGICOS Y MISIONALES DE LA OFICINA ASESORA DE PLANEACIÓN DE LA UNIVERSIDAD DE LOS LLANOS.</v>
          </cell>
          <cell r="G178">
            <v>45306</v>
          </cell>
          <cell r="H178">
            <v>13010226</v>
          </cell>
          <cell r="I178" t="str">
            <v>Seis (06) meses calendario</v>
          </cell>
          <cell r="J178">
            <v>45306</v>
          </cell>
          <cell r="K178">
            <v>45487</v>
          </cell>
          <cell r="L178" t="str">
            <v>NO APLICA</v>
          </cell>
          <cell r="M178" t="str">
            <v>NO APLICA</v>
          </cell>
          <cell r="N178" t="str">
            <v>NO APLICA</v>
          </cell>
          <cell r="O178">
            <v>7</v>
          </cell>
          <cell r="P178">
            <v>1156465</v>
          </cell>
          <cell r="Q178">
            <v>45306</v>
          </cell>
          <cell r="R178">
            <v>45322</v>
          </cell>
          <cell r="S178">
            <v>2168371</v>
          </cell>
          <cell r="T178">
            <v>45323</v>
          </cell>
          <cell r="U178">
            <v>45351</v>
          </cell>
          <cell r="V178">
            <v>2168371</v>
          </cell>
          <cell r="W178">
            <v>45352</v>
          </cell>
          <cell r="X178">
            <v>45382</v>
          </cell>
          <cell r="Y178">
            <v>2168371</v>
          </cell>
          <cell r="Z178">
            <v>45383</v>
          </cell>
          <cell r="AA178">
            <v>45412</v>
          </cell>
          <cell r="AB178">
            <v>2168371</v>
          </cell>
          <cell r="AC178">
            <v>45413</v>
          </cell>
          <cell r="AD178">
            <v>45443</v>
          </cell>
          <cell r="AE178">
            <v>2168371</v>
          </cell>
          <cell r="AF178">
            <v>45444</v>
          </cell>
          <cell r="AG178">
            <v>45473</v>
          </cell>
          <cell r="AH178">
            <v>1011906</v>
          </cell>
          <cell r="AI178">
            <v>45474</v>
          </cell>
          <cell r="AJ178">
            <v>45487</v>
          </cell>
          <cell r="BI178" t="str">
            <v>Oficina Asesora de Planeación</v>
          </cell>
          <cell r="BJ178" t="str">
            <v xml:space="preserve">MARIA PAULA ESTUPIÑAN TIUSO  </v>
          </cell>
          <cell r="BK178" t="str">
            <v>Asesora de Planeación</v>
          </cell>
          <cell r="BL178">
            <v>20</v>
          </cell>
          <cell r="BM178">
            <v>45306</v>
          </cell>
          <cell r="BN178">
            <v>2599259317</v>
          </cell>
          <cell r="BO178">
            <v>114</v>
          </cell>
          <cell r="BP178">
            <v>45306</v>
          </cell>
          <cell r="BQ178">
            <v>13010226</v>
          </cell>
          <cell r="CS178" t="str">
            <v>1. Apoyar el proceso de validación y verificación de la información que se carga en la plataforma SNIES por parte de la Universidad. 2. Coadyuvar en la corrección de inconsistencias para las variables cargadas al SNIES (Inscritos, admitidos, primer curso, matriculados, graduados, docentes). 3. Apoyar la actualización de los datos de la variable participantes de la Universidad de los Llanos en la plataforma SNIES. 4. Apoyar en el proceso de recolección, validación y cargue de información a sistemas de información internos y externos.</v>
          </cell>
          <cell r="CT178">
            <v>1121934823.3</v>
          </cell>
          <cell r="CU178">
            <v>436</v>
          </cell>
          <cell r="CV178">
            <v>240</v>
          </cell>
          <cell r="CY178">
            <v>8299</v>
          </cell>
          <cell r="CZ178" t="str">
            <v>M6</v>
          </cell>
        </row>
        <row r="179">
          <cell r="B179" t="str">
            <v>0080 DE 2024</v>
          </cell>
          <cell r="C179">
            <v>1121889543</v>
          </cell>
          <cell r="D179" t="str">
            <v>ANDREA DEL PILAR ALVAREZ TORRES</v>
          </cell>
          <cell r="E179" t="str">
            <v>CONTRATO DE PRESTACIÓN DE SERVICIOS PROFESIONALES</v>
          </cell>
          <cell r="F179" t="str">
            <v>PRESTACIÓN DE SERVICIOS PROFESIONALES NECESARIO PARA EL FORTALECIMIENTO DE LOS PROCESOS ESTRATÉGICOS Y DE PLANEACIÓN DE LA OFICINA ASESORA DE PLANEACIÓN DE LA UNIVERSIDAD DE LOS LLANOS.</v>
          </cell>
          <cell r="G179">
            <v>45306</v>
          </cell>
          <cell r="H179">
            <v>29464320</v>
          </cell>
          <cell r="I179" t="str">
            <v>Seis (06) meses calendario</v>
          </cell>
          <cell r="J179">
            <v>45306</v>
          </cell>
          <cell r="K179">
            <v>45487</v>
          </cell>
          <cell r="L179" t="str">
            <v>NO APLICA</v>
          </cell>
          <cell r="M179" t="str">
            <v>NO APLICA</v>
          </cell>
          <cell r="N179" t="str">
            <v>NO APLICA</v>
          </cell>
          <cell r="O179">
            <v>7</v>
          </cell>
          <cell r="P179">
            <v>2619051</v>
          </cell>
          <cell r="Q179">
            <v>45306</v>
          </cell>
          <cell r="R179">
            <v>45322</v>
          </cell>
          <cell r="S179">
            <v>4910720</v>
          </cell>
          <cell r="T179">
            <v>45323</v>
          </cell>
          <cell r="U179">
            <v>45351</v>
          </cell>
          <cell r="V179">
            <v>4910720</v>
          </cell>
          <cell r="W179">
            <v>45352</v>
          </cell>
          <cell r="X179">
            <v>45382</v>
          </cell>
          <cell r="Y179">
            <v>4910720</v>
          </cell>
          <cell r="Z179">
            <v>45383</v>
          </cell>
          <cell r="AA179">
            <v>45412</v>
          </cell>
          <cell r="AB179">
            <v>4910720</v>
          </cell>
          <cell r="AC179">
            <v>45413</v>
          </cell>
          <cell r="AD179">
            <v>45443</v>
          </cell>
          <cell r="AE179">
            <v>4910720</v>
          </cell>
          <cell r="AF179">
            <v>45444</v>
          </cell>
          <cell r="AG179">
            <v>45473</v>
          </cell>
          <cell r="AH179">
            <v>2291669</v>
          </cell>
          <cell r="AI179">
            <v>45474</v>
          </cell>
          <cell r="AJ179">
            <v>45487</v>
          </cell>
          <cell r="BI179" t="str">
            <v>Oficina Asesora de Planeación</v>
          </cell>
          <cell r="BJ179" t="str">
            <v xml:space="preserve">MARIA PAULA ESTUPIÑAN TIUSO  </v>
          </cell>
          <cell r="BK179" t="str">
            <v>Asesora de Planeación</v>
          </cell>
          <cell r="BL179">
            <v>20</v>
          </cell>
          <cell r="BM179">
            <v>45306</v>
          </cell>
          <cell r="BN179">
            <v>2599259317</v>
          </cell>
          <cell r="BO179">
            <v>105</v>
          </cell>
          <cell r="BP179">
            <v>45306</v>
          </cell>
          <cell r="BQ179">
            <v>29464320</v>
          </cell>
          <cell r="CS179" t="str">
            <v>1. Brindar apoyo en el monitoreo y seguimiento del Plan de Desarrollo Institucional 2022-2030. 2. Brindar las herramientas para la estructuración de los planes de acción de las facultades. 3. Prestar apoyo en el monitoreo y seguimiento del Plan de Acción Institucional y los Planes de Acción de las Facultades. 4. Apoyar la construcción y desarrollo de la estrategia de rendición de cuentas. 5. Apoyar y asesorar la consolidación de información para el Informe de Gestión Institucional y de Rendición de Cuentas. 6. Apoyar en el reporte de avance de los indicadores de gestión del proceso de Direccionamiento Estratégico. 7. Apoyar el desarrollo de la metodología para el rediseño de la arquitectura organizacional. 8. Brindar apoyo en la elaboración de informes de índole estratégico y respuestas a los requerimientos de las diferentes entidades a nivel interno y externo.</v>
          </cell>
          <cell r="CT179">
            <v>1121889543</v>
          </cell>
          <cell r="CU179">
            <v>436</v>
          </cell>
          <cell r="CV179">
            <v>240</v>
          </cell>
          <cell r="CY179">
            <v>8299</v>
          </cell>
          <cell r="CZ179" t="str">
            <v>M6</v>
          </cell>
        </row>
        <row r="180">
          <cell r="B180" t="str">
            <v>0081 DE 2024</v>
          </cell>
          <cell r="C180">
            <v>1121938368</v>
          </cell>
          <cell r="D180" t="str">
            <v>MARIA VICTORIA MARIÑO DAVID</v>
          </cell>
          <cell r="E180" t="str">
            <v>CONTRATO DE PRESTACIÓN DE SERVICIOS PROFESIONALES</v>
          </cell>
          <cell r="F180" t="str">
            <v>PRESTACIÓN DE SERVICIOS PROFESIONALES NECESARIO PARA EL FORTALECIMIENTO DE LOS PROCESOS DEL SISTEMA INTEGRADO DE GESTIÓN DE LA OFICINA ASESORA DE PLANEACIÓN DE LA UNIVERSIDAD DE LOS LLANOS.</v>
          </cell>
          <cell r="G180">
            <v>45306</v>
          </cell>
          <cell r="H180">
            <v>18367368</v>
          </cell>
          <cell r="I180" t="str">
            <v>Seis (06) meses calendario</v>
          </cell>
          <cell r="J180">
            <v>45306</v>
          </cell>
          <cell r="K180">
            <v>45487</v>
          </cell>
          <cell r="L180" t="str">
            <v>NO APLICA</v>
          </cell>
          <cell r="M180" t="str">
            <v>NO APLICA</v>
          </cell>
          <cell r="N180" t="str">
            <v>NO APLICA</v>
          </cell>
          <cell r="O180">
            <v>7</v>
          </cell>
          <cell r="P180">
            <v>1632655</v>
          </cell>
          <cell r="Q180">
            <v>45306</v>
          </cell>
          <cell r="R180">
            <v>45322</v>
          </cell>
          <cell r="S180">
            <v>3061228</v>
          </cell>
          <cell r="T180">
            <v>45323</v>
          </cell>
          <cell r="U180">
            <v>45351</v>
          </cell>
          <cell r="V180">
            <v>3061228</v>
          </cell>
          <cell r="W180">
            <v>45352</v>
          </cell>
          <cell r="X180">
            <v>45382</v>
          </cell>
          <cell r="Y180">
            <v>3061228</v>
          </cell>
          <cell r="Z180">
            <v>45383</v>
          </cell>
          <cell r="AA180">
            <v>45412</v>
          </cell>
          <cell r="AB180">
            <v>3061228</v>
          </cell>
          <cell r="AC180">
            <v>45413</v>
          </cell>
          <cell r="AD180">
            <v>45443</v>
          </cell>
          <cell r="AE180">
            <v>3061228</v>
          </cell>
          <cell r="AF180">
            <v>45444</v>
          </cell>
          <cell r="AG180">
            <v>45473</v>
          </cell>
          <cell r="AH180">
            <v>1428573</v>
          </cell>
          <cell r="AI180">
            <v>45474</v>
          </cell>
          <cell r="AJ180">
            <v>45487</v>
          </cell>
          <cell r="BI180" t="str">
            <v>Oficina Asesora de Planeación</v>
          </cell>
          <cell r="BJ180" t="str">
            <v xml:space="preserve">MARIA PAULA ESTUPIÑAN TIUSO  </v>
          </cell>
          <cell r="BK180" t="str">
            <v>Asesora de Planeación</v>
          </cell>
          <cell r="BL180">
            <v>20</v>
          </cell>
          <cell r="BM180">
            <v>45306</v>
          </cell>
          <cell r="BN180">
            <v>2599259317</v>
          </cell>
          <cell r="BO180">
            <v>116</v>
          </cell>
          <cell r="BP180">
            <v>45306</v>
          </cell>
          <cell r="BQ180">
            <v>18367368</v>
          </cell>
          <cell r="CS180" t="str">
            <v>1. Brindar apoyo en la mejora continua de los procesos del sistema de gestión de la calidad, mediante el monitoreo de las herramientas de gestión implementadas. 2. Apoyar la elaboración de informes del Sistema de Gestión de la Calidad. 3. Apoyar las actividades relacionadas con la racionalización de trámites, en el marco del Plan Anticorrupción y Atención al Ciudadano y en concordancia con la plataforma SUIT. 4. Apoyar la ejecución del programa anual de auditorías internas de gestión y calidad. 5. Apoyar la elaboración de los informes requeridos por las unidades Académico - administrativas y entes externos que así lo requieran. 6. Apoyar la gestión administrativa del micrositio web del SIG. 7. Apoyar en la Planeación y ejecución de las actividades de sensibilización sobre el Sistema de Gestión de Calidad de la Universidad. 8. Apoyar en el proceso de levantamiento, documentación, análisis, validación y formalización de políticas, procesos, procedimientos, formatos, riesgos, indicadores de gestión, del Sistema Institucional de Aseguramiento de la Calidad, de conformidad con los mecanismos e instrumentos institucionales de gestión y las herramientas técnicas y disposiciones legales vigentes.</v>
          </cell>
          <cell r="CT180">
            <v>1121938368.0999999</v>
          </cell>
          <cell r="CU180">
            <v>436</v>
          </cell>
          <cell r="CV180">
            <v>240</v>
          </cell>
          <cell r="CY180">
            <v>8299</v>
          </cell>
          <cell r="CZ180" t="str">
            <v>M6</v>
          </cell>
        </row>
        <row r="181">
          <cell r="B181" t="str">
            <v>0082 DE 2024</v>
          </cell>
          <cell r="C181">
            <v>1121894853</v>
          </cell>
          <cell r="D181" t="str">
            <v xml:space="preserve">EDNA  MAGALY PEREZ PERALTA </v>
          </cell>
          <cell r="E181" t="str">
            <v>CONTRATO DE PRESTACIÓN DE SERVICIOS PROFESIONALES</v>
          </cell>
          <cell r="F181" t="str">
            <v>PRESTACIÓN DE SERVICIOS PROFESIONALES PARA EL FORTALECIMIENTO DE LOS PROCESOS ACADÉMICOS Y ADMINISTRATIVOS DE LOS PROGRAMAS DE POSGRADOS DE LA UNIVERSIDAD DE LOS LLANOS.</v>
          </cell>
          <cell r="G181">
            <v>45306</v>
          </cell>
          <cell r="H181">
            <v>16383000</v>
          </cell>
          <cell r="I181" t="str">
            <v>Seis (06) meses calendario</v>
          </cell>
          <cell r="J181">
            <v>45306</v>
          </cell>
          <cell r="K181">
            <v>45487</v>
          </cell>
          <cell r="L181" t="str">
            <v>NO APLICA</v>
          </cell>
          <cell r="M181" t="str">
            <v>NO APLICA</v>
          </cell>
          <cell r="N181" t="str">
            <v>NO APLICA</v>
          </cell>
          <cell r="O181">
            <v>7</v>
          </cell>
          <cell r="P181">
            <v>1456267</v>
          </cell>
          <cell r="Q181">
            <v>45306</v>
          </cell>
          <cell r="R181">
            <v>45322</v>
          </cell>
          <cell r="S181">
            <v>2730500</v>
          </cell>
          <cell r="T181">
            <v>45323</v>
          </cell>
          <cell r="U181">
            <v>45351</v>
          </cell>
          <cell r="V181">
            <v>2730500</v>
          </cell>
          <cell r="W181">
            <v>45352</v>
          </cell>
          <cell r="X181">
            <v>45382</v>
          </cell>
          <cell r="Y181">
            <v>2730500</v>
          </cell>
          <cell r="Z181">
            <v>45383</v>
          </cell>
          <cell r="AA181">
            <v>45412</v>
          </cell>
          <cell r="AB181">
            <v>2730500</v>
          </cell>
          <cell r="AC181">
            <v>45413</v>
          </cell>
          <cell r="AD181">
            <v>45443</v>
          </cell>
          <cell r="AE181">
            <v>2730500</v>
          </cell>
          <cell r="AF181">
            <v>45444</v>
          </cell>
          <cell r="AG181">
            <v>45473</v>
          </cell>
          <cell r="AH181">
            <v>1274233</v>
          </cell>
          <cell r="AI181">
            <v>45474</v>
          </cell>
          <cell r="AJ181">
            <v>45487</v>
          </cell>
          <cell r="BI181" t="str">
            <v>Vicerrectoría Académica</v>
          </cell>
          <cell r="BJ181" t="str">
            <v>WILMAR LEONARDO CRUZ ROMERO</v>
          </cell>
          <cell r="BK181" t="str">
            <v>Profesional Especializado</v>
          </cell>
          <cell r="BL181">
            <v>20</v>
          </cell>
          <cell r="BM181">
            <v>45306</v>
          </cell>
          <cell r="BN181">
            <v>2599259317</v>
          </cell>
          <cell r="BO181">
            <v>107</v>
          </cell>
          <cell r="BP181">
            <v>45306</v>
          </cell>
          <cell r="BQ181">
            <v>16383000</v>
          </cell>
          <cell r="CS181" t="str">
            <v>1. Apoyar en la planificación, desarrollo y seguimiento de los proyectos adscritos a la coordinación de posgrados de la Universidad de los Llanos. 2. Contribuir en el análisis y elaboración de documentos para los procesos de contratación de servicios para los programas de posgrados de la Universidad. 3. Coadyuvar en la elaboración de informes y documentos necesarios para el desarrollo de los proyectos del sistema general de regalías a cargo de coordinación de posgrados. 4. Apoyar en las actividades de supervisión de los convenios y contratos a cargo de la coordinación de posgrados. 5. Contribuir en las actividades administrativas y logísticas a cargo de la coordinación de posgrados.</v>
          </cell>
          <cell r="CT181">
            <v>1121894853.0999999</v>
          </cell>
          <cell r="CU181">
            <v>436</v>
          </cell>
          <cell r="CV181">
            <v>500</v>
          </cell>
          <cell r="CY181">
            <v>8219</v>
          </cell>
          <cell r="CZ181" t="str">
            <v>M6</v>
          </cell>
        </row>
        <row r="182">
          <cell r="B182" t="str">
            <v>0083 DE 2024</v>
          </cell>
          <cell r="C182">
            <v>1006729308</v>
          </cell>
          <cell r="D182" t="str">
            <v>LUDDY ANDREA ZAPATA LADINO</v>
          </cell>
          <cell r="E182" t="str">
            <v>CONTRATO DE PRESTACIÓN DE SERVICIOS PROFESIONALES</v>
          </cell>
          <cell r="F182" t="str">
            <v>PRESTACIÓN DE SERVICIOS PROFESIONALES NECESARIO PARA EL FORTALECIMIENTO DE LOS PROCESOS DE LA DIVISIÓN FINANCIERA DE LA UNIVERSIDAD DE LOS LLANOS.</v>
          </cell>
          <cell r="G182">
            <v>45306</v>
          </cell>
          <cell r="H182">
            <v>22193904</v>
          </cell>
          <cell r="I182" t="str">
            <v>Seis (06) meses calendario</v>
          </cell>
          <cell r="J182">
            <v>45306</v>
          </cell>
          <cell r="K182">
            <v>45487</v>
          </cell>
          <cell r="L182" t="str">
            <v>NO APLICA</v>
          </cell>
          <cell r="M182" t="str">
            <v>NO APLICA</v>
          </cell>
          <cell r="N182" t="str">
            <v>NO APLICA</v>
          </cell>
          <cell r="O182">
            <v>7</v>
          </cell>
          <cell r="P182">
            <v>1972791</v>
          </cell>
          <cell r="Q182">
            <v>45306</v>
          </cell>
          <cell r="R182">
            <v>45322</v>
          </cell>
          <cell r="S182">
            <v>3698984</v>
          </cell>
          <cell r="T182">
            <v>45323</v>
          </cell>
          <cell r="U182">
            <v>45351</v>
          </cell>
          <cell r="V182">
            <v>3698984</v>
          </cell>
          <cell r="W182">
            <v>45352</v>
          </cell>
          <cell r="X182">
            <v>45382</v>
          </cell>
          <cell r="Y182">
            <v>3698984</v>
          </cell>
          <cell r="Z182">
            <v>45383</v>
          </cell>
          <cell r="AA182">
            <v>45412</v>
          </cell>
          <cell r="AB182">
            <v>3698984</v>
          </cell>
          <cell r="AC182">
            <v>45413</v>
          </cell>
          <cell r="AD182">
            <v>45443</v>
          </cell>
          <cell r="AE182">
            <v>3698984</v>
          </cell>
          <cell r="AF182">
            <v>45444</v>
          </cell>
          <cell r="AG182">
            <v>45473</v>
          </cell>
          <cell r="AH182">
            <v>1726193</v>
          </cell>
          <cell r="AI182">
            <v>45474</v>
          </cell>
          <cell r="AJ182">
            <v>45487</v>
          </cell>
          <cell r="BI182" t="str">
            <v>División Financiera</v>
          </cell>
          <cell r="BJ182" t="str">
            <v>NANCY VELÁSQUEZ CÉSPEDES</v>
          </cell>
          <cell r="BK182" t="str">
            <v>Director Financiero</v>
          </cell>
          <cell r="BL182">
            <v>20</v>
          </cell>
          <cell r="BM182">
            <v>45306</v>
          </cell>
          <cell r="BN182">
            <v>2599259317</v>
          </cell>
          <cell r="BO182">
            <v>70</v>
          </cell>
          <cell r="BP182">
            <v>45306</v>
          </cell>
          <cell r="BQ182">
            <v>22193904</v>
          </cell>
          <cell r="CS182" t="str">
            <v>1. Apoyar en la elaboración de Indicadores financieros, para el proceso de Gestión Financiera - presupuesto SIG. 2. Colaborar con la identificación, elaboración y presentación de Informes requeridos por entes Internos de la Universidad de los Llanos (Consejo Superior Universitario, acreditación, rectoría, viceacadémica, vicerrectoría, posgrados, planeación, entre otros).3. Contribuir en la consolidación de las proyecciones dadas por cada dependencia y presentación del presupuesto ordinario y/o regalías para la apertura de la nueva vigencia. 4. Coadyuvar con lo asignado en el cierre presupuestal del presupuesto ordinario y/o regalías de cada vigencia.5. Cooperar con la Identificación, elaboración y presentación de informes respecto a los Ingresos y gastos de los diferentes centros de costos de la Universidad de los Llanos.  6. Participar en la elaboración de órdenes de pago para apoyos económicos de la Universidad de los Llanos. 7. Cooperar con la expedición y seguimiento a solicitudes de disponibilidad presupuestal, compromisos presupuestales, orden de pago y su respectiva distribución, del presupuesto ordinario y/o regalías, cuando sea el caso. 8. Colaborar en la elaboración y presentación de los diferentes informes mensuales (SIA Observa, SNIES), trimestrales (CHIP), cuatrimestrales, (Informe Financiero), Semestrales (SIA Contralorías) y Anuales (SIRECI, SUE, IES), entre otros; del presupuesto ordinario y/o regalías requeridos por los diferentes entes externos del orden regional y orden nacional. 9. Contribuir en la elaboración y seguimiento de las diferentes matrices y planes a cargo de la Oficina Financiera (PAI, ITA, mapa de riesgos, plan de mejoramiento, entre otros). 10. Coadyuvar en la elaboración y presentación de Información requerida por los diferentes proyectos de regalías de la Universidad de los Llanos.</v>
          </cell>
          <cell r="CT182">
            <v>1006729308</v>
          </cell>
          <cell r="CU182">
            <v>436</v>
          </cell>
          <cell r="CV182">
            <v>412</v>
          </cell>
          <cell r="CY182">
            <v>7490</v>
          </cell>
          <cell r="CZ182" t="str">
            <v>M6</v>
          </cell>
        </row>
        <row r="183">
          <cell r="B183" t="str">
            <v>0084 DE 2024</v>
          </cell>
          <cell r="C183">
            <v>1121969024</v>
          </cell>
          <cell r="D183" t="str">
            <v>HEIDY GISSELLA GONZALEZ PARDO</v>
          </cell>
          <cell r="E183" t="str">
            <v>CONTRATO DE PRESTACIÓN DE SERVICIOS PROFESIONALES</v>
          </cell>
          <cell r="F183" t="str">
            <v>PRESTACIÓN DE SERVICIOS PROFESIONALES NECESARIO PARA EL FORTALECIMIENTO DE LOS PROCESOS DE LA DIVISIÓN FINANCIERA DE LA UNIVERSIDAD DE LOS LLANOS.</v>
          </cell>
          <cell r="G183">
            <v>45306</v>
          </cell>
          <cell r="H183">
            <v>16383000</v>
          </cell>
          <cell r="I183" t="str">
            <v>Seis (06) meses calendario</v>
          </cell>
          <cell r="J183">
            <v>45306</v>
          </cell>
          <cell r="K183">
            <v>45487</v>
          </cell>
          <cell r="L183" t="str">
            <v>NO APLICA</v>
          </cell>
          <cell r="M183" t="str">
            <v>NO APLICA</v>
          </cell>
          <cell r="N183" t="str">
            <v>NO APLICA</v>
          </cell>
          <cell r="O183">
            <v>7</v>
          </cell>
          <cell r="P183">
            <v>1456267</v>
          </cell>
          <cell r="Q183">
            <v>45306</v>
          </cell>
          <cell r="R183">
            <v>45322</v>
          </cell>
          <cell r="S183">
            <v>2730500</v>
          </cell>
          <cell r="T183">
            <v>45323</v>
          </cell>
          <cell r="U183">
            <v>45351</v>
          </cell>
          <cell r="V183">
            <v>2730500</v>
          </cell>
          <cell r="W183">
            <v>45352</v>
          </cell>
          <cell r="X183">
            <v>45382</v>
          </cell>
          <cell r="Y183">
            <v>2730500</v>
          </cell>
          <cell r="Z183">
            <v>45383</v>
          </cell>
          <cell r="AA183">
            <v>45412</v>
          </cell>
          <cell r="AB183">
            <v>2730500</v>
          </cell>
          <cell r="AC183">
            <v>45413</v>
          </cell>
          <cell r="AD183">
            <v>45443</v>
          </cell>
          <cell r="AE183">
            <v>2730500</v>
          </cell>
          <cell r="AF183">
            <v>45444</v>
          </cell>
          <cell r="AG183">
            <v>45473</v>
          </cell>
          <cell r="AH183">
            <v>1274233</v>
          </cell>
          <cell r="AI183">
            <v>45474</v>
          </cell>
          <cell r="AJ183">
            <v>45487</v>
          </cell>
          <cell r="BI183" t="str">
            <v>División Financiera</v>
          </cell>
          <cell r="BJ183" t="str">
            <v>NANCY VELÁSQUEZ CÉSPEDES</v>
          </cell>
          <cell r="BK183" t="str">
            <v>Director Financiero</v>
          </cell>
          <cell r="BL183">
            <v>20</v>
          </cell>
          <cell r="BM183">
            <v>45306</v>
          </cell>
          <cell r="BN183">
            <v>2599259317</v>
          </cell>
          <cell r="BO183">
            <v>121</v>
          </cell>
          <cell r="BP183">
            <v>45306</v>
          </cell>
          <cell r="BQ183">
            <v>16383000</v>
          </cell>
          <cell r="CS183" t="str">
            <v>1. Colaborar con la identificación, elaboración y presentación de Informes requeridos por entes Internos de la Universidad de los Llanos (Consejo Superior Universitario, acreditación, rectoría, viceacadémica, vicerrectoría, posgrados, planeación, entre otros).2. Cooperar con la Identificación, elaboración y presentación de informes respecto a los Ingresos y gastos de los diferentes centros de costos de la Universidad de los Llanos. 3. Participar en la elaboración de órdenes de pago para apoyos económicos de la Universidad de los Llanos. 4. Cooperar con la expedición y seguimiento a solicitudes de Disponibilidad Presupuestal, Compromisos Presupuestales, Orden de Pago y su respectiva distribución, del Presupuesto ordinario y/o regalías, cuando sea el caso. 5. Contribuir en la elaboración y seguimiento de las diferentes matrices y planes a cargo de la Oficina Financiera (PAI, ITA, mapa de riesgos, plan de mejoramiento, entre otros). 6. Coadyuvar en la elaboración y presentación de Información requerida por los diferentes proyectos de regalías de la Universidad de los Llanos.  7. Contribuir en la proyección de resoluciones rectorales de traslado y /o adición establecidas en la Oficina Financiera de la Universidad de los Llanos, así como también con el seguimiento de las mismas. 8. Presentar análisis de comparación de los ingresos reportados en tesorería frente a los ingresos que se reflejan en presupuesto. 9. Presentar un análisis del informe de los ingresos y gastos de los posgrados (especialización, maestrías y doctorados), así como también llevar el seguimiento de los mismos. 10.Apoyar en la proyección de certificaciones y/o memorandos solicitados a la oficina Financiera.</v>
          </cell>
          <cell r="CT183">
            <v>1121969024</v>
          </cell>
          <cell r="CU183">
            <v>436</v>
          </cell>
          <cell r="CV183">
            <v>412</v>
          </cell>
          <cell r="CY183">
            <v>6920</v>
          </cell>
          <cell r="CZ183" t="str">
            <v>M5</v>
          </cell>
        </row>
        <row r="184">
          <cell r="B184" t="str">
            <v>0085 DE 2024</v>
          </cell>
          <cell r="C184">
            <v>1121895515</v>
          </cell>
          <cell r="D184" t="str">
            <v>CARLOS ANDRES GARZON GUZMAN</v>
          </cell>
          <cell r="E184" t="str">
            <v>CONTRATO DE PRESTACIÓN DE SERVICIOS PROFESIONALES</v>
          </cell>
          <cell r="F184" t="str">
            <v>PRESTACIÓN DE SERVICIOS PROFESIONALES NECESARIO PARA EL FORTALECIMIENTO DE LOS PROCESOS DE LA DIVISIÓN FINANCIERA DE LA UNIVERSIDAD DE LOS LLANOS.</v>
          </cell>
          <cell r="G184">
            <v>45306</v>
          </cell>
          <cell r="H184">
            <v>18367368</v>
          </cell>
          <cell r="I184" t="str">
            <v>Seis (06) meses calendario</v>
          </cell>
          <cell r="J184">
            <v>45306</v>
          </cell>
          <cell r="K184">
            <v>45487</v>
          </cell>
          <cell r="L184" t="str">
            <v>NO APLICA</v>
          </cell>
          <cell r="M184" t="str">
            <v>NO APLICA</v>
          </cell>
          <cell r="N184" t="str">
            <v>NO APLICA</v>
          </cell>
          <cell r="O184">
            <v>7</v>
          </cell>
          <cell r="P184">
            <v>1632655</v>
          </cell>
          <cell r="Q184">
            <v>45306</v>
          </cell>
          <cell r="R184">
            <v>45322</v>
          </cell>
          <cell r="S184">
            <v>1122450</v>
          </cell>
          <cell r="T184">
            <v>45323</v>
          </cell>
          <cell r="U184">
            <v>45333</v>
          </cell>
          <cell r="W184">
            <v>45352</v>
          </cell>
          <cell r="X184">
            <v>45382</v>
          </cell>
          <cell r="Z184">
            <v>45383</v>
          </cell>
          <cell r="AA184">
            <v>45412</v>
          </cell>
          <cell r="AC184">
            <v>45413</v>
          </cell>
          <cell r="AD184">
            <v>45443</v>
          </cell>
          <cell r="AF184">
            <v>45444</v>
          </cell>
          <cell r="AG184">
            <v>45473</v>
          </cell>
          <cell r="AI184">
            <v>45474</v>
          </cell>
          <cell r="AJ184">
            <v>45487</v>
          </cell>
          <cell r="BI184" t="str">
            <v>División Financiera</v>
          </cell>
          <cell r="BJ184" t="str">
            <v>NANCY VELÁSQUEZ CÉSPEDES</v>
          </cell>
          <cell r="BK184" t="str">
            <v>Director Financiero</v>
          </cell>
          <cell r="BL184">
            <v>20</v>
          </cell>
          <cell r="BM184">
            <v>45306</v>
          </cell>
          <cell r="BN184">
            <v>2599259317</v>
          </cell>
          <cell r="BO184">
            <v>108</v>
          </cell>
          <cell r="BP184">
            <v>45306</v>
          </cell>
          <cell r="BQ184">
            <v>18367368</v>
          </cell>
          <cell r="CS184" t="str">
            <v>1. Apoyar el proceso de costeo de los bienes y servicios que ofrece la Universidad. 2. Contribuir en la elaboración de documentos con proyecciones financieras y poblacionales para la toma de decisiones. 3. Apoyar la elaboración de las propuestas de normatividad o ajuste normativo resultado de la elaboración de análisis financieros y aplicación de modelos de costeo. 4. Coadyuvar en el proceso de elaboración y seguimiento de las diferentes Matrices y Planes a cargo de la Dirección Financiera (PAI, ITA, Mapa de Riesgo, Plan de Mejoramiento, entre otros). 5. Colaborar en el proceso de elaboración, seguimiento y verificación mensual de los Ingresos reportados por la oficina de tesorería en relación a los ingresos de la Ejecución Activa. 6. Contribuir en la elaboración de conceptos, respuestas a derechos de petición, PQR y solicitudes de información. 7. Coadyuvar en el proceso de actualización de los derechos pecuniarios de la Universidad de los Llanos. 8. Brindar apoyo en la verificación de la información de los formatos de SIRECI reportado a la Oficina de Planeación. 9. Apoyar en el proceso de actualización de tarifas de servicios ofrecidos por la Universidad de los Llanos. 10. Cooperar en la elaboración de las proyecciones financieras de los programas. 11. Colaborar con la Identificación, elaboración y presentación de informes respecto a los Ingresos y gastos de los diferentes Centros de Costos de la Universidad de los Llanos.</v>
          </cell>
          <cell r="CT184">
            <v>1121895515.0999999</v>
          </cell>
          <cell r="CU184">
            <v>436</v>
          </cell>
          <cell r="CV184">
            <v>412</v>
          </cell>
          <cell r="CY184">
            <v>7220</v>
          </cell>
          <cell r="CZ184" t="str">
            <v>M6</v>
          </cell>
        </row>
        <row r="185">
          <cell r="B185" t="str">
            <v>0086 DE 2024</v>
          </cell>
          <cell r="C185">
            <v>53016744</v>
          </cell>
          <cell r="D185" t="str">
            <v>DIANA MILENA SALAS LEAL</v>
          </cell>
          <cell r="E185" t="str">
            <v>CONTRATO DE PRESTACIÓN DE SERVICIOS PROFESIONALES</v>
          </cell>
          <cell r="F185" t="str">
            <v>PRESTACIÓN DE SERVICIOS PROFESIONALES NECESARIO PARA EL FORTALECIMIENTO DE LOS PROCESOS DE GESTIÓN JURÍDICA DE LA RECTORÍA DE LA UNIVERSIDAD DE LOS LLANOS.</v>
          </cell>
          <cell r="G185">
            <v>45306</v>
          </cell>
          <cell r="H185">
            <v>29464320</v>
          </cell>
          <cell r="I185" t="str">
            <v>Seis (06) meses calendario</v>
          </cell>
          <cell r="J185">
            <v>45306</v>
          </cell>
          <cell r="K185">
            <v>45487</v>
          </cell>
          <cell r="L185" t="str">
            <v>NO APLICA</v>
          </cell>
          <cell r="M185" t="str">
            <v>NO APLICA</v>
          </cell>
          <cell r="N185" t="str">
            <v>NO APLICA</v>
          </cell>
          <cell r="O185">
            <v>7</v>
          </cell>
          <cell r="P185">
            <v>2619051</v>
          </cell>
          <cell r="Q185">
            <v>45306</v>
          </cell>
          <cell r="R185">
            <v>45322</v>
          </cell>
          <cell r="S185">
            <v>4910720</v>
          </cell>
          <cell r="T185">
            <v>45323</v>
          </cell>
          <cell r="U185">
            <v>45351</v>
          </cell>
          <cell r="V185">
            <v>4910720</v>
          </cell>
          <cell r="W185">
            <v>45352</v>
          </cell>
          <cell r="X185">
            <v>45382</v>
          </cell>
          <cell r="Y185">
            <v>4910720</v>
          </cell>
          <cell r="Z185">
            <v>45383</v>
          </cell>
          <cell r="AA185">
            <v>45412</v>
          </cell>
          <cell r="AB185">
            <v>4910720</v>
          </cell>
          <cell r="AC185">
            <v>45413</v>
          </cell>
          <cell r="AD185">
            <v>45443</v>
          </cell>
          <cell r="AE185">
            <v>4910720</v>
          </cell>
          <cell r="AF185">
            <v>45444</v>
          </cell>
          <cell r="AG185">
            <v>45473</v>
          </cell>
          <cell r="AH185">
            <v>2291669</v>
          </cell>
          <cell r="AI185">
            <v>45474</v>
          </cell>
          <cell r="AJ185">
            <v>45487</v>
          </cell>
          <cell r="BI185" t="str">
            <v>Rectoría</v>
          </cell>
          <cell r="BJ185" t="str">
            <v>CHARLES ROBIN AROSA CARRERA</v>
          </cell>
          <cell r="BK185" t="str">
            <v>Rector</v>
          </cell>
          <cell r="BL185">
            <v>20</v>
          </cell>
          <cell r="BM185">
            <v>45306</v>
          </cell>
          <cell r="BN185">
            <v>2599259317</v>
          </cell>
          <cell r="BO185">
            <v>56</v>
          </cell>
          <cell r="BP185">
            <v>45306</v>
          </cell>
          <cell r="BQ185">
            <v>29464320</v>
          </cell>
          <cell r="CS185" t="str">
            <v>1. Prestar apoyo en asesorías jurídicas y proyectar respuesta de las acciones de tutela y derechos de petición presentadas en contra de la Universidad cuando le sean requeridas por el Rector. 2. Apoyar la proyección de documentos de estudios previos de oportunidad y conveniencia de contratos de prestación de servicios o Prestación servicios profesionales de la Rectoría de procesos que se surtan en la Rectoría. 3. Brindar el apoyo en la proyección de respuestas a las solicitudes de los órganos de control y distintas dependencias de la Universidad cuando le sean requeridas por el Rector. 4. Prestar apoyo en la elaboración y revisión de las resoluciones rectorales, circulares y actos administrativos de competencia del Rector, según sea su naturaleza. 5. Prestar apoyo en la sustanciación de las respuestas de los recursos de reposición y apelación cualquiera sea su naturaleza, que sean de competencia del señor Rector. 6. Prestar apoyo en las reuniones que le fueren asignadas y participar en las mesas de trabajo requeridas por los entes de Control. 7. Prestar apoyo en el acompañamiento, revisión y seguimiento de los convenios que le sean asignados por el Rector. 8. Prestar apoyo oportunamente en la validación del informe mensual de los contratos celebrados por la Universidad de los Llanos, que deben presentarse en el aplicativo SIA OBSERVA de la Controlaría General de la República. 9. Coadyuvar en la elaboración y organización de los informes que deba presentar el Rector, ante el Consejo Superior Universitario, Consejo Académico, entes de Control y demás situaciones que lo ameriten. 10. Prestar apoyo en el proceso de revisión de las etapas precontractuales y contractuales de los diferentes contratos que se adelanten en la Vicerrectoría de Recursos Universitarios, que deba suscribir el señor Rector. 11. Prestar apoyo en la revisión permanente de los canales digitales que sean de manejo de la Rectoría, y del correo electrónico institucional de la Rectoría.</v>
          </cell>
          <cell r="CT185">
            <v>53016744</v>
          </cell>
          <cell r="CU185">
            <v>436</v>
          </cell>
          <cell r="CV185">
            <v>200</v>
          </cell>
          <cell r="CY185">
            <v>6910</v>
          </cell>
          <cell r="CZ185" t="str">
            <v>M5</v>
          </cell>
        </row>
        <row r="186">
          <cell r="B186" t="str">
            <v>0087 DE 2024</v>
          </cell>
          <cell r="C186">
            <v>1121884982</v>
          </cell>
          <cell r="D186" t="str">
            <v>NAISSHA XIOMARA RESTREPO TORO</v>
          </cell>
          <cell r="E186" t="str">
            <v>CONTRATO DE PRESTACIÓN DE SERVICIOS PROFESIONALES</v>
          </cell>
          <cell r="F186" t="str">
            <v>PRESTACIÓN DE SERVICIOS PROFESIONALES NECESARIO PARA EL FORTALECIMIENTO DE LOS PROCESOS DE LA RECTORÍA DE LA UNIVERSIDAD DE LOS LLANOS.</v>
          </cell>
          <cell r="G186">
            <v>45306</v>
          </cell>
          <cell r="H186">
            <v>22193904</v>
          </cell>
          <cell r="I186" t="str">
            <v>Seis (06) meses calendario</v>
          </cell>
          <cell r="J186">
            <v>45306</v>
          </cell>
          <cell r="K186">
            <v>45487</v>
          </cell>
          <cell r="L186" t="str">
            <v>NO APLICA</v>
          </cell>
          <cell r="M186" t="str">
            <v>NO APLICA</v>
          </cell>
          <cell r="N186" t="str">
            <v>NO APLICA</v>
          </cell>
          <cell r="O186">
            <v>7</v>
          </cell>
          <cell r="P186">
            <v>1972791</v>
          </cell>
          <cell r="Q186">
            <v>45306</v>
          </cell>
          <cell r="R186">
            <v>45322</v>
          </cell>
          <cell r="S186">
            <v>3698984</v>
          </cell>
          <cell r="T186">
            <v>45323</v>
          </cell>
          <cell r="U186">
            <v>45351</v>
          </cell>
          <cell r="V186">
            <v>3698984</v>
          </cell>
          <cell r="W186">
            <v>45352</v>
          </cell>
          <cell r="X186">
            <v>45382</v>
          </cell>
          <cell r="Y186">
            <v>3698984</v>
          </cell>
          <cell r="Z186">
            <v>45383</v>
          </cell>
          <cell r="AA186">
            <v>45412</v>
          </cell>
          <cell r="AB186">
            <v>3698984</v>
          </cell>
          <cell r="AC186">
            <v>45413</v>
          </cell>
          <cell r="AD186">
            <v>45443</v>
          </cell>
          <cell r="AE186">
            <v>3698984</v>
          </cell>
          <cell r="AF186">
            <v>45444</v>
          </cell>
          <cell r="AG186">
            <v>45473</v>
          </cell>
          <cell r="AH186">
            <v>1726193</v>
          </cell>
          <cell r="AI186">
            <v>45474</v>
          </cell>
          <cell r="AJ186">
            <v>45487</v>
          </cell>
          <cell r="BI186" t="str">
            <v>Rectoría</v>
          </cell>
          <cell r="BJ186" t="str">
            <v>CHARLES ROBIN AROSA CARRERA</v>
          </cell>
          <cell r="BK186" t="str">
            <v>Rector</v>
          </cell>
          <cell r="BL186">
            <v>20</v>
          </cell>
          <cell r="BM186">
            <v>45306</v>
          </cell>
          <cell r="BN186">
            <v>2599259317</v>
          </cell>
          <cell r="BO186">
            <v>104</v>
          </cell>
          <cell r="BP186">
            <v>45306</v>
          </cell>
          <cell r="BQ186">
            <v>22193904</v>
          </cell>
          <cell r="CS186" t="str">
            <v>1. Apoyar a la rectoría en la gestión relacionada con procesos académicos y administrativos. 2. Contribuir en el seguimiento al avance de los compromisos adquiridos por las diferentes dependencias de la Institución dentro de los términos establecidos. 3. Apoyar en el traslado, consolidación, revisión, análisis y seguimiento a requerimientos realizados por usuarios externos a la Rectoría. 4. Contribuir en la coordinación de la agenda de rectoría, concertación de reuniones, encuentros, citas y otras actividades afines. 5. Acompañar reuniones o eventos cuando sean requeridos por el supervisor o el ordenador del gasto, en actividades o asuntos de su competencia. 6. Apoyar en la elaboración de informes a cargo de la rectoría en los términos establecidos.</v>
          </cell>
          <cell r="CT186">
            <v>1121884982</v>
          </cell>
          <cell r="CU186">
            <v>436</v>
          </cell>
          <cell r="CV186">
            <v>200</v>
          </cell>
          <cell r="CY186">
            <v>7490</v>
          </cell>
          <cell r="CZ186" t="str">
            <v>M6</v>
          </cell>
        </row>
        <row r="187">
          <cell r="B187" t="str">
            <v>0088 DE 2024</v>
          </cell>
          <cell r="C187">
            <v>86048717</v>
          </cell>
          <cell r="D187" t="str">
            <v xml:space="preserve">NELSON MARTINEZ VANEGAS </v>
          </cell>
          <cell r="E187" t="str">
            <v>CONTRATO DE PRESTACIÓN DE SERVICIOS DE APOYO A LA GESTIÓN</v>
          </cell>
          <cell r="F187" t="str">
            <v>PRESTACIÓN DE SERVICIOS DE APOYO A LA GESTIÓN NECESARIO PARA EL FORTALECIMIENTO DE LOS PROCESOS OPERATIVOS DE SERVICIOS GENERALES DE LA UNIVERSIDAD DE LOS LLANOS.</v>
          </cell>
          <cell r="G187">
            <v>45306</v>
          </cell>
          <cell r="H187">
            <v>10905624</v>
          </cell>
          <cell r="I187" t="str">
            <v>Seis (06) meses calendario</v>
          </cell>
          <cell r="J187">
            <v>45306</v>
          </cell>
          <cell r="K187">
            <v>45487</v>
          </cell>
          <cell r="L187" t="str">
            <v>NO APLICA</v>
          </cell>
          <cell r="M187" t="str">
            <v>NO APLICA</v>
          </cell>
          <cell r="N187" t="str">
            <v>NO APLICA</v>
          </cell>
          <cell r="O187">
            <v>7</v>
          </cell>
          <cell r="P187">
            <v>969389</v>
          </cell>
          <cell r="Q187">
            <v>45306</v>
          </cell>
          <cell r="R187">
            <v>45322</v>
          </cell>
          <cell r="S187">
            <v>1817604</v>
          </cell>
          <cell r="T187">
            <v>45323</v>
          </cell>
          <cell r="U187">
            <v>45351</v>
          </cell>
          <cell r="V187">
            <v>1817604</v>
          </cell>
          <cell r="W187">
            <v>45352</v>
          </cell>
          <cell r="X187">
            <v>45382</v>
          </cell>
          <cell r="Y187">
            <v>1817604</v>
          </cell>
          <cell r="Z187">
            <v>45383</v>
          </cell>
          <cell r="AA187">
            <v>45412</v>
          </cell>
          <cell r="AB187">
            <v>1817604</v>
          </cell>
          <cell r="AC187">
            <v>45413</v>
          </cell>
          <cell r="AD187">
            <v>45443</v>
          </cell>
          <cell r="AE187">
            <v>1817604</v>
          </cell>
          <cell r="AF187">
            <v>45444</v>
          </cell>
          <cell r="AG187">
            <v>45473</v>
          </cell>
          <cell r="AH187">
            <v>848215</v>
          </cell>
          <cell r="AI187">
            <v>45474</v>
          </cell>
          <cell r="AJ187">
            <v>45487</v>
          </cell>
          <cell r="BI187" t="str">
            <v>Vicerrectoría de Recursos Universitarios</v>
          </cell>
          <cell r="BJ187" t="str">
            <v>CLAUDIA CONSTANZA GANTIVA ORTEGON</v>
          </cell>
          <cell r="BK187" t="str">
            <v>Técnico Administrativo</v>
          </cell>
          <cell r="BL187">
            <v>20</v>
          </cell>
          <cell r="BM187">
            <v>45306</v>
          </cell>
          <cell r="BN187">
            <v>2599259317</v>
          </cell>
          <cell r="BO187">
            <v>62</v>
          </cell>
          <cell r="BP187">
            <v>45306</v>
          </cell>
          <cell r="BQ187">
            <v>10905624</v>
          </cell>
          <cell r="CS187" t="str">
            <v>1. Colaborar en la inspección preoperacional del vehículo según el cronograma estipulado por el Área de Servicios Generales, así como el reporte oportuno de novedades para la programación de los mantenimientos correctivos. 2. Coadyuvar en el cargue y descargue de bienes y materiales según indicaciones del Área de Servicios Generales, además de asistir en el transporte de personal cuando sea necesario.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187">
            <v>86048717.200000003</v>
          </cell>
          <cell r="CU187">
            <v>436</v>
          </cell>
          <cell r="CV187">
            <v>423</v>
          </cell>
          <cell r="CY187">
            <v>8299</v>
          </cell>
          <cell r="CZ187" t="str">
            <v>M6</v>
          </cell>
        </row>
        <row r="188">
          <cell r="B188" t="str">
            <v>0089 DE 2024</v>
          </cell>
          <cell r="C188">
            <v>3141035</v>
          </cell>
          <cell r="D188" t="str">
            <v>LUIS MARIA HERRERA RAMOS</v>
          </cell>
          <cell r="E188" t="str">
            <v>CONTRATO DE PRESTACIÓN DE SERVICIOS DE APOYO A LA GESTIÓN</v>
          </cell>
          <cell r="F188" t="str">
            <v>PRESTACIÓN DE SERVICIOS DE APOYO A LA GESTIÓN NECESARIO PARA EL FORTALECIMIENTO DE LOS PROCESOS OPERATIVOS DE SERVICIOS GENERALES DE LA UNIVERSIDAD DE LOS LLANOS.</v>
          </cell>
          <cell r="G188">
            <v>45306</v>
          </cell>
          <cell r="H188">
            <v>10905624</v>
          </cell>
          <cell r="I188" t="str">
            <v>Seis (06) meses calendario</v>
          </cell>
          <cell r="J188">
            <v>45306</v>
          </cell>
          <cell r="K188">
            <v>45487</v>
          </cell>
          <cell r="L188" t="str">
            <v>NO APLICA</v>
          </cell>
          <cell r="M188" t="str">
            <v>NO APLICA</v>
          </cell>
          <cell r="N188" t="str">
            <v>NO APLICA</v>
          </cell>
          <cell r="O188">
            <v>7</v>
          </cell>
          <cell r="P188">
            <v>969389</v>
          </cell>
          <cell r="Q188">
            <v>45306</v>
          </cell>
          <cell r="R188">
            <v>45322</v>
          </cell>
          <cell r="S188">
            <v>1817604</v>
          </cell>
          <cell r="T188">
            <v>45323</v>
          </cell>
          <cell r="U188">
            <v>45351</v>
          </cell>
          <cell r="V188">
            <v>1817604</v>
          </cell>
          <cell r="W188">
            <v>45352</v>
          </cell>
          <cell r="X188">
            <v>45382</v>
          </cell>
          <cell r="Y188">
            <v>1817604</v>
          </cell>
          <cell r="Z188">
            <v>45383</v>
          </cell>
          <cell r="AA188">
            <v>45412</v>
          </cell>
          <cell r="AB188">
            <v>1817604</v>
          </cell>
          <cell r="AC188">
            <v>45413</v>
          </cell>
          <cell r="AD188">
            <v>45443</v>
          </cell>
          <cell r="AE188">
            <v>1817604</v>
          </cell>
          <cell r="AF188">
            <v>45444</v>
          </cell>
          <cell r="AG188">
            <v>45473</v>
          </cell>
          <cell r="AH188">
            <v>848215</v>
          </cell>
          <cell r="AI188">
            <v>45474</v>
          </cell>
          <cell r="AJ188">
            <v>45487</v>
          </cell>
          <cell r="BI188" t="str">
            <v>Vicerrectoría de Recursos Universitarios</v>
          </cell>
          <cell r="BJ188" t="str">
            <v>CLAUDIA CONSTANZA GANTIVA ORTEGON</v>
          </cell>
          <cell r="BK188" t="str">
            <v>Técnico Administrativo</v>
          </cell>
          <cell r="BL188">
            <v>20</v>
          </cell>
          <cell r="BM188">
            <v>45306</v>
          </cell>
          <cell r="BN188">
            <v>2599259317</v>
          </cell>
          <cell r="BO188">
            <v>30</v>
          </cell>
          <cell r="BP188">
            <v>45306</v>
          </cell>
          <cell r="BQ188">
            <v>10905624</v>
          </cell>
          <cell r="CS188" t="str">
            <v>1. Colaborar en la planificación, organización, operación y desarrollo de procesos de soldadura, incluyendo preparación de superficies y maquinaria. 2. Coadyuvar en el mantenimiento del sistema hidrosanitario según el Plan de Mantenimiento y participar en la instalación y sustitución accesorios o elementos según sea necesario. 3. Brindar apoyo en la limpieza y reparación de cubiertas y techos, así como prestar apoyo en trabajos en alturas y podas según sea necesario. 4. Contribuir al servicio de limpieza de senderos y participar activamente en la limpieza de zanjas para mantener un entorno seguro y ordenado en el campus. 5. Cooperar en pintar y revestir superficies con diversas herramientas y en la reparación de paredes, pisos, techos, aceras y cañerías para mantener la infraestructura en óptimas condiciones de los distintos campus. 6. Coadyuvar en el lavado de tanques aéreos y subterráneos, asegurando la calidad y salubridad del agua almacenada para el adecuado funcionamiento de las instalaciones.</v>
          </cell>
          <cell r="CT188">
            <v>3141035.3</v>
          </cell>
          <cell r="CU188">
            <v>436</v>
          </cell>
          <cell r="CV188">
            <v>423</v>
          </cell>
          <cell r="CY188">
            <v>8299</v>
          </cell>
          <cell r="CZ188" t="str">
            <v>M6</v>
          </cell>
        </row>
        <row r="189">
          <cell r="B189" t="str">
            <v>0090 DE 2024</v>
          </cell>
          <cell r="C189">
            <v>86053801</v>
          </cell>
          <cell r="D189" t="str">
            <v>LUIS GIOVANI SALAMANCA SALAMANCA</v>
          </cell>
          <cell r="E189" t="str">
            <v>CONTRATO DE PRESTACIÓN DE SERVICIOS DE APOYO A LA GESTIÓN</v>
          </cell>
          <cell r="F189" t="str">
            <v>PRESTACIÓN DE SERVICIOS DE APOYO A LA GESTIÓN NECESARIO PARA EL FORTALECIMIENTO DE LOS PROCESOS ADMINISTRATIVOS DE SERVICIOS GENERALES DE LA UNIVERSIDAD DE LOS LLANOS.</v>
          </cell>
          <cell r="G189">
            <v>45306</v>
          </cell>
          <cell r="H189">
            <v>14540832</v>
          </cell>
          <cell r="I189" t="str">
            <v>Seis (06) meses calendario</v>
          </cell>
          <cell r="J189">
            <v>45306</v>
          </cell>
          <cell r="K189">
            <v>45487</v>
          </cell>
          <cell r="L189" t="str">
            <v>NO APLICA</v>
          </cell>
          <cell r="M189" t="str">
            <v>NO APLICA</v>
          </cell>
          <cell r="N189" t="str">
            <v>NO APLICA</v>
          </cell>
          <cell r="O189">
            <v>7</v>
          </cell>
          <cell r="P189">
            <v>1292518</v>
          </cell>
          <cell r="Q189">
            <v>45306</v>
          </cell>
          <cell r="R189">
            <v>45322</v>
          </cell>
          <cell r="S189">
            <v>2423472</v>
          </cell>
          <cell r="T189">
            <v>45323</v>
          </cell>
          <cell r="U189">
            <v>45351</v>
          </cell>
          <cell r="V189">
            <v>2423472</v>
          </cell>
          <cell r="W189">
            <v>45352</v>
          </cell>
          <cell r="X189">
            <v>45382</v>
          </cell>
          <cell r="Y189">
            <v>2423472</v>
          </cell>
          <cell r="Z189">
            <v>45383</v>
          </cell>
          <cell r="AA189">
            <v>45412</v>
          </cell>
          <cell r="AB189">
            <v>2423472</v>
          </cell>
          <cell r="AC189">
            <v>45413</v>
          </cell>
          <cell r="AD189">
            <v>45443</v>
          </cell>
          <cell r="AE189">
            <v>2423472</v>
          </cell>
          <cell r="AF189">
            <v>45444</v>
          </cell>
          <cell r="AG189">
            <v>45473</v>
          </cell>
          <cell r="AH189">
            <v>1130954</v>
          </cell>
          <cell r="AI189">
            <v>45474</v>
          </cell>
          <cell r="AJ189">
            <v>45487</v>
          </cell>
          <cell r="BI189" t="str">
            <v>Vicerrectoría de Recursos Universitarios</v>
          </cell>
          <cell r="BJ189" t="str">
            <v>CLAUDIA CONSTANZA GANTIVA ORTEGON</v>
          </cell>
          <cell r="BK189" t="str">
            <v>Técnico Administrativo</v>
          </cell>
          <cell r="BL189">
            <v>20</v>
          </cell>
          <cell r="BM189">
            <v>45306</v>
          </cell>
          <cell r="BN189">
            <v>2599259317</v>
          </cell>
          <cell r="BO189">
            <v>64</v>
          </cell>
          <cell r="BP189">
            <v>45306</v>
          </cell>
          <cell r="BQ189">
            <v>14540832</v>
          </cell>
          <cell r="CS189" t="str">
            <v>1. Coadyuvar en la proyección de informes y solicitudes asignadas al Área de Servicios Generales y en la planificación de servicios como transporte de prácticas académicas, vigilancia, aseo, mantenimiento vehicular, combustible y otros. 2. Apoyar en la revisión, cargue y seguimiento de la documentación emitida en los procesos de Servicios Generales (SICOF, Drive, correo electrónico, entre otros.). 3. Contribuir en la realización de avances y gastos de desplazamiento al personal de planta y CPS de Servicios Generales, según la programación de prácticas y solicitudes de transporte de personal y material, a través de los sistemas de información acordes. 4. Coadyuvar en la emisión de certificaciones y/o actas de los procesos contractuales, administrativos y de calidad a cargo del Área Servicios Generales. 5. Colaborar en la provisión de formatos para la prestación de servicios como eléctricos, plomería, trabajo en altura y aseo a cargo del Área de Servicios Generales. 6. Colaborar en el envío del reporte de austeridad del gasto a la Oficina Asesora de Control Interno.</v>
          </cell>
          <cell r="CT189">
            <v>86053801</v>
          </cell>
          <cell r="CU189">
            <v>436</v>
          </cell>
          <cell r="CV189">
            <v>423</v>
          </cell>
          <cell r="CY189">
            <v>7010</v>
          </cell>
          <cell r="CZ189" t="str">
            <v>M6</v>
          </cell>
        </row>
        <row r="190">
          <cell r="B190" t="str">
            <v>0091 DE 2024</v>
          </cell>
          <cell r="C190">
            <v>17267135</v>
          </cell>
          <cell r="D190" t="str">
            <v xml:space="preserve">HENRY MUÑOZ MONROY  </v>
          </cell>
          <cell r="E190" t="str">
            <v>CONTRATO DE PRESTACIÓN DE SERVICIOS DE APOYO A LA GESTIÓN</v>
          </cell>
          <cell r="F190" t="str">
            <v>PRESTACIÓN DE SERVICIOS DE APOYO A LA GESTIÓN NECESARIO PARA EL FORTALECIMIENTO DE LOS PROCESOS OPERATIVOS DE SERVICIOS GENERALES SEDE BARCELONA DE LA UNIVERSIDAD DE LOS LLANOS.</v>
          </cell>
          <cell r="G190">
            <v>45306</v>
          </cell>
          <cell r="H190">
            <v>13010226</v>
          </cell>
          <cell r="I190" t="str">
            <v>Seis (06) meses calendario</v>
          </cell>
          <cell r="J190">
            <v>45306</v>
          </cell>
          <cell r="K190">
            <v>45487</v>
          </cell>
          <cell r="L190" t="str">
            <v>NO APLICA</v>
          </cell>
          <cell r="M190" t="str">
            <v>NO APLICA</v>
          </cell>
          <cell r="N190" t="str">
            <v>NO APLICA</v>
          </cell>
          <cell r="O190">
            <v>7</v>
          </cell>
          <cell r="P190">
            <v>1156465</v>
          </cell>
          <cell r="Q190">
            <v>45306</v>
          </cell>
          <cell r="R190">
            <v>45322</v>
          </cell>
          <cell r="S190">
            <v>2168371</v>
          </cell>
          <cell r="T190">
            <v>45323</v>
          </cell>
          <cell r="U190">
            <v>45351</v>
          </cell>
          <cell r="V190">
            <v>2168371</v>
          </cell>
          <cell r="W190">
            <v>45352</v>
          </cell>
          <cell r="X190">
            <v>45382</v>
          </cell>
          <cell r="Y190">
            <v>2168371</v>
          </cell>
          <cell r="Z190">
            <v>45383</v>
          </cell>
          <cell r="AA190">
            <v>45412</v>
          </cell>
          <cell r="AB190">
            <v>2168371</v>
          </cell>
          <cell r="AC190">
            <v>45413</v>
          </cell>
          <cell r="AD190">
            <v>45443</v>
          </cell>
          <cell r="AE190">
            <v>2168371</v>
          </cell>
          <cell r="AF190">
            <v>45444</v>
          </cell>
          <cell r="AG190">
            <v>45473</v>
          </cell>
          <cell r="AH190">
            <v>1011906</v>
          </cell>
          <cell r="AI190">
            <v>45474</v>
          </cell>
          <cell r="AJ190">
            <v>45487</v>
          </cell>
          <cell r="BI190" t="str">
            <v>Vicerrectoría de Recursos Universitarios</v>
          </cell>
          <cell r="BJ190" t="str">
            <v>CLAUDIA CONSTANZA GANTIVA ORTEGON</v>
          </cell>
          <cell r="BK190" t="str">
            <v>Técnico Administrativo</v>
          </cell>
          <cell r="BL190">
            <v>20</v>
          </cell>
          <cell r="BM190">
            <v>45306</v>
          </cell>
          <cell r="BN190">
            <v>2599259317</v>
          </cell>
          <cell r="BO190">
            <v>33</v>
          </cell>
          <cell r="BP190">
            <v>45306</v>
          </cell>
          <cell r="BQ190">
            <v>13010226</v>
          </cell>
          <cell r="CS190" t="str">
            <v>1. Colaborar en el cumplimiento del cronograma del Plan de Mantenimiento de Infraestructura física en las diferentes zonas, desarrollando actividades como de limpieza de senderos, zanjas y arreglo de jardines ubicado en la Universidad de los Llanos. 2. Colaborar con la poda de árboles (utilizando motosierra y maquina podadora de alturas). 3. Apoyar la ejecución y desarrollo de las actividades como mantenimiento de Jardines y Zonas verdes (utilizando la guadaña); en las diferentes sedes de la Universidad de los Llanos. 4. Prestar apoyo en trabajos en Alturas.</v>
          </cell>
          <cell r="CT190">
            <v>17267135</v>
          </cell>
          <cell r="CU190">
            <v>436</v>
          </cell>
          <cell r="CV190">
            <v>423</v>
          </cell>
          <cell r="CY190">
            <v>8299</v>
          </cell>
          <cell r="CZ190" t="str">
            <v>M6</v>
          </cell>
        </row>
        <row r="191">
          <cell r="B191" t="str">
            <v>0092 DE 2024</v>
          </cell>
          <cell r="C191">
            <v>17330174</v>
          </cell>
          <cell r="D191" t="str">
            <v>LUIS HERNANDO GALAN LEMUS</v>
          </cell>
          <cell r="E191" t="str">
            <v>CONTRATO DE PRESTACIÓN DE SERVICIOS DE APOYO A LA GESTIÓN</v>
          </cell>
          <cell r="F191" t="str">
            <v>PRESTACIÓN DE SERVICIOS DE APOYO A LA GESTIÓN NECESARIO PARA EL FORTALECIMIENTO DE LOS PROCESOS OPERATIVOS DE SERVICIOS GENERALES DE LA UNIVERSIDAD DE LOS LLANOS.</v>
          </cell>
          <cell r="G191">
            <v>45306</v>
          </cell>
          <cell r="H191">
            <v>13010226</v>
          </cell>
          <cell r="I191" t="str">
            <v>Seis (06) meses calendario</v>
          </cell>
          <cell r="J191">
            <v>45306</v>
          </cell>
          <cell r="K191">
            <v>45487</v>
          </cell>
          <cell r="L191" t="str">
            <v>NO APLICA</v>
          </cell>
          <cell r="M191" t="str">
            <v>NO APLICA</v>
          </cell>
          <cell r="N191" t="str">
            <v>NO APLICA</v>
          </cell>
          <cell r="O191">
            <v>7</v>
          </cell>
          <cell r="P191">
            <v>1156465</v>
          </cell>
          <cell r="Q191">
            <v>45306</v>
          </cell>
          <cell r="R191">
            <v>45322</v>
          </cell>
          <cell r="S191">
            <v>2168371</v>
          </cell>
          <cell r="T191">
            <v>45323</v>
          </cell>
          <cell r="U191">
            <v>45351</v>
          </cell>
          <cell r="V191">
            <v>2168371</v>
          </cell>
          <cell r="W191">
            <v>45352</v>
          </cell>
          <cell r="X191">
            <v>45382</v>
          </cell>
          <cell r="Y191">
            <v>2168371</v>
          </cell>
          <cell r="Z191">
            <v>45383</v>
          </cell>
          <cell r="AA191">
            <v>45412</v>
          </cell>
          <cell r="AB191">
            <v>2168371</v>
          </cell>
          <cell r="AC191">
            <v>45413</v>
          </cell>
          <cell r="AD191">
            <v>45443</v>
          </cell>
          <cell r="AE191">
            <v>2168371</v>
          </cell>
          <cell r="AF191">
            <v>45444</v>
          </cell>
          <cell r="AG191">
            <v>45473</v>
          </cell>
          <cell r="AH191">
            <v>1011906</v>
          </cell>
          <cell r="AI191">
            <v>45474</v>
          </cell>
          <cell r="AJ191">
            <v>45487</v>
          </cell>
          <cell r="BI191" t="str">
            <v>Vicerrectoría de Recursos Universitarios</v>
          </cell>
          <cell r="BJ191" t="str">
            <v>CLAUDIA CONSTANZA GANTIVA ORTEGON</v>
          </cell>
          <cell r="BK191" t="str">
            <v>Técnico Administrativo</v>
          </cell>
          <cell r="BL191">
            <v>20</v>
          </cell>
          <cell r="BM191">
            <v>45306</v>
          </cell>
          <cell r="BN191">
            <v>2599259317</v>
          </cell>
          <cell r="BO191">
            <v>34</v>
          </cell>
          <cell r="BP191">
            <v>45306</v>
          </cell>
          <cell r="BQ191">
            <v>13010226</v>
          </cell>
          <cell r="CS191" t="str">
            <v>1. Colaborar en el cumplimiento del cronograma del Plan de Mantenimiento de Infraestructura física en las diferentes zonas, desarrollando actividades como de limpieza de senderos, zanjas y arreglo de jardines (utilizando la guadaña y sopladora) ubicado en la Universidad de los Llanos. 2. Brindar apoyo en el mantenimiento de la cancha de fútbol (podar con el tractor).</v>
          </cell>
          <cell r="CT191">
            <v>17330174</v>
          </cell>
          <cell r="CU191">
            <v>436</v>
          </cell>
          <cell r="CV191">
            <v>423</v>
          </cell>
          <cell r="CY191">
            <v>8299</v>
          </cell>
          <cell r="CZ191" t="str">
            <v>M6</v>
          </cell>
        </row>
        <row r="192">
          <cell r="B192" t="str">
            <v>0093 DE 2024</v>
          </cell>
          <cell r="C192">
            <v>86085816</v>
          </cell>
          <cell r="D192" t="str">
            <v>JOSE OSVEN TORRES GACHARNA</v>
          </cell>
          <cell r="E192" t="str">
            <v>CONTRATO DE PRESTACIÓN DE SERVICIOS DE APOYO A LA GESTIÓN</v>
          </cell>
          <cell r="F192" t="str">
            <v>PRESTACIÓN DE SERVICIOS DE APOYO A LA GESTIÓN NECESARIO PARA EL FORTALECIMIENTO DE LOS PROCESOS OPERATIVOS DE SERVICIOS GENERALES DE LA UNIVERSIDAD DE LOS LLANOS.</v>
          </cell>
          <cell r="G192">
            <v>45306</v>
          </cell>
          <cell r="H192">
            <v>13010226</v>
          </cell>
          <cell r="I192" t="str">
            <v>Seis (06) meses calendario</v>
          </cell>
          <cell r="J192">
            <v>45306</v>
          </cell>
          <cell r="K192">
            <v>45487</v>
          </cell>
          <cell r="L192" t="str">
            <v>NO APLICA</v>
          </cell>
          <cell r="M192" t="str">
            <v>NO APLICA</v>
          </cell>
          <cell r="N192" t="str">
            <v>NO APLICA</v>
          </cell>
          <cell r="O192">
            <v>7</v>
          </cell>
          <cell r="P192">
            <v>1156465</v>
          </cell>
          <cell r="Q192">
            <v>45306</v>
          </cell>
          <cell r="R192">
            <v>45322</v>
          </cell>
          <cell r="S192">
            <v>2168371</v>
          </cell>
          <cell r="T192">
            <v>45323</v>
          </cell>
          <cell r="U192">
            <v>45351</v>
          </cell>
          <cell r="V192">
            <v>2168371</v>
          </cell>
          <cell r="W192">
            <v>45352</v>
          </cell>
          <cell r="X192">
            <v>45382</v>
          </cell>
          <cell r="Y192">
            <v>2168371</v>
          </cell>
          <cell r="Z192">
            <v>45383</v>
          </cell>
          <cell r="AA192">
            <v>45412</v>
          </cell>
          <cell r="AB192">
            <v>2168371</v>
          </cell>
          <cell r="AC192">
            <v>45413</v>
          </cell>
          <cell r="AD192">
            <v>45443</v>
          </cell>
          <cell r="AE192">
            <v>2168371</v>
          </cell>
          <cell r="AF192">
            <v>45444</v>
          </cell>
          <cell r="AG192">
            <v>45473</v>
          </cell>
          <cell r="AH192">
            <v>1011906</v>
          </cell>
          <cell r="AI192">
            <v>45474</v>
          </cell>
          <cell r="AJ192">
            <v>45487</v>
          </cell>
          <cell r="BI192" t="str">
            <v>Vicerrectoría de Recursos Universitarios</v>
          </cell>
          <cell r="BJ192" t="str">
            <v>CLAUDIA CONSTANZA GANTIVA ORTEGON</v>
          </cell>
          <cell r="BK192" t="str">
            <v>Técnico Administrativo</v>
          </cell>
          <cell r="BL192">
            <v>20</v>
          </cell>
          <cell r="BM192">
            <v>45306</v>
          </cell>
          <cell r="BN192">
            <v>2599259317</v>
          </cell>
          <cell r="BO192">
            <v>69</v>
          </cell>
          <cell r="BP192">
            <v>45306</v>
          </cell>
          <cell r="BQ192">
            <v>13010226</v>
          </cell>
          <cell r="CS192" t="str">
            <v>1. Contribuir en el mantenimiento preventivo y correctivo de la infraestructura de la Universidad de los Llanos, conforme a los procedimientos de calidad establecidos para desarrollar la actividad. 2. Contribuir en la recolección y disposición final de los diferentes residuos generados en la Universidad de los Llanos. 3. Colaborar en la organización y limpieza de la bodega y de los materiales que allí se encuentran. 4. Colaborar en el alistamiento del terreno, herramientas y andamios que se usarán para realizar las diferentes obras de construcción en la Universidad de los Llanos. 5. Prestar apoyo en trabajos en Alturas.</v>
          </cell>
          <cell r="CT192">
            <v>86085816</v>
          </cell>
          <cell r="CU192">
            <v>436</v>
          </cell>
          <cell r="CV192">
            <v>423</v>
          </cell>
          <cell r="CY192">
            <v>8299</v>
          </cell>
          <cell r="CZ192" t="str">
            <v>M6</v>
          </cell>
        </row>
        <row r="193">
          <cell r="B193" t="str">
            <v>0094 DE 2024</v>
          </cell>
          <cell r="C193">
            <v>86048667</v>
          </cell>
          <cell r="D193" t="str">
            <v>EDGAR GABRIEL VALIENTE ROJAS</v>
          </cell>
          <cell r="E193" t="str">
            <v>CONTRATO DE PRESTACIÓN DE SERVICIOS DE APOYO A LA GESTIÓN</v>
          </cell>
          <cell r="F193" t="str">
            <v>PRESTACIÓN DE SERVICIOS DE APOYO A LA GESTIÓN NECESARIO PARA EL FORTALECIMIENTO DE LOS PROCESOS ADMINISTRATIVOS DE SERVICIOS GENERALES DE LA UNIVERSIDAD DE LOS LLANOS.</v>
          </cell>
          <cell r="G193">
            <v>45306</v>
          </cell>
          <cell r="H193">
            <v>13010226</v>
          </cell>
          <cell r="I193" t="str">
            <v>Seis (06) meses calendario</v>
          </cell>
          <cell r="J193">
            <v>45306</v>
          </cell>
          <cell r="K193">
            <v>45487</v>
          </cell>
          <cell r="L193" t="str">
            <v>NO APLICA</v>
          </cell>
          <cell r="M193" t="str">
            <v>NO APLICA</v>
          </cell>
          <cell r="N193" t="str">
            <v>NO APLICA</v>
          </cell>
          <cell r="O193">
            <v>7</v>
          </cell>
          <cell r="P193">
            <v>1156465</v>
          </cell>
          <cell r="Q193">
            <v>45306</v>
          </cell>
          <cell r="R193">
            <v>45322</v>
          </cell>
          <cell r="S193">
            <v>2168371</v>
          </cell>
          <cell r="T193">
            <v>45323</v>
          </cell>
          <cell r="U193">
            <v>45351</v>
          </cell>
          <cell r="V193">
            <v>2168371</v>
          </cell>
          <cell r="W193">
            <v>45352</v>
          </cell>
          <cell r="X193">
            <v>45382</v>
          </cell>
          <cell r="Y193">
            <v>2168371</v>
          </cell>
          <cell r="Z193">
            <v>45383</v>
          </cell>
          <cell r="AA193">
            <v>45412</v>
          </cell>
          <cell r="AB193">
            <v>2168371</v>
          </cell>
          <cell r="AC193">
            <v>45413</v>
          </cell>
          <cell r="AD193">
            <v>45443</v>
          </cell>
          <cell r="AE193">
            <v>2168371</v>
          </cell>
          <cell r="AF193">
            <v>45444</v>
          </cell>
          <cell r="AG193">
            <v>45473</v>
          </cell>
          <cell r="AH193">
            <v>1011906</v>
          </cell>
          <cell r="AI193">
            <v>45474</v>
          </cell>
          <cell r="AJ193">
            <v>45487</v>
          </cell>
          <cell r="BI193" t="str">
            <v>Vicerrectoría de Recursos Universitarios</v>
          </cell>
          <cell r="BJ193" t="str">
            <v>CLAUDIA CONSTANZA GANTIVA ORTEGON</v>
          </cell>
          <cell r="BK193" t="str">
            <v>Técnico Administrativo</v>
          </cell>
          <cell r="BL193">
            <v>20</v>
          </cell>
          <cell r="BM193">
            <v>45306</v>
          </cell>
          <cell r="BN193">
            <v>2599259317</v>
          </cell>
          <cell r="BO193">
            <v>61</v>
          </cell>
          <cell r="BP193">
            <v>45306</v>
          </cell>
          <cell r="BQ193">
            <v>13010226</v>
          </cell>
          <cell r="CS193" t="str">
            <v>1. Prestar apoyo a las transferencias documentales, realizar su revisión y colaborar con la clasificación, foliación y ordenación de expedientes del archivo de Servicios Generales. 2. Coadyuvar en actividades de programación de prácticas extramuros. 3. Apoyar en él envió de la relación de horas extras laboradas por los funcionarios de servicios generales. 4. Contribuir en la construcción y mantenimiento de las hojas de vida de los vehículos pertenecientes al parque automotor de la Universidad. 5. Apoyar en la recepción de las solicitudes de información allegadas a servicios generales y comunicarlas al supervisor.</v>
          </cell>
          <cell r="CT193">
            <v>86048667</v>
          </cell>
          <cell r="CU193">
            <v>436</v>
          </cell>
          <cell r="CV193">
            <v>423</v>
          </cell>
          <cell r="CY193">
            <v>8220</v>
          </cell>
          <cell r="CZ193" t="str">
            <v>M6</v>
          </cell>
        </row>
        <row r="194">
          <cell r="B194" t="str">
            <v>0095 DE 2024</v>
          </cell>
          <cell r="C194">
            <v>86048506</v>
          </cell>
          <cell r="D194" t="str">
            <v>OMAR PALACIOS ROZO</v>
          </cell>
          <cell r="E194" t="str">
            <v>CONTRATO DE PRESTACIÓN DE SERVICIOS DE APOYO A LA GESTIÓN</v>
          </cell>
          <cell r="F194" t="str">
            <v>PRESTACIÓN DE SERVICIOS DE APOYO A LA GESTIÓN NECESARIO PARA EL FORTALECIMIENTO DE LOS PROCESOS OPERATIVOS DE SERVICIOS GENERALES DE LA UNIVERSIDAD DE LOS LLANOS.</v>
          </cell>
          <cell r="G194">
            <v>45306</v>
          </cell>
          <cell r="H194">
            <v>10905624</v>
          </cell>
          <cell r="I194" t="str">
            <v>Seis (06) meses calendario</v>
          </cell>
          <cell r="J194">
            <v>45306</v>
          </cell>
          <cell r="K194">
            <v>45487</v>
          </cell>
          <cell r="L194" t="str">
            <v>NO APLICA</v>
          </cell>
          <cell r="M194" t="str">
            <v>NO APLICA</v>
          </cell>
          <cell r="N194" t="str">
            <v>NO APLICA</v>
          </cell>
          <cell r="O194">
            <v>7</v>
          </cell>
          <cell r="P194">
            <v>969389</v>
          </cell>
          <cell r="Q194">
            <v>45306</v>
          </cell>
          <cell r="R194">
            <v>45322</v>
          </cell>
          <cell r="S194">
            <v>1817604</v>
          </cell>
          <cell r="T194">
            <v>45323</v>
          </cell>
          <cell r="U194">
            <v>45351</v>
          </cell>
          <cell r="V194">
            <v>1817604</v>
          </cell>
          <cell r="W194">
            <v>45352</v>
          </cell>
          <cell r="X194">
            <v>45382</v>
          </cell>
          <cell r="Y194">
            <v>1817604</v>
          </cell>
          <cell r="Z194">
            <v>45383</v>
          </cell>
          <cell r="AA194">
            <v>45412</v>
          </cell>
          <cell r="AB194">
            <v>1817604</v>
          </cell>
          <cell r="AC194">
            <v>45413</v>
          </cell>
          <cell r="AD194">
            <v>45443</v>
          </cell>
          <cell r="AE194">
            <v>1817604</v>
          </cell>
          <cell r="AF194">
            <v>45444</v>
          </cell>
          <cell r="AG194">
            <v>45473</v>
          </cell>
          <cell r="AH194">
            <v>848215</v>
          </cell>
          <cell r="AI194">
            <v>45474</v>
          </cell>
          <cell r="AJ194">
            <v>45487</v>
          </cell>
          <cell r="BI194" t="str">
            <v>Vicerrectoría de Recursos Universitarios</v>
          </cell>
          <cell r="BJ194" t="str">
            <v>CLAUDIA CONSTANZA GANTIVA ORTEGON</v>
          </cell>
          <cell r="BK194" t="str">
            <v>Técnico Administrativo</v>
          </cell>
          <cell r="BL194">
            <v>20</v>
          </cell>
          <cell r="BM194">
            <v>45306</v>
          </cell>
          <cell r="BN194">
            <v>2599259317</v>
          </cell>
          <cell r="BO194">
            <v>60</v>
          </cell>
          <cell r="BP194">
            <v>45306</v>
          </cell>
          <cell r="BQ194">
            <v>10905624</v>
          </cell>
          <cell r="CS194" t="str">
            <v>1. Colaborar en la inspección preoperacional del vehículo según el cronograma estipulado por el Área de Servicios Generales, así como el reporte oportuno de novedades para la programación de los mantenimientos correctivos. 2. Coadyuvar en el cargue y descargue de bienes y materiales según indicaciones del Área de Servicios Generales, además de asistir en el transporte de personal cuando sea necesario.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194">
            <v>86048506</v>
          </cell>
          <cell r="CU194">
            <v>436</v>
          </cell>
          <cell r="CV194">
            <v>423</v>
          </cell>
          <cell r="CY194">
            <v>8299</v>
          </cell>
          <cell r="CZ194" t="str">
            <v>M6</v>
          </cell>
        </row>
        <row r="195">
          <cell r="B195" t="str">
            <v>0096 DE 2024</v>
          </cell>
          <cell r="C195">
            <v>17335623</v>
          </cell>
          <cell r="D195" t="str">
            <v>JORGE ALBERTO DAZA ROJAS</v>
          </cell>
          <cell r="E195" t="str">
            <v>CONTRATO DE PRESTACIÓN DE SERVICIOS DE APOYO A LA GESTIÓN</v>
          </cell>
          <cell r="F195" t="str">
            <v>PRESTACIÓN DE SERVICIOS DE APOYO A LA GESTIÓN NECESARIO PARA EL FORTALECIMIENTO DE LOS PROCESOS OPERATIVOS DE SERVICIOS GENERALES DE LA UNIVERSIDAD DE LOS LLANOS.</v>
          </cell>
          <cell r="G195">
            <v>45306</v>
          </cell>
          <cell r="H195">
            <v>10905624</v>
          </cell>
          <cell r="I195" t="str">
            <v>Seis (06) meses calendario</v>
          </cell>
          <cell r="J195">
            <v>45306</v>
          </cell>
          <cell r="K195">
            <v>45487</v>
          </cell>
          <cell r="L195" t="str">
            <v>NO APLICA</v>
          </cell>
          <cell r="M195" t="str">
            <v>NO APLICA</v>
          </cell>
          <cell r="N195" t="str">
            <v>NO APLICA</v>
          </cell>
          <cell r="O195">
            <v>7</v>
          </cell>
          <cell r="P195">
            <v>969389</v>
          </cell>
          <cell r="Q195">
            <v>45306</v>
          </cell>
          <cell r="R195">
            <v>45322</v>
          </cell>
          <cell r="S195">
            <v>1817604</v>
          </cell>
          <cell r="T195">
            <v>45323</v>
          </cell>
          <cell r="U195">
            <v>45351</v>
          </cell>
          <cell r="V195">
            <v>1817604</v>
          </cell>
          <cell r="W195">
            <v>45352</v>
          </cell>
          <cell r="X195">
            <v>45382</v>
          </cell>
          <cell r="Y195">
            <v>1817604</v>
          </cell>
          <cell r="Z195">
            <v>45383</v>
          </cell>
          <cell r="AA195">
            <v>45412</v>
          </cell>
          <cell r="AB195">
            <v>1817604</v>
          </cell>
          <cell r="AC195">
            <v>45413</v>
          </cell>
          <cell r="AD195">
            <v>45443</v>
          </cell>
          <cell r="AE195">
            <v>1817604</v>
          </cell>
          <cell r="AF195">
            <v>45444</v>
          </cell>
          <cell r="AG195">
            <v>45473</v>
          </cell>
          <cell r="AH195">
            <v>848215</v>
          </cell>
          <cell r="AI195">
            <v>45474</v>
          </cell>
          <cell r="AJ195">
            <v>45487</v>
          </cell>
          <cell r="BI195" t="str">
            <v>Vicerrectoría de Recursos Universitarios</v>
          </cell>
          <cell r="BJ195" t="str">
            <v>CLAUDIA CONSTANZA GANTIVA ORTEGON</v>
          </cell>
          <cell r="BK195" t="str">
            <v>Técnico Administrativo</v>
          </cell>
          <cell r="BL195">
            <v>20</v>
          </cell>
          <cell r="BM195">
            <v>45306</v>
          </cell>
          <cell r="BN195">
            <v>2599259317</v>
          </cell>
          <cell r="BO195">
            <v>35</v>
          </cell>
          <cell r="BP195">
            <v>45306</v>
          </cell>
          <cell r="BQ195">
            <v>10905624</v>
          </cell>
          <cell r="CS195" t="str">
            <v>1. Colaborar en la inspección preoperacional del vehículo según el cronograma estipulado por el Área de Servicios Generales, así como el reporte oportuno de novedades para la programación de los mantenimientos correctivos. 2. Coadyuvar en el cargue y descargue de bienes y materiales según indicaciones del Área de Servicios Generales, además de asistir en el transporte de personal cuando sea necesario.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195">
            <v>17335623</v>
          </cell>
          <cell r="CU195">
            <v>436</v>
          </cell>
          <cell r="CV195">
            <v>423</v>
          </cell>
          <cell r="CY195">
            <v>8010</v>
          </cell>
          <cell r="CZ195" t="str">
            <v>M6</v>
          </cell>
        </row>
        <row r="196">
          <cell r="B196" t="str">
            <v>0097 DE 2024</v>
          </cell>
          <cell r="C196">
            <v>86049427</v>
          </cell>
          <cell r="D196" t="str">
            <v xml:space="preserve">GILBERTO ALEJANDRO RAMIREZ CLAVIJO </v>
          </cell>
          <cell r="E196" t="str">
            <v>CONTRATO DE PRESTACIÓN DE SERVICIOS DE APOYO A LA GESTIÓN</v>
          </cell>
          <cell r="F196" t="str">
            <v>PRESTACIÓN DE SERVICIOS DE APOYO A LA GESTIÓN NECESARIO PARA EL FORTALECIMIENTO DE LOS PROCESOS OPERATIVOS DE SERVICIOS GENERALES EN LA SEDE BARCELONA DE LA UNIVERSIDAD DE LOS LLANOS.</v>
          </cell>
          <cell r="G196">
            <v>45306</v>
          </cell>
          <cell r="H196">
            <v>13010226</v>
          </cell>
          <cell r="I196" t="str">
            <v>Seis (06) meses calendario</v>
          </cell>
          <cell r="J196">
            <v>45306</v>
          </cell>
          <cell r="K196">
            <v>45487</v>
          </cell>
          <cell r="L196" t="str">
            <v>NO APLICA</v>
          </cell>
          <cell r="M196" t="str">
            <v>NO APLICA</v>
          </cell>
          <cell r="N196" t="str">
            <v>NO APLICA</v>
          </cell>
          <cell r="O196">
            <v>7</v>
          </cell>
          <cell r="P196">
            <v>1156465</v>
          </cell>
          <cell r="Q196">
            <v>45306</v>
          </cell>
          <cell r="R196">
            <v>45322</v>
          </cell>
          <cell r="S196">
            <v>2168371</v>
          </cell>
          <cell r="T196">
            <v>45323</v>
          </cell>
          <cell r="U196">
            <v>45351</v>
          </cell>
          <cell r="V196">
            <v>2168371</v>
          </cell>
          <cell r="W196">
            <v>45352</v>
          </cell>
          <cell r="X196">
            <v>45382</v>
          </cell>
          <cell r="Y196">
            <v>2168371</v>
          </cell>
          <cell r="Z196">
            <v>45383</v>
          </cell>
          <cell r="AA196">
            <v>45412</v>
          </cell>
          <cell r="AB196">
            <v>2168371</v>
          </cell>
          <cell r="AC196">
            <v>45413</v>
          </cell>
          <cell r="AD196">
            <v>45443</v>
          </cell>
          <cell r="AE196">
            <v>2168371</v>
          </cell>
          <cell r="AF196">
            <v>45444</v>
          </cell>
          <cell r="AG196">
            <v>45473</v>
          </cell>
          <cell r="AH196">
            <v>1011906</v>
          </cell>
          <cell r="AI196">
            <v>45474</v>
          </cell>
          <cell r="AJ196">
            <v>45487</v>
          </cell>
          <cell r="BI196" t="str">
            <v>Vicerrectoría de Recursos Universitarios</v>
          </cell>
          <cell r="BJ196" t="str">
            <v>CLAUDIA CONSTANZA GANTIVA ORTEGON</v>
          </cell>
          <cell r="BK196" t="str">
            <v>Técnico Administrativo</v>
          </cell>
          <cell r="BL196">
            <v>20</v>
          </cell>
          <cell r="BM196">
            <v>45306</v>
          </cell>
          <cell r="BN196">
            <v>2599259317</v>
          </cell>
          <cell r="BO196">
            <v>63</v>
          </cell>
          <cell r="BP196">
            <v>45306</v>
          </cell>
          <cell r="BQ196">
            <v>13010226</v>
          </cell>
          <cell r="CS196" t="str">
            <v>1. Colaborar en la inspección y cumplimiento del mantenimiento preventivo y correctivo de las redes de baja, media y alta tensión ubicadas en las sedes de la Universidad de los Llanos. 2. Colaborar en la maniobra de la 34 del arranque de la avenida puerto López. 3. Contribuir en el buen uso y cuidado de las herramientas y equipos destinados al desarrollo de las actividades de mantenimiento eléctrico en la Universidad de los Llanos. 4. Prestar apoyo en trabajos en Alturas.</v>
          </cell>
          <cell r="CT196">
            <v>86049427</v>
          </cell>
          <cell r="CU196">
            <v>436</v>
          </cell>
          <cell r="CV196">
            <v>423</v>
          </cell>
          <cell r="CY196">
            <v>4321</v>
          </cell>
          <cell r="CZ196" t="str">
            <v>M5</v>
          </cell>
        </row>
        <row r="197">
          <cell r="B197" t="str">
            <v>0098 DE 2024</v>
          </cell>
          <cell r="C197">
            <v>19322584</v>
          </cell>
          <cell r="D197" t="str">
            <v>JOSE HERNANDO TORRES LADINO</v>
          </cell>
          <cell r="E197" t="str">
            <v>CONTRATO DE PRESTACIÓN DE SERVICIOS DE APOYO A LA GESTIÓN</v>
          </cell>
          <cell r="F197" t="str">
            <v>PRESTACIÓN DE SERVICIOS DE APOYO A LA GESTIÓN NECESARIO PARA EL FORTALECIMIENTO DE LOS PROCESOS OPERATIVOS DE SERVICIOS GENERALES EN LA SEDE SAN ANTONIO DE LA UNIVERSIDAD DE LOS LLANOS.</v>
          </cell>
          <cell r="G197">
            <v>45306</v>
          </cell>
          <cell r="H197">
            <v>13010226</v>
          </cell>
          <cell r="I197" t="str">
            <v>Seis (06) meses calendario</v>
          </cell>
          <cell r="J197">
            <v>45306</v>
          </cell>
          <cell r="K197">
            <v>45487</v>
          </cell>
          <cell r="L197" t="str">
            <v>NO APLICA</v>
          </cell>
          <cell r="M197" t="str">
            <v>NO APLICA</v>
          </cell>
          <cell r="N197" t="str">
            <v>NO APLICA</v>
          </cell>
          <cell r="O197">
            <v>7</v>
          </cell>
          <cell r="P197">
            <v>1156465</v>
          </cell>
          <cell r="Q197">
            <v>45306</v>
          </cell>
          <cell r="R197">
            <v>45322</v>
          </cell>
          <cell r="S197">
            <v>2168371</v>
          </cell>
          <cell r="T197">
            <v>45323</v>
          </cell>
          <cell r="U197">
            <v>45351</v>
          </cell>
          <cell r="V197">
            <v>2168371</v>
          </cell>
          <cell r="W197">
            <v>45352</v>
          </cell>
          <cell r="X197">
            <v>45382</v>
          </cell>
          <cell r="Y197">
            <v>2168371</v>
          </cell>
          <cell r="Z197">
            <v>45383</v>
          </cell>
          <cell r="AA197">
            <v>45412</v>
          </cell>
          <cell r="AB197">
            <v>2168371</v>
          </cell>
          <cell r="AC197">
            <v>45413</v>
          </cell>
          <cell r="AD197">
            <v>45443</v>
          </cell>
          <cell r="AE197">
            <v>2168371</v>
          </cell>
          <cell r="AF197">
            <v>45444</v>
          </cell>
          <cell r="AG197">
            <v>45473</v>
          </cell>
          <cell r="AH197">
            <v>1011906</v>
          </cell>
          <cell r="AI197">
            <v>45474</v>
          </cell>
          <cell r="AJ197">
            <v>45487</v>
          </cell>
          <cell r="BI197" t="str">
            <v>Vicerrectoría de Recursos Universitarios</v>
          </cell>
          <cell r="BJ197" t="str">
            <v>CLAUDIA CONSTANZA GANTIVA ORTEGON</v>
          </cell>
          <cell r="BK197" t="str">
            <v>Técnico Administrativo</v>
          </cell>
          <cell r="BL197">
            <v>20</v>
          </cell>
          <cell r="BM197">
            <v>45306</v>
          </cell>
          <cell r="BN197">
            <v>2599259317</v>
          </cell>
          <cell r="BO197">
            <v>37</v>
          </cell>
          <cell r="BP197">
            <v>45306</v>
          </cell>
          <cell r="BQ197">
            <v>13010226</v>
          </cell>
          <cell r="CS197" t="str">
            <v>1. Colaborar en la inspección y cumplimiento del mantenimiento preventivo y correctivo de las redes de baja y media tensión ubicadas en la Universidad de los Llanos. 2. Contribuir en el buen uso y cuidado de las herramientas y equipos destinados al desarrollo de las actividades de mantenimiento eléctrico en la Universidad de los Llanos. 3. Prestar apoyo en trabajos en Alturas</v>
          </cell>
          <cell r="CT197">
            <v>19322584</v>
          </cell>
          <cell r="CU197">
            <v>436</v>
          </cell>
          <cell r="CV197">
            <v>423</v>
          </cell>
          <cell r="CY197">
            <v>8299</v>
          </cell>
          <cell r="CZ197" t="str">
            <v>M6</v>
          </cell>
        </row>
        <row r="198">
          <cell r="B198" t="str">
            <v>0099 DE 2024</v>
          </cell>
          <cell r="C198">
            <v>86047982</v>
          </cell>
          <cell r="D198" t="str">
            <v>VLADIMIR MANCIPE DEL RIO</v>
          </cell>
          <cell r="E198" t="str">
            <v>CONTRATO DE PRESTACIÓN DE SERVICIOS DE APOYO A LA GESTIÓN</v>
          </cell>
          <cell r="F198" t="str">
            <v>PRESTACIÓN DE SERVICIOS DE APOYO A LA GESTIÓN NECESARIO PARA EL FORTALECIMIENTO DE LOS PROCESOS OPERATIVOS DE SERVICIOS GENERALES DE LA UNIVERSIDAD DE LOS LLANOS.</v>
          </cell>
          <cell r="G198">
            <v>45306</v>
          </cell>
          <cell r="H198">
            <v>10905624</v>
          </cell>
          <cell r="I198" t="str">
            <v>Seis (06) meses calendario</v>
          </cell>
          <cell r="J198">
            <v>45306</v>
          </cell>
          <cell r="K198">
            <v>45487</v>
          </cell>
          <cell r="L198" t="str">
            <v>NO APLICA</v>
          </cell>
          <cell r="M198" t="str">
            <v>NO APLICA</v>
          </cell>
          <cell r="N198" t="str">
            <v>NO APLICA</v>
          </cell>
          <cell r="O198">
            <v>7</v>
          </cell>
          <cell r="P198">
            <v>969389</v>
          </cell>
          <cell r="Q198">
            <v>45306</v>
          </cell>
          <cell r="R198">
            <v>45322</v>
          </cell>
          <cell r="S198">
            <v>1817604</v>
          </cell>
          <cell r="T198">
            <v>45323</v>
          </cell>
          <cell r="U198">
            <v>45351</v>
          </cell>
          <cell r="V198">
            <v>1817604</v>
          </cell>
          <cell r="W198">
            <v>45352</v>
          </cell>
          <cell r="X198">
            <v>45382</v>
          </cell>
          <cell r="Y198">
            <v>1817604</v>
          </cell>
          <cell r="Z198">
            <v>45383</v>
          </cell>
          <cell r="AA198">
            <v>45412</v>
          </cell>
          <cell r="AB198">
            <v>1817604</v>
          </cell>
          <cell r="AC198">
            <v>45413</v>
          </cell>
          <cell r="AD198">
            <v>45443</v>
          </cell>
          <cell r="AE198">
            <v>1817604</v>
          </cell>
          <cell r="AF198">
            <v>45444</v>
          </cell>
          <cell r="AG198">
            <v>45473</v>
          </cell>
          <cell r="AH198">
            <v>848215</v>
          </cell>
          <cell r="AI198">
            <v>45474</v>
          </cell>
          <cell r="AJ198">
            <v>45487</v>
          </cell>
          <cell r="BI198" t="str">
            <v>Vicerrectoría de Recursos Universitarios</v>
          </cell>
          <cell r="BJ198" t="str">
            <v>CLAUDIA CONSTANZA GANTIVA ORTEGON</v>
          </cell>
          <cell r="BK198" t="str">
            <v>Técnico Administrativo</v>
          </cell>
          <cell r="BL198">
            <v>20</v>
          </cell>
          <cell r="BM198">
            <v>45306</v>
          </cell>
          <cell r="BN198">
            <v>2599259317</v>
          </cell>
          <cell r="BO198">
            <v>59</v>
          </cell>
          <cell r="BP198">
            <v>45306</v>
          </cell>
          <cell r="BQ198">
            <v>10905624</v>
          </cell>
          <cell r="CS198" t="str">
            <v xml:space="preserve">1. Contribuir en el mantenimiento preventivo y correctivo de la infraestructura de la Universidad de los Llanos, conforme a los procedimientos de calidad establecidos para desarrollar la actividad. 2. Contribuir en la recolección y disposición final de los diferentes residuos generados en la Universidad de los Llanos. 3. Colaborar en la organización y limpieza de la bodega y de los materiales que allí se encuentran. 4. Colaborar en el alistamiento del terreno, herramientas y andamios que se usarán para realizar las diferentes obras de construcción en la Universidad de los Llanos. 5. Participar en el trabajo en Alturas.  </v>
          </cell>
          <cell r="CT198">
            <v>86047982</v>
          </cell>
          <cell r="CU198">
            <v>436</v>
          </cell>
          <cell r="CV198">
            <v>310</v>
          </cell>
          <cell r="CY198">
            <v>8299</v>
          </cell>
          <cell r="CZ198" t="str">
            <v>M6</v>
          </cell>
        </row>
        <row r="199">
          <cell r="B199" t="str">
            <v>0100 DE 2024</v>
          </cell>
          <cell r="C199">
            <v>1121845699</v>
          </cell>
          <cell r="D199" t="str">
            <v xml:space="preserve">OSCAR EDUARDO PAEZ BAQUERO  </v>
          </cell>
          <cell r="E199" t="str">
            <v>CONTRATO DE PRESTACIÓN DE SERVICIOS PROFESIONALES</v>
          </cell>
          <cell r="F199" t="str">
            <v>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v>
          </cell>
          <cell r="G199">
            <v>45306</v>
          </cell>
          <cell r="H199">
            <v>22193904</v>
          </cell>
          <cell r="I199" t="str">
            <v>Seis (06) meses calendario</v>
          </cell>
          <cell r="J199">
            <v>45306</v>
          </cell>
          <cell r="K199">
            <v>45487</v>
          </cell>
          <cell r="L199" t="str">
            <v>NO APLICA</v>
          </cell>
          <cell r="M199" t="str">
            <v>NO APLICA</v>
          </cell>
          <cell r="N199" t="str">
            <v>NO APLICA</v>
          </cell>
          <cell r="O199">
            <v>7</v>
          </cell>
          <cell r="P199">
            <v>1972791</v>
          </cell>
          <cell r="Q199">
            <v>45306</v>
          </cell>
          <cell r="R199">
            <v>45322</v>
          </cell>
          <cell r="S199">
            <v>3698984</v>
          </cell>
          <cell r="T199">
            <v>45323</v>
          </cell>
          <cell r="U199">
            <v>45351</v>
          </cell>
          <cell r="V199">
            <v>3698984</v>
          </cell>
          <cell r="W199">
            <v>45352</v>
          </cell>
          <cell r="X199">
            <v>45382</v>
          </cell>
          <cell r="Y199">
            <v>3698984</v>
          </cell>
          <cell r="Z199">
            <v>45383</v>
          </cell>
          <cell r="AA199">
            <v>45412</v>
          </cell>
          <cell r="AB199">
            <v>3698984</v>
          </cell>
          <cell r="AC199">
            <v>45413</v>
          </cell>
          <cell r="AD199">
            <v>45443</v>
          </cell>
          <cell r="AE199">
            <v>3698984</v>
          </cell>
          <cell r="AF199">
            <v>45444</v>
          </cell>
          <cell r="AG199">
            <v>45473</v>
          </cell>
          <cell r="AH199">
            <v>1726193</v>
          </cell>
          <cell r="AI199">
            <v>45474</v>
          </cell>
          <cell r="AJ199">
            <v>45487</v>
          </cell>
          <cell r="BI199" t="str">
            <v>Área de Sistemas</v>
          </cell>
          <cell r="BJ199" t="str">
            <v>ROIMAN ARTURO SASTOQUE GUZMÁN</v>
          </cell>
          <cell r="BK199" t="str">
            <v>Jefe de Oficina</v>
          </cell>
          <cell r="BL199">
            <v>20</v>
          </cell>
          <cell r="BM199">
            <v>45306</v>
          </cell>
          <cell r="BN199">
            <v>2599259317</v>
          </cell>
          <cell r="BO199">
            <v>88</v>
          </cell>
          <cell r="BP199">
            <v>45306</v>
          </cell>
          <cell r="BQ199">
            <v>22193904</v>
          </cell>
          <cell r="CS199" t="str">
            <v>1. Coadyuvar en las adecuaciones de las aplicaciones web como soporte a las diferentes dependencias que hacen uso de las mismas.  2. Brindar apoyo a los usuarios en el soporte de las soluciones web institucionales.  3. Apoyar en la instalación y mantenimiento de las bases de datos de la Universidad de los Llanos.  4. Brindar apoyo en el soporte, mantenimiento y actualización a la red de datos de la Universidad de los Llanos.  5. Apoyar la capacitación de los usuarios de los sistemas administrados por el Área de Sistemas.  6.  Brindar apoyo en la administración de la plataforma de correos electrónicos institucionales.  7. Coadyuvar en la instalación y el mantenimiento de servidores que se requieran en el Área de Sistemas.  8. Colaborar en los desarrollos realizados por el Área u otra dependencia de la Universidad de los Llanos que así lo requiera.  9. Contribuir en el proceso de acreditación de alta calidad. 10. Apoyar en la administración de los servidores físicos y virtuales en responsabilidad del Área de Sistemas. 11. Apoyar en la planeación e implementación en procesos de migración, backup y recovery de los servidores responsabilidad de la Área de Sistemas. 12.  Apoyar la elaboración de estudios previos y de oportunidad y conveniencia, para la adquisición de equipos y software para la Universidad de los Llanos. 13. Contribuir a la jefatura en el seguimiento de los contratos que la Universidad suscriba, relacionados con la prestación de los servicios de internet y/o conectividad. 14. Contribuir a fortalecer el proceso de Gestión de TIC, aplicando estrictamente los procedimientos establecidos.</v>
          </cell>
          <cell r="CT199">
            <v>1121845699</v>
          </cell>
          <cell r="CU199">
            <v>436</v>
          </cell>
          <cell r="CV199">
            <v>447</v>
          </cell>
          <cell r="CY199">
            <v>7110</v>
          </cell>
          <cell r="CZ199" t="str">
            <v>M5</v>
          </cell>
        </row>
        <row r="200">
          <cell r="B200" t="str">
            <v>0101 DE 2024</v>
          </cell>
          <cell r="C200">
            <v>1121825157</v>
          </cell>
          <cell r="D200" t="str">
            <v>JAIME ELIECER ROA GARCIA</v>
          </cell>
          <cell r="E200" t="str">
            <v>CONTRATO DE PRESTACIÓN DE SERVICIOS PROFESIONALES</v>
          </cell>
          <cell r="F200" t="str">
            <v>PRESTACIÓN DE SERVICIOS PROFESIONALES NECESARIO PARA EL FORTALECIMIENTO DE LOS PROCESOS ADMINISTRATIVOS Y DE SOPORTE TÉCNICO EN EL ÁREA DE SISTEMAS DE LA UNIVERSIDAD DE LOS LLANOS.</v>
          </cell>
          <cell r="G200">
            <v>45306</v>
          </cell>
          <cell r="H200">
            <v>18367368</v>
          </cell>
          <cell r="I200" t="str">
            <v>Seis (06) meses calendario</v>
          </cell>
          <cell r="J200">
            <v>45306</v>
          </cell>
          <cell r="K200">
            <v>45487</v>
          </cell>
          <cell r="L200" t="str">
            <v>NO APLICA</v>
          </cell>
          <cell r="M200" t="str">
            <v>NO APLICA</v>
          </cell>
          <cell r="N200" t="str">
            <v>NO APLICA</v>
          </cell>
          <cell r="O200">
            <v>7</v>
          </cell>
          <cell r="P200">
            <v>1632655</v>
          </cell>
          <cell r="Q200">
            <v>45306</v>
          </cell>
          <cell r="R200">
            <v>45322</v>
          </cell>
          <cell r="S200">
            <v>3061228</v>
          </cell>
          <cell r="T200">
            <v>45323</v>
          </cell>
          <cell r="U200">
            <v>45351</v>
          </cell>
          <cell r="V200">
            <v>3061228</v>
          </cell>
          <cell r="W200">
            <v>45352</v>
          </cell>
          <cell r="X200">
            <v>45382</v>
          </cell>
          <cell r="Y200">
            <v>3061228</v>
          </cell>
          <cell r="Z200">
            <v>45383</v>
          </cell>
          <cell r="AA200">
            <v>45412</v>
          </cell>
          <cell r="AB200">
            <v>3061228</v>
          </cell>
          <cell r="AC200">
            <v>45413</v>
          </cell>
          <cell r="AD200">
            <v>45443</v>
          </cell>
          <cell r="AE200">
            <v>3061228</v>
          </cell>
          <cell r="AF200">
            <v>45444</v>
          </cell>
          <cell r="AG200">
            <v>45473</v>
          </cell>
          <cell r="AH200">
            <v>1428573</v>
          </cell>
          <cell r="AI200">
            <v>45474</v>
          </cell>
          <cell r="AJ200">
            <v>45487</v>
          </cell>
          <cell r="BI200" t="str">
            <v>Área de Sistemas</v>
          </cell>
          <cell r="BJ200" t="str">
            <v>ROIMAN ARTURO SASTOQUE GUZMÁN</v>
          </cell>
          <cell r="BK200" t="str">
            <v>Jefe de Oficina</v>
          </cell>
          <cell r="BL200">
            <v>20</v>
          </cell>
          <cell r="BM200">
            <v>45306</v>
          </cell>
          <cell r="BN200">
            <v>2599259317</v>
          </cell>
          <cell r="BO200">
            <v>81</v>
          </cell>
          <cell r="BP200">
            <v>45306</v>
          </cell>
          <cell r="BQ200">
            <v>18367368</v>
          </cell>
          <cell r="CS200" t="str">
            <v>1. Prestar apoyo en la solución y cierre adecuado de las solicitudes de soporte técnico a las distintas dependencias. 2. Cooperar en la instalación, actualización, capacitación o mantenimiento de los diferentes softwares adquiridos a nombre de la Universidad de los Llanos. 3. Brindar apoyo en la creación y gestión de usuarios y directivas de dominio. 4. Apoyar a los usuarios finales para la correcta utilización de las diferentes plataformas de la Universidad de los Llanos. 5. Coadyuvar en revisar y actualizar los servidores bajo plataforma Linux y Windows que se requieran en el Área de Sistemas. 6. Apoyar la realización periódica de backup de los servidores de la Universidad de los Llanos. 7. Colaborar con el mantenimiento adecuado de los equipos activos y pasivos de la red de datos de la Universidad de los Llanos. 8. Coadyuvar en la elaboración de fichas técnicas para la entrada, revisión y baja de equipos de cómputo. 9. Apoyar la elaboración de estudios previos y de oportunidad y conveniencia, para la adquisición de equipos y software para la Universidad de los Llanos. 10. Contribuir en el proceso de Acreditación de alta calidad. 11. Contribuir a la jefatura en el seguimiento de los contratos de compra de elementos de TI. 12. Contribuir a la jefatura en el seguimiento de los contratos de mantenimiento preventivo y correctivo de equipos de TI. 13. Brindar apoyo en el cargue de documentos para contratación y pago de CPS. 14. Contribuir a fortalecer el proceso de Gestión de TIC, aplicando estrictamente los procedimientos establecidos.</v>
          </cell>
          <cell r="CT200">
            <v>1121825157</v>
          </cell>
          <cell r="CU200">
            <v>436</v>
          </cell>
          <cell r="CV200">
            <v>447</v>
          </cell>
          <cell r="CY200">
            <v>6209</v>
          </cell>
          <cell r="CZ200" t="str">
            <v>M6</v>
          </cell>
        </row>
        <row r="201">
          <cell r="B201" t="str">
            <v>0102 DE 2024</v>
          </cell>
          <cell r="C201">
            <v>1121855170</v>
          </cell>
          <cell r="D201" t="str">
            <v>GLORIA PATRICIA RAMIREZ NARVAEZ</v>
          </cell>
          <cell r="E201" t="str">
            <v>CONTRATO DE PRESTACIÓN DE SERVICIOS PROFESIONALES</v>
          </cell>
          <cell r="F201" t="str">
            <v>PRESTACIÓN DE SERVICIOS PROFESIONALES NECESARIO PARA EL FORTALECIMIENTO DE LOS PROCESOS DEL ÁREA DE SISTEMAS DE LA UNIVERSIDAD DE LOS LLANOS.</v>
          </cell>
          <cell r="G201">
            <v>45306</v>
          </cell>
          <cell r="H201">
            <v>18367368</v>
          </cell>
          <cell r="I201" t="str">
            <v>Seis (06) meses calendario</v>
          </cell>
          <cell r="J201">
            <v>45306</v>
          </cell>
          <cell r="K201">
            <v>45487</v>
          </cell>
          <cell r="L201" t="str">
            <v>NO APLICA</v>
          </cell>
          <cell r="M201" t="str">
            <v>NO APLICA</v>
          </cell>
          <cell r="N201" t="str">
            <v>NO APLICA</v>
          </cell>
          <cell r="O201">
            <v>7</v>
          </cell>
          <cell r="P201">
            <v>1632655</v>
          </cell>
          <cell r="Q201">
            <v>45306</v>
          </cell>
          <cell r="R201">
            <v>45322</v>
          </cell>
          <cell r="S201">
            <v>3061228</v>
          </cell>
          <cell r="T201">
            <v>45323</v>
          </cell>
          <cell r="U201">
            <v>45351</v>
          </cell>
          <cell r="V201">
            <v>3061228</v>
          </cell>
          <cell r="W201">
            <v>45352</v>
          </cell>
          <cell r="X201">
            <v>45382</v>
          </cell>
          <cell r="Y201">
            <v>3061228</v>
          </cell>
          <cell r="Z201">
            <v>45383</v>
          </cell>
          <cell r="AA201">
            <v>45412</v>
          </cell>
          <cell r="AB201">
            <v>3061228</v>
          </cell>
          <cell r="AC201">
            <v>45413</v>
          </cell>
          <cell r="AD201">
            <v>45443</v>
          </cell>
          <cell r="AE201">
            <v>3061228</v>
          </cell>
          <cell r="AF201">
            <v>45444</v>
          </cell>
          <cell r="AG201">
            <v>45473</v>
          </cell>
          <cell r="AH201">
            <v>1428573</v>
          </cell>
          <cell r="AI201">
            <v>45474</v>
          </cell>
          <cell r="AJ201">
            <v>45487</v>
          </cell>
          <cell r="BI201" t="str">
            <v>Área de Sistemas</v>
          </cell>
          <cell r="BJ201" t="str">
            <v>ROIMAN ARTURO SASTOQUE GUZMÁN</v>
          </cell>
          <cell r="BK201" t="str">
            <v>Jefe de Oficina</v>
          </cell>
          <cell r="BL201">
            <v>20</v>
          </cell>
          <cell r="BM201">
            <v>45306</v>
          </cell>
          <cell r="BN201">
            <v>2599259317</v>
          </cell>
          <cell r="BO201">
            <v>92</v>
          </cell>
          <cell r="BP201">
            <v>45306</v>
          </cell>
          <cell r="BQ201">
            <v>18367368</v>
          </cell>
          <cell r="CS201" t="str">
            <v>1. Colaborar en el seguimiento de las solicitudes presentadas por los usuarios del sistema de información financiero y administrativo para garantizar la solución y/o respuesta. 2. Coadyuvar con el diseño y generación de reportes del sistema de información administrativo y financiero. 3. Apoyar el mantenimiento del sistema de información administrativo y financiero, actualización de la documentación, programación de ventanas de mantenimiento, despliegues y administración de los usuarios. 4. Coadyuvar en la generación y el envío de información financiera y administrativa a entes externos e internos de la Universidad. 5. Apoyar la organización de la información y reportes en las diferentes dependencias que hacen uso del sistema financiero y administrativo. 6. Contribuir en el proceso de Acreditación de alta calidad. 7. Apoyar la elaboración de estudios de oportunidad y conveniencia, para la adquisición de software para la Universidad de los Llanos. 8. Brindar asistencia a los diferentes usuarios de los módulos del sistema administrativo y financiero. 9. Apoyar la gestión de las mejoras y solicitudes de cambio realizadas por los usuarios del sistema administrativo y financiero para garantizar el correcto desarrollo de las actividades y la entrega del producto solicitado. 10. Contribuir a la jefatura en el seguimiento del contrato de soporte y mantenimiento del sistema de información administrativo y financiero. 11. Contribuir a fortalecer el proceso de Gestión de TIC, aplicando estrictamente los procedimientos establecidos.</v>
          </cell>
          <cell r="CT201">
            <v>1121855170</v>
          </cell>
          <cell r="CU201">
            <v>436</v>
          </cell>
          <cell r="CV201">
            <v>447</v>
          </cell>
          <cell r="CY201">
            <v>8299</v>
          </cell>
          <cell r="CZ201" t="str">
            <v>M6</v>
          </cell>
        </row>
        <row r="202">
          <cell r="B202" t="str">
            <v>0103 DE 2024</v>
          </cell>
          <cell r="C202">
            <v>1121844906</v>
          </cell>
          <cell r="D202" t="str">
            <v>JAVIER EDUARDO MENDOZA LIZARAZO</v>
          </cell>
          <cell r="E202" t="str">
            <v>CONTRATO DE PRESTACIÓN DE SERVICIOS PROFESIONALES</v>
          </cell>
          <cell r="F202" t="str">
            <v>PRESTACIÓN DE SERVICIOS PROFESIONALES NECESARIO PARA EL FORTALECIMIENTO DE LOS PROCESOS DEL ÁREA DE SISTEMAS DE LA UNIVERSIDAD DE LOS LLANOS.</v>
          </cell>
          <cell r="G202">
            <v>45306</v>
          </cell>
          <cell r="H202">
            <v>16383000</v>
          </cell>
          <cell r="I202" t="str">
            <v>Seis (06) meses calendario</v>
          </cell>
          <cell r="J202">
            <v>45306</v>
          </cell>
          <cell r="K202">
            <v>45487</v>
          </cell>
          <cell r="L202" t="str">
            <v>NO APLICA</v>
          </cell>
          <cell r="M202" t="str">
            <v>NO APLICA</v>
          </cell>
          <cell r="N202" t="str">
            <v>NO APLICA</v>
          </cell>
          <cell r="O202">
            <v>7</v>
          </cell>
          <cell r="P202">
            <v>1456267</v>
          </cell>
          <cell r="Q202">
            <v>45306</v>
          </cell>
          <cell r="R202">
            <v>45322</v>
          </cell>
          <cell r="S202">
            <v>2730500</v>
          </cell>
          <cell r="T202">
            <v>45323</v>
          </cell>
          <cell r="U202">
            <v>45351</v>
          </cell>
          <cell r="V202">
            <v>2730500</v>
          </cell>
          <cell r="W202">
            <v>45352</v>
          </cell>
          <cell r="X202">
            <v>45382</v>
          </cell>
          <cell r="Y202">
            <v>2730500</v>
          </cell>
          <cell r="Z202">
            <v>45383</v>
          </cell>
          <cell r="AA202">
            <v>45412</v>
          </cell>
          <cell r="AB202">
            <v>2730500</v>
          </cell>
          <cell r="AC202">
            <v>45413</v>
          </cell>
          <cell r="AD202">
            <v>45443</v>
          </cell>
          <cell r="AE202">
            <v>2730500</v>
          </cell>
          <cell r="AF202">
            <v>45444</v>
          </cell>
          <cell r="AG202">
            <v>45473</v>
          </cell>
          <cell r="AH202">
            <v>1274233</v>
          </cell>
          <cell r="AI202">
            <v>45474</v>
          </cell>
          <cell r="AJ202">
            <v>45487</v>
          </cell>
          <cell r="BI202" t="str">
            <v>Área de Sistemas</v>
          </cell>
          <cell r="BJ202" t="str">
            <v>ROIMAN ARTURO SASTOQUE GUZMÁN</v>
          </cell>
          <cell r="BK202" t="str">
            <v>Jefe de Oficina</v>
          </cell>
          <cell r="BL202">
            <v>20</v>
          </cell>
          <cell r="BM202">
            <v>45306</v>
          </cell>
          <cell r="BN202">
            <v>2599259317</v>
          </cell>
          <cell r="BO202">
            <v>85</v>
          </cell>
          <cell r="BP202">
            <v>45306</v>
          </cell>
          <cell r="BQ202">
            <v>16383000</v>
          </cell>
          <cell r="CS202" t="str">
            <v>1. Apoyar la creación y el desarrollo de portales web según requerimientos de las diferentes dependencias de la universidad. 2. Apoyar la actualización y/o soporte a la página principal y a los subdominios institucionales de acuerdo con los requerimientos de las diferentes dependencias. 3. Apoyar la realización de copias de seguridad del sitio web principal y de los diferentes subdominios. 4. Brindar capacitación de los gestores de contenido de los diferentes subdominios de acuerdo con los requerimientos de las diferentes dependencias. 5. Contribuir en la configuración y documentación de las estadísticas de rendimiento y uso de los sitios institucionales. 6. Colaborar en la implementación y el seguimiento de los compontes responsabilidad del área de sistemas dentro del Plan Anticorrupción y Atención al Ciudadano de la Unillanos. 7. Apoyar en la definición e implementación de controles para el cumplimiento de la normativa de Gobierno Digital, de acuerdo con la normatividad vigente. 8. Apoyar en la construcción del nuevo portal web del dominio unillanos.edu.co. 9. Apoyar en la presentación de un informe estadístico mensual del uso y actualización de los subdominios de la institución. 10. Apoyar en el proceso de acreditación de alta calidad. 11. Aportar un cronograma que establezca las actividades y los tiempos de las tareas a desarrollar, y reportar su avance. 12.  Contribuir a fortalecer el proceso de Gestión de TIC, aplicando estrictamente los procedimientos establecidos.</v>
          </cell>
          <cell r="CT202">
            <v>1121844906</v>
          </cell>
          <cell r="CU202">
            <v>436</v>
          </cell>
          <cell r="CV202">
            <v>447</v>
          </cell>
          <cell r="CY202">
            <v>8299</v>
          </cell>
          <cell r="CZ202" t="str">
            <v>M6</v>
          </cell>
        </row>
        <row r="203">
          <cell r="B203" t="str">
            <v>0104 DE 2024</v>
          </cell>
          <cell r="C203">
            <v>1121859904</v>
          </cell>
          <cell r="D203" t="str">
            <v xml:space="preserve">CRISTIAN ADRIAN DOMINGUEZ MANTILLA </v>
          </cell>
          <cell r="E203" t="str">
            <v>CONTRATO DE PRESTACIÓN DE SERVICIOS PROFESIONALES</v>
          </cell>
          <cell r="F203" t="str">
            <v>PRESTACIÓN DE SERVICIOS PROFESIONALES NECESARIO PARA EL FORTALECIMIENTO DE LOS PROCESOS DEL ÁREA DE SISTEMAS DE LA UNIVERSIDAD DE LOS LLANOS.</v>
          </cell>
          <cell r="G203">
            <v>45306</v>
          </cell>
          <cell r="H203">
            <v>18367368</v>
          </cell>
          <cell r="I203" t="str">
            <v>Seis (06) meses calendario</v>
          </cell>
          <cell r="J203">
            <v>45306</v>
          </cell>
          <cell r="K203">
            <v>45487</v>
          </cell>
          <cell r="L203" t="str">
            <v>NO APLICA</v>
          </cell>
          <cell r="M203" t="str">
            <v>NO APLICA</v>
          </cell>
          <cell r="N203" t="str">
            <v>NO APLICA</v>
          </cell>
          <cell r="O203">
            <v>7</v>
          </cell>
          <cell r="P203">
            <v>1632655</v>
          </cell>
          <cell r="Q203">
            <v>45306</v>
          </cell>
          <cell r="R203">
            <v>45322</v>
          </cell>
          <cell r="S203">
            <v>3061228</v>
          </cell>
          <cell r="T203">
            <v>45323</v>
          </cell>
          <cell r="U203">
            <v>45351</v>
          </cell>
          <cell r="V203">
            <v>3061228</v>
          </cell>
          <cell r="W203">
            <v>45352</v>
          </cell>
          <cell r="X203">
            <v>45382</v>
          </cell>
          <cell r="Y203">
            <v>3061228</v>
          </cell>
          <cell r="Z203">
            <v>45383</v>
          </cell>
          <cell r="AA203">
            <v>45412</v>
          </cell>
          <cell r="AB203">
            <v>3061228</v>
          </cell>
          <cell r="AC203">
            <v>45413</v>
          </cell>
          <cell r="AD203">
            <v>45443</v>
          </cell>
          <cell r="AE203">
            <v>3061228</v>
          </cell>
          <cell r="AF203">
            <v>45444</v>
          </cell>
          <cell r="AG203">
            <v>45473</v>
          </cell>
          <cell r="AH203">
            <v>1428573</v>
          </cell>
          <cell r="AI203">
            <v>45474</v>
          </cell>
          <cell r="AJ203">
            <v>45487</v>
          </cell>
          <cell r="BI203" t="str">
            <v>Área de Sistemas</v>
          </cell>
          <cell r="BJ203" t="str">
            <v>ROIMAN ARTURO SASTOQUE GUZMÁN</v>
          </cell>
          <cell r="BK203" t="str">
            <v>Jefe de Oficina</v>
          </cell>
          <cell r="BL203">
            <v>20</v>
          </cell>
          <cell r="BM203">
            <v>45306</v>
          </cell>
          <cell r="BN203">
            <v>2599259317</v>
          </cell>
          <cell r="BO203">
            <v>95</v>
          </cell>
          <cell r="BP203">
            <v>45306</v>
          </cell>
          <cell r="BQ203">
            <v>18367368</v>
          </cell>
          <cell r="CS203" t="str">
            <v>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Apoyar los mantenimientos preventivos y correctivos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Apoyar la elaboración de fichas técnicas de los equipos para la entrada, revisión y baja de equipos de cómputo de la Universidad. 10. Contribuir a la jefatura en el seguimiento de los contratos de compra de elementos de TI. 11. Contribuir a la jefatura en el seguimiento de los contratos de mantenimiento preventivo y correctivo de equipos de TI. 12. Contribuir a fortalecer el proceso de Gestión de TIC, aplicando estrictamente los procedimientos establecidos.</v>
          </cell>
          <cell r="CT203">
            <v>1121859904</v>
          </cell>
          <cell r="CU203">
            <v>436</v>
          </cell>
          <cell r="CV203">
            <v>447</v>
          </cell>
          <cell r="CY203">
            <v>8299</v>
          </cell>
          <cell r="CZ203" t="str">
            <v>M6</v>
          </cell>
        </row>
        <row r="204">
          <cell r="B204" t="str">
            <v>0105 DE 2024</v>
          </cell>
          <cell r="C204">
            <v>1073700074</v>
          </cell>
          <cell r="D204" t="str">
            <v>ANDRES MARIN ORTIZ</v>
          </cell>
          <cell r="E204" t="str">
            <v>CONTRATO DE PRESTACIÓN DE SERVICIOS DE APOYO A LA GESTIÓN</v>
          </cell>
          <cell r="F204" t="str">
            <v>PRESTACIÓN DE SERVICIOS DE APOYO A LA GESTIÓN NECESARIO PARA EL FORTALECIMIENTO DE LOS PROCESOS DE SOPORTE TÉCNICO EN EL ÁREA DE SISTEMAS DE LA UNIVERSIDAD DE LOS LLANOS.</v>
          </cell>
          <cell r="G204">
            <v>45306</v>
          </cell>
          <cell r="H204">
            <v>14540832</v>
          </cell>
          <cell r="I204" t="str">
            <v>Seis (06) meses calendario</v>
          </cell>
          <cell r="J204">
            <v>45306</v>
          </cell>
          <cell r="K204">
            <v>45487</v>
          </cell>
          <cell r="L204" t="str">
            <v>NO APLICA</v>
          </cell>
          <cell r="M204" t="str">
            <v>NO APLICA</v>
          </cell>
          <cell r="N204" t="str">
            <v>NO APLICA</v>
          </cell>
          <cell r="O204">
            <v>7</v>
          </cell>
          <cell r="P204">
            <v>1292518</v>
          </cell>
          <cell r="Q204">
            <v>45306</v>
          </cell>
          <cell r="R204">
            <v>45322</v>
          </cell>
          <cell r="S204">
            <v>2423472</v>
          </cell>
          <cell r="T204">
            <v>45323</v>
          </cell>
          <cell r="U204">
            <v>45351</v>
          </cell>
          <cell r="V204">
            <v>2423472</v>
          </cell>
          <cell r="W204">
            <v>45352</v>
          </cell>
          <cell r="X204">
            <v>45382</v>
          </cell>
          <cell r="Y204">
            <v>2423472</v>
          </cell>
          <cell r="Z204">
            <v>45383</v>
          </cell>
          <cell r="AA204">
            <v>45412</v>
          </cell>
          <cell r="AB204">
            <v>2423472</v>
          </cell>
          <cell r="AC204">
            <v>45413</v>
          </cell>
          <cell r="AD204">
            <v>45443</v>
          </cell>
          <cell r="AE204">
            <v>2423472</v>
          </cell>
          <cell r="AF204">
            <v>45444</v>
          </cell>
          <cell r="AG204">
            <v>45473</v>
          </cell>
          <cell r="AH204">
            <v>1130954</v>
          </cell>
          <cell r="AI204">
            <v>45474</v>
          </cell>
          <cell r="AJ204">
            <v>45487</v>
          </cell>
          <cell r="BI204" t="str">
            <v>Área de Sistemas</v>
          </cell>
          <cell r="BJ204" t="str">
            <v>ROIMAN ARTURO SASTOQUE GUZMÁN</v>
          </cell>
          <cell r="BK204" t="str">
            <v>Jefe de Oficina</v>
          </cell>
          <cell r="BL204">
            <v>20</v>
          </cell>
          <cell r="BM204">
            <v>45306</v>
          </cell>
          <cell r="BN204">
            <v>2599259317</v>
          </cell>
          <cell r="BO204">
            <v>75</v>
          </cell>
          <cell r="BP204">
            <v>45306</v>
          </cell>
          <cell r="BQ204">
            <v>14540832</v>
          </cell>
          <cell r="CS204" t="str">
            <v>1. Colaborar en el registro de solicitudes de servicios internos en la mesa de ayuda e informar a cada usuario el número de solicitud respectivo. 2. Coadyuvar en el seguimiento, verificación del cierre y calificación del servicio de cada una de las solicitudes de servicios técnicos en la plataforma de la mesa de ayuda. 3. Apoyar en la instalación, desinstalación y actualización del software operativo y antivirus, teniendo en cuenta la existencia de las licencias. 4. Coadyuvar a los usuarios finales para el correcto manejo del equipo de cómputo, el manejo de la plataforma de mesa de ayuda y en general aquellas que surjan del servicio. 5. Contribuir en el proceso de acreditación de alta calidad. 6. Apoyar los mantenimientos preventivos y correctivos a equipos de cómputo en las distintas dependencias académicas y administrativas de la Unillanos. 7. Colaborar en el mantenimiento del servidor de dominio para la actualización de los usuarios. 8. Apoyar la instalación y configuración de equipos de cómputo en las distintas dependencias académicas y administrativas de la Unillanos. 9. Contribuir a la jefatura en el seguimiento de los contratos de mantenimiento preventivo y correctivo de equipos de TI. 10. Contribuir a fortalecer el proceso de Gestión de TIC, aplicando estrictamente los procedimientos establecidos.</v>
          </cell>
          <cell r="CT204">
            <v>1073700074.5</v>
          </cell>
          <cell r="CU204">
            <v>436</v>
          </cell>
          <cell r="CV204">
            <v>447</v>
          </cell>
          <cell r="CY204">
            <v>8299</v>
          </cell>
          <cell r="CZ204" t="str">
            <v>M6</v>
          </cell>
        </row>
        <row r="205">
          <cell r="B205" t="str">
            <v>0106 DE 2024</v>
          </cell>
          <cell r="C205">
            <v>1121919590</v>
          </cell>
          <cell r="D205" t="str">
            <v xml:space="preserve">CARLOS DANIEL GONZALEZ TORRES </v>
          </cell>
          <cell r="E205" t="str">
            <v>CONTRATO DE PRESTACIÓN DE SERVICIOS PROFESIONALES</v>
          </cell>
          <cell r="F205" t="str">
            <v>PRESTACIÓN DE SERVICIOS PROFESIONALES NECESARIO PARA EL DESARROLLO DEL PROYECTO FICHA BPUNI SIST 01 0311 2023 “ADQUISICIÓN DE INFRAESTRUCTURA TECNOLÓGICA PARA EL APOYO TRANSVERSAL DE LOS PROCESOS ACADÉMICO ADMINISTRATIVOS DE LA UNIVERSIDAD DE LOS LLANOS”</v>
          </cell>
          <cell r="G205">
            <v>45306</v>
          </cell>
          <cell r="H205">
            <v>29464320</v>
          </cell>
          <cell r="I205" t="str">
            <v>Seis (06) meses calendario</v>
          </cell>
          <cell r="J205">
            <v>45306</v>
          </cell>
          <cell r="K205">
            <v>45487</v>
          </cell>
          <cell r="L205" t="str">
            <v>NO APLICA</v>
          </cell>
          <cell r="M205" t="str">
            <v>NO APLICA</v>
          </cell>
          <cell r="N205" t="str">
            <v>NO APLICA</v>
          </cell>
          <cell r="O205">
            <v>7</v>
          </cell>
          <cell r="P205">
            <v>2619051</v>
          </cell>
          <cell r="Q205">
            <v>45306</v>
          </cell>
          <cell r="R205">
            <v>45322</v>
          </cell>
          <cell r="S205">
            <v>4910720</v>
          </cell>
          <cell r="T205">
            <v>45323</v>
          </cell>
          <cell r="U205">
            <v>45351</v>
          </cell>
          <cell r="V205">
            <v>4910720</v>
          </cell>
          <cell r="W205">
            <v>45352</v>
          </cell>
          <cell r="X205">
            <v>45382</v>
          </cell>
          <cell r="Y205">
            <v>4910720</v>
          </cell>
          <cell r="Z205">
            <v>45383</v>
          </cell>
          <cell r="AA205">
            <v>45412</v>
          </cell>
          <cell r="AB205">
            <v>4910720</v>
          </cell>
          <cell r="AC205">
            <v>45413</v>
          </cell>
          <cell r="AD205">
            <v>45443</v>
          </cell>
          <cell r="AE205">
            <v>4910720</v>
          </cell>
          <cell r="AF205">
            <v>45444</v>
          </cell>
          <cell r="AG205">
            <v>45473</v>
          </cell>
          <cell r="AH205">
            <v>2291669</v>
          </cell>
          <cell r="AI205">
            <v>45474</v>
          </cell>
          <cell r="AJ205">
            <v>45487</v>
          </cell>
          <cell r="BI205" t="str">
            <v>Área de Sistemas</v>
          </cell>
          <cell r="BJ205" t="str">
            <v>ROIMAN ARTURO SASTOQUE GUZMÁN</v>
          </cell>
          <cell r="BK205" t="str">
            <v>Jefe de Oficina</v>
          </cell>
          <cell r="BL205">
            <v>19</v>
          </cell>
          <cell r="BM205">
            <v>45306</v>
          </cell>
          <cell r="BN205">
            <v>77296008</v>
          </cell>
          <cell r="BO205">
            <v>129</v>
          </cell>
          <cell r="BP205">
            <v>45306</v>
          </cell>
          <cell r="BQ205">
            <v>29464320</v>
          </cell>
          <cell r="CS205"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implementación y documentación de nuevas funcionalidades para el Sistema de Información Académico de la Universidad de los Llanos (SIAU). 3. Contribuir con el mantenimiento, actualización y pruebas de las funcionalidades existentes en el SIAU. 4. Colaborar con la documentación técnica de los módulos y desarrollos indicados. 5. Brindar soporte técnico a los usuarios finales, resolviendo las inquietudes/solicitudes relacionadas con la operación del SIAU. 6. Contribuir con el  plan de trabajo que establezca las actividades y los tiempos de los desarrollos, mantenimientos y/o soportes, reportando su avance de ejecución. 7. Apoyar la revisión de la documentación de usuario y las capacitaciones que se requieran sobre el funcionamiento del SIAU. 8. Contribuir a fortalecer el proceso de Gestión de TIC, aplicando estrictamente los procedimientos establecidos.</v>
          </cell>
          <cell r="CT205">
            <v>1121919590.0999999</v>
          </cell>
          <cell r="CU205">
            <v>645</v>
          </cell>
          <cell r="CV205">
            <v>44716</v>
          </cell>
          <cell r="CY205">
            <v>6201</v>
          </cell>
          <cell r="CZ205" t="str">
            <v>M6</v>
          </cell>
        </row>
        <row r="206">
          <cell r="B206" t="str">
            <v>0107 DE 2024</v>
          </cell>
          <cell r="C206">
            <v>1121849188</v>
          </cell>
          <cell r="D206" t="str">
            <v>JUAN PABLO BERNAL MONCADA</v>
          </cell>
          <cell r="E206" t="str">
            <v>CONTRATO DE PRESTACIÓN DE SERVICIOS PROFESIONALES</v>
          </cell>
          <cell r="F206" t="str">
            <v>PRESTACIÓN DE SERVICIOS PROFESIONALES NECESARIO PARA EL FORTALECIMIENTO DE LOS PROCESOS JURÍDICOS Y ADMINISTRATIVOS DE LA SECRETARIA GENERAL DE LA UNIVERSIDAD DE LOS LLANOS.</v>
          </cell>
          <cell r="G206">
            <v>45306</v>
          </cell>
          <cell r="H206">
            <v>22193904</v>
          </cell>
          <cell r="I206" t="str">
            <v>Seis (06) meses calendario</v>
          </cell>
          <cell r="J206">
            <v>45306</v>
          </cell>
          <cell r="K206">
            <v>45487</v>
          </cell>
          <cell r="L206" t="str">
            <v>NO APLICA</v>
          </cell>
          <cell r="M206" t="str">
            <v>NO APLICA</v>
          </cell>
          <cell r="N206" t="str">
            <v>NO APLICA</v>
          </cell>
          <cell r="O206">
            <v>7</v>
          </cell>
          <cell r="P206">
            <v>1972791</v>
          </cell>
          <cell r="Q206">
            <v>45306</v>
          </cell>
          <cell r="R206">
            <v>45322</v>
          </cell>
          <cell r="S206">
            <v>3698984</v>
          </cell>
          <cell r="T206">
            <v>45323</v>
          </cell>
          <cell r="U206">
            <v>45351</v>
          </cell>
          <cell r="V206">
            <v>3698984</v>
          </cell>
          <cell r="W206">
            <v>45352</v>
          </cell>
          <cell r="X206">
            <v>45382</v>
          </cell>
          <cell r="Y206">
            <v>3698984</v>
          </cell>
          <cell r="Z206">
            <v>45383</v>
          </cell>
          <cell r="AA206">
            <v>45412</v>
          </cell>
          <cell r="AB206">
            <v>3698984</v>
          </cell>
          <cell r="AC206">
            <v>45413</v>
          </cell>
          <cell r="AD206">
            <v>45443</v>
          </cell>
          <cell r="AE206">
            <v>3698984</v>
          </cell>
          <cell r="AF206">
            <v>45444</v>
          </cell>
          <cell r="AG206">
            <v>45473</v>
          </cell>
          <cell r="AH206">
            <v>1726193</v>
          </cell>
          <cell r="AI206">
            <v>45474</v>
          </cell>
          <cell r="AJ206">
            <v>45487</v>
          </cell>
          <cell r="BI206" t="str">
            <v>Secretaria General</v>
          </cell>
          <cell r="BJ206" t="str">
            <v>DEIVER GIOVANNY QUINTERO REYES</v>
          </cell>
          <cell r="BK206" t="str">
            <v>Secretario General</v>
          </cell>
          <cell r="BL206">
            <v>20</v>
          </cell>
          <cell r="BM206">
            <v>45306</v>
          </cell>
          <cell r="BN206">
            <v>2599259317</v>
          </cell>
          <cell r="BO206">
            <v>90</v>
          </cell>
          <cell r="BP206">
            <v>45306</v>
          </cell>
          <cell r="BQ206">
            <v>22193904</v>
          </cell>
          <cell r="CS206" t="str">
            <v>1. Prestar apoyo en la proyección y/o revisión de documentos y actos administrativos de competencia de la Secretaría General. 2. Contribuir en la proyección y/o revisión de documentos y actos administrativos de competencia de la Secretaría General en función de Secretaría del Consejo Superior Universitario. 3. Coadyuvar en la proyección y/o revisión de documentos y actos administrativos de competencia de la Secretaría General en función de Secretaría del Consejo Académico. 4. Prestar apoyo en la proyección de respuestas a derechos de petición de documentos e información, conceptos y/o consultas de índole jurídica radicados a la Secretaría General. 5. Apoyar en la proyección de solicitudes de conceptos y/o consultas de índole jurídica radicados a la Secretaría General. 6. Colaborar en la proyección de decisiones que dan inicio a la etapa de juicio disciplinario de procesos disciplinarios competencia de la Secretaría General conforme al Código General Disciplinario. 7. Contribuir en la proyección de autos de trámite o interlocutorios en el juzgamiento de procesos disciplinarios competencia de la Secretaría General conforme al Código General Disciplinario. 8. Coadyuvar en la proyección de citaciones, actas, constancias y documentos que se requieran la etapa de juzgamiento de procesos disciplinarios competencia de la Secretaría General conforme al Código General Disciplinario. 9. Apoyar en las audiencias que se realicen en la etapa de juicio disciplinario de procesos disciplinarios competencia de la Secretaría General conforme al Código General Disciplinario. 10. Prestar apoyo a las actividades de organización, logística y de desarrollo electorales a cargo de la Secretaría General. 11. Contribuir en el diligenciamiento de informes que se requieran en virtud del apoyo que se hace en función de la Secretaría General.</v>
          </cell>
          <cell r="CT206">
            <v>1121849188</v>
          </cell>
          <cell r="CU206">
            <v>436</v>
          </cell>
          <cell r="CV206">
            <v>310</v>
          </cell>
          <cell r="CY206">
            <v>6910</v>
          </cell>
          <cell r="CZ206" t="str">
            <v>M5</v>
          </cell>
        </row>
        <row r="207">
          <cell r="B207" t="str">
            <v>0108 DE 2024</v>
          </cell>
          <cell r="C207">
            <v>86058755</v>
          </cell>
          <cell r="D207" t="str">
            <v>JHON ALEJANDRO LEON RODRIGUEZ</v>
          </cell>
          <cell r="E207" t="str">
            <v>CONTRATO DE PRESTACIÓN DE SERVICIOS PROFESIONALES</v>
          </cell>
          <cell r="F207" t="str">
            <v>PRESTACIÓN DE SERVICIOS PROFESIONALES NECESARIO PARA EL FORTALECIMIENTO DE LOS PROCESOS ADMINISTRATIVOS DE LA SECRETARIA GENERAL Y EL CONSEJO ACADÉMICO DE LA UNIVERSIDAD DE LOS LLANOS.</v>
          </cell>
          <cell r="G207">
            <v>45306</v>
          </cell>
          <cell r="H207">
            <v>18367368</v>
          </cell>
          <cell r="I207" t="str">
            <v>Seis (06) meses calendario</v>
          </cell>
          <cell r="J207">
            <v>45306</v>
          </cell>
          <cell r="K207">
            <v>45487</v>
          </cell>
          <cell r="L207" t="str">
            <v>NO APLICA</v>
          </cell>
          <cell r="M207" t="str">
            <v>NO APLICA</v>
          </cell>
          <cell r="N207" t="str">
            <v>NO APLICA</v>
          </cell>
          <cell r="O207">
            <v>7</v>
          </cell>
          <cell r="P207">
            <v>1632655</v>
          </cell>
          <cell r="Q207">
            <v>45306</v>
          </cell>
          <cell r="R207">
            <v>45322</v>
          </cell>
          <cell r="S207">
            <v>3061228</v>
          </cell>
          <cell r="T207">
            <v>45323</v>
          </cell>
          <cell r="U207">
            <v>45351</v>
          </cell>
          <cell r="V207">
            <v>3061228</v>
          </cell>
          <cell r="W207">
            <v>45352</v>
          </cell>
          <cell r="X207">
            <v>45382</v>
          </cell>
          <cell r="Y207">
            <v>3061228</v>
          </cell>
          <cell r="Z207">
            <v>45383</v>
          </cell>
          <cell r="AA207">
            <v>45412</v>
          </cell>
          <cell r="AB207">
            <v>3061228</v>
          </cell>
          <cell r="AC207">
            <v>45413</v>
          </cell>
          <cell r="AD207">
            <v>45443</v>
          </cell>
          <cell r="AE207">
            <v>3061228</v>
          </cell>
          <cell r="AF207">
            <v>45444</v>
          </cell>
          <cell r="AG207">
            <v>45473</v>
          </cell>
          <cell r="AH207">
            <v>1428573</v>
          </cell>
          <cell r="AI207">
            <v>45474</v>
          </cell>
          <cell r="AJ207">
            <v>45487</v>
          </cell>
          <cell r="BI207" t="str">
            <v>Secretaria General</v>
          </cell>
          <cell r="BJ207" t="str">
            <v>DEIVER GIOVANNY QUINTERO REYES</v>
          </cell>
          <cell r="BK207" t="str">
            <v>Secretario General</v>
          </cell>
          <cell r="BL207">
            <v>20</v>
          </cell>
          <cell r="BM207">
            <v>45306</v>
          </cell>
          <cell r="BN207">
            <v>2599259317</v>
          </cell>
          <cell r="BO207">
            <v>66</v>
          </cell>
          <cell r="BP207">
            <v>45306</v>
          </cell>
          <cell r="BQ207">
            <v>18367368</v>
          </cell>
          <cell r="CS207" t="str">
            <v>1. Prestar apoyo profesional en los asuntos que se requieran en el desarrollo de las sesiones del Consejo Académico. 2. Coadyuvar en la transcripción de las grabaciones y digitación de los proyectos de actas que registran el desarrollo de las sesiones del Consejo Académico. 3. Contribuir en la proyección de las comunicaciones y respuestas de la correspondencia tratada en las sesiones del Consejo Académico. 4. Prestar apoyo en la elaboración, proyección y consolidación de Acuerdos Académicos debidamente tratados en las sesiones de Consejo Académico. 5. Contribuir en la elaboración, proyección y consolidación de Resoluciones Académicas debidamente tratadas en las sesiones del Consejo Académico. 6. Prestar apoyo a las actividades de organización, logística y de desarrollo electorales a cargo de la Secretaria General. 7. Contribuir en el diligenciamiento de informes que requieran al Consejo Académico por partes de los entes de control, órganos de gobierno y dirección de la Universidad de los Llanos.</v>
          </cell>
          <cell r="CT207">
            <v>86058755</v>
          </cell>
          <cell r="CU207">
            <v>436</v>
          </cell>
          <cell r="CV207">
            <v>310</v>
          </cell>
          <cell r="CY207">
            <v>7020</v>
          </cell>
          <cell r="CZ207" t="str">
            <v>M5</v>
          </cell>
        </row>
        <row r="208">
          <cell r="B208" t="str">
            <v>0109 DE 2024</v>
          </cell>
          <cell r="C208">
            <v>1120870734</v>
          </cell>
          <cell r="D208" t="str">
            <v xml:space="preserve">CARLOS ALBERTO PEÑA GODOY </v>
          </cell>
          <cell r="E208" t="str">
            <v>CONTRATO DE PRESTACIÓN DE SERVICIOS PROFESIONALES</v>
          </cell>
          <cell r="F208" t="str">
            <v>PRESTACIÓN DE SERVICIOS PROFESIONALES NECESARIO PARA EL FORTALECIMIENTO DE LOS PROCESOS ADMINISTRATIVOS DE LA SECRETARIA GENERAL Y EL CONSEJO SUPERIOR DE LA UNIVERSIDAD DE LOS LLANOS.</v>
          </cell>
          <cell r="G208">
            <v>45306</v>
          </cell>
          <cell r="H208">
            <v>16383000</v>
          </cell>
          <cell r="I208" t="str">
            <v>Seis (06) meses calendario</v>
          </cell>
          <cell r="J208">
            <v>45306</v>
          </cell>
          <cell r="K208">
            <v>45487</v>
          </cell>
          <cell r="L208" t="str">
            <v>NO APLICA</v>
          </cell>
          <cell r="M208" t="str">
            <v>NO APLICA</v>
          </cell>
          <cell r="N208" t="str">
            <v>NO APLICA</v>
          </cell>
          <cell r="O208">
            <v>7</v>
          </cell>
          <cell r="P208">
            <v>1456267</v>
          </cell>
          <cell r="Q208">
            <v>45306</v>
          </cell>
          <cell r="R208">
            <v>45322</v>
          </cell>
          <cell r="S208">
            <v>2730500</v>
          </cell>
          <cell r="T208">
            <v>45323</v>
          </cell>
          <cell r="U208">
            <v>45351</v>
          </cell>
          <cell r="V208">
            <v>2730500</v>
          </cell>
          <cell r="W208">
            <v>45352</v>
          </cell>
          <cell r="X208">
            <v>45382</v>
          </cell>
          <cell r="Y208">
            <v>2730500</v>
          </cell>
          <cell r="Z208">
            <v>45383</v>
          </cell>
          <cell r="AA208">
            <v>45412</v>
          </cell>
          <cell r="AB208">
            <v>2730500</v>
          </cell>
          <cell r="AC208">
            <v>45413</v>
          </cell>
          <cell r="AD208">
            <v>45443</v>
          </cell>
          <cell r="AE208">
            <v>2730500</v>
          </cell>
          <cell r="AF208">
            <v>45444</v>
          </cell>
          <cell r="AG208">
            <v>45473</v>
          </cell>
          <cell r="AH208">
            <v>1274233</v>
          </cell>
          <cell r="AI208">
            <v>45474</v>
          </cell>
          <cell r="AJ208">
            <v>45487</v>
          </cell>
          <cell r="BI208" t="str">
            <v>Secretaria General</v>
          </cell>
          <cell r="BJ208" t="str">
            <v>DEIVER GIOVANNY QUINTERO REYES</v>
          </cell>
          <cell r="BK208" t="str">
            <v>Secretario General</v>
          </cell>
          <cell r="BL208">
            <v>20</v>
          </cell>
          <cell r="BM208">
            <v>45306</v>
          </cell>
          <cell r="BN208">
            <v>2599259317</v>
          </cell>
          <cell r="BO208">
            <v>78</v>
          </cell>
          <cell r="BP208">
            <v>45306</v>
          </cell>
          <cell r="BQ208">
            <v>16383000</v>
          </cell>
          <cell r="CS208" t="str">
            <v>1. Prestar apoyo profesional en los asuntos que se requieran en el desarrollo de las sesiones del Consejo Superior Universitario. 2. Coadyuvar en la transcripción de las grabaciones y digitación de los proyectos de actas que registran el desarrollo de las sesiones del Consejo Superior Universitario. 3. Contribuir en la proyección de las comunicaciones y respuestas de la correspondencia del Consejo Superior Universitario. 4. Contribuir con la elaboración, proyección y consolidación de actos administrativos del Consejo Superior Universitario.  5. Colaborar con el cumplimiento y diligenciamiento de información en las matrices de seguimiento correspondiente a la Secretaría General. 6. Prestar apoyo profesional a las actividades de organización, logística y de desarrollo electorales a cargo de la Secretaría General. 7. Contribuir en el diligenciamiento de informes que se requieran en virtud del apoyo que se hace en función de la Secretaría General y el Consejo Superior Universitario.</v>
          </cell>
          <cell r="CT208">
            <v>1120870734</v>
          </cell>
          <cell r="CU208">
            <v>436</v>
          </cell>
          <cell r="CV208">
            <v>310</v>
          </cell>
          <cell r="CY208">
            <v>8299</v>
          </cell>
          <cell r="CZ208" t="str">
            <v>M6</v>
          </cell>
        </row>
        <row r="209">
          <cell r="B209" t="str">
            <v>0110 DE 2024</v>
          </cell>
          <cell r="C209">
            <v>38239974</v>
          </cell>
          <cell r="D209" t="str">
            <v xml:space="preserve">MARTA INES VARON RANGEL </v>
          </cell>
          <cell r="E209" t="str">
            <v>CONTRATO DE PRESTACIÓN DE SERVICIOS PROFESIONALES</v>
          </cell>
          <cell r="F209" t="str">
            <v>PRESTACIÓN DE SERVICIOS PROFESIONALES NECESARIO PARA EL FORTALECIMIENTO DE LOS PROCESOS DE GESTIÓN ADMINISTRATIVA Y CONTABLE DE LA DIVISIÓN DE TESORERÍA DE LA UNIVERSIDAD DE LOS LLANOS.</v>
          </cell>
          <cell r="G209">
            <v>45306</v>
          </cell>
          <cell r="H209">
            <v>18367368</v>
          </cell>
          <cell r="I209" t="str">
            <v>Seis (06) meses calendario</v>
          </cell>
          <cell r="J209">
            <v>45306</v>
          </cell>
          <cell r="K209">
            <v>45487</v>
          </cell>
          <cell r="L209" t="str">
            <v>NO APLICA</v>
          </cell>
          <cell r="M209" t="str">
            <v>NO APLICA</v>
          </cell>
          <cell r="N209" t="str">
            <v>NO APLICA</v>
          </cell>
          <cell r="O209">
            <v>7</v>
          </cell>
          <cell r="P209">
            <v>1632655</v>
          </cell>
          <cell r="Q209">
            <v>45306</v>
          </cell>
          <cell r="R209">
            <v>45322</v>
          </cell>
          <cell r="S209">
            <v>3061228</v>
          </cell>
          <cell r="T209">
            <v>45323</v>
          </cell>
          <cell r="U209">
            <v>45351</v>
          </cell>
          <cell r="V209">
            <v>3061228</v>
          </cell>
          <cell r="W209">
            <v>45352</v>
          </cell>
          <cell r="X209">
            <v>45382</v>
          </cell>
          <cell r="Y209">
            <v>3061228</v>
          </cell>
          <cell r="Z209">
            <v>45383</v>
          </cell>
          <cell r="AA209">
            <v>45412</v>
          </cell>
          <cell r="AB209">
            <v>3061228</v>
          </cell>
          <cell r="AC209">
            <v>45413</v>
          </cell>
          <cell r="AD209">
            <v>45443</v>
          </cell>
          <cell r="AE209">
            <v>3061228</v>
          </cell>
          <cell r="AF209">
            <v>45444</v>
          </cell>
          <cell r="AG209">
            <v>45473</v>
          </cell>
          <cell r="AH209">
            <v>1428573</v>
          </cell>
          <cell r="AI209">
            <v>45474</v>
          </cell>
          <cell r="AJ209">
            <v>45487</v>
          </cell>
          <cell r="BI209" t="str">
            <v>División de Tesorería</v>
          </cell>
          <cell r="BJ209" t="str">
            <v>JAIME RAÚL BARRIOS RAMÍREZ</v>
          </cell>
          <cell r="BK209" t="str">
            <v>Jefe de Oficina</v>
          </cell>
          <cell r="BL209">
            <v>20</v>
          </cell>
          <cell r="BM209">
            <v>45306</v>
          </cell>
          <cell r="BN209">
            <v>2599259317</v>
          </cell>
          <cell r="BO209">
            <v>40</v>
          </cell>
          <cell r="BP209">
            <v>45306</v>
          </cell>
          <cell r="BQ209">
            <v>18367368</v>
          </cell>
          <cell r="CS209" t="str">
            <v>1. Contribuir en la redacción de comunicaciones escritas y control de agenda a reuniones y asistencia por delegación a las mismas. 2. Apoyar en el seguimiento a Planes de Mejoramiento, Mapa de Riesgos y demás informes requeridos a la Tesorería. 3. Brindar apoyo en la consolidación de la información correspondiente al cierre de Tesorería de forma anual, de acuerdo a los FORMATOS FO-FIN-05, FO-FIN-16, FO-FIN-20, FO- FIN-21, del proceso de Gestión Financiera. 4. Brindar apoyo en el seguimiento de las cuentas bancaria de Convenios (Activas e Inactivas) y su estado actual en la oficina Jurídica de    la Universidad (proceso de liquidación- acta de liquidación) para el traslado de saldos y/o cancelación de las mismas cuentas bancarias. 5. Apoyar en el seguimiento de transferencias Nación, Generación E y/o Fondo Solidario para la Educación – FSE, resoluciones de giro y extractos bancarios de la Universidad.  6. Contribuir en la consolidación de los reportes en SICOF para la verificación de la correcta ejecución presupuestal en los pagos realizados por Tesorería mensualmente. 7. Apoyar a la consolidación de los reportes en SICOF, para la construcción y validación de la información de los reportes a la Contraloría General de la Nación: Vista 2 y Vista 7.  8. Contribuir en el apoyo en la recepción y verificación de lista de chequeo de la documentación que contiene las diferentes órdenes de pago a los proyectos con recursos del SPGR, para el proceso de giros al Ministerio de Hacienda. 9. Apoyo en la revisión y respuesta del correo institucional tesoreria@unillanos.edu.co y el reenvío según requerimientos a los correos institucionales del equipo de trabajo de Tesorería y a los correos de procesos:extractostesoreria@unillanos.edu.co, certificados_retenciones@unillanos.edu.co, pactesoreria@unillanos.edu.co, cajasmenoresextractos@unillanos.edu.co y su seguimiento oportuno a las respuestas de los mismos. 10. Brindar apoyo en la revisión de la información del tercero beneficiario en el proceso de devolución de giros a estudiantes por diferentes conceptos y coordinar con el área de sistemas para la elaboración del respectivo archivo plano para el cargue de la información en el respectivo Portal Bancario. 11. Apoyar en la elaboración de informes y demás requerimientos emanados por los diferentes entes de control y dependencias de la Universidad. 12. Contribuir en la recopilación de la información para la consolidación de la Ejecución Presupuestal de Ingresos y Gastos de Estampilla Departamental desde su inicio hasta la fecha actual.</v>
          </cell>
          <cell r="CT209">
            <v>38239974</v>
          </cell>
          <cell r="CU209">
            <v>436</v>
          </cell>
          <cell r="CV209">
            <v>415</v>
          </cell>
          <cell r="CY209">
            <v>9609</v>
          </cell>
          <cell r="CZ209" t="str">
            <v>M6</v>
          </cell>
        </row>
        <row r="210">
          <cell r="B210" t="str">
            <v>0111 DE 2024</v>
          </cell>
          <cell r="C210">
            <v>40340708</v>
          </cell>
          <cell r="D210" t="str">
            <v>KARINA GISELL GONZALEZ SANCHEZ</v>
          </cell>
          <cell r="E210" t="str">
            <v>CONTRATO DE PRESTACIÓN DE SERVICIOS PROFESIONALES</v>
          </cell>
          <cell r="F210" t="str">
            <v>PRESTACIÓN DE SERVICIOS PROFESIONALES NECESARIO PARA EL FORTALECIMIENTO DE LOS PROCESOS DE GESTIÓN ADMINISTRATIVA Y CONTABLE DE LA DIVISIÓN DE TESORERÍA DE LA UNIVERSIDAD DE LOS LLANOS.</v>
          </cell>
          <cell r="G210">
            <v>45306</v>
          </cell>
          <cell r="H210">
            <v>18367368</v>
          </cell>
          <cell r="I210" t="str">
            <v>Seis (06) meses calendario</v>
          </cell>
          <cell r="J210">
            <v>45306</v>
          </cell>
          <cell r="K210">
            <v>45487</v>
          </cell>
          <cell r="L210" t="str">
            <v>NO APLICA</v>
          </cell>
          <cell r="M210" t="str">
            <v>NO APLICA</v>
          </cell>
          <cell r="N210" t="str">
            <v>NO APLICA</v>
          </cell>
          <cell r="O210">
            <v>7</v>
          </cell>
          <cell r="P210">
            <v>1632655</v>
          </cell>
          <cell r="Q210">
            <v>45306</v>
          </cell>
          <cell r="R210">
            <v>45322</v>
          </cell>
          <cell r="S210">
            <v>3061228</v>
          </cell>
          <cell r="T210">
            <v>45323</v>
          </cell>
          <cell r="U210">
            <v>45351</v>
          </cell>
          <cell r="V210">
            <v>3061228</v>
          </cell>
          <cell r="W210">
            <v>45352</v>
          </cell>
          <cell r="X210">
            <v>45382</v>
          </cell>
          <cell r="Y210">
            <v>3061228</v>
          </cell>
          <cell r="Z210">
            <v>45383</v>
          </cell>
          <cell r="AA210">
            <v>45412</v>
          </cell>
          <cell r="AB210">
            <v>3061228</v>
          </cell>
          <cell r="AC210">
            <v>45413</v>
          </cell>
          <cell r="AD210">
            <v>45443</v>
          </cell>
          <cell r="AE210">
            <v>3061228</v>
          </cell>
          <cell r="AF210">
            <v>45444</v>
          </cell>
          <cell r="AG210">
            <v>45473</v>
          </cell>
          <cell r="AH210">
            <v>1428573</v>
          </cell>
          <cell r="AI210">
            <v>45474</v>
          </cell>
          <cell r="AJ210">
            <v>45487</v>
          </cell>
          <cell r="BI210" t="str">
            <v>División de Tesorería</v>
          </cell>
          <cell r="BJ210" t="str">
            <v>JAIME RAÚL BARRIOS RAMÍREZ</v>
          </cell>
          <cell r="BK210" t="str">
            <v>Jefe de Oficina</v>
          </cell>
          <cell r="BL210">
            <v>20</v>
          </cell>
          <cell r="BM210">
            <v>45306</v>
          </cell>
          <cell r="BN210">
            <v>2599259317</v>
          </cell>
          <cell r="BO210">
            <v>46</v>
          </cell>
          <cell r="BP210">
            <v>45306</v>
          </cell>
          <cell r="BQ210">
            <v>18367368</v>
          </cell>
          <cell r="CS210" t="str">
            <v>1. Contribuir en la recepción y descargue en los portales bancarios de los diferentes extractos de las cuentas bancarias de la Universidad para el seguimiento, control y generación de los respectivos auxiliares de bancos, como apoyo al procedimiento de conciliación bancaria de las mismas. 2. Brindar apoyo al procedimiento de Cierre de Bancos, mediante la contabilización e identificación de sus ingresos para cada una de las Cuentas Bancarias de la Universidad, igualmente la contabilización de gravámenes a los movimientos financieros, comisiones, timbres de chequera. rendimientos financieros, entre otros. 3.Contribuir en el apoyo de insumos (extractos bancarios, mensuales) al proceso de conciliaciones bancarias, contabilización de ajustes tesorales e identificación y depuración de las partidas conciliatorias. 4. Brindar apoyo en la generación y revisión del informe de ingresos posterior al cierre de bancos para su remisión a las dependencias pertinentes de la Universidad (Vicerrecursos, Presupuesto, Rectoría). 5. Contribuir en el cargue de los archivos con los ingresos de matrículas, inscripciones y servicios en la plataforma SIAU, para la habilitación de los estudiantes en el proceso de matrículas. 6. Brindar apoyo en el proceso de facturación electrónica, realizando el descargue del recaudo en bancos y el respectivo cargue de los archivos revisados por el Área de Sistemas para la elaboración de las facturas por Sección de Presupuesto y Contabilidad. 7. Brindar apoyo en la causación del crédito ICETEX y el registro del ingreso para los procesos de pagos de devolución ICETEX – créditos ICETEX y Generación E.  8. Contribuir en la validación de los pagos realizados por los estudiantes para la expedición de certificados y constancias de estudio por la Oficina de Admisiones, Registro y Control Académico de la Universidad. 9. Apoyar en la revisión y preparación de la información Exógena, Industria y Comercio y Alcaldía de Villavicencio, para su revisión por la Sección de Presupuesto y Contabilidad y posterior cargue en la plataforma de impuestos de la Alcaldía de Villavicencio. (firma Rector y contador). 10. brindar apoyo a la consolidación de los reportes en SICOF, para la construcción y validación de la información de los reportes a la Contraloría General de la Nación: Vista 2 y Vista 7.  11. Apoyar en la elaboración de Archivos en Excel de los extractos bancarios, para elaboración de conciliación bancaria. 12. Coadyuvar en la información correspondiente al cierre de Tesorería de forma anual, de acuerdo al FORMATO FO-FIN-21 y del reporte de las cuentas por pagar del proceso de Gestión Financiera. 13. Elaboración de informe anual de las cuentas por pagar en Formato Excel, como apoyo al cierre de Tesorería, de acuerdo al proceso de Gestión Financiera. 14. Apoyar en el seguimiento de transferencias Nación, Generación E y/o Fondo Solidario para la Educación – FSE, resoluciones de giro y extractos bancarios de la Universidad. 15. Brindar apoyo a la elaboración de informes y demás requerimientos que surjan por los diferentes entes de control y dependencias de la Universidad.</v>
          </cell>
          <cell r="CT210">
            <v>40340708</v>
          </cell>
          <cell r="CU210">
            <v>436</v>
          </cell>
          <cell r="CV210">
            <v>415</v>
          </cell>
          <cell r="CY210">
            <v>6920</v>
          </cell>
          <cell r="CZ210" t="str">
            <v>M5</v>
          </cell>
        </row>
        <row r="211">
          <cell r="B211" t="str">
            <v>0112 DE 2024</v>
          </cell>
          <cell r="C211">
            <v>1121396500</v>
          </cell>
          <cell r="D211" t="str">
            <v>JUAN DAVID VARGAS GARCIA</v>
          </cell>
          <cell r="E211" t="str">
            <v>CONTRATO DE PRESTACIÓN DE SERVICIOS PROFESIONALES</v>
          </cell>
          <cell r="F211" t="str">
            <v>PRESTACIÓN DE SERVICIOS PROFESIONALES NECESARIO PARA EL FORTALECIMIENTO DE LOS PROCESOS DE GESTIÓN ADMINISTRATIVA Y CONTABLE DE LA DIVISIÓN DE TESORERÍA DE LA UNIVERSIDAD DE LOS LLANOS.</v>
          </cell>
          <cell r="G211">
            <v>45306</v>
          </cell>
          <cell r="H211">
            <v>16383000</v>
          </cell>
          <cell r="I211" t="str">
            <v>Seis (06) meses calendario</v>
          </cell>
          <cell r="J211">
            <v>45306</v>
          </cell>
          <cell r="K211">
            <v>45487</v>
          </cell>
          <cell r="L211" t="str">
            <v>NO APLICA</v>
          </cell>
          <cell r="M211" t="str">
            <v>NO APLICA</v>
          </cell>
          <cell r="N211" t="str">
            <v>NO APLICA</v>
          </cell>
          <cell r="O211">
            <v>7</v>
          </cell>
          <cell r="P211">
            <v>1456267</v>
          </cell>
          <cell r="Q211">
            <v>45306</v>
          </cell>
          <cell r="R211">
            <v>45322</v>
          </cell>
          <cell r="S211">
            <v>2730500</v>
          </cell>
          <cell r="T211">
            <v>45323</v>
          </cell>
          <cell r="U211">
            <v>45351</v>
          </cell>
          <cell r="V211">
            <v>2730500</v>
          </cell>
          <cell r="W211">
            <v>45352</v>
          </cell>
          <cell r="X211">
            <v>45382</v>
          </cell>
          <cell r="Y211">
            <v>2730500</v>
          </cell>
          <cell r="Z211">
            <v>45383</v>
          </cell>
          <cell r="AA211">
            <v>45412</v>
          </cell>
          <cell r="AB211">
            <v>2730500</v>
          </cell>
          <cell r="AC211">
            <v>45413</v>
          </cell>
          <cell r="AD211">
            <v>45443</v>
          </cell>
          <cell r="AE211">
            <v>2730500</v>
          </cell>
          <cell r="AF211">
            <v>45444</v>
          </cell>
          <cell r="AG211">
            <v>45473</v>
          </cell>
          <cell r="AH211">
            <v>1274233</v>
          </cell>
          <cell r="AI211">
            <v>45474</v>
          </cell>
          <cell r="AJ211">
            <v>45487</v>
          </cell>
          <cell r="BI211" t="str">
            <v>División de Tesorería</v>
          </cell>
          <cell r="BJ211" t="str">
            <v>JAIME RAÚL BARRIOS RAMÍREZ</v>
          </cell>
          <cell r="BK211" t="str">
            <v>Jefe de Oficina</v>
          </cell>
          <cell r="BL211">
            <v>20</v>
          </cell>
          <cell r="BM211">
            <v>45306</v>
          </cell>
          <cell r="BN211">
            <v>2599259317</v>
          </cell>
          <cell r="BO211">
            <v>79</v>
          </cell>
          <cell r="BP211">
            <v>45306</v>
          </cell>
          <cell r="BQ211">
            <v>16383000</v>
          </cell>
          <cell r="CS211" t="str">
            <v>1. Colaborar con el proceso mensual de cierre de bancos y sus ajustes de tesorería. 2. Brindar apoyo en la identificación y revisión de Ingresos y sus terceros para proceso de depuración, extraídos de los archivos planos de los portales bancarios para la revisión en la plataforma SIAU y su posterior facturación electrónica. 3. Brindar apoyo en la identificación de los ingresos que se encuentran facturados en SICOF, teniendo como referencia la cuenta 13 (cuentas por pagar) para el respectivo cruce y su contabilización. 4. Contribuir en la depuración de todas las facturas que están pendientes por cruzar en SICOF, para su contabilización y respectivo cargue en INTERFACE. 5. Contribuir en revisar la contabilización de los pagos de los derechos académicos y verificar su registro en las plataformas de SICOF y SIAU, como apoyo al proceso de autorización de los grados de estudiantes de la Universidad. 6. Brindar apoyo en revisar, identificar, depurar y contabilizar en SICOF, de forma manual, de todos los ingresos de pregrado de la universidad. 7. Apoyar en la búsqueda de los soportes bancarios para la elaboración de las conciliaciones bancarias.  8. Apoyar en la elaboración de informes y demás requerimientos emanados por los diferentes entes de control y dependencias de la universidad. 9. Brindar apoyo a la consolidación de los reportes en SICOF, para la construcción y validación de la información de los reportes a la Contraloría General de la Nación: Vista 2 y Vista 7. 10. Apoyar en la revisión de actos administrativos y saldos a favor de estudiantes en proceso de devolución. 11. Colaborar en la elaboración de comprobantes de egreso de los giros empresariales conforme a las resoluciones de devolución.</v>
          </cell>
          <cell r="CT211">
            <v>1121396500</v>
          </cell>
          <cell r="CU211">
            <v>436</v>
          </cell>
          <cell r="CV211">
            <v>415</v>
          </cell>
          <cell r="CY211">
            <v>8299</v>
          </cell>
          <cell r="CZ211" t="str">
            <v>M6</v>
          </cell>
        </row>
        <row r="212">
          <cell r="B212" t="str">
            <v>0113 DE 2024</v>
          </cell>
          <cell r="D212" t="str">
            <v>No. Libre</v>
          </cell>
        </row>
        <row r="213">
          <cell r="B213" t="str">
            <v>0114 DE 2024</v>
          </cell>
          <cell r="C213">
            <v>40442774</v>
          </cell>
          <cell r="D213" t="str">
            <v xml:space="preserve">ADRIANA YOHANA GARZON VEGA  </v>
          </cell>
          <cell r="E213" t="str">
            <v>CONTRATO DE PRESTACIÓN DE SERVICIOS PROFESIONALES</v>
          </cell>
          <cell r="F213" t="str">
            <v>PRESTACIÓN DE SERVICIOS PROFESIONALES NECESARIO PARA EL FORTALECIMIENTO DE LOS PROCESOS DE LA VICERRECTORÍA ACADÉMICA DE LA UNIVERSIDAD DE LOS LLANOS.</v>
          </cell>
          <cell r="G213">
            <v>45306</v>
          </cell>
          <cell r="H213">
            <v>22193904</v>
          </cell>
          <cell r="I213" t="str">
            <v>Seis (06) meses calendario</v>
          </cell>
          <cell r="J213">
            <v>45306</v>
          </cell>
          <cell r="K213">
            <v>45487</v>
          </cell>
          <cell r="L213" t="str">
            <v>NO APLICA</v>
          </cell>
          <cell r="M213" t="str">
            <v>NO APLICA</v>
          </cell>
          <cell r="N213" t="str">
            <v>NO APLICA</v>
          </cell>
          <cell r="O213">
            <v>7</v>
          </cell>
          <cell r="P213">
            <v>1972791</v>
          </cell>
          <cell r="Q213">
            <v>45306</v>
          </cell>
          <cell r="R213">
            <v>45322</v>
          </cell>
          <cell r="S213">
            <v>3698984</v>
          </cell>
          <cell r="T213">
            <v>45323</v>
          </cell>
          <cell r="U213">
            <v>45351</v>
          </cell>
          <cell r="V213">
            <v>3698984</v>
          </cell>
          <cell r="W213">
            <v>45352</v>
          </cell>
          <cell r="X213">
            <v>45382</v>
          </cell>
          <cell r="Y213">
            <v>3698984</v>
          </cell>
          <cell r="Z213">
            <v>45383</v>
          </cell>
          <cell r="AA213">
            <v>45412</v>
          </cell>
          <cell r="AB213">
            <v>3698984</v>
          </cell>
          <cell r="AC213">
            <v>45413</v>
          </cell>
          <cell r="AD213">
            <v>45443</v>
          </cell>
          <cell r="AE213">
            <v>3698984</v>
          </cell>
          <cell r="AF213">
            <v>45444</v>
          </cell>
          <cell r="AG213">
            <v>45473</v>
          </cell>
          <cell r="AH213">
            <v>1726193</v>
          </cell>
          <cell r="AI213">
            <v>45474</v>
          </cell>
          <cell r="AJ213">
            <v>45487</v>
          </cell>
          <cell r="BI213" t="str">
            <v>Vicerrectoría Académica</v>
          </cell>
          <cell r="BJ213" t="str">
            <v>MONICA SILVA QUICENO</v>
          </cell>
          <cell r="BK213" t="str">
            <v>Vicerrector Universitario</v>
          </cell>
          <cell r="BL213">
            <v>20</v>
          </cell>
          <cell r="BM213">
            <v>45306</v>
          </cell>
          <cell r="BN213">
            <v>2599259317</v>
          </cell>
          <cell r="BO213">
            <v>51</v>
          </cell>
          <cell r="BP213">
            <v>45306</v>
          </cell>
          <cell r="BQ213">
            <v>22193904</v>
          </cell>
          <cell r="CS213" t="str">
            <v>1. Contribuir en la atención de las inquietudes del personal interno y externo respecto de los procesos de la Vicerrectoría Académica. 2. Prestar apoyo a la Vicerrectoría Académica y Rectoría en la proyección de actos administrativos del área Académica que presentan ante el Consejo Superior y Consejo Académico. 3. Colaborar en la Vicerrectoría Académica con la revisión de las proyecciones de actos administrativos de planes de estudio, calendario académico y planeación académica de los programas de grado. 4. Cooperar en la revisión del acto administrativo por el cual se aprueban: cupos y horarios para cada semestre, tiempos de dedicación a labores académicas administrativas, acreditación. 5. Apoyar la elaboración y ajustes de los procedimientos relacionados con la docencia (asignación responsabilidades académicas, convocatorias, vinculación y pago de docentes catedráticos de grado y realizar seguimiento a los mismos. 6. Apoyar la proyección de respuestas a derechos de petición. 7. Contribuir en el acompañamiento, seguimiento y evaluación al sistema de asignación de responsabilidades Académicas, convocatorias y horarios en SIAU. 8. Colaborar en la administración y soporte de la plataforma de horarios e informar al Área de Sistemas los cursos activos para la asignación de horarios de conformidad con los requerimientos presentados por los Directores de Programa. 9. Contribuir en la identificación de necesidades en procesos académicos y administrativos para la implementación del sistema. 10. Prestar apoyo en la consolidación de bases de datos como insumo para el perfeccionamiento de los sistemas de información. 11. Colaborar en la Vicerrectoría Académica en todo lo relacionado con el seguimiento, revisión del número de inscritos en los cursos de los Programas Académicos de grado. 12. Brindar apoyo en las acciones tendientes a garantizar la prestación del servicio de docencia a nivel grado. 13. Contribuir con el manejo de la caja menor.</v>
          </cell>
          <cell r="CT213">
            <v>40442774</v>
          </cell>
          <cell r="CU213">
            <v>436</v>
          </cell>
          <cell r="CV213">
            <v>500</v>
          </cell>
          <cell r="CY213">
            <v>6209</v>
          </cell>
          <cell r="CZ213" t="str">
            <v>M6</v>
          </cell>
        </row>
        <row r="214">
          <cell r="B214" t="str">
            <v>0115 DE 2024</v>
          </cell>
          <cell r="C214">
            <v>45505263</v>
          </cell>
          <cell r="D214" t="str">
            <v>EDITH ZABALETA FRANCO</v>
          </cell>
          <cell r="E214" t="str">
            <v>CONTRATO DE PRESTACIÓN DE SERVICIOS PROFESIONALES</v>
          </cell>
          <cell r="F214" t="str">
            <v>PRESTACIÓN DE SERVICIOS PROFESIONALES NECESARIO PARA EL FORTALECIMIENTO DE LOS DIFERENTES PROCESOS DE LA VICERRECTORÍA ACADÉMICA.</v>
          </cell>
          <cell r="G214">
            <v>45306</v>
          </cell>
          <cell r="H214">
            <v>18367368</v>
          </cell>
          <cell r="I214" t="str">
            <v>Seis (06) meses calendario</v>
          </cell>
          <cell r="J214">
            <v>45306</v>
          </cell>
          <cell r="K214">
            <v>45487</v>
          </cell>
          <cell r="L214" t="str">
            <v>NO APLICA</v>
          </cell>
          <cell r="M214" t="str">
            <v>NO APLICA</v>
          </cell>
          <cell r="N214" t="str">
            <v>NO APLICA</v>
          </cell>
          <cell r="O214">
            <v>7</v>
          </cell>
          <cell r="P214">
            <v>1632655</v>
          </cell>
          <cell r="Q214">
            <v>45306</v>
          </cell>
          <cell r="R214">
            <v>45322</v>
          </cell>
          <cell r="S214">
            <v>3061228</v>
          </cell>
          <cell r="T214">
            <v>45323</v>
          </cell>
          <cell r="U214">
            <v>45351</v>
          </cell>
          <cell r="V214">
            <v>3061228</v>
          </cell>
          <cell r="W214">
            <v>45352</v>
          </cell>
          <cell r="X214">
            <v>45382</v>
          </cell>
          <cell r="Y214">
            <v>3061228</v>
          </cell>
          <cell r="Z214">
            <v>45383</v>
          </cell>
          <cell r="AA214">
            <v>45412</v>
          </cell>
          <cell r="AB214">
            <v>3061228</v>
          </cell>
          <cell r="AC214">
            <v>45413</v>
          </cell>
          <cell r="AD214">
            <v>45443</v>
          </cell>
          <cell r="AE214">
            <v>3061228</v>
          </cell>
          <cell r="AF214">
            <v>45444</v>
          </cell>
          <cell r="AG214">
            <v>45473</v>
          </cell>
          <cell r="AH214">
            <v>1428573</v>
          </cell>
          <cell r="AI214">
            <v>45474</v>
          </cell>
          <cell r="AJ214">
            <v>45487</v>
          </cell>
          <cell r="BI214" t="str">
            <v>Vicerrectoría Académica</v>
          </cell>
          <cell r="BJ214" t="str">
            <v>MONICA SILVA QUICENO</v>
          </cell>
          <cell r="BK214" t="str">
            <v>Vicerrector Universitario</v>
          </cell>
          <cell r="BL214">
            <v>20</v>
          </cell>
          <cell r="BM214">
            <v>45306</v>
          </cell>
          <cell r="BN214">
            <v>2599259317</v>
          </cell>
          <cell r="BO214">
            <v>54</v>
          </cell>
          <cell r="BP214">
            <v>45306</v>
          </cell>
          <cell r="BQ214">
            <v>18367368</v>
          </cell>
          <cell r="CS214" t="str">
            <v>1. Brindar apoyo en la etapa de consolidación y aprobación de los términos y perfiles para la convocatoria de empleo de docentes de planta al interior del Consejo Académico. 2.  Coadyuvar con las labores logísticas tendientes a garantizar la publicación y difusión de los términos de la convocatoria en la etapa de invitación publicación. 3. Prestar acompañamiento y soporte a los posibles concursantes de la convocatoria en la etapa de recepción de hojas de vida, de conformidad con las disposiciones del concurso y el mecanismo dispuesto por la Universidad. 4. Apoyar el proceso de consolidación y publicación de resultados en todas las fases del proceso. 5. Contribuir en la consecución de las condiciones requeridas para el desarrollo de la etapa de evaluación y calificación, a partir de la aplicación de las pruebas de orden investigativo, didáctico, comunicativo y de dominio de una segunda lengua. 6. Apoyar la elaboración de actos administrativos, procedimientos y formatos que permitan adelantar las actividades inherentes al concurso y realizar las publicaciones oficiales sobre las mismas. 7. Asistir la construcción de informes relacionados con el desarrollo del concurso y la presentación de los mismos ante las instancias que así lo requieran. 8. Prestar apoyo en la convocatoria y desarrollo de las reuniones del Comité de asesor del concurso. 9. Contribuir con los procesos de gestión documental que permitan asegurar la custodia de la información en la Vicerrectoría Académica. 10. Establecer las estrategias que permitan la articulación de acciones entre las dependencias administrativas involucradas en el concurso. 11. Promover la oportuna comunicación entre la Vicerrectoría Académica, Consejo Académico, Consejos de Facultad y unidades académicas, con miras a garantizar el normal desarrollo de la convocatoria en el marco de la normativa institucional. 12. Contribuir a la Vicerrectoría en lo que respecta al proceso de convocatorias docentes ocasionales y catedráticos. 13. Apoyar la realización de informes sobre el diagnóstico de necesidades docentes. 14. Apoyar el trámite de avances relacionados con proyectos de investigación y proyección social. 15. Apoyar la respuesta a solicitudes de permisos académicos</v>
          </cell>
          <cell r="CT214">
            <v>45505263</v>
          </cell>
          <cell r="CU214">
            <v>436</v>
          </cell>
          <cell r="CV214">
            <v>500</v>
          </cell>
          <cell r="CY214">
            <v>8299</v>
          </cell>
          <cell r="CZ214" t="str">
            <v>M6</v>
          </cell>
        </row>
        <row r="215">
          <cell r="B215" t="str">
            <v>0116 DE 2024</v>
          </cell>
          <cell r="C215">
            <v>1121832159</v>
          </cell>
          <cell r="D215" t="str">
            <v>MARIA CLAUDIA CASASFRANCO MEDELLIN</v>
          </cell>
          <cell r="E215" t="str">
            <v>CONTRATO DE PRESTACIÓN DE SERVICIOS PROFESIONALES</v>
          </cell>
          <cell r="F215" t="str">
            <v>PRESTACIÓN DE SERVICIOS PROFESIONALES NECESARIO PARA EL FORTALECIMIENTO DE LOS PROCESOS DE INTERNACIONALIZACIÓN EN LA VICERRECTORÍA ACADÉMICA DE LA UNIVERSIDAD DE LOS LLANOS.</v>
          </cell>
          <cell r="G215">
            <v>45306</v>
          </cell>
          <cell r="H215">
            <v>29464320</v>
          </cell>
          <cell r="I215" t="str">
            <v>Seis (06) meses calendario</v>
          </cell>
          <cell r="J215">
            <v>45306</v>
          </cell>
          <cell r="K215">
            <v>45487</v>
          </cell>
          <cell r="L215" t="str">
            <v>NO APLICA</v>
          </cell>
          <cell r="M215" t="str">
            <v>NO APLICA</v>
          </cell>
          <cell r="N215" t="str">
            <v>NO APLICA</v>
          </cell>
          <cell r="O215">
            <v>7</v>
          </cell>
          <cell r="P215">
            <v>2619051</v>
          </cell>
          <cell r="Q215">
            <v>45306</v>
          </cell>
          <cell r="R215">
            <v>45322</v>
          </cell>
          <cell r="S215">
            <v>4910720</v>
          </cell>
          <cell r="T215">
            <v>45323</v>
          </cell>
          <cell r="U215">
            <v>45351</v>
          </cell>
          <cell r="V215">
            <v>4910720</v>
          </cell>
          <cell r="W215">
            <v>45352</v>
          </cell>
          <cell r="X215">
            <v>45382</v>
          </cell>
          <cell r="Y215">
            <v>4910720</v>
          </cell>
          <cell r="Z215">
            <v>45383</v>
          </cell>
          <cell r="AA215">
            <v>45412</v>
          </cell>
          <cell r="AB215">
            <v>4910720</v>
          </cell>
          <cell r="AC215">
            <v>45413</v>
          </cell>
          <cell r="AD215">
            <v>45443</v>
          </cell>
          <cell r="AE215">
            <v>4910720</v>
          </cell>
          <cell r="AF215">
            <v>45444</v>
          </cell>
          <cell r="AG215">
            <v>45473</v>
          </cell>
          <cell r="AH215">
            <v>2291669</v>
          </cell>
          <cell r="AI215">
            <v>45474</v>
          </cell>
          <cell r="AJ215">
            <v>45487</v>
          </cell>
          <cell r="BI215" t="str">
            <v>Vicerrectoría Académica</v>
          </cell>
          <cell r="BJ215" t="str">
            <v>MONICA SILVA QUICENO</v>
          </cell>
          <cell r="BK215" t="str">
            <v>Vicerrector Universitario</v>
          </cell>
          <cell r="BL215">
            <v>20</v>
          </cell>
          <cell r="BM215">
            <v>45306</v>
          </cell>
          <cell r="BN215">
            <v>2599259317</v>
          </cell>
          <cell r="BO215">
            <v>120</v>
          </cell>
          <cell r="BP215">
            <v>45306</v>
          </cell>
          <cell r="BQ215">
            <v>29464320</v>
          </cell>
          <cell r="CS215" t="str">
            <v>1. Coadyuvar en el direccionamiento y gestión de la internacionalización a nivel institucional. 2. Contribuir en la participación en encuentros de relacionamiento académico, científico y/o de gestión a nivel nacional e internacional que fortalezcan las alianzas estratégicas con actores globales. 3. Apoyar las actividades de secretaría técnica del Comité de Relaciones Nacionales e Internacionales. 4. Apoyar el diseño de estrategias de relacionamiento estratégico y gestión de capacidades en términos de currículo, investigación y proyección social. 5. Cooperar en la implementación de la hoja de ruta de internacionalización a nivel institucional. 6. Coadyuvar en el posicionamiento y visibilidad internacional de la Universidad en escenarios globales. 7. Contribuir el acompañamiento a programas académicos y otras dependencias que requieran la actualización de los documentos del enfoque de internacionalización como proceso estratégico en los programas académicos de pregrado y posgrado. 8. Coadyuvar en la generación y actualización de lineamientos institucionales de internacionalización. 9.  Apoyar la gestión administrativa del proceso estratégico de internacionalización en el marco del Sistema Integrado de Gestión y en el aseguramiento de la calidad.</v>
          </cell>
          <cell r="CT215">
            <v>1121832159.2</v>
          </cell>
          <cell r="CU215">
            <v>436</v>
          </cell>
          <cell r="CV215">
            <v>500</v>
          </cell>
          <cell r="CY215">
            <v>7020</v>
          </cell>
          <cell r="CZ215" t="str">
            <v>M5</v>
          </cell>
        </row>
        <row r="216">
          <cell r="B216" t="str">
            <v>0117 DE 2024</v>
          </cell>
          <cell r="C216">
            <v>35263210</v>
          </cell>
          <cell r="D216" t="str">
            <v xml:space="preserve">DIANA YANIRA RICO ORTIZ </v>
          </cell>
          <cell r="E216" t="str">
            <v>CONTRATO DE PRESTACIÓN DE SERVICIOS PROFESIONALES</v>
          </cell>
          <cell r="F216" t="str">
            <v>PRESTACIÓN DE SERVICIOS PROFESIONALES NECESARIO PARA EL FORTALECIMIENTO DE LOS PROCESOS DE GESTIÓN ADMINISTRATIVA Y DE CALIDAD DE LA VICERRECTORÍA DE RECURSOS UNIVERSITARIOS DE LA UNIVERSIDAD DE LOS LLANOS.</v>
          </cell>
          <cell r="G216">
            <v>45306</v>
          </cell>
          <cell r="H216">
            <v>22193904</v>
          </cell>
          <cell r="I216" t="str">
            <v>Seis (06) meses calendario</v>
          </cell>
          <cell r="J216">
            <v>45306</v>
          </cell>
          <cell r="K216">
            <v>45487</v>
          </cell>
          <cell r="L216" t="str">
            <v>NO APLICA</v>
          </cell>
          <cell r="M216" t="str">
            <v>NO APLICA</v>
          </cell>
          <cell r="N216" t="str">
            <v>NO APLICA</v>
          </cell>
          <cell r="O216">
            <v>7</v>
          </cell>
          <cell r="P216">
            <v>1972791</v>
          </cell>
          <cell r="Q216">
            <v>45306</v>
          </cell>
          <cell r="R216">
            <v>45322</v>
          </cell>
          <cell r="S216">
            <v>3698984</v>
          </cell>
          <cell r="T216">
            <v>45323</v>
          </cell>
          <cell r="U216">
            <v>45351</v>
          </cell>
          <cell r="V216">
            <v>3698984</v>
          </cell>
          <cell r="W216">
            <v>45352</v>
          </cell>
          <cell r="X216">
            <v>45382</v>
          </cell>
          <cell r="Y216">
            <v>3698984</v>
          </cell>
          <cell r="Z216">
            <v>45383</v>
          </cell>
          <cell r="AA216">
            <v>45412</v>
          </cell>
          <cell r="AB216">
            <v>3698984</v>
          </cell>
          <cell r="AC216">
            <v>45413</v>
          </cell>
          <cell r="AD216">
            <v>45443</v>
          </cell>
          <cell r="AE216">
            <v>3698984</v>
          </cell>
          <cell r="AF216">
            <v>45444</v>
          </cell>
          <cell r="AG216">
            <v>45473</v>
          </cell>
          <cell r="AH216">
            <v>1726193</v>
          </cell>
          <cell r="AI216">
            <v>45474</v>
          </cell>
          <cell r="AJ216">
            <v>45487</v>
          </cell>
          <cell r="BI216" t="str">
            <v>Vicerrectoría de Recursos Universitarios</v>
          </cell>
          <cell r="BJ216" t="str">
            <v>WILSON FERNANDO SALGADO CIFUENTES</v>
          </cell>
          <cell r="BK216" t="str">
            <v>Vicerrector Universitario</v>
          </cell>
          <cell r="BL216">
            <v>20</v>
          </cell>
          <cell r="BM216">
            <v>45306</v>
          </cell>
          <cell r="BN216">
            <v>2599259317</v>
          </cell>
          <cell r="BO216">
            <v>38</v>
          </cell>
          <cell r="BP216">
            <v>45306</v>
          </cell>
          <cell r="BQ216">
            <v>22193904</v>
          </cell>
          <cell r="CS216" t="str">
            <v>1. Contribuir contable y financieramente en el trámite, revisión, proyección y evaluación en las diferentes etapas de los procesos contractuales y administrativos, conforme a la normatividad vigente de la Universidad de los Llanos. 2. Apoyar con el trámite, revisión, proyección de los diferentes pagos de contratos a cargo de la Vicerrectoría de Recursos Universitarios. 3. Cooperar en el cargue y seguimiento de la documentación emitida en los procesos contractuales de la Vicerrectoría de Recursos Universitarios (SECOP, SICOF, Drive, micrositio contratación unillanos, entre otros.). 4. Coadyuvar en la proyección financiera de informes o solicitudes internas o externas asignadas a la Vicerrectoría de Recursos Universitarios. 5. Contribuir en las auditorías internas o externas en los procesos de gestión de bienes y servicios, asignadas a la Vicerrectoría de Recursos Universitarios.</v>
          </cell>
          <cell r="CT216">
            <v>35263210</v>
          </cell>
          <cell r="CU216">
            <v>436</v>
          </cell>
          <cell r="CV216">
            <v>400</v>
          </cell>
          <cell r="CY216">
            <v>6920</v>
          </cell>
          <cell r="CZ216" t="str">
            <v>M5</v>
          </cell>
        </row>
        <row r="217">
          <cell r="B217" t="str">
            <v>0118 DE 2024</v>
          </cell>
          <cell r="C217">
            <v>1121855785</v>
          </cell>
          <cell r="D217" t="str">
            <v>JESICA ZAMBRANO BOHORQUEZ</v>
          </cell>
          <cell r="E217" t="str">
            <v>CONTRATO DE PRESTACIÓN DE SERVICIOS PROFESIONALES</v>
          </cell>
          <cell r="F217" t="str">
            <v>PRESTACIÓN DE SERVICIOS PROFESIONALES NECESARIO PARA EL FORTALECIMIENTO DE LOS PROCESOS ADMINISTRATIVOS DE LA VICERRECTORÍA DE RECURSOS UNIVERSITARIOS DE LA UNIVERSIDAD DE LOS LLANOS.</v>
          </cell>
          <cell r="G217">
            <v>45306</v>
          </cell>
          <cell r="H217">
            <v>22193904</v>
          </cell>
          <cell r="I217" t="str">
            <v>Seis (06) meses calendario</v>
          </cell>
          <cell r="J217">
            <v>45306</v>
          </cell>
          <cell r="K217">
            <v>45487</v>
          </cell>
          <cell r="L217" t="str">
            <v>NO APLICA</v>
          </cell>
          <cell r="M217" t="str">
            <v>NO APLICA</v>
          </cell>
          <cell r="N217" t="str">
            <v>NO APLICA</v>
          </cell>
          <cell r="O217">
            <v>7</v>
          </cell>
          <cell r="P217">
            <v>1972791</v>
          </cell>
          <cell r="Q217">
            <v>45306</v>
          </cell>
          <cell r="R217">
            <v>45322</v>
          </cell>
          <cell r="S217">
            <v>3698984</v>
          </cell>
          <cell r="T217">
            <v>45323</v>
          </cell>
          <cell r="U217">
            <v>45351</v>
          </cell>
          <cell r="V217">
            <v>3698984</v>
          </cell>
          <cell r="W217">
            <v>45352</v>
          </cell>
          <cell r="X217">
            <v>45382</v>
          </cell>
          <cell r="Y217">
            <v>3698984</v>
          </cell>
          <cell r="Z217">
            <v>45383</v>
          </cell>
          <cell r="AA217">
            <v>45412</v>
          </cell>
          <cell r="AB217">
            <v>3698984</v>
          </cell>
          <cell r="AC217">
            <v>45413</v>
          </cell>
          <cell r="AD217">
            <v>45443</v>
          </cell>
          <cell r="AE217">
            <v>3698984</v>
          </cell>
          <cell r="AF217">
            <v>45444</v>
          </cell>
          <cell r="AG217">
            <v>45473</v>
          </cell>
          <cell r="AH217">
            <v>1726193</v>
          </cell>
          <cell r="AI217">
            <v>45474</v>
          </cell>
          <cell r="AJ217">
            <v>45487</v>
          </cell>
          <cell r="BI217" t="str">
            <v>Vicerrectoría de Recursos Universitarios</v>
          </cell>
          <cell r="BJ217" t="str">
            <v>WILSON FERNANDO SALGADO CIFUENTES</v>
          </cell>
          <cell r="BK217" t="str">
            <v>Vicerrector Universitario</v>
          </cell>
          <cell r="BL217">
            <v>20</v>
          </cell>
          <cell r="BM217">
            <v>45306</v>
          </cell>
          <cell r="BN217">
            <v>2599259317</v>
          </cell>
          <cell r="BO217">
            <v>93</v>
          </cell>
          <cell r="BP217">
            <v>45306</v>
          </cell>
          <cell r="BQ217">
            <v>22193904</v>
          </cell>
          <cell r="CS217" t="str">
            <v>1. Contribuir en las auditorías internas o externas de gestión de calidad realizada por control interno y en los procesos de gestión de bienes y servicios asignadas a la Vicerrectoría de Recursos Universitarios. 2. Colaborar en la planificación, elaboración, evaluación y seguimiento de los procedimientos y demás formatos del Sistema Integrado de Gestión de Calidad, del proceso de gestión de bienes y servicios. 3. Contribuir en la revisión y trámite de las diferentes etapas de los procesos contractuales y administrativos de la Vicerrectoría de Recursos Universitarios, conforme a la normatividad vigente de la Universidad de los Llanos. 4. Coadyuvar en la proyección de informes o solicitudes internas o externas asignadas a la Vicerrectoría de Recursos Universitarios. 5. Cooperar con la realización de herramientas que contribuyan al seguimiento, control, análisis y planeación de las actividades propias de la Vicerrectoría de Recursos Universitarios. 6. Cooperar con el trámite de procesos contractuales de la Vicerrectoría de Recursos Universitarios en la tienda virtual de Colombia Compra Eficiente. 7. Colaborar con la formulación, revisión, publicación y seguimiento del Plan de Adquisiciones de la Universidad de los Llanos.</v>
          </cell>
          <cell r="CT217">
            <v>1121855785</v>
          </cell>
          <cell r="CU217">
            <v>436</v>
          </cell>
          <cell r="CV217">
            <v>400</v>
          </cell>
          <cell r="CY217">
            <v>8299</v>
          </cell>
          <cell r="CZ217" t="str">
            <v>M6</v>
          </cell>
        </row>
        <row r="218">
          <cell r="B218" t="str">
            <v>0119 DE 2024</v>
          </cell>
          <cell r="C218">
            <v>52714560</v>
          </cell>
          <cell r="D218" t="str">
            <v>SANDRA MIREYA LOSADA RAMIREZ</v>
          </cell>
          <cell r="E218" t="str">
            <v>CONTRATO DE PRESTACIÓN DE SERVICIOS DE APOYO A LA GESTIÓN</v>
          </cell>
          <cell r="F218" t="str">
            <v>PRESTACIÓN DE SERVICIOS DE APOYO A LA GESTIÓN NECESARIO PARA FORTALECER LOS PROCEDIMIENTOS DE GESTIÓN DE ARCHIVO, PUBLICIDAD, SEGUIMIENTO Y PAGOS DE LA VICERRECTORÍA DE RECURSOS UNIVERSITARIOS DE LA UNIVERSIDAD DE LOS LLANOS</v>
          </cell>
          <cell r="G218">
            <v>45306</v>
          </cell>
          <cell r="H218">
            <v>10905624</v>
          </cell>
          <cell r="I218" t="str">
            <v>Seis (06) meses calendario</v>
          </cell>
          <cell r="J218">
            <v>45306</v>
          </cell>
          <cell r="K218">
            <v>45487</v>
          </cell>
          <cell r="L218" t="str">
            <v>NO APLICA</v>
          </cell>
          <cell r="M218" t="str">
            <v>NO APLICA</v>
          </cell>
          <cell r="N218" t="str">
            <v>NO APLICA</v>
          </cell>
          <cell r="O218">
            <v>7</v>
          </cell>
          <cell r="P218">
            <v>969389</v>
          </cell>
          <cell r="Q218">
            <v>45306</v>
          </cell>
          <cell r="R218">
            <v>45322</v>
          </cell>
          <cell r="S218">
            <v>1817604</v>
          </cell>
          <cell r="T218">
            <v>45323</v>
          </cell>
          <cell r="U218">
            <v>45351</v>
          </cell>
          <cell r="V218">
            <v>1817604</v>
          </cell>
          <cell r="W218">
            <v>45352</v>
          </cell>
          <cell r="X218">
            <v>45382</v>
          </cell>
          <cell r="Y218">
            <v>1817604</v>
          </cell>
          <cell r="Z218">
            <v>45383</v>
          </cell>
          <cell r="AA218">
            <v>45412</v>
          </cell>
          <cell r="AB218">
            <v>1817604</v>
          </cell>
          <cell r="AC218">
            <v>45413</v>
          </cell>
          <cell r="AD218">
            <v>45443</v>
          </cell>
          <cell r="AE218">
            <v>1817604</v>
          </cell>
          <cell r="AF218">
            <v>45444</v>
          </cell>
          <cell r="AG218">
            <v>45473</v>
          </cell>
          <cell r="AH218">
            <v>848215</v>
          </cell>
          <cell r="AI218">
            <v>45474</v>
          </cell>
          <cell r="AJ218">
            <v>45487</v>
          </cell>
          <cell r="BI218" t="str">
            <v>Vicerrectoría de Recursos Universitarios</v>
          </cell>
          <cell r="BJ218" t="str">
            <v>WILSON FERNANDO SALGADO CIFUENTES</v>
          </cell>
          <cell r="BK218" t="str">
            <v>Vicerrector Universitario</v>
          </cell>
          <cell r="BL218">
            <v>20</v>
          </cell>
          <cell r="BM218">
            <v>45306</v>
          </cell>
          <cell r="BN218">
            <v>2599259317</v>
          </cell>
          <cell r="BO218">
            <v>55</v>
          </cell>
          <cell r="BP218">
            <v>45306</v>
          </cell>
          <cell r="BQ218">
            <v>10905624</v>
          </cell>
          <cell r="CS218" t="str">
            <v>1. Cooperar en el cargue y seguimiento de la documentación emitida en los procesos contractuales de la Vicerrectoría de Recursos Universitarios (Drive, micrositio contratación unillanos, entre otros). 2. Coadyuvar en la proyección de informes o solicitudes internas o externas asignadas a la Vicerrectoría de Recursos Universitarios. 3. Contribuir en las auditorías internas o externas en los procesos de gestión de bienes y servicios, asignadas a la Vicerrectoría de Recursos Universitarios. 4. Colaborar en las actividades de revisión, foliación, organización general de los expedientes, cambio de carpetas, rotulación para el archivo, cierre final del expediente e inventario documental conforme a los procedimientos de gestión de archivo de la Universidad de los Llanos.</v>
          </cell>
          <cell r="CT218">
            <v>52714560</v>
          </cell>
          <cell r="CU218">
            <v>436</v>
          </cell>
          <cell r="CV218">
            <v>400</v>
          </cell>
          <cell r="CY218">
            <v>8299</v>
          </cell>
          <cell r="CZ218" t="str">
            <v>M6</v>
          </cell>
        </row>
        <row r="219">
          <cell r="B219" t="str">
            <v>0120 DE 2024</v>
          </cell>
          <cell r="C219">
            <v>1123115650</v>
          </cell>
          <cell r="D219" t="str">
            <v>BRENDA NATALIA DIAZ MEJIA</v>
          </cell>
          <cell r="E219" t="str">
            <v>CONTRATO DE PRESTACIÓN DE SERVICIOS PROFESIONALES</v>
          </cell>
          <cell r="F219" t="str">
            <v>PRESTACIÓN DE SERVICIOS PROFESIONALES NECESARIO PARA EL FORTALECIMIENTO DE LOS PROCESOS ADMINISTRATIVOS Y JURÍDICOS DE LA VICERRECTORÍA DE RECURSOS UNIVERSITARIOS DE LA UNIVERSIDAD DE LOS LLANOS.</v>
          </cell>
          <cell r="G219">
            <v>45306</v>
          </cell>
          <cell r="H219">
            <v>22193904</v>
          </cell>
          <cell r="I219" t="str">
            <v>Seis (06) meses calendario</v>
          </cell>
          <cell r="J219">
            <v>45306</v>
          </cell>
          <cell r="K219">
            <v>45487</v>
          </cell>
          <cell r="L219" t="str">
            <v>NO APLICA</v>
          </cell>
          <cell r="M219" t="str">
            <v>NO APLICA</v>
          </cell>
          <cell r="N219" t="str">
            <v>NO APLICA</v>
          </cell>
          <cell r="O219">
            <v>7</v>
          </cell>
          <cell r="P219">
            <v>1972791</v>
          </cell>
          <cell r="Q219">
            <v>45306</v>
          </cell>
          <cell r="R219">
            <v>45322</v>
          </cell>
          <cell r="S219">
            <v>3698984</v>
          </cell>
          <cell r="T219">
            <v>45323</v>
          </cell>
          <cell r="U219">
            <v>45351</v>
          </cell>
          <cell r="V219">
            <v>3698984</v>
          </cell>
          <cell r="W219">
            <v>45352</v>
          </cell>
          <cell r="X219">
            <v>45382</v>
          </cell>
          <cell r="Y219">
            <v>3698984</v>
          </cell>
          <cell r="Z219">
            <v>45383</v>
          </cell>
          <cell r="AA219">
            <v>45412</v>
          </cell>
          <cell r="AB219">
            <v>3698984</v>
          </cell>
          <cell r="AC219">
            <v>45413</v>
          </cell>
          <cell r="AD219">
            <v>45443</v>
          </cell>
          <cell r="AE219">
            <v>3698984</v>
          </cell>
          <cell r="AF219">
            <v>45444</v>
          </cell>
          <cell r="AG219">
            <v>45473</v>
          </cell>
          <cell r="AH219">
            <v>1726193</v>
          </cell>
          <cell r="AI219">
            <v>45474</v>
          </cell>
          <cell r="AJ219">
            <v>45487</v>
          </cell>
          <cell r="BI219" t="str">
            <v>Vicerrectoría de Recursos Universitarios</v>
          </cell>
          <cell r="BJ219" t="str">
            <v>WILSON FERNANDO SALGADO CIFUENTES</v>
          </cell>
          <cell r="BK219" t="str">
            <v>Vicerrector Universitario</v>
          </cell>
          <cell r="BL219">
            <v>20</v>
          </cell>
          <cell r="BM219">
            <v>45306</v>
          </cell>
          <cell r="BN219">
            <v>2599259317</v>
          </cell>
          <cell r="BO219">
            <v>125</v>
          </cell>
          <cell r="BP219">
            <v>45306</v>
          </cell>
          <cell r="BQ219">
            <v>22193904</v>
          </cell>
          <cell r="CS219" t="str">
            <v>1. Contribuir en el trámite, revisión, proyección y evaluación jurídica en las diferentes etapas de los procesos contractuales y administrativos de la Vicerrectoría de Recursos Universitarios, conforme a la normatividad vigente de la Universidad de los Llanos. 2. Cooperar en el cargue y seguimiento de la documentación emitida en los procesos contractuales de la Vicerrectoría de Recursos Universitarios (SECOP, Drive, micrositio contratación unillanos, entre otros.). 3. Coadyuvar en la proyección de informes o solicitudes internas o externas de carácter jurídico asignadas a la Vicerrectoría de Recursos Universitarios. 4. Contribuir en las auditorías internas o externas en los procesos de gestión de bienes y servicios, asignadas a la Vicerrectoría de Recursos Universitarios. 5. Colaborar en el trámite de las solicitudes que se generen debido a los siniestros que ocurran en la Universidad de los Llanos según la normatividad vigente de la entidad. 6. Colaborar en el trámite de pago de seguros estudiantiles de la Universidad de los Llanos. 7. Colaborar en la revisión de las minutas y/o documentos  requeridos para los procesos de contratación de docentes hora cátedra.</v>
          </cell>
          <cell r="CT219">
            <v>1123115650.0999999</v>
          </cell>
          <cell r="CU219">
            <v>436</v>
          </cell>
          <cell r="CV219">
            <v>400</v>
          </cell>
          <cell r="CY219">
            <v>8299</v>
          </cell>
          <cell r="CZ219" t="str">
            <v>M6</v>
          </cell>
        </row>
        <row r="220">
          <cell r="B220" t="str">
            <v>0121 DE 2024</v>
          </cell>
          <cell r="C220">
            <v>86059230</v>
          </cell>
          <cell r="D220" t="str">
            <v>RENE YESID HERRERA VANEGAS</v>
          </cell>
          <cell r="E220" t="str">
            <v>CONTRATO DE PRESTACIÓN DE SERVICIOS PROFESIONALES</v>
          </cell>
          <cell r="F220" t="str">
            <v>PRESTACIÓN DE SERVICIOS PROFESIONALES NECESARIO PARA EL FORTALECIMIENTO DE LOS DIFERENTES PROCESOS EN LA SEDE BOQUEMONTE DE LA UNIVERSIDAD DE LOS LLANOS.</v>
          </cell>
          <cell r="G220">
            <v>45306</v>
          </cell>
          <cell r="H220">
            <v>29464320</v>
          </cell>
          <cell r="I220" t="str">
            <v>Seis (06) meses calendario</v>
          </cell>
          <cell r="J220">
            <v>45306</v>
          </cell>
          <cell r="K220">
            <v>45487</v>
          </cell>
          <cell r="L220" t="str">
            <v>NO APLICA</v>
          </cell>
          <cell r="M220" t="str">
            <v>NO APLICA</v>
          </cell>
          <cell r="N220" t="str">
            <v>NO APLICA</v>
          </cell>
          <cell r="O220">
            <v>7</v>
          </cell>
          <cell r="P220">
            <v>2619051</v>
          </cell>
          <cell r="Q220">
            <v>45306</v>
          </cell>
          <cell r="R220">
            <v>45322</v>
          </cell>
          <cell r="S220">
            <v>4910720</v>
          </cell>
          <cell r="T220">
            <v>45323</v>
          </cell>
          <cell r="U220">
            <v>45351</v>
          </cell>
          <cell r="V220">
            <v>4910720</v>
          </cell>
          <cell r="W220">
            <v>45352</v>
          </cell>
          <cell r="X220">
            <v>45382</v>
          </cell>
          <cell r="Y220">
            <v>4910720</v>
          </cell>
          <cell r="Z220">
            <v>45383</v>
          </cell>
          <cell r="AA220">
            <v>45412</v>
          </cell>
          <cell r="AB220">
            <v>4910720</v>
          </cell>
          <cell r="AC220">
            <v>45413</v>
          </cell>
          <cell r="AD220">
            <v>45443</v>
          </cell>
          <cell r="AE220">
            <v>4910720</v>
          </cell>
          <cell r="AF220">
            <v>45444</v>
          </cell>
          <cell r="AG220">
            <v>45473</v>
          </cell>
          <cell r="AH220">
            <v>2291669</v>
          </cell>
          <cell r="AI220">
            <v>45474</v>
          </cell>
          <cell r="AJ220">
            <v>45487</v>
          </cell>
          <cell r="BI220" t="str">
            <v>Vicerrectoría de Recursos Universitarios</v>
          </cell>
          <cell r="BJ220" t="str">
            <v>WILSON FERNANDO SALGADO CIFUENTES</v>
          </cell>
          <cell r="BK220" t="str">
            <v>Vicerrector Universitario</v>
          </cell>
          <cell r="BL220">
            <v>20</v>
          </cell>
          <cell r="BM220">
            <v>45306</v>
          </cell>
          <cell r="BN220">
            <v>2599259317</v>
          </cell>
          <cell r="BO220">
            <v>67</v>
          </cell>
          <cell r="BP220">
            <v>45306</v>
          </cell>
          <cell r="BQ220">
            <v>29464320</v>
          </cell>
          <cell r="CS220" t="str">
            <v>1. Coadyuvar en la proyección de informes o solicitudes internas o externas asignadas a la Vicerrectoría de Recursos Universitarios Campus Boquemonte. 2. Coadyuvar tanto en la planificación como en la ejecución del plan de mantenimiento preventivo y correctivo, incluyendo actualización del inventario del Campus Boquemonte. 3. Coadyuvar en la organización de espacios y la logística de actividades académicas y eventos institucionales en el Campus Boquemonte. 4.  Colaborar en la revisión y gestión de los requerimientos del personal docente para el desarrollo académico en el campus Boquemonte. 5. Colaborar en la organización de documentación e información según los procedimientos de gestión de calidad del Campus Boquemonte de la Universidad de los Llanos.</v>
          </cell>
          <cell r="CT220">
            <v>86059230</v>
          </cell>
          <cell r="CU220">
            <v>436</v>
          </cell>
          <cell r="CV220">
            <v>400</v>
          </cell>
          <cell r="CY220">
            <v>7310</v>
          </cell>
          <cell r="CZ220" t="str">
            <v>M6</v>
          </cell>
        </row>
        <row r="221">
          <cell r="B221" t="str">
            <v>0122 DE 2024</v>
          </cell>
          <cell r="C221">
            <v>1121945142</v>
          </cell>
          <cell r="D221" t="str">
            <v>LAURA CAMILA ORTIZ VALBUENA</v>
          </cell>
          <cell r="E221" t="str">
            <v>CONTRATO DE PRESTACIÓN DE SERVICIOS DE APOYO A LA GESTIÓN</v>
          </cell>
          <cell r="F221" t="str">
            <v>PRESTACIÓN DE SERVICIOS DE APOYO A LA GESTIÓN NECESARIO PARA FORTALECER LOS PROCEDIMIENTOS DE GESTIÓN DE ARCHIVO, PUBLICIDAD Y SEGUIMIENTO DE LA VICERRECTORÍA DE RECURSOS UNIVERSITARIOS DE LA UNIVERSIDAD DE LOS LLANOS.</v>
          </cell>
          <cell r="G221">
            <v>45306</v>
          </cell>
          <cell r="H221">
            <v>14540832</v>
          </cell>
          <cell r="I221" t="str">
            <v>Seis (06) meses calendario</v>
          </cell>
          <cell r="J221">
            <v>45306</v>
          </cell>
          <cell r="K221">
            <v>45487</v>
          </cell>
          <cell r="L221" t="str">
            <v>NO APLICA</v>
          </cell>
          <cell r="M221" t="str">
            <v>NO APLICA</v>
          </cell>
          <cell r="N221" t="str">
            <v>NO APLICA</v>
          </cell>
          <cell r="O221">
            <v>7</v>
          </cell>
          <cell r="P221">
            <v>1292518</v>
          </cell>
          <cell r="Q221">
            <v>45306</v>
          </cell>
          <cell r="R221">
            <v>45322</v>
          </cell>
          <cell r="S221">
            <v>2423472</v>
          </cell>
          <cell r="T221">
            <v>45323</v>
          </cell>
          <cell r="U221">
            <v>45351</v>
          </cell>
          <cell r="V221">
            <v>2423472</v>
          </cell>
          <cell r="W221">
            <v>45352</v>
          </cell>
          <cell r="X221">
            <v>45382</v>
          </cell>
          <cell r="Y221">
            <v>2423472</v>
          </cell>
          <cell r="Z221">
            <v>45383</v>
          </cell>
          <cell r="AA221">
            <v>45412</v>
          </cell>
          <cell r="AB221">
            <v>2423472</v>
          </cell>
          <cell r="AC221">
            <v>45413</v>
          </cell>
          <cell r="AD221">
            <v>45443</v>
          </cell>
          <cell r="AE221">
            <v>2423472</v>
          </cell>
          <cell r="AF221">
            <v>45444</v>
          </cell>
          <cell r="AG221">
            <v>45473</v>
          </cell>
          <cell r="AH221">
            <v>1130954</v>
          </cell>
          <cell r="AI221">
            <v>45474</v>
          </cell>
          <cell r="AJ221">
            <v>45487</v>
          </cell>
          <cell r="BI221" t="str">
            <v>Vicerrectoría de Recursos Universitarios</v>
          </cell>
          <cell r="BJ221" t="str">
            <v>WILSON FERNANDO SALGADO CIFUENTES</v>
          </cell>
          <cell r="BK221" t="str">
            <v>Vicerrector Universitario</v>
          </cell>
          <cell r="BL221">
            <v>20</v>
          </cell>
          <cell r="BM221">
            <v>45306</v>
          </cell>
          <cell r="BN221">
            <v>2599259317</v>
          </cell>
          <cell r="BO221">
            <v>117</v>
          </cell>
          <cell r="BP221">
            <v>45306</v>
          </cell>
          <cell r="BQ221">
            <v>14540832</v>
          </cell>
          <cell r="CS221" t="str">
            <v>1. Colaborar en las actividades de revisión, foliación, organización general de los expedientes, cambio de carpetas y rotulación para el archivo y cierre final del expediente, conforme a los procedimientos de gestión de archivo de la Universidad de los Llanos. 2. Cooperar en el cargue y seguimiento de la documentación emitida en los procesos contractuales de la Vicerrectoría de Recursos Universitarios (SECOP, Drive, micrositio contratación unillanos, Herramienta de supervisiones, entre otros). 3. Apoyar con la revisión, trámite y/o proyección de los diferentes pagos de contratos a cargo de la Vicerrectoría de Recursos Universitarios. 4. Apoyar en la revisión de los expedientes contractuales de conformidad con los procedimientos de gestión de bienes y servicios, asignadas a la Vicerrectoría de Recursos Universitarios.</v>
          </cell>
          <cell r="CT221">
            <v>1121945142</v>
          </cell>
          <cell r="CU221">
            <v>436</v>
          </cell>
          <cell r="CV221">
            <v>400</v>
          </cell>
          <cell r="CY221">
            <v>4290</v>
          </cell>
          <cell r="CZ221" t="str">
            <v>M5</v>
          </cell>
        </row>
        <row r="222">
          <cell r="B222" t="str">
            <v>0123 DE 2024</v>
          </cell>
          <cell r="C222">
            <v>1121894142</v>
          </cell>
          <cell r="D222" t="str">
            <v>LEIDY ALEJANDRA SARMIENTO FULA</v>
          </cell>
          <cell r="E222" t="str">
            <v>CONTRATO DE PRESTACIÓN DE SERVICIOS PROFESIONALES</v>
          </cell>
          <cell r="F222" t="str">
            <v>PRESTACIÓN DE SERVICIOS PROFESIONALES NECESARIO PARA EL FORTALECIMIENTO DE LOS PROCESOS CONTRACTUALES Y JURÍDICOS DE LA VICERRECTORÍA DE RECURSOS UNIVERSITARIOS DE LA UNIVERSIDAD DE LOS LLANOS.</v>
          </cell>
          <cell r="G222">
            <v>45306</v>
          </cell>
          <cell r="H222">
            <v>18367368</v>
          </cell>
          <cell r="I222" t="str">
            <v>Seis (06) meses calendario</v>
          </cell>
          <cell r="J222">
            <v>45306</v>
          </cell>
          <cell r="K222">
            <v>45487</v>
          </cell>
          <cell r="L222" t="str">
            <v>NO APLICA</v>
          </cell>
          <cell r="M222" t="str">
            <v>NO APLICA</v>
          </cell>
          <cell r="N222" t="str">
            <v>NO APLICA</v>
          </cell>
          <cell r="O222">
            <v>7</v>
          </cell>
          <cell r="P222">
            <v>1632655</v>
          </cell>
          <cell r="Q222">
            <v>45306</v>
          </cell>
          <cell r="R222">
            <v>45322</v>
          </cell>
          <cell r="S222">
            <v>3061228</v>
          </cell>
          <cell r="T222">
            <v>45323</v>
          </cell>
          <cell r="U222">
            <v>45351</v>
          </cell>
          <cell r="V222">
            <v>3061228</v>
          </cell>
          <cell r="W222">
            <v>45352</v>
          </cell>
          <cell r="X222">
            <v>45382</v>
          </cell>
          <cell r="Y222">
            <v>3061228</v>
          </cell>
          <cell r="Z222">
            <v>45383</v>
          </cell>
          <cell r="AA222">
            <v>45412</v>
          </cell>
          <cell r="AB222">
            <v>3061228</v>
          </cell>
          <cell r="AC222">
            <v>45413</v>
          </cell>
          <cell r="AD222">
            <v>45443</v>
          </cell>
          <cell r="AE222">
            <v>3061228</v>
          </cell>
          <cell r="AF222">
            <v>45444</v>
          </cell>
          <cell r="AG222">
            <v>45473</v>
          </cell>
          <cell r="AH222">
            <v>1428573</v>
          </cell>
          <cell r="AI222">
            <v>45474</v>
          </cell>
          <cell r="AJ222">
            <v>45487</v>
          </cell>
          <cell r="BI222" t="str">
            <v>Vicerrectoría de Recursos Universitarios</v>
          </cell>
          <cell r="BJ222" t="str">
            <v>WILSON FERNANDO SALGADO CIFUENTES</v>
          </cell>
          <cell r="BK222" t="str">
            <v>Vicerrector Universitario</v>
          </cell>
          <cell r="BL222">
            <v>20</v>
          </cell>
          <cell r="BM222">
            <v>45306</v>
          </cell>
          <cell r="BN222">
            <v>2599259317</v>
          </cell>
          <cell r="BO222">
            <v>106</v>
          </cell>
          <cell r="BP222">
            <v>45306</v>
          </cell>
          <cell r="BQ222">
            <v>18367368</v>
          </cell>
          <cell r="CS222" t="str">
            <v>1. Contribuir en el trámite, revisión, proyección y evaluación jurídica de las diferentes etapas de los procesos contractuales y administrativos de la Vicerrectoría de Recursos Universitarios conforme a la normatividad vigente de la Universidad de los Llanos. 2. Cooperar en el cargue y seguimiento de la documentación emitida en los procesos contractuales de la Vicerrectoría de Recursos Universitarios (SECOP, Drive, micrositio contratación unillanos, entre otros.). 3. Coadyuvar en la proyección de informes o solicitudes internas o externas de carácter jurídico asignadas a la Vicerrectoría de Recursos Universitarios. 4. Contribuir en las auditorías internas o externas en los procesos de gestión de bienes y servicios, asignadas a la Vicerrectoría de Recursos Universitarios. 5. Contribuir en la verificación de los actos administrativo, que ordena el reintegro o devolución por diferentes conceptos a estudiantes o administrativos o demás entidades que así se requieran. 6. Coadyuvar en la proyección, revisión de los procesos de contratación de arrendamientos de los bienes de la Universidad.</v>
          </cell>
          <cell r="CT222">
            <v>1121894142</v>
          </cell>
          <cell r="CU222">
            <v>436</v>
          </cell>
          <cell r="CV222">
            <v>400</v>
          </cell>
          <cell r="CY222">
            <v>8299</v>
          </cell>
          <cell r="CZ222" t="str">
            <v>M6</v>
          </cell>
        </row>
        <row r="223">
          <cell r="B223" t="str">
            <v>0124 DE 2024</v>
          </cell>
          <cell r="C223">
            <v>71732237</v>
          </cell>
          <cell r="D223" t="str">
            <v xml:space="preserve">WILTON ORACIO CALDERON CAMACHO </v>
          </cell>
          <cell r="E223" t="str">
            <v>CONTRATO DE PRESTACIÓN DE SERVICIOS PROFESIONALES</v>
          </cell>
          <cell r="F223" t="str">
            <v>PRESTACIÓN DE SERVICIOS PROFESIONALES ESPECIALIZADOS NECESARIO PARA EL DESARROLLO DEL PROYECTO FICHA BPUNI VIAC 03 2710 2023 “APOYO A LOS PROCESOS DE ASEGURAMIENTO DE LA CALIDAD ACADÉMICA EN LA UNIVERSIDAD DE LOS LLANOS”</v>
          </cell>
          <cell r="G223">
            <v>45306</v>
          </cell>
          <cell r="H223">
            <v>39000000</v>
          </cell>
          <cell r="I223" t="str">
            <v>Seis (06) meses calendario</v>
          </cell>
          <cell r="J223">
            <v>45306</v>
          </cell>
          <cell r="K223">
            <v>45487</v>
          </cell>
          <cell r="L223" t="str">
            <v>NO APLICA</v>
          </cell>
          <cell r="M223" t="str">
            <v>NO APLICA</v>
          </cell>
          <cell r="N223" t="str">
            <v>NO APLICA</v>
          </cell>
          <cell r="O223">
            <v>7</v>
          </cell>
          <cell r="P223">
            <v>3466667</v>
          </cell>
          <cell r="Q223">
            <v>45306</v>
          </cell>
          <cell r="R223">
            <v>45322</v>
          </cell>
          <cell r="S223">
            <v>6500000</v>
          </cell>
          <cell r="T223">
            <v>45323</v>
          </cell>
          <cell r="U223">
            <v>45351</v>
          </cell>
          <cell r="V223">
            <v>6500000</v>
          </cell>
          <cell r="W223">
            <v>45352</v>
          </cell>
          <cell r="X223">
            <v>45382</v>
          </cell>
          <cell r="Y223">
            <v>6500000</v>
          </cell>
          <cell r="Z223">
            <v>45383</v>
          </cell>
          <cell r="AA223">
            <v>45412</v>
          </cell>
          <cell r="AB223">
            <v>6500000</v>
          </cell>
          <cell r="AC223">
            <v>45413</v>
          </cell>
          <cell r="AD223">
            <v>45443</v>
          </cell>
          <cell r="AE223">
            <v>6500000</v>
          </cell>
          <cell r="AF223">
            <v>45444</v>
          </cell>
          <cell r="AG223">
            <v>45473</v>
          </cell>
          <cell r="AH223">
            <v>3033333</v>
          </cell>
          <cell r="AI223">
            <v>45474</v>
          </cell>
          <cell r="AJ223">
            <v>45487</v>
          </cell>
          <cell r="BI223" t="str">
            <v>Vicerrectoría Académica</v>
          </cell>
          <cell r="BJ223" t="str">
            <v>ANA BETY VACCA CASANOVA</v>
          </cell>
          <cell r="BK223" t="str">
            <v>Docente de planta de la Universidad de los Llanos</v>
          </cell>
          <cell r="BL223">
            <v>15</v>
          </cell>
          <cell r="BM223">
            <v>45306</v>
          </cell>
          <cell r="BN223">
            <v>246015552</v>
          </cell>
          <cell r="BO223">
            <v>128</v>
          </cell>
          <cell r="BP223">
            <v>45306</v>
          </cell>
          <cell r="BQ223">
            <v>39000000</v>
          </cell>
          <cell r="CS223" t="str">
            <v>1. Asesorar en la articulación curricular de perfiles, competencias y resultados de aprendizaje para la construcción de documentos de condiciones de calidad, en el marco de la normatividad vigente del Ministerio de Educación Nacional. 2. Asesorar en el fortalecimiento de los procesos de aseguramiento de la calidad, en el marco de la normatividad nacional e institucional. 3. Asesorar en la aplicación del modelo de evaluación de impactos institucional y de programas. 4. Asesorar en la elaboración de informes de acuerdo con los requerimientos del MEN en los procesos de aseguramiento de la calidad de la Institución. 5. Asesorar en la construcción de condiciones de calidad institucionales para los municipios que la Universidad de los Llanos estime conveniente. 6. Asesorar en la ejecución del Plan de renovación de la acreditación institucional. 7. Asesorar la construcción de modelo de educación digital de la Universidad de los Llanos.</v>
          </cell>
          <cell r="CT223">
            <v>71732237</v>
          </cell>
          <cell r="CU223">
            <v>617</v>
          </cell>
          <cell r="CV223">
            <v>53016</v>
          </cell>
          <cell r="CY223">
            <v>8530</v>
          </cell>
          <cell r="CZ223" t="str">
            <v>M3</v>
          </cell>
        </row>
        <row r="224">
          <cell r="B224" t="str">
            <v>0125 DE 2024</v>
          </cell>
          <cell r="C224">
            <v>1118536819</v>
          </cell>
          <cell r="D224" t="str">
            <v>LUCILA VARGAS MALAVER</v>
          </cell>
          <cell r="E224" t="str">
            <v>CONTRATO DE PRESTACIÓN DE SERVICIOS PROFESIONALES</v>
          </cell>
          <cell r="F224" t="str">
            <v>PRESTACIÓN DE SERVICIOS PROFESIONALES ESPECIALIZADOS NECESARIO PARA EL DESARROLLO DEL PROYECTO FICHA BPUNI VIAC 03 2710 2023 “APOYO A LOS PROCESOS DE ASEGURAMIENTO DE LA CALIDAD ACADÉMICA EN LA UNIVERSIDAD DE LOS LLANOS”</v>
          </cell>
          <cell r="G224">
            <v>45306</v>
          </cell>
          <cell r="H224">
            <v>22193904</v>
          </cell>
          <cell r="I224" t="str">
            <v>Seis (06) meses calendario</v>
          </cell>
          <cell r="J224">
            <v>45306</v>
          </cell>
          <cell r="K224">
            <v>45487</v>
          </cell>
          <cell r="L224" t="str">
            <v>NO APLICA</v>
          </cell>
          <cell r="M224" t="str">
            <v>NO APLICA</v>
          </cell>
          <cell r="N224" t="str">
            <v>NO APLICA</v>
          </cell>
          <cell r="O224">
            <v>7</v>
          </cell>
          <cell r="P224">
            <v>1972791</v>
          </cell>
          <cell r="Q224">
            <v>45306</v>
          </cell>
          <cell r="R224">
            <v>45322</v>
          </cell>
          <cell r="S224">
            <v>3698984</v>
          </cell>
          <cell r="T224">
            <v>45323</v>
          </cell>
          <cell r="U224">
            <v>45351</v>
          </cell>
          <cell r="V224">
            <v>3698984</v>
          </cell>
          <cell r="W224">
            <v>45352</v>
          </cell>
          <cell r="X224">
            <v>45382</v>
          </cell>
          <cell r="Y224">
            <v>3698984</v>
          </cell>
          <cell r="Z224">
            <v>45383</v>
          </cell>
          <cell r="AA224">
            <v>45412</v>
          </cell>
          <cell r="AB224">
            <v>3698984</v>
          </cell>
          <cell r="AC224">
            <v>45413</v>
          </cell>
          <cell r="AD224">
            <v>45443</v>
          </cell>
          <cell r="AE224">
            <v>3698984</v>
          </cell>
          <cell r="AF224">
            <v>45444</v>
          </cell>
          <cell r="AG224">
            <v>45473</v>
          </cell>
          <cell r="AH224">
            <v>1726193</v>
          </cell>
          <cell r="AI224">
            <v>45474</v>
          </cell>
          <cell r="AJ224">
            <v>45487</v>
          </cell>
          <cell r="BI224" t="str">
            <v>Vicerrectoría Académica</v>
          </cell>
          <cell r="BJ224" t="str">
            <v>ANA BETY VACCA CASANOVA</v>
          </cell>
          <cell r="BK224" t="str">
            <v>Docente de planta de la Universidad de los Llanos</v>
          </cell>
          <cell r="BL224">
            <v>15</v>
          </cell>
          <cell r="BM224">
            <v>45306</v>
          </cell>
          <cell r="BN224">
            <v>246015552</v>
          </cell>
          <cell r="BO224">
            <v>130</v>
          </cell>
          <cell r="BP224">
            <v>45306</v>
          </cell>
          <cell r="BQ224">
            <v>22193904</v>
          </cell>
          <cell r="CS224"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Apoyar en la elaboración y seguimiento del proyecto de inversión de la Secretaría Técnica de Acreditación.</v>
          </cell>
          <cell r="CT224">
            <v>1118536819</v>
          </cell>
          <cell r="CU224">
            <v>617</v>
          </cell>
          <cell r="CV224">
            <v>53016</v>
          </cell>
          <cell r="CY224">
            <v>8560</v>
          </cell>
          <cell r="CZ224" t="str">
            <v>M5</v>
          </cell>
        </row>
        <row r="225">
          <cell r="B225" t="str">
            <v>0126 DE 2024</v>
          </cell>
          <cell r="C225">
            <v>37310820</v>
          </cell>
          <cell r="D225" t="str">
            <v>GLADYS GUERRERO MALDONADO</v>
          </cell>
          <cell r="E225" t="str">
            <v>CONTRATO DE PRESTACIÓN DE SERVICIOS PROFESIONALES</v>
          </cell>
          <cell r="F225" t="str">
            <v>PRESTACIÓN DE SERVICIOS PROFESIONALES ESPECIALIZADOS NECESARIO PARA EL DESARROLLO DEL PROYECTO FICHA BPUNI VIAC 03 2710 2023 “APOYO A LOS PROCESOS DE ASEGURAMIENTO DE LA CALIDAD ACADÉMICA EN LA UNIVERSIDAD DE LOS LLANOS”</v>
          </cell>
          <cell r="G225">
            <v>45306</v>
          </cell>
          <cell r="H225">
            <v>29464320</v>
          </cell>
          <cell r="I225" t="str">
            <v>Seis (06) meses calendario</v>
          </cell>
          <cell r="J225">
            <v>45306</v>
          </cell>
          <cell r="K225">
            <v>45487</v>
          </cell>
          <cell r="L225" t="str">
            <v>NO APLICA</v>
          </cell>
          <cell r="M225" t="str">
            <v>NO APLICA</v>
          </cell>
          <cell r="N225" t="str">
            <v>NO APLICA</v>
          </cell>
          <cell r="O225">
            <v>7</v>
          </cell>
          <cell r="P225">
            <v>2619051</v>
          </cell>
          <cell r="Q225">
            <v>45306</v>
          </cell>
          <cell r="R225">
            <v>45322</v>
          </cell>
          <cell r="S225">
            <v>4910720</v>
          </cell>
          <cell r="T225">
            <v>45323</v>
          </cell>
          <cell r="U225">
            <v>45351</v>
          </cell>
          <cell r="V225">
            <v>4910720</v>
          </cell>
          <cell r="W225">
            <v>45352</v>
          </cell>
          <cell r="X225">
            <v>45382</v>
          </cell>
          <cell r="Y225">
            <v>4910720</v>
          </cell>
          <cell r="Z225">
            <v>45383</v>
          </cell>
          <cell r="AA225">
            <v>45412</v>
          </cell>
          <cell r="AB225">
            <v>4910720</v>
          </cell>
          <cell r="AC225">
            <v>45413</v>
          </cell>
          <cell r="AD225">
            <v>45443</v>
          </cell>
          <cell r="AE225">
            <v>4910720</v>
          </cell>
          <cell r="AF225">
            <v>45444</v>
          </cell>
          <cell r="AG225">
            <v>45473</v>
          </cell>
          <cell r="AH225">
            <v>2291669</v>
          </cell>
          <cell r="AI225">
            <v>45474</v>
          </cell>
          <cell r="AJ225">
            <v>45487</v>
          </cell>
          <cell r="BI225" t="str">
            <v>Vicerrectoría Académica</v>
          </cell>
          <cell r="BJ225" t="str">
            <v>ANA BETY VACCA CASANOVA</v>
          </cell>
          <cell r="BK225" t="str">
            <v>Docente de planta de la Universidad de los Llanos</v>
          </cell>
          <cell r="BL225">
            <v>15</v>
          </cell>
          <cell r="BM225">
            <v>45306</v>
          </cell>
          <cell r="BN225">
            <v>246015552</v>
          </cell>
          <cell r="BO225">
            <v>131</v>
          </cell>
          <cell r="BP225">
            <v>45306</v>
          </cell>
          <cell r="BQ225">
            <v>29464320</v>
          </cell>
          <cell r="CS225" t="str">
            <v>1. Coadyuvar en la asesoría para la construcción y actualización de Documentos de Condiciones de Calidad o el que haga sus veces y en el desarrollo de los trámites asociados a Registro Calificado de Programas académicos y de la Institución.  2. Apoyar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Brindar apoyo en la asesoría al equipo de trabajo de la Secretaría Técnica de Acreditación en los procesos de aseguramiento de la calidad.</v>
          </cell>
          <cell r="CT225">
            <v>37310820</v>
          </cell>
          <cell r="CU225">
            <v>617</v>
          </cell>
          <cell r="CV225">
            <v>53016</v>
          </cell>
          <cell r="CY225">
            <v>8299</v>
          </cell>
          <cell r="CZ225" t="str">
            <v>M6</v>
          </cell>
        </row>
        <row r="226">
          <cell r="B226" t="str">
            <v>0127 DE 2024</v>
          </cell>
          <cell r="C226">
            <v>1121875337</v>
          </cell>
          <cell r="D226" t="str">
            <v xml:space="preserve">NATALIA DEL PILAR  LEON ROLDAN </v>
          </cell>
          <cell r="E226" t="str">
            <v>CONTRATO DE PRESTACIÓN DE SERVICIOS PROFESIONALES</v>
          </cell>
          <cell r="F226" t="str">
            <v>PRESTACIÓN DE SERVICIOS PROFESIONALES ESPECIALIZADOS NECESARIO PARA EL DESARROLLO DEL PROYECTO FICHA BPUNI VIAC 03 2710 2023 “APOYO A LOS PROCESOS DE ASEGURAMIENTO DE LA CALIDAD ACADÉMICA EN LA UNIVERSIDAD DE LOS LLANOS”</v>
          </cell>
          <cell r="G226">
            <v>45306</v>
          </cell>
          <cell r="H226">
            <v>22193904</v>
          </cell>
          <cell r="I226" t="str">
            <v>Seis (06) meses calendario</v>
          </cell>
          <cell r="J226">
            <v>45306</v>
          </cell>
          <cell r="K226">
            <v>45487</v>
          </cell>
          <cell r="L226" t="str">
            <v>NO APLICA</v>
          </cell>
          <cell r="M226" t="str">
            <v>NO APLICA</v>
          </cell>
          <cell r="N226" t="str">
            <v>NO APLICA</v>
          </cell>
          <cell r="O226">
            <v>7</v>
          </cell>
          <cell r="P226">
            <v>1972791</v>
          </cell>
          <cell r="Q226">
            <v>45306</v>
          </cell>
          <cell r="R226">
            <v>45322</v>
          </cell>
          <cell r="S226">
            <v>3698984</v>
          </cell>
          <cell r="T226">
            <v>45323</v>
          </cell>
          <cell r="U226">
            <v>45351</v>
          </cell>
          <cell r="V226">
            <v>3698984</v>
          </cell>
          <cell r="W226">
            <v>45352</v>
          </cell>
          <cell r="X226">
            <v>45382</v>
          </cell>
          <cell r="Y226">
            <v>3698984</v>
          </cell>
          <cell r="Z226">
            <v>45383</v>
          </cell>
          <cell r="AA226">
            <v>45412</v>
          </cell>
          <cell r="AB226">
            <v>3698984</v>
          </cell>
          <cell r="AC226">
            <v>45413</v>
          </cell>
          <cell r="AD226">
            <v>45443</v>
          </cell>
          <cell r="AE226">
            <v>3698984</v>
          </cell>
          <cell r="AF226">
            <v>45444</v>
          </cell>
          <cell r="AG226">
            <v>45473</v>
          </cell>
          <cell r="AH226">
            <v>1726193</v>
          </cell>
          <cell r="AI226">
            <v>45474</v>
          </cell>
          <cell r="AJ226">
            <v>45487</v>
          </cell>
          <cell r="BI226" t="str">
            <v>Vicerrectoría Académica</v>
          </cell>
          <cell r="BJ226" t="str">
            <v>ANA BETY VACCA CASANOVA</v>
          </cell>
          <cell r="BK226" t="str">
            <v>Docente de planta de la Universidad de los Llanos</v>
          </cell>
          <cell r="BL226">
            <v>15</v>
          </cell>
          <cell r="BM226">
            <v>45306</v>
          </cell>
          <cell r="BN226">
            <v>246015552</v>
          </cell>
          <cell r="BO226">
            <v>132</v>
          </cell>
          <cell r="BP226">
            <v>45306</v>
          </cell>
          <cell r="BQ226">
            <v>22193904</v>
          </cell>
          <cell r="CS226"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Asesorar al equipo de la Secretaría Técnica de Acreditación en temas inherentes a la normatividad interna y externa sobre los procesos de aseguramiento de la calidad académica.</v>
          </cell>
          <cell r="CT226">
            <v>1121875337.0999999</v>
          </cell>
          <cell r="CU226">
            <v>617</v>
          </cell>
          <cell r="CV226">
            <v>53016</v>
          </cell>
          <cell r="CY226">
            <v>8299</v>
          </cell>
          <cell r="CZ226" t="str">
            <v>M6</v>
          </cell>
        </row>
        <row r="227">
          <cell r="B227" t="str">
            <v>0128 DE 2024</v>
          </cell>
          <cell r="C227">
            <v>1121858318</v>
          </cell>
          <cell r="D227" t="str">
            <v>JESSIKA FERNANDA LEAL MARTINEZ</v>
          </cell>
          <cell r="E227" t="str">
            <v>CONTRATO DE PRESTACIÓN DE SERVICIOS PROFESIONALES</v>
          </cell>
          <cell r="F227" t="str">
            <v>PRESTACIÓN DE SERVICIOS PROFESIONALES ESPECIALIZADOS NECESARIO PARA EL DESARROLLO DEL PROYECTO FICHA BPUNI VIAC 03 2710 2023 “APOYO A LOS PROCESOS DE ASEGURAMIENTO DE LA CALIDAD ACADÉMICA EN LA UNIVERSIDAD DE LOS LLANOS”</v>
          </cell>
          <cell r="G227">
            <v>45306</v>
          </cell>
          <cell r="H227">
            <v>22193904</v>
          </cell>
          <cell r="I227" t="str">
            <v>Seis (06) meses calendario</v>
          </cell>
          <cell r="J227">
            <v>45306</v>
          </cell>
          <cell r="K227">
            <v>45487</v>
          </cell>
          <cell r="L227" t="str">
            <v>NO APLICA</v>
          </cell>
          <cell r="M227" t="str">
            <v>NO APLICA</v>
          </cell>
          <cell r="N227" t="str">
            <v>NO APLICA</v>
          </cell>
          <cell r="O227">
            <v>7</v>
          </cell>
          <cell r="P227">
            <v>1972791</v>
          </cell>
          <cell r="Q227">
            <v>45306</v>
          </cell>
          <cell r="R227">
            <v>45322</v>
          </cell>
          <cell r="S227">
            <v>3698984</v>
          </cell>
          <cell r="T227">
            <v>45323</v>
          </cell>
          <cell r="U227">
            <v>45351</v>
          </cell>
          <cell r="V227">
            <v>3698984</v>
          </cell>
          <cell r="W227">
            <v>45352</v>
          </cell>
          <cell r="X227">
            <v>45382</v>
          </cell>
          <cell r="Y227">
            <v>3698984</v>
          </cell>
          <cell r="Z227">
            <v>45383</v>
          </cell>
          <cell r="AA227">
            <v>45412</v>
          </cell>
          <cell r="AB227">
            <v>3698984</v>
          </cell>
          <cell r="AC227">
            <v>45413</v>
          </cell>
          <cell r="AD227">
            <v>45443</v>
          </cell>
          <cell r="AE227">
            <v>3698984</v>
          </cell>
          <cell r="AF227">
            <v>45444</v>
          </cell>
          <cell r="AG227">
            <v>45473</v>
          </cell>
          <cell r="AH227">
            <v>1726193</v>
          </cell>
          <cell r="AI227">
            <v>45474</v>
          </cell>
          <cell r="AJ227">
            <v>45487</v>
          </cell>
          <cell r="BI227" t="str">
            <v>Vicerrectoría Académica</v>
          </cell>
          <cell r="BJ227" t="str">
            <v>ANA BETY VACCA CASANOVA</v>
          </cell>
          <cell r="BK227" t="str">
            <v>Docente de planta de la Universidad de los Llanos</v>
          </cell>
          <cell r="BL227">
            <v>15</v>
          </cell>
          <cell r="BM227">
            <v>45306</v>
          </cell>
          <cell r="BN227">
            <v>246015552</v>
          </cell>
          <cell r="BO227">
            <v>133</v>
          </cell>
          <cell r="BP227">
            <v>45306</v>
          </cell>
          <cell r="BQ227">
            <v>22193904</v>
          </cell>
          <cell r="CS227"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revision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Coadyuvar en el trámite para acreditar internacionalmente a los programas académicos de la Institución.</v>
          </cell>
          <cell r="CT227">
            <v>1121858318.0999999</v>
          </cell>
          <cell r="CU227">
            <v>617</v>
          </cell>
          <cell r="CV227">
            <v>53016</v>
          </cell>
          <cell r="CY227">
            <v>8299</v>
          </cell>
          <cell r="CZ227" t="str">
            <v>M6</v>
          </cell>
        </row>
        <row r="228">
          <cell r="B228" t="str">
            <v>0129 DE 2024</v>
          </cell>
          <cell r="C228">
            <v>1121854645</v>
          </cell>
          <cell r="D228" t="str">
            <v>DIANA CAROLINA CASTELLANOS GOMEZ</v>
          </cell>
          <cell r="E228" t="str">
            <v>CONTRATO DE PRESTACIÓN DE SERVICIOS PROFESIONALES</v>
          </cell>
          <cell r="F228" t="str">
            <v>PRESTACIÓN DE SERVICIOS PROFESIONALES ESPECIALIZADOS NECESARIO PARA EL DESARROLLO DEL PROYECTO FICHA BPUNI VIAC 03 2710 2023 “APOYO A LOS PROCESOS DE ASEGURAMIENTO DE LA CALIDAD ACADÉMICA EN LA UNIVERSIDAD DE LOS LLANOS”</v>
          </cell>
          <cell r="G228">
            <v>45306</v>
          </cell>
          <cell r="H228">
            <v>22193904</v>
          </cell>
          <cell r="I228" t="str">
            <v>Seis (06) meses calendario</v>
          </cell>
          <cell r="J228">
            <v>45306</v>
          </cell>
          <cell r="K228">
            <v>45487</v>
          </cell>
          <cell r="L228" t="str">
            <v>NO APLICA</v>
          </cell>
          <cell r="M228" t="str">
            <v>NO APLICA</v>
          </cell>
          <cell r="N228" t="str">
            <v>NO APLICA</v>
          </cell>
          <cell r="O228">
            <v>7</v>
          </cell>
          <cell r="P228">
            <v>1972791</v>
          </cell>
          <cell r="Q228">
            <v>45306</v>
          </cell>
          <cell r="R228">
            <v>45322</v>
          </cell>
          <cell r="S228">
            <v>3698984</v>
          </cell>
          <cell r="T228">
            <v>45323</v>
          </cell>
          <cell r="U228">
            <v>45351</v>
          </cell>
          <cell r="V228">
            <v>3698984</v>
          </cell>
          <cell r="W228">
            <v>45352</v>
          </cell>
          <cell r="X228">
            <v>45382</v>
          </cell>
          <cell r="Y228">
            <v>3698984</v>
          </cell>
          <cell r="Z228">
            <v>45383</v>
          </cell>
          <cell r="AA228">
            <v>45412</v>
          </cell>
          <cell r="AB228">
            <v>3698984</v>
          </cell>
          <cell r="AC228">
            <v>45413</v>
          </cell>
          <cell r="AD228">
            <v>45443</v>
          </cell>
          <cell r="AE228">
            <v>3698984</v>
          </cell>
          <cell r="AF228">
            <v>45444</v>
          </cell>
          <cell r="AG228">
            <v>45473</v>
          </cell>
          <cell r="AH228">
            <v>1726193</v>
          </cell>
          <cell r="AI228">
            <v>45474</v>
          </cell>
          <cell r="AJ228">
            <v>45487</v>
          </cell>
          <cell r="BI228" t="str">
            <v>Vicerrectoría Académica</v>
          </cell>
          <cell r="BJ228" t="str">
            <v>ANA BETY VACCA CASANOVA</v>
          </cell>
          <cell r="BK228" t="str">
            <v>Docente de planta de la Universidad de los Llanos</v>
          </cell>
          <cell r="BL228">
            <v>15</v>
          </cell>
          <cell r="BM228">
            <v>45306</v>
          </cell>
          <cell r="BN228">
            <v>246015552</v>
          </cell>
          <cell r="BO228">
            <v>134</v>
          </cell>
          <cell r="BP228">
            <v>45306</v>
          </cell>
          <cell r="BQ228">
            <v>22193904</v>
          </cell>
          <cell r="CS228"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Apoyar las actividades de gestión de las pruebas Saber Pro y Saber TyT, y realizar los informes de seguimiento con los análisis de los resultados.</v>
          </cell>
          <cell r="CT228">
            <v>1121854645</v>
          </cell>
          <cell r="CU228">
            <v>617</v>
          </cell>
          <cell r="CV228">
            <v>53016</v>
          </cell>
          <cell r="CY228">
            <v>8560</v>
          </cell>
          <cell r="CZ228" t="str">
            <v>M5</v>
          </cell>
        </row>
        <row r="229">
          <cell r="B229" t="str">
            <v>0130 DE 2024</v>
          </cell>
          <cell r="C229">
            <v>17345723</v>
          </cell>
          <cell r="D229" t="str">
            <v>LUIS AUGUSTO GARZON CASTAÑEDA</v>
          </cell>
          <cell r="E229" t="str">
            <v>CONTRATO DE PRESTACIÓN DE SERVICIOS PROFESIONALES</v>
          </cell>
          <cell r="F229" t="str">
            <v>PRESTACIÓN DE SERVICIOS PROFESIONALES ESPECIALIZADOS NECESARIO PARA EL DESARROLLO DEL PROYECTO FICHA BPUNI VIAC 03 2710 2023 “APOYO A LOS PROCESOS DE ASEGURAMIENTO DE LA CALIDAD ACADÉMICA EN LA UNIVERSIDAD DE LOS LLANOS”</v>
          </cell>
          <cell r="G229">
            <v>45306</v>
          </cell>
          <cell r="H229">
            <v>22193904</v>
          </cell>
          <cell r="I229" t="str">
            <v>Seis (06) meses calendario</v>
          </cell>
          <cell r="J229">
            <v>45306</v>
          </cell>
          <cell r="K229">
            <v>45487</v>
          </cell>
          <cell r="L229" t="str">
            <v>NO APLICA</v>
          </cell>
          <cell r="M229" t="str">
            <v>NO APLICA</v>
          </cell>
          <cell r="N229" t="str">
            <v>NO APLICA</v>
          </cell>
          <cell r="O229">
            <v>7</v>
          </cell>
          <cell r="P229">
            <v>1972791</v>
          </cell>
          <cell r="Q229">
            <v>45306</v>
          </cell>
          <cell r="R229">
            <v>45322</v>
          </cell>
          <cell r="S229">
            <v>3698984</v>
          </cell>
          <cell r="T229">
            <v>45323</v>
          </cell>
          <cell r="U229">
            <v>45351</v>
          </cell>
          <cell r="V229">
            <v>3698984</v>
          </cell>
          <cell r="W229">
            <v>45352</v>
          </cell>
          <cell r="X229">
            <v>45382</v>
          </cell>
          <cell r="Y229">
            <v>3698984</v>
          </cell>
          <cell r="Z229">
            <v>45383</v>
          </cell>
          <cell r="AA229">
            <v>45412</v>
          </cell>
          <cell r="AB229">
            <v>3698984</v>
          </cell>
          <cell r="AC229">
            <v>45413</v>
          </cell>
          <cell r="AD229">
            <v>45443</v>
          </cell>
          <cell r="AE229">
            <v>3698984</v>
          </cell>
          <cell r="AF229">
            <v>45444</v>
          </cell>
          <cell r="AG229">
            <v>45473</v>
          </cell>
          <cell r="AH229">
            <v>1726193</v>
          </cell>
          <cell r="AI229">
            <v>45474</v>
          </cell>
          <cell r="AJ229">
            <v>45487</v>
          </cell>
          <cell r="BI229" t="str">
            <v>Vicerrectoría Académica</v>
          </cell>
          <cell r="BJ229" t="str">
            <v>ANA BETY VACCA CASANOVA</v>
          </cell>
          <cell r="BK229" t="str">
            <v>Docente de planta de la Universidad de los Llanos</v>
          </cell>
          <cell r="BL229">
            <v>15</v>
          </cell>
          <cell r="BM229">
            <v>45306</v>
          </cell>
          <cell r="BN229">
            <v>246015552</v>
          </cell>
          <cell r="BO229">
            <v>135</v>
          </cell>
          <cell r="BP229">
            <v>45306</v>
          </cell>
          <cell r="BQ229">
            <v>22193904</v>
          </cell>
          <cell r="CS229"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Apoyo en la construcción y revisión de documentos para la radicación de condiciones Institucionales de los diferentes lugares de desarrollo.</v>
          </cell>
          <cell r="CT229">
            <v>17345723</v>
          </cell>
          <cell r="CU229">
            <v>617</v>
          </cell>
          <cell r="CV229">
            <v>53016</v>
          </cell>
          <cell r="CY229">
            <v>7110</v>
          </cell>
          <cell r="CZ229" t="str">
            <v>M5</v>
          </cell>
        </row>
        <row r="230">
          <cell r="B230" t="str">
            <v>0131 DE 2024</v>
          </cell>
          <cell r="C230">
            <v>86055150</v>
          </cell>
          <cell r="D230" t="str">
            <v xml:space="preserve">JUAN MAURICIO REYES ZARATE </v>
          </cell>
          <cell r="E230" t="str">
            <v>CONTRATO DE PRESTACIÓN DE SERVICIOS PROFESIONALES</v>
          </cell>
          <cell r="F230" t="str">
            <v>PRESTACIÓN DE SERVICIOS PROFESIONALES ESPECIALIZADOS NECESARIO PARA EL DESARROLLO DEL PROYECTO FICHA BPUNI VIAC 03 2710 2023 “APOYO A LOS PROCESOS DE ASEGURAMIENTO DE LA CALIDAD ACADÉMICA EN LA UNIVERSIDAD DE LOS LLANOS”</v>
          </cell>
          <cell r="G230">
            <v>45306</v>
          </cell>
          <cell r="H230">
            <v>22193904</v>
          </cell>
          <cell r="I230" t="str">
            <v>Seis (06) meses calendario</v>
          </cell>
          <cell r="J230">
            <v>45306</v>
          </cell>
          <cell r="K230">
            <v>45487</v>
          </cell>
          <cell r="L230" t="str">
            <v>NO APLICA</v>
          </cell>
          <cell r="M230" t="str">
            <v>NO APLICA</v>
          </cell>
          <cell r="N230" t="str">
            <v>NO APLICA</v>
          </cell>
          <cell r="O230">
            <v>7</v>
          </cell>
          <cell r="P230">
            <v>1972791</v>
          </cell>
          <cell r="Q230">
            <v>45306</v>
          </cell>
          <cell r="R230">
            <v>45322</v>
          </cell>
          <cell r="S230">
            <v>3698984</v>
          </cell>
          <cell r="T230">
            <v>45323</v>
          </cell>
          <cell r="U230">
            <v>45351</v>
          </cell>
          <cell r="V230">
            <v>3698984</v>
          </cell>
          <cell r="W230">
            <v>45352</v>
          </cell>
          <cell r="X230">
            <v>45382</v>
          </cell>
          <cell r="Y230">
            <v>3698984</v>
          </cell>
          <cell r="Z230">
            <v>45383</v>
          </cell>
          <cell r="AA230">
            <v>45412</v>
          </cell>
          <cell r="AB230">
            <v>3698984</v>
          </cell>
          <cell r="AC230">
            <v>45413</v>
          </cell>
          <cell r="AD230">
            <v>45443</v>
          </cell>
          <cell r="AE230">
            <v>3698984</v>
          </cell>
          <cell r="AF230">
            <v>45444</v>
          </cell>
          <cell r="AG230">
            <v>45473</v>
          </cell>
          <cell r="AH230">
            <v>1726193</v>
          </cell>
          <cell r="AI230">
            <v>45474</v>
          </cell>
          <cell r="AJ230">
            <v>45487</v>
          </cell>
          <cell r="BI230" t="str">
            <v>Vicerrectoría Académica</v>
          </cell>
          <cell r="BJ230" t="str">
            <v>ANA BETY VACCA CASANOVA</v>
          </cell>
          <cell r="BK230" t="str">
            <v>Docente de planta de la Universidad de los Llanos</v>
          </cell>
          <cell r="BL230">
            <v>15</v>
          </cell>
          <cell r="BM230">
            <v>45306</v>
          </cell>
          <cell r="BN230">
            <v>246015552</v>
          </cell>
          <cell r="BO230">
            <v>136</v>
          </cell>
          <cell r="BP230">
            <v>45306</v>
          </cell>
          <cell r="BQ230">
            <v>22193904</v>
          </cell>
          <cell r="CS230"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Coadyuvar en la ejecución del plan de divulgación, sensibilización y socialización de la Secretaría Técnica de Acreditación.</v>
          </cell>
          <cell r="CT230">
            <v>86055150</v>
          </cell>
          <cell r="CU230">
            <v>617</v>
          </cell>
          <cell r="CV230">
            <v>53016</v>
          </cell>
          <cell r="CY230">
            <v>7490</v>
          </cell>
          <cell r="CZ230" t="str">
            <v>M6</v>
          </cell>
        </row>
        <row r="231">
          <cell r="B231" t="str">
            <v>0132 DE 2024</v>
          </cell>
          <cell r="C231">
            <v>1121839991</v>
          </cell>
          <cell r="D231" t="str">
            <v>PABLO ALEXANDER MELO SARAY</v>
          </cell>
          <cell r="E231" t="str">
            <v>CONTRATO DE PRESTACIÓN DE SERVICIOS PROFESIONALES</v>
          </cell>
          <cell r="F231" t="str">
            <v>PRESTACIÓN DE SERVICIOS PROFESIONALES ESPECIALIZADOS NECESARIO PARA EL DESARROLLO DEL PROYECTO FICHA BPUNI VIAC 03 2710 2023 “APOYO A LOS PROCESOS DE ASEGURAMIENTO DE LA CALIDAD ACADÉMICA EN LA UNIVERSIDAD DE LOS LLANOS”</v>
          </cell>
          <cell r="G231">
            <v>45306</v>
          </cell>
          <cell r="H231">
            <v>22193904</v>
          </cell>
          <cell r="I231" t="str">
            <v>Seis (06) meses calendario</v>
          </cell>
          <cell r="J231">
            <v>45306</v>
          </cell>
          <cell r="K231">
            <v>45487</v>
          </cell>
          <cell r="L231" t="str">
            <v>NO APLICA</v>
          </cell>
          <cell r="M231" t="str">
            <v>NO APLICA</v>
          </cell>
          <cell r="N231" t="str">
            <v>NO APLICA</v>
          </cell>
          <cell r="O231">
            <v>7</v>
          </cell>
          <cell r="P231">
            <v>1972791</v>
          </cell>
          <cell r="Q231">
            <v>45306</v>
          </cell>
          <cell r="R231">
            <v>45322</v>
          </cell>
          <cell r="S231">
            <v>3698984</v>
          </cell>
          <cell r="T231">
            <v>45323</v>
          </cell>
          <cell r="U231">
            <v>45351</v>
          </cell>
          <cell r="V231">
            <v>3698984</v>
          </cell>
          <cell r="W231">
            <v>45352</v>
          </cell>
          <cell r="X231">
            <v>45382</v>
          </cell>
          <cell r="Y231">
            <v>3698984</v>
          </cell>
          <cell r="Z231">
            <v>45383</v>
          </cell>
          <cell r="AA231">
            <v>45412</v>
          </cell>
          <cell r="AB231">
            <v>3698984</v>
          </cell>
          <cell r="AC231">
            <v>45413</v>
          </cell>
          <cell r="AD231">
            <v>45443</v>
          </cell>
          <cell r="AE231">
            <v>3698984</v>
          </cell>
          <cell r="AF231">
            <v>45444</v>
          </cell>
          <cell r="AG231">
            <v>45473</v>
          </cell>
          <cell r="AH231">
            <v>1726193</v>
          </cell>
          <cell r="AI231">
            <v>45474</v>
          </cell>
          <cell r="AJ231">
            <v>45487</v>
          </cell>
          <cell r="BI231" t="str">
            <v>Vicerrectoría Académica</v>
          </cell>
          <cell r="BJ231" t="str">
            <v>ANA BETY VACCA CASANOVA</v>
          </cell>
          <cell r="BK231" t="str">
            <v>Docente de planta de la Universidad de los Llanos</v>
          </cell>
          <cell r="BL231">
            <v>15</v>
          </cell>
          <cell r="BM231">
            <v>45306</v>
          </cell>
          <cell r="BN231">
            <v>246015552</v>
          </cell>
          <cell r="BO231">
            <v>137</v>
          </cell>
          <cell r="BP231">
            <v>45306</v>
          </cell>
          <cell r="BQ231">
            <v>22193904</v>
          </cell>
          <cell r="CS231"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Coadyuvar en la ejecución del plan de divulgación, sensibilización y socialización de la Secretaría Técnica de Acreditación.</v>
          </cell>
          <cell r="CT231">
            <v>1121839991</v>
          </cell>
          <cell r="CU231">
            <v>617</v>
          </cell>
          <cell r="CV231">
            <v>53016</v>
          </cell>
          <cell r="CY231">
            <v>7010</v>
          </cell>
          <cell r="CZ231" t="str">
            <v>M6</v>
          </cell>
        </row>
        <row r="232">
          <cell r="B232" t="str">
            <v>0133 DE 2024</v>
          </cell>
          <cell r="C232">
            <v>1121836184</v>
          </cell>
          <cell r="D232" t="str">
            <v>JAIVER EDREY LESMES MORA</v>
          </cell>
          <cell r="E232" t="str">
            <v>CONTRATO DE PRESTACIÓN DE SERVICIOS PROFESIONALES</v>
          </cell>
          <cell r="F232" t="str">
            <v>PRESTACIÓN DE SERVICIOS PROFESIONALES ESPECIALIZADOS NECESARIO PARA EL DESARROLLO DEL PROYECTO FICHA BPUNI VIAC 03 2710 2023 “APOYO A LOS PROCESOS DE ASEGURAMIENTO DE LA CALIDAD ACADÉMICA EN LA UNIVERSIDAD DE LOS LLANOS”</v>
          </cell>
          <cell r="G232">
            <v>45306</v>
          </cell>
          <cell r="H232">
            <v>22193904</v>
          </cell>
          <cell r="I232" t="str">
            <v>Seis (06) meses calendario</v>
          </cell>
          <cell r="J232">
            <v>45306</v>
          </cell>
          <cell r="K232">
            <v>45487</v>
          </cell>
          <cell r="L232" t="str">
            <v>NO APLICA</v>
          </cell>
          <cell r="M232" t="str">
            <v>NO APLICA</v>
          </cell>
          <cell r="N232" t="str">
            <v>NO APLICA</v>
          </cell>
          <cell r="O232">
            <v>7</v>
          </cell>
          <cell r="P232">
            <v>1972791</v>
          </cell>
          <cell r="Q232">
            <v>45306</v>
          </cell>
          <cell r="R232">
            <v>45322</v>
          </cell>
          <cell r="S232">
            <v>3698984</v>
          </cell>
          <cell r="T232">
            <v>45323</v>
          </cell>
          <cell r="U232">
            <v>45351</v>
          </cell>
          <cell r="V232">
            <v>3698984</v>
          </cell>
          <cell r="W232">
            <v>45352</v>
          </cell>
          <cell r="X232">
            <v>45382</v>
          </cell>
          <cell r="Y232">
            <v>3698984</v>
          </cell>
          <cell r="Z232">
            <v>45383</v>
          </cell>
          <cell r="AA232">
            <v>45412</v>
          </cell>
          <cell r="AB232">
            <v>3698984</v>
          </cell>
          <cell r="AC232">
            <v>45413</v>
          </cell>
          <cell r="AD232">
            <v>45443</v>
          </cell>
          <cell r="AE232">
            <v>3698984</v>
          </cell>
          <cell r="AF232">
            <v>45444</v>
          </cell>
          <cell r="AG232">
            <v>45473</v>
          </cell>
          <cell r="AH232">
            <v>1726193</v>
          </cell>
          <cell r="AI232">
            <v>45474</v>
          </cell>
          <cell r="AJ232">
            <v>45487</v>
          </cell>
          <cell r="BI232" t="str">
            <v>Vicerrectoría Académica</v>
          </cell>
          <cell r="BJ232" t="str">
            <v>ANA BETY VACCA CASANOVA</v>
          </cell>
          <cell r="BK232" t="str">
            <v>Docente de planta de la Universidad de los Llanos</v>
          </cell>
          <cell r="BL232">
            <v>15</v>
          </cell>
          <cell r="BM232">
            <v>45306</v>
          </cell>
          <cell r="BN232">
            <v>246015552</v>
          </cell>
          <cell r="BO232">
            <v>138</v>
          </cell>
          <cell r="BP232">
            <v>45306</v>
          </cell>
          <cell r="BQ232">
            <v>22193904</v>
          </cell>
          <cell r="CS232" t="str">
            <v>1. Coadyuvar en la asesoría para la construcción y actualización de Documentos de Condiciones de Calidad o el que haga sus veces y en el desarrollo de los trámites asociados a Registro Calificado de Programas académicos y de la Institución.  2. Coadyuvar en la asesoría de las fases del proceso de autoevaluación definidos en el modelo Institucional de Autoevaluación y Autorregulación de Programas Académicos y de la Institución, así como los trámites para la obtención y renovación de la Acreditación en Alta Calidad.  3. Contribuir en la formulación, revisión e implementación del Plan Institucional de Aseguramiento de la Calidad Académica (PIACA), del Plan de Renovación de la Acreditación Institucional, del Modelo Institucional de Autoevaluación y Autorregulación e instrumentos que permitan su implementación, de acuerdo con los cambios de los lineamientos institucionales y los requerimientos legales y reglamentarios del orden nacional. 4. Apoyar en la elaboración de informes requeridos en la dependencia, la institución y entidades externas, así como la participación en actividades de capacitación y sensibilización relacionadas con el Aseguramiento de la Calidad Académica. 5. Coadyuvar en la asesoría para la elaboración y revisión de Planes de Mejoramiento, derivados del proceso de autoevaluación de los Programas Académicos y de la Institución asociados a los trámites de Registro Calificado y de Acreditación en Alta Calidad. 6. Coadyuvar en la actualización permanente del Sistema de Información de la Secretaría Técnica de Acreditación y el manejo de las plataformas del Sistema de Aseguramiento de la Calidad en la Educación Superior SACES-CONACES y SACES-CNA, o las que hagan sus veces.</v>
          </cell>
          <cell r="CT232">
            <v>1121836184</v>
          </cell>
          <cell r="CU232">
            <v>617</v>
          </cell>
          <cell r="CV232">
            <v>53016</v>
          </cell>
          <cell r="CY232">
            <v>6201</v>
          </cell>
          <cell r="CZ232" t="str">
            <v>M6</v>
          </cell>
        </row>
        <row r="233">
          <cell r="B233" t="str">
            <v>0134 DE 2024</v>
          </cell>
          <cell r="C233">
            <v>1121824581</v>
          </cell>
          <cell r="D233" t="str">
            <v>LAURA XIMENA PALMA ARISMENDY</v>
          </cell>
          <cell r="E233" t="str">
            <v>CONTRATO DE PRESTACIÓN DE SERVICIOS PROFESIONALES</v>
          </cell>
          <cell r="F233" t="str">
            <v xml:space="preserve">PRESTACIÓN DE SERVICIOS PROFESIONALES ESPECIALIZADOS NECESARIO PARA EL DESARROLLO DEL PROYECTO FICHA BPUNI PLAN 02 0311 2023 “FORTALECIMIENTO DEL SISTEMA DE GESTIÓN UNIVERSITARIO DE LA UNIVERSIDAD DE LOS LLANOS” </v>
          </cell>
          <cell r="G233">
            <v>45306</v>
          </cell>
          <cell r="H233">
            <v>22193904</v>
          </cell>
          <cell r="I233" t="str">
            <v>Seis (06) meses calendario</v>
          </cell>
          <cell r="J233">
            <v>45306</v>
          </cell>
          <cell r="K233">
            <v>45487</v>
          </cell>
          <cell r="L233" t="str">
            <v>NO APLICA</v>
          </cell>
          <cell r="M233" t="str">
            <v>NO APLICA</v>
          </cell>
          <cell r="N233" t="str">
            <v>NO APLICA</v>
          </cell>
          <cell r="O233">
            <v>7</v>
          </cell>
          <cell r="P233">
            <v>1972791</v>
          </cell>
          <cell r="Q233">
            <v>45306</v>
          </cell>
          <cell r="R233">
            <v>45322</v>
          </cell>
          <cell r="S233">
            <v>3698984</v>
          </cell>
          <cell r="T233">
            <v>45323</v>
          </cell>
          <cell r="U233">
            <v>45351</v>
          </cell>
          <cell r="V233">
            <v>3698984</v>
          </cell>
          <cell r="W233">
            <v>45352</v>
          </cell>
          <cell r="X233">
            <v>45382</v>
          </cell>
          <cell r="Y233">
            <v>3698984</v>
          </cell>
          <cell r="Z233">
            <v>45383</v>
          </cell>
          <cell r="AA233">
            <v>45412</v>
          </cell>
          <cell r="AB233">
            <v>3698984</v>
          </cell>
          <cell r="AC233">
            <v>45413</v>
          </cell>
          <cell r="AD233">
            <v>45443</v>
          </cell>
          <cell r="AE233">
            <v>3698984</v>
          </cell>
          <cell r="AF233">
            <v>45444</v>
          </cell>
          <cell r="AG233">
            <v>45473</v>
          </cell>
          <cell r="AH233">
            <v>1726193</v>
          </cell>
          <cell r="AI233">
            <v>45474</v>
          </cell>
          <cell r="AJ233">
            <v>45487</v>
          </cell>
          <cell r="BI233" t="str">
            <v>Oficina Asesora de Planeación</v>
          </cell>
          <cell r="BJ233" t="str">
            <v xml:space="preserve">MARIA PAULA ESTUPIÑAN TIUSO  </v>
          </cell>
          <cell r="BK233" t="str">
            <v>Asesora de Planeación</v>
          </cell>
          <cell r="BL233">
            <v>16</v>
          </cell>
          <cell r="BM233">
            <v>45306</v>
          </cell>
          <cell r="BN233">
            <v>22193904</v>
          </cell>
          <cell r="BO233">
            <v>139</v>
          </cell>
          <cell r="BP233">
            <v>45306</v>
          </cell>
          <cell r="BQ233">
            <v>22193904</v>
          </cell>
          <cell r="CS233" t="str">
            <v>1. Apoyar la implementación del Sistema de Gestión Ambiental bajo los requisitos establecidos en la Norma ISO 14001:2015. 2. Apoyar el seguimiento y evaluación del PIGA de la Universidad de los Llanos. 3. Apoyar el seguimiento, cumplimiento de las normas ambientales y los expedientes de la Universidad de los Llanos con la Autoridad Ambiental. 4. Apoyar en la identificación de las necesidades para el desarrollo de la gestión ambiental en la Institución. 5. Apoyar en la consolidación del informe a la alta dirección del desarrollo de la gestión ambiental. 6. Apoyo a la supervisión de ejecución de contratos en materia ambiental de acuerdo a su perfil. 7. Apoyar en el seguimiento, actualización o estructuración de los proyectos de inversión asociados al Sistema de Gestión Ambiental. 8. Apoyar en el acompañamiento de las visitas de control de la autoridad ambiental y demás visitas técnicas realizadas a la Entidad. 9. Apoyar el desarrollo de auditorías internas en los sistemas de gestión. 10. Apoyar la identificación de los riesgos y oportunidades del SGA. 11. Apoyar la revisión y el seguimiento a los planes de manejo ambiental presentados por los contratistas, en el marco de la ejecución de contratos de obra.</v>
          </cell>
          <cell r="CT233">
            <v>1121824581</v>
          </cell>
          <cell r="CU233">
            <v>641</v>
          </cell>
          <cell r="CV233">
            <v>24021</v>
          </cell>
          <cell r="CY233">
            <v>7490</v>
          </cell>
          <cell r="CZ233" t="str">
            <v>M6</v>
          </cell>
        </row>
        <row r="234">
          <cell r="B234" t="str">
            <v>0135 DE 2024</v>
          </cell>
          <cell r="C234">
            <v>40215055</v>
          </cell>
          <cell r="D234" t="str">
            <v>BETCY ORIANA MARTINEZ SANDOVAL</v>
          </cell>
          <cell r="E234" t="str">
            <v>CONTRATO DE PRESTACIÓN DE SERVICIOS PROFESIONALES</v>
          </cell>
          <cell r="F234" t="str">
            <v xml:space="preserve">PRESTACIÓN DE SERVICIOS PROFESIONALES NECESARIO PARA EL DESARROLLO DEL PROYECTO FICHA BPUNI VIAC 05 0111 2023 “ESCENARIOS DE EXTENSIÓN, APROPIACIÓN Y RESPONSABILIDAD SOCIAL DE LA UNIVERSIDAD DE LOS LLANOS” </v>
          </cell>
          <cell r="G234">
            <v>45306</v>
          </cell>
          <cell r="H234">
            <v>22193904</v>
          </cell>
          <cell r="I234" t="str">
            <v>Seis (06) meses calendario</v>
          </cell>
          <cell r="J234">
            <v>45306</v>
          </cell>
          <cell r="K234">
            <v>45487</v>
          </cell>
          <cell r="L234" t="str">
            <v>NO APLICA</v>
          </cell>
          <cell r="M234" t="str">
            <v>NO APLICA</v>
          </cell>
          <cell r="N234" t="str">
            <v>NO APLICA</v>
          </cell>
          <cell r="O234">
            <v>7</v>
          </cell>
          <cell r="P234">
            <v>1972791</v>
          </cell>
          <cell r="Q234">
            <v>45306</v>
          </cell>
          <cell r="R234">
            <v>45322</v>
          </cell>
          <cell r="S234">
            <v>3698984</v>
          </cell>
          <cell r="T234">
            <v>45323</v>
          </cell>
          <cell r="U234">
            <v>45351</v>
          </cell>
          <cell r="V234">
            <v>3698984</v>
          </cell>
          <cell r="W234">
            <v>45352</v>
          </cell>
          <cell r="X234">
            <v>45382</v>
          </cell>
          <cell r="Y234">
            <v>3698984</v>
          </cell>
          <cell r="Z234">
            <v>45383</v>
          </cell>
          <cell r="AA234">
            <v>45412</v>
          </cell>
          <cell r="AB234">
            <v>3698984</v>
          </cell>
          <cell r="AC234">
            <v>45413</v>
          </cell>
          <cell r="AD234">
            <v>45443</v>
          </cell>
          <cell r="AE234">
            <v>3698984</v>
          </cell>
          <cell r="AF234">
            <v>45444</v>
          </cell>
          <cell r="AG234">
            <v>45473</v>
          </cell>
          <cell r="AH234">
            <v>1726193</v>
          </cell>
          <cell r="AI234">
            <v>45474</v>
          </cell>
          <cell r="AJ234">
            <v>45487</v>
          </cell>
          <cell r="BI234" t="str">
            <v>Dirección General de Proyección Social</v>
          </cell>
          <cell r="BJ234" t="str">
            <v>OMAR YESID BELTRÁN GUTIÉRREZ</v>
          </cell>
          <cell r="BK234" t="str">
            <v>Director Técnico de Proyección Social</v>
          </cell>
          <cell r="BL234">
            <v>22</v>
          </cell>
          <cell r="BM234">
            <v>45306</v>
          </cell>
          <cell r="BN234">
            <v>147321600</v>
          </cell>
          <cell r="BO234">
            <v>140</v>
          </cell>
          <cell r="BP234">
            <v>45306</v>
          </cell>
          <cell r="BQ234">
            <v>22193904</v>
          </cell>
          <cell r="CS234" t="str">
            <v>1. Coadyuvar en los procesos de formulación, seguimiento y monitoreo de los proyectos de proyección social en convocatorias internas y externas. 2. Contribuir en el diseño e implementación de estrategias que permitan fortalecer y mejorar las etapas de formulación y seguimiento de proyectos comunitarios e iniciativas de innovación social que surjan de la comunidad académica. 3. Apoyar con la estructuración, revisión técnica y cargue de proyectos y convenios externos en diferentes plataformas según la convocatoria. 4. Contribuir en el diseño de estrategias que fomenten y fortalezcan el cumplimiento del Plan de Acción Institucional y de la Dirección General de Proyección Social. 5. Contribuir y participar en la modificación y actualización de procedimientos y formatos de los procesos de la Dirección relacionados con la autoevaluación, acreditación y aseguramiento de la calidad. 6. Brindar apoyo a los procesos de auditorías internas y externas que se reciban en la Dirección General de Proyección Social. 7. Cooperar con el seguimiento y control de las estrategias y acciones de la estrategia de contacto con los egresados, incluidos en el Plan de Acción de la Dirección.</v>
          </cell>
          <cell r="CT234">
            <v>40215055.399999999</v>
          </cell>
          <cell r="CU234">
            <v>624</v>
          </cell>
          <cell r="CV234">
            <v>53018</v>
          </cell>
          <cell r="CY234">
            <v>7020</v>
          </cell>
          <cell r="CZ234" t="str">
            <v>M5</v>
          </cell>
        </row>
        <row r="235">
          <cell r="B235" t="str">
            <v>0136 DE 2024</v>
          </cell>
          <cell r="C235">
            <v>1121893083</v>
          </cell>
          <cell r="D235" t="str">
            <v>MAIRA ZILENA TUNJANO VELASQUEZ</v>
          </cell>
          <cell r="E235" t="str">
            <v>CONTRATO DE PRESTACIÓN DE SERVICIOS PROFESIONALES</v>
          </cell>
          <cell r="F235" t="str">
            <v xml:space="preserve">PRESTACIÓN DE SERVICIOS PROFESIONALES ESPECIALIZADOS NECESARIO PARA EL DESARROLLO DEL PROYECTO FICHA BPUNI VIAC 05 0111 2023 “ESCENARIOS DE EXTENSIÓN, APROPIACIÓN Y RESPONSABILIDAD SOCIAL DE LA UNIVERSIDAD DE LOS LLANOS” </v>
          </cell>
          <cell r="G235">
            <v>45306</v>
          </cell>
          <cell r="H235">
            <v>29464320</v>
          </cell>
          <cell r="I235" t="str">
            <v>Seis (06) meses calendario</v>
          </cell>
          <cell r="J235">
            <v>45306</v>
          </cell>
          <cell r="K235">
            <v>45487</v>
          </cell>
          <cell r="L235" t="str">
            <v>NO APLICA</v>
          </cell>
          <cell r="M235" t="str">
            <v>NO APLICA</v>
          </cell>
          <cell r="N235" t="str">
            <v>NO APLICA</v>
          </cell>
          <cell r="O235">
            <v>7</v>
          </cell>
          <cell r="P235">
            <v>2619051</v>
          </cell>
          <cell r="Q235">
            <v>45306</v>
          </cell>
          <cell r="R235">
            <v>45322</v>
          </cell>
          <cell r="S235">
            <v>4910720</v>
          </cell>
          <cell r="T235">
            <v>45323</v>
          </cell>
          <cell r="U235">
            <v>45351</v>
          </cell>
          <cell r="V235">
            <v>4910720</v>
          </cell>
          <cell r="W235">
            <v>45352</v>
          </cell>
          <cell r="X235">
            <v>45382</v>
          </cell>
          <cell r="Y235">
            <v>4910720</v>
          </cell>
          <cell r="Z235">
            <v>45383</v>
          </cell>
          <cell r="AA235">
            <v>45412</v>
          </cell>
          <cell r="AB235">
            <v>4910720</v>
          </cell>
          <cell r="AC235">
            <v>45413</v>
          </cell>
          <cell r="AD235">
            <v>45443</v>
          </cell>
          <cell r="AE235">
            <v>4910720</v>
          </cell>
          <cell r="AF235">
            <v>45444</v>
          </cell>
          <cell r="AG235">
            <v>45473</v>
          </cell>
          <cell r="AH235">
            <v>2291669</v>
          </cell>
          <cell r="AI235">
            <v>45474</v>
          </cell>
          <cell r="AJ235">
            <v>45487</v>
          </cell>
          <cell r="BI235" t="str">
            <v>Dirección General de Proyección Social</v>
          </cell>
          <cell r="BJ235" t="str">
            <v>OMAR YESID BELTRÁN GUTIÉRREZ</v>
          </cell>
          <cell r="BK235" t="str">
            <v>Director Técnico de Proyección Social</v>
          </cell>
          <cell r="BL235">
            <v>22</v>
          </cell>
          <cell r="BM235">
            <v>45306</v>
          </cell>
          <cell r="BN235">
            <v>147321600</v>
          </cell>
          <cell r="BO235">
            <v>141</v>
          </cell>
          <cell r="BP235">
            <v>45306</v>
          </cell>
          <cell r="BQ235">
            <v>29464320</v>
          </cell>
          <cell r="CS235" t="str">
            <v>1. Contribuir en el diseño de estrategias que fomenten y fortalezcan el cumplimiento de la función misional de proyección social y extensión universitaria en la Universidad de los Llanos. 2. Colaborar con la organización y participar en los procesos de planeación y programación institucional, así como el control a la ejecución de los indicadores y las actividades relacionadas con los procesos institucionales a cargo de la Dirección General de Proyección Social. 3. Apoyar con la proyección de los actos administrativos y los documentos resultantes de los procesos institucionales, teniendo en cuenta las decisiones adoptadas por el Consejo Institucional de Proyección Social. 4. Coadyuvar en el control, la formulación, seguimiento y monitoreo de los planes, programas y proyectos de inversión y funcionamiento de la Dirección General de Proyección Social. 5. Cooperar en el control de la ejecución de las políticas, estrategias, programas y proyectos a cargo de la Dirección General de Proyección Social. 6. Apoyar en el seguimiento y evaluación a la gestión institucional del presupuesto de la Dirección General de Proyección Social a través de las herramientas, instrumentos y metodologías vigentes. 7. Apoyar con la consolidación y elaboración de informes ejecutivos requeridos por las instancias competentes sobre los resultados y temas a cargo de la Dirección. 8. Colaborar en la elaboración y verificación de documentos, actas y relatorías sobre asuntos relacionados con la gestión de la Dirección General de Proyección Social. 9. Coadyuvar en el trámite de solicitudes de recursos para el desarrollo de proyectos institucionales aprobados por el Consejo Institucional de Proyección Social. 10. Brindar apoyo para la suscripción y seguimiento a los convenios cuya ejecución y supervisión se asignen a la Dirección General de Proyección Social. 11. Contribuir y participar en el control de la ejecución de las políticas y procedimientos de la Dirección relacionados con la autoevaluación, acreditación y aseguramiento de la calidad.</v>
          </cell>
          <cell r="CT235">
            <v>1121893083</v>
          </cell>
          <cell r="CU235">
            <v>624</v>
          </cell>
          <cell r="CV235">
            <v>53018</v>
          </cell>
          <cell r="CY235">
            <v>8211</v>
          </cell>
          <cell r="CZ235" t="str">
            <v>M6</v>
          </cell>
        </row>
        <row r="236">
          <cell r="B236" t="str">
            <v>0137 DE 2024</v>
          </cell>
          <cell r="C236">
            <v>40329528</v>
          </cell>
          <cell r="D236" t="str">
            <v>ANA MARIA LOMBANA GRACIA</v>
          </cell>
          <cell r="E236" t="str">
            <v>CONTRATO DE PRESTACIÓN DE SERVICIOS PROFESIONALES</v>
          </cell>
          <cell r="F236" t="str">
            <v xml:space="preserve">PRESTACIÓN DE SERVICIOS PROFESIONALES NECESARIO PARA EL DESARROLLO DEL PROYECTO FICHA BPUNI VIAC 05 0111 2023 “ESCENARIOS DE EXTENSIÓN, APROPIACIÓN Y RESPONSABILIDAD SOCIAL DE LA UNIVERSIDAD DE LOS LLANOS” </v>
          </cell>
          <cell r="G236">
            <v>45306</v>
          </cell>
          <cell r="H236">
            <v>22193904</v>
          </cell>
          <cell r="I236" t="str">
            <v>Seis (06) meses calendario</v>
          </cell>
          <cell r="J236">
            <v>45306</v>
          </cell>
          <cell r="K236">
            <v>45487</v>
          </cell>
          <cell r="L236" t="str">
            <v>NO APLICA</v>
          </cell>
          <cell r="M236" t="str">
            <v>NO APLICA</v>
          </cell>
          <cell r="N236" t="str">
            <v>NO APLICA</v>
          </cell>
          <cell r="O236">
            <v>7</v>
          </cell>
          <cell r="P236">
            <v>1972791</v>
          </cell>
          <cell r="Q236">
            <v>45306</v>
          </cell>
          <cell r="R236">
            <v>45322</v>
          </cell>
          <cell r="S236">
            <v>3698984</v>
          </cell>
          <cell r="T236">
            <v>45323</v>
          </cell>
          <cell r="U236">
            <v>45351</v>
          </cell>
          <cell r="V236">
            <v>3698984</v>
          </cell>
          <cell r="W236">
            <v>45352</v>
          </cell>
          <cell r="X236">
            <v>45382</v>
          </cell>
          <cell r="Y236">
            <v>3698984</v>
          </cell>
          <cell r="Z236">
            <v>45383</v>
          </cell>
          <cell r="AA236">
            <v>45412</v>
          </cell>
          <cell r="AB236">
            <v>3698984</v>
          </cell>
          <cell r="AC236">
            <v>45413</v>
          </cell>
          <cell r="AD236">
            <v>45443</v>
          </cell>
          <cell r="AE236">
            <v>3698984</v>
          </cell>
          <cell r="AF236">
            <v>45444</v>
          </cell>
          <cell r="AG236">
            <v>45473</v>
          </cell>
          <cell r="AH236">
            <v>1726193</v>
          </cell>
          <cell r="AI236">
            <v>45474</v>
          </cell>
          <cell r="AJ236">
            <v>45487</v>
          </cell>
          <cell r="BI236" t="str">
            <v>Dirección General de Proyección Social</v>
          </cell>
          <cell r="BJ236" t="str">
            <v>OMAR YESID BELTRÁN GUTIÉRREZ</v>
          </cell>
          <cell r="BK236" t="str">
            <v>Director Técnico de Proyección Social</v>
          </cell>
          <cell r="BL236">
            <v>22</v>
          </cell>
          <cell r="BM236">
            <v>45306</v>
          </cell>
          <cell r="BN236">
            <v>147321600</v>
          </cell>
          <cell r="BO236">
            <v>142</v>
          </cell>
          <cell r="BP236">
            <v>45306</v>
          </cell>
          <cell r="BQ236">
            <v>22193904</v>
          </cell>
          <cell r="CS236" t="str">
            <v>1. Contribuir en el diseño e implementación de estrategias que fomenten y fortalezcan el cumplimiento de la función misional de la Editorial Unillanos. 2. Cooperar con la organización y participar en los procesos de planeación, gestión y edición de libros de texto, publicaciones seriadas, memorias de eventos, cartillas divulgativas, catálogos, publicaciones digitales y OJS. 3. Apoyar el proceso de selección de manuscritos para publicación a través de la lectura y evaluación de las obras. 4. Cooperar en la revisión y control del cumplimiento del proceso editorial en cada uno de los proyectos editoriales aprobados. 5. Coadyuvar en la revisión de estilo, redacción de contenido y estructura de textos, documentos y publicaciones aprobados por la Dirección General de Proyección Social. 6. Apoyar la gestión y creación de conceptos de comunicación sobre asuntos relacionados con los procesos de la Editorial Unillanos y de las decisiones adoptadas por el Consejo Editorial.</v>
          </cell>
          <cell r="CT236">
            <v>40329528.600000001</v>
          </cell>
          <cell r="CU236">
            <v>624</v>
          </cell>
          <cell r="CV236">
            <v>53018</v>
          </cell>
          <cell r="CY236">
            <v>8299</v>
          </cell>
          <cell r="CZ236" t="str">
            <v>M6</v>
          </cell>
        </row>
        <row r="237">
          <cell r="B237" t="str">
            <v>0138 DE 2024</v>
          </cell>
          <cell r="C237">
            <v>17338682</v>
          </cell>
          <cell r="D237" t="str">
            <v>EDILBERTO VELANDIA</v>
          </cell>
          <cell r="E237" t="str">
            <v>CONTRATO DE PRESTACIÓN DE SERVICIOS PROFESIONALES</v>
          </cell>
          <cell r="F237" t="str">
            <v xml:space="preserve">PRESTACIÓN DE SERVICIOS PROFESIONALES NECESARIO PARA EL DESARROLLO DEL PROYECTO FICHA BPUNI VIAC 05 0111 2023 “ESCENARIOS DE EXTENSIÓN, APROPIACIÓN Y RESPONSABILIDAD SOCIAL DE LA UNIVERSIDAD DE LOS LLANOS” </v>
          </cell>
          <cell r="G237">
            <v>45306</v>
          </cell>
          <cell r="H237">
            <v>18367368</v>
          </cell>
          <cell r="I237" t="str">
            <v>Seis (06) meses calendario</v>
          </cell>
          <cell r="J237">
            <v>45306</v>
          </cell>
          <cell r="K237">
            <v>45487</v>
          </cell>
          <cell r="L237" t="str">
            <v>NO APLICA</v>
          </cell>
          <cell r="M237" t="str">
            <v>NO APLICA</v>
          </cell>
          <cell r="N237" t="str">
            <v>NO APLICA</v>
          </cell>
          <cell r="O237">
            <v>7</v>
          </cell>
          <cell r="P237">
            <v>1632655</v>
          </cell>
          <cell r="Q237">
            <v>45306</v>
          </cell>
          <cell r="R237">
            <v>45322</v>
          </cell>
          <cell r="S237">
            <v>3061228</v>
          </cell>
          <cell r="T237">
            <v>45323</v>
          </cell>
          <cell r="U237">
            <v>45351</v>
          </cell>
          <cell r="V237">
            <v>3061228</v>
          </cell>
          <cell r="W237">
            <v>45352</v>
          </cell>
          <cell r="X237">
            <v>45382</v>
          </cell>
          <cell r="Y237">
            <v>3061228</v>
          </cell>
          <cell r="Z237">
            <v>45383</v>
          </cell>
          <cell r="AA237">
            <v>45412</v>
          </cell>
          <cell r="AB237">
            <v>3061228</v>
          </cell>
          <cell r="AC237">
            <v>45413</v>
          </cell>
          <cell r="AD237">
            <v>45443</v>
          </cell>
          <cell r="AE237">
            <v>3061228</v>
          </cell>
          <cell r="AF237">
            <v>45444</v>
          </cell>
          <cell r="AG237">
            <v>45473</v>
          </cell>
          <cell r="AH237">
            <v>1428573</v>
          </cell>
          <cell r="AI237">
            <v>45474</v>
          </cell>
          <cell r="AJ237">
            <v>45487</v>
          </cell>
          <cell r="BI237" t="str">
            <v>Dirección General de Proyección Social</v>
          </cell>
          <cell r="BJ237" t="str">
            <v>OMAR YESID BELTRÁN GUTIÉRREZ</v>
          </cell>
          <cell r="BK237" t="str">
            <v>Director Técnico de Proyección Social</v>
          </cell>
          <cell r="BL237">
            <v>22</v>
          </cell>
          <cell r="BM237">
            <v>45306</v>
          </cell>
          <cell r="BN237">
            <v>147321600</v>
          </cell>
          <cell r="BO237">
            <v>143</v>
          </cell>
          <cell r="BP237">
            <v>45306</v>
          </cell>
          <cell r="BQ237">
            <v>18367368</v>
          </cell>
          <cell r="CS237" t="str">
            <v>1. Contribuir con el diseño e implementación de estrategias de comunicación y promoción que fomenten y fortalezcan las actividades de difusión y oferta de los programas académicos y presenciales de la Universidad de los Llanos. 2. Impulsar la promoción del portafolio de servicios institucional con el sector externo en general de la Región.  3. Contribuir con los eventos de proyección social de acuerdo con el Plan de Acción Institucional. 4. Apoyar la implementación y visibilidad de los planes de acción promocional de la oferta académica de la Universidad de los Llanos. 5. Colaborar con la organización y participar en los procesos de planeación y programación institucional de eventos promocionales y de presencia institucional.</v>
          </cell>
          <cell r="CT237">
            <v>17338682.699999999</v>
          </cell>
          <cell r="CU237">
            <v>624</v>
          </cell>
          <cell r="CV237">
            <v>53018</v>
          </cell>
          <cell r="CY237">
            <v>7010</v>
          </cell>
          <cell r="CZ237" t="str">
            <v>M6</v>
          </cell>
        </row>
        <row r="238">
          <cell r="B238" t="str">
            <v>0139 DE 2024</v>
          </cell>
          <cell r="C238">
            <v>1121832244</v>
          </cell>
          <cell r="D238" t="str">
            <v>MONICA VIVIANA OVIEDO RODRIGUEZ</v>
          </cell>
          <cell r="E238" t="str">
            <v>CONTRATO DE PRESTACIÓN DE SERVICIOS PROFESIONALES</v>
          </cell>
          <cell r="F238" t="str">
            <v xml:space="preserve">PRESTACIÓN DE SERVICIOS PROFESIONALES NECESARIO PARA EL DESARROLLO DEL PROYECTO FICHA BPUNI VIAC 05 0111 2023 “ESCENARIOS DE EXTENSIÓN, APROPIACIÓN Y RESPONSABILIDAD SOCIAL DE LA UNIVERSIDAD DE LOS LLANOS” </v>
          </cell>
          <cell r="G238">
            <v>45306</v>
          </cell>
          <cell r="H238">
            <v>22193904</v>
          </cell>
          <cell r="I238" t="str">
            <v>Seis (06) meses calendario</v>
          </cell>
          <cell r="J238">
            <v>45306</v>
          </cell>
          <cell r="K238">
            <v>45487</v>
          </cell>
          <cell r="L238" t="str">
            <v>NO APLICA</v>
          </cell>
          <cell r="M238" t="str">
            <v>NO APLICA</v>
          </cell>
          <cell r="N238" t="str">
            <v>NO APLICA</v>
          </cell>
          <cell r="O238">
            <v>7</v>
          </cell>
          <cell r="P238">
            <v>1972791</v>
          </cell>
          <cell r="Q238">
            <v>45306</v>
          </cell>
          <cell r="R238">
            <v>45322</v>
          </cell>
          <cell r="S238">
            <v>3698984</v>
          </cell>
          <cell r="T238">
            <v>45323</v>
          </cell>
          <cell r="U238">
            <v>45351</v>
          </cell>
          <cell r="V238">
            <v>3698984</v>
          </cell>
          <cell r="W238">
            <v>45352</v>
          </cell>
          <cell r="X238">
            <v>45382</v>
          </cell>
          <cell r="Y238">
            <v>3698984</v>
          </cell>
          <cell r="Z238">
            <v>45383</v>
          </cell>
          <cell r="AA238">
            <v>45412</v>
          </cell>
          <cell r="AB238">
            <v>3698984</v>
          </cell>
          <cell r="AC238">
            <v>45413</v>
          </cell>
          <cell r="AD238">
            <v>45443</v>
          </cell>
          <cell r="AE238">
            <v>3698984</v>
          </cell>
          <cell r="AF238">
            <v>45444</v>
          </cell>
          <cell r="AG238">
            <v>45473</v>
          </cell>
          <cell r="AH238">
            <v>1726193</v>
          </cell>
          <cell r="AI238">
            <v>45474</v>
          </cell>
          <cell r="AJ238">
            <v>45487</v>
          </cell>
          <cell r="BI238" t="str">
            <v>Dirección General de Proyección Social</v>
          </cell>
          <cell r="BJ238" t="str">
            <v>OMAR YESID BELTRÁN GUTIÉRREZ</v>
          </cell>
          <cell r="BK238" t="str">
            <v>Director Técnico de Proyección Social</v>
          </cell>
          <cell r="BL238">
            <v>22</v>
          </cell>
          <cell r="BM238">
            <v>45306</v>
          </cell>
          <cell r="BN238">
            <v>147321600</v>
          </cell>
          <cell r="BO238">
            <v>144</v>
          </cell>
          <cell r="BP238">
            <v>45306</v>
          </cell>
          <cell r="BQ238">
            <v>22193904</v>
          </cell>
          <cell r="CS238" t="str">
            <v>1. Apoyar la implementación de estrategias de divulgación en redes de información y medios de comunicación que fortalezcan la promoción de la oferta académica y de servicios de la Universidad de los Llanos. 2. Brindar acompañamiento técnico en la divulgación en diferentes medios de comunicación de las funciones misionales de la Universidad de los Llanos. 3. Apoyar la formulación e implementación de estrategias de comunicación entre la universidad y la comunidad, para fortalecer la imagen y presencia institucional. 4. Colaborar en la oportuna toma de decisiones en materia de comunicaciones para difundir las acciones que realiza la Universidad de los Llanos. 5. Contribuir en el desarrollo de las estrategias comunicativas que la Dirección General de Proyección Social establezca, para el relacionamiento con el entorno.</v>
          </cell>
          <cell r="CT238">
            <v>1121832244</v>
          </cell>
          <cell r="CU238">
            <v>624</v>
          </cell>
          <cell r="CV238">
            <v>53018</v>
          </cell>
          <cell r="CY238">
            <v>9609</v>
          </cell>
          <cell r="CZ238" t="str">
            <v>M6</v>
          </cell>
        </row>
        <row r="239">
          <cell r="B239" t="str">
            <v>0140 DE 2024</v>
          </cell>
          <cell r="C239">
            <v>17389312</v>
          </cell>
          <cell r="D239" t="str">
            <v>JUAN CARLOS BELTRAN RUBIO</v>
          </cell>
          <cell r="E239" t="str">
            <v>CONTRATO DE PRESTACIÓN DE SERVICIOS DE APOYO A LA GESTIÓN</v>
          </cell>
          <cell r="F239" t="str">
            <v xml:space="preserve">PRESTACIÓN DE SERVICIOS DE APOYO A LA GESTIÓN NECESARIO PARA EL DESARROLLO DEL PROYECTO FICHA BPUNI VIAC 05 0111 2023 “ESCENARIOS DE EXTENSIÓN, APROPIACIÓN Y RESPONSABILIDAD SOCIAL DE LA UNIVERSIDAD DE LOS LLANOS” </v>
          </cell>
          <cell r="G239">
            <v>45306</v>
          </cell>
          <cell r="H239">
            <v>14540832</v>
          </cell>
          <cell r="I239" t="str">
            <v>Seis (06) meses calendario</v>
          </cell>
          <cell r="J239">
            <v>45306</v>
          </cell>
          <cell r="K239">
            <v>45487</v>
          </cell>
          <cell r="L239" t="str">
            <v>NO APLICA</v>
          </cell>
          <cell r="M239" t="str">
            <v>NO APLICA</v>
          </cell>
          <cell r="N239" t="str">
            <v>NO APLICA</v>
          </cell>
          <cell r="O239">
            <v>7</v>
          </cell>
          <cell r="P239">
            <v>1292518</v>
          </cell>
          <cell r="Q239">
            <v>45306</v>
          </cell>
          <cell r="R239">
            <v>45322</v>
          </cell>
          <cell r="S239">
            <v>2423472</v>
          </cell>
          <cell r="T239">
            <v>45323</v>
          </cell>
          <cell r="U239">
            <v>45351</v>
          </cell>
          <cell r="V239">
            <v>2423472</v>
          </cell>
          <cell r="W239">
            <v>45352</v>
          </cell>
          <cell r="X239">
            <v>45382</v>
          </cell>
          <cell r="Y239">
            <v>2423472</v>
          </cell>
          <cell r="Z239">
            <v>45383</v>
          </cell>
          <cell r="AA239">
            <v>45412</v>
          </cell>
          <cell r="AB239">
            <v>2423472</v>
          </cell>
          <cell r="AC239">
            <v>45413</v>
          </cell>
          <cell r="AD239">
            <v>45443</v>
          </cell>
          <cell r="AE239">
            <v>2423472</v>
          </cell>
          <cell r="AF239">
            <v>45444</v>
          </cell>
          <cell r="AG239">
            <v>45473</v>
          </cell>
          <cell r="AH239">
            <v>1130954</v>
          </cell>
          <cell r="AI239">
            <v>45474</v>
          </cell>
          <cell r="AJ239">
            <v>45487</v>
          </cell>
          <cell r="BI239" t="str">
            <v>Dirección General de Proyección Social</v>
          </cell>
          <cell r="BJ239" t="str">
            <v>OMAR YESID BELTRÁN GUTIÉRREZ</v>
          </cell>
          <cell r="BK239" t="str">
            <v>Director Técnico de Proyección Social</v>
          </cell>
          <cell r="BL239">
            <v>22</v>
          </cell>
          <cell r="BM239">
            <v>45306</v>
          </cell>
          <cell r="BN239">
            <v>147321600</v>
          </cell>
          <cell r="BO239">
            <v>145</v>
          </cell>
          <cell r="BP239">
            <v>45306</v>
          </cell>
          <cell r="BQ239">
            <v>14540832</v>
          </cell>
          <cell r="CS239" t="str">
            <v>1. Contribuir con las actividades tendientes a la elaboración de diseños, impresión material institucional y publicitario que se requiere en los proyectos, educación continuada y eventos debidamente institucionalizados o autorizados por la Dirección General de Proyección Social. 2. Apoyar la Dirección General de Proyección Social en lo que respecta al uso de símbolos institucionales en coordinación con la Secretaria General y de acuerdo con los lineamientos del manual de identidad visual de la Universidad. 3. Coadyuvar en la actualización permanente de la página web del Sistema de Proyección Social. 4. Apoyar las actividades de diseño editorial de la revista “Corocora” y publicaciones como informes y boletines de la Dirección General de Proyección Social. 5. Apoyar las actividades de impresión de material divulgativo y de portafolios de servicios de la Universidad de los Llanos. 6. Coadyuvar en la diagramación de los libros de Sello Editorial Unillanos. 7. Apoyar el diseño e implementación de estrategias de divulgación de las actividades realizadas por la Dirección General de Proyección Social. 8. Apoyar el diseño e implementación de estrategias de comunicación que fortalezcan la imagen institucional de la Universidad de los Llanos.</v>
          </cell>
          <cell r="CT239">
            <v>17389312</v>
          </cell>
          <cell r="CU239">
            <v>624</v>
          </cell>
          <cell r="CV239">
            <v>53018</v>
          </cell>
          <cell r="CY239">
            <v>1811</v>
          </cell>
          <cell r="CZ239" t="str">
            <v>M6</v>
          </cell>
        </row>
        <row r="240">
          <cell r="B240" t="str">
            <v>0141 DE 2024</v>
          </cell>
          <cell r="C240">
            <v>1144024742</v>
          </cell>
          <cell r="D240" t="str">
            <v>JHONY AUGUSTO LINARES GOMEZ</v>
          </cell>
          <cell r="E240" t="str">
            <v>CONTRATO DE PRESTACIÓN DE SERVICIOS PROFESIONALES</v>
          </cell>
          <cell r="F240" t="str">
            <v xml:space="preserve">PRESTACIÓN DE SERVICIOS PROFESIONALES NECESARIO PARA EL DESARROLLO DEL PROYECTO FICHA BPUNI VIAC 05 0111 2023 “ESCENARIOS DE EXTENSIÓN, APROPIACIÓN Y RESPONSABILIDAD SOCIAL DE LA UNIVERSIDAD DE LOS LLANOS” </v>
          </cell>
          <cell r="G240">
            <v>45306</v>
          </cell>
          <cell r="H240">
            <v>18367368</v>
          </cell>
          <cell r="I240" t="str">
            <v>Seis (06) meses calendario</v>
          </cell>
          <cell r="J240">
            <v>45306</v>
          </cell>
          <cell r="K240">
            <v>45487</v>
          </cell>
          <cell r="L240" t="str">
            <v>NO APLICA</v>
          </cell>
          <cell r="M240" t="str">
            <v>NO APLICA</v>
          </cell>
          <cell r="N240" t="str">
            <v>NO APLICA</v>
          </cell>
          <cell r="O240">
            <v>7</v>
          </cell>
          <cell r="P240">
            <v>1632655</v>
          </cell>
          <cell r="Q240">
            <v>45306</v>
          </cell>
          <cell r="R240">
            <v>45322</v>
          </cell>
          <cell r="S240">
            <v>3061228</v>
          </cell>
          <cell r="T240">
            <v>45323</v>
          </cell>
          <cell r="U240">
            <v>45351</v>
          </cell>
          <cell r="V240">
            <v>3061228</v>
          </cell>
          <cell r="W240">
            <v>45352</v>
          </cell>
          <cell r="X240">
            <v>45382</v>
          </cell>
          <cell r="Y240">
            <v>3061228</v>
          </cell>
          <cell r="Z240">
            <v>45383</v>
          </cell>
          <cell r="AA240">
            <v>45412</v>
          </cell>
          <cell r="AB240">
            <v>3061228</v>
          </cell>
          <cell r="AC240">
            <v>45413</v>
          </cell>
          <cell r="AD240">
            <v>45443</v>
          </cell>
          <cell r="AE240">
            <v>3061228</v>
          </cell>
          <cell r="AF240">
            <v>45444</v>
          </cell>
          <cell r="AG240">
            <v>45473</v>
          </cell>
          <cell r="AH240">
            <v>1428573</v>
          </cell>
          <cell r="AI240">
            <v>45474</v>
          </cell>
          <cell r="AJ240">
            <v>45487</v>
          </cell>
          <cell r="BI240" t="str">
            <v>Dirección General de Proyección Social</v>
          </cell>
          <cell r="BJ240" t="str">
            <v>OMAR YESID BELTRÁN GUTIÉRREZ</v>
          </cell>
          <cell r="BK240" t="str">
            <v>Director Técnico de Proyección Social</v>
          </cell>
          <cell r="BL240">
            <v>22</v>
          </cell>
          <cell r="BM240">
            <v>45306</v>
          </cell>
          <cell r="BN240">
            <v>147321600</v>
          </cell>
          <cell r="BO240">
            <v>146</v>
          </cell>
          <cell r="BP240">
            <v>45306</v>
          </cell>
          <cell r="BQ240">
            <v>18367368</v>
          </cell>
          <cell r="CS240" t="str">
            <v>1. Apoyar el diseño e implementación de estrategias que fomenten y fortalezcan la educación continuada en la Universidad de los Llanos. 2. Apoyar el procedimiento de educación continuada y actividades académicas en la Universidad de los Llanos, así como los eventos, jornadas y encuentros que desarrollen las facultades. 3. Coadyuvar a las facultades en la formulación, estructuración y consolidación de los proyectos de educación continua, actividades académicas y eventos de la Universidad de los Llanos. 4. Apoyar el manejo y publicación de educación continuada, actividades académicas y/o eventos en las plataformas institucionales (GEDUCAR, MOODLE). 5. Contribuir con el manejo y seguimiento en la plataforma SIAU de cada uno de los proyectos institucionalizados en lo concerniente a la educación continua, actividades académicas y eventos.</v>
          </cell>
          <cell r="CT240">
            <v>1144024742</v>
          </cell>
          <cell r="CU240">
            <v>624</v>
          </cell>
          <cell r="CV240">
            <v>53018</v>
          </cell>
          <cell r="CY240">
            <v>7310</v>
          </cell>
          <cell r="CZ240" t="str">
            <v>M6</v>
          </cell>
        </row>
        <row r="241">
          <cell r="B241" t="str">
            <v>0142 DE 2024</v>
          </cell>
          <cell r="C241">
            <v>40398630</v>
          </cell>
          <cell r="D241" t="str">
            <v xml:space="preserve">IDERNAYIVE PARDO RODRIGUEZ </v>
          </cell>
          <cell r="E241" t="str">
            <v>CONTRATO DE PRESTACIÓN DE SERVICIOS PROFESIONALES</v>
          </cell>
          <cell r="F241"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241">
            <v>45306</v>
          </cell>
          <cell r="H241">
            <v>18367368</v>
          </cell>
          <cell r="I241" t="str">
            <v>Seis (06) meses calendario</v>
          </cell>
          <cell r="J241">
            <v>45306</v>
          </cell>
          <cell r="K241">
            <v>45487</v>
          </cell>
          <cell r="L241" t="str">
            <v>NO APLICA</v>
          </cell>
          <cell r="M241" t="str">
            <v>NO APLICA</v>
          </cell>
          <cell r="N241" t="str">
            <v>NO APLICA</v>
          </cell>
          <cell r="O241">
            <v>7</v>
          </cell>
          <cell r="P241">
            <v>1632655</v>
          </cell>
          <cell r="Q241">
            <v>45306</v>
          </cell>
          <cell r="R241">
            <v>45322</v>
          </cell>
          <cell r="S241">
            <v>3061228</v>
          </cell>
          <cell r="T241">
            <v>45323</v>
          </cell>
          <cell r="U241">
            <v>45351</v>
          </cell>
          <cell r="V241">
            <v>3061228</v>
          </cell>
          <cell r="W241">
            <v>45352</v>
          </cell>
          <cell r="X241">
            <v>45382</v>
          </cell>
          <cell r="Y241">
            <v>3061228</v>
          </cell>
          <cell r="Z241">
            <v>45383</v>
          </cell>
          <cell r="AA241">
            <v>45412</v>
          </cell>
          <cell r="AB241">
            <v>3061228</v>
          </cell>
          <cell r="AC241">
            <v>45413</v>
          </cell>
          <cell r="AD241">
            <v>45443</v>
          </cell>
          <cell r="AE241">
            <v>3061228</v>
          </cell>
          <cell r="AF241">
            <v>45444</v>
          </cell>
          <cell r="AG241">
            <v>45473</v>
          </cell>
          <cell r="AH241">
            <v>1428573</v>
          </cell>
          <cell r="AI241">
            <v>45474</v>
          </cell>
          <cell r="AJ241">
            <v>45487</v>
          </cell>
          <cell r="BI241" t="str">
            <v xml:space="preserve">Dirección General de Investigaciones  </v>
          </cell>
          <cell r="BJ241" t="str">
            <v>YOHANA MARIA VELASCO SANTAMARIA</v>
          </cell>
          <cell r="BK241" t="str">
            <v>Director Técnico de Investigaciones</v>
          </cell>
          <cell r="BL241">
            <v>12</v>
          </cell>
          <cell r="BM241">
            <v>45306</v>
          </cell>
          <cell r="BN241">
            <v>184056336</v>
          </cell>
          <cell r="BO241">
            <v>147</v>
          </cell>
          <cell r="BP241">
            <v>45306</v>
          </cell>
          <cell r="BQ241">
            <v>18367368</v>
          </cell>
          <cell r="CS241" t="str">
            <v>1. Coadyuvar en la revisión financiera de los presupuestos aprobados a los proyectos de investigación, según lo establecido en los términos de referencia de las convocatorias internas de la Dirección General de Investigaciones. 2. Contribuir en la actualización de la base de datos de proyectos de investigación de la Dirección General de Investigaciones. 3. Colaborar en el seguimiento a la ejecución de los proyectos de investigación y reportar a la Dirección General de Investigaciones las novedades que se presenten. 4. Apoyar el proceso de proyección y asignación de horas de investigación de los proyectos de investigación.</v>
          </cell>
          <cell r="CT241">
            <v>40398630.399999999</v>
          </cell>
          <cell r="CU241">
            <v>622</v>
          </cell>
          <cell r="CV241">
            <v>53017</v>
          </cell>
          <cell r="CY241">
            <v>8299</v>
          </cell>
          <cell r="CZ241" t="str">
            <v>M6</v>
          </cell>
        </row>
        <row r="242">
          <cell r="B242" t="str">
            <v>0143 DE 2024</v>
          </cell>
          <cell r="C242">
            <v>35261992</v>
          </cell>
          <cell r="D242" t="str">
            <v>DIANA LUCIA VILLALOBOS CASALLAS</v>
          </cell>
          <cell r="E242" t="str">
            <v>CONTRATO DE PRESTACIÓN DE SERVICIOS DE APOYO A LA GESTIÓN</v>
          </cell>
          <cell r="F242" t="str">
            <v>PRESTACIÓN DE SERVICIOS DE APOYO A LA GESTIÓN NECESARIO PARA EL DESARROLLO DEL PROYECTO FICHA BPUNI VIAC 04 3110 2023 “GENERAR CAPACIDADES EN INNOVACIÓN, DESARROLLO TECNOLÓGICO Y CREACIÓN PARA LA GENERACIÓN, USO Y TRANSFERENCIA DEL CONOCIMIENTO EN LA UNIVERSIDAD DE LOS LLANOS”</v>
          </cell>
          <cell r="G242">
            <v>45306</v>
          </cell>
          <cell r="H242">
            <v>18367368</v>
          </cell>
          <cell r="I242" t="str">
            <v>Seis (06) meses calendario</v>
          </cell>
          <cell r="J242">
            <v>45306</v>
          </cell>
          <cell r="K242">
            <v>45487</v>
          </cell>
          <cell r="L242" t="str">
            <v>NO APLICA</v>
          </cell>
          <cell r="M242" t="str">
            <v>NO APLICA</v>
          </cell>
          <cell r="N242" t="str">
            <v>NO APLICA</v>
          </cell>
          <cell r="O242">
            <v>7</v>
          </cell>
          <cell r="P242">
            <v>1632655</v>
          </cell>
          <cell r="Q242">
            <v>45306</v>
          </cell>
          <cell r="R242">
            <v>45322</v>
          </cell>
          <cell r="S242">
            <v>3061228</v>
          </cell>
          <cell r="T242">
            <v>45323</v>
          </cell>
          <cell r="U242">
            <v>45351</v>
          </cell>
          <cell r="V242">
            <v>3061228</v>
          </cell>
          <cell r="W242">
            <v>45352</v>
          </cell>
          <cell r="X242">
            <v>45382</v>
          </cell>
          <cell r="Y242">
            <v>3061228</v>
          </cell>
          <cell r="Z242">
            <v>45383</v>
          </cell>
          <cell r="AA242">
            <v>45412</v>
          </cell>
          <cell r="AB242">
            <v>3061228</v>
          </cell>
          <cell r="AC242">
            <v>45413</v>
          </cell>
          <cell r="AD242">
            <v>45443</v>
          </cell>
          <cell r="AE242">
            <v>3061228</v>
          </cell>
          <cell r="AF242">
            <v>45444</v>
          </cell>
          <cell r="AG242">
            <v>45473</v>
          </cell>
          <cell r="AH242">
            <v>1428573</v>
          </cell>
          <cell r="AI242">
            <v>45474</v>
          </cell>
          <cell r="AJ242">
            <v>45487</v>
          </cell>
          <cell r="BI242" t="str">
            <v xml:space="preserve">Dirección General de Investigaciones  </v>
          </cell>
          <cell r="BJ242" t="str">
            <v>YOHANA MARIA VELASCO SANTAMARIA</v>
          </cell>
          <cell r="BK242" t="str">
            <v>Director Técnico de Investigaciones</v>
          </cell>
          <cell r="BL242">
            <v>12</v>
          </cell>
          <cell r="BM242">
            <v>45306</v>
          </cell>
          <cell r="BN242">
            <v>184056336</v>
          </cell>
          <cell r="BO242">
            <v>148</v>
          </cell>
          <cell r="BP242">
            <v>45306</v>
          </cell>
          <cell r="BQ242">
            <v>18367368</v>
          </cell>
          <cell r="CS242" t="str">
            <v>1. Apoyar el manejo de las bases de datos (Publindex-Colciencias, DOAJ, EBSCO, REDALYC, IMBIOMED, LATINDEX, DIALNET, CABI,e-revistas y ScieloColombia) y de evaluadores de los artículos sometidos a las revistas institucionales adscritas a la Dirección General de Investigaciones. 2. Apoyar en el manejo de la actualización permanente del Sistema Open Journal System (OJS). 3. Contribuir al seguimiento de adjudicación de los DOI Digital Object Identifier Sistem. 4. Coadyuvar en el proceso de publicaciones que apoya la Dirección General de Investigaciones.</v>
          </cell>
          <cell r="CT242">
            <v>35261992.799999997</v>
          </cell>
          <cell r="CU242">
            <v>622</v>
          </cell>
          <cell r="CV242">
            <v>53017</v>
          </cell>
          <cell r="CY242">
            <v>8299</v>
          </cell>
          <cell r="CZ242" t="str">
            <v>M6</v>
          </cell>
        </row>
        <row r="243">
          <cell r="B243" t="str">
            <v>0144 DE 2024</v>
          </cell>
          <cell r="C243">
            <v>1121833001</v>
          </cell>
          <cell r="D243" t="str">
            <v>YENNY ELIZABETH GUTIERREZ LOPEZ</v>
          </cell>
          <cell r="E243" t="str">
            <v>CONTRATO DE PRESTACIÓN DE SERVICIOS PROFESIONALES</v>
          </cell>
          <cell r="F243" t="str">
            <v>PRESTACIÓN DE SERVICIOS PROFESIONALES ESPECIALIZADOS NECESARIO PARA EL DESARROLLO DEL PROYECTO FICHA BPUNI VIAC 04 3110 2023 “GENERAR CAPACIDADES EN INNOVACIÓN, DESARROLLO TECNOLÓGICO Y CREACIÓN PARA LA GENERACIÓN, USO Y TRANSFERENCIA DEL CONOCIMIENTO EN LA UNIVERSIDAD DE LOS LLANOS”</v>
          </cell>
          <cell r="G243">
            <v>45306</v>
          </cell>
          <cell r="H243">
            <v>29464320</v>
          </cell>
          <cell r="I243" t="str">
            <v>Seis (06) meses calendario</v>
          </cell>
          <cell r="J243">
            <v>45306</v>
          </cell>
          <cell r="K243">
            <v>45487</v>
          </cell>
          <cell r="L243" t="str">
            <v>NO APLICA</v>
          </cell>
          <cell r="M243" t="str">
            <v>NO APLICA</v>
          </cell>
          <cell r="N243" t="str">
            <v>NO APLICA</v>
          </cell>
          <cell r="O243">
            <v>7</v>
          </cell>
          <cell r="P243">
            <v>2619051</v>
          </cell>
          <cell r="Q243">
            <v>45306</v>
          </cell>
          <cell r="R243">
            <v>45322</v>
          </cell>
          <cell r="S243">
            <v>4910720</v>
          </cell>
          <cell r="T243">
            <v>45323</v>
          </cell>
          <cell r="U243">
            <v>45351</v>
          </cell>
          <cell r="V243">
            <v>4910720</v>
          </cell>
          <cell r="W243">
            <v>45352</v>
          </cell>
          <cell r="X243">
            <v>45382</v>
          </cell>
          <cell r="Y243">
            <v>4910720</v>
          </cell>
          <cell r="Z243">
            <v>45383</v>
          </cell>
          <cell r="AA243">
            <v>45412</v>
          </cell>
          <cell r="AB243">
            <v>4910720</v>
          </cell>
          <cell r="AC243">
            <v>45413</v>
          </cell>
          <cell r="AD243">
            <v>45443</v>
          </cell>
          <cell r="AE243">
            <v>4910720</v>
          </cell>
          <cell r="AF243">
            <v>45444</v>
          </cell>
          <cell r="AG243">
            <v>45473</v>
          </cell>
          <cell r="AH243">
            <v>2291669</v>
          </cell>
          <cell r="AI243">
            <v>45474</v>
          </cell>
          <cell r="AJ243">
            <v>45487</v>
          </cell>
          <cell r="BI243" t="str">
            <v xml:space="preserve">Dirección General de Investigaciones  </v>
          </cell>
          <cell r="BJ243" t="str">
            <v>YOHANA MARIA VELASCO SANTAMARIA</v>
          </cell>
          <cell r="BK243" t="str">
            <v>Director Técnico de Investigaciones</v>
          </cell>
          <cell r="BL243">
            <v>12</v>
          </cell>
          <cell r="BM243">
            <v>45306</v>
          </cell>
          <cell r="BN243">
            <v>184056336</v>
          </cell>
          <cell r="BO243">
            <v>149</v>
          </cell>
          <cell r="BP243">
            <v>45306</v>
          </cell>
          <cell r="BQ243">
            <v>29464320</v>
          </cell>
          <cell r="CS243" t="str">
            <v>1. Apoyar la participación de los grupos de investigación en convocatorias externas realizadas por el Ministerio de Ciencia Tecnología e Innovación – Minciencias y el Sistema General de Regalías- SGR. 2. Coadyuvar a los grupos de investigación en la formulación, diligenciamiento de las plataformas, seguimiento en la ejecución y solicitud de informes de los proyectos de investigación externos. 3. Brindar apoyo en la gestión para la realización de contratos, convenios, acuerdos de cooperación e institucionalización de proyectos externos, presentados ante la Dirección General de Investigaciones, para el fortalecimiento de la investigación, la innovación y la extensión en la Universidad de los Llanos. 4. Coadyuvar en el acompañamiento para el diligenciamiento de plataformas, encuestas y demás requerimientos solicitados por los diferentes entes Nacionales. 5. Apoyar la renovación, seguimiento y vinculación de profesores y estudiantes en la herramienta antiplagio para la revisión técnica de los documentos asociados al proceso de investigación.</v>
          </cell>
          <cell r="CT243">
            <v>1121833001.2</v>
          </cell>
          <cell r="CU243">
            <v>622</v>
          </cell>
          <cell r="CV243">
            <v>53017</v>
          </cell>
          <cell r="CY243">
            <v>7490</v>
          </cell>
          <cell r="CZ243" t="str">
            <v>M6</v>
          </cell>
        </row>
        <row r="244">
          <cell r="B244" t="str">
            <v>0145 DE 2024</v>
          </cell>
          <cell r="C244">
            <v>1121948633</v>
          </cell>
          <cell r="D244" t="str">
            <v>EVELYN CAROLINA ALVAREZ DAZA</v>
          </cell>
          <cell r="E244" t="str">
            <v>CONTRATO DE PRESTACIÓN DE SERVICIOS PROFESIONALES</v>
          </cell>
          <cell r="F244"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244">
            <v>45306</v>
          </cell>
          <cell r="H244">
            <v>18367368</v>
          </cell>
          <cell r="I244" t="str">
            <v>Seis (06) meses calendario</v>
          </cell>
          <cell r="J244">
            <v>45306</v>
          </cell>
          <cell r="K244">
            <v>45487</v>
          </cell>
          <cell r="L244" t="str">
            <v>NO APLICA</v>
          </cell>
          <cell r="M244" t="str">
            <v>NO APLICA</v>
          </cell>
          <cell r="N244" t="str">
            <v>NO APLICA</v>
          </cell>
          <cell r="O244">
            <v>7</v>
          </cell>
          <cell r="P244">
            <v>1632655</v>
          </cell>
          <cell r="Q244">
            <v>45306</v>
          </cell>
          <cell r="R244">
            <v>45322</v>
          </cell>
          <cell r="S244">
            <v>3061228</v>
          </cell>
          <cell r="T244">
            <v>45323</v>
          </cell>
          <cell r="U244">
            <v>45351</v>
          </cell>
          <cell r="V244">
            <v>3061228</v>
          </cell>
          <cell r="W244">
            <v>45352</v>
          </cell>
          <cell r="X244">
            <v>45382</v>
          </cell>
          <cell r="Y244">
            <v>3061228</v>
          </cell>
          <cell r="Z244">
            <v>45383</v>
          </cell>
          <cell r="AA244">
            <v>45412</v>
          </cell>
          <cell r="AB244">
            <v>3061228</v>
          </cell>
          <cell r="AC244">
            <v>45413</v>
          </cell>
          <cell r="AD244">
            <v>45443</v>
          </cell>
          <cell r="AE244">
            <v>3061228</v>
          </cell>
          <cell r="AF244">
            <v>45444</v>
          </cell>
          <cell r="AG244">
            <v>45473</v>
          </cell>
          <cell r="AH244">
            <v>1428573</v>
          </cell>
          <cell r="AI244">
            <v>45474</v>
          </cell>
          <cell r="AJ244">
            <v>45487</v>
          </cell>
          <cell r="BI244" t="str">
            <v xml:space="preserve">Dirección General de Investigaciones  </v>
          </cell>
          <cell r="BJ244" t="str">
            <v>YOHANA MARIA VELASCO SANTAMARIA</v>
          </cell>
          <cell r="BK244" t="str">
            <v>Director Técnico de Investigaciones</v>
          </cell>
          <cell r="BL244">
            <v>12</v>
          </cell>
          <cell r="BM244">
            <v>45306</v>
          </cell>
          <cell r="BN244">
            <v>184056336</v>
          </cell>
          <cell r="BO244">
            <v>150</v>
          </cell>
          <cell r="BP244">
            <v>45306</v>
          </cell>
          <cell r="BQ244">
            <v>18367368</v>
          </cell>
          <cell r="CS244" t="str">
            <v>1. Apoyar el mecanismo de seguimiento y control de los contratos de acceso a recursos genéticos y sus productos derivados suscritos. 2. Apoyar el proceso de estandarización de la información relacionada a colectas temporales o definitivas en el marco de permisos de recolección de la Autoridad Nacional de Licencias Ambientales (ANLA) o de contrato de acceso a recursos genéticos y sus derivados. 3. Coadyuvar a los docentes, que, en el ejercicio de sus actividades investigativas, deban realizar colectas temporales o definitivas en el marco de permisos de recolección de la Autoridad Nacional de Licencias Ambientales (ANLA) o de contrato de acceso a recursos genéticos y sus derivados. 4. Coadyuvar a los docentes en los procesos de publicación de datos abiertos sobre biodiversidad a través del SiB Colombia. 5. Apoyar el comité de bioética y el proceso de revisión y emisión de conceptos de los proyectos de investigación que lo requieran.</v>
          </cell>
          <cell r="CT244">
            <v>1121948633</v>
          </cell>
          <cell r="CU244">
            <v>622</v>
          </cell>
          <cell r="CV244">
            <v>53017</v>
          </cell>
          <cell r="CY244">
            <v>8299</v>
          </cell>
          <cell r="CZ244" t="str">
            <v>M6</v>
          </cell>
        </row>
        <row r="245">
          <cell r="B245" t="str">
            <v>0146 DE 2024</v>
          </cell>
          <cell r="C245">
            <v>1121856924</v>
          </cell>
          <cell r="D245" t="str">
            <v xml:space="preserve">JEIMY STEFPANIE LAVERDE PABON </v>
          </cell>
          <cell r="E245" t="str">
            <v>CONTRATO DE PRESTACIÓN DE SERVICIOS PROFESIONALES</v>
          </cell>
          <cell r="F245" t="str">
            <v>PRESTACIÓN DE SERVICIOS PROFESIONALES ESPECIALIZADOS NECESARIO PARA EL DESARROLLO DEL PROYECTO FICHA BPUNI VIAC 04 3110 2023 “GENERAR CAPACIDADES EN INNOVACIÓN, DESARROLLO TECNOLÓGICO Y CREACIÓN PARA LA GENERACIÓN, USO Y TRANSFERENCIA DEL CONOCIMIENTO EN LA UNIVERSIDAD DE LOS LLANOS”</v>
          </cell>
          <cell r="G245">
            <v>45306</v>
          </cell>
          <cell r="H245">
            <v>29464320</v>
          </cell>
          <cell r="I245" t="str">
            <v>Seis (06) meses calendario</v>
          </cell>
          <cell r="J245">
            <v>45306</v>
          </cell>
          <cell r="K245">
            <v>45487</v>
          </cell>
          <cell r="L245" t="str">
            <v>NO APLICA</v>
          </cell>
          <cell r="M245" t="str">
            <v>NO APLICA</v>
          </cell>
          <cell r="N245" t="str">
            <v>NO APLICA</v>
          </cell>
          <cell r="O245">
            <v>7</v>
          </cell>
          <cell r="P245">
            <v>2619051</v>
          </cell>
          <cell r="Q245">
            <v>45306</v>
          </cell>
          <cell r="R245">
            <v>45322</v>
          </cell>
          <cell r="S245">
            <v>4910720</v>
          </cell>
          <cell r="T245">
            <v>45323</v>
          </cell>
          <cell r="U245">
            <v>45351</v>
          </cell>
          <cell r="V245">
            <v>4910720</v>
          </cell>
          <cell r="W245">
            <v>45352</v>
          </cell>
          <cell r="X245">
            <v>45382</v>
          </cell>
          <cell r="Y245">
            <v>4910720</v>
          </cell>
          <cell r="Z245">
            <v>45383</v>
          </cell>
          <cell r="AA245">
            <v>45412</v>
          </cell>
          <cell r="AB245">
            <v>4910720</v>
          </cell>
          <cell r="AC245">
            <v>45413</v>
          </cell>
          <cell r="AD245">
            <v>45443</v>
          </cell>
          <cell r="AE245">
            <v>4910720</v>
          </cell>
          <cell r="AF245">
            <v>45444</v>
          </cell>
          <cell r="AG245">
            <v>45473</v>
          </cell>
          <cell r="AH245">
            <v>2291669</v>
          </cell>
          <cell r="AI245">
            <v>45474</v>
          </cell>
          <cell r="AJ245">
            <v>45487</v>
          </cell>
          <cell r="BI245" t="str">
            <v xml:space="preserve">Dirección General de Investigaciones  </v>
          </cell>
          <cell r="BJ245" t="str">
            <v>YOHANA MARIA VELASCO SANTAMARIA</v>
          </cell>
          <cell r="BK245" t="str">
            <v>Director Técnico de Investigaciones</v>
          </cell>
          <cell r="BL245">
            <v>12</v>
          </cell>
          <cell r="BM245">
            <v>45306</v>
          </cell>
          <cell r="BN245">
            <v>184056336</v>
          </cell>
          <cell r="BO245">
            <v>151</v>
          </cell>
          <cell r="BP245">
            <v>45306</v>
          </cell>
          <cell r="BQ245">
            <v>29464320</v>
          </cell>
          <cell r="CS245" t="str">
            <v>1. Apoyar el diseño de políticas y estrategias que fomenten, fortalezcan y articulen la investigación, el desarrollo, la innovación y la extensión en la Universidad de los Llanos. 2. Apoyar el diseño, implementación y seguimiento de indicadores de investigación, desarrollo tecnológico, innovación y extensión en la Universidad de los Llanos. 3. Coadyuvar en la elaboración y seguimiento del presupuesto de la Dirección General de Investigaciones. 4. Apoyar la estructuración y articulación de la Vicerrectoría de Investigaciones y Extensión Social de la Universidad de los Llanos. 5. Coadyuvar en la elaboración de informes técnicos y ejecutivos de la Dirección General de Investigaciones.</v>
          </cell>
          <cell r="CT245">
            <v>1121856924.4000001</v>
          </cell>
          <cell r="CU245">
            <v>622</v>
          </cell>
          <cell r="CV245">
            <v>53017</v>
          </cell>
          <cell r="CY245">
            <v>7020</v>
          </cell>
          <cell r="CZ245" t="str">
            <v>M5</v>
          </cell>
        </row>
        <row r="246">
          <cell r="B246" t="str">
            <v>0147 DE 2024</v>
          </cell>
          <cell r="C246">
            <v>1121819817</v>
          </cell>
          <cell r="D246" t="str">
            <v>NIDIA LISSET CLAVIJO PINEDA</v>
          </cell>
          <cell r="E246" t="str">
            <v>CONTRATO DE PRESTACIÓN DE SERVICIOS PROFESIONALES</v>
          </cell>
          <cell r="F246"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246">
            <v>45306</v>
          </cell>
          <cell r="H246">
            <v>29464320</v>
          </cell>
          <cell r="I246" t="str">
            <v>Seis (06) meses calendario</v>
          </cell>
          <cell r="J246">
            <v>45306</v>
          </cell>
          <cell r="K246">
            <v>45487</v>
          </cell>
          <cell r="L246" t="str">
            <v>NO APLICA</v>
          </cell>
          <cell r="M246" t="str">
            <v>NO APLICA</v>
          </cell>
          <cell r="N246" t="str">
            <v>NO APLICA</v>
          </cell>
          <cell r="O246">
            <v>7</v>
          </cell>
          <cell r="P246">
            <v>2619051</v>
          </cell>
          <cell r="Q246">
            <v>45306</v>
          </cell>
          <cell r="R246">
            <v>45322</v>
          </cell>
          <cell r="S246">
            <v>4910720</v>
          </cell>
          <cell r="T246">
            <v>45323</v>
          </cell>
          <cell r="U246">
            <v>45351</v>
          </cell>
          <cell r="V246">
            <v>4910720</v>
          </cell>
          <cell r="W246">
            <v>45352</v>
          </cell>
          <cell r="X246">
            <v>45382</v>
          </cell>
          <cell r="Y246">
            <v>4910720</v>
          </cell>
          <cell r="Z246">
            <v>45383</v>
          </cell>
          <cell r="AA246">
            <v>45412</v>
          </cell>
          <cell r="AB246">
            <v>4910720</v>
          </cell>
          <cell r="AC246">
            <v>45413</v>
          </cell>
          <cell r="AD246">
            <v>45443</v>
          </cell>
          <cell r="AE246">
            <v>4910720</v>
          </cell>
          <cell r="AF246">
            <v>45444</v>
          </cell>
          <cell r="AG246">
            <v>45473</v>
          </cell>
          <cell r="AH246">
            <v>2291669</v>
          </cell>
          <cell r="AI246">
            <v>45474</v>
          </cell>
          <cell r="AJ246">
            <v>45487</v>
          </cell>
          <cell r="BI246" t="str">
            <v xml:space="preserve">Dirección General de Investigaciones  </v>
          </cell>
          <cell r="BJ246" t="str">
            <v>YOHANA MARIA VELASCO SANTAMARIA</v>
          </cell>
          <cell r="BK246" t="str">
            <v>Director Técnico de Investigaciones</v>
          </cell>
          <cell r="BL246">
            <v>12</v>
          </cell>
          <cell r="BM246">
            <v>45306</v>
          </cell>
          <cell r="BN246">
            <v>184056336</v>
          </cell>
          <cell r="BO246">
            <v>152</v>
          </cell>
          <cell r="BP246">
            <v>45306</v>
          </cell>
          <cell r="BQ246">
            <v>29464320</v>
          </cell>
          <cell r="CS246" t="str">
            <v>1. Apoyar a la Dirección General de Investigaciones en los trámites y procesos administrativos para la ejecución de proyectos de investigación. 2. Apoyar la gestión para la ejecución financiera de los proyectos de investigación de la Dirección General de Investigaciones. 3. Contribuir en la revisión de informes técnicos y financieros de los proyectos de investigación y su seguimiento conforme con la propuesta aprobada. 4. Contribuir con la presentación del estado de los proyectos de investigación, ante las diferentes dependencias de la Universidad y el Consejo Institucional de investigaciones. 5. Brindar apoyo en acompañamiento para la actualización de la plataforma informática dispuesta en la Dirección General de Investigaciones, para el manejo de la información del sistema de investigaciones de la Universidad de los Llanos. 6. Apoyar con la ejecución y seguimiento de los apoyos económicos otorgados a través del Consejo Institucional de investigaciones, para el fortalecimiento misional de la investigación en la Universidad de los Llanos.</v>
          </cell>
          <cell r="CT246">
            <v>1121819817.7</v>
          </cell>
          <cell r="CU246">
            <v>622</v>
          </cell>
          <cell r="CV246">
            <v>53017</v>
          </cell>
          <cell r="CY246">
            <v>6920</v>
          </cell>
          <cell r="CZ246" t="str">
            <v>M5</v>
          </cell>
        </row>
        <row r="247">
          <cell r="B247" t="str">
            <v>0148 DE 2024</v>
          </cell>
          <cell r="C247">
            <v>40447942</v>
          </cell>
          <cell r="D247" t="str">
            <v>PAOLA ANDREA AGUDELO LOZANO</v>
          </cell>
          <cell r="E247" t="str">
            <v>CONTRATO DE PRESTACIÓN DE SERVICIOS PROFESIONALES</v>
          </cell>
          <cell r="F247" t="str">
            <v>PRESTACIÓN DE SERVICIOS PROFESIONALES ESPECIALIZADOS NECESARIO PARA EL DESARROLLO DEL PROYECTO FICHA BPUNI VIAC 04 3110 2023 “GENERAR CAPACIDADES EN INNOVACIÓN, DESARROLLO TECNOLÓGICO Y CREACIÓN PARA LA GENERACIÓN, USO Y TRANSFERENCIA DEL CONOCIMIENTO EN LA UNIVERSIDAD DE LOS LLANOS”</v>
          </cell>
          <cell r="G247">
            <v>45306</v>
          </cell>
          <cell r="H247">
            <v>22193904</v>
          </cell>
          <cell r="I247" t="str">
            <v>Seis (06) meses calendario</v>
          </cell>
          <cell r="J247">
            <v>45306</v>
          </cell>
          <cell r="K247">
            <v>45487</v>
          </cell>
          <cell r="L247" t="str">
            <v>NO APLICA</v>
          </cell>
          <cell r="M247" t="str">
            <v>NO APLICA</v>
          </cell>
          <cell r="N247" t="str">
            <v>NO APLICA</v>
          </cell>
          <cell r="O247">
            <v>7</v>
          </cell>
          <cell r="P247">
            <v>1972791</v>
          </cell>
          <cell r="Q247">
            <v>45306</v>
          </cell>
          <cell r="R247">
            <v>45322</v>
          </cell>
          <cell r="S247">
            <v>3698984</v>
          </cell>
          <cell r="T247">
            <v>45323</v>
          </cell>
          <cell r="U247">
            <v>45351</v>
          </cell>
          <cell r="V247">
            <v>3698984</v>
          </cell>
          <cell r="W247">
            <v>45352</v>
          </cell>
          <cell r="X247">
            <v>45382</v>
          </cell>
          <cell r="Y247">
            <v>3698984</v>
          </cell>
          <cell r="Z247">
            <v>45383</v>
          </cell>
          <cell r="AA247">
            <v>45412</v>
          </cell>
          <cell r="AB247">
            <v>3698984</v>
          </cell>
          <cell r="AC247">
            <v>45413</v>
          </cell>
          <cell r="AD247">
            <v>45443</v>
          </cell>
          <cell r="AE247">
            <v>3698984</v>
          </cell>
          <cell r="AF247">
            <v>45444</v>
          </cell>
          <cell r="AG247">
            <v>45473</v>
          </cell>
          <cell r="AH247">
            <v>1726193</v>
          </cell>
          <cell r="AI247">
            <v>45474</v>
          </cell>
          <cell r="AJ247">
            <v>45487</v>
          </cell>
          <cell r="BI247" t="str">
            <v xml:space="preserve">Dirección General de Investigaciones  </v>
          </cell>
          <cell r="BJ247" t="str">
            <v>YOHANA MARIA VELASCO SANTAMARIA</v>
          </cell>
          <cell r="BK247" t="str">
            <v>Director Técnico de Investigaciones</v>
          </cell>
          <cell r="BL247">
            <v>12</v>
          </cell>
          <cell r="BM247">
            <v>45306</v>
          </cell>
          <cell r="BN247">
            <v>184056336</v>
          </cell>
          <cell r="BO247">
            <v>153</v>
          </cell>
          <cell r="BP247">
            <v>45306</v>
          </cell>
          <cell r="BQ247">
            <v>22193904</v>
          </cell>
          <cell r="CS247" t="str">
            <v>1. Brindar apoyo a los Grupos de Investigación de la Universidad de los Llanos a través de la clasificación, seguimiento y consolidación de su productividad de manera interna y ante las plataformas establecidas por Sistema Nacional de Ciencia Tecnología e innovación. 2. Contribuir en la planificación e implementación de estrategias que permitan el fortalecimiento de los Semilleros de investigación de la Universidad de los Llanos. 3. Apoyar el diseño de estrategias que fomenten y fortalezcan los Grupos de Investigación de la institución en la categorización ante el Sistema Nacional de Ciencia Tecnología e innovación. 4. Apoyar los procesos de propiedad intelectual de la Dirección General de Investigaciones.</v>
          </cell>
          <cell r="CT247">
            <v>40447942</v>
          </cell>
          <cell r="CU247">
            <v>622</v>
          </cell>
          <cell r="CV247">
            <v>53017</v>
          </cell>
          <cell r="CY247">
            <v>7490</v>
          </cell>
          <cell r="CZ247" t="str">
            <v>M6</v>
          </cell>
        </row>
        <row r="248">
          <cell r="B248" t="str">
            <v>0149 DE 2024</v>
          </cell>
          <cell r="C248">
            <v>40444467</v>
          </cell>
          <cell r="D248" t="str">
            <v xml:space="preserve">MONICA LINETH MELO MARQUEZ </v>
          </cell>
          <cell r="E248" t="str">
            <v>CONTRATO DE PRESTACIÓN DE SERVICIOS PROFESIONALES</v>
          </cell>
          <cell r="F248"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248">
            <v>45306</v>
          </cell>
          <cell r="H248">
            <v>18367368</v>
          </cell>
          <cell r="I248" t="str">
            <v>Seis (06) meses calendario</v>
          </cell>
          <cell r="J248">
            <v>45306</v>
          </cell>
          <cell r="K248">
            <v>45487</v>
          </cell>
          <cell r="L248" t="str">
            <v>NO APLICA</v>
          </cell>
          <cell r="M248" t="str">
            <v>NO APLICA</v>
          </cell>
          <cell r="N248" t="str">
            <v>NO APLICA</v>
          </cell>
          <cell r="O248">
            <v>7</v>
          </cell>
          <cell r="P248">
            <v>1632655</v>
          </cell>
          <cell r="Q248">
            <v>45306</v>
          </cell>
          <cell r="R248">
            <v>45322</v>
          </cell>
          <cell r="S248">
            <v>3061228</v>
          </cell>
          <cell r="T248">
            <v>45323</v>
          </cell>
          <cell r="U248">
            <v>45351</v>
          </cell>
          <cell r="V248">
            <v>3061228</v>
          </cell>
          <cell r="W248">
            <v>45352</v>
          </cell>
          <cell r="X248">
            <v>45382</v>
          </cell>
          <cell r="Y248">
            <v>3061228</v>
          </cell>
          <cell r="Z248">
            <v>45383</v>
          </cell>
          <cell r="AA248">
            <v>45412</v>
          </cell>
          <cell r="AB248">
            <v>3061228</v>
          </cell>
          <cell r="AC248">
            <v>45413</v>
          </cell>
          <cell r="AD248">
            <v>45443</v>
          </cell>
          <cell r="AE248">
            <v>3061228</v>
          </cell>
          <cell r="AF248">
            <v>45444</v>
          </cell>
          <cell r="AG248">
            <v>45473</v>
          </cell>
          <cell r="AH248">
            <v>1428573</v>
          </cell>
          <cell r="AI248">
            <v>45474</v>
          </cell>
          <cell r="AJ248">
            <v>45487</v>
          </cell>
          <cell r="BI248" t="str">
            <v xml:space="preserve">Dirección General de Investigaciones  </v>
          </cell>
          <cell r="BJ248" t="str">
            <v>YOHANA MARIA VELASCO SANTAMARIA</v>
          </cell>
          <cell r="BK248" t="str">
            <v>Director Técnico de Investigaciones</v>
          </cell>
          <cell r="BL248">
            <v>12</v>
          </cell>
          <cell r="BM248">
            <v>45306</v>
          </cell>
          <cell r="BN248">
            <v>184056336</v>
          </cell>
          <cell r="BO248">
            <v>154</v>
          </cell>
          <cell r="BP248">
            <v>45306</v>
          </cell>
          <cell r="BQ248">
            <v>18367368</v>
          </cell>
          <cell r="CS248" t="str">
            <v>1. Apoyar en la consolidación de información de la base de datos de investigaciones solicitada por dependencias de la universidad (planeación, control interno, acreditación, entre otros. 2. Apoyar la Secretaria Técnica del Consejo de Ciencia y Tecnología e Innovación del Meta - CODECTI. 3. Apoyar en la construcción del Plan Institucional de Convocatorias Internas y en la gestión y desarrollo del procedimiento de convocatorias internas de la Universidad de los Llanos. 4. Apoyar los trámites y procesos administrativos para la vinculación de Jóvenes Investigadores. 5. Contribuir en la realización del reporte de investigaciones, en el Sistema Nacional de Información de la Educación Superior - SNIES.</v>
          </cell>
          <cell r="CT248">
            <v>40444467</v>
          </cell>
          <cell r="CU248">
            <v>622</v>
          </cell>
          <cell r="CV248">
            <v>53017</v>
          </cell>
          <cell r="CY248">
            <v>8299</v>
          </cell>
          <cell r="CZ248" t="str">
            <v>M6</v>
          </cell>
        </row>
        <row r="249">
          <cell r="B249" t="str">
            <v>0150 DE 2024</v>
          </cell>
          <cell r="C249">
            <v>40436886</v>
          </cell>
          <cell r="D249" t="str">
            <v>MERY YINETH ROJAS RICO</v>
          </cell>
          <cell r="E249" t="str">
            <v>CONTRATO DE PRESTACIÓN DE SERVICIOS PROFESIONALES</v>
          </cell>
          <cell r="F249" t="str">
            <v xml:space="preserve">PRESTACIÓN DE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v>
          </cell>
          <cell r="G249">
            <v>45306</v>
          </cell>
          <cell r="H249">
            <v>22193904</v>
          </cell>
          <cell r="I249" t="str">
            <v>Seis (06) meses calendario</v>
          </cell>
          <cell r="J249">
            <v>45306</v>
          </cell>
          <cell r="K249">
            <v>45487</v>
          </cell>
          <cell r="L249" t="str">
            <v>NO APLICA</v>
          </cell>
          <cell r="M249" t="str">
            <v>NO APLICA</v>
          </cell>
          <cell r="N249" t="str">
            <v>NO APLICA</v>
          </cell>
          <cell r="O249">
            <v>7</v>
          </cell>
          <cell r="P249">
            <v>1972791</v>
          </cell>
          <cell r="Q249">
            <v>45306</v>
          </cell>
          <cell r="R249">
            <v>45322</v>
          </cell>
          <cell r="S249">
            <v>3698984</v>
          </cell>
          <cell r="T249">
            <v>45323</v>
          </cell>
          <cell r="U249">
            <v>45351</v>
          </cell>
          <cell r="V249">
            <v>3698984</v>
          </cell>
          <cell r="W249">
            <v>45352</v>
          </cell>
          <cell r="X249">
            <v>45382</v>
          </cell>
          <cell r="Y249">
            <v>3698984</v>
          </cell>
          <cell r="Z249">
            <v>45383</v>
          </cell>
          <cell r="AA249">
            <v>45412</v>
          </cell>
          <cell r="AB249">
            <v>3698984</v>
          </cell>
          <cell r="AC249">
            <v>45413</v>
          </cell>
          <cell r="AD249">
            <v>45443</v>
          </cell>
          <cell r="AE249">
            <v>3698984</v>
          </cell>
          <cell r="AF249">
            <v>45444</v>
          </cell>
          <cell r="AG249">
            <v>45473</v>
          </cell>
          <cell r="AH249">
            <v>1726193</v>
          </cell>
          <cell r="AI249">
            <v>45474</v>
          </cell>
          <cell r="AJ249">
            <v>45487</v>
          </cell>
          <cell r="BI249" t="str">
            <v>División de Bienestar Universitario</v>
          </cell>
          <cell r="BJ249" t="str">
            <v>JHON FREYD MONROY RODRIGUEZ</v>
          </cell>
          <cell r="BK249" t="str">
            <v>Jefe de Oficina</v>
          </cell>
          <cell r="BL249">
            <v>11</v>
          </cell>
          <cell r="BM249">
            <v>45306</v>
          </cell>
          <cell r="BN249">
            <v>79591938</v>
          </cell>
          <cell r="BO249">
            <v>155</v>
          </cell>
          <cell r="BP249">
            <v>45306</v>
          </cell>
          <cell r="BQ249">
            <v>22193904</v>
          </cell>
          <cell r="CS249" t="str">
            <v>1.  Apoyar a la jefatura de Bienestar Institucional en la elaboración de informes que permitan responder los procesos de autoevaluación con fines de acreditación de calidad y registro calificado de los programas académicos. 2.  Contribuir en la elaboración de informes y documentos relacionados con las actividades del personal de acuerdo con procedimientos organizacionales. 3. Apoyar a la jefatura de Bienestar en la consolidación, administración y generación de reportes estadísticos de participación y cobertura de la comunidad universitaria en los programas/servicios/actividades de Bienestar Institucional Universitario. 4. Colaborar en la compilación de información de las áreas de bienestar y mantener actualizadas las bases de datos creadas para obtener información de todos los beneficios ofrecidos en la División de Bienestar Universitario. 5. Coadyuvar en la recopilación y formulación de informes solicitados por los organismos de control e informes de interés interinstitucional. 6. Prestar apoyo en los elementos que contribuyan a la implementación del Proceso de Bienestar en el marco del SIG. 7. Apoyar y entregar informes de las actividades realizadas, dentro del término establecido para tal fin. 8. Contribuir en masificar la divulgación y visualización de los servicios de Bienestar. 9. Apoyar la formulación y seguimiento de los diferentes planes de acción y Planes de Mejoramiento de la División de Bienestar Universitario. 10.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11. Brindar apoyo a la jefatura de Bienestar en los eventos institucionales que se realicen y sean liderados o apoyados por la Dirección de Bienestar Institucional.</v>
          </cell>
          <cell r="CT249">
            <v>40436886.600000001</v>
          </cell>
          <cell r="CU249">
            <v>612</v>
          </cell>
          <cell r="CV249">
            <v>44110</v>
          </cell>
          <cell r="CY249">
            <v>8299</v>
          </cell>
          <cell r="CZ249" t="str">
            <v>M6</v>
          </cell>
        </row>
        <row r="250">
          <cell r="B250" t="str">
            <v>0151 DE 2024</v>
          </cell>
          <cell r="C250">
            <v>40189728</v>
          </cell>
          <cell r="D250" t="str">
            <v>LINA ESMERALDA NOVA AREVALO</v>
          </cell>
          <cell r="E250" t="str">
            <v>CONTRATO DE PRESTACIÓN DE SERVICIOS PROFESIONALES</v>
          </cell>
          <cell r="F250" t="str">
            <v xml:space="preserve">PRESTACIÓN DE SERVICIOS PROFESIONALES NECESARIO PARA EL DESARROLLO DE LOS DIFERENTES PROCESOS DE SISTEMAS INFORMÁTICOS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250">
            <v>45306</v>
          </cell>
          <cell r="H250">
            <v>22193904</v>
          </cell>
          <cell r="I250" t="str">
            <v>Seis (06) meses calendario</v>
          </cell>
          <cell r="J250">
            <v>45306</v>
          </cell>
          <cell r="K250">
            <v>45487</v>
          </cell>
          <cell r="L250" t="str">
            <v>NO APLICA</v>
          </cell>
          <cell r="M250" t="str">
            <v>NO APLICA</v>
          </cell>
          <cell r="N250" t="str">
            <v>NO APLICA</v>
          </cell>
          <cell r="O250">
            <v>7</v>
          </cell>
          <cell r="P250">
            <v>1972791</v>
          </cell>
          <cell r="Q250">
            <v>45306</v>
          </cell>
          <cell r="R250">
            <v>45322</v>
          </cell>
          <cell r="S250">
            <v>3698984</v>
          </cell>
          <cell r="T250">
            <v>45323</v>
          </cell>
          <cell r="U250">
            <v>45351</v>
          </cell>
          <cell r="V250">
            <v>3698984</v>
          </cell>
          <cell r="W250">
            <v>45352</v>
          </cell>
          <cell r="X250">
            <v>45382</v>
          </cell>
          <cell r="Y250">
            <v>3698984</v>
          </cell>
          <cell r="Z250">
            <v>45383</v>
          </cell>
          <cell r="AA250">
            <v>45412</v>
          </cell>
          <cell r="AB250">
            <v>3698984</v>
          </cell>
          <cell r="AC250">
            <v>45413</v>
          </cell>
          <cell r="AD250">
            <v>45443</v>
          </cell>
          <cell r="AE250">
            <v>3698984</v>
          </cell>
          <cell r="AF250">
            <v>45444</v>
          </cell>
          <cell r="AG250">
            <v>45473</v>
          </cell>
          <cell r="AH250">
            <v>1726193</v>
          </cell>
          <cell r="AI250">
            <v>45474</v>
          </cell>
          <cell r="AJ250">
            <v>45487</v>
          </cell>
          <cell r="BI250" t="str">
            <v>División de Bienestar Universitario</v>
          </cell>
          <cell r="BJ250" t="str">
            <v>ELSA EDILMA PÁEZ CASTRO</v>
          </cell>
          <cell r="BK250" t="str">
            <v>Profesional Especializado</v>
          </cell>
          <cell r="BL250">
            <v>11</v>
          </cell>
          <cell r="BM250">
            <v>45306</v>
          </cell>
          <cell r="BN250">
            <v>79591938</v>
          </cell>
          <cell r="BO250">
            <v>156</v>
          </cell>
          <cell r="BP250">
            <v>45306</v>
          </cell>
          <cell r="BQ250">
            <v>22193904</v>
          </cell>
          <cell r="CS250" t="str">
            <v>1. Apoyar a la jefatura de Bienestar en la consolidación, administración y generación de reportes estadísticos de participación y cobertura de la comunidad universitaria en los programas/servicios/actividades de Bienestar Institucional Universitario. 2. Apoyar el seguimiento y monitoreo eficiente de los sistemas de información del Área de Desarrollo Humano y Permanencia. 3. Contribuir de manera eficiente, con la administración de la data suministrada y extraida de la aplicación SPADIES. 4. Brindar asistencia técnica y capacitación de los desarrollos tecnológicos implantados por el Área de Desarrollo Humano y Permanencia. 5. Contribuir en aportar información necesaria para la elaboración de informes relacionados con la ejecución de los proyectos y actividades del Área de Desarrollo Humano y Permanencia. 6. Apoyar con información del sistema de alertas tempranas las actividades de consejería. 7. Coadyuvar en la planeación y ejecución de la estrategia de “Comunicación y Socialización”, siendo participe activo en la promoción y divulgación de las diversas estrategias del Área de Desarrollo Humano y Permanencia, de forma tanto escrita (presentación de informes, notas, boletines, entre otros) como en las reuniones o eventos donde el Área de Desarrollo Humano y Permanencia participe. 8. Brindar apoyo en el aporte de información correspondiente al sistema integrado de gestión de calidad SIG. 9. Brindar apoyo logístico en la Jornada de Primer Encuentro con la U al Inicio de cada periodo académico. 10. Brindar apoyo a la jefatura de Bienestar en los eventos institucionales que se realicen y sean liderados o apoyados por la Dirección de Bienestar Institucional.</v>
          </cell>
          <cell r="CT250">
            <v>40189728</v>
          </cell>
          <cell r="CU250">
            <v>612</v>
          </cell>
          <cell r="CV250">
            <v>44110</v>
          </cell>
          <cell r="CY250">
            <v>7110</v>
          </cell>
          <cell r="CZ250" t="str">
            <v>M5</v>
          </cell>
        </row>
        <row r="251">
          <cell r="B251" t="str">
            <v>0152 DE 2024</v>
          </cell>
          <cell r="C251">
            <v>1121899808</v>
          </cell>
          <cell r="D251" t="str">
            <v>WENDY KATHERINE URREA GONZALEZ</v>
          </cell>
          <cell r="E251" t="str">
            <v>CONTRATO DE PRESTACIÓN DE SERVICIOS PROFESIONALES</v>
          </cell>
          <cell r="F251" t="str">
            <v xml:space="preserve">PRESTACIÓN DE SERVICIOS PROFESIONALES NECESARIO PARA EL DESARROLLO DE LOS DIFERENTES PROCESOS DE ACREDITACIÓN DEL PROYECTO FICHA BPUNI BU 02 0711 2023 “FORTALECIMIENTO Y DESARROLLO DE ESTRATEGIAS Y ACCIONES DE BIENESTAR EN EL MARCO DEL DESARROLLO HUMANO EN PRO DE LOS INTEGRANTES DE LA COMUNIDAD UNIVERSITARIA DE LA UNIVERSIDAD DE LOS LLANOS” </v>
          </cell>
          <cell r="G251">
            <v>45306</v>
          </cell>
          <cell r="H251">
            <v>22193904</v>
          </cell>
          <cell r="I251" t="str">
            <v>Seis (06) meses calendario</v>
          </cell>
          <cell r="J251">
            <v>45306</v>
          </cell>
          <cell r="K251">
            <v>45487</v>
          </cell>
          <cell r="L251" t="str">
            <v>NO APLICA</v>
          </cell>
          <cell r="M251" t="str">
            <v>NO APLICA</v>
          </cell>
          <cell r="N251" t="str">
            <v>NO APLICA</v>
          </cell>
          <cell r="O251">
            <v>7</v>
          </cell>
          <cell r="P251">
            <v>1972791</v>
          </cell>
          <cell r="Q251">
            <v>45306</v>
          </cell>
          <cell r="R251">
            <v>45322</v>
          </cell>
          <cell r="S251">
            <v>3698984</v>
          </cell>
          <cell r="T251">
            <v>45323</v>
          </cell>
          <cell r="U251">
            <v>45351</v>
          </cell>
          <cell r="V251">
            <v>3698984</v>
          </cell>
          <cell r="W251">
            <v>45352</v>
          </cell>
          <cell r="X251">
            <v>45382</v>
          </cell>
          <cell r="Y251">
            <v>3698984</v>
          </cell>
          <cell r="Z251">
            <v>45383</v>
          </cell>
          <cell r="AA251">
            <v>45412</v>
          </cell>
          <cell r="AB251">
            <v>3698984</v>
          </cell>
          <cell r="AC251">
            <v>45413</v>
          </cell>
          <cell r="AD251">
            <v>45443</v>
          </cell>
          <cell r="AE251">
            <v>3698984</v>
          </cell>
          <cell r="AF251">
            <v>45444</v>
          </cell>
          <cell r="AG251">
            <v>45473</v>
          </cell>
          <cell r="AH251">
            <v>1726193</v>
          </cell>
          <cell r="AI251">
            <v>45474</v>
          </cell>
          <cell r="AJ251">
            <v>45487</v>
          </cell>
          <cell r="BI251" t="str">
            <v>División de Bienestar Universitario</v>
          </cell>
          <cell r="BJ251" t="str">
            <v>JHON FREYD MONROY RODRIGUEZ</v>
          </cell>
          <cell r="BK251" t="str">
            <v>Jefe de Oficina</v>
          </cell>
          <cell r="BL251">
            <v>11</v>
          </cell>
          <cell r="BM251">
            <v>45306</v>
          </cell>
          <cell r="BN251">
            <v>79591938</v>
          </cell>
          <cell r="BO251">
            <v>157</v>
          </cell>
          <cell r="BP251">
            <v>45306</v>
          </cell>
          <cell r="BQ251">
            <v>22193904</v>
          </cell>
          <cell r="CS251" t="str">
            <v>1. Contribuir en la elaboración de informes y documentos relacionados con las actividades del personal de acuerdo con procedimientos organizacionales. 2. Colaborar en la compilación de información de las áreas de bienestar y mantener actualizadas las bases de datos creadas para obtener información de todos los beneficios ofrecidos en la División de Bienestar Universitario. 3. Apoyar y entregar informes de las actividades realizadas, dentro del término establecido para tal fin. 4. Contribuir en masificar la divulgación y visualización de los servicios de Bienestar. 5. Apoyar la formulación y seguimiento de los diferentes planes de acción y Planes de Mejoramiento de la División de Bienestar Universitario. 6. Brindar apoyo a la jefatura de Bienestar en los eventos institucionales que se realicen y sean liderados o apoyados por la Dirección de Bienestar Institucional. 7. Apoyar con el seguimiento de la ejecución financiera de las fichas BPUNI a cargo de la División de Bienestar Institucional.</v>
          </cell>
          <cell r="CT251">
            <v>1121899808</v>
          </cell>
          <cell r="CU251">
            <v>612</v>
          </cell>
          <cell r="CV251">
            <v>44110</v>
          </cell>
          <cell r="CY251">
            <v>8299</v>
          </cell>
          <cell r="CZ251" t="str">
            <v>M6</v>
          </cell>
        </row>
        <row r="252">
          <cell r="B252" t="str">
            <v>0153 DE 2024</v>
          </cell>
          <cell r="C252">
            <v>35264344</v>
          </cell>
          <cell r="D252" t="str">
            <v>IRENE PAOLA QUIÑONEZ</v>
          </cell>
          <cell r="E252" t="str">
            <v>CONTRATO DE PRESTACIÓN DE SERVICIOS DE APOYO A LA GESTIÓN</v>
          </cell>
          <cell r="F252"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G252">
            <v>45306</v>
          </cell>
          <cell r="H252">
            <v>13010226</v>
          </cell>
          <cell r="I252" t="str">
            <v>Seis (06) meses calendario</v>
          </cell>
          <cell r="J252">
            <v>45306</v>
          </cell>
          <cell r="K252">
            <v>45487</v>
          </cell>
          <cell r="L252" t="str">
            <v>NO APLICA</v>
          </cell>
          <cell r="M252" t="str">
            <v>NO APLICA</v>
          </cell>
          <cell r="N252" t="str">
            <v>NO APLICA</v>
          </cell>
          <cell r="O252">
            <v>7</v>
          </cell>
          <cell r="P252">
            <v>1156465</v>
          </cell>
          <cell r="Q252">
            <v>45306</v>
          </cell>
          <cell r="R252">
            <v>45322</v>
          </cell>
          <cell r="S252">
            <v>2168371</v>
          </cell>
          <cell r="T252">
            <v>45323</v>
          </cell>
          <cell r="U252">
            <v>45351</v>
          </cell>
          <cell r="V252">
            <v>2168371</v>
          </cell>
          <cell r="W252">
            <v>45352</v>
          </cell>
          <cell r="X252">
            <v>45382</v>
          </cell>
          <cell r="Y252">
            <v>2168371</v>
          </cell>
          <cell r="Z252">
            <v>45383</v>
          </cell>
          <cell r="AA252">
            <v>45412</v>
          </cell>
          <cell r="AB252">
            <v>2168371</v>
          </cell>
          <cell r="AC252">
            <v>45413</v>
          </cell>
          <cell r="AD252">
            <v>45443</v>
          </cell>
          <cell r="AE252">
            <v>2168371</v>
          </cell>
          <cell r="AF252">
            <v>45444</v>
          </cell>
          <cell r="AG252">
            <v>45473</v>
          </cell>
          <cell r="AH252">
            <v>1011906</v>
          </cell>
          <cell r="AI252">
            <v>45474</v>
          </cell>
          <cell r="AJ252">
            <v>45487</v>
          </cell>
          <cell r="BI252" t="str">
            <v>División de Bienestar Universitario</v>
          </cell>
          <cell r="BJ252" t="str">
            <v>JHON FREYD MONROY RODRIGUEZ</v>
          </cell>
          <cell r="BK252" t="str">
            <v>Jefe de Oficina</v>
          </cell>
          <cell r="BL252">
            <v>11</v>
          </cell>
          <cell r="BM252">
            <v>45306</v>
          </cell>
          <cell r="BN252">
            <v>79591938</v>
          </cell>
          <cell r="BO252">
            <v>158</v>
          </cell>
          <cell r="BP252">
            <v>45306</v>
          </cell>
          <cell r="BQ252">
            <v>13010226</v>
          </cell>
          <cell r="CS252"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252">
            <v>35264344</v>
          </cell>
          <cell r="CU252">
            <v>612</v>
          </cell>
          <cell r="CV252">
            <v>44110</v>
          </cell>
          <cell r="CY252">
            <v>7490</v>
          </cell>
          <cell r="CZ252" t="str">
            <v>M6</v>
          </cell>
        </row>
        <row r="253">
          <cell r="B253" t="str">
            <v>0154 DE 2024</v>
          </cell>
          <cell r="C253">
            <v>80768541</v>
          </cell>
          <cell r="D253" t="str">
            <v>LUIS EDUARDO VICUÑA GALVEZ</v>
          </cell>
          <cell r="E253" t="str">
            <v>CONTRATO DE PRESTACIÓN DE SERVICIOS PROFESIONALES</v>
          </cell>
          <cell r="F253" t="str">
            <v xml:space="preserve">PRESTACIÓN DE SERVICIOS PROFESIONALES NECESARIO PARA EL DESARROLLO DEL PROYECTO FICHA BPUNI VIAC 07 0311 2023 "FORTALECER E IMPLEMENTAR EL DESARROLLO DEL SISTEMA DE LABORATORIOS COMO APOYO AL CUMPLIMIENTO DE LAS FUNCIONES MISIONALES DE LA UNIVERSIDAD DE LOS LLANOS" </v>
          </cell>
          <cell r="G253">
            <v>45306</v>
          </cell>
          <cell r="H253">
            <v>22193904</v>
          </cell>
          <cell r="I253" t="str">
            <v>Seis (06) meses calendario</v>
          </cell>
          <cell r="J253">
            <v>45306</v>
          </cell>
          <cell r="K253">
            <v>45487</v>
          </cell>
          <cell r="L253" t="str">
            <v>NO APLICA</v>
          </cell>
          <cell r="M253" t="str">
            <v>NO APLICA</v>
          </cell>
          <cell r="N253" t="str">
            <v>NO APLICA</v>
          </cell>
          <cell r="O253">
            <v>7</v>
          </cell>
          <cell r="P253">
            <v>1972791</v>
          </cell>
          <cell r="Q253">
            <v>45306</v>
          </cell>
          <cell r="R253">
            <v>45322</v>
          </cell>
          <cell r="S253">
            <v>3698984</v>
          </cell>
          <cell r="T253">
            <v>45323</v>
          </cell>
          <cell r="U253">
            <v>45351</v>
          </cell>
          <cell r="V253">
            <v>3698984</v>
          </cell>
          <cell r="W253">
            <v>45352</v>
          </cell>
          <cell r="X253">
            <v>45382</v>
          </cell>
          <cell r="Y253">
            <v>3698984</v>
          </cell>
          <cell r="Z253">
            <v>45383</v>
          </cell>
          <cell r="AA253">
            <v>45412</v>
          </cell>
          <cell r="AB253">
            <v>3698984</v>
          </cell>
          <cell r="AC253">
            <v>45413</v>
          </cell>
          <cell r="AD253">
            <v>45443</v>
          </cell>
          <cell r="AE253">
            <v>3698984</v>
          </cell>
          <cell r="AF253">
            <v>45444</v>
          </cell>
          <cell r="AG253">
            <v>45473</v>
          </cell>
          <cell r="AH253">
            <v>1726193</v>
          </cell>
          <cell r="AI253">
            <v>45474</v>
          </cell>
          <cell r="AJ253">
            <v>45487</v>
          </cell>
          <cell r="BI253" t="str">
            <v>Vicerrectoría Académica</v>
          </cell>
          <cell r="BJ253" t="str">
            <v>MONICA SILVA QUICENO</v>
          </cell>
          <cell r="BK253" t="str">
            <v>Vicerrector Universitario</v>
          </cell>
          <cell r="BL253">
            <v>14</v>
          </cell>
          <cell r="BM253">
            <v>45306</v>
          </cell>
          <cell r="BN253">
            <v>22193904</v>
          </cell>
          <cell r="BO253">
            <v>159</v>
          </cell>
          <cell r="BP253">
            <v>45306</v>
          </cell>
          <cell r="BQ253">
            <v>22193904</v>
          </cell>
          <cell r="CS253" t="str">
            <v>1. Coadyuvar a la coordinación del sistema de laboratorios en la planeación y/o ejecución de capacitaciones en relación a la gestión del Aseguramiento Metrológico. 2. Apoyar a la coordinación del sistema de laboratorios en la planeación, revisión, ajuste, ejecución y seguimiento del Procedimiento de Aseguramiento Metrológico (PD-GAA-78) de los Equipos de laboratorios. 3. Apoyar la supervisión del diligenciamiento del libro de aseguramiento metrológico de los laboratorios de la universidad. 4. Brindar apoyo a los laboratorios para capacitar, guiar, confirmar, asegurar, la ejecución del Procedimiento de Aseguramiento Metrológico (PD-GAA-78) de los Equipos de laboratorios. 5. Apoyar a la Coordinación de Laboratorios en las reuniones del Comité Institucional del Sistema de Laboratorios de la Universidad de los Llanos. 6. Apoyar a la coordinación del sistema de laboratorios en la formulación de proyectos de inversión en la metodología establecida por el banco de proyecto. 7. Apoyar a la coordinación del sistema de laboratorios en la revisión y ajuste de la documentación de los Laboratorios (planes, manuales, procedimientos, formatos, indicadores de gestión, mapa de riesgos, etc), cuando se requiera. 8. Contribuir en la articulación de la Coordinación del sistema de Laboratorios con las dependencias de la universidad. 9. Apoyar a la coordinación del sistema de laboratorios en la atención de las auditorías Internas y/o externas definidas en la universidad. 10. Coadyuvar a la coordinación del sistema de  laboratorios en el cumplimiento de los requisitos legales, la normatividad y directrices de la universidad.</v>
          </cell>
          <cell r="CT253">
            <v>80768541</v>
          </cell>
          <cell r="CU253">
            <v>636</v>
          </cell>
          <cell r="CV253">
            <v>53021</v>
          </cell>
          <cell r="CY253">
            <v>8299</v>
          </cell>
          <cell r="CZ253" t="str">
            <v>M6</v>
          </cell>
        </row>
        <row r="254">
          <cell r="B254" t="str">
            <v>0155 DE 2024</v>
          </cell>
          <cell r="C254">
            <v>1020745531</v>
          </cell>
          <cell r="D254" t="str">
            <v>CARLOS FERNANDO MATEO OMAÑA RUIZ</v>
          </cell>
          <cell r="E254" t="str">
            <v>CONTRATO DE PRESTACIÓN DE SERVICIOS PROFESIONALES</v>
          </cell>
          <cell r="F254" t="str">
            <v>PRESTACIÓN DE SERVICIOS PROFESIONALES NECESARIO PARA EL DESARROLLO DEL PROYECTO FICHA BPUNI VIAC 08 0711 2023 “PROMOVER LA EDUCACIÓN DIGITAL EN LOS PROCESOS DE ENSEÑANZA Y APRENDIZAJE EN AMBIENTES FÍSICOS Y VIRTUALES DE LA UNIVERSIDAD DE LOS LLANOS”</v>
          </cell>
          <cell r="G254">
            <v>45306</v>
          </cell>
          <cell r="H254">
            <v>18367368</v>
          </cell>
          <cell r="I254" t="str">
            <v>Seis (06) meses calendario</v>
          </cell>
          <cell r="J254">
            <v>45306</v>
          </cell>
          <cell r="K254">
            <v>45487</v>
          </cell>
          <cell r="L254" t="str">
            <v>NO APLICA</v>
          </cell>
          <cell r="M254" t="str">
            <v>NO APLICA</v>
          </cell>
          <cell r="N254" t="str">
            <v>NO APLICA</v>
          </cell>
          <cell r="O254">
            <v>7</v>
          </cell>
          <cell r="P254">
            <v>1632655</v>
          </cell>
          <cell r="Q254">
            <v>45306</v>
          </cell>
          <cell r="R254">
            <v>45322</v>
          </cell>
          <cell r="S254">
            <v>3061228</v>
          </cell>
          <cell r="T254">
            <v>45323</v>
          </cell>
          <cell r="U254">
            <v>45351</v>
          </cell>
          <cell r="V254">
            <v>3061228</v>
          </cell>
          <cell r="W254">
            <v>45352</v>
          </cell>
          <cell r="X254">
            <v>45382</v>
          </cell>
          <cell r="Y254">
            <v>3061228</v>
          </cell>
          <cell r="Z254">
            <v>45383</v>
          </cell>
          <cell r="AA254">
            <v>45412</v>
          </cell>
          <cell r="AB254">
            <v>3061228</v>
          </cell>
          <cell r="AC254">
            <v>45413</v>
          </cell>
          <cell r="AD254">
            <v>45443</v>
          </cell>
          <cell r="AE254">
            <v>3061228</v>
          </cell>
          <cell r="AF254">
            <v>45444</v>
          </cell>
          <cell r="AG254">
            <v>45473</v>
          </cell>
          <cell r="AH254">
            <v>1428573</v>
          </cell>
          <cell r="AI254">
            <v>45474</v>
          </cell>
          <cell r="AJ254">
            <v>45487</v>
          </cell>
          <cell r="BI254" t="str">
            <v>Instituto de Educación Abierta y a Distancia</v>
          </cell>
          <cell r="BJ254" t="str">
            <v>ANGELICA SOFIA GONZALEZ PULIDO</v>
          </cell>
          <cell r="BK254" t="str">
            <v>Director Técnico de Educación a Distancia</v>
          </cell>
          <cell r="BL254">
            <v>13</v>
          </cell>
          <cell r="BM254">
            <v>45306</v>
          </cell>
          <cell r="BN254">
            <v>53117736</v>
          </cell>
          <cell r="BO254">
            <v>160</v>
          </cell>
          <cell r="BP254">
            <v>45306</v>
          </cell>
          <cell r="BQ254">
            <v>18367368</v>
          </cell>
          <cell r="CS254" t="str">
            <v>1. Apoyar en el fortalecimiento de estrategias orientadas al posicionamiento de la plataforma virtual. 2. Apoyar en el diseño del material multimedia y gráfico para la implementación en los cursos de la plataforma virtual. 3. Brindar apoyo en el repositorio institucional de la Universidad de los Llanos, implementando el manual de identidad que actualmente adopta la institución. con los diseños y el material gráfico que corresponda. 4. Coadyuvar en los diseños y desarrollo de material gráfico y multimedia para las OVAS que se implementen en desarrollo de la ficha BPUNI. 5. Contribuir en la organización y ejecución de eventos virtuales, seminarios web o conferencias en línea, que promuevan el campus virtual y atraigan a nuevos usuarios o estudiantes interesados en los cursos ofrecidos. 6. Prestar apoyo en la elaboración de contenido interactivo para los cursos y MOOC del campus virtual, como cuestionarios, simulaciones o actividades en línea, con el objetivo de mejorar la participación y la experiencia de aprendizaje de los estudiantes.</v>
          </cell>
          <cell r="CT254">
            <v>1020745531</v>
          </cell>
          <cell r="CU254">
            <v>639</v>
          </cell>
          <cell r="CV254">
            <v>53022</v>
          </cell>
          <cell r="CY254">
            <v>7410</v>
          </cell>
          <cell r="CZ254" t="str">
            <v>M6</v>
          </cell>
        </row>
        <row r="255">
          <cell r="B255" t="str">
            <v>0156 DE 2024</v>
          </cell>
          <cell r="C255">
            <v>79719729</v>
          </cell>
          <cell r="D255" t="str">
            <v>JOHN ALEJANDRO FIGUEREDO LUNA</v>
          </cell>
          <cell r="E255" t="str">
            <v>CONTRATO DE PRESTACIÓN DE SERVICIOS PROFESIONALES</v>
          </cell>
          <cell r="F255" t="str">
            <v>PRESTACIÓN DE SERVICIOS PROFESIONALES NECESARIO PARA EL DESARROLLO DEL PROYECTO FICHA BPUNI VIAC 08 0711 2023 “PROMOVER LA EDUCACIÓN DIGITAL EN LOS PROCESOS DE ENSEÑANZA Y APRENDIZAJE EN AMBIENTES FÍSICOS Y VIRTUALES DE LA UNIVERSIDAD DE LOS LLANOS”</v>
          </cell>
          <cell r="G255">
            <v>45306</v>
          </cell>
          <cell r="H255">
            <v>18367368</v>
          </cell>
          <cell r="I255" t="str">
            <v>Seis (06) meses calendario</v>
          </cell>
          <cell r="J255">
            <v>45306</v>
          </cell>
          <cell r="K255">
            <v>45487</v>
          </cell>
          <cell r="L255" t="str">
            <v>NO APLICA</v>
          </cell>
          <cell r="M255" t="str">
            <v>NO APLICA</v>
          </cell>
          <cell r="N255" t="str">
            <v>NO APLICA</v>
          </cell>
          <cell r="O255">
            <v>7</v>
          </cell>
          <cell r="P255">
            <v>1632655</v>
          </cell>
          <cell r="Q255">
            <v>45306</v>
          </cell>
          <cell r="R255">
            <v>45322</v>
          </cell>
          <cell r="S255">
            <v>3061228</v>
          </cell>
          <cell r="T255">
            <v>45323</v>
          </cell>
          <cell r="U255">
            <v>45351</v>
          </cell>
          <cell r="V255">
            <v>3061228</v>
          </cell>
          <cell r="W255">
            <v>45352</v>
          </cell>
          <cell r="X255">
            <v>45382</v>
          </cell>
          <cell r="Y255">
            <v>3061228</v>
          </cell>
          <cell r="Z255">
            <v>45383</v>
          </cell>
          <cell r="AA255">
            <v>45412</v>
          </cell>
          <cell r="AB255">
            <v>3061228</v>
          </cell>
          <cell r="AC255">
            <v>45413</v>
          </cell>
          <cell r="AD255">
            <v>45443</v>
          </cell>
          <cell r="AE255">
            <v>3061228</v>
          </cell>
          <cell r="AF255">
            <v>45444</v>
          </cell>
          <cell r="AG255">
            <v>45473</v>
          </cell>
          <cell r="AH255">
            <v>1428573</v>
          </cell>
          <cell r="AI255">
            <v>45474</v>
          </cell>
          <cell r="AJ255">
            <v>45487</v>
          </cell>
          <cell r="BI255" t="str">
            <v>Instituto de Educación Abierta y a Distancia</v>
          </cell>
          <cell r="BJ255" t="str">
            <v>ANGELICA SOFIA GONZALEZ PULIDO</v>
          </cell>
          <cell r="BK255" t="str">
            <v>Director Técnico de Educación a Distancia</v>
          </cell>
          <cell r="BL255">
            <v>13</v>
          </cell>
          <cell r="BM255">
            <v>45306</v>
          </cell>
          <cell r="BN255">
            <v>53117736</v>
          </cell>
          <cell r="BO255">
            <v>161</v>
          </cell>
          <cell r="BP255">
            <v>45306</v>
          </cell>
          <cell r="BQ255">
            <v>18367368</v>
          </cell>
          <cell r="CS255" t="str">
            <v>1. Prestar apoyo en la realización y estructuración del diseño instruccional de ambientes virtuales de aprendizaje solicitados por las diferentes facultades de la Universidad de los Llanos en sus programas, conforme a las necesidades educativas, los objetivos y planteamiento disciplinares de las asignaturas. 2. Contribuir en la evaluación y seguimiento de métricas de desempeño de la plataforma virtual, como el análisis de datos de uso y la retroalimentación de los usuarios, para identificar áreas de mejora y oportunidades de crecimiento. 3. Colaborar en el desarrollo de lineamientos de los materiales y medios educativos que acompañan los diferentes programas y facultades que sirvan de apoyo a los docentes en el desarrollo de temáticas y objetivos de aprendizaje de los cursos. 4. Coadyuvar en la elaboración de dos manuales pedagógicos necesarios para el diseño de cursos virtuales y a distancia, asegurando la implementación de políticas de inclusión y género. 5. Apoyar en brindar respuesta a inquietudes de profesores y estudiantes en temas relacionados con el uso de plataforma Moodle y herramientas de apoyo a la formación. 6. Colaborar en el diseño de instrumentos de seguimiento a las actividades del IDEAD.</v>
          </cell>
          <cell r="CT255">
            <v>79719729</v>
          </cell>
          <cell r="CU255">
            <v>639</v>
          </cell>
          <cell r="CV255">
            <v>53022</v>
          </cell>
          <cell r="CY255">
            <v>8544</v>
          </cell>
          <cell r="CZ255" t="str">
            <v>M3</v>
          </cell>
        </row>
        <row r="256">
          <cell r="B256" t="str">
            <v>0157 DE 2024</v>
          </cell>
          <cell r="C256">
            <v>1123863846</v>
          </cell>
          <cell r="D256" t="str">
            <v>YOJAN STYVEN HERNANDEZ CARDONA</v>
          </cell>
          <cell r="E256" t="str">
            <v>CONTRATO DE PRESTACIÓN DE SERVICIOS PROFESIONALES</v>
          </cell>
          <cell r="F256" t="str">
            <v>PRESTACIÓN DE SERVICIOS PROFESIONALES NECESARIO PARA EL DESARROLLO DEL PROYECTO FICHA BPUNI VIAC 11 0510 2022 “INCREMENTAR LA PRODUCCIÓN DE CONTENIDOS DIGITALES PARA EL FORTALECIMIENTO DEL PROCESO DE ENSEÑANZA-APRENDIZAJE EN LA UNIVERSIDAD DE LOS LLANOS - ACTUALIZACIÓN”</v>
          </cell>
          <cell r="G256">
            <v>45306</v>
          </cell>
          <cell r="H256">
            <v>16383000</v>
          </cell>
          <cell r="I256" t="str">
            <v>Seis (06) meses calendario</v>
          </cell>
          <cell r="J256">
            <v>45306</v>
          </cell>
          <cell r="K256">
            <v>45487</v>
          </cell>
          <cell r="L256" t="str">
            <v>NO APLICA</v>
          </cell>
          <cell r="M256" t="str">
            <v>NO APLICA</v>
          </cell>
          <cell r="N256" t="str">
            <v>NO APLICA</v>
          </cell>
          <cell r="O256">
            <v>7</v>
          </cell>
          <cell r="P256">
            <v>1456267</v>
          </cell>
          <cell r="Q256">
            <v>45306</v>
          </cell>
          <cell r="R256">
            <v>45322</v>
          </cell>
          <cell r="S256">
            <v>2730500</v>
          </cell>
          <cell r="T256">
            <v>45323</v>
          </cell>
          <cell r="U256">
            <v>45351</v>
          </cell>
          <cell r="V256">
            <v>2730500</v>
          </cell>
          <cell r="W256">
            <v>45352</v>
          </cell>
          <cell r="X256">
            <v>45382</v>
          </cell>
          <cell r="Y256">
            <v>2730500</v>
          </cell>
          <cell r="Z256">
            <v>45383</v>
          </cell>
          <cell r="AA256">
            <v>45412</v>
          </cell>
          <cell r="AB256">
            <v>2730500</v>
          </cell>
          <cell r="AC256">
            <v>45413</v>
          </cell>
          <cell r="AD256">
            <v>45443</v>
          </cell>
          <cell r="AE256">
            <v>2730500</v>
          </cell>
          <cell r="AF256">
            <v>45444</v>
          </cell>
          <cell r="AG256">
            <v>45473</v>
          </cell>
          <cell r="AH256">
            <v>1274233</v>
          </cell>
          <cell r="AI256">
            <v>45474</v>
          </cell>
          <cell r="AJ256">
            <v>45487</v>
          </cell>
          <cell r="BI256" t="str">
            <v>Instituto de Educación Abierta y a Distancia</v>
          </cell>
          <cell r="BJ256" t="str">
            <v>ANGELICA SOFIA GONZALEZ PULIDO</v>
          </cell>
          <cell r="BK256" t="str">
            <v>Director Técnico de Educación a Distancia</v>
          </cell>
          <cell r="BL256">
            <v>13</v>
          </cell>
          <cell r="BM256">
            <v>45306</v>
          </cell>
          <cell r="BN256">
            <v>53117736</v>
          </cell>
          <cell r="BO256">
            <v>162</v>
          </cell>
          <cell r="BP256">
            <v>45306</v>
          </cell>
          <cell r="BQ256">
            <v>16383000</v>
          </cell>
          <cell r="CS256" t="str">
            <v>1. Contribuir a los procesos tecnológicos, académicos y administrativos de la plataforma Moodle establecida por UNILLANOS y utilizada por el IDEAD. 2. Colaborar en los procesos tecnológicos, académicos y administrativos implementados por el Instituto de Educación Abierta y a Distancia. 3. Apoyar en la creación de contenido multimedia para los programas de pregrado, posgrado y educación continua, ya sea en modalidad presencial, a distancia o virtual, siguiendo los procesos de diseño instruccional. 4. Brindar apoyo en el soporte técnico a docentes y estudiantes en el uso correcto de la plataforma Moodle en todas sus modalidades, así como en las necesidades y proyectos implementados por el IDEAD. 5. Colaborar en la creación de documentos, manuales y videos destinados a la comunidad académica para el uso de la plataforma virtual, promoviendo la innovación y modernización del IDEAD. 6. Brindar apoyo en el análisis de información académica y administrativa en los procesos liderados por el IDEAD. 7. Contribuir a los procesos de capacitación destinados a docentes, estudiantes y la comunidad Unillanista, impulsados por el IDEAD.</v>
          </cell>
          <cell r="CT256">
            <v>1123863846.4000001</v>
          </cell>
          <cell r="CU256">
            <v>639</v>
          </cell>
          <cell r="CV256">
            <v>53022</v>
          </cell>
          <cell r="CY256">
            <v>9511</v>
          </cell>
          <cell r="CZ256" t="str">
            <v>M4</v>
          </cell>
        </row>
        <row r="257">
          <cell r="B257" t="str">
            <v>0158 DE 2024</v>
          </cell>
          <cell r="C257">
            <v>1121892109</v>
          </cell>
          <cell r="D257" t="str">
            <v>SANDRA MILENA HERNANDEZ HERRERA</v>
          </cell>
          <cell r="E257" t="str">
            <v>CONTRATO DE PRESTACIÓN DE SERVICIOS PROFESIONALES</v>
          </cell>
          <cell r="F257"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257">
            <v>45306</v>
          </cell>
          <cell r="H257">
            <v>29464320</v>
          </cell>
          <cell r="I257" t="str">
            <v>Seis (06) meses calendario</v>
          </cell>
          <cell r="J257">
            <v>45306</v>
          </cell>
          <cell r="K257">
            <v>45487</v>
          </cell>
          <cell r="L257" t="str">
            <v>NO APLICA</v>
          </cell>
          <cell r="M257" t="str">
            <v>NO APLICA</v>
          </cell>
          <cell r="N257" t="str">
            <v>NO APLICA</v>
          </cell>
          <cell r="O257">
            <v>7</v>
          </cell>
          <cell r="P257">
            <v>2619051</v>
          </cell>
          <cell r="Q257">
            <v>45306</v>
          </cell>
          <cell r="R257">
            <v>45322</v>
          </cell>
          <cell r="S257">
            <v>2455360</v>
          </cell>
          <cell r="T257">
            <v>45323</v>
          </cell>
          <cell r="U257">
            <v>45337</v>
          </cell>
          <cell r="W257">
            <v>45352</v>
          </cell>
          <cell r="X257">
            <v>45382</v>
          </cell>
          <cell r="Z257">
            <v>45383</v>
          </cell>
          <cell r="AA257">
            <v>45412</v>
          </cell>
          <cell r="AC257">
            <v>45413</v>
          </cell>
          <cell r="AD257">
            <v>45443</v>
          </cell>
          <cell r="AF257">
            <v>45444</v>
          </cell>
          <cell r="AG257">
            <v>45473</v>
          </cell>
          <cell r="AI257">
            <v>45474</v>
          </cell>
          <cell r="AJ257">
            <v>45487</v>
          </cell>
          <cell r="BI257" t="str">
            <v>Instituto de Ciencias Ambientales de la Orinoquia Colombiana</v>
          </cell>
          <cell r="BJ257" t="str">
            <v>MARCO AURELIO TORRES MORA</v>
          </cell>
          <cell r="BK257" t="str">
            <v>Director del Instituto de Ciencias Ambientales de la Orinoquia Colombiana</v>
          </cell>
          <cell r="BL257">
            <v>18</v>
          </cell>
          <cell r="BM257">
            <v>45306</v>
          </cell>
          <cell r="BN257">
            <v>102791592</v>
          </cell>
          <cell r="BO257">
            <v>163</v>
          </cell>
          <cell r="BP257">
            <v>45306</v>
          </cell>
          <cell r="BQ257">
            <v>29464320</v>
          </cell>
          <cell r="CS257" t="str">
            <v>1. Apoyar los procesos de recepción, generación de cotizaciones y planificación de servicios para cubrir las necesidades del Centro de Calidad de Aguas. 2. Colaborar en la revisión de resultados de laboratorio, así como en la elaboración y compilación de informes técnicos ambientales requeridos desde el Centro de Calidad de Aguas. 3. Apoyar en el pretratamiento y análisis de laboratorio de muestras hidrobiológicas necesarias en el Centro de Calidad de Aguas. 4. Contribuir al seguimiento del sistema de identificación y generación de muestras de los monitoreos ambientales realizados desde el Centro de Calidad de Aguas. 5. Cooperar en los procesos del sistema de gestión de calidad bajo el cual se desarrollan las actividades, asegurando la veracidad de la información producida y apoyando en los procesos de auditorías de investigación ambiental tanto internas como externas. 6. Apoyar las actividades académicas e investigativas llevadas a cabo por el Instituto de Ciencias Ambientales de la Orinoquía Colombiana (ICAOC), contribuyendo al desarrollo de distintos convenios y contratos interadministrativos.</v>
          </cell>
          <cell r="CT257">
            <v>1121892109</v>
          </cell>
          <cell r="CU257">
            <v>649</v>
          </cell>
          <cell r="CV257">
            <v>57706</v>
          </cell>
          <cell r="CY257">
            <v>7490</v>
          </cell>
          <cell r="CZ257" t="str">
            <v>M6</v>
          </cell>
        </row>
        <row r="258">
          <cell r="B258" t="str">
            <v>0159 DE 2024</v>
          </cell>
          <cell r="C258">
            <v>1121896021</v>
          </cell>
          <cell r="D258" t="str">
            <v>YAIR LEANDRO ZAPATA MUÑOZ</v>
          </cell>
          <cell r="E258" t="str">
            <v>CONTRATO DE PRESTACIÓN DE SERVICIOS PROFESIONALES</v>
          </cell>
          <cell r="F258"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258">
            <v>45306</v>
          </cell>
          <cell r="H258">
            <v>22193904</v>
          </cell>
          <cell r="I258" t="str">
            <v>Seis (06) meses calendario</v>
          </cell>
          <cell r="J258">
            <v>45306</v>
          </cell>
          <cell r="K258">
            <v>45487</v>
          </cell>
          <cell r="L258" t="str">
            <v>NO APLICA</v>
          </cell>
          <cell r="M258" t="str">
            <v>NO APLICA</v>
          </cell>
          <cell r="N258" t="str">
            <v>NO APLICA</v>
          </cell>
          <cell r="O258">
            <v>7</v>
          </cell>
          <cell r="P258">
            <v>1972791</v>
          </cell>
          <cell r="Q258">
            <v>45306</v>
          </cell>
          <cell r="R258">
            <v>45322</v>
          </cell>
          <cell r="S258">
            <v>1849492</v>
          </cell>
          <cell r="T258">
            <v>45323</v>
          </cell>
          <cell r="U258">
            <v>45337</v>
          </cell>
          <cell r="W258">
            <v>45352</v>
          </cell>
          <cell r="X258">
            <v>45382</v>
          </cell>
          <cell r="Z258">
            <v>45383</v>
          </cell>
          <cell r="AA258">
            <v>45412</v>
          </cell>
          <cell r="AC258">
            <v>45413</v>
          </cell>
          <cell r="AD258">
            <v>45443</v>
          </cell>
          <cell r="AF258">
            <v>45444</v>
          </cell>
          <cell r="AG258">
            <v>45473</v>
          </cell>
          <cell r="AI258">
            <v>45474</v>
          </cell>
          <cell r="AJ258">
            <v>45487</v>
          </cell>
          <cell r="BI258" t="str">
            <v>Instituto de Ciencias Ambientales de la Orinoquia Colombiana</v>
          </cell>
          <cell r="BJ258" t="str">
            <v>MARCO AURELIO TORRES MORA</v>
          </cell>
          <cell r="BK258" t="str">
            <v>Director del Instituto de Ciencias Ambientales de la Orinoquia Colombiana</v>
          </cell>
          <cell r="BL258">
            <v>18</v>
          </cell>
          <cell r="BM258">
            <v>45306</v>
          </cell>
          <cell r="BN258">
            <v>102791592</v>
          </cell>
          <cell r="BO258">
            <v>164</v>
          </cell>
          <cell r="BP258">
            <v>45306</v>
          </cell>
          <cell r="BQ258">
            <v>22193904</v>
          </cell>
          <cell r="CS258" t="str">
            <v>1. Apoyar en el pretratamiento y análisis de laboratorio de muestras hidrobiológicas y fisicoquímicas requeridas en el Centro de Calidad de Aguas. 2. Colaborar en las actividades de articulación del Centro de Calidad de Aguas del ICAOC con el sistema de coordinación de laboratorios y el sistema de gestión integrado de la Universidad de los Llanos. 3. Apoyar los procesos de elaboración, revisión y control de la información documentada en medio físico y digital de las diferentes unidades del Centro de Calidad de Aguas relacionada con el sistema de gestión de calidad (instructivos de ensayo, operación, cartas de control, hojas de vida de equipos, formatos de trabajo, correspondencia, actas de reunión, listados de asistencia, rotulación de carpetas y equipos). 4. Contribuir a los procesos de planeación, verificación y actualización del plan de aseguramiento metrológico del Centro de Calidad de Aguas de las diferentes unidades del Centro de Calidad de Aguas (CCA) del ICAOC. 5. Apoyar los procesos del sistema de gestión de calidad bajo el cual se desarrollan las actividades, asegurando la veracidad de la información producida, y al presentarse auditorías de seguimiento, tratamiento de trabajo no conforme y acciones de mejora. 6. Apoyar las actividades académicas e investigativas llevadas a cabo por el Instituto de Ciencias Ambientales de la Orinoquía Colombiana (ICAOC), contribuyendo al desarrollo de distintos convenios y contratos interadministrativos.</v>
          </cell>
          <cell r="CT258">
            <v>1121896021.0999999</v>
          </cell>
          <cell r="CU258">
            <v>649</v>
          </cell>
          <cell r="CV258">
            <v>57706</v>
          </cell>
          <cell r="CY258">
            <v>8299</v>
          </cell>
          <cell r="CZ258" t="str">
            <v>M6</v>
          </cell>
        </row>
        <row r="259">
          <cell r="B259" t="str">
            <v>0160 DE 2024</v>
          </cell>
          <cell r="C259">
            <v>1121913636</v>
          </cell>
          <cell r="D259" t="str">
            <v>YIRLEY ANGELICA RINCON BLANQUICET</v>
          </cell>
          <cell r="E259" t="str">
            <v>CONTRATO DE PRESTACIÓN DE SERVICIOS PROFESIONALES</v>
          </cell>
          <cell r="F259"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259">
            <v>45306</v>
          </cell>
          <cell r="H259">
            <v>18367368</v>
          </cell>
          <cell r="I259" t="str">
            <v>Seis (06) meses calendario</v>
          </cell>
          <cell r="J259">
            <v>45306</v>
          </cell>
          <cell r="K259">
            <v>45487</v>
          </cell>
          <cell r="L259" t="str">
            <v>NO APLICA</v>
          </cell>
          <cell r="M259" t="str">
            <v>NO APLICA</v>
          </cell>
          <cell r="N259" t="str">
            <v>NO APLICA</v>
          </cell>
          <cell r="O259">
            <v>7</v>
          </cell>
          <cell r="P259">
            <v>1632655</v>
          </cell>
          <cell r="Q259">
            <v>45306</v>
          </cell>
          <cell r="R259">
            <v>45322</v>
          </cell>
          <cell r="S259">
            <v>1530614</v>
          </cell>
          <cell r="T259">
            <v>45323</v>
          </cell>
          <cell r="U259">
            <v>45337</v>
          </cell>
          <cell r="W259">
            <v>45352</v>
          </cell>
          <cell r="X259">
            <v>45382</v>
          </cell>
          <cell r="Z259">
            <v>45383</v>
          </cell>
          <cell r="AA259">
            <v>45412</v>
          </cell>
          <cell r="AC259">
            <v>45413</v>
          </cell>
          <cell r="AD259">
            <v>45443</v>
          </cell>
          <cell r="AF259">
            <v>45444</v>
          </cell>
          <cell r="AG259">
            <v>45473</v>
          </cell>
          <cell r="AI259">
            <v>45474</v>
          </cell>
          <cell r="AJ259">
            <v>45487</v>
          </cell>
          <cell r="BI259" t="str">
            <v>Instituto de Ciencias Ambientales de la Orinoquia Colombiana</v>
          </cell>
          <cell r="BJ259" t="str">
            <v>MARCO AURELIO TORRES MORA</v>
          </cell>
          <cell r="BK259" t="str">
            <v>Director del Instituto de Ciencias Ambientales de la Orinoquia Colombiana</v>
          </cell>
          <cell r="BL259">
            <v>18</v>
          </cell>
          <cell r="BM259">
            <v>45306</v>
          </cell>
          <cell r="BN259">
            <v>102791592</v>
          </cell>
          <cell r="BO259">
            <v>165</v>
          </cell>
          <cell r="BP259">
            <v>45306</v>
          </cell>
          <cell r="BQ259">
            <v>18367368</v>
          </cell>
          <cell r="CS259" t="str">
            <v>1. Colaborar en el procesamiento en laboratorio de muestras microbiológicas e hidrobiológicas, así como en la elaboración de informes de resultados en el Centro de Calidad de Aguas. 2. Apoyar en la determinación y análisis de controles de calidad para garantizar la confiabilidad de los datos emitidos por la Unidad de Microbiología. 3. Colaborar en el seguimiento de las condiciones ambientales, la organización y disposición final de residuos del área de la Unidad de Microbiología del Centro de Calidad de Aguas. 4. Contribuir en los procesos del sistema de gestión de calidad bajo el cual se desarrollan las actividades, asegurando la veracidad de la información producida y apoyando en auditorías de investigación ambiental, tanto internas como externas. 5. Apoyar las actividades académicas e investigativas llevadas a cabo por el Instituto de Ciencias Ambientales de la Orinoquía Colombiana (ICAOC), contribuyendo al desarrollo de distintos convenios y contratos interadministrativos.</v>
          </cell>
          <cell r="CT259">
            <v>1121913636.2</v>
          </cell>
          <cell r="CU259">
            <v>649</v>
          </cell>
          <cell r="CV259">
            <v>57706</v>
          </cell>
          <cell r="CY259">
            <v>8560</v>
          </cell>
          <cell r="CZ259" t="str">
            <v>M5</v>
          </cell>
        </row>
        <row r="260">
          <cell r="B260" t="str">
            <v>0161 DE 2024</v>
          </cell>
          <cell r="C260">
            <v>3802477</v>
          </cell>
          <cell r="D260" t="str">
            <v>JAIRO ANDRES NOVOA BERNATE</v>
          </cell>
          <cell r="E260" t="str">
            <v>CONTRATO DE PRESTACIÓN DE SERVICIOS PROFESIONALES</v>
          </cell>
          <cell r="F260"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260">
            <v>45306</v>
          </cell>
          <cell r="H260">
            <v>16383000</v>
          </cell>
          <cell r="I260" t="str">
            <v>Seis (06) meses calendario</v>
          </cell>
          <cell r="J260">
            <v>45306</v>
          </cell>
          <cell r="K260">
            <v>45487</v>
          </cell>
          <cell r="L260" t="str">
            <v>NO APLICA</v>
          </cell>
          <cell r="M260" t="str">
            <v>NO APLICA</v>
          </cell>
          <cell r="N260" t="str">
            <v>NO APLICA</v>
          </cell>
          <cell r="O260">
            <v>7</v>
          </cell>
          <cell r="P260">
            <v>1456267</v>
          </cell>
          <cell r="Q260">
            <v>45306</v>
          </cell>
          <cell r="R260">
            <v>45322</v>
          </cell>
          <cell r="S260">
            <v>2730500</v>
          </cell>
          <cell r="T260">
            <v>45323</v>
          </cell>
          <cell r="U260">
            <v>45351</v>
          </cell>
          <cell r="V260">
            <v>2730500</v>
          </cell>
          <cell r="W260">
            <v>45352</v>
          </cell>
          <cell r="X260">
            <v>45382</v>
          </cell>
          <cell r="Y260">
            <v>2730500</v>
          </cell>
          <cell r="Z260">
            <v>45383</v>
          </cell>
          <cell r="AA260">
            <v>45412</v>
          </cell>
          <cell r="AB260">
            <v>2730500</v>
          </cell>
          <cell r="AC260">
            <v>45413</v>
          </cell>
          <cell r="AD260">
            <v>45443</v>
          </cell>
          <cell r="AE260">
            <v>2730500</v>
          </cell>
          <cell r="AF260">
            <v>45444</v>
          </cell>
          <cell r="AG260">
            <v>45473</v>
          </cell>
          <cell r="AH260">
            <v>1274233</v>
          </cell>
          <cell r="AI260">
            <v>45474</v>
          </cell>
          <cell r="AJ260">
            <v>45487</v>
          </cell>
          <cell r="BI260" t="str">
            <v>Instituto de Ciencias Ambientales de la Orinoquia Colombiana</v>
          </cell>
          <cell r="BJ260" t="str">
            <v>MARCO AURELIO TORRES MORA</v>
          </cell>
          <cell r="BK260" t="str">
            <v>Director del Instituto de Ciencias Ambientales de la Orinoquia Colombiana</v>
          </cell>
          <cell r="BL260">
            <v>18</v>
          </cell>
          <cell r="BM260">
            <v>45306</v>
          </cell>
          <cell r="BN260">
            <v>102791592</v>
          </cell>
          <cell r="BO260">
            <v>166</v>
          </cell>
          <cell r="BP260">
            <v>45306</v>
          </cell>
          <cell r="BQ260">
            <v>16383000</v>
          </cell>
          <cell r="CS260" t="str">
            <v>1. Colaborar en el procesamiento de muestras en laboratorio para análisis fisicoquímicos en matrices de agua y suelo, así como llevar un registro de bitácoras con los resultados requeridos en el Centro de Calidad de Aguas. 2. Apoyar en la determinación y análisis de controles de calidad para garantizar la confiabilidad de los datos emitidos por el laboratorio. 3. Apoyar las acciones necesarias para la correcta entrega y disposición final de los residuos generados, incluyendo el aseo y etiquetado del cuarto frío, así como el seguimiento de las condiciones ambientales. 4. Contribuir a los procesos del sistema de gestión de calidad bajo el cual se desarrollan las actividades, asegurando la veracidad de la información producida y presentando auditorías de investigación ambiental internas y externas. 5. Colaborar en las actividades académicas e investigativas realizadas por el Instituto de Ciencias Ambientales de la Orinoquía Colombiana (ICAOC) que contribuyan al desarrollo de los distintos convenios y contratos interadministrativos.</v>
          </cell>
          <cell r="CT260">
            <v>3802477</v>
          </cell>
          <cell r="CU260">
            <v>649</v>
          </cell>
          <cell r="CV260">
            <v>57706</v>
          </cell>
          <cell r="CY260">
            <v>7210</v>
          </cell>
          <cell r="CZ260" t="str">
            <v>M6</v>
          </cell>
        </row>
        <row r="261">
          <cell r="B261" t="str">
            <v>0162 DE 2024</v>
          </cell>
          <cell r="C261">
            <v>1121954993</v>
          </cell>
          <cell r="D261" t="str">
            <v>FRAYTHER HERNAN PARRADO PARRADO</v>
          </cell>
          <cell r="E261" t="str">
            <v>CONTRATO DE PRESTACIÓN DE SERVICIOS PROFESIONALES</v>
          </cell>
          <cell r="F261"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261">
            <v>45306</v>
          </cell>
          <cell r="H261">
            <v>16383000</v>
          </cell>
          <cell r="I261" t="str">
            <v>Seis (06) meses calendario</v>
          </cell>
          <cell r="J261">
            <v>45306</v>
          </cell>
          <cell r="K261">
            <v>45487</v>
          </cell>
          <cell r="L261" t="str">
            <v>NO APLICA</v>
          </cell>
          <cell r="M261" t="str">
            <v>NO APLICA</v>
          </cell>
          <cell r="N261" t="str">
            <v>NO APLICA</v>
          </cell>
          <cell r="O261">
            <v>7</v>
          </cell>
          <cell r="P261">
            <v>1456267</v>
          </cell>
          <cell r="Q261">
            <v>45306</v>
          </cell>
          <cell r="R261">
            <v>45322</v>
          </cell>
          <cell r="S261">
            <v>2730500</v>
          </cell>
          <cell r="T261">
            <v>45323</v>
          </cell>
          <cell r="U261">
            <v>45351</v>
          </cell>
          <cell r="V261">
            <v>2730500</v>
          </cell>
          <cell r="W261">
            <v>45352</v>
          </cell>
          <cell r="X261">
            <v>45382</v>
          </cell>
          <cell r="Y261">
            <v>2730500</v>
          </cell>
          <cell r="Z261">
            <v>45383</v>
          </cell>
          <cell r="AA261">
            <v>45412</v>
          </cell>
          <cell r="AB261">
            <v>2730500</v>
          </cell>
          <cell r="AC261">
            <v>45413</v>
          </cell>
          <cell r="AD261">
            <v>45443</v>
          </cell>
          <cell r="AE261">
            <v>2730500</v>
          </cell>
          <cell r="AF261">
            <v>45444</v>
          </cell>
          <cell r="AG261">
            <v>45473</v>
          </cell>
          <cell r="AH261">
            <v>1274233</v>
          </cell>
          <cell r="AI261">
            <v>45474</v>
          </cell>
          <cell r="AJ261">
            <v>45487</v>
          </cell>
          <cell r="BI261" t="str">
            <v>Instituto de Ciencias Ambientales de la Orinoquia Colombiana</v>
          </cell>
          <cell r="BJ261" t="str">
            <v>MARCO AURELIO TORRES MORA</v>
          </cell>
          <cell r="BK261" t="str">
            <v>Director del Instituto de Ciencias Ambientales de la Orinoquia Colombiana</v>
          </cell>
          <cell r="BL261">
            <v>18</v>
          </cell>
          <cell r="BM261">
            <v>45306</v>
          </cell>
          <cell r="BN261">
            <v>102791592</v>
          </cell>
          <cell r="BO261">
            <v>167</v>
          </cell>
          <cell r="BP261">
            <v>45306</v>
          </cell>
          <cell r="BQ261">
            <v>16383000</v>
          </cell>
          <cell r="CS261" t="str">
            <v>1. Apoyar la compilación, organización, control y verificación de información relacionada a la Unidad de Muestreo, así como del inventario de materiales, recipientes, insumos y equipos del Centro de Calidad de Aguas. 2. Contribuir con la toma, aseguramiento de muestras y registro de parámetros in situ en campo requeridos desde el Centro de Calidad de Aguas (Actividad que implica campo). 3. Apoyar el procesamiento y análisis de muestras y controles de calidad asociados a los métodos de ensayo (Actividad que implica laboratorio). 4. Coadyuvar en la elaboración de informes técnicos de campo y de la calidad fisicoquímica del agua requeridos en el Centro de Calidad de Aguas. 5. Cooperar en los procesos del sistema de gestión de calidad bajo el cual se desarrollan las actividades asegurando la veracidad de la información producida en procura del desarrollo de los planes de mejoramiento del Centro de Calidad de Aguas.  6. Apoyar las actividades académicas y de investigación que se adelanten por el Instituto de Ciencias Ambientales de la Orinoquía Colombiana (ICAOC) que coadyuven al desarrollo de los distintos convenios y contratos interadministrativos.</v>
          </cell>
          <cell r="CT261">
            <v>1121954993</v>
          </cell>
          <cell r="CU261">
            <v>649</v>
          </cell>
          <cell r="CV261">
            <v>57706</v>
          </cell>
          <cell r="CY261">
            <v>7490</v>
          </cell>
          <cell r="CZ261" t="str">
            <v>M6</v>
          </cell>
        </row>
        <row r="262">
          <cell r="B262" t="str">
            <v>0163 DE 2024</v>
          </cell>
          <cell r="C262">
            <v>1121864359</v>
          </cell>
          <cell r="D262" t="str">
            <v>YORBI KAREN RAMIREZ GAMBOA</v>
          </cell>
          <cell r="E262" t="str">
            <v>CONTRATO DE PRESTACIÓN DE SERVICIOS DE APOYO A LA GESTIÓN</v>
          </cell>
          <cell r="F262" t="str">
            <v xml:space="preserve">PRESTACIÓN DE SERVICIOS DE APOYO A LA GESTIÓN NECESARIO PARA EL FORTALECIMIENTO DE LOS PROCESOS ADMINISTRATIVOS EN EL CENTRO DE IDIOMAS DE LA FACULTAD DE CIENCIAS HUMANAS Y DE LA EDUCACIÓN. </v>
          </cell>
          <cell r="G262">
            <v>45306</v>
          </cell>
          <cell r="H262">
            <v>13010226</v>
          </cell>
          <cell r="I262" t="str">
            <v>Seis (06) meses calendario</v>
          </cell>
          <cell r="J262">
            <v>45306</v>
          </cell>
          <cell r="K262">
            <v>45487</v>
          </cell>
          <cell r="L262" t="str">
            <v>NO APLICA</v>
          </cell>
          <cell r="M262" t="str">
            <v>NO APLICA</v>
          </cell>
          <cell r="N262" t="str">
            <v>NO APLICA</v>
          </cell>
          <cell r="O262">
            <v>7</v>
          </cell>
          <cell r="P262">
            <v>1156465</v>
          </cell>
          <cell r="Q262">
            <v>45306</v>
          </cell>
          <cell r="R262">
            <v>45322</v>
          </cell>
          <cell r="S262">
            <v>2168371</v>
          </cell>
          <cell r="T262">
            <v>45323</v>
          </cell>
          <cell r="U262">
            <v>45351</v>
          </cell>
          <cell r="V262">
            <v>2168371</v>
          </cell>
          <cell r="W262">
            <v>45352</v>
          </cell>
          <cell r="X262">
            <v>45382</v>
          </cell>
          <cell r="Y262">
            <v>2168371</v>
          </cell>
          <cell r="Z262">
            <v>45383</v>
          </cell>
          <cell r="AA262">
            <v>45412</v>
          </cell>
          <cell r="AB262">
            <v>2168371</v>
          </cell>
          <cell r="AC262">
            <v>45413</v>
          </cell>
          <cell r="AD262">
            <v>45443</v>
          </cell>
          <cell r="AE262">
            <v>2168371</v>
          </cell>
          <cell r="AF262">
            <v>45444</v>
          </cell>
          <cell r="AG262">
            <v>45473</v>
          </cell>
          <cell r="AH262">
            <v>1011906</v>
          </cell>
          <cell r="AI262">
            <v>45474</v>
          </cell>
          <cell r="AJ262">
            <v>45487</v>
          </cell>
          <cell r="BI262" t="str">
            <v>Facultad de Ciencias Humanas y de la Educación</v>
          </cell>
          <cell r="BJ262" t="str">
            <v xml:space="preserve">FERNANDO CAMPOS POLO </v>
          </cell>
          <cell r="BK262" t="str">
            <v>Decano de la Facultad de Ciencias Humanas y de la Educación</v>
          </cell>
          <cell r="BL262">
            <v>20</v>
          </cell>
          <cell r="BM262">
            <v>45306</v>
          </cell>
          <cell r="BN262">
            <v>2599259317</v>
          </cell>
          <cell r="BO262">
            <v>180</v>
          </cell>
          <cell r="BP262">
            <v>45306</v>
          </cell>
          <cell r="BQ262">
            <v>13010226</v>
          </cell>
          <cell r="CS262" t="str">
            <v>1. Contribuir con el archivo y control de los documentos de los registros correspondientes para programas de extensión a la comunidad alineados con la normatividad de archivo vigente al igual que la normatividad de la Secretaría de Educación Municipal y Departamental siguiendo las medidas dispuestas por la Oficina de Correspondencia y Archivo. 2. Coadyuvar con la oferta y promoción de los servicios del Centro de Idiomas.  3. Apoyo en la actualización del estudio de mercado y aspectos de contexto de acuerdo a las normas establecidas. 4. Coadyuvar en los diferentes procesos de legalización, actualización o de trámite de proyectos de registros, educación continuada, convenios etc. 5. Apoyar a la dirección y/o coordinación en diferentes procesos de acuerdo a las necesidades. 6. Apoyar en el control del inventario que se encuentra en el Centro de Idiomas. 7. Apoyar en el seguimiento y control de la base de datos de los estudiantes de extensión a la comunidad.  8. Contribuir con los procesos de calidad y planes de mejora.</v>
          </cell>
          <cell r="CT262">
            <v>1121864359</v>
          </cell>
          <cell r="CU262">
            <v>440</v>
          </cell>
          <cell r="CV262">
            <v>56503</v>
          </cell>
          <cell r="CY262">
            <v>4761</v>
          </cell>
          <cell r="CZ262" t="str">
            <v>M6</v>
          </cell>
        </row>
        <row r="263">
          <cell r="B263" t="str">
            <v>0164 DE 2024</v>
          </cell>
          <cell r="C263">
            <v>1006779215</v>
          </cell>
          <cell r="D263" t="str">
            <v>LAURA VALENTINA FRIAS MENDEZ</v>
          </cell>
          <cell r="E263" t="str">
            <v>CONTRATO DE PRESTACIÓN DE SERVICIOS DE APOYO A LA GESTIÓN</v>
          </cell>
          <cell r="F263" t="str">
            <v>PRESTACIÓN DE SERVICIOS DE APOYO A LA GESTIÓN NECESARIO PARA EL FORTALECIMIENTO DE LOS PROCESOS ACADÉMICOS Y ADMINISTRATIVOS DEL CENTRO DE IDIOMAS DE LA FACULTAD DE CIENCIAS HUMANAS Y DE LA EDUCACIÓN DE LA UNIVERSIDAD DE LOS LLANOS.</v>
          </cell>
          <cell r="G263">
            <v>45306</v>
          </cell>
          <cell r="H263">
            <v>13010226</v>
          </cell>
          <cell r="I263" t="str">
            <v>Seis (06) meses calendario</v>
          </cell>
          <cell r="J263">
            <v>45306</v>
          </cell>
          <cell r="K263">
            <v>45487</v>
          </cell>
          <cell r="L263" t="str">
            <v>NO APLICA</v>
          </cell>
          <cell r="M263" t="str">
            <v>NO APLICA</v>
          </cell>
          <cell r="N263" t="str">
            <v>NO APLICA</v>
          </cell>
          <cell r="O263">
            <v>7</v>
          </cell>
          <cell r="P263">
            <v>1156465</v>
          </cell>
          <cell r="Q263">
            <v>45306</v>
          </cell>
          <cell r="R263">
            <v>45322</v>
          </cell>
          <cell r="S263">
            <v>2168371</v>
          </cell>
          <cell r="T263">
            <v>45323</v>
          </cell>
          <cell r="U263">
            <v>45351</v>
          </cell>
          <cell r="V263">
            <v>2168371</v>
          </cell>
          <cell r="W263">
            <v>45352</v>
          </cell>
          <cell r="X263">
            <v>45382</v>
          </cell>
          <cell r="Y263">
            <v>2168371</v>
          </cell>
          <cell r="Z263">
            <v>45383</v>
          </cell>
          <cell r="AA263">
            <v>45412</v>
          </cell>
          <cell r="AB263">
            <v>2168371</v>
          </cell>
          <cell r="AC263">
            <v>45413</v>
          </cell>
          <cell r="AD263">
            <v>45443</v>
          </cell>
          <cell r="AE263">
            <v>2168371</v>
          </cell>
          <cell r="AF263">
            <v>45444</v>
          </cell>
          <cell r="AG263">
            <v>45473</v>
          </cell>
          <cell r="AH263">
            <v>1011906</v>
          </cell>
          <cell r="AI263">
            <v>45474</v>
          </cell>
          <cell r="AJ263">
            <v>45487</v>
          </cell>
          <cell r="BI263" t="str">
            <v>Facultad de Ciencias Humanas y de la Educación</v>
          </cell>
          <cell r="BJ263" t="str">
            <v xml:space="preserve">FERNANDO CAMPOS POLO </v>
          </cell>
          <cell r="BK263" t="str">
            <v>Decano de la Facultad de Ciencias Humanas y de la Educación</v>
          </cell>
          <cell r="BL263">
            <v>20</v>
          </cell>
          <cell r="BM263">
            <v>45306</v>
          </cell>
          <cell r="BN263">
            <v>2599259317</v>
          </cell>
          <cell r="BO263">
            <v>178</v>
          </cell>
          <cell r="BP263">
            <v>45306</v>
          </cell>
          <cell r="BQ263">
            <v>13010226</v>
          </cell>
          <cell r="CS263" t="str">
            <v>1. Apoyar en la atención al área del servicio al cliente para toda la comunidad educativa del Centro de Idiomas. 2. Brindar apoyo en el proceso de recepción de carpetas y proceso de matrículas a estudiantes nuevos y antiguos de manera física y digital. 3. Colaborar en la gestión de correo, generar entrada y salida de correspondencia, gestión de correo electrónico. 4. Apoyar en el control y suministro de ayudas educativas para el personal docente. 5. Contribuir en el archivo y control de documentos del área según normatividad. 6. Apoyar en la realización de listados para pólizas. 7. Apoyar los procesos de apertura de semestre académico de las diferentes sedes de Centro de Idiomas. 8. Coadyuvar en los diferentes procesos de legalización, actualización o de trámite de proyectos de educación continuada, convenios o de registro de nuevas sedes del Centro de Idiomas. 9. Colaborar en la digitación de facturación electrónica. 10. Contribuir con los procesos de calidad y planes de mejora.</v>
          </cell>
          <cell r="CT263">
            <v>1006779215</v>
          </cell>
          <cell r="CU263">
            <v>440</v>
          </cell>
          <cell r="CV263">
            <v>56503</v>
          </cell>
          <cell r="CY263">
            <v>8299</v>
          </cell>
          <cell r="CZ263" t="str">
            <v>M6</v>
          </cell>
        </row>
        <row r="264">
          <cell r="B264" t="str">
            <v>0165 DE 2024</v>
          </cell>
          <cell r="C264">
            <v>86060931</v>
          </cell>
          <cell r="D264" t="str">
            <v>JOSE HELI CASTRO QUEVEDO</v>
          </cell>
          <cell r="E264" t="str">
            <v>CONTRATO DE PRESTACIÓN DE SERVICIOS DE APOYO A LA GESTIÓN</v>
          </cell>
          <cell r="F264" t="str">
            <v>PRESTACIÓN DE SERVICIOS DE APOYO A LA GESTIÓN NECESARIO PARA EL FORTALECIMIENTO DE LOS PROCESOS DE PROMOCIÓN Y FOMENTO DE HÁBITOS DE VIDA SALUDABLES EN EL CENTRO DE IDIOMAS DE LA FACULTAD DE CIENCIAS HUMANAS Y DE LA EDUCACIÓN DE LA UNIVERSIDAD DE LOS LLANOS.</v>
          </cell>
          <cell r="G264">
            <v>45306</v>
          </cell>
          <cell r="H264">
            <v>14540832</v>
          </cell>
          <cell r="I264" t="str">
            <v>Seis (06) meses calendario</v>
          </cell>
          <cell r="J264">
            <v>45306</v>
          </cell>
          <cell r="K264">
            <v>45487</v>
          </cell>
          <cell r="L264" t="str">
            <v>NO APLICA</v>
          </cell>
          <cell r="M264" t="str">
            <v>NO APLICA</v>
          </cell>
          <cell r="N264" t="str">
            <v>NO APLICA</v>
          </cell>
          <cell r="O264">
            <v>7</v>
          </cell>
          <cell r="P264">
            <v>1292518</v>
          </cell>
          <cell r="Q264">
            <v>45306</v>
          </cell>
          <cell r="R264">
            <v>45322</v>
          </cell>
          <cell r="S264">
            <v>2423472</v>
          </cell>
          <cell r="T264">
            <v>45323</v>
          </cell>
          <cell r="U264">
            <v>45351</v>
          </cell>
          <cell r="V264">
            <v>2423472</v>
          </cell>
          <cell r="W264">
            <v>45352</v>
          </cell>
          <cell r="X264">
            <v>45382</v>
          </cell>
          <cell r="Y264">
            <v>2423472</v>
          </cell>
          <cell r="Z264">
            <v>45383</v>
          </cell>
          <cell r="AA264">
            <v>45412</v>
          </cell>
          <cell r="AB264">
            <v>2423472</v>
          </cell>
          <cell r="AC264">
            <v>45413</v>
          </cell>
          <cell r="AD264">
            <v>45443</v>
          </cell>
          <cell r="AE264">
            <v>2423472</v>
          </cell>
          <cell r="AF264">
            <v>45444</v>
          </cell>
          <cell r="AG264">
            <v>45473</v>
          </cell>
          <cell r="AH264">
            <v>1130954</v>
          </cell>
          <cell r="AI264">
            <v>45474</v>
          </cell>
          <cell r="AJ264">
            <v>45487</v>
          </cell>
          <cell r="BI264" t="str">
            <v>Facultad de Ciencias Humanas y de la Educación</v>
          </cell>
          <cell r="BJ264" t="str">
            <v>JHON FREYD MONROY RODRIGUEZ</v>
          </cell>
          <cell r="BK264" t="str">
            <v>Jefe de Oficina</v>
          </cell>
          <cell r="BL264">
            <v>20</v>
          </cell>
          <cell r="BM264">
            <v>45306</v>
          </cell>
          <cell r="BN264">
            <v>2599259317</v>
          </cell>
          <cell r="BO264">
            <v>177</v>
          </cell>
          <cell r="BP264">
            <v>45306</v>
          </cell>
          <cell r="BQ264">
            <v>14540832</v>
          </cell>
          <cell r="CS264" t="str">
            <v>1. Contribuir con la organización del registro físico y digital de los participantes en las actividades, en los formatos institucionales que se tengan establecidos para el área de la salud del centro de idiomas. 2. Brindar apoyo en el desarrollo de las acciones del área de salud del centro de idiomas (asesorías individuales, grupales, talleres, jornadas y campañas de promoción y prevención en salud). 3. Prestar apoyo en la atención de primeros auxilios básicos para la comunidad del centro de idiomas. 4. Cooperar con el supervisor y la coordinación en la elaboración del informe mensual descriptivo y estadístico, en medio físico y magnético con los soportes respectivos de las actividades realizadas. 5. Contribuir en la gestión de actividades y eventos especiales que desde el centro de idiomas se realicen con la universidad de los llanos. 6. Colaborar en las estrategias que se desarrollan en el centro de idiomas encaminadas a masificar la divulgación de servicios y aumentar el índice de participación de la comunidad del centro de idiomas (estudiantes, docentes, administrativos y egresados). 7. Apoyar la articulación de la información del área de la salud respecto a los estudiantes del programa de extensión a la comunidad. 8. Apoyar al área de salud frente a la proyección e implementación de los protocolos de bioseguridad dirigidos a la comunidad docente y no docente de la Universidad de los Llanos. 9. Apoyar en la atención a estudiantes y usuarios del Centro de Idiomas. 10. Contribuir con los procesos de calidad y planes de mejora.</v>
          </cell>
          <cell r="CT264">
            <v>86060931</v>
          </cell>
          <cell r="CU264">
            <v>440</v>
          </cell>
          <cell r="CV264">
            <v>56503</v>
          </cell>
          <cell r="CY264">
            <v>7490</v>
          </cell>
          <cell r="CZ264" t="str">
            <v>M6</v>
          </cell>
        </row>
        <row r="265">
          <cell r="B265" t="str">
            <v>0166 DE 2024</v>
          </cell>
          <cell r="C265">
            <v>1121822577</v>
          </cell>
          <cell r="D265" t="str">
            <v>WIGDY KATHERINE ARENAS FAJARDO</v>
          </cell>
          <cell r="E265" t="str">
            <v>CONTRATO DE PRESTACIÓN DE SERVICIOS DE APOYO A LA GESTIÓN</v>
          </cell>
          <cell r="F265" t="str">
            <v>PRESTACIÓN DE SERVICIOS DE APOYO A LA GESTIÓN NECESARIO PARA EL FORTALECIMIENTO DE LOS PROCESOS ACADÉMICOS Y ADMINISTRATIVOS DEL CENTRO DE IDIOMAS DE LA FACULTAD DE CIENCIAS HUMANAS Y DE LA EDUCACIÓN DE LA UNIVERSIDAD DE LOS LLANOS.</v>
          </cell>
          <cell r="G265">
            <v>45306</v>
          </cell>
          <cell r="H265">
            <v>13010226</v>
          </cell>
          <cell r="I265" t="str">
            <v>Seis (06) meses calendario</v>
          </cell>
          <cell r="J265">
            <v>45306</v>
          </cell>
          <cell r="K265">
            <v>45487</v>
          </cell>
          <cell r="L265" t="str">
            <v>NO APLICA</v>
          </cell>
          <cell r="M265" t="str">
            <v>NO APLICA</v>
          </cell>
          <cell r="N265" t="str">
            <v>NO APLICA</v>
          </cell>
          <cell r="O265">
            <v>7</v>
          </cell>
          <cell r="P265">
            <v>1156465</v>
          </cell>
          <cell r="Q265">
            <v>45306</v>
          </cell>
          <cell r="R265">
            <v>45322</v>
          </cell>
          <cell r="S265">
            <v>2168371</v>
          </cell>
          <cell r="T265">
            <v>45323</v>
          </cell>
          <cell r="U265">
            <v>45351</v>
          </cell>
          <cell r="V265">
            <v>2168371</v>
          </cell>
          <cell r="W265">
            <v>45352</v>
          </cell>
          <cell r="X265">
            <v>45382</v>
          </cell>
          <cell r="Y265">
            <v>2168371</v>
          </cell>
          <cell r="Z265">
            <v>45383</v>
          </cell>
          <cell r="AA265">
            <v>45412</v>
          </cell>
          <cell r="AB265">
            <v>2168371</v>
          </cell>
          <cell r="AC265">
            <v>45413</v>
          </cell>
          <cell r="AD265">
            <v>45443</v>
          </cell>
          <cell r="AE265">
            <v>2168371</v>
          </cell>
          <cell r="AF265">
            <v>45444</v>
          </cell>
          <cell r="AG265">
            <v>45473</v>
          </cell>
          <cell r="AH265">
            <v>1011906</v>
          </cell>
          <cell r="AI265">
            <v>45474</v>
          </cell>
          <cell r="AJ265">
            <v>45487</v>
          </cell>
          <cell r="BI265" t="str">
            <v>Facultad de Ciencias Humanas y de la Educación</v>
          </cell>
          <cell r="BJ265" t="str">
            <v xml:space="preserve">FERNANDO CAMPOS POLO </v>
          </cell>
          <cell r="BK265" t="str">
            <v>Decano de la Facultad de Ciencias Humanas y de la Educación</v>
          </cell>
          <cell r="BL265">
            <v>20</v>
          </cell>
          <cell r="BM265">
            <v>45306</v>
          </cell>
          <cell r="BN265">
            <v>2599259317</v>
          </cell>
          <cell r="BO265">
            <v>179</v>
          </cell>
          <cell r="BP265">
            <v>45306</v>
          </cell>
          <cell r="BQ265">
            <v>13010226</v>
          </cell>
          <cell r="CS265" t="str">
            <v>1. Apoyar en la atención en el área del servicio al cliente para toda la comunidad educativa del Centro de Idioma. 2. Brindar apoyo en el proceso de recepción de carpetas y proceso de matrículas a estudiantes nuevos y antiguos de manera física y digital. 3. Colaborar en la gestión de correo, generar entrada y salida de correspondencia, gestión de correo electrónico. 4. Apoyar en el control y suministro de ayudas educativas para el personal docente. 5. Contribuir en el archivo y control de documentos del área según normatividad. 6. Apoyar los procesos de apertura de semestre académico de las diferentes sedes de Centro de Idiomas. 7. Coadyuvar con el registro de estudiantes en la plataforma SIET. 8. Contribuir con los procesos de calidad y planes de mejora.</v>
          </cell>
          <cell r="CT265">
            <v>1121822577</v>
          </cell>
          <cell r="CU265">
            <v>440</v>
          </cell>
          <cell r="CV265">
            <v>56503</v>
          </cell>
          <cell r="CY265">
            <v>8299</v>
          </cell>
          <cell r="CZ265" t="str">
            <v>M6</v>
          </cell>
        </row>
        <row r="266">
          <cell r="B266" t="str">
            <v>0167 DE 2024</v>
          </cell>
          <cell r="C266">
            <v>1007273641</v>
          </cell>
          <cell r="D266" t="str">
            <v>GABRIEL ELKIN MARTINEZ AMORTEGUI</v>
          </cell>
          <cell r="E266" t="str">
            <v>CONTRATO DE PRESTACIÓN DE SERVICIOS DE APOYO A LA GESTIÓN</v>
          </cell>
          <cell r="F266" t="str">
            <v>PRESTACIÓN DE SERVICIOS DE APOYO A LA GESTIÓN NECESARIO PARA EL DESARROLLO DEL PROYECTO FICHA BPUNI FCHE 02 3110 2023 “FORTALECIMIENTO DE LAS HABILIDADES COMUNICATIVAS EN UNA SEGUNDA LENGUA PARA LOS ESTUDIANTES DEL PROGRAMA DE BILINGÜISMO BULL DE LA UNIVERSIDAD DE LOS LLANOS”</v>
          </cell>
          <cell r="G266">
            <v>45306</v>
          </cell>
          <cell r="H266">
            <v>13010226</v>
          </cell>
          <cell r="I266" t="str">
            <v>Seis (06) meses calendario</v>
          </cell>
          <cell r="J266">
            <v>45306</v>
          </cell>
          <cell r="K266">
            <v>45487</v>
          </cell>
          <cell r="L266" t="str">
            <v>NO APLICA</v>
          </cell>
          <cell r="M266" t="str">
            <v>NO APLICA</v>
          </cell>
          <cell r="N266" t="str">
            <v>NO APLICA</v>
          </cell>
          <cell r="O266">
            <v>7</v>
          </cell>
          <cell r="P266">
            <v>1156465</v>
          </cell>
          <cell r="Q266">
            <v>45306</v>
          </cell>
          <cell r="R266">
            <v>45322</v>
          </cell>
          <cell r="S266">
            <v>2168371</v>
          </cell>
          <cell r="T266">
            <v>45323</v>
          </cell>
          <cell r="U266">
            <v>45351</v>
          </cell>
          <cell r="V266">
            <v>2168371</v>
          </cell>
          <cell r="W266">
            <v>45352</v>
          </cell>
          <cell r="X266">
            <v>45382</v>
          </cell>
          <cell r="Y266">
            <v>2168371</v>
          </cell>
          <cell r="Z266">
            <v>45383</v>
          </cell>
          <cell r="AA266">
            <v>45412</v>
          </cell>
          <cell r="AB266">
            <v>2168371</v>
          </cell>
          <cell r="AC266">
            <v>45413</v>
          </cell>
          <cell r="AD266">
            <v>45443</v>
          </cell>
          <cell r="AE266">
            <v>2168371</v>
          </cell>
          <cell r="AF266">
            <v>45444</v>
          </cell>
          <cell r="AG266">
            <v>45473</v>
          </cell>
          <cell r="AH266">
            <v>1011906</v>
          </cell>
          <cell r="AI266">
            <v>45474</v>
          </cell>
          <cell r="AJ266">
            <v>45487</v>
          </cell>
          <cell r="BI266" t="str">
            <v>Facultad de Ciencias Humanas y de la Educación</v>
          </cell>
          <cell r="BJ266" t="str">
            <v xml:space="preserve">FERNANDO CAMPOS POLO </v>
          </cell>
          <cell r="BK266" t="str">
            <v>Decano de la Facultad de Ciencias Humanas y de la Educación</v>
          </cell>
          <cell r="BL266">
            <v>17</v>
          </cell>
          <cell r="BM266">
            <v>45306</v>
          </cell>
          <cell r="BN266">
            <v>75765414</v>
          </cell>
          <cell r="BO266">
            <v>168</v>
          </cell>
          <cell r="BP266">
            <v>45306</v>
          </cell>
          <cell r="BQ266">
            <v>13010226</v>
          </cell>
          <cell r="CS266" t="str">
            <v>1.  Contribuir con el levantamiento e identificación de los requisitos necesarios para la realización y programación de módulos sobre: Proceso de Inscripciones y Matricula Online, Recibo de Matriculas/Certificados en línea, seguimiento al Proceso de Pago (Botón de Pago), Proceso de Notas, Proceso Reportes, requeridos por el Centro de Idiomas, tanto, para el manejo de la información y procedimientos de los estudiantes externos como para los estudiantes pertenecientes al Plan de Bilingüismo Unillanos. 2. Apoyo en la construcción de nuevas herramientas web y de programación, sobre: Proceso de Inscripciones y Matricula Online, Recibo de Matriculas/Certificados en línea, Proceso de Pago (Botón de Pago), Proceso de Notas, Proceso Reportes, requeridos por el Centro de Idiomas, tanto, para el manejo de la información y procedimientos de los estudiantes externos como para los estudiantes pertenecientes al Plan de Bilingüismo Unillanos, liderado por la oficina de Sistemas de la Universidad de los Llanos. 3. Coadyuvar en los procesos tecnológicos que permitan garantizar el buen funcionamiento y sostenibilidad constante y tecnológica en los siguientes procesos: Proceso de Inscripciones y Matricula Online, Recibo de Matriculas/Certificados en línea, Proceso de Pago (Botón de Pago), Proceso de Notas, Proceso Reportes, requeridos por el Centro de Idiomas, tanto, para el manejo de la información y procedimientos de los estudiantes externos como para los estudiantes pertenecientes al Plan de Bilingüismo Unillanos, liderado por la oficina de Sistemas de la Universidad de los Llanos.  4. Colaborar en el desarrollo de programación e interfaz, manejo de servidor (es), hosting, seguridad, portabilidad y las actividades que conlleven a subsanar las necesidades tecnológicas en la Construcción del programa académico-administrativo del Centro de Idiomas. 5. Coadyuvar en la elaboración de pruebas para garantizar la calidad del sistema de información. 6. Colaborar en el desarrollo de correcciones de acuerdo a las pruebas realizadas. 7. Ayudar en la documentación del sistema de información, al igual, su almacenamiento en fuentes externas o nube, de acuerdo a lo direccionado por la oficina de sistemas de la Universidad de los Llanos. 8. Apoyo en la actualización y configuración de la página web del Centro de Idiomas de acuerdo a la necesidad. 9. Apoyo en la administración y soporte técnico de la página web del Centro de Idiomas. 10. Apoyar y prestar asesoría a los estudiantes y padres de familia que tengan dificultades con la activación y manejo de las plataformas. 11. Contribuir con los procesos de calidad y planes de mejora.</v>
          </cell>
          <cell r="CT266">
            <v>1007273641</v>
          </cell>
          <cell r="CU266">
            <v>629</v>
          </cell>
          <cell r="CV266">
            <v>56506</v>
          </cell>
          <cell r="CY266">
            <v>8560</v>
          </cell>
          <cell r="CZ266" t="str">
            <v>M5</v>
          </cell>
        </row>
        <row r="267">
          <cell r="B267" t="str">
            <v>0168 DE 2024</v>
          </cell>
          <cell r="C267">
            <v>1121943954</v>
          </cell>
          <cell r="D267" t="str">
            <v xml:space="preserve">ANGELA MARIA VALENCIA MEDINA </v>
          </cell>
          <cell r="E267" t="str">
            <v>CONTRATO DE PRESTACIÓN DE SERVICIOS PROFESIONALES</v>
          </cell>
          <cell r="F267" t="str">
            <v>PRESTACIÓN DE SERVICIOS PROFESIONALES NECESARIO PARA EL FORTALECIMIENTO DE LOS PROCESOS ACADÉMICOS Y ADMINISTRATIVOS DEL CENTRO DE IDIOMAS DE LA FACULTAD DE CIENCIAS HUMANAS Y DE LA EDUCACIÓN DE LA UNIVERSIDAD DE LOS LLANOS.</v>
          </cell>
          <cell r="G267">
            <v>45306</v>
          </cell>
          <cell r="H267">
            <v>18367368</v>
          </cell>
          <cell r="I267" t="str">
            <v>Seis (06) meses calendario</v>
          </cell>
          <cell r="J267">
            <v>45306</v>
          </cell>
          <cell r="K267">
            <v>45487</v>
          </cell>
          <cell r="L267" t="str">
            <v>NO APLICA</v>
          </cell>
          <cell r="M267" t="str">
            <v>NO APLICA</v>
          </cell>
          <cell r="N267" t="str">
            <v>NO APLICA</v>
          </cell>
          <cell r="O267">
            <v>7</v>
          </cell>
          <cell r="P267">
            <v>1632655</v>
          </cell>
          <cell r="Q267">
            <v>45306</v>
          </cell>
          <cell r="R267">
            <v>45322</v>
          </cell>
          <cell r="S267">
            <v>3061228</v>
          </cell>
          <cell r="T267">
            <v>45323</v>
          </cell>
          <cell r="U267">
            <v>45351</v>
          </cell>
          <cell r="V267">
            <v>3061228</v>
          </cell>
          <cell r="W267">
            <v>45352</v>
          </cell>
          <cell r="X267">
            <v>45382</v>
          </cell>
          <cell r="Y267">
            <v>3061228</v>
          </cell>
          <cell r="Z267">
            <v>45383</v>
          </cell>
          <cell r="AA267">
            <v>45412</v>
          </cell>
          <cell r="AB267">
            <v>3061228</v>
          </cell>
          <cell r="AC267">
            <v>45413</v>
          </cell>
          <cell r="AD267">
            <v>45443</v>
          </cell>
          <cell r="AE267">
            <v>3061228</v>
          </cell>
          <cell r="AF267">
            <v>45444</v>
          </cell>
          <cell r="AG267">
            <v>45473</v>
          </cell>
          <cell r="AH267">
            <v>1428573</v>
          </cell>
          <cell r="AI267">
            <v>45474</v>
          </cell>
          <cell r="AJ267">
            <v>45487</v>
          </cell>
          <cell r="BI267" t="str">
            <v>Facultad de Ciencias Humanas y de la Educación</v>
          </cell>
          <cell r="BJ267" t="str">
            <v xml:space="preserve">FERNANDO CAMPOS POLO </v>
          </cell>
          <cell r="BK267" t="str">
            <v>Decano de la Facultad de Ciencias Humanas y de la Educación</v>
          </cell>
          <cell r="BL267">
            <v>20</v>
          </cell>
          <cell r="BM267">
            <v>45306</v>
          </cell>
          <cell r="BN267">
            <v>2599259317</v>
          </cell>
          <cell r="BO267">
            <v>181</v>
          </cell>
          <cell r="BP267">
            <v>45306</v>
          </cell>
          <cell r="BQ267">
            <v>18367368</v>
          </cell>
          <cell r="CS267" t="str">
            <v>1. Brindar apoyo en proceso de inclusión a aquellos estudiantes del programa externos que tienen condiciones cognitivas especiales, adquiriendo el conocimiento adecuado de sí mismo y de los objetivos académicos propuestos en el aprendizaje de una segunda lengua (inglés) mediante tutorías.  2. Apoyar a los estudiantes con dificultades para el aprendizaje o para la convivencia en el grupo escolar, familiar o social.  3. Contribuir a estudiantes y padres de familia mediante sesiones de orientación psicopedagógica y psicológica, de acuerdo al resultado de los avances del proceso de enseñanza-aprendizaje reportados desde la coordinación académica de manera presencial o virtual, dando cumplimiento a la norma para las ETDH. 4. Apoyar con la consolidación de la información de matriculados, desertores, aprobados y reprobados del programa de externos y del plan Bull. 5. Apoyar con la entrega de reportes consolidados semanales de la cantidad de matriculados en el programa de extensión a la comunidad. 6. Apoyar con la atención a las solicitudes de cupos, cambios de horarios del programa de extensión a la comunidad. 7. Apoyar con la consolidación de información de las solicitudes de reintegros y reservas de matrícula del programa de externos para realizar la gestión pertinente a este proceso. 8. Apoyar con la elaboración de certificados y constancias. 9. Apoyar con el seguimiento a la aplicación de pruebas diagnósticas que se aplican en el Centro de Idiomas (Plan Bull y externos) como parte de los procesos académicos y entregar reportes mensuales del avance del proceso. 10. Apoyar en los procesos de evaluación para los cursos ofertados por el Centro de Idiomas. 11. Apoyar con la gestión de sensibilizaciones y capacitaciones para el personal docente del Centro de Idiomas. 12. Apoyar de manera permanente la atención a padres de familia y estudiantes ante situaciones particulares que se presenten. 13. Apoyar con el diligenciamiento de indicadores en la plataforma de la Universidad. 14. Apoyar con el proceso de selección, asignación y seguimiento de actividades, así como la elaboración de documentos para pago de los auxiliares docentes y monitores del Centro de Idiomas. 15. Contribuir con los procesos de calidad y planes de mejora.</v>
          </cell>
          <cell r="CT267">
            <v>1121943954</v>
          </cell>
          <cell r="CU267">
            <v>440</v>
          </cell>
          <cell r="CV267">
            <v>56503</v>
          </cell>
          <cell r="CY267">
            <v>8299</v>
          </cell>
          <cell r="CZ267" t="str">
            <v>M6</v>
          </cell>
        </row>
        <row r="268">
          <cell r="B268" t="str">
            <v>0169 DE 2024</v>
          </cell>
          <cell r="C268">
            <v>30082847</v>
          </cell>
          <cell r="D268" t="str">
            <v>PILI CARMIÑA RIAÑO URBANO</v>
          </cell>
          <cell r="E268" t="str">
            <v>CONTRATO DE PRESTACIÓN DE SERVICIOS DE APOYO A LA GESTIÓN</v>
          </cell>
          <cell r="F268" t="str">
            <v>PRESTACIÓN DE SERVICIOS DE APOYO A LA GESTIÓN NECESARIO PARA EL DESARROLLO DEL PROYECTO FICHA BPUNI FCHE 02 3110 2023 “FORTALECIMIENTO DE LAS HABILIDADES COMUNICATIVAS EN UNA SEGUNDA LENGUA PARA LOS ESTUDIANTES DEL PROGRAMA DE BILINGÜISMO BULL DE LA UNIVERSIDAD DE LOS LLANOS”</v>
          </cell>
          <cell r="G268">
            <v>45306</v>
          </cell>
          <cell r="H268">
            <v>13010226</v>
          </cell>
          <cell r="I268" t="str">
            <v>Seis (06) meses calendario</v>
          </cell>
          <cell r="J268">
            <v>45306</v>
          </cell>
          <cell r="K268">
            <v>45487</v>
          </cell>
          <cell r="L268" t="str">
            <v>NO APLICA</v>
          </cell>
          <cell r="M268" t="str">
            <v>NO APLICA</v>
          </cell>
          <cell r="N268" t="str">
            <v>NO APLICA</v>
          </cell>
          <cell r="O268">
            <v>7</v>
          </cell>
          <cell r="P268">
            <v>1156465</v>
          </cell>
          <cell r="Q268">
            <v>45306</v>
          </cell>
          <cell r="R268">
            <v>45322</v>
          </cell>
          <cell r="S268">
            <v>2168371</v>
          </cell>
          <cell r="T268">
            <v>45323</v>
          </cell>
          <cell r="U268">
            <v>45351</v>
          </cell>
          <cell r="V268">
            <v>2168371</v>
          </cell>
          <cell r="W268">
            <v>45352</v>
          </cell>
          <cell r="X268">
            <v>45382</v>
          </cell>
          <cell r="Y268">
            <v>2168371</v>
          </cell>
          <cell r="Z268">
            <v>45383</v>
          </cell>
          <cell r="AA268">
            <v>45412</v>
          </cell>
          <cell r="AB268">
            <v>2168371</v>
          </cell>
          <cell r="AC268">
            <v>45413</v>
          </cell>
          <cell r="AD268">
            <v>45443</v>
          </cell>
          <cell r="AE268">
            <v>2168371</v>
          </cell>
          <cell r="AF268">
            <v>45444</v>
          </cell>
          <cell r="AG268">
            <v>45473</v>
          </cell>
          <cell r="AH268">
            <v>1011906</v>
          </cell>
          <cell r="AI268">
            <v>45474</v>
          </cell>
          <cell r="AJ268">
            <v>45487</v>
          </cell>
          <cell r="BI268" t="str">
            <v>Facultad de Ciencias Humanas y de la Educación</v>
          </cell>
          <cell r="BJ268" t="str">
            <v xml:space="preserve">FERNANDO CAMPOS POLO </v>
          </cell>
          <cell r="BK268" t="str">
            <v>Decano de la Facultad de Ciencias Humanas y de la Educación</v>
          </cell>
          <cell r="BL268">
            <v>17</v>
          </cell>
          <cell r="BM268">
            <v>45306</v>
          </cell>
          <cell r="BN268">
            <v>75765414</v>
          </cell>
          <cell r="BO268">
            <v>169</v>
          </cell>
          <cell r="BP268">
            <v>45306</v>
          </cell>
          <cell r="BQ268">
            <v>13010226</v>
          </cell>
          <cell r="CS268" t="str">
            <v>1. Apoyar en la atención al usuario BULL del Centro de Idiomas sedes san Antonio y Barcelona.  2. Apoyar en los procesos de trazabilidad de los estudiantes del Plan de Bilingüismo BULL. 3.  Contribuir con el archivo y control de los documentos de los registros correspondientes a los estudiantes del plan de Bilingüismo de la Universidad (Plan Bull). 4. Apoyar en orientar y facilitar el acceso a la información que se encuentra registrada en los documentos de archivo de las diferentes sedes. 5. Apoyar en recepcionar, registrar y distribuir los documentos de archivo de acuerdo con la normatividad y políticas institucionales del Plan de Bilingüismo. 6. Coadyubar en los procedimientos establecidos en la universidad para las transferencias documentales del plan de Bilingüismo (Plan Bull). 7. Apoyar el uso herramientas tecnológicas de la información y las comunicaciones disponibles de acuerdo con políticas institucionales. 8. Apoyar en la proyección de la elaboración de informes del plan Bull según requerimiento de la Universidad desde la coordinación. 9. Contribuir con los procesos de calidad y planes de mejora.</v>
          </cell>
          <cell r="CT268">
            <v>30082847</v>
          </cell>
          <cell r="CU268">
            <v>629</v>
          </cell>
          <cell r="CV268">
            <v>56506</v>
          </cell>
          <cell r="CY268">
            <v>8890</v>
          </cell>
          <cell r="CZ268" t="str">
            <v>M6</v>
          </cell>
        </row>
        <row r="269">
          <cell r="B269" t="str">
            <v>0170 DE 2024</v>
          </cell>
          <cell r="C269">
            <v>1121932068</v>
          </cell>
          <cell r="D269" t="str">
            <v>IANN SANTIAGO VELEZ HUERTAS</v>
          </cell>
          <cell r="E269" t="str">
            <v>CONTRATO DE PRESTACIÓN DE SERVICIOS PROFESIONALES</v>
          </cell>
          <cell r="F269" t="str">
            <v>PRESTACIÓN DE SERVICIOS PROFESIONALES NECESARIO PARA EL DESARROLLO DEL PROYECTO FICHA BPUNI FCHE 02 3110 2023 “FORTALECIMIENTO DE LAS HABILIDADES COMUNICATIVAS EN UNA SEGUNDA LENGUA PARA LOS ESTUDIANTES DEL PROGRAMA DE BILINGÜISMO BULL DE LA UNIVERSIDAD DE LOS LLANOS”</v>
          </cell>
          <cell r="G269">
            <v>45306</v>
          </cell>
          <cell r="H269">
            <v>18367368</v>
          </cell>
          <cell r="I269" t="str">
            <v>Seis (06) meses calendario</v>
          </cell>
          <cell r="J269">
            <v>45306</v>
          </cell>
          <cell r="K269">
            <v>45487</v>
          </cell>
          <cell r="L269" t="str">
            <v>NO APLICA</v>
          </cell>
          <cell r="M269" t="str">
            <v>NO APLICA</v>
          </cell>
          <cell r="N269" t="str">
            <v>NO APLICA</v>
          </cell>
          <cell r="O269">
            <v>7</v>
          </cell>
          <cell r="P269">
            <v>1632655</v>
          </cell>
          <cell r="Q269">
            <v>45306</v>
          </cell>
          <cell r="R269">
            <v>45322</v>
          </cell>
          <cell r="S269">
            <v>3061228</v>
          </cell>
          <cell r="T269">
            <v>45323</v>
          </cell>
          <cell r="U269">
            <v>45351</v>
          </cell>
          <cell r="V269">
            <v>3061228</v>
          </cell>
          <cell r="W269">
            <v>45352</v>
          </cell>
          <cell r="X269">
            <v>45382</v>
          </cell>
          <cell r="Y269">
            <v>3061228</v>
          </cell>
          <cell r="Z269">
            <v>45383</v>
          </cell>
          <cell r="AA269">
            <v>45412</v>
          </cell>
          <cell r="AB269">
            <v>3061228</v>
          </cell>
          <cell r="AC269">
            <v>45413</v>
          </cell>
          <cell r="AD269">
            <v>45443</v>
          </cell>
          <cell r="AE269">
            <v>3061228</v>
          </cell>
          <cell r="AF269">
            <v>45444</v>
          </cell>
          <cell r="AG269">
            <v>45473</v>
          </cell>
          <cell r="AH269">
            <v>1428573</v>
          </cell>
          <cell r="AI269">
            <v>45474</v>
          </cell>
          <cell r="AJ269">
            <v>45487</v>
          </cell>
          <cell r="BI269" t="str">
            <v>Facultad de Ciencias Humanas y de la Educación</v>
          </cell>
          <cell r="BJ269" t="str">
            <v>FERNANDO CAMPOS POLO</v>
          </cell>
          <cell r="BK269" t="str">
            <v>Decano de la Facultad de Ciencias Humanas y de la Educación</v>
          </cell>
          <cell r="BL269">
            <v>17</v>
          </cell>
          <cell r="BM269">
            <v>45306</v>
          </cell>
          <cell r="BN269">
            <v>75765414</v>
          </cell>
          <cell r="BO269">
            <v>170</v>
          </cell>
          <cell r="BP269">
            <v>45306</v>
          </cell>
          <cell r="BQ269">
            <v>18367368</v>
          </cell>
          <cell r="CS269" t="str">
            <v>1. Apoyar a la coordinación académica con la estructuración, ejecución y seguimiento de acuerdo a los objetivos y planes de estudio para la enseñanza de una segunda lengua de los diferentes módulos. 2. Coadyuvar en reuniones académicas con los docentes del Centro de Idiomas con el fin de otorgar lineamientos y directrices de la coordinación general del Centro de Idiomas. 3. Apoyar a los docentes en los módulos asignados en los tiempos y espacios establecidos, en pro del cumplimiento del calendario académico aprobado. 4. Brindar apoyo en la entrega a docentes Bull de los formatos de uso interno e institucional, así como material didáctico necesario dentro del ambiente de aprendizaje en marco del quehacer académico.  5. Coadyuvar en la verificación del cumplimiento de los docentes del Plan Bull orientado por la Universidad. 6. Apoyar en el seguimiento al proceso de formación de la evolución en el nivel de inglés de los estudiantes de los diferentes programas según resultados de las pruebas Saber Pro. 7. Contribuir en el envío de los informes académicos solicitados por la coordinación académica general. 8. Apoyar en la asistencia a reuniones y capacitaciones programadas de las diferentes dependencias y/o direcciones de la Universidad, en pro de fortalecimiento al manejo de una segunda lengua de los estudiantes Unillanos. 9. Brindar apoyo en el proceso de evaluación docente orientada por la Universidad para el Centro de Idiomas. 10.  Apoyar en la realización de la trazabilidad académica de los estudiantes del Plan Bull, de acuerdo con las inscripciones enviadas por los programas. 11. Brindar apoyo en la respuesta a la correspondencia allegada al Centro de Idiomas. 12. Apoyar en el proceso y verificación de los auxiliares y monitores como apoyo en los procesos académicos del plan de Bilingüismo. 13. Contribuir con los procesos de calidad y planes de mejora. 14. Coadyuvar en el proceso de trazabilidad de los estudiantes Bull. 15. Apoyar a la coordinación académica en los diferentes procesos y requerimientos del plan de bilinguismo.</v>
          </cell>
          <cell r="CT269">
            <v>1121932068</v>
          </cell>
          <cell r="CU269">
            <v>629</v>
          </cell>
          <cell r="CV269">
            <v>56506</v>
          </cell>
          <cell r="CY269">
            <v>8299</v>
          </cell>
          <cell r="CZ269" t="str">
            <v>M6</v>
          </cell>
        </row>
        <row r="270">
          <cell r="B270" t="str">
            <v>0171 DE 2024</v>
          </cell>
          <cell r="C270">
            <v>1006794793</v>
          </cell>
          <cell r="D270" t="str">
            <v>TANIA ALEJANDRA SALAZAR HERNANDEZ</v>
          </cell>
          <cell r="E270" t="str">
            <v>CONTRATO DE PRESTACIÓN DE SERVICIOS DE APOYO A LA GESTIÓN</v>
          </cell>
          <cell r="F270" t="str">
            <v>PRESTACIÓN DE SERVICIOS DE APOYO A LA GESTIÓN NECESARIO PARA EL DESARROLLO DEL PROYECTO FICHA BPUNI FCHE 02 3110 2023 “FORTALECIMIENTO DE LAS HABILIDADES COMUNICATIVAS EN UNA SEGUNDA LENGUA PARA LOS ESTUDIANTES DEL PROGRAMA DE BILINGÜISMO BULL DE LA UNIVERSIDAD DE LOS LLANOS”</v>
          </cell>
          <cell r="G270">
            <v>45306</v>
          </cell>
          <cell r="H270">
            <v>13010226</v>
          </cell>
          <cell r="I270" t="str">
            <v>Seis (06) meses calendario</v>
          </cell>
          <cell r="J270">
            <v>45306</v>
          </cell>
          <cell r="K270">
            <v>45487</v>
          </cell>
          <cell r="L270" t="str">
            <v>NO APLICA</v>
          </cell>
          <cell r="M270" t="str">
            <v>NO APLICA</v>
          </cell>
          <cell r="N270" t="str">
            <v>NO APLICA</v>
          </cell>
          <cell r="O270">
            <v>7</v>
          </cell>
          <cell r="P270">
            <v>1156465</v>
          </cell>
          <cell r="Q270">
            <v>45306</v>
          </cell>
          <cell r="R270">
            <v>45322</v>
          </cell>
          <cell r="S270">
            <v>2168371</v>
          </cell>
          <cell r="T270">
            <v>45323</v>
          </cell>
          <cell r="U270">
            <v>45351</v>
          </cell>
          <cell r="V270">
            <v>2168371</v>
          </cell>
          <cell r="W270">
            <v>45352</v>
          </cell>
          <cell r="X270">
            <v>45382</v>
          </cell>
          <cell r="Y270">
            <v>2168371</v>
          </cell>
          <cell r="Z270">
            <v>45383</v>
          </cell>
          <cell r="AA270">
            <v>45412</v>
          </cell>
          <cell r="AB270">
            <v>2168371</v>
          </cell>
          <cell r="AC270">
            <v>45413</v>
          </cell>
          <cell r="AD270">
            <v>45443</v>
          </cell>
          <cell r="AE270">
            <v>2168371</v>
          </cell>
          <cell r="AF270">
            <v>45444</v>
          </cell>
          <cell r="AG270">
            <v>45473</v>
          </cell>
          <cell r="AH270">
            <v>1011906</v>
          </cell>
          <cell r="AI270">
            <v>45474</v>
          </cell>
          <cell r="AJ270">
            <v>45487</v>
          </cell>
          <cell r="BI270" t="str">
            <v>Facultad de Ciencias Humanas y de la Educación</v>
          </cell>
          <cell r="BJ270" t="str">
            <v xml:space="preserve">FERNANDO CAMPOS POLO </v>
          </cell>
          <cell r="BK270" t="str">
            <v>Decano de la Facultad de Ciencias Humanas y de la Educación</v>
          </cell>
          <cell r="BL270">
            <v>17</v>
          </cell>
          <cell r="BM270">
            <v>45306</v>
          </cell>
          <cell r="BN270">
            <v>75765414</v>
          </cell>
          <cell r="BO270">
            <v>171</v>
          </cell>
          <cell r="BP270">
            <v>45306</v>
          </cell>
          <cell r="BQ270">
            <v>13010226</v>
          </cell>
          <cell r="CS270" t="str">
            <v>1. Colaborar en la gestión del correo electrónico, tanto en la entrada y salida de correspondencia, así como en la gestión de archivo y control de documentos de estudiantes del Plan Bull según la normatividad vigente. 2. Brindar apoyo en el reporte de los estudiantes inscritos en el Plan Bull para la elaboración de informes. 3. Apoyar con la atención en servicio al cliente para estudiantes del Plan Bull. 4. Coadyuvar con la oferta y promoción de los servicios del Centro de Idiomas. 5. Contribuir y facilitar el acceso a la información que se encuentra registrada en los documentos de archivo de las diferentes sedes del centro de idiomas. 6. Apoyar con la recepción, registro y distribución de los documentos de archivo según la normatividad y políticas institucionales. 7. Contribuir con los procesos de calidad y planes de mejora. 8. Apoyar a la coordinación con la trazabilidad académica de estudiantes inscritos para realizar los módulos Bull.</v>
          </cell>
          <cell r="CT270">
            <v>1006794793</v>
          </cell>
          <cell r="CU270">
            <v>629</v>
          </cell>
          <cell r="CV270">
            <v>56506</v>
          </cell>
          <cell r="CY270">
            <v>7490</v>
          </cell>
          <cell r="CZ270" t="str">
            <v>M6</v>
          </cell>
        </row>
        <row r="271">
          <cell r="B271" t="str">
            <v>0172 DE 2024</v>
          </cell>
          <cell r="C271">
            <v>40399991</v>
          </cell>
          <cell r="D271" t="str">
            <v xml:space="preserve">MIRTHA YANIRA CALDERON CHITIVA </v>
          </cell>
          <cell r="E271" t="str">
            <v>CONTRATO DE PRESTACIÓN DE SERVICIOS PROFESIONALES</v>
          </cell>
          <cell r="F271" t="str">
            <v>PRESTACIÓN DE SERVICIOS PROFESIONALES NECESARIO PARA EL DESARROLLO DEL PROYECTO FICHA BPUNI FCHE 02 3110 2023 “FORTALECIMIENTO DE LAS HABILIDADES COMUNICATIVAS EN UNA SEGUNDA LENGUA PARA LOS ESTUDIANTES DEL PROGRAMA DE BILINGÜISMO BULL DE LA UNIVERSIDAD DE LOS LLANOS”</v>
          </cell>
          <cell r="G271">
            <v>45306</v>
          </cell>
          <cell r="H271">
            <v>18367368</v>
          </cell>
          <cell r="I271" t="str">
            <v>Seis (06) meses calendario</v>
          </cell>
          <cell r="J271">
            <v>45306</v>
          </cell>
          <cell r="K271">
            <v>45487</v>
          </cell>
          <cell r="L271" t="str">
            <v>NO APLICA</v>
          </cell>
          <cell r="M271" t="str">
            <v>NO APLICA</v>
          </cell>
          <cell r="N271" t="str">
            <v>NO APLICA</v>
          </cell>
          <cell r="O271">
            <v>7</v>
          </cell>
          <cell r="P271">
            <v>1632655</v>
          </cell>
          <cell r="Q271">
            <v>45306</v>
          </cell>
          <cell r="R271">
            <v>45322</v>
          </cell>
          <cell r="S271">
            <v>3061228</v>
          </cell>
          <cell r="T271">
            <v>45323</v>
          </cell>
          <cell r="U271">
            <v>45351</v>
          </cell>
          <cell r="V271">
            <v>3061228</v>
          </cell>
          <cell r="W271">
            <v>45352</v>
          </cell>
          <cell r="X271">
            <v>45382</v>
          </cell>
          <cell r="Y271">
            <v>3061228</v>
          </cell>
          <cell r="Z271">
            <v>45383</v>
          </cell>
          <cell r="AA271">
            <v>45412</v>
          </cell>
          <cell r="AB271">
            <v>3061228</v>
          </cell>
          <cell r="AC271">
            <v>45413</v>
          </cell>
          <cell r="AD271">
            <v>45443</v>
          </cell>
          <cell r="AE271">
            <v>3061228</v>
          </cell>
          <cell r="AF271">
            <v>45444</v>
          </cell>
          <cell r="AG271">
            <v>45473</v>
          </cell>
          <cell r="AH271">
            <v>1428573</v>
          </cell>
          <cell r="AI271">
            <v>45474</v>
          </cell>
          <cell r="AJ271">
            <v>45487</v>
          </cell>
          <cell r="BI271" t="str">
            <v>Facultad de Ciencias Humanas y de la Educación</v>
          </cell>
          <cell r="BJ271" t="str">
            <v>FERNANDO CAMPOS POLO</v>
          </cell>
          <cell r="BK271" t="str">
            <v>Decano de la Facultad de Ciencias Humanas y de la Educación</v>
          </cell>
          <cell r="BL271">
            <v>17</v>
          </cell>
          <cell r="BM271">
            <v>45306</v>
          </cell>
          <cell r="BN271">
            <v>75765414</v>
          </cell>
          <cell r="BO271">
            <v>172</v>
          </cell>
          <cell r="BP271">
            <v>45306</v>
          </cell>
          <cell r="BQ271">
            <v>18367368</v>
          </cell>
          <cell r="CS271" t="str">
            <v>1. Apoyar a la coordinación académica con la estructuración, ejecución y seguimiento de acuerdo a los objetivos y planes de estudio para la enseñanza de una segunda lengua de los diferentes módulos. 2. Coadyuvar en reuniones académicas con los docentes del Centro de Idiomas con el fin de otorgar lineamientos y directrices de la coordinación general del Centro de Idiomas. 3. Apoyar a los docentes en los módulos asignados en los tiempos y espacios establecidos, en pro del cumplimiento del calendario académico aprobado. 4. Apoyar en la entrega a los docentes Bull los formatos de uso interno e institucional para su quehacer académico, además material didáctico necesario dentro del ambiente de aprendizaje. 5. Coadyuvar en la verificación del cumplimiento de los docentes del Plan Bull orientado por la Universidad. 6. Apoyar el seguimiento al proceso de formación de la evolución en el nivel de inglés de los estudiantes de los diferentes programas según resultados de las pruebas Saber Pro. 7. Apoyar en el envío de los informes académicos solicitados por la coordinación académica general. 8. Apoyar en la asistencia a reuniones y capacitaciones programadas de las diferentes dependencias y/o direcciones de la Universidad, en pro de fortalecimiento al manejo de una segunda lengua de los estudiantes Unillanos. 9. Apoyar el proceso de evaluación docente orientada por la Universidad para el Centro de Idiomas. 10.  Apoyar en la realización de la trazabilidad académica de los estudiantes del Plan Bull, de acuerdo con las inscripciones enviadas por los programas. 11. Apoyar en dar respuesta a la correspondencia allegada al Centro de Idiomas. 12. Apoyar en el proceso y verificación de los auxiliares y monitores como apoyo en los procesos académicos del plan de Bilingüismo. 13. Contribuir con los procesos de calidad y planes de mejora. 14. Apoyo al proceso de trazabilidad de los estudiantes Bull. 15. Apoyar a la coordinación académica en los diferentes procesos y requerimientos del plan de bilinguismo.</v>
          </cell>
          <cell r="CT271">
            <v>40399991</v>
          </cell>
          <cell r="CU271">
            <v>629</v>
          </cell>
          <cell r="CV271">
            <v>56506</v>
          </cell>
          <cell r="CY271">
            <v>8560</v>
          </cell>
          <cell r="CZ271" t="str">
            <v>M5</v>
          </cell>
        </row>
        <row r="272">
          <cell r="B272" t="str">
            <v>0173 DE 2024</v>
          </cell>
          <cell r="C272">
            <v>40329632</v>
          </cell>
          <cell r="D272" t="str">
            <v>YENNI ANDREA CAMACHO CASTILLO</v>
          </cell>
          <cell r="E272" t="str">
            <v>CONTRATO DE PRESTACIÓN DE SERVICIOS PROFESIONALES</v>
          </cell>
          <cell r="F272" t="str">
            <v>PRESTACIÓN DE LOS SERVICIOS PROFESIONALES NECESARIO PARA EL FORTALECIMIENTO DE LOS PROCESOS ACADÉMICOS Y ADMINISTRATIVOS DEL CENTRO DE IDIOMAS DE LA FACULTAD DE CIENCIAS HUMANAS Y DE LA EDUCACIÓN DE LA UNIVERSIDAD DE LOS LLANOS.</v>
          </cell>
          <cell r="G272">
            <v>45306</v>
          </cell>
          <cell r="H272">
            <v>16383000</v>
          </cell>
          <cell r="I272" t="str">
            <v>Seis (06) meses calendario</v>
          </cell>
          <cell r="J272">
            <v>45306</v>
          </cell>
          <cell r="K272">
            <v>45487</v>
          </cell>
          <cell r="L272" t="str">
            <v>NO APLICA</v>
          </cell>
          <cell r="M272" t="str">
            <v>NO APLICA</v>
          </cell>
          <cell r="N272" t="str">
            <v>NO APLICA</v>
          </cell>
          <cell r="O272">
            <v>7</v>
          </cell>
          <cell r="P272">
            <v>1456267</v>
          </cell>
          <cell r="Q272">
            <v>45306</v>
          </cell>
          <cell r="R272">
            <v>45322</v>
          </cell>
          <cell r="S272">
            <v>2730500</v>
          </cell>
          <cell r="T272">
            <v>45323</v>
          </cell>
          <cell r="U272">
            <v>45351</v>
          </cell>
          <cell r="V272">
            <v>2730500</v>
          </cell>
          <cell r="W272">
            <v>45352</v>
          </cell>
          <cell r="X272">
            <v>45382</v>
          </cell>
          <cell r="Y272">
            <v>2730500</v>
          </cell>
          <cell r="Z272">
            <v>45383</v>
          </cell>
          <cell r="AA272">
            <v>45412</v>
          </cell>
          <cell r="AB272">
            <v>2730500</v>
          </cell>
          <cell r="AC272">
            <v>45413</v>
          </cell>
          <cell r="AD272">
            <v>45443</v>
          </cell>
          <cell r="AE272">
            <v>2730500</v>
          </cell>
          <cell r="AF272">
            <v>45444</v>
          </cell>
          <cell r="AG272">
            <v>45473</v>
          </cell>
          <cell r="AH272">
            <v>1274233</v>
          </cell>
          <cell r="AI272">
            <v>45474</v>
          </cell>
          <cell r="AJ272">
            <v>45487</v>
          </cell>
          <cell r="BI272" t="str">
            <v>Facultad de Ciencias Humanas y de la Educación</v>
          </cell>
          <cell r="BJ272" t="str">
            <v xml:space="preserve">FERNANDO CAMPOS POLO </v>
          </cell>
          <cell r="BK272" t="str">
            <v>Decano de la Facultad de Ciencias Humanas y de la Educación</v>
          </cell>
          <cell r="BL272">
            <v>20</v>
          </cell>
          <cell r="BM272">
            <v>45306</v>
          </cell>
          <cell r="BN272">
            <v>2599259317</v>
          </cell>
          <cell r="BO272">
            <v>176</v>
          </cell>
          <cell r="BP272">
            <v>45306</v>
          </cell>
          <cell r="BQ272">
            <v>16383000</v>
          </cell>
          <cell r="CS272" t="str">
            <v>1. Colaborar en el seguimiento mensual a los centros de costos por funcionamiento e inversión correspondientes al Centro de Idiomas. 2. Coadyuvar en las solicitudes de avances de acuerdo a las necesidades que se presenten y sus respectivas legalizaciones. 3. Apoyar con la generación de información para los informes de gestión de la dirección del Centro. 4. Apoyar en la gestión correspondiente a pagos y liquidaciones de docentes, con la orientación de la dependencia encargada de este proceso en la Universidad. 5. Contribuir con los procesos de calidad y planes de mejora. 6. Colaborar en otras actividades que le solicite la dirección con base en la gestión del Centro de Idiomas para el plan de bilingüismo.</v>
          </cell>
          <cell r="CT272">
            <v>40329632.399999999</v>
          </cell>
          <cell r="CU272">
            <v>440</v>
          </cell>
          <cell r="CV272">
            <v>56503</v>
          </cell>
          <cell r="CY272">
            <v>8299</v>
          </cell>
          <cell r="CZ272" t="str">
            <v>M6</v>
          </cell>
        </row>
        <row r="273">
          <cell r="B273" t="str">
            <v>0174 DE 2024</v>
          </cell>
          <cell r="C273">
            <v>1121905626</v>
          </cell>
          <cell r="D273" t="str">
            <v>JUAN CARLOS PEREZ RINCON</v>
          </cell>
          <cell r="E273" t="str">
            <v>CONTRATO DE PRESTACIÓN DE SERVICIOS PROFESIONALES</v>
          </cell>
          <cell r="F273" t="str">
            <v>PRESTACIÓN DE SERVICIOS PROFESIONALES NECESARIO PARA EL DESARROLLO DEL PROYECTO FICHA BPUNI SIST 01 0311 2023 “ADQUISICIÓN DE INFRAESTRUCTURA TECNOLÓGICA PARA EL APOYO TRANSVERSAL DE LOS PROCESOS ACADÉMICO ADMINISTRATIVOS DE LA UNIVERSIDAD DE LOS LLANOS”</v>
          </cell>
          <cell r="G273">
            <v>45306</v>
          </cell>
          <cell r="H273">
            <v>18367368</v>
          </cell>
          <cell r="I273" t="str">
            <v>Seis (06) meses calendario</v>
          </cell>
          <cell r="J273">
            <v>45306</v>
          </cell>
          <cell r="K273">
            <v>45487</v>
          </cell>
          <cell r="L273" t="str">
            <v>NO APLICA</v>
          </cell>
          <cell r="M273" t="str">
            <v>NO APLICA</v>
          </cell>
          <cell r="N273" t="str">
            <v>NO APLICA</v>
          </cell>
          <cell r="O273">
            <v>7</v>
          </cell>
          <cell r="P273">
            <v>1632655</v>
          </cell>
          <cell r="Q273">
            <v>45306</v>
          </cell>
          <cell r="R273">
            <v>45322</v>
          </cell>
          <cell r="S273">
            <v>3061228</v>
          </cell>
          <cell r="T273">
            <v>45323</v>
          </cell>
          <cell r="U273">
            <v>45351</v>
          </cell>
          <cell r="V273">
            <v>3061228</v>
          </cell>
          <cell r="W273">
            <v>45352</v>
          </cell>
          <cell r="X273">
            <v>45382</v>
          </cell>
          <cell r="Y273">
            <v>3061228</v>
          </cell>
          <cell r="Z273">
            <v>45383</v>
          </cell>
          <cell r="AA273">
            <v>45412</v>
          </cell>
          <cell r="AB273">
            <v>3061228</v>
          </cell>
          <cell r="AC273">
            <v>45413</v>
          </cell>
          <cell r="AD273">
            <v>45443</v>
          </cell>
          <cell r="AE273">
            <v>3061228</v>
          </cell>
          <cell r="AF273">
            <v>45444</v>
          </cell>
          <cell r="AG273">
            <v>45473</v>
          </cell>
          <cell r="AH273">
            <v>1428573</v>
          </cell>
          <cell r="AI273">
            <v>45474</v>
          </cell>
          <cell r="AJ273">
            <v>45487</v>
          </cell>
          <cell r="BI273" t="str">
            <v>Área de Sistemas</v>
          </cell>
          <cell r="BJ273" t="str">
            <v>ROIMAN ARTURO SASTOQUE GUZMÁN</v>
          </cell>
          <cell r="BK273" t="str">
            <v>Jefe de Oficina</v>
          </cell>
          <cell r="BL273">
            <v>19</v>
          </cell>
          <cell r="BM273">
            <v>45306</v>
          </cell>
          <cell r="BN273">
            <v>77296008</v>
          </cell>
          <cell r="BO273">
            <v>173</v>
          </cell>
          <cell r="BP273">
            <v>45306</v>
          </cell>
          <cell r="BQ273">
            <v>18367368</v>
          </cell>
          <cell r="CS273"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implementación y documentación de nuevas funcionalidades para el Sistema de Información Académico de la Universidad de los Llanos (SIAU). 3. Contribuir con el mantenimiento, actualización y pruebas de las funcionalidades existentes en el SIAU. 4. Apoyar con la documentación técnica de los módulos y desarrollos indicados. 5. Brindar soporte técnico a los usuarios finales, resolviendo las inquietudes/solicitudes relacionadas con la operación del SIAU. 6. Contribuir con el  plan de trabajo que establezca las actividades y los tiempos de los desarrollos, mantenimientos y/o soportes, reportando su avance de ejecución. 7. Apoyar la revisión de la documentación de usuario y las capacitaciones que se requieran sobre el funcionamiento del SIAU. 8. Contribuir a fortalecer el proceso de Gestión de TIC, aplicando estrictamente los procedimientos establecidos.</v>
          </cell>
          <cell r="CT273">
            <v>1121905626</v>
          </cell>
          <cell r="CU273">
            <v>645</v>
          </cell>
          <cell r="CV273">
            <v>44716</v>
          </cell>
          <cell r="CY273">
            <v>6201</v>
          </cell>
          <cell r="CZ273" t="str">
            <v>M6</v>
          </cell>
        </row>
        <row r="274">
          <cell r="B274" t="str">
            <v>0175 DE 2024</v>
          </cell>
          <cell r="D274" t="str">
            <v xml:space="preserve">No. Vice Recursos / Regalías </v>
          </cell>
        </row>
        <row r="275">
          <cell r="B275" t="str">
            <v>0176 DE 2024</v>
          </cell>
          <cell r="D275" t="str">
            <v xml:space="preserve">No. Vice Recursos / Regalías </v>
          </cell>
        </row>
        <row r="276">
          <cell r="B276" t="str">
            <v>0177 DE 2024</v>
          </cell>
          <cell r="C276">
            <v>40439383</v>
          </cell>
          <cell r="D276" t="str">
            <v>NERYS RICARDA GOMEZ MARIÑO</v>
          </cell>
          <cell r="E276" t="str">
            <v>CONTRATO DE PRESTACIÓN DE SERVICIOS DE APOYO A LA GESTIÓN</v>
          </cell>
          <cell r="F276" t="str">
            <v>PRESTACIÓN DE SERVICIOS DE APOYO A LA GESTIÓN NECESARIO PARA EL FORTALECIMIENTO DE LOS PROCESOS OPERATIVOS Y ADMINISTRATIVOS DE LA OFICINA DE ADMISIONES, REGISTRO Y CONTROL ACADÉMICO DE LA UNIVERSIDAD DE LOS LLANOS.</v>
          </cell>
          <cell r="G276">
            <v>45313</v>
          </cell>
          <cell r="H276">
            <v>12504273</v>
          </cell>
          <cell r="I276" t="str">
            <v>Cinco (05) meses y veintitrés (23) días calendario</v>
          </cell>
          <cell r="J276">
            <v>45313</v>
          </cell>
          <cell r="K276">
            <v>45487</v>
          </cell>
          <cell r="L276" t="str">
            <v>NO APLICA</v>
          </cell>
          <cell r="M276" t="str">
            <v>NO APLICA</v>
          </cell>
          <cell r="N276" t="str">
            <v>NO APLICA</v>
          </cell>
          <cell r="O276">
            <v>6</v>
          </cell>
          <cell r="P276">
            <v>2818882</v>
          </cell>
          <cell r="Q276">
            <v>45313</v>
          </cell>
          <cell r="R276">
            <v>45351</v>
          </cell>
          <cell r="S276">
            <v>2168371</v>
          </cell>
          <cell r="T276">
            <v>45352</v>
          </cell>
          <cell r="U276">
            <v>45382</v>
          </cell>
          <cell r="V276">
            <v>2168371</v>
          </cell>
          <cell r="W276">
            <v>45383</v>
          </cell>
          <cell r="X276">
            <v>45412</v>
          </cell>
          <cell r="Y276">
            <v>2168371</v>
          </cell>
          <cell r="Z276">
            <v>45413</v>
          </cell>
          <cell r="AA276">
            <v>45443</v>
          </cell>
          <cell r="AB276">
            <v>2168371</v>
          </cell>
          <cell r="AC276">
            <v>45444</v>
          </cell>
          <cell r="AD276">
            <v>45473</v>
          </cell>
          <cell r="AE276">
            <v>1011907</v>
          </cell>
          <cell r="AF276">
            <v>45474</v>
          </cell>
          <cell r="AG276">
            <v>45487</v>
          </cell>
          <cell r="BI276" t="str">
            <v>Oficina de Admisiones, Registro y Control Académico</v>
          </cell>
          <cell r="BJ276" t="str">
            <v>JEISSON ANTONIO RODRIGUEZ NEIRA</v>
          </cell>
          <cell r="BK276" t="str">
            <v>Jefe de Oficina</v>
          </cell>
          <cell r="BL276">
            <v>20</v>
          </cell>
          <cell r="BM276">
            <v>45306</v>
          </cell>
          <cell r="BN276">
            <v>2599259317</v>
          </cell>
          <cell r="BO276">
            <v>285</v>
          </cell>
          <cell r="BP276">
            <v>45313</v>
          </cell>
          <cell r="BQ276">
            <v>12504273</v>
          </cell>
          <cell r="CS276" t="str">
            <v>1. Apoyar la recepción, clasificación, registro y archivo de documentos, actas y solicitudes de la Oficina de Admisiones, Registro y Control Académico aplicando los procedimientos indicados por la Oficina de Correspondencia y Archivo.  2. Prestar apoyo en la proyección de oficios de respuesta para la firma del Jefe de Oficina de Admisiones, Registro y Control Académico. 3. Brindar apoyo y asesoría a los requerimientos e inquietudes de los aspirantes, admitidos y estudiantes con respecto a su situación académica de acuerdo a la normatividad vigente y demás requerimientos de la comunidad en general. 4. Apoyar la coordinación de la verificación Académica de estudiantes y autenticidad de certificados y constancias generadas por la Oficina de Admisiones, Registro y Control Académico según solicitudes internas o externas. 5. Colaborar con la actualización de datos personales de los estudiantes de pregrado en el sistema de información institucional. 6. Apoyar en la expedición de certificados de notas y constancias de estudios. 7. Contribuir en la organización de la agenda, compromisos y reuniones del jefe de la Oficina de Admisiones, Registro y Control Académico</v>
          </cell>
          <cell r="CT276">
            <v>40439383</v>
          </cell>
          <cell r="CU276">
            <v>436</v>
          </cell>
          <cell r="CV276" t="str">
            <v>603</v>
          </cell>
          <cell r="CY276">
            <v>8299</v>
          </cell>
          <cell r="CZ276" t="str">
            <v>M6</v>
          </cell>
        </row>
        <row r="277">
          <cell r="B277" t="str">
            <v>0178 DE 2024</v>
          </cell>
          <cell r="C277">
            <v>1122135589</v>
          </cell>
          <cell r="D277" t="str">
            <v>LINDA MARCELA PEREZ TORRES</v>
          </cell>
          <cell r="E277" t="str">
            <v>CONTRATO DE PRESTACIÓN DE SERVICIOS DE APOYO A LA GESTIÓN</v>
          </cell>
          <cell r="F277" t="str">
            <v>PRESTACIÓN DE SERVICIOS DE APOYO A LA GESTIÓN NECESARIO PARA EL FORTALECIMIENTO DE LOS PROCESOS DE LA SECCIÓN DE PUBLICACIONES Y AYUDAS EDUCATIVAS DE LA UNIVERSIDAD DE LOS LLANOS.</v>
          </cell>
          <cell r="G277">
            <v>45313</v>
          </cell>
          <cell r="H277">
            <v>12504273</v>
          </cell>
          <cell r="I277" t="str">
            <v>Cinco (05) meses y veintitrés (23) días calendario</v>
          </cell>
          <cell r="J277">
            <v>45313</v>
          </cell>
          <cell r="K277">
            <v>45487</v>
          </cell>
          <cell r="L277" t="str">
            <v>NO APLICA</v>
          </cell>
          <cell r="M277" t="str">
            <v>NO APLICA</v>
          </cell>
          <cell r="N277" t="str">
            <v>NO APLICA</v>
          </cell>
          <cell r="O277">
            <v>6</v>
          </cell>
          <cell r="P277">
            <v>2818882</v>
          </cell>
          <cell r="Q277">
            <v>45313</v>
          </cell>
          <cell r="R277">
            <v>45351</v>
          </cell>
          <cell r="S277">
            <v>2168371</v>
          </cell>
          <cell r="T277">
            <v>45352</v>
          </cell>
          <cell r="U277">
            <v>45382</v>
          </cell>
          <cell r="V277">
            <v>2168371</v>
          </cell>
          <cell r="W277">
            <v>45383</v>
          </cell>
          <cell r="X277">
            <v>45412</v>
          </cell>
          <cell r="Y277">
            <v>2168371</v>
          </cell>
          <cell r="Z277">
            <v>45413</v>
          </cell>
          <cell r="AA277">
            <v>45443</v>
          </cell>
          <cell r="AB277">
            <v>2168371</v>
          </cell>
          <cell r="AC277">
            <v>45444</v>
          </cell>
          <cell r="AD277">
            <v>45473</v>
          </cell>
          <cell r="AE277">
            <v>1011907</v>
          </cell>
          <cell r="AF277">
            <v>45474</v>
          </cell>
          <cell r="AG277">
            <v>45487</v>
          </cell>
          <cell r="BI277" t="str">
            <v>Sección de Publicaciones y Ayudas Educativas</v>
          </cell>
          <cell r="BJ277" t="str">
            <v>INDIRA SUSANA PARRADO RUIZ</v>
          </cell>
          <cell r="BK277" t="str">
            <v>Jefe de Oficina</v>
          </cell>
          <cell r="BL277">
            <v>20</v>
          </cell>
          <cell r="BM277">
            <v>45306</v>
          </cell>
          <cell r="BN277">
            <v>2599259317</v>
          </cell>
          <cell r="BO277">
            <v>292</v>
          </cell>
          <cell r="BP277">
            <v>45313</v>
          </cell>
          <cell r="BQ277">
            <v>12504273</v>
          </cell>
          <cell r="CS277" t="str">
            <v>1. Apoyar a la coordinación de los monitores que sean vinculados como apoyo a la sección de Publicaciones y Ayudas Educativas. 2. Coadyuvar en la planificación y ejecución de los mantenimientos preventivos y correctivos que requieran las pantallas interactivas y podios interactivos para su adecuado funcionamiento. 3.  Contribuir en   la atención y orientación a estudiantes, docentes, administrativos y público en general, que requieran colaboración de la Oficina de Ayudas Educativas.  4. Colaborar en la verificación del estado de las aulas, salas audiovisuales e infraestructura general para la prestación del servicio.</v>
          </cell>
          <cell r="CT277">
            <v>1122135589</v>
          </cell>
          <cell r="CU277">
            <v>436</v>
          </cell>
          <cell r="CV277" t="str">
            <v>433</v>
          </cell>
          <cell r="CY277">
            <v>8299</v>
          </cell>
          <cell r="CZ277" t="str">
            <v>M6</v>
          </cell>
        </row>
        <row r="278">
          <cell r="B278" t="str">
            <v>0179 DE 2024</v>
          </cell>
          <cell r="C278">
            <v>17333043</v>
          </cell>
          <cell r="D278" t="str">
            <v>ROBINSON GAONA PARRA</v>
          </cell>
          <cell r="E278" t="str">
            <v>CONTRATO DE PRESTACIÓN DE SERVICIOS PROFESIONALES</v>
          </cell>
          <cell r="F278" t="str">
            <v>PRESTACIÓN DE SERVICIOS PROFESIONALES NECESARIO PARA EL FORTALECIMIENTO DE LOS PROCESOS DE LA DIVISIÓN DE BIENESTAR UNIVERSITARIO DE LA UNIVERSIDAD DE LOS LLANOS.</v>
          </cell>
          <cell r="G278">
            <v>45313</v>
          </cell>
          <cell r="H278">
            <v>21330808</v>
          </cell>
          <cell r="I278" t="str">
            <v>Cinco (05) meses y veintitrés (23) días calendario</v>
          </cell>
          <cell r="J278">
            <v>45313</v>
          </cell>
          <cell r="K278">
            <v>45487</v>
          </cell>
          <cell r="L278" t="str">
            <v>NO APLICA</v>
          </cell>
          <cell r="M278" t="str">
            <v>NO APLICA</v>
          </cell>
          <cell r="N278" t="str">
            <v>NO APLICA</v>
          </cell>
          <cell r="O278">
            <v>6</v>
          </cell>
          <cell r="P278">
            <v>4808679</v>
          </cell>
          <cell r="Q278">
            <v>45313</v>
          </cell>
          <cell r="R278">
            <v>45351</v>
          </cell>
          <cell r="S278">
            <v>3698984</v>
          </cell>
          <cell r="T278">
            <v>45352</v>
          </cell>
          <cell r="U278">
            <v>45382</v>
          </cell>
          <cell r="V278">
            <v>3698984</v>
          </cell>
          <cell r="W278">
            <v>45383</v>
          </cell>
          <cell r="X278">
            <v>45412</v>
          </cell>
          <cell r="Y278">
            <v>3698984</v>
          </cell>
          <cell r="Z278">
            <v>45413</v>
          </cell>
          <cell r="AA278">
            <v>45443</v>
          </cell>
          <cell r="AB278">
            <v>3698984</v>
          </cell>
          <cell r="AC278">
            <v>45444</v>
          </cell>
          <cell r="AD278">
            <v>45473</v>
          </cell>
          <cell r="AE278">
            <v>1726193</v>
          </cell>
          <cell r="AF278">
            <v>45474</v>
          </cell>
          <cell r="AG278">
            <v>45487</v>
          </cell>
          <cell r="BI278" t="str">
            <v>División de Bienestar Universitario</v>
          </cell>
          <cell r="BJ278" t="str">
            <v>JHON FREYD MONROY RODRIGUEZ</v>
          </cell>
          <cell r="BK278" t="str">
            <v>Jefe de Oficina</v>
          </cell>
          <cell r="BL278">
            <v>20</v>
          </cell>
          <cell r="BM278">
            <v>45306</v>
          </cell>
          <cell r="BN278">
            <v>2599259317</v>
          </cell>
          <cell r="BO278">
            <v>280</v>
          </cell>
          <cell r="BP278">
            <v>45313</v>
          </cell>
          <cell r="BQ278">
            <v>21330808</v>
          </cell>
          <cell r="CS278" t="str">
            <v>1. Apoyar a la jefatura de Bienestar en la supervisión de los convenios interinstitucionales relacionados con el acceso a los servicios de financiación académica y/o de sostenimiento dirigidos a estudiantes de pregrado y posgrado de la Universidad de los Llanos. 2. Contribuir desde el área de promoción socioeconómica de Bienestar Institucional a la atención y asesoría permanente en los programas y servicios de fomento socioeconómico dirigidos a la comunidad estudiantil de pregrado y posgrado. 3. Coadyuvar con la atención de solicitudes y trámites necesarios para el acceso a las modalidades de financiación educativa y de sostenimiento ofertadas por las entidades aliadas. 4. Apoyar la articulación de la jefatura de Bienestar Institucional con las direcciones de programa de posgrado y con la Dirección de Proyección Social que permita la disposición de mecanismos y estrategias de masificación de las oportunidades de financiación educativa y de sostenimiento dirigido a aspirantes de los programas de posgrado de la Universidad de los Llanos. 5. Apoyar en el diseño, ejecución y evaluación de estrategias de masificación de la información para el acceso a las oportunidades de financiación educativa y/o de sostenimiento dirigido a los estudiantes de pregrado y de posgrado de la Universidad de los Llanos. 6. Brindar apoyo en la consolidación de informes, balances financieros y estadísticas de los programas y convenios de financiación educativa y/o de sostenimiento otorgados a los estudiantes de pregrado y posgrado de la Universidad de los Llanos mediante convenios o alianzas interinstitucionales. 7. Contribuir con los reportes académicos y demás información necesaria solicitada por las entidades aliadas con las que la Universidad tiene suscrito convenios o alianzas de acceso a la financiación educativa y/o de sostenimiento. 8. Apoyar a la jefatura de Bienestar Institucional en la caracterización de la población universitaria que accede a la financiación educativa y/o de sostenimiento. 9. Brindar apoyo en el desarrollo de procedimientos y trámites necesarios para la actualización de la información pertinente en las plataformas establecidas que den funcionamiento y operación a las modalidades de financiación educativa y/o sostenimiento de los estudiantes y aspirantes de los programas de pregrado y posgrado. 10. Brindar apoyo en la proyección de respuestas a los requerimientos internos o provenientes de entidades externas sobre temas de su competencia.  11. Brindar apoyo a la jefatura de Bienestar en los eventos institucionales que se realicen y sean liderados o apoyados por la Dirección de Bienestar Institucional.</v>
          </cell>
          <cell r="CT278">
            <v>17333043</v>
          </cell>
          <cell r="CU278">
            <v>436</v>
          </cell>
          <cell r="CV278" t="str">
            <v>441</v>
          </cell>
          <cell r="CY278">
            <v>8299</v>
          </cell>
          <cell r="CZ278" t="str">
            <v>M6</v>
          </cell>
        </row>
        <row r="279">
          <cell r="B279" t="str">
            <v>0180 DE 2024</v>
          </cell>
          <cell r="C279">
            <v>86046039</v>
          </cell>
          <cell r="D279" t="str">
            <v>LUIS FREDY CARRILLO MORALES</v>
          </cell>
          <cell r="E279" t="str">
            <v>CONTRATO DE PRESTACIÓN DE SERVICIOS DE APOYO A LA GESTIÓN</v>
          </cell>
          <cell r="F279" t="str">
            <v>PRESTACIÓN DE SERVICIOS DE APOYO A LA GESTIÓN NECESARIO PARA EL FORTALECIMIENTO DE LOS PROCESOS PROPIOS DE LA GRANJA BARCELONA ADSCRITA AL CENTRO AGRARIO DE PRODUCCIÓN DE LA FACULTAD DE CIENCIAS AGROPECUARIAS Y RECURSOS NATURALES DE LA UNIVERSIDAD DE LOS LLANOS.</v>
          </cell>
          <cell r="G279">
            <v>45313</v>
          </cell>
          <cell r="H279">
            <v>12504273</v>
          </cell>
          <cell r="I279" t="str">
            <v>Cinco (05) meses y veintitrés (23) días calendario</v>
          </cell>
          <cell r="J279">
            <v>45313</v>
          </cell>
          <cell r="K279">
            <v>45487</v>
          </cell>
          <cell r="L279" t="str">
            <v>NO APLICA</v>
          </cell>
          <cell r="M279" t="str">
            <v>NO APLICA</v>
          </cell>
          <cell r="N279" t="str">
            <v>NO APLICA</v>
          </cell>
          <cell r="O279">
            <v>6</v>
          </cell>
          <cell r="P279">
            <v>2818882</v>
          </cell>
          <cell r="Q279">
            <v>45313</v>
          </cell>
          <cell r="R279">
            <v>45351</v>
          </cell>
          <cell r="S279">
            <v>2168371</v>
          </cell>
          <cell r="T279">
            <v>45352</v>
          </cell>
          <cell r="U279">
            <v>45382</v>
          </cell>
          <cell r="V279">
            <v>2168371</v>
          </cell>
          <cell r="W279">
            <v>45383</v>
          </cell>
          <cell r="X279">
            <v>45412</v>
          </cell>
          <cell r="Y279">
            <v>2168371</v>
          </cell>
          <cell r="Z279">
            <v>45413</v>
          </cell>
          <cell r="AA279">
            <v>45443</v>
          </cell>
          <cell r="AB279">
            <v>2168371</v>
          </cell>
          <cell r="AC279">
            <v>45444</v>
          </cell>
          <cell r="AD279">
            <v>45473</v>
          </cell>
          <cell r="AE279">
            <v>1011907</v>
          </cell>
          <cell r="AF279">
            <v>45474</v>
          </cell>
          <cell r="AG279">
            <v>45487</v>
          </cell>
          <cell r="BI279" t="str">
            <v>Facultad de Ciencias Agropecuarias y Recursos Naturales</v>
          </cell>
          <cell r="BJ279" t="str">
            <v>CRISTÓBAL LUGO LÓPEZ</v>
          </cell>
          <cell r="BK279" t="str">
            <v>Decano de la Facultad de Ciencias Agropecuarias y Recursos Naturales</v>
          </cell>
          <cell r="BL279">
            <v>21</v>
          </cell>
          <cell r="BM279">
            <v>45306</v>
          </cell>
          <cell r="BN279">
            <v>1283959346</v>
          </cell>
          <cell r="BO279">
            <v>250</v>
          </cell>
          <cell r="BP279">
            <v>45313</v>
          </cell>
          <cell r="BQ279">
            <v>12504273</v>
          </cell>
          <cell r="CS279" t="str">
            <v>1. Prestar apoyo en las actividades agropecuarias realizadas en la unidad rural Barcelona. 2. Contribuir en los manejos culturales y sanitarios en la unidad rural. 3. Apoyar a los docentes para la realización de trabajos de curso en la unidad rural. 4. Contribuir en el manejo de inventarios de la unidad. 5. Coadyuvar en la atención al público en la unidad rural Barcelona. 6. Prestar apoyo en las actividades y programas del centro agrario de producción. 7. Prestar apoyo en las actividades de mantenimiento y limpieza de la unidad. 8. Prestar el apoyo requerido en las actividades y programas del Centro Agrario de Producción.  9. Prestar atención a los visitantes de las diferentes entidades que lleguen a la Granja. 10. Apoyar las actividades realizadas en la institución para elevar la productividad de la granja.</v>
          </cell>
          <cell r="CT279">
            <v>86046039</v>
          </cell>
          <cell r="CU279">
            <v>27</v>
          </cell>
          <cell r="CV279" t="str">
            <v>54406</v>
          </cell>
          <cell r="CY279">
            <v>8299</v>
          </cell>
          <cell r="CZ279" t="str">
            <v>M6</v>
          </cell>
        </row>
        <row r="280">
          <cell r="B280" t="str">
            <v>0181 DE 2024</v>
          </cell>
          <cell r="C280">
            <v>40396474</v>
          </cell>
          <cell r="D280" t="str">
            <v>ELVIA CECILIA GARZON</v>
          </cell>
          <cell r="E280" t="str">
            <v>CONTRATO DE PRESTACIÓN DE SERVICIOS PROFESIONALES</v>
          </cell>
          <cell r="F280" t="str">
            <v>PRESTACIÓN DE SERVICIOS PROFESIONALES NECESARIO PARA EL FORTALECIMIENTO DE LOS PROCESOS ADMINISTRATIVOS QUE SE DESARROLLAN EN LA FACULTAD DE CIENCIAS AGROPECUARIAS Y RECURSOS NATURALES DE LA UNIVERSIDAD DE LOS LLANOS.</v>
          </cell>
          <cell r="G280">
            <v>45313</v>
          </cell>
          <cell r="H280">
            <v>17653081</v>
          </cell>
          <cell r="I280" t="str">
            <v>Cinco (05) meses y veintitrés (23) días calendario</v>
          </cell>
          <cell r="J280">
            <v>45313</v>
          </cell>
          <cell r="K280">
            <v>45487</v>
          </cell>
          <cell r="L280" t="str">
            <v>NO APLICA</v>
          </cell>
          <cell r="M280" t="str">
            <v>NO APLICA</v>
          </cell>
          <cell r="N280" t="str">
            <v>NO APLICA</v>
          </cell>
          <cell r="O280">
            <v>6</v>
          </cell>
          <cell r="P280">
            <v>3979596</v>
          </cell>
          <cell r="Q280">
            <v>45313</v>
          </cell>
          <cell r="R280">
            <v>45351</v>
          </cell>
          <cell r="S280">
            <v>3061228</v>
          </cell>
          <cell r="T280">
            <v>45352</v>
          </cell>
          <cell r="U280">
            <v>45382</v>
          </cell>
          <cell r="V280">
            <v>3061228</v>
          </cell>
          <cell r="W280">
            <v>45383</v>
          </cell>
          <cell r="X280">
            <v>45412</v>
          </cell>
          <cell r="Y280">
            <v>3061228</v>
          </cell>
          <cell r="Z280">
            <v>45413</v>
          </cell>
          <cell r="AA280">
            <v>45443</v>
          </cell>
          <cell r="AB280">
            <v>3061228</v>
          </cell>
          <cell r="AC280">
            <v>45444</v>
          </cell>
          <cell r="AD280">
            <v>45473</v>
          </cell>
          <cell r="AE280">
            <v>1428573</v>
          </cell>
          <cell r="AF280">
            <v>45474</v>
          </cell>
          <cell r="AG280">
            <v>45487</v>
          </cell>
          <cell r="BI280" t="str">
            <v>Facultad de Ciencias Agropecuarias y Recursos Naturales</v>
          </cell>
          <cell r="BJ280" t="str">
            <v>CRISTÓBAL LUGO LÓPEZ</v>
          </cell>
          <cell r="BK280" t="str">
            <v>Decano de la Facultad de Ciencias Agropecuarias y Recursos Naturales</v>
          </cell>
          <cell r="BL280">
            <v>21</v>
          </cell>
          <cell r="BM280">
            <v>45306</v>
          </cell>
          <cell r="BN280">
            <v>1283959346</v>
          </cell>
          <cell r="BO280">
            <v>246</v>
          </cell>
          <cell r="BP280">
            <v>45313</v>
          </cell>
          <cell r="BQ280">
            <v>17653081</v>
          </cell>
          <cell r="CS280" t="str">
            <v>1. Apoyar en la elaboración de informes requeridos por los diferentes entes de control que supervisan a la Universidad. 2. Contribuir en la elaboración de propuestas de proyecto a fin de fortalecer todas las dependencias en sus diversas actividades. 3. Prestar apoyo en la coordinación y administración de proyectos que se desarrollen al interior de la Facultad. 4. Apoyar en la elaboración de planes, programas y demás documentos que soliciten las dependencias al interior de la Universidad. 5. Apoyar en la recolección de la información de las diferentes instancias de la Facultad para ser consolidadas y presentadas a las instancias superiores para a su vez ser consolidadas en el informe general de la Universidad. 6. Prestar apoyo en todas las acciones necesarias para la realización de Convenios para prácticas y Pasantías para los alumnos de la Facultad. 7. Contribuir en las acciones de revisión, actualización, evaluación, acreditación y certificación de sus procesos. 8. Contribuir al seguimiento de las metas del Plan de Acción de la Facultad de Ciencias Agropecuarias y Recursos Naturales.</v>
          </cell>
          <cell r="CT280">
            <v>40396474.200000003</v>
          </cell>
          <cell r="CU280">
            <v>27</v>
          </cell>
          <cell r="CV280" t="str">
            <v>54200</v>
          </cell>
          <cell r="CY280">
            <v>7020</v>
          </cell>
          <cell r="CZ280" t="str">
            <v>M5</v>
          </cell>
        </row>
        <row r="281">
          <cell r="B281" t="str">
            <v>0182 DE 2024</v>
          </cell>
          <cell r="C281">
            <v>1121838218</v>
          </cell>
          <cell r="D281" t="str">
            <v>LEDA VANESSA BAYONA VARON</v>
          </cell>
          <cell r="E281" t="str">
            <v>CONTRATO DE PRESTACIÓN DE SERVICIOS PROFESIONALES</v>
          </cell>
          <cell r="F281" t="str">
            <v>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v>
          </cell>
          <cell r="G281">
            <v>45313</v>
          </cell>
          <cell r="H281">
            <v>15745883</v>
          </cell>
          <cell r="I281" t="str">
            <v>Cinco (05) meses y veintitrés (23) días calendario</v>
          </cell>
          <cell r="J281">
            <v>45313</v>
          </cell>
          <cell r="K281">
            <v>45487</v>
          </cell>
          <cell r="L281" t="str">
            <v>NO APLICA</v>
          </cell>
          <cell r="M281" t="str">
            <v>NO APLICA</v>
          </cell>
          <cell r="N281" t="str">
            <v>NO APLICA</v>
          </cell>
          <cell r="O281">
            <v>6</v>
          </cell>
          <cell r="P281">
            <v>3549650</v>
          </cell>
          <cell r="Q281">
            <v>45313</v>
          </cell>
          <cell r="R281">
            <v>45351</v>
          </cell>
          <cell r="S281">
            <v>2730500</v>
          </cell>
          <cell r="T281">
            <v>45352</v>
          </cell>
          <cell r="U281">
            <v>45382</v>
          </cell>
          <cell r="V281">
            <v>2730500</v>
          </cell>
          <cell r="W281">
            <v>45383</v>
          </cell>
          <cell r="X281">
            <v>45412</v>
          </cell>
          <cell r="Y281">
            <v>2730500</v>
          </cell>
          <cell r="Z281">
            <v>45413</v>
          </cell>
          <cell r="AA281">
            <v>45443</v>
          </cell>
          <cell r="AB281">
            <v>2730500</v>
          </cell>
          <cell r="AC281">
            <v>45444</v>
          </cell>
          <cell r="AD281">
            <v>45473</v>
          </cell>
          <cell r="AE281">
            <v>1274233</v>
          </cell>
          <cell r="AF281">
            <v>45474</v>
          </cell>
          <cell r="AG281">
            <v>45487</v>
          </cell>
          <cell r="BI281" t="str">
            <v>Facultad de Ciencias Agropecuarias y Recursos Naturales</v>
          </cell>
          <cell r="BJ281" t="str">
            <v>CRISTÓBAL LUGO LÓPEZ</v>
          </cell>
          <cell r="BK281" t="str">
            <v>Decano de la Facultad de Ciencias Agropecuarias y Recursos Naturales</v>
          </cell>
          <cell r="BL281">
            <v>21</v>
          </cell>
          <cell r="BM281">
            <v>45306</v>
          </cell>
          <cell r="BN281">
            <v>1283959346</v>
          </cell>
          <cell r="BO281">
            <v>251</v>
          </cell>
          <cell r="BP281">
            <v>45313</v>
          </cell>
          <cell r="BQ281">
            <v>15745883</v>
          </cell>
          <cell r="CS281" t="str">
            <v>1. Apoyar los proyectos direccionados hacia las diferentes Unidades Rurales. 2. Contribuir con la elaboración, actualización y supervisión de las formalidades requeridas por cada uno de los ejecutores de los procesos investigativos y de proyección a la comunidad. 3. Colaborar con la atención a docencia y usuarios externos de la Unidad. 4. Contribuir con la realización de las prácticas realizadas por estudiantes y docentes investigadores. 5. Apoyar en conjunto con el Coordinador la realización de informes de gestión. 6. Apoyar la conducción de experimentos y la generación de nuevos proyectos. 7. Contribuir con la proyección de las necesidades de insumos y materiales requeridos para el normal funcionamiento de la Unidad. 8. Contribuir con la elaboración de los informes periódicos de las actividades realizadas y que sean solicitadas por la Facultad y entes Rectores. 9. Contribuir al soporte académico del Programa de Medicina Veterinaria y Zootecnia y los que requieran el servicio.</v>
          </cell>
          <cell r="CT281">
            <v>1121838218</v>
          </cell>
          <cell r="CU281">
            <v>27</v>
          </cell>
          <cell r="CV281" t="str">
            <v>54406</v>
          </cell>
          <cell r="CY281">
            <v>7500</v>
          </cell>
          <cell r="CZ281" t="str">
            <v>M6</v>
          </cell>
        </row>
        <row r="282">
          <cell r="B282" t="str">
            <v>0183 DE 2024</v>
          </cell>
          <cell r="C282">
            <v>41240855</v>
          </cell>
          <cell r="D282" t="str">
            <v xml:space="preserve">MARTHA LUCIA CASTRO PEREZ </v>
          </cell>
          <cell r="E282" t="str">
            <v>CONTRATO DE PRESTACIÓN DE SERVICIOS DE APOYO A LA GESTIÓN</v>
          </cell>
          <cell r="F282" t="str">
            <v>PRESTACIÓN DE SERVICIOS DE APOYO A LA GESTIÓN NECESARIO PARA EL FORTALECIMIENTO DE LOS PROCESOS EN EL LABORATORIO DE SUELOS DE LA FACULTAD DE CIENCIAS AGROPECUARIAS Y RECURSOS NATURALES DE LA UNIVERSIDAD DE LOS LLANOS.</v>
          </cell>
          <cell r="G282">
            <v>45313</v>
          </cell>
          <cell r="H282">
            <v>12504273</v>
          </cell>
          <cell r="I282" t="str">
            <v>Cinco (05) meses y veintitrés (23) días calendario</v>
          </cell>
          <cell r="J282">
            <v>45313</v>
          </cell>
          <cell r="K282">
            <v>45487</v>
          </cell>
          <cell r="L282" t="str">
            <v>NO APLICA</v>
          </cell>
          <cell r="M282" t="str">
            <v>NO APLICA</v>
          </cell>
          <cell r="N282" t="str">
            <v>NO APLICA</v>
          </cell>
          <cell r="O282">
            <v>6</v>
          </cell>
          <cell r="P282">
            <v>2818882</v>
          </cell>
          <cell r="Q282">
            <v>45313</v>
          </cell>
          <cell r="R282">
            <v>45351</v>
          </cell>
          <cell r="S282">
            <v>2168371</v>
          </cell>
          <cell r="T282">
            <v>45352</v>
          </cell>
          <cell r="U282">
            <v>45382</v>
          </cell>
          <cell r="V282">
            <v>2168371</v>
          </cell>
          <cell r="W282">
            <v>45383</v>
          </cell>
          <cell r="X282">
            <v>45412</v>
          </cell>
          <cell r="Y282">
            <v>2168371</v>
          </cell>
          <cell r="Z282">
            <v>45413</v>
          </cell>
          <cell r="AA282">
            <v>45443</v>
          </cell>
          <cell r="AB282">
            <v>2168371</v>
          </cell>
          <cell r="AC282">
            <v>45444</v>
          </cell>
          <cell r="AD282">
            <v>45473</v>
          </cell>
          <cell r="AE282">
            <v>1011907</v>
          </cell>
          <cell r="AF282">
            <v>45474</v>
          </cell>
          <cell r="AG282">
            <v>45487</v>
          </cell>
          <cell r="BI282" t="str">
            <v>Facultad de Ciencias Agropecuarias y Recursos Naturales</v>
          </cell>
          <cell r="BJ282" t="str">
            <v>CRISTÓBAL LUGO LÓPEZ</v>
          </cell>
          <cell r="BK282" t="str">
            <v>Decano de la Facultad de Ciencias Agropecuarias y Recursos Naturales</v>
          </cell>
          <cell r="BL282">
            <v>21</v>
          </cell>
          <cell r="BM282">
            <v>45306</v>
          </cell>
          <cell r="BN282">
            <v>1283959346</v>
          </cell>
          <cell r="BO282">
            <v>248</v>
          </cell>
          <cell r="BP282">
            <v>45313</v>
          </cell>
          <cell r="BQ282">
            <v>12504273</v>
          </cell>
          <cell r="CS282" t="str">
            <v>1. Prestar apoyo en el lavado y secado de materiales del laboratorio. 2. Prestar apoyo en la limpieza y organización de las áreas y mesones para el análisis de suelos. 3. Apoyar en la disposición final de las muestras residuales de suelos que salen de los procesos analíticos. 4. Coadyuvar en los diferentes procesos analíticos del laboratorio. 5. colaborar en el manejo de los residuos y desechos del proceso. 6. Contribuir en la organización de los reactivos y materiales del laboratorio. 7. Apoyar la preparación y rotulado de los reactivos requeridos para los procesos según solicitud del servicio. 8. Contribuir con la recepción de muestras provenientes de usuarios externos. 9. Coadyuvar en la inactivación y descarte de reactivos químicos y biológicos. 10. Contribuir con el registro y la información del uso de materiales y equipos del laboratorio. 11. Colaborar con la atención a docencia y usuarios externos. 12. Brindar apoyo en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v>
          </cell>
          <cell r="CT282">
            <v>41240855</v>
          </cell>
          <cell r="CU282">
            <v>27</v>
          </cell>
          <cell r="CV282" t="str">
            <v>54413</v>
          </cell>
          <cell r="CY282">
            <v>8211</v>
          </cell>
          <cell r="CZ282" t="str">
            <v>M6</v>
          </cell>
        </row>
        <row r="283">
          <cell r="B283" t="str">
            <v>0184 DE 2024</v>
          </cell>
          <cell r="C283">
            <v>21191508</v>
          </cell>
          <cell r="D283" t="str">
            <v>ROSA NHORALBA RAMOS FUENTES</v>
          </cell>
          <cell r="E283" t="str">
            <v>CONTRATO DE PRESTACIÓN DE SERVICIOS DE APOYO A LA GESTIÓN</v>
          </cell>
          <cell r="F283" t="str">
            <v>PRESTACIÓN DE SERVICIOS DE APOYO A LA GESTIÓN NECESARIO PARA EL FORTALECIMIENTO DE LOS PROCESOS ADMINISTRATIVOS EN EL LABORATORIO DE SUELOS DE LA FACULTAD DE CIENCIAS AGROPECUARIAS Y RECURSOS NATURALES DE LA UNIVERSIDAD DE LOS LLANOS.</v>
          </cell>
          <cell r="G283">
            <v>45313</v>
          </cell>
          <cell r="H283">
            <v>12504273</v>
          </cell>
          <cell r="I283" t="str">
            <v>Cinco (05) meses y veintitrés (23) días calendario</v>
          </cell>
          <cell r="J283">
            <v>45313</v>
          </cell>
          <cell r="K283">
            <v>45487</v>
          </cell>
          <cell r="L283" t="str">
            <v>NO APLICA</v>
          </cell>
          <cell r="M283" t="str">
            <v>NO APLICA</v>
          </cell>
          <cell r="N283" t="str">
            <v>NO APLICA</v>
          </cell>
          <cell r="O283">
            <v>6</v>
          </cell>
          <cell r="P283">
            <v>2818882</v>
          </cell>
          <cell r="Q283">
            <v>45313</v>
          </cell>
          <cell r="R283">
            <v>45351</v>
          </cell>
          <cell r="S283">
            <v>2168371</v>
          </cell>
          <cell r="T283">
            <v>45352</v>
          </cell>
          <cell r="U283">
            <v>45382</v>
          </cell>
          <cell r="V283">
            <v>2168371</v>
          </cell>
          <cell r="W283">
            <v>45383</v>
          </cell>
          <cell r="X283">
            <v>45412</v>
          </cell>
          <cell r="Y283">
            <v>2168371</v>
          </cell>
          <cell r="Z283">
            <v>45413</v>
          </cell>
          <cell r="AA283">
            <v>45443</v>
          </cell>
          <cell r="AB283">
            <v>2168371</v>
          </cell>
          <cell r="AC283">
            <v>45444</v>
          </cell>
          <cell r="AD283">
            <v>45473</v>
          </cell>
          <cell r="AE283">
            <v>1011907</v>
          </cell>
          <cell r="AF283">
            <v>45474</v>
          </cell>
          <cell r="AG283">
            <v>45487</v>
          </cell>
          <cell r="BI283" t="str">
            <v>Facultad de Ciencias Agropecuarias y Recursos Naturales</v>
          </cell>
          <cell r="BJ283" t="str">
            <v>CRISTÓBAL LUGO LÓPEZ</v>
          </cell>
          <cell r="BK283" t="str">
            <v>Decano de la Facultad de Ciencias Agropecuarias y Recursos Naturales</v>
          </cell>
          <cell r="BL283">
            <v>21</v>
          </cell>
          <cell r="BM283">
            <v>45306</v>
          </cell>
          <cell r="BN283">
            <v>1283959346</v>
          </cell>
          <cell r="BO283">
            <v>244</v>
          </cell>
          <cell r="BP283">
            <v>45313</v>
          </cell>
          <cell r="BQ283">
            <v>12504273</v>
          </cell>
          <cell r="CS283" t="str">
            <v>1. Prestar apoyo en la atención a Usuarios. 2. Prestar apoyo en la recepción, registro y codificación de muestras para análisis de suelos, foliares y cales. 3. Contribuir con la recepción, redacción y proyección de comunicaciones y correos electrónicos, atención telefónica y organización de la información física y virtual.  4. Coadyuvar en la elaboración e impresión de los documentos requeridos para el funcionamiento del Laboratorio. 5. Contribuir en la organización y actualización del inventario del Laboratorio de Suelos. 6. Apoyar la organización y actualización de los registros de proveedores. 7. Prestar apoyo en la gestión, manejo y custodia del archivo documental.</v>
          </cell>
          <cell r="CT283">
            <v>21191508</v>
          </cell>
          <cell r="CU283">
            <v>27</v>
          </cell>
          <cell r="CV283" t="str">
            <v>54413</v>
          </cell>
          <cell r="CY283">
            <v>7490</v>
          </cell>
          <cell r="CZ283" t="str">
            <v>M6</v>
          </cell>
        </row>
        <row r="284">
          <cell r="B284" t="str">
            <v>0185 DE 2024</v>
          </cell>
          <cell r="C284">
            <v>1121853382</v>
          </cell>
          <cell r="D284" t="str">
            <v xml:space="preserve">ELIANA ANDREA LOPEZ ORDOÑEZ </v>
          </cell>
          <cell r="E284" t="str">
            <v>CONTRATO DE PRESTACIÓN DE SERVICIOS PROFESIONALES</v>
          </cell>
          <cell r="F284" t="str">
            <v>PRESTACIÓN DE SERVICIOS PROFESIONALES NECESARIO PARA EL FORTALECIMIENTO DE LOS PROCESOS DEL PROGRAMA DOCTORADO EN CIENCIAS AGRARIAS DE LA FACULTAD DE CIENCIAS AGROPECUARIAS Y RECURSOS NATURALES DE LA UNIVERSIDAD DE LOS LLANOS.</v>
          </cell>
          <cell r="G284">
            <v>45313</v>
          </cell>
          <cell r="H284">
            <v>15745883</v>
          </cell>
          <cell r="I284" t="str">
            <v>Cinco (05) meses y veintitrés (23) días calendario</v>
          </cell>
          <cell r="J284">
            <v>45313</v>
          </cell>
          <cell r="K284">
            <v>45487</v>
          </cell>
          <cell r="L284" t="str">
            <v>NO APLICA</v>
          </cell>
          <cell r="M284" t="str">
            <v>NO APLICA</v>
          </cell>
          <cell r="N284" t="str">
            <v>NO APLICA</v>
          </cell>
          <cell r="O284">
            <v>6</v>
          </cell>
          <cell r="P284">
            <v>3549650</v>
          </cell>
          <cell r="Q284">
            <v>45313</v>
          </cell>
          <cell r="R284">
            <v>45351</v>
          </cell>
          <cell r="S284">
            <v>2730500</v>
          </cell>
          <cell r="T284">
            <v>45352</v>
          </cell>
          <cell r="U284">
            <v>45382</v>
          </cell>
          <cell r="V284">
            <v>2730500</v>
          </cell>
          <cell r="W284">
            <v>45383</v>
          </cell>
          <cell r="X284">
            <v>45412</v>
          </cell>
          <cell r="Y284">
            <v>2730500</v>
          </cell>
          <cell r="Z284">
            <v>45413</v>
          </cell>
          <cell r="AA284">
            <v>45443</v>
          </cell>
          <cell r="AB284">
            <v>2730500</v>
          </cell>
          <cell r="AC284">
            <v>45444</v>
          </cell>
          <cell r="AD284">
            <v>45473</v>
          </cell>
          <cell r="AE284">
            <v>1274233</v>
          </cell>
          <cell r="AF284">
            <v>45474</v>
          </cell>
          <cell r="AG284">
            <v>45487</v>
          </cell>
          <cell r="BI284" t="str">
            <v>Facultad de Ciencias Agropecuarias y Recursos Naturales</v>
          </cell>
          <cell r="BJ284" t="str">
            <v>CRISTÓBAL LUGO LÓPEZ</v>
          </cell>
          <cell r="BK284" t="str">
            <v>Decano de la Facultad de Ciencias Agropecuarias y Recursos Naturales</v>
          </cell>
          <cell r="BL284">
            <v>21</v>
          </cell>
          <cell r="BM284">
            <v>45306</v>
          </cell>
          <cell r="BN284">
            <v>1283959346</v>
          </cell>
          <cell r="BO284">
            <v>252</v>
          </cell>
          <cell r="BP284">
            <v>45313</v>
          </cell>
          <cell r="BQ284">
            <v>15745883</v>
          </cell>
          <cell r="CS284" t="str">
            <v>1. Apoyar las actividades administrativas y financieras del programa de Doctorado en Ciencias Agrarias. 2. Contribuir en las actividades académicas que se desarrollan en el  Doctorado en Ciencias Agrarias. 3. Coadyuvar en la gestión y ejecución de proyectos ejecutados por el Programa. 4. Apoyar en el manejo y actualización de la página web del Programa y redes sociales.</v>
          </cell>
          <cell r="CT284">
            <v>1121853382.9000001</v>
          </cell>
          <cell r="CU284">
            <v>27</v>
          </cell>
          <cell r="CV284" t="str">
            <v>54603</v>
          </cell>
          <cell r="CY284">
            <v>8299</v>
          </cell>
          <cell r="CZ284" t="str">
            <v>M6</v>
          </cell>
        </row>
        <row r="285">
          <cell r="B285" t="str">
            <v>0186 DE 2024</v>
          </cell>
          <cell r="C285">
            <v>20638232</v>
          </cell>
          <cell r="D285" t="str">
            <v>MARTHA LILIANA PUENTES MARTIN</v>
          </cell>
          <cell r="E285" t="str">
            <v>CONTRATO DE PRESTACIÓN DE SERVICIOS DE APOYO A LA GESTIÓN</v>
          </cell>
          <cell r="F285" t="str">
            <v>PRESTACIÓN DE SERVICIOS DE APOYO A LA GESTIÓN NECESARIO PARA EL FORTALECIMIENTO DE LOS PROCESOS EN LA ESCUELA DE CIENCIAS ANIMALES DE LA FACULTAD DE CIENCIAS AGROPECUARIAS Y RECURSOS NATURALES DE LA UNIVERSIDAD DE LOS LLANOS.</v>
          </cell>
          <cell r="G285">
            <v>45313</v>
          </cell>
          <cell r="H285">
            <v>10841855</v>
          </cell>
          <cell r="I285" t="str">
            <v>Cinco (05) meses calendario</v>
          </cell>
          <cell r="J285">
            <v>45313</v>
          </cell>
          <cell r="K285">
            <v>45464</v>
          </cell>
          <cell r="L285" t="str">
            <v>NO APLICA</v>
          </cell>
          <cell r="M285" t="str">
            <v>NO APLICA</v>
          </cell>
          <cell r="N285" t="str">
            <v>NO APLICA</v>
          </cell>
          <cell r="O285">
            <v>5</v>
          </cell>
          <cell r="P285">
            <v>2818882</v>
          </cell>
          <cell r="Q285">
            <v>45313</v>
          </cell>
          <cell r="R285">
            <v>45351</v>
          </cell>
          <cell r="S285">
            <v>2168371</v>
          </cell>
          <cell r="T285">
            <v>45352</v>
          </cell>
          <cell r="U285">
            <v>45382</v>
          </cell>
          <cell r="V285">
            <v>2168371</v>
          </cell>
          <cell r="W285">
            <v>45383</v>
          </cell>
          <cell r="X285">
            <v>45412</v>
          </cell>
          <cell r="Y285">
            <v>2168371</v>
          </cell>
          <cell r="Z285">
            <v>45413</v>
          </cell>
          <cell r="AA285">
            <v>45443</v>
          </cell>
          <cell r="AB285">
            <v>1517860</v>
          </cell>
          <cell r="AC285">
            <v>45444</v>
          </cell>
          <cell r="AD285">
            <v>45464</v>
          </cell>
          <cell r="BI285" t="str">
            <v>Facultad de Ciencias Agropecuarias y Recursos Naturales</v>
          </cell>
          <cell r="BJ285" t="str">
            <v>CRISTÓBAL LUGO LÓPEZ</v>
          </cell>
          <cell r="BK285" t="str">
            <v>Decano de la Facultad de Ciencias Agropecuarias y Recursos Naturales</v>
          </cell>
          <cell r="BL285">
            <v>21</v>
          </cell>
          <cell r="BM285">
            <v>45306</v>
          </cell>
          <cell r="BN285">
            <v>1283959346</v>
          </cell>
          <cell r="BO285">
            <v>243</v>
          </cell>
          <cell r="BP285">
            <v>45313</v>
          </cell>
          <cell r="BQ285">
            <v>10841855</v>
          </cell>
          <cell r="CS285" t="str">
            <v>1. Prestar apoyo en la gestión, manejo y custodia del archivo documental de la Escuela de Ciencias Animales.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Escuela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v>
          </cell>
          <cell r="CT285">
            <v>20638232</v>
          </cell>
          <cell r="CU285">
            <v>27</v>
          </cell>
          <cell r="CV285" t="str">
            <v>54300</v>
          </cell>
          <cell r="CY285">
            <v>8299</v>
          </cell>
          <cell r="CZ285" t="str">
            <v>M6</v>
          </cell>
        </row>
        <row r="286">
          <cell r="B286" t="str">
            <v>0187 DE 2024</v>
          </cell>
          <cell r="C286">
            <v>40398437</v>
          </cell>
          <cell r="D286" t="str">
            <v>DERLY LULIET AGUDELO BOBADILLA</v>
          </cell>
          <cell r="E286" t="str">
            <v>CONTRATO DE PRESTACIÓN DE SERVICIOS DE APOYO A LA GESTIÓN</v>
          </cell>
          <cell r="F286" t="str">
            <v>PRESTACIÓN DE SERVICIOS DE APOYO A LA GESTIÓN NECESARIO PARA EL FORTALECIMIENTO DE LOS PROCESOS EN EL DEPARTAMENTO DE PRODUCCIÓN ANIMAL DE LA FACULTAD DE CIENCIAS AGROPECUARIAS Y RECURSOS NATURALES DE LA UNIVERSIDAD DE LOS LLANOS.</v>
          </cell>
          <cell r="G286">
            <v>45313</v>
          </cell>
          <cell r="H286">
            <v>10841855</v>
          </cell>
          <cell r="I286" t="str">
            <v>Cinco (05) meses calendario</v>
          </cell>
          <cell r="J286">
            <v>45313</v>
          </cell>
          <cell r="K286">
            <v>45464</v>
          </cell>
          <cell r="L286" t="str">
            <v>NO APLICA</v>
          </cell>
          <cell r="M286" t="str">
            <v>NO APLICA</v>
          </cell>
          <cell r="N286" t="str">
            <v>NO APLICA</v>
          </cell>
          <cell r="O286">
            <v>5</v>
          </cell>
          <cell r="P286">
            <v>2818882</v>
          </cell>
          <cell r="Q286">
            <v>45313</v>
          </cell>
          <cell r="R286">
            <v>45351</v>
          </cell>
          <cell r="S286">
            <v>2168371</v>
          </cell>
          <cell r="T286">
            <v>45352</v>
          </cell>
          <cell r="U286">
            <v>45382</v>
          </cell>
          <cell r="V286">
            <v>2168371</v>
          </cell>
          <cell r="W286">
            <v>45383</v>
          </cell>
          <cell r="X286">
            <v>45412</v>
          </cell>
          <cell r="Y286">
            <v>2168371</v>
          </cell>
          <cell r="Z286">
            <v>45413</v>
          </cell>
          <cell r="AA286">
            <v>45443</v>
          </cell>
          <cell r="AB286">
            <v>1517860</v>
          </cell>
          <cell r="AC286">
            <v>45444</v>
          </cell>
          <cell r="AD286">
            <v>45464</v>
          </cell>
          <cell r="BI286" t="str">
            <v>Facultad de Ciencias Agropecuarias y Recursos Naturales</v>
          </cell>
          <cell r="BJ286" t="str">
            <v>CRISTÓBAL LUGO LÓPEZ</v>
          </cell>
          <cell r="BK286" t="str">
            <v>Decano de la Facultad de Ciencias Agropecuarias y Recursos Naturales</v>
          </cell>
          <cell r="BL286">
            <v>21</v>
          </cell>
          <cell r="BM286">
            <v>45306</v>
          </cell>
          <cell r="BN286">
            <v>1283959346</v>
          </cell>
          <cell r="BO286">
            <v>247</v>
          </cell>
          <cell r="BP286">
            <v>45313</v>
          </cell>
          <cell r="BQ286">
            <v>10841855</v>
          </cell>
          <cell r="CS286" t="str">
            <v>1. Prestar apoyo en la gestión, manejo y custodia del archivo documental del departamento de producción animal.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v>
          </cell>
          <cell r="CT286">
            <v>40398437.899999999</v>
          </cell>
          <cell r="CU286">
            <v>27</v>
          </cell>
          <cell r="CV286" t="str">
            <v>54501</v>
          </cell>
          <cell r="CY286">
            <v>7010</v>
          </cell>
          <cell r="CZ286" t="str">
            <v>M6</v>
          </cell>
        </row>
        <row r="287">
          <cell r="B287" t="str">
            <v>0188 DE 2024</v>
          </cell>
          <cell r="C287">
            <v>40331390</v>
          </cell>
          <cell r="D287" t="str">
            <v xml:space="preserve">RUBY TATIANA DIAZ MARTINEZ </v>
          </cell>
          <cell r="E287" t="str">
            <v>CONTRATO DE PRESTACIÓN DE SERVICIOS DE APOYO A LA GESTIÓN</v>
          </cell>
          <cell r="F287" t="str">
            <v>PRESTACIÓN DE SERVICIOS DE APOYO A LA GESTIÓN NECESARIO PARA EL FORTALECIMIENTO DE LOS PROCESOS DEL PROGRAMA DE MEDICINA VETERINARIA Y ZOOTECNIA DE LA FACULTAD DE CIENCIAS AGROPECUARIAS Y RECURSOS NATURALES DE LA UNIVERSIDAD DE LOS LLANOS.</v>
          </cell>
          <cell r="G287">
            <v>45313</v>
          </cell>
          <cell r="H287">
            <v>10841855</v>
          </cell>
          <cell r="I287" t="str">
            <v>Cinco (05) meses calendario</v>
          </cell>
          <cell r="J287">
            <v>45313</v>
          </cell>
          <cell r="K287">
            <v>45464</v>
          </cell>
          <cell r="L287" t="str">
            <v>NO APLICA</v>
          </cell>
          <cell r="M287" t="str">
            <v>NO APLICA</v>
          </cell>
          <cell r="N287" t="str">
            <v>NO APLICA</v>
          </cell>
          <cell r="O287">
            <v>5</v>
          </cell>
          <cell r="P287">
            <v>2818882</v>
          </cell>
          <cell r="Q287">
            <v>45313</v>
          </cell>
          <cell r="R287">
            <v>45351</v>
          </cell>
          <cell r="S287">
            <v>2168371</v>
          </cell>
          <cell r="T287">
            <v>45352</v>
          </cell>
          <cell r="U287">
            <v>45382</v>
          </cell>
          <cell r="V287">
            <v>2168371</v>
          </cell>
          <cell r="W287">
            <v>45383</v>
          </cell>
          <cell r="X287">
            <v>45412</v>
          </cell>
          <cell r="Y287">
            <v>2168371</v>
          </cell>
          <cell r="Z287">
            <v>45413</v>
          </cell>
          <cell r="AA287">
            <v>45443</v>
          </cell>
          <cell r="AB287">
            <v>1517860</v>
          </cell>
          <cell r="AC287">
            <v>45444</v>
          </cell>
          <cell r="AD287">
            <v>45464</v>
          </cell>
          <cell r="BI287" t="str">
            <v>Facultad de Ciencias Agropecuarias y Recursos Naturales</v>
          </cell>
          <cell r="BJ287" t="str">
            <v>CRISTÓBAL LUGO LÓPEZ</v>
          </cell>
          <cell r="BK287" t="str">
            <v>Decano de la Facultad de Ciencias Agropecuarias y Recursos Naturales</v>
          </cell>
          <cell r="BL287">
            <v>21</v>
          </cell>
          <cell r="BM287">
            <v>45306</v>
          </cell>
          <cell r="BN287">
            <v>1283959346</v>
          </cell>
          <cell r="BO287">
            <v>245</v>
          </cell>
          <cell r="BP287">
            <v>45313</v>
          </cell>
          <cell r="BQ287">
            <v>10841855</v>
          </cell>
          <cell r="CS287" t="str">
            <v>1. Prestar apoyo en la gestión, manejo y custodia del archivo documental del programa.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v>
          </cell>
          <cell r="CT287">
            <v>40331390</v>
          </cell>
          <cell r="CU287">
            <v>27</v>
          </cell>
          <cell r="CV287" t="str">
            <v>54301</v>
          </cell>
          <cell r="CY287">
            <v>7490</v>
          </cell>
          <cell r="CZ287" t="str">
            <v>M6</v>
          </cell>
        </row>
        <row r="288">
          <cell r="B288" t="str">
            <v>0189 DE 2024</v>
          </cell>
          <cell r="C288">
            <v>52580034</v>
          </cell>
          <cell r="D288" t="str">
            <v>SANDRA PATRICIA GARCIA</v>
          </cell>
          <cell r="E288" t="str">
            <v>CONTRATO DE PRESTACIÓN DE SERVICIOS DE APOYO A LA GESTIÓN</v>
          </cell>
          <cell r="F288" t="str">
            <v>PRESTACIÓN DE SERVICIOS DE APOYO A LA GESTIÓN NECESARIO PARA EL FORTALECIMIENTO DE LOS PROCESOS DEL PROGRAMA DE INGENIERÍA AGROINDUSTRIAL DE LA FACULTAD DE CIENCIAS AGROPECUARIAS Y RECURSOS NATURALES DE LA UNIVERSIDAD DE LOS LLANOS.</v>
          </cell>
          <cell r="G288">
            <v>45313</v>
          </cell>
          <cell r="H288">
            <v>10841855</v>
          </cell>
          <cell r="I288" t="str">
            <v>Cinco (05) meses calendario</v>
          </cell>
          <cell r="J288">
            <v>45313</v>
          </cell>
          <cell r="K288">
            <v>45464</v>
          </cell>
          <cell r="L288" t="str">
            <v>NO APLICA</v>
          </cell>
          <cell r="M288" t="str">
            <v>NO APLICA</v>
          </cell>
          <cell r="N288" t="str">
            <v>NO APLICA</v>
          </cell>
          <cell r="O288">
            <v>5</v>
          </cell>
          <cell r="P288">
            <v>2818882</v>
          </cell>
          <cell r="Q288">
            <v>45313</v>
          </cell>
          <cell r="R288">
            <v>45351</v>
          </cell>
          <cell r="S288">
            <v>2168371</v>
          </cell>
          <cell r="T288">
            <v>45352</v>
          </cell>
          <cell r="U288">
            <v>45382</v>
          </cell>
          <cell r="V288">
            <v>2168371</v>
          </cell>
          <cell r="W288">
            <v>45383</v>
          </cell>
          <cell r="X288">
            <v>45412</v>
          </cell>
          <cell r="Y288">
            <v>2168371</v>
          </cell>
          <cell r="Z288">
            <v>45413</v>
          </cell>
          <cell r="AA288">
            <v>45443</v>
          </cell>
          <cell r="AB288">
            <v>1517860</v>
          </cell>
          <cell r="AC288">
            <v>45444</v>
          </cell>
          <cell r="AD288">
            <v>45464</v>
          </cell>
          <cell r="BI288" t="str">
            <v>Facultad de Ciencias Agropecuarias y Recursos Naturales</v>
          </cell>
          <cell r="BJ288" t="str">
            <v>CRISTÓBAL LUGO LÓPEZ</v>
          </cell>
          <cell r="BK288" t="str">
            <v>Decano de la Facultad de Ciencias Agropecuarias y Recursos Naturales</v>
          </cell>
          <cell r="BL288">
            <v>21</v>
          </cell>
          <cell r="BM288">
            <v>45306</v>
          </cell>
          <cell r="BN288">
            <v>1283959346</v>
          </cell>
          <cell r="BO288">
            <v>249</v>
          </cell>
          <cell r="BP288">
            <v>45313</v>
          </cell>
          <cell r="BQ288">
            <v>10841855</v>
          </cell>
          <cell r="CS288" t="str">
            <v>1. Prestar apoyo en la gestión, manejo y custodia del archivo documental del programa.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v>
          </cell>
          <cell r="CT288">
            <v>52580034.700000003</v>
          </cell>
          <cell r="CU288">
            <v>27</v>
          </cell>
          <cell r="CV288" t="str">
            <v>54402</v>
          </cell>
          <cell r="CY288">
            <v>8299</v>
          </cell>
          <cell r="CZ288" t="str">
            <v>M6</v>
          </cell>
        </row>
        <row r="289">
          <cell r="B289" t="str">
            <v>0190 DE 2024</v>
          </cell>
          <cell r="C289">
            <v>1121858096</v>
          </cell>
          <cell r="D289" t="str">
            <v>LIZETH CONSTANZA GUEVARA SILVA</v>
          </cell>
          <cell r="E289" t="str">
            <v>CONTRATO DE PRESTACIÓN DE SERVICIOS PROFESIONALES</v>
          </cell>
          <cell r="F289" t="str">
            <v>PRESTACIÓN DE SERVICIOS PROFESIONALES NECESARIO PARA EL FORTALECIMIENTO DE LOS PROCESOS DEL CENTRO DE PROYECCIÓN SOCIAL Y CENTRO DE INVESTIGACIONES DE LA FACULTAD DE CIENCIAS AGROPECUARIAS Y RECURSOS NATURALES DE LA UNIVERSIDAD DE LOS LLANOS.</v>
          </cell>
          <cell r="G289">
            <v>45313</v>
          </cell>
          <cell r="H289">
            <v>15306140</v>
          </cell>
          <cell r="I289" t="str">
            <v>Cinco (05) meses calendario</v>
          </cell>
          <cell r="J289">
            <v>45313</v>
          </cell>
          <cell r="K289">
            <v>45464</v>
          </cell>
          <cell r="L289" t="str">
            <v>NO APLICA</v>
          </cell>
          <cell r="M289" t="str">
            <v>NO APLICA</v>
          </cell>
          <cell r="N289" t="str">
            <v>NO APLICA</v>
          </cell>
          <cell r="O289">
            <v>5</v>
          </cell>
          <cell r="P289">
            <v>3979596</v>
          </cell>
          <cell r="Q289">
            <v>45313</v>
          </cell>
          <cell r="R289">
            <v>45351</v>
          </cell>
          <cell r="S289">
            <v>3061228</v>
          </cell>
          <cell r="T289">
            <v>45352</v>
          </cell>
          <cell r="U289">
            <v>45382</v>
          </cell>
          <cell r="V289">
            <v>3061228</v>
          </cell>
          <cell r="W289">
            <v>45383</v>
          </cell>
          <cell r="X289">
            <v>45412</v>
          </cell>
          <cell r="Y289">
            <v>3061228</v>
          </cell>
          <cell r="Z289">
            <v>45413</v>
          </cell>
          <cell r="AA289">
            <v>45443</v>
          </cell>
          <cell r="AB289">
            <v>2142860</v>
          </cell>
          <cell r="AC289">
            <v>45444</v>
          </cell>
          <cell r="AD289">
            <v>45464</v>
          </cell>
          <cell r="BI289" t="str">
            <v>Facultad de Ciencias Agropecuarias y Recursos Naturales</v>
          </cell>
          <cell r="BJ289" t="str">
            <v>CRISTÓBAL LUGO LÓPEZ</v>
          </cell>
          <cell r="BK289" t="str">
            <v>Decano de la Facultad de Ciencias Agropecuarias y Recursos Naturales</v>
          </cell>
          <cell r="BL289">
            <v>21</v>
          </cell>
          <cell r="BM289">
            <v>45306</v>
          </cell>
          <cell r="BN289">
            <v>1283959346</v>
          </cell>
          <cell r="BO289">
            <v>253</v>
          </cell>
          <cell r="BP289">
            <v>45313</v>
          </cell>
          <cell r="BQ289">
            <v>15306140</v>
          </cell>
          <cell r="CS289" t="str">
            <v xml:space="preserve"> 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 11. Apoyar la elaboración de informe de gestión semestral del Centro de Investigación y Centro de Proyección Social.</v>
          </cell>
          <cell r="CT289">
            <v>1121858096</v>
          </cell>
          <cell r="CU289">
            <v>27</v>
          </cell>
          <cell r="CV289" t="str">
            <v>54701</v>
          </cell>
          <cell r="CY289">
            <v>8211</v>
          </cell>
          <cell r="CZ289" t="str">
            <v>M6</v>
          </cell>
        </row>
        <row r="290">
          <cell r="B290" t="str">
            <v>0191 DE 2024</v>
          </cell>
          <cell r="C290">
            <v>1121918680</v>
          </cell>
          <cell r="D290" t="str">
            <v>ERIKA VANESSA RUIZ SERRATO</v>
          </cell>
          <cell r="E290" t="str">
            <v>CONTRATO DE PRESTACIÓN DE SERVICIOS DE APOYO A LA GESTIÓN</v>
          </cell>
          <cell r="F290" t="str">
            <v>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v>
          </cell>
          <cell r="G290">
            <v>45313</v>
          </cell>
          <cell r="H290">
            <v>12504273</v>
          </cell>
          <cell r="I290" t="str">
            <v>Cinco (05) meses y veintitrés (23) días calendario</v>
          </cell>
          <cell r="J290">
            <v>45313</v>
          </cell>
          <cell r="K290">
            <v>45487</v>
          </cell>
          <cell r="L290" t="str">
            <v>NO APLICA</v>
          </cell>
          <cell r="M290" t="str">
            <v>NO APLICA</v>
          </cell>
          <cell r="N290" t="str">
            <v>NO APLICA</v>
          </cell>
          <cell r="O290">
            <v>6</v>
          </cell>
          <cell r="P290">
            <v>2818882</v>
          </cell>
          <cell r="Q290">
            <v>45313</v>
          </cell>
          <cell r="R290">
            <v>45351</v>
          </cell>
          <cell r="S290">
            <v>2168371</v>
          </cell>
          <cell r="T290">
            <v>45352</v>
          </cell>
          <cell r="U290">
            <v>45382</v>
          </cell>
          <cell r="V290">
            <v>2168371</v>
          </cell>
          <cell r="W290">
            <v>45383</v>
          </cell>
          <cell r="X290">
            <v>45412</v>
          </cell>
          <cell r="Y290">
            <v>2168371</v>
          </cell>
          <cell r="Z290">
            <v>45413</v>
          </cell>
          <cell r="AA290">
            <v>45443</v>
          </cell>
          <cell r="AB290">
            <v>2168371</v>
          </cell>
          <cell r="AC290">
            <v>45444</v>
          </cell>
          <cell r="AD290">
            <v>45473</v>
          </cell>
          <cell r="AE290">
            <v>1011907</v>
          </cell>
          <cell r="AF290">
            <v>45474</v>
          </cell>
          <cell r="AG290">
            <v>45487</v>
          </cell>
          <cell r="BI290" t="str">
            <v>Facultad de Ciencias Agropecuarias y Recursos Naturales</v>
          </cell>
          <cell r="BJ290" t="str">
            <v>CRISTÓBAL LUGO LÓPEZ</v>
          </cell>
          <cell r="BK290" t="str">
            <v>Decano de la Facultad de Ciencias Agropecuarias y Recursos Naturales</v>
          </cell>
          <cell r="BL290">
            <v>21</v>
          </cell>
          <cell r="BM290">
            <v>45306</v>
          </cell>
          <cell r="BN290">
            <v>1283959346</v>
          </cell>
          <cell r="BO290">
            <v>293</v>
          </cell>
          <cell r="BP290">
            <v>45313</v>
          </cell>
          <cell r="BQ290">
            <v>12504273</v>
          </cell>
          <cell r="CS290" t="str">
            <v>1. Brindar apoyo en la atención de los programas de posgrados de la Facultad de Ciencias Agropecuarias y Recursos Naturales, brindando información a los estudiantes, docentes y directores de programas de posgrados. 2. Prestar apoyo en la contratación de los profesores y actividades de la Maestría y Especialización.  3. Apoyar los procesos operativos, logísticos  y administrativos institucionales de los posgrados de la Faculta. 4. Apoyar al Director del programa en la elaboración de los informes de ejecución y seguimiento de los programas. 5. Contribuir en la promoción de los programas académicos de posgrados.</v>
          </cell>
          <cell r="CT290">
            <v>1121918680.0999999</v>
          </cell>
          <cell r="CU290">
            <v>241</v>
          </cell>
          <cell r="CV290" t="str">
            <v>54404</v>
          </cell>
          <cell r="CY290">
            <v>8299</v>
          </cell>
          <cell r="CZ290" t="str">
            <v>M6</v>
          </cell>
        </row>
        <row r="291">
          <cell r="B291" t="str">
            <v>0192 DE 2024</v>
          </cell>
          <cell r="C291">
            <v>1121852024</v>
          </cell>
          <cell r="D291" t="str">
            <v>KATERIN ALEXA DIAZ MOZO</v>
          </cell>
          <cell r="E291" t="str">
            <v>CONTRATO DE PRESTACIÓN DE SERVICIOS PROFESIONALES</v>
          </cell>
          <cell r="F291" t="str">
            <v>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v>
          </cell>
          <cell r="G291">
            <v>45313</v>
          </cell>
          <cell r="H291">
            <v>17653081</v>
          </cell>
          <cell r="I291" t="str">
            <v>Cinco (05) meses y veintitrés (23) días calendario</v>
          </cell>
          <cell r="J291">
            <v>45313</v>
          </cell>
          <cell r="K291">
            <v>45487</v>
          </cell>
          <cell r="L291" t="str">
            <v>NO APLICA</v>
          </cell>
          <cell r="M291" t="str">
            <v>NO APLICA</v>
          </cell>
          <cell r="N291" t="str">
            <v>NO APLICA</v>
          </cell>
          <cell r="O291">
            <v>6</v>
          </cell>
          <cell r="P291">
            <v>3979596</v>
          </cell>
          <cell r="Q291">
            <v>45313</v>
          </cell>
          <cell r="R291">
            <v>45351</v>
          </cell>
          <cell r="S291">
            <v>3061228</v>
          </cell>
          <cell r="T291">
            <v>45352</v>
          </cell>
          <cell r="U291">
            <v>45382</v>
          </cell>
          <cell r="V291">
            <v>3061228</v>
          </cell>
          <cell r="W291">
            <v>45383</v>
          </cell>
          <cell r="X291">
            <v>45412</v>
          </cell>
          <cell r="Y291">
            <v>3061228</v>
          </cell>
          <cell r="Z291">
            <v>45413</v>
          </cell>
          <cell r="AA291">
            <v>45443</v>
          </cell>
          <cell r="AB291">
            <v>3061228</v>
          </cell>
          <cell r="AC291">
            <v>45444</v>
          </cell>
          <cell r="AD291">
            <v>45473</v>
          </cell>
          <cell r="AE291">
            <v>1428573</v>
          </cell>
          <cell r="AF291">
            <v>45474</v>
          </cell>
          <cell r="AG291">
            <v>45487</v>
          </cell>
          <cell r="BI291" t="str">
            <v>Facultad de Ciencias Agropecuarias y Recursos Naturales</v>
          </cell>
          <cell r="BJ291" t="str">
            <v>CRISTÓBAL LUGO LÓPEZ</v>
          </cell>
          <cell r="BK291" t="str">
            <v>Decano de la Facultad de Ciencias Agropecuarias y Recursos Naturales</v>
          </cell>
          <cell r="BL291">
            <v>21</v>
          </cell>
          <cell r="BM291">
            <v>45306</v>
          </cell>
          <cell r="BN291">
            <v>1283959346</v>
          </cell>
          <cell r="BO291">
            <v>294</v>
          </cell>
          <cell r="BP291">
            <v>45313</v>
          </cell>
          <cell r="BQ291">
            <v>17653081</v>
          </cell>
          <cell r="CS291" t="str">
            <v>1. Realizar y presentar informes parciales y finales al Comité de Autoevaluación y Acreditación Institucional, respecto del desarrollo del proceso de autoevaluación. 2. Aplicar los instrumentos de recolección de información asociados a los distintos factores objeto de análisis y procesar la información obtenida a la luz de los criterios del CNA y el Decreto 1295 de 2010, los referentes conceptuales internos y externos del proceso y el modelo de ponderación establecido. 3. Organizar la información documental requerida como soporte del proceso. 4. Analizar la información obtenida a la luz de los criterios del CNA y el Decreto 1295 de 2010 y los referentes conceptuales internos y externos del proceso. 5. Mantener comunicación con el área de Aseguramiento de la calidad académica y con el Comité de Autoevaluación y Acreditación Institucional. 6. Elaborar y presentar al Comité de Autoevaluación y Acreditación Institucional, el informe final de Autoevaluación del programa para su respectiva evaluación y concepto, previa revisión y aval del Comité de Programa y del Consejo de Facultad respectivo. 7. Elaborar Planes de Mejoramiento de acuerdo con los resultados de la Autoevaluación del Programa. 8. Liderar acciones de mejoramiento que sean de competencia del programa. 9. Establecer dinámicas de sensibilización con la comunidad académica, acerca de los procesos de autoevaluación. 10. Suministrar a los pares, la información requerida durante el proceso de evaluación externa. 11. Brindar apoyo en los procesos operativos y logísticos de la maestría en Producción Tropical Sostenible. 12. Apoyar al director del programa en la elaboración de los informes de ejecución y seguimientos a actividades del programa. 13. Contribuir en la promoción del programa de Maestría en Producción Tropical Sostenible a través de la administración de la página web y redes sociales del mismo.</v>
          </cell>
          <cell r="CT291">
            <v>1121852024</v>
          </cell>
          <cell r="CU291">
            <v>241</v>
          </cell>
          <cell r="CV291" t="str">
            <v>54403</v>
          </cell>
          <cell r="CY291">
            <v>7020</v>
          </cell>
          <cell r="CZ291" t="str">
            <v>M5</v>
          </cell>
        </row>
        <row r="292">
          <cell r="B292" t="str">
            <v>0193 DE 2024</v>
          </cell>
          <cell r="C292">
            <v>1121936738</v>
          </cell>
          <cell r="D292" t="str">
            <v>KELLY ANGELICA SANCHEZ ORTIZ</v>
          </cell>
          <cell r="E292" t="str">
            <v>CONTRATO DE PRESTACIÓN DE SERVICIOS PROFESIONALES</v>
          </cell>
          <cell r="F292" t="str">
            <v>PRESTACIÓN DE SERVICIOS PROFESIONALES NECESARIO PARA EL FORTALECIMIENTO DE LOS PROCESOS ADMINISTRATIVOS DE LA FACULTAD DE CIENCIAS BÁSICAS E INGENIERÍA DE LA UNIVERSIDAD DE LOS LLANOS.</v>
          </cell>
          <cell r="G292">
            <v>45313</v>
          </cell>
          <cell r="H292">
            <v>17653081</v>
          </cell>
          <cell r="I292" t="str">
            <v>Cinco (05) meses y veintitrés (23) días calendario</v>
          </cell>
          <cell r="J292">
            <v>45313</v>
          </cell>
          <cell r="K292">
            <v>45487</v>
          </cell>
          <cell r="L292" t="str">
            <v>NO APLICA</v>
          </cell>
          <cell r="M292" t="str">
            <v>NO APLICA</v>
          </cell>
          <cell r="N292" t="str">
            <v>NO APLICA</v>
          </cell>
          <cell r="O292">
            <v>6</v>
          </cell>
          <cell r="P292">
            <v>3979596</v>
          </cell>
          <cell r="Q292">
            <v>45313</v>
          </cell>
          <cell r="R292">
            <v>45351</v>
          </cell>
          <cell r="S292">
            <v>3061228</v>
          </cell>
          <cell r="T292">
            <v>45352</v>
          </cell>
          <cell r="U292">
            <v>45382</v>
          </cell>
          <cell r="V292">
            <v>3061228</v>
          </cell>
          <cell r="W292">
            <v>45383</v>
          </cell>
          <cell r="X292">
            <v>45412</v>
          </cell>
          <cell r="Y292">
            <v>3061228</v>
          </cell>
          <cell r="Z292">
            <v>45413</v>
          </cell>
          <cell r="AA292">
            <v>45443</v>
          </cell>
          <cell r="AB292">
            <v>3061228</v>
          </cell>
          <cell r="AC292">
            <v>45444</v>
          </cell>
          <cell r="AD292">
            <v>45473</v>
          </cell>
          <cell r="AE292">
            <v>1428573</v>
          </cell>
          <cell r="AF292">
            <v>45474</v>
          </cell>
          <cell r="AG292">
            <v>45487</v>
          </cell>
          <cell r="BI292" t="str">
            <v>Facultad de Ciencias Básicas e Ingeniería</v>
          </cell>
          <cell r="BJ292" t="str">
            <v>ELVIS MIGUEL PEREZ RODRIGUEZ</v>
          </cell>
          <cell r="BK292" t="str">
            <v>Decano de la Facultad de Ciencias Básicas e Ingeniería</v>
          </cell>
          <cell r="BL292">
            <v>21</v>
          </cell>
          <cell r="BM292">
            <v>45306</v>
          </cell>
          <cell r="BN292">
            <v>1283959346</v>
          </cell>
          <cell r="BO292">
            <v>275</v>
          </cell>
          <cell r="BP292">
            <v>45313</v>
          </cell>
          <cell r="BQ292">
            <v>17653081</v>
          </cell>
          <cell r="CS292" t="str">
            <v>1. Contribuir en la elaboración de informes requeridos por los diferentes entes de control que supervisan a la Universidad. 2. Contribuir en la elaboración de propuestas de proyectos de inversión en infraestructura física y tecnológica para garantizar el mejoramiento de las condiciones de calidad, la sostenibilidad del crecimiento y el fortalecimiento de todas las dependencias en sus diversas actividades. 3. Brindar apoyo en la gestión, coordinación y administración de proyectos que se desarrollen al interior de la Facultad. 4.  Apoyar en la elaboración de planes, programas y demás documentos que soliciten las dependencias al interior de la Universidad. 5. Brindar apoyo en la recopilación de información de las diferentes dependencias de la Facultad con el objetivo de generar los reportes correspondientes para ser consolidados y presentados a las instancias superiores para a su vez ser consolidadas en el informe general de la Universidad. 6. Brindar apoyo en las acciones necesarias para la elaboración y suscripción de Convenios nacionales e internacionales para la extensión de servicios que permitan el desarrollo y puesta en marcha de proyectos de innovación, educación continuada, prácticas y pasantías para los alumnos de la Facultad y demás formas de acción universitaria. 7. Apoyar la elaboración de informes de cumplimiento de los distintos procesos y proyectos asignados bajo supervisión de la Facultad. 8. Contribuir en la atención de las necesidades que se presenten y que sean de competencia para hacer las gestiones necesarias para dar la solución pertinente. 9. Brindar apoyo, seguimiento y verificación a los procesos de comisiones de estudio de los docentes adscritos a los Departamentos, Instituto y Escuela de la Facultad. 10. Apoyar las comunicaciones de la decanatura con las diferentes dependencias de la Facultad con el fin de facilitar los procesos al interior de la facultad. 11. Prestar apoyo en las actividades y gestiones necesarias en el marco de los procesos de acreditación de la alta calidad, renovación de registro calificado de todos los programas inmersos en estos procesos y registro calificado de las nuevas ofertas académicas que se construyan al interior de la Facultad. 12. Contribuir con las acciones y gestiones necesarias que lleven al cumplimiento de las actividades, planes y programas propuestos en el Plan de Acción de la Facultad. 13. Apoyar la recopilación de información de diferentes herramientas con el objetivo de consolidar los datos y generar los reportes e informes de gestión correspondientes al Plan de Acción de la Facultad.</v>
          </cell>
          <cell r="CT292">
            <v>1121936738.4000001</v>
          </cell>
          <cell r="CU292">
            <v>136</v>
          </cell>
          <cell r="CV292" t="str">
            <v>57200</v>
          </cell>
          <cell r="CY292">
            <v>7490</v>
          </cell>
          <cell r="CZ292" t="str">
            <v>M6</v>
          </cell>
        </row>
        <row r="293">
          <cell r="B293" t="str">
            <v>0194 DE 2024</v>
          </cell>
          <cell r="C293">
            <v>1121834306</v>
          </cell>
          <cell r="D293" t="str">
            <v>CINDY SOFIA LINARES ROA</v>
          </cell>
          <cell r="E293" t="str">
            <v>CONTRATO DE PRESTACIÓN DE SERVICIOS DE APOYO A LA GESTIÓN</v>
          </cell>
          <cell r="F293" t="str">
            <v>PRESTACIÓN DE SERVICIOS DE APOYO A LA GESTIÓN NECESARIO PARA EL FORTALECIMIENTO DE LOS PROCESOS DE LA ESCUELA DE INGENIERÍA DE LA FACULTAD DE CIENCIAS BÁSICAS E INGENIERÍA DE LA UNIVERSIDAD DE LOS LLANOS.</v>
          </cell>
          <cell r="G293">
            <v>45313</v>
          </cell>
          <cell r="H293">
            <v>10841855</v>
          </cell>
          <cell r="I293" t="str">
            <v>Cinco (05) meses calendario</v>
          </cell>
          <cell r="J293">
            <v>45313</v>
          </cell>
          <cell r="K293">
            <v>45464</v>
          </cell>
          <cell r="L293" t="str">
            <v>NO APLICA</v>
          </cell>
          <cell r="M293" t="str">
            <v>NO APLICA</v>
          </cell>
          <cell r="N293" t="str">
            <v>NO APLICA</v>
          </cell>
          <cell r="O293">
            <v>5</v>
          </cell>
          <cell r="P293">
            <v>2818882</v>
          </cell>
          <cell r="Q293">
            <v>45313</v>
          </cell>
          <cell r="R293">
            <v>45351</v>
          </cell>
          <cell r="S293">
            <v>2168371</v>
          </cell>
          <cell r="T293">
            <v>45352</v>
          </cell>
          <cell r="U293">
            <v>45382</v>
          </cell>
          <cell r="V293">
            <v>2168371</v>
          </cell>
          <cell r="W293">
            <v>45383</v>
          </cell>
          <cell r="X293">
            <v>45412</v>
          </cell>
          <cell r="Y293">
            <v>2168371</v>
          </cell>
          <cell r="Z293">
            <v>45413</v>
          </cell>
          <cell r="AA293">
            <v>45443</v>
          </cell>
          <cell r="AB293">
            <v>1517860</v>
          </cell>
          <cell r="AC293">
            <v>45444</v>
          </cell>
          <cell r="AD293">
            <v>45464</v>
          </cell>
          <cell r="BI293" t="str">
            <v>Facultad de Ciencias Básicas e Ingeniería</v>
          </cell>
          <cell r="BJ293" t="str">
            <v>ELVIS MIGUEL PEREZ RODRIGUEZ</v>
          </cell>
          <cell r="BK293" t="str">
            <v>Decano de la Facultad de Ciencias Básicas e Ingeniería</v>
          </cell>
          <cell r="BL293">
            <v>21</v>
          </cell>
          <cell r="BM293">
            <v>45306</v>
          </cell>
          <cell r="BN293">
            <v>1283959346</v>
          </cell>
          <cell r="BO293">
            <v>274</v>
          </cell>
          <cell r="BP293">
            <v>45313</v>
          </cell>
          <cell r="BQ293">
            <v>10841855</v>
          </cell>
          <cell r="CS293" t="str">
            <v>1. Contribuir en la atención adecuada de la Escuela de Ingeniería facilitando los procesos y brindando información a través de los diferentes medios de comunicación a los docentes, estudiantes, administrativos y personal externo a la Universidad. 2. Contribuir con el manejo y organización de la agenda del Director de Escuela de Ingeniería. 3. Apoyar al director con la organización de la correspondencia, citaciones y elaboración de actas, que se generen en el desarrollo de los Comités de Escuela. 4. Contribuir en la publicación y difusión de la información que se genere de los procesos propios a la Escuela en cartelera y a través de las tecnologías de información y comunicación (TIC). 5. Contribuir en las actividades y uso de herramientas informáticas inmersas en el manejo adecuado del material documental físico y digital que se genere al interior de la dependencia, teniendo en cuenta las normas legales de la Universidad. 6. Contribuir en el trámite de correspondencia interna y externa, incluyendo correspondencia electrónica de la Escuela. 7. Colaborar en la entrega de los elementos a los docentes para el desarrollo de las clases. 8. Apoyar la recepción de documentos para contratación de los profesores de hora cátedra y ocasionales. 9. Apoyar la recepción, recopilación y trámite de documentos para pago de los profesores de hora cátedra. 10. Contribuir en la proyección e ingreso de las responsabilidades académicas en el Sistema de Información Académico de la Universidad de los Llanos – SIAU y manejo de otros aplicativos y bases de datos. 11. Apoyar la elaboración de informe de actividades del Director de Escuela. 12. Apoyar en la elaboración del inventario documental y modificaciones al acta de descarte. 13. Apoyar en la gestión para las convocatorias docentes de la Escuela de ingeniería. 14. Apoyar la logística para la realización de claustros académicos. 15. Apoyar a los programas académicos brindando información en el marco de los procesos de acreditación.</v>
          </cell>
          <cell r="CT293">
            <v>1121834306</v>
          </cell>
          <cell r="CU293">
            <v>136</v>
          </cell>
          <cell r="CV293" t="str">
            <v>57300</v>
          </cell>
          <cell r="CY293">
            <v>8299</v>
          </cell>
          <cell r="CZ293" t="str">
            <v>M6</v>
          </cell>
        </row>
        <row r="294">
          <cell r="B294" t="str">
            <v>0195 DE 2024</v>
          </cell>
          <cell r="C294">
            <v>40341115</v>
          </cell>
          <cell r="D294" t="str">
            <v>DIANA MARCELA RIVERA</v>
          </cell>
          <cell r="E294" t="str">
            <v>CONTRATO DE PRESTACIÓN DE SERVICIOS DE APOYO A LA GESTIÓN</v>
          </cell>
          <cell r="F294" t="str">
            <v>PRESTACIÓN DE SERVICIOS DE APOYO A LA GESTIÓN NECESARIO PARA EL FORTALECIMIENTO DE LOS PROCESOS DEL DEPARTAMENTO DE BIOLOGÍA Y QUÍMICA DE LA FACULTAD DE CIENCIAS BÁSICAS E INGENIERÍA DE LA UNIVERSIDAD DE LOS LLANOS.</v>
          </cell>
          <cell r="G294">
            <v>45313</v>
          </cell>
          <cell r="H294">
            <v>10841855</v>
          </cell>
          <cell r="I294" t="str">
            <v>Cinco (05) meses calendario</v>
          </cell>
          <cell r="J294">
            <v>45313</v>
          </cell>
          <cell r="K294">
            <v>45464</v>
          </cell>
          <cell r="L294" t="str">
            <v>NO APLICA</v>
          </cell>
          <cell r="M294" t="str">
            <v>NO APLICA</v>
          </cell>
          <cell r="N294" t="str">
            <v>NO APLICA</v>
          </cell>
          <cell r="O294">
            <v>5</v>
          </cell>
          <cell r="P294">
            <v>2818882</v>
          </cell>
          <cell r="Q294">
            <v>45313</v>
          </cell>
          <cell r="R294">
            <v>45351</v>
          </cell>
          <cell r="S294">
            <v>2168371</v>
          </cell>
          <cell r="T294">
            <v>45352</v>
          </cell>
          <cell r="U294">
            <v>45382</v>
          </cell>
          <cell r="V294">
            <v>2168371</v>
          </cell>
          <cell r="W294">
            <v>45383</v>
          </cell>
          <cell r="X294">
            <v>45412</v>
          </cell>
          <cell r="Y294">
            <v>2168371</v>
          </cell>
          <cell r="Z294">
            <v>45413</v>
          </cell>
          <cell r="AA294">
            <v>45443</v>
          </cell>
          <cell r="AB294">
            <v>1517860</v>
          </cell>
          <cell r="AC294">
            <v>45444</v>
          </cell>
          <cell r="AD294">
            <v>45464</v>
          </cell>
          <cell r="BI294" t="str">
            <v>Facultad de Ciencias Básicas e Ingeniería</v>
          </cell>
          <cell r="BJ294" t="str">
            <v>ELVIS MIGUEL PEREZ RODRIGUEZ</v>
          </cell>
          <cell r="BK294" t="str">
            <v>Decano de la Facultad de Ciencias Básicas e Ingeniería</v>
          </cell>
          <cell r="BL294">
            <v>21</v>
          </cell>
          <cell r="BM294">
            <v>45306</v>
          </cell>
          <cell r="BN294">
            <v>1283959346</v>
          </cell>
          <cell r="BO294">
            <v>269</v>
          </cell>
          <cell r="BP294">
            <v>45313</v>
          </cell>
          <cell r="BQ294">
            <v>10841855</v>
          </cell>
          <cell r="CS294" t="str">
            <v>1. Contribuir en la atención adecuada del departamento de biología y química facilitando los procesos y brindando información a través de los diferentes medios de comunicación a los docentes, estudiantes, administrativos y personal externo a la Universidad. 2. Contribuir con el manejo y organización de la agenda del director del departamento de biología y química. 3. Apoyar a los directores con la organización de la correspondencia, citaciones y elaboración de actas, que se generen en el desarrollo del comité de departamento de biología y química. 4. Contribuir en la publicación y difusión de la información que se genere de los procesos propios del departamento de biología y química en cartelera y a través de las tecnologías de información y comunicación (TIC). 5. Contribuir en las actividades y uso de herramientas informáticas inmersas en el manejo adecuado del material documental físico y digital que se genere al interior de la dependencia, teniendo en cuenta las normas legales de la Universidad. 6. Contribuir en el trámite de correspondencia interna y externa, incluyendo correspondencia electrónica del departamento. 7. Colaborar en la entrega de los elementos a los docentes para el desarrollo de las clases. 8. Apoyar la recepción de documentos para contratación de los profesores de hora cátedra y ocasionales. 9. Apoyar la recepción, recopilación y trámite de documentos para pago de los profesores de hora cátedra. 10. Contribuir en la proyección e ingreso de las responsabilidades académicas en el Sistema de Información Académico de la Universidad de los Llanos – SIAU y manejo de otros aplicativos y bases de datos. 11. Apoyar la elaboración de informe de actividades del director del departamento de biología y química. 12. Apoyar en la elaboración del inventario documental y modificaciones al acta de descarte. 13. Apoyar en la gestión para las convocatorias docentes del departamento de biología y química. 14. Apoyar la logística para la realización de claustros académicos. 15. Apoyar a los programas académicos brindando información en el marco de los procesos de acreditación.</v>
          </cell>
          <cell r="CT294">
            <v>40341115</v>
          </cell>
          <cell r="CU294">
            <v>136</v>
          </cell>
          <cell r="CV294" t="str">
            <v>57300</v>
          </cell>
          <cell r="CY294">
            <v>7490</v>
          </cell>
          <cell r="CZ294" t="str">
            <v>M6</v>
          </cell>
        </row>
        <row r="295">
          <cell r="B295" t="str">
            <v>0196 DE 2024</v>
          </cell>
          <cell r="C295">
            <v>1054992615</v>
          </cell>
          <cell r="D295" t="str">
            <v>CLAUDIA VIVIANA BUITRAGO GUTIERREZ</v>
          </cell>
          <cell r="E295" t="str">
            <v>CONTRATO DE PRESTACIÓN DE SERVICIOS DE APOYO A LA GESTIÓN</v>
          </cell>
          <cell r="F295" t="str">
            <v>PRESTACIÓN DE SERVICIOS DE APOYO A LA GESTIÓN NECESARIO PARA EL FORTALECIMIENTO DE LOS PROCESOS DEL PROGRAMA DE BIOLOGÍA DE LA FACULTAD DE CIENCIAS BÁSICAS E INGENIERÍA DE LA UNIVERSIDAD DE LOS LLANOS.</v>
          </cell>
          <cell r="G295">
            <v>45313</v>
          </cell>
          <cell r="H295">
            <v>10841855</v>
          </cell>
          <cell r="I295" t="str">
            <v>Cinco (05) meses calendario</v>
          </cell>
          <cell r="J295">
            <v>45313</v>
          </cell>
          <cell r="K295">
            <v>45464</v>
          </cell>
          <cell r="L295" t="str">
            <v>NO APLICA</v>
          </cell>
          <cell r="M295" t="str">
            <v>NO APLICA</v>
          </cell>
          <cell r="N295" t="str">
            <v>NO APLICA</v>
          </cell>
          <cell r="O295">
            <v>5</v>
          </cell>
          <cell r="P295">
            <v>2818882</v>
          </cell>
          <cell r="Q295">
            <v>45313</v>
          </cell>
          <cell r="R295">
            <v>45351</v>
          </cell>
          <cell r="S295">
            <v>2168371</v>
          </cell>
          <cell r="T295">
            <v>45352</v>
          </cell>
          <cell r="U295">
            <v>45382</v>
          </cell>
          <cell r="V295">
            <v>2168371</v>
          </cell>
          <cell r="W295">
            <v>45383</v>
          </cell>
          <cell r="X295">
            <v>45412</v>
          </cell>
          <cell r="Y295">
            <v>2168371</v>
          </cell>
          <cell r="Z295">
            <v>45413</v>
          </cell>
          <cell r="AA295">
            <v>45443</v>
          </cell>
          <cell r="AB295">
            <v>1517860</v>
          </cell>
          <cell r="AC295">
            <v>45444</v>
          </cell>
          <cell r="AD295">
            <v>45464</v>
          </cell>
          <cell r="BI295" t="str">
            <v>Facultad de Ciencias Básicas e Ingeniería</v>
          </cell>
          <cell r="BJ295" t="str">
            <v>ELVIS MIGUEL PEREZ RODRIGUEZ</v>
          </cell>
          <cell r="BK295" t="str">
            <v>Decano de la Facultad de Ciencias Básicas e Ingeniería</v>
          </cell>
          <cell r="BL295">
            <v>21</v>
          </cell>
          <cell r="BM295">
            <v>45306</v>
          </cell>
          <cell r="BN295">
            <v>1283959346</v>
          </cell>
          <cell r="BO295">
            <v>273</v>
          </cell>
          <cell r="BP295">
            <v>45313</v>
          </cell>
          <cell r="BQ295">
            <v>10841855</v>
          </cell>
          <cell r="CS295" t="str">
            <v>1. Contribuir en la atención adecuada facilitando los procesos y brindando información a través de los diferentes medios de comunicación al público docente, estudiantil, administrativo y exterior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en cartelera de estudiantes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Contribuir en el trámite de correspondencia interna y externa, incluyendo correspondencia electrónica del Programa. 7. Contribuir con la información de horarios y formatos a los profesores Ocasionales, Planta y Catedráticos. 8. Apoyar la elaboración de informe de actividades del Director de Programa. 9. Apoyar en la elaboración del inventario documental y modificaciones al acta de descarte. 10. Apoyar en la recepción de los documentos de seguimiento a la docencia para contribuir en la proyección de los conceptos favorables de los docentes catedráticos. 11. Apoyo al trámite de grado de los estudiantes del programa. 12. Apoyar a la recepción, recopilación y entrega de notas definitivas a la Oficina de Admisiones, Registro y Control Académico.</v>
          </cell>
          <cell r="CT295">
            <v>1054992615</v>
          </cell>
          <cell r="CU295">
            <v>136</v>
          </cell>
          <cell r="CV295" t="str">
            <v>57602</v>
          </cell>
          <cell r="CY295">
            <v>8299</v>
          </cell>
          <cell r="CZ295" t="str">
            <v>M6</v>
          </cell>
        </row>
        <row r="296">
          <cell r="B296" t="str">
            <v>0197 DE 2024</v>
          </cell>
          <cell r="C296">
            <v>40187704</v>
          </cell>
          <cell r="D296" t="str">
            <v>LADY YALILE VALDES HERRERA</v>
          </cell>
          <cell r="E296" t="str">
            <v>CONTRATO DE PRESTACIÓN DE SERVICIOS PROFESIONALES</v>
          </cell>
          <cell r="F296" t="str">
            <v>PRESTACIÓN DE SERVICIOS PROFESIONALES NECESARIO PARA EL FORTALECIMIENTO DE LOS PROCESOS DEL CENTRO DE PROYECCIÓN SOCIAL Y CENTRO DE INVESTIGACIONES DE LA FACULTAD DE CIENCIAS BÁSICAS E INGENIERÍA DE LA UNIVERSIDAD DE LOS LLANOS.</v>
          </cell>
          <cell r="G296">
            <v>45313</v>
          </cell>
          <cell r="H296">
            <v>13652500</v>
          </cell>
          <cell r="I296" t="str">
            <v>Cinco (05) meses calendario</v>
          </cell>
          <cell r="J296">
            <v>45313</v>
          </cell>
          <cell r="K296">
            <v>45464</v>
          </cell>
          <cell r="L296" t="str">
            <v>NO APLICA</v>
          </cell>
          <cell r="M296" t="str">
            <v>NO APLICA</v>
          </cell>
          <cell r="N296" t="str">
            <v>NO APLICA</v>
          </cell>
          <cell r="O296">
            <v>5</v>
          </cell>
          <cell r="P296">
            <v>3549650</v>
          </cell>
          <cell r="Q296">
            <v>45313</v>
          </cell>
          <cell r="R296">
            <v>45351</v>
          </cell>
          <cell r="S296">
            <v>2730500</v>
          </cell>
          <cell r="T296">
            <v>45352</v>
          </cell>
          <cell r="U296">
            <v>45382</v>
          </cell>
          <cell r="V296">
            <v>2730500</v>
          </cell>
          <cell r="W296">
            <v>45383</v>
          </cell>
          <cell r="X296">
            <v>45412</v>
          </cell>
          <cell r="Y296">
            <v>2730500</v>
          </cell>
          <cell r="Z296">
            <v>45413</v>
          </cell>
          <cell r="AA296">
            <v>45443</v>
          </cell>
          <cell r="AB296">
            <v>1911350</v>
          </cell>
          <cell r="AC296">
            <v>45444</v>
          </cell>
          <cell r="AD296">
            <v>45464</v>
          </cell>
          <cell r="BI296" t="str">
            <v>Facultad de Ciencias Básicas e Ingeniería</v>
          </cell>
          <cell r="BJ296" t="str">
            <v>ELVIS MIGUEL PEREZ RODRIGUEZ</v>
          </cell>
          <cell r="BK296" t="str">
            <v>Decano de la Facultad de Ciencias Básicas e Ingeniería</v>
          </cell>
          <cell r="BL296">
            <v>21</v>
          </cell>
          <cell r="BM296">
            <v>45306</v>
          </cell>
          <cell r="BN296">
            <v>1283959346</v>
          </cell>
          <cell r="BO296">
            <v>267</v>
          </cell>
          <cell r="BP296">
            <v>45313</v>
          </cell>
          <cell r="BQ296">
            <v>13652500</v>
          </cell>
          <cell r="CS296" t="str">
            <v>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 11. Apoyar la elaboración de informe de gestión semestral del Centro de Investigación y Centro de Proyección Social.</v>
          </cell>
          <cell r="CT296">
            <v>40187704</v>
          </cell>
          <cell r="CU296">
            <v>136</v>
          </cell>
          <cell r="CV296" t="str">
            <v>57701</v>
          </cell>
          <cell r="CY296">
            <v>7020</v>
          </cell>
          <cell r="CZ296" t="str">
            <v>M5</v>
          </cell>
        </row>
        <row r="297">
          <cell r="B297" t="str">
            <v>0198 DE 2024</v>
          </cell>
          <cell r="C297">
            <v>79325573</v>
          </cell>
          <cell r="D297" t="str">
            <v>SANTIAGO GONZALEZ CESPEDES</v>
          </cell>
          <cell r="E297" t="str">
            <v>CONTRATO DE PRESTACIÓN DE SERVICIOS PROFESIONALES</v>
          </cell>
          <cell r="F297" t="str">
            <v>PRESTACIÓN DE SERVICIOS PROFESIONALES NECESARIO PARA EL FORTALECIMIENTO DE LOS PROCESOS EN EL CENTRO TIC PARA LA INGENIERÍA DE LA FACULTAD DE CIENCIAS BÁSICAS E INGENIERÍA DE LA UNIVERSIDAD DE LOS LLANOS.</v>
          </cell>
          <cell r="G297">
            <v>45313</v>
          </cell>
          <cell r="H297">
            <v>18494920</v>
          </cell>
          <cell r="I297" t="str">
            <v>Cinco (05) meses calendario</v>
          </cell>
          <cell r="J297">
            <v>45313</v>
          </cell>
          <cell r="K297">
            <v>45464</v>
          </cell>
          <cell r="L297" t="str">
            <v>NO APLICA</v>
          </cell>
          <cell r="M297" t="str">
            <v>NO APLICA</v>
          </cell>
          <cell r="N297" t="str">
            <v>NO APLICA</v>
          </cell>
          <cell r="O297">
            <v>5</v>
          </cell>
          <cell r="P297">
            <v>4808679</v>
          </cell>
          <cell r="Q297">
            <v>45313</v>
          </cell>
          <cell r="R297">
            <v>45351</v>
          </cell>
          <cell r="S297">
            <v>3698984</v>
          </cell>
          <cell r="T297">
            <v>45352</v>
          </cell>
          <cell r="U297">
            <v>45382</v>
          </cell>
          <cell r="V297">
            <v>3698984</v>
          </cell>
          <cell r="W297">
            <v>45383</v>
          </cell>
          <cell r="X297">
            <v>45412</v>
          </cell>
          <cell r="Y297">
            <v>3698984</v>
          </cell>
          <cell r="Z297">
            <v>45413</v>
          </cell>
          <cell r="AA297">
            <v>45443</v>
          </cell>
          <cell r="AB297">
            <v>2589289</v>
          </cell>
          <cell r="AC297">
            <v>45444</v>
          </cell>
          <cell r="AD297">
            <v>45464</v>
          </cell>
          <cell r="BI297" t="str">
            <v>Facultad de Ciencias Básicas e Ingeniería</v>
          </cell>
          <cell r="BJ297" t="str">
            <v>ELVIS MIGUEL PEREZ RODRIGUEZ</v>
          </cell>
          <cell r="BK297" t="str">
            <v>Decano de la Facultad de Ciencias Básicas e Ingeniería</v>
          </cell>
          <cell r="BL297">
            <v>21</v>
          </cell>
          <cell r="BM297">
            <v>45306</v>
          </cell>
          <cell r="BN297">
            <v>1283959346</v>
          </cell>
          <cell r="BO297">
            <v>271</v>
          </cell>
          <cell r="BP297">
            <v>45313</v>
          </cell>
          <cell r="BQ297">
            <v>18494920</v>
          </cell>
          <cell r="CS297" t="str">
            <v>1. Contribuir con las acciones necesarias para el mantenimiento y conservación de la infraestructura tecnológica a cargo de la Facultad. 2. Apoyar la elaboración de informes sobre la infraestructura tecnológica y el uso de la misma. 3. Brindar apoyo en las acciones para el plan de mantenimiento predictivo, preventivo y correctivo a la infraestructura tecnológica. 4. Contribuir y velar por el buen uso y mantenimiento de los equipos tecnológicos e instalaciones. 5. Apoyo en la instalación y configuración del software necesario para cubrir las actividades académicas. 6.  Apoyar la gestión y la prestación de servicios de las salas a profesores y personas autorizadas por la dirección del Centro TIC (registro y acceso).</v>
          </cell>
          <cell r="CT297">
            <v>79325573</v>
          </cell>
          <cell r="CU297">
            <v>136</v>
          </cell>
          <cell r="CV297" t="str">
            <v>57703</v>
          </cell>
          <cell r="CY297">
            <v>6201</v>
          </cell>
          <cell r="CZ297" t="str">
            <v>M6</v>
          </cell>
        </row>
        <row r="298">
          <cell r="B298" t="str">
            <v>0199 DE 2024</v>
          </cell>
          <cell r="C298">
            <v>1018412599</v>
          </cell>
          <cell r="D298" t="str">
            <v>MARIA ALEJANDRA POVEDA ROJAS</v>
          </cell>
          <cell r="E298" t="str">
            <v>CONTRATO DE PRESTACIÓN DE SERVICIOS DE APOYO A LA GESTIÓN</v>
          </cell>
          <cell r="F298" t="str">
            <v>PRESTACIÓN DE SERVICIOS DE APOYO A LA GESTIÓN NECESARIO PARA EL FORTALECIMIENTO DE LOS PROCESOS DE LOS PROGRAMAS DE INGENIERÍA DE AMBIENTAL E INGENIERÍA DE PROCESOS DE LA FACULTAD DE CIENCIAS BÁSICAS E INGENIERÍA DE LA UNIVERSIDAD DE LOS LLANOS.</v>
          </cell>
          <cell r="G298">
            <v>45313</v>
          </cell>
          <cell r="H298">
            <v>10841855</v>
          </cell>
          <cell r="I298" t="str">
            <v>Cinco (05) meses calendario</v>
          </cell>
          <cell r="J298">
            <v>45313</v>
          </cell>
          <cell r="K298">
            <v>45464</v>
          </cell>
          <cell r="L298" t="str">
            <v>NO APLICA</v>
          </cell>
          <cell r="M298" t="str">
            <v>NO APLICA</v>
          </cell>
          <cell r="N298" t="str">
            <v>NO APLICA</v>
          </cell>
          <cell r="O298">
            <v>5</v>
          </cell>
          <cell r="P298">
            <v>2818882</v>
          </cell>
          <cell r="Q298">
            <v>45313</v>
          </cell>
          <cell r="R298">
            <v>45351</v>
          </cell>
          <cell r="S298">
            <v>2168371</v>
          </cell>
          <cell r="T298">
            <v>45352</v>
          </cell>
          <cell r="U298">
            <v>45382</v>
          </cell>
          <cell r="V298">
            <v>2168371</v>
          </cell>
          <cell r="W298">
            <v>45383</v>
          </cell>
          <cell r="X298">
            <v>45412</v>
          </cell>
          <cell r="Y298">
            <v>2168371</v>
          </cell>
          <cell r="Z298">
            <v>45413</v>
          </cell>
          <cell r="AA298">
            <v>45443</v>
          </cell>
          <cell r="AB298">
            <v>1517860</v>
          </cell>
          <cell r="AC298">
            <v>45444</v>
          </cell>
          <cell r="AD298">
            <v>45464</v>
          </cell>
          <cell r="BI298" t="str">
            <v>Facultad de Ciencias Básicas e Ingeniería</v>
          </cell>
          <cell r="BJ298" t="str">
            <v>ELVIS MIGUEL PEREZ RODRIGUEZ</v>
          </cell>
          <cell r="BK298" t="str">
            <v>Decano de la Facultad de Ciencias Básicas e Ingeniería</v>
          </cell>
          <cell r="BL298">
            <v>21</v>
          </cell>
          <cell r="BM298">
            <v>45306</v>
          </cell>
          <cell r="BN298">
            <v>1283959346</v>
          </cell>
          <cell r="BO298">
            <v>272</v>
          </cell>
          <cell r="BP298">
            <v>45313</v>
          </cell>
          <cell r="BQ298">
            <v>10841855</v>
          </cell>
          <cell r="CS298" t="str">
            <v>1. Contribuir en la atención adecuada facilitando los procesos y brindando información a través de los diferentes medios de comunicación al público docente, estudiantil, administrativo y exterior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en cartelera de estudiantes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Contribuir en el trámite de correspondencia interna y externa, incluyendo correspondencia electrónica del Programa. 7. Contribuir con la información de horarios y formatos a los profesores Ocasionales, Planta y Catedráticos. 8. Apoyar la elaboración de informe de actividades del Director de Programa. 9. Apoyar en la elaboración del inventario documental y modificaciones al acta de descarte. 10. Apoyar en la recepción de los documentos de seguimiento a la docencia para contribuir en la proyección de los conceptos favorables de los docentes catedráticos. 11. Apoyo al trámite de grado de los estudiantes del programa. 12. Apoyar a la recepción, recopilación y entrega de notas definitivas a la Oficina de Admisiones, Registro y Control Académico.</v>
          </cell>
          <cell r="CT298">
            <v>1018412599</v>
          </cell>
          <cell r="CU298">
            <v>136</v>
          </cell>
          <cell r="CV298" t="str">
            <v>57200</v>
          </cell>
          <cell r="CY298">
            <v>8299</v>
          </cell>
          <cell r="CZ298" t="str">
            <v>M6</v>
          </cell>
        </row>
        <row r="299">
          <cell r="B299" t="str">
            <v>0200 DE 2024</v>
          </cell>
          <cell r="C299">
            <v>40404597</v>
          </cell>
          <cell r="D299" t="str">
            <v>YULY JANETH ALVARADO RINCON</v>
          </cell>
          <cell r="E299" t="str">
            <v>CONTRATO DE PRESTACIÓN DE SERVICIOS DE APOYO A LA GESTIÓN</v>
          </cell>
          <cell r="F299" t="str">
            <v>PRESTACIÓN DE SERVICIOS DE APOYO A LA GESTIÓN NECESARIO PARA EL FORTALECIMIENTO DE LOS PROCESOS DEL PROGRAMA DE INGENIERÍA ELECTRÓNICA DE LA FACULTAD DE CIENCIAS BÁSICAS E INGENIERÍA DE LA UNIVERSIDAD DE LOS LLANOS.</v>
          </cell>
          <cell r="G299">
            <v>45313</v>
          </cell>
          <cell r="H299">
            <v>10841855</v>
          </cell>
          <cell r="I299" t="str">
            <v>Cinco (05) meses calendario</v>
          </cell>
          <cell r="J299">
            <v>45313</v>
          </cell>
          <cell r="K299">
            <v>45464</v>
          </cell>
          <cell r="L299" t="str">
            <v>NO APLICA</v>
          </cell>
          <cell r="M299" t="str">
            <v>NO APLICA</v>
          </cell>
          <cell r="N299" t="str">
            <v>NO APLICA</v>
          </cell>
          <cell r="O299">
            <v>5</v>
          </cell>
          <cell r="P299">
            <v>2818882</v>
          </cell>
          <cell r="Q299">
            <v>45313</v>
          </cell>
          <cell r="R299">
            <v>45351</v>
          </cell>
          <cell r="S299">
            <v>2168371</v>
          </cell>
          <cell r="T299">
            <v>45352</v>
          </cell>
          <cell r="U299">
            <v>45382</v>
          </cell>
          <cell r="V299">
            <v>2168371</v>
          </cell>
          <cell r="W299">
            <v>45383</v>
          </cell>
          <cell r="X299">
            <v>45412</v>
          </cell>
          <cell r="Y299">
            <v>2168371</v>
          </cell>
          <cell r="Z299">
            <v>45413</v>
          </cell>
          <cell r="AA299">
            <v>45443</v>
          </cell>
          <cell r="AB299">
            <v>1517860</v>
          </cell>
          <cell r="AC299">
            <v>45444</v>
          </cell>
          <cell r="AD299">
            <v>45464</v>
          </cell>
          <cell r="BI299" t="str">
            <v>Facultad de Ciencias Básicas e Ingeniería</v>
          </cell>
          <cell r="BJ299" t="str">
            <v xml:space="preserve">ELVIS MIGUEL PEREZ RODRIGUEZ   </v>
          </cell>
          <cell r="BK299" t="str">
            <v>Decano de la Facultad de Ciencias Básicas e Ingeniería</v>
          </cell>
          <cell r="BL299">
            <v>21</v>
          </cell>
          <cell r="BM299">
            <v>45306</v>
          </cell>
          <cell r="BN299">
            <v>1283959346</v>
          </cell>
          <cell r="BO299">
            <v>270</v>
          </cell>
          <cell r="BP299">
            <v>45313</v>
          </cell>
          <cell r="BQ299">
            <v>10841855</v>
          </cell>
          <cell r="CS299" t="str">
            <v>1. Contribuir en la atención adecuada facilitando los procesos y brindando información a través de los diferentes medios de comunicación al público docente, estudiantil, administrativo y exterior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en cartelera de estudiantes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Contribuir en el trámite de correspondencia interna y externa, incluyendo correspondencia electrónica del Programa. 7. Contribuir con la información de horarios y formatos a los profesores Ocasionales, Planta y Catedráticos. 8. Apoyar la elaboración de informe de actividades del Director de Programa. 9. Apoyar en la elaboración del inventario documental y modificaciones al acta de descarte. 10. Apoyar en la recepción de los documentos de seguimiento a la docencia para contribuir en la proyección de los conceptos favorables de los docentes catedráticos. 11. Apoyo al trámite de grado de los estudiantes del programa. 12. Apoyar a la recepción, recopilación y entrega de notas definitivas a la Oficina de Admisiones, Registro y Control Académico.</v>
          </cell>
          <cell r="CT299">
            <v>40404597</v>
          </cell>
          <cell r="CU299">
            <v>136</v>
          </cell>
          <cell r="CV299" t="str">
            <v>57302</v>
          </cell>
          <cell r="CY299">
            <v>8299</v>
          </cell>
          <cell r="CZ299" t="str">
            <v>M6</v>
          </cell>
        </row>
        <row r="300">
          <cell r="B300" t="str">
            <v>0201 DE 2024</v>
          </cell>
          <cell r="C300">
            <v>40188595</v>
          </cell>
          <cell r="D300" t="str">
            <v>GLORIA MILENA SASTOQUE CORDOBA</v>
          </cell>
          <cell r="E300" t="str">
            <v>CONTRATO DE PRESTACIÓN DE SERVICIOS DE APOYO A LA GESTIÓN</v>
          </cell>
          <cell r="F300" t="str">
            <v>PRESTACIÓN DE SERVICIOS DE APOYO A LA GESTIÓN NECESARIO PARA EL FORTALECIMIENTO DE LOS PROCESOS DEL PROGRAMA DE INGENIERÍA DE SISTEMAS DE LA FACULTAD DE CIENCIAS BÁSICAS E INGENIERÍA DE LA UNIVERSIDAD DE LOS LLANOS.</v>
          </cell>
          <cell r="G300">
            <v>45313</v>
          </cell>
          <cell r="H300">
            <v>10841855</v>
          </cell>
          <cell r="I300" t="str">
            <v>Cinco (05) meses calendario</v>
          </cell>
          <cell r="J300">
            <v>45313</v>
          </cell>
          <cell r="K300">
            <v>45464</v>
          </cell>
          <cell r="L300" t="str">
            <v>NO APLICA</v>
          </cell>
          <cell r="M300" t="str">
            <v>NO APLICA</v>
          </cell>
          <cell r="N300" t="str">
            <v>NO APLICA</v>
          </cell>
          <cell r="O300">
            <v>5</v>
          </cell>
          <cell r="P300">
            <v>2818882</v>
          </cell>
          <cell r="Q300">
            <v>45313</v>
          </cell>
          <cell r="R300">
            <v>45351</v>
          </cell>
          <cell r="S300">
            <v>2168371</v>
          </cell>
          <cell r="T300">
            <v>45352</v>
          </cell>
          <cell r="U300">
            <v>45382</v>
          </cell>
          <cell r="V300">
            <v>2168371</v>
          </cell>
          <cell r="W300">
            <v>45383</v>
          </cell>
          <cell r="X300">
            <v>45412</v>
          </cell>
          <cell r="Y300">
            <v>2168371</v>
          </cell>
          <cell r="Z300">
            <v>45413</v>
          </cell>
          <cell r="AA300">
            <v>45443</v>
          </cell>
          <cell r="AB300">
            <v>1517860</v>
          </cell>
          <cell r="AC300">
            <v>45444</v>
          </cell>
          <cell r="AD300">
            <v>45464</v>
          </cell>
          <cell r="BI300" t="str">
            <v>Facultad de Ciencias Básicas e Ingeniería</v>
          </cell>
          <cell r="BJ300" t="str">
            <v>ELVIS MIGUEL PEREZ RODRIGUEZ</v>
          </cell>
          <cell r="BK300" t="str">
            <v>Decano de la Facultad de Ciencias Básicas e Ingeniería</v>
          </cell>
          <cell r="BL300">
            <v>21</v>
          </cell>
          <cell r="BM300">
            <v>45306</v>
          </cell>
          <cell r="BN300">
            <v>1283959346</v>
          </cell>
          <cell r="BO300">
            <v>268</v>
          </cell>
          <cell r="BP300">
            <v>45313</v>
          </cell>
          <cell r="BQ300">
            <v>10841855</v>
          </cell>
          <cell r="CS300" t="str">
            <v>1. Contribuir en la atención adecuada facilitando los procesos y brindando información a través de los diferentes medios de comunicación al público docente, estudiantil, administrativo y exterior a la Universidad. 2. Contribuir con el manejo y organización de la agenda del Director de Programa. 3. Apoyar al director con la organización de la correspondencia, citaciones y elaboración de actas, que se generen en el desarrollo de los Comités del Programa. 4. Contribuir en la publicación y difusión de la información pertinente al Programa y de interés de la comunidad en general en cartelera de estudiantes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Contribuir en el trámite de correspondencia interna y externa, incluyendo correspondencia electrónica del Programa. 7. Contribuir con la información de horarios y formatos a los profesores Ocasionales, Planta y Catedráticos. 8. Apoyar la elaboración de informe de actividades del Director de Programa. 9. Apoyar en la elaboración del inventario documental y modificaciones al acta de descarte. 10. Apoyar en la recepción de los documentos de seguimiento a la docencia para contribuir en la proyección de los conceptos favorables de los docentes catedráticos. 11. Apoyo al trámite de grado de los estudiantes del programa. 12. Apoyar a la recepción, recopilación y entrega de notas definitivas a la Oficina de Admisiones, Registro y Control Académico.</v>
          </cell>
          <cell r="CT300">
            <v>40188595</v>
          </cell>
          <cell r="CU300">
            <v>136</v>
          </cell>
          <cell r="CV300" t="str">
            <v>57301</v>
          </cell>
          <cell r="CY300">
            <v>8299</v>
          </cell>
          <cell r="CZ300" t="str">
            <v>M6</v>
          </cell>
        </row>
        <row r="301">
          <cell r="B301" t="str">
            <v>0202 DE 2024</v>
          </cell>
          <cell r="C301">
            <v>40185370</v>
          </cell>
          <cell r="D301" t="str">
            <v>JOHANNA DEL PILAR BARRETO QUINTERO</v>
          </cell>
          <cell r="E301" t="str">
            <v>CONTRATO DE PRESTACIÓN DE SERVICIOS DE APOYO A LA GESTIÓN</v>
          </cell>
          <cell r="F301" t="str">
            <v>PRESTACIÓN DE SERVICIOS DE APOYO A LA GESTIÓN NECESARIO PARA EL FORTALECIMIENTO DE LOS PROCESOS DEL DEPARTAMENTO DE MATEMÁTICAS Y FÍSICA DE LA FACULTAD DE CIENCIAS BÁSICAS E INGENIERÍA DE LA UNIVERSIDAD DE LOS LLANOS.</v>
          </cell>
          <cell r="G301">
            <v>45313</v>
          </cell>
          <cell r="H301">
            <v>10841855</v>
          </cell>
          <cell r="I301" t="str">
            <v>Cinco (05) meses calendario</v>
          </cell>
          <cell r="J301">
            <v>45313</v>
          </cell>
          <cell r="K301">
            <v>45464</v>
          </cell>
          <cell r="L301" t="str">
            <v>NO APLICA</v>
          </cell>
          <cell r="M301" t="str">
            <v>NO APLICA</v>
          </cell>
          <cell r="N301" t="str">
            <v>NO APLICA</v>
          </cell>
          <cell r="O301">
            <v>5</v>
          </cell>
          <cell r="P301">
            <v>2818882</v>
          </cell>
          <cell r="Q301">
            <v>45313</v>
          </cell>
          <cell r="R301">
            <v>45351</v>
          </cell>
          <cell r="S301">
            <v>2168371</v>
          </cell>
          <cell r="T301">
            <v>45352</v>
          </cell>
          <cell r="U301">
            <v>45382</v>
          </cell>
          <cell r="V301">
            <v>2168371</v>
          </cell>
          <cell r="W301">
            <v>45383</v>
          </cell>
          <cell r="X301">
            <v>45412</v>
          </cell>
          <cell r="Y301">
            <v>2168371</v>
          </cell>
          <cell r="Z301">
            <v>45413</v>
          </cell>
          <cell r="AA301">
            <v>45443</v>
          </cell>
          <cell r="AB301">
            <v>1517860</v>
          </cell>
          <cell r="AC301">
            <v>45444</v>
          </cell>
          <cell r="AD301">
            <v>45464</v>
          </cell>
          <cell r="BI301" t="str">
            <v>Facultad de Ciencias Básicas e Ingeniería</v>
          </cell>
          <cell r="BJ301" t="str">
            <v>ELVIS MIGUEL PEREZ RODRIGUEZ</v>
          </cell>
          <cell r="BK301" t="str">
            <v>Decano de la Facultad de Ciencias Básicas e Ingeniería</v>
          </cell>
          <cell r="BL301">
            <v>21</v>
          </cell>
          <cell r="BM301">
            <v>45306</v>
          </cell>
          <cell r="BN301">
            <v>1283959346</v>
          </cell>
          <cell r="BO301">
            <v>266</v>
          </cell>
          <cell r="BP301">
            <v>45313</v>
          </cell>
          <cell r="BQ301">
            <v>10841855</v>
          </cell>
          <cell r="CS301" t="str">
            <v>1. Contribuir en la atención adecuada del departamento de matemáticas y física facilitando los procesos y brindando información a través de los diferentes medios de comunicación a los docentes, estudiantes, administrativos y personal externo a la Universidad. 2. Contribuir con el manejo y organización de la agenda del director del departamento de matemáticas y física. 3. Apoyar a los directores con la organización de la correspondencia, citaciones y elaboración de actas, que se generen en el desarrollo del comité de departamento de matemáticas y física. 4. Contribuir en la publicación y difusión de la información que se genere de los procesos propios del departamento de matemáticas y física en cartelera y a través de las tecnologías de información y comunicación (TIC). 5. Contribuir en las actividades y uso de herramientas informáticas inmersas en el manejo adecuado del material documental físico y digital que se genere al interior de la dependencia, teniendo en cuenta las normas legales de la Universidad. 6. Contribuir en el trámite de correspondencia interna y externa, incluyendo correspondencia electrónica del departamento. 7. Colaborar en la entrega de los elementos a los docentes para el desarrollo de las clases. 8. Apoyar la recepción de documentos para contratación de los profesores de hora cátedra y ocasionales. 9. Apoyar la recepción, recopilación y trámite de documentos para pago de los profesores de hora cátedra. 10. Contribuir en la proyección e ingreso de las responsabilidades académicas en el Sistema de Información Académico de la Universidad de los Llanos – SIAU y manejo de otros aplicativos y bases de datos. 11. Apoyar la elaboración de informe de actividades del director del departamento matemáticas y física. 12. Apoyar en la elaboración del inventario documental y modificaciones al acta de descarte. 13. Apoyar en la gestión para las convocatorias docentes del departamento matemáticas y física. 14. Apoyar la logística para la realización de claustros académicos. 15. Apoyar a los programas académicos brindando información en el marco de los procesos de acreditación.</v>
          </cell>
          <cell r="CT301">
            <v>40185370</v>
          </cell>
          <cell r="CU301">
            <v>136</v>
          </cell>
          <cell r="CV301" t="str">
            <v>57603</v>
          </cell>
          <cell r="CY301">
            <v>8299</v>
          </cell>
          <cell r="CZ301" t="str">
            <v>M6</v>
          </cell>
        </row>
        <row r="302">
          <cell r="B302" t="str">
            <v>0203 DE 2024</v>
          </cell>
          <cell r="C302">
            <v>1121833600</v>
          </cell>
          <cell r="D302" t="str">
            <v xml:space="preserve">MONICA JOHANNA VARELA TORRES </v>
          </cell>
          <cell r="E302" t="str">
            <v>CONTRATO DE PRESTACIÓN DE SERVICIOS DE APOYO A LA GESTIÓN</v>
          </cell>
          <cell r="F302" t="str">
            <v>PRESTACIÓN DE SERVICIOS DE APOYO A LA GESTIÓN NECESARIO PARA EL FORTALECIMIENTO DE LOS PROCESOS ACADÉMICOS Y ADMINISTRATIVOS EN LOS PROGRAMAS DE POSGRADOS DE LA FACULTAD DE CIENCIAS BÁSICAS E INGENIERÍA DE LA UNIVERSIDAD DE LOS LLANOS.</v>
          </cell>
          <cell r="G302">
            <v>45313</v>
          </cell>
          <cell r="H302">
            <v>10841855</v>
          </cell>
          <cell r="I302" t="str">
            <v>Cinco (05) meses calendario</v>
          </cell>
          <cell r="J302">
            <v>45313</v>
          </cell>
          <cell r="K302">
            <v>45464</v>
          </cell>
          <cell r="L302" t="str">
            <v>NO APLICA</v>
          </cell>
          <cell r="M302" t="str">
            <v>NO APLICA</v>
          </cell>
          <cell r="N302" t="str">
            <v>NO APLICA</v>
          </cell>
          <cell r="O302">
            <v>5</v>
          </cell>
          <cell r="P302">
            <v>2818882</v>
          </cell>
          <cell r="Q302">
            <v>45313</v>
          </cell>
          <cell r="R302">
            <v>45351</v>
          </cell>
          <cell r="S302">
            <v>2168371</v>
          </cell>
          <cell r="T302">
            <v>45352</v>
          </cell>
          <cell r="U302">
            <v>45382</v>
          </cell>
          <cell r="V302">
            <v>2168371</v>
          </cell>
          <cell r="W302">
            <v>45383</v>
          </cell>
          <cell r="X302">
            <v>45412</v>
          </cell>
          <cell r="Y302">
            <v>2168371</v>
          </cell>
          <cell r="Z302">
            <v>45413</v>
          </cell>
          <cell r="AA302">
            <v>45443</v>
          </cell>
          <cell r="AB302">
            <v>1517860</v>
          </cell>
          <cell r="AC302">
            <v>45444</v>
          </cell>
          <cell r="AD302">
            <v>45464</v>
          </cell>
          <cell r="BI302" t="str">
            <v>Facultad de Ciencias Básicas e Ingeniería</v>
          </cell>
          <cell r="BJ302" t="str">
            <v xml:space="preserve">ELVIS MIGUEL PEREZ RODRIGUEZ   </v>
          </cell>
          <cell r="BK302" t="str">
            <v>Decano de la Facultad de Ciencias Básicas e Ingeniería</v>
          </cell>
          <cell r="BL302">
            <v>21</v>
          </cell>
          <cell r="BM302">
            <v>45306</v>
          </cell>
          <cell r="BN302">
            <v>1283959346</v>
          </cell>
          <cell r="BO302">
            <v>306</v>
          </cell>
          <cell r="BP302">
            <v>45313</v>
          </cell>
          <cell r="BQ302">
            <v>10841855</v>
          </cell>
          <cell r="CS302" t="str">
            <v xml:space="preserve">1. Contribuir en la atención de los programas de posgrados adscritos a la Escuela de Ingeniería de la Facultad, facilitando los procesos y brindando información a los estudiantes, docentes y directores de programas de posgrados, apoyándose en el uso de las tecnologías de la información y comunicación (TIC). 2. Prestar apoyo en las actividades inmersas en el manejo adecuado del material documental que se genere al interior de la dependencia. 3. Apoyar los procesos operativos, logísticos y administrativos institucionales de los programas de posgrados adscritos a la Escuela de Ingeniería de la Facultad. 4. Apoyar las direcciones de posgrados en la elaboración de los informes de ejecución y seguimiento a actividades de la Facultad. 5. Participar en la promoción y difusión de los programas académicos de posgrados. 6. Contribuir en la atención de las necesidades que se presenten y que sean de competencia para hacer las gestiones necesarias para dar la solución pertinente.  </v>
          </cell>
          <cell r="CT302">
            <v>1121833600.4000001</v>
          </cell>
          <cell r="CU302">
            <v>252</v>
          </cell>
          <cell r="CV302" t="str">
            <v>57303. 57304</v>
          </cell>
          <cell r="CY302">
            <v>8299</v>
          </cell>
          <cell r="CZ302" t="str">
            <v>M6</v>
          </cell>
        </row>
        <row r="303">
          <cell r="B303" t="str">
            <v>0204 DE 2024</v>
          </cell>
          <cell r="C303">
            <v>40334161</v>
          </cell>
          <cell r="D303" t="str">
            <v>NANCY VIVIANA ROZO CHAVES</v>
          </cell>
          <cell r="E303" t="str">
            <v>CONTRATO DE PRESTACIÓN DE SERVICIOS PROFESIONALES</v>
          </cell>
          <cell r="F303" t="str">
            <v>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v>
          </cell>
          <cell r="G303">
            <v>45313</v>
          </cell>
          <cell r="H303">
            <v>15745883</v>
          </cell>
          <cell r="I303" t="str">
            <v>Cinco (05) meses y veintitrés (23) días calendario</v>
          </cell>
          <cell r="J303">
            <v>45313</v>
          </cell>
          <cell r="K303">
            <v>45487</v>
          </cell>
          <cell r="L303" t="str">
            <v>NO APLICA</v>
          </cell>
          <cell r="M303" t="str">
            <v>NO APLICA</v>
          </cell>
          <cell r="N303" t="str">
            <v>NO APLICA</v>
          </cell>
          <cell r="O303">
            <v>6</v>
          </cell>
          <cell r="P303">
            <v>3549650</v>
          </cell>
          <cell r="Q303">
            <v>45313</v>
          </cell>
          <cell r="R303">
            <v>45351</v>
          </cell>
          <cell r="S303">
            <v>2730500</v>
          </cell>
          <cell r="T303">
            <v>45352</v>
          </cell>
          <cell r="U303">
            <v>45382</v>
          </cell>
          <cell r="V303">
            <v>2730500</v>
          </cell>
          <cell r="W303">
            <v>45383</v>
          </cell>
          <cell r="X303">
            <v>45412</v>
          </cell>
          <cell r="Y303">
            <v>2730500</v>
          </cell>
          <cell r="Z303">
            <v>45413</v>
          </cell>
          <cell r="AA303">
            <v>45443</v>
          </cell>
          <cell r="AB303">
            <v>2730500</v>
          </cell>
          <cell r="AC303">
            <v>45444</v>
          </cell>
          <cell r="AD303">
            <v>45473</v>
          </cell>
          <cell r="AE303">
            <v>1274233</v>
          </cell>
          <cell r="AF303">
            <v>45474</v>
          </cell>
          <cell r="AG303">
            <v>45487</v>
          </cell>
          <cell r="BI303" t="str">
            <v>Facultad de Ciencias Básicas e Ingeniería</v>
          </cell>
          <cell r="BJ303" t="str">
            <v>MARCO AURELIO TORRES MORA</v>
          </cell>
          <cell r="BK303" t="str">
            <v>Director del Instituto de Ciencias Ambientales de la Orinoquia Colombiana</v>
          </cell>
          <cell r="BL303">
            <v>21</v>
          </cell>
          <cell r="BM303">
            <v>45306</v>
          </cell>
          <cell r="BN303">
            <v>1283959346</v>
          </cell>
          <cell r="BO303">
            <v>307</v>
          </cell>
          <cell r="BP303">
            <v>45313</v>
          </cell>
          <cell r="BQ303">
            <v>15745883</v>
          </cell>
          <cell r="CS303" t="str">
            <v>1. Brindar apoyo en la recolección y procesamiento y análisis de información que apoye al proceso de autoevaluación de los programas de Especialización y Maestría en Gestión Ambiental Sostenible a la luz de los criterios del CNA y el Decreto 1295 de 2010.  2. Coadyuvar en la organización de la información documental requerida como soporte a los procesos académicos.  3. Apoyar la elaboración de los Planes de Mejoramiento de acuerdo con los resultados de la Autoevaluación de los Programas de Especialización y Maestría en Gestión Ambiental Sostenible. 4. Brindar apoyo en los procesos operativos y logísticos de Especialización y la Maestría en Gestión Sostenible. 5. Apoyar a los directores de los programas en la elaboración de informes de ejecución y seguimientos a actividades de los programas. 6. Contribuir en la promoción de los programas de Especialización y Maestría en Gestión Ambiental Sostenible a través de la administración de la página web y redes sociales del mismo. 7. Apoyar en el proceso de elaboración de informes de seguimiento y ejecución financiera de los programas de Especialización y Maestría en Gestión Ambiental Sostenible. 8. Colaborar con la gestión de la plataforma MOODLE, con la creación, seguimiento, proceso de matrículas y respaldo de los cursos de los Programas de Especialización y Maestría en Gestión Ambiental Sostenible.</v>
          </cell>
          <cell r="CT303">
            <v>40334161.700000003</v>
          </cell>
          <cell r="CU303">
            <v>252</v>
          </cell>
          <cell r="CV303" t="str">
            <v>57502</v>
          </cell>
          <cell r="CY303">
            <v>6920</v>
          </cell>
          <cell r="CZ303" t="str">
            <v>M5</v>
          </cell>
        </row>
        <row r="304">
          <cell r="B304" t="str">
            <v>0205 DE 2024</v>
          </cell>
          <cell r="C304">
            <v>1121934201</v>
          </cell>
          <cell r="D304" t="str">
            <v>LINA MARIA MORALES GAVANZO</v>
          </cell>
          <cell r="E304" t="str">
            <v>CONTRATO DE PRESTACIÓN DE SERVICIOS DE APOYO A LA GESTIÓN</v>
          </cell>
          <cell r="F304" t="str">
            <v>PRESTACIÓN DE SERVICIOS DE APOYO A LA GESTIÓN NECESARIO PARA EL FORTALECIMIENTO DE LOS PROCESOS EN LA ESCUELA DE ECONOMÍA DE LA FACULTAD DE CIENCIAS ECONÓMICAS DE LA UNIVERSIDAD DE LOS LLANOS.</v>
          </cell>
          <cell r="G304">
            <v>45313</v>
          </cell>
          <cell r="H304">
            <v>10841855</v>
          </cell>
          <cell r="I304" t="str">
            <v>Cinco (05) meses calendario</v>
          </cell>
          <cell r="J304">
            <v>45313</v>
          </cell>
          <cell r="K304">
            <v>45464</v>
          </cell>
          <cell r="L304" t="str">
            <v>NO APLICA</v>
          </cell>
          <cell r="M304" t="str">
            <v>NO APLICA</v>
          </cell>
          <cell r="N304" t="str">
            <v>NO APLICA</v>
          </cell>
          <cell r="O304">
            <v>5</v>
          </cell>
          <cell r="P304">
            <v>2818882</v>
          </cell>
          <cell r="Q304">
            <v>45313</v>
          </cell>
          <cell r="R304">
            <v>45351</v>
          </cell>
          <cell r="S304">
            <v>2168371</v>
          </cell>
          <cell r="T304">
            <v>45352</v>
          </cell>
          <cell r="U304">
            <v>45382</v>
          </cell>
          <cell r="V304">
            <v>2168371</v>
          </cell>
          <cell r="W304">
            <v>45383</v>
          </cell>
          <cell r="X304">
            <v>45412</v>
          </cell>
          <cell r="Y304">
            <v>2168371</v>
          </cell>
          <cell r="Z304">
            <v>45413</v>
          </cell>
          <cell r="AA304">
            <v>45443</v>
          </cell>
          <cell r="AB304">
            <v>1517860</v>
          </cell>
          <cell r="AC304">
            <v>45444</v>
          </cell>
          <cell r="AD304">
            <v>45464</v>
          </cell>
          <cell r="BI304" t="str">
            <v>Facultad de Ciencias Económicas</v>
          </cell>
          <cell r="BJ304" t="str">
            <v>JAVIER DIAZ CASTRO</v>
          </cell>
          <cell r="BK304" t="str">
            <v>Decano de la Facultad de Ciencias Económicas</v>
          </cell>
          <cell r="BL304">
            <v>21</v>
          </cell>
          <cell r="BM304">
            <v>45306</v>
          </cell>
          <cell r="BN304">
            <v>1283959346</v>
          </cell>
          <cell r="BO304">
            <v>277</v>
          </cell>
          <cell r="BP304">
            <v>45313</v>
          </cell>
          <cell r="BQ304">
            <v>10841855</v>
          </cell>
          <cell r="CS304" t="str">
            <v>1. Cooperar con los procesos administrativos de la escuela de economía. 2. Prestar apoyo en la atención a la comunicad universitaria (estudiantes y docentes). 3. Apoyar en la elaboración de las actas del supervisor de las horas de docencia de docentes catedráticos. 4. Apoyar en la elaboración de correspondencia y control de despacho y recepción para archivo. 5. Prestar apoyo en el desarrollo de los informes administrativos. 6. Prestar apoyo en las actividades de la escuela de economía. 7. Apoyo en la revisión de los contratos de hora catedra. 8. Cooperar en la elaboración de las actas de los comités de escuela.</v>
          </cell>
          <cell r="CT304">
            <v>1121934201.2</v>
          </cell>
          <cell r="CU304">
            <v>109</v>
          </cell>
          <cell r="CV304" t="str">
            <v>58400</v>
          </cell>
          <cell r="CY304">
            <v>8299</v>
          </cell>
          <cell r="CZ304" t="str">
            <v>M6</v>
          </cell>
        </row>
        <row r="305">
          <cell r="B305" t="str">
            <v>0206 DE 2024</v>
          </cell>
          <cell r="C305">
            <v>30083797</v>
          </cell>
          <cell r="D305" t="str">
            <v>YAMILE EXADIS ROJAS BULLA</v>
          </cell>
          <cell r="E305" t="str">
            <v>CONTRATO DE PRESTACIÓN DE SERVICIOS DE APOYO A LA GESTIÓN</v>
          </cell>
          <cell r="F305" t="str">
            <v>PRESTACIÓN DE SERVICIOS DE APOYO A LA GESTIÓN NECESARIO PARA EL FORTALECIMIENTO DE LOS PROCESOS DEL PROGRAMA DE ECONOMÍA DE LA FACULTAD DE CIENCIAS ECONÓMICAS DE LA UNIVERSIDAD DE LOS LLANOS.</v>
          </cell>
          <cell r="G305">
            <v>45313</v>
          </cell>
          <cell r="H305">
            <v>10841855</v>
          </cell>
          <cell r="I305" t="str">
            <v>Cinco (05) meses calendario</v>
          </cell>
          <cell r="J305">
            <v>45313</v>
          </cell>
          <cell r="K305">
            <v>45464</v>
          </cell>
          <cell r="L305" t="str">
            <v>NO APLICA</v>
          </cell>
          <cell r="M305" t="str">
            <v>NO APLICA</v>
          </cell>
          <cell r="N305" t="str">
            <v>NO APLICA</v>
          </cell>
          <cell r="O305">
            <v>5</v>
          </cell>
          <cell r="P305">
            <v>2818882</v>
          </cell>
          <cell r="Q305">
            <v>45313</v>
          </cell>
          <cell r="R305">
            <v>45351</v>
          </cell>
          <cell r="S305">
            <v>2168371</v>
          </cell>
          <cell r="T305">
            <v>45352</v>
          </cell>
          <cell r="U305">
            <v>45382</v>
          </cell>
          <cell r="V305">
            <v>2168371</v>
          </cell>
          <cell r="W305">
            <v>45383</v>
          </cell>
          <cell r="X305">
            <v>45412</v>
          </cell>
          <cell r="Y305">
            <v>2168371</v>
          </cell>
          <cell r="Z305">
            <v>45413</v>
          </cell>
          <cell r="AA305">
            <v>45443</v>
          </cell>
          <cell r="AB305">
            <v>1517860</v>
          </cell>
          <cell r="AC305">
            <v>45444</v>
          </cell>
          <cell r="AD305">
            <v>45464</v>
          </cell>
          <cell r="BI305" t="str">
            <v>Facultad de Ciencias Económicas</v>
          </cell>
          <cell r="BJ305" t="str">
            <v>JAVIER DIAZ CASTRO</v>
          </cell>
          <cell r="BK305" t="str">
            <v>Decano de la Facultad de Ciencias Económicas</v>
          </cell>
          <cell r="BL305">
            <v>21</v>
          </cell>
          <cell r="BM305">
            <v>45306</v>
          </cell>
          <cell r="BN305">
            <v>1283959346</v>
          </cell>
          <cell r="BO305">
            <v>276</v>
          </cell>
          <cell r="BP305">
            <v>45313</v>
          </cell>
          <cell r="BQ305">
            <v>10841855</v>
          </cell>
          <cell r="CS305" t="str">
            <v>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v>
          </cell>
          <cell r="CT305">
            <v>30083797.600000001</v>
          </cell>
          <cell r="CU305">
            <v>109</v>
          </cell>
          <cell r="CV305" t="str">
            <v>58402</v>
          </cell>
          <cell r="CY305">
            <v>8299</v>
          </cell>
          <cell r="CZ305" t="str">
            <v>M6</v>
          </cell>
        </row>
        <row r="306">
          <cell r="B306" t="str">
            <v>0207 DE 2024</v>
          </cell>
          <cell r="C306">
            <v>1143845435</v>
          </cell>
          <cell r="D306" t="str">
            <v xml:space="preserve">JUAN DIEGO FRANCO BUITRAGO </v>
          </cell>
          <cell r="E306" t="str">
            <v>CONTRATO DE PRESTACIÓN DE SERVICIOS DE APOYO A LA GESTIÓN</v>
          </cell>
          <cell r="F306" t="str">
            <v>PRESTACIÓN DE SERVICIOS DE APOYO A LA GESTIÓN NECESARIO PARA EL FORTALECIMIENTO DE LOS PROCESOS EN LA DECANATURA DE LA FACULTAD DE CIENCIAS ECONÓMICAS DE LA UNIVERSIDAD DE LOS LLANOS.</v>
          </cell>
          <cell r="G306">
            <v>45313</v>
          </cell>
          <cell r="H306">
            <v>10841855</v>
          </cell>
          <cell r="I306" t="str">
            <v>Cinco (05) meses calendario</v>
          </cell>
          <cell r="J306">
            <v>45313</v>
          </cell>
          <cell r="K306">
            <v>45464</v>
          </cell>
          <cell r="L306" t="str">
            <v>NO APLICA</v>
          </cell>
          <cell r="M306" t="str">
            <v>NO APLICA</v>
          </cell>
          <cell r="N306" t="str">
            <v>NO APLICA</v>
          </cell>
          <cell r="O306">
            <v>5</v>
          </cell>
          <cell r="P306">
            <v>2818882</v>
          </cell>
          <cell r="Q306">
            <v>45313</v>
          </cell>
          <cell r="R306">
            <v>45351</v>
          </cell>
          <cell r="S306">
            <v>2168371</v>
          </cell>
          <cell r="T306">
            <v>45352</v>
          </cell>
          <cell r="U306">
            <v>45382</v>
          </cell>
          <cell r="V306">
            <v>2168371</v>
          </cell>
          <cell r="W306">
            <v>45383</v>
          </cell>
          <cell r="X306">
            <v>45412</v>
          </cell>
          <cell r="Y306">
            <v>2168371</v>
          </cell>
          <cell r="Z306">
            <v>45413</v>
          </cell>
          <cell r="AA306">
            <v>45443</v>
          </cell>
          <cell r="AB306">
            <v>1517860</v>
          </cell>
          <cell r="AC306">
            <v>45444</v>
          </cell>
          <cell r="AD306">
            <v>45464</v>
          </cell>
          <cell r="BI306" t="str">
            <v>Facultad de Ciencias Económicas</v>
          </cell>
          <cell r="BJ306" t="str">
            <v>JAVIER DIAZ CASTRO</v>
          </cell>
          <cell r="BK306" t="str">
            <v>Decano de la Facultad de Ciencias Económicas</v>
          </cell>
          <cell r="BL306">
            <v>21</v>
          </cell>
          <cell r="BM306">
            <v>45306</v>
          </cell>
          <cell r="BN306">
            <v>1283959346</v>
          </cell>
          <cell r="BO306">
            <v>278</v>
          </cell>
          <cell r="BP306">
            <v>45313</v>
          </cell>
          <cell r="BQ306">
            <v>10841855</v>
          </cell>
          <cell r="CS306" t="str">
            <v>1. Cooperar con los procesos administrativos de la Secretaria Académica y los programas de pregrado y posgrado. 2. Prestar apoyo en la atención a la comunidad Universitaria. 3. Apoyar en la verificación de la asistencia en los procesos de Docencia. 4. Apoyar en la elaboración de correspondencia y control de su despacho y recepción para archivo. 5. Prestar apoyo al desarrollo de los informes administrativos.</v>
          </cell>
          <cell r="CT306">
            <v>1143845435</v>
          </cell>
          <cell r="CU306">
            <v>109</v>
          </cell>
          <cell r="CV306" t="str">
            <v>58503</v>
          </cell>
          <cell r="CY306">
            <v>7490</v>
          </cell>
          <cell r="CZ306" t="str">
            <v>M6</v>
          </cell>
        </row>
        <row r="307">
          <cell r="B307" t="str">
            <v>0208 DE 2024</v>
          </cell>
          <cell r="C307">
            <v>1121933991</v>
          </cell>
          <cell r="D307" t="str">
            <v>LUCERITO DIAZ RINCON</v>
          </cell>
          <cell r="E307" t="str">
            <v>CONTRATO DE PRESTACIÓN DE SERVICIOS DE APOYO A LA GESTIÓN</v>
          </cell>
          <cell r="F307" t="str">
            <v>PRESTACIÓN DE SERVICIOS DE APOYO A LA GESTIÓN NECESARIO PARA EL FORTALECIMIENTO DE LOS PROCESOS ACADÉMICOS Y ADMINISTRATIVOS DE LOS PROGRAMAS DE POSGRADOS DE LA FACULTAD DE CIENCIAS ECONÓMICAS DE LA UNIVERSIDAD DE LOS LLANOS.</v>
          </cell>
          <cell r="G307">
            <v>45313</v>
          </cell>
          <cell r="H307">
            <v>12504273</v>
          </cell>
          <cell r="I307" t="str">
            <v>Cinco (05) meses y veintitrés (23) días calendario</v>
          </cell>
          <cell r="J307">
            <v>45313</v>
          </cell>
          <cell r="K307">
            <v>45487</v>
          </cell>
          <cell r="L307" t="str">
            <v>NO APLICA</v>
          </cell>
          <cell r="M307" t="str">
            <v>NO APLICA</v>
          </cell>
          <cell r="N307" t="str">
            <v>NO APLICA</v>
          </cell>
          <cell r="O307">
            <v>6</v>
          </cell>
          <cell r="P307">
            <v>2818882</v>
          </cell>
          <cell r="Q307">
            <v>45313</v>
          </cell>
          <cell r="R307">
            <v>45351</v>
          </cell>
          <cell r="S307">
            <v>2168371</v>
          </cell>
          <cell r="T307">
            <v>45352</v>
          </cell>
          <cell r="U307">
            <v>45382</v>
          </cell>
          <cell r="V307">
            <v>2168371</v>
          </cell>
          <cell r="W307">
            <v>45383</v>
          </cell>
          <cell r="X307">
            <v>45412</v>
          </cell>
          <cell r="Y307">
            <v>2168371</v>
          </cell>
          <cell r="Z307">
            <v>45413</v>
          </cell>
          <cell r="AA307">
            <v>45443</v>
          </cell>
          <cell r="AB307">
            <v>2168371</v>
          </cell>
          <cell r="AC307">
            <v>45444</v>
          </cell>
          <cell r="AD307">
            <v>45473</v>
          </cell>
          <cell r="AE307">
            <v>1011907</v>
          </cell>
          <cell r="AF307">
            <v>45474</v>
          </cell>
          <cell r="AG307">
            <v>45487</v>
          </cell>
          <cell r="BI307" t="str">
            <v>Facultad de Ciencias Económicas</v>
          </cell>
          <cell r="BJ307" t="str">
            <v>JAVIER DIAZ CASTRO</v>
          </cell>
          <cell r="BK307" t="str">
            <v>Decano de la Facultad de Ciencias Económicas</v>
          </cell>
          <cell r="BL307">
            <v>21</v>
          </cell>
          <cell r="BM307">
            <v>45306</v>
          </cell>
          <cell r="BN307">
            <v>1283959346</v>
          </cell>
          <cell r="BO307">
            <v>297</v>
          </cell>
          <cell r="BP307">
            <v>45313</v>
          </cell>
          <cell r="BQ307">
            <v>12504273</v>
          </cell>
          <cell r="CS307" t="str">
            <v>1. Brindar apoyo en la atención de los programas de posgrados, brindando información a los estudiantes, docentes y directores de programas académicos de posgrados. 2. Prestar apoyo en las actividades de control, organización y actualización del archivo, tanto físico como electrónico acorde a las directrices institucionales en materia de Gestión Documental. 3. Apoyar los procesos operativos, logísticos y administrativos de la Coordinación General de Posgrados.  4. Apoyar a los Directores de los programas en la elaboración de los informes de ejecución y seguimiento de actividades. 5. Apoyar en la promoción de los programas académicos de posgrados.</v>
          </cell>
          <cell r="CT307">
            <v>1121933991</v>
          </cell>
          <cell r="CU307">
            <v>249</v>
          </cell>
          <cell r="CV307" t="str">
            <v>58404</v>
          </cell>
          <cell r="CY307">
            <v>8299</v>
          </cell>
          <cell r="CZ307" t="str">
            <v>M6</v>
          </cell>
        </row>
        <row r="308">
          <cell r="B308" t="str">
            <v>0209 DE 2024</v>
          </cell>
          <cell r="C308">
            <v>1070010607</v>
          </cell>
          <cell r="D308" t="str">
            <v>ADRIANA MARCELA MOLINA SOSA</v>
          </cell>
          <cell r="E308" t="str">
            <v>CONTRATO DE PRESTACIÓN DE SERVICIOS DE APOYO A LA GESTIÓN</v>
          </cell>
          <cell r="F308" t="str">
            <v>PRESTACIÓN DE SERVICIOS DE APOYO A LA GESTIÓN NECESARIO PARA EL FORTALECIMIENTO DE LOS PROCESOS ACADÉMICOS Y ADMINISTRATIVOS DE LOS PROGRAMAS DE POSGRADOS DE LA FACULTAD DE CIENCIAS ECONÓMICAS DE LA UNIVERSIDAD DE LOS LLANOS.</v>
          </cell>
          <cell r="G308">
            <v>45313</v>
          </cell>
          <cell r="H308">
            <v>12504273</v>
          </cell>
          <cell r="I308" t="str">
            <v>Cinco (05) meses y veintitrés (23) días calendario</v>
          </cell>
          <cell r="J308">
            <v>45313</v>
          </cell>
          <cell r="K308">
            <v>45487</v>
          </cell>
          <cell r="L308" t="str">
            <v>NO APLICA</v>
          </cell>
          <cell r="M308" t="str">
            <v>NO APLICA</v>
          </cell>
          <cell r="N308" t="str">
            <v>NO APLICA</v>
          </cell>
          <cell r="O308">
            <v>6</v>
          </cell>
          <cell r="P308">
            <v>2818882</v>
          </cell>
          <cell r="Q308">
            <v>45313</v>
          </cell>
          <cell r="R308">
            <v>45351</v>
          </cell>
          <cell r="S308">
            <v>2168371</v>
          </cell>
          <cell r="T308">
            <v>45352</v>
          </cell>
          <cell r="U308">
            <v>45382</v>
          </cell>
          <cell r="V308">
            <v>2168371</v>
          </cell>
          <cell r="W308">
            <v>45383</v>
          </cell>
          <cell r="X308">
            <v>45412</v>
          </cell>
          <cell r="Y308">
            <v>2168371</v>
          </cell>
          <cell r="Z308">
            <v>45413</v>
          </cell>
          <cell r="AA308">
            <v>45443</v>
          </cell>
          <cell r="AB308">
            <v>2168371</v>
          </cell>
          <cell r="AC308">
            <v>45444</v>
          </cell>
          <cell r="AD308">
            <v>45473</v>
          </cell>
          <cell r="AE308">
            <v>1011907</v>
          </cell>
          <cell r="AF308">
            <v>45474</v>
          </cell>
          <cell r="AG308">
            <v>45487</v>
          </cell>
          <cell r="BI308" t="str">
            <v>Facultad de Ciencias Económicas</v>
          </cell>
          <cell r="BJ308" t="str">
            <v>JAVIER DIAZ CASTRO</v>
          </cell>
          <cell r="BK308" t="str">
            <v>Decano de la Facultad de Ciencias Económicas</v>
          </cell>
          <cell r="BL308">
            <v>21</v>
          </cell>
          <cell r="BM308">
            <v>45306</v>
          </cell>
          <cell r="BN308">
            <v>1283959346</v>
          </cell>
          <cell r="BO308">
            <v>298</v>
          </cell>
          <cell r="BP308">
            <v>45313</v>
          </cell>
          <cell r="BQ308">
            <v>12504273</v>
          </cell>
          <cell r="CS308" t="str">
            <v>1. Brindar apoyo en la atención de los programas de posgrados, brindando información a los estudiantes, docentes y directores de programas académicos de posgrados. 2. Prestar apoyo en las actividades de control, organización y actualización del archivo, tanto físico como electrónico acorde a las directrices institucionales en materia de Gestión Documental. 3. Apoyar los procesos operativos, logísticos y administrativos de la Coordinación General de Posgrados.  4. Apoyar a los Directores de los programas en la elaboración de los informes de ejecución y seguimiento de actividades. 5. Apoyar en la promoción de los programas académicos de posgrados.</v>
          </cell>
          <cell r="CT308">
            <v>1070010607.9</v>
          </cell>
          <cell r="CU308">
            <v>249</v>
          </cell>
          <cell r="CV308" t="str">
            <v>5850114</v>
          </cell>
          <cell r="CY308">
            <v>8299</v>
          </cell>
          <cell r="CZ308" t="str">
            <v>M6</v>
          </cell>
        </row>
        <row r="309">
          <cell r="B309" t="str">
            <v>0210 DE 2024</v>
          </cell>
          <cell r="C309">
            <v>65739948</v>
          </cell>
          <cell r="D309" t="str">
            <v>SANDRA MILENA BOLIVAR RUBIO</v>
          </cell>
          <cell r="E309" t="str">
            <v>CONTRATO DE PRESTACIÓN DE SERVICIOS DE APOYO A LA GESTIÓN</v>
          </cell>
          <cell r="F309" t="str">
            <v>PRESTACIÓN DE SERVICIOS DE APOYO A LA GESTIÓN NECESARIO PARA EL FORTALECIMIENTO DE LOS PROCESOS ACADÉMICOS Y ADMINISTRATIVOS EN LA ESCUELA DE PEDAGOGÍA Y BELLAS ARTES DE LA FACULTAD DE CIENCIAS HUMANAS Y DE LA EDUCACIÓN DE LA UNIVERSIDAD DE LOS LLANOS.</v>
          </cell>
          <cell r="G309">
            <v>45313</v>
          </cell>
          <cell r="H309">
            <v>10841855</v>
          </cell>
          <cell r="I309" t="str">
            <v>Cinco (05) meses calendario</v>
          </cell>
          <cell r="J309">
            <v>45313</v>
          </cell>
          <cell r="K309">
            <v>45464</v>
          </cell>
          <cell r="L309" t="str">
            <v>NO APLICA</v>
          </cell>
          <cell r="M309" t="str">
            <v>NO APLICA</v>
          </cell>
          <cell r="N309" t="str">
            <v>NO APLICA</v>
          </cell>
          <cell r="O309">
            <v>5</v>
          </cell>
          <cell r="P309">
            <v>2818882</v>
          </cell>
          <cell r="Q309">
            <v>45313</v>
          </cell>
          <cell r="R309">
            <v>45351</v>
          </cell>
          <cell r="S309">
            <v>2168371</v>
          </cell>
          <cell r="T309">
            <v>45352</v>
          </cell>
          <cell r="U309">
            <v>45382</v>
          </cell>
          <cell r="V309">
            <v>2168371</v>
          </cell>
          <cell r="W309">
            <v>45383</v>
          </cell>
          <cell r="X309">
            <v>45412</v>
          </cell>
          <cell r="Y309">
            <v>2168371</v>
          </cell>
          <cell r="Z309">
            <v>45413</v>
          </cell>
          <cell r="AA309">
            <v>45443</v>
          </cell>
          <cell r="AB309">
            <v>1517860</v>
          </cell>
          <cell r="AC309">
            <v>45444</v>
          </cell>
          <cell r="AD309">
            <v>45464</v>
          </cell>
          <cell r="BI309" t="str">
            <v>Facultad de Ciencias Humanas y de la Educación</v>
          </cell>
          <cell r="BJ309" t="str">
            <v xml:space="preserve">FERNANDO CAMPOS POLO </v>
          </cell>
          <cell r="BK309" t="str">
            <v>Decano de la Facultad de Ciencias Humanas y de la Educación</v>
          </cell>
          <cell r="BL309">
            <v>21</v>
          </cell>
          <cell r="BM309">
            <v>45306</v>
          </cell>
          <cell r="BN309">
            <v>1283959346</v>
          </cell>
          <cell r="BO309">
            <v>259</v>
          </cell>
          <cell r="BP309">
            <v>45313</v>
          </cell>
          <cell r="BQ309">
            <v>10841855</v>
          </cell>
          <cell r="CS309" t="str">
            <v>1. Colaborar en el desarrollo de las actividades de la dependencia como:  atención al público de manera presencial, telefónica o virtual, recepción, redacción o proyección de respuestas y revisión de correos electrónicos. 2. Prestar apoyo en las actividades de control, organización y actualización del archivo de la dependencia tanto físico como electrónico acorde a las directrices institucionales en materia de Gestión Documental. 3. Prestar apoyo en la elaboración de actas y organización de reuniones del Comité de Escuela y Claustro Docente. 4. Apoyar la proyección e ingreso de las responsabilidades académicas en el Sistema de Información Académico de la Universidad de los Llanos – SIAU y manejo de otros aplicativos y bases de datos. 5. Apoyar en el proceso de trámite para la contratación anual de los docentes ocasionales y los catedráticos de la dependencia.  6. Colaborar en el proceso de trámite para el pago mensual de los docentes catedráticos. 7.  Brindar apoyo en la elaboración de informes que sean requeridos por las diferentes instancias.</v>
          </cell>
          <cell r="CT309">
            <v>65739948</v>
          </cell>
          <cell r="CU309">
            <v>82</v>
          </cell>
          <cell r="CV309" t="str">
            <v>56300</v>
          </cell>
          <cell r="CY309">
            <v>9609</v>
          </cell>
          <cell r="CZ309" t="str">
            <v>M6</v>
          </cell>
        </row>
        <row r="310">
          <cell r="B310" t="str">
            <v>0211 DE 2024</v>
          </cell>
          <cell r="C310">
            <v>40382841</v>
          </cell>
          <cell r="D310" t="str">
            <v xml:space="preserve">MERCEDES NAYIBE HERNANDEZ CORREAL </v>
          </cell>
          <cell r="E310" t="str">
            <v>CONTRATO DE PRESTACIÓN DE SERVICIOS DE APOYO A LA GESTIÓN</v>
          </cell>
          <cell r="F310" t="str">
            <v>PRESTACIÓN DE SERVICIOS DE APOYO A LA GESTIÓN NECESARIO PARA EL FORTALECIMIENTO DE LOS PROCESOS ACADÉMICOS Y ADMINISTRATIVOS EN LA SECRETARÍA ACADÉMICA DE LA FACULTAD DE CIENCIAS HUMANAS Y DE LA EDUCACIÓN DE LA UNIVERSIDAD DE LOS LLANOS.</v>
          </cell>
          <cell r="G310">
            <v>45313</v>
          </cell>
          <cell r="H310">
            <v>10841855</v>
          </cell>
          <cell r="I310" t="str">
            <v>Cinco (05) meses calendario</v>
          </cell>
          <cell r="J310">
            <v>45313</v>
          </cell>
          <cell r="K310">
            <v>45464</v>
          </cell>
          <cell r="L310" t="str">
            <v>NO APLICA</v>
          </cell>
          <cell r="M310" t="str">
            <v>NO APLICA</v>
          </cell>
          <cell r="N310" t="str">
            <v>NO APLICA</v>
          </cell>
          <cell r="O310">
            <v>5</v>
          </cell>
          <cell r="P310">
            <v>2818882</v>
          </cell>
          <cell r="Q310">
            <v>45313</v>
          </cell>
          <cell r="R310">
            <v>45351</v>
          </cell>
          <cell r="S310">
            <v>2168371</v>
          </cell>
          <cell r="T310">
            <v>45352</v>
          </cell>
          <cell r="U310">
            <v>45382</v>
          </cell>
          <cell r="V310">
            <v>2168371</v>
          </cell>
          <cell r="W310">
            <v>45383</v>
          </cell>
          <cell r="X310">
            <v>45412</v>
          </cell>
          <cell r="Y310">
            <v>2168371</v>
          </cell>
          <cell r="Z310">
            <v>45413</v>
          </cell>
          <cell r="AA310">
            <v>45443</v>
          </cell>
          <cell r="AB310">
            <v>1517860</v>
          </cell>
          <cell r="AC310">
            <v>45444</v>
          </cell>
          <cell r="AD310">
            <v>45464</v>
          </cell>
          <cell r="BI310" t="str">
            <v>Facultad de Ciencias Humanas y de la Educación</v>
          </cell>
          <cell r="BJ310" t="str">
            <v xml:space="preserve">FERNANDO CAMPOS POLO </v>
          </cell>
          <cell r="BK310" t="str">
            <v>Decano de la Facultad de Ciencias Humanas y de la Educación</v>
          </cell>
          <cell r="BL310">
            <v>21</v>
          </cell>
          <cell r="BM310">
            <v>45306</v>
          </cell>
          <cell r="BN310">
            <v>1283959346</v>
          </cell>
          <cell r="BO310">
            <v>256</v>
          </cell>
          <cell r="BP310">
            <v>45313</v>
          </cell>
          <cell r="BQ310">
            <v>10841855</v>
          </cell>
          <cell r="CS310" t="str">
            <v>1. Colaborar en el desarrollo de las actividades de la dependencia como:  atención al público de manera presencial, telefónica o virtual, recepción,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Apoyar la proyección e ingreso de las responsabilidades académicas en el Sistema de Información Académico de la Universidad de los Llanos – SIAU y manejo de otros aplicativos y bases de datos.  4.  Apoyar la recolección de información de los diferentes indicadores. 5. Prestar apoyo en la gestión de plataforma institucional en articulación con unidades académicas. 6. Apoyar la elaboración de informes que sean requeridos por las diferentes instancias.</v>
          </cell>
          <cell r="CT310">
            <v>40382841</v>
          </cell>
          <cell r="CU310">
            <v>82</v>
          </cell>
          <cell r="CV310" t="str">
            <v>56100</v>
          </cell>
          <cell r="CY310">
            <v>4761</v>
          </cell>
          <cell r="CZ310" t="str">
            <v>M6</v>
          </cell>
        </row>
        <row r="311">
          <cell r="B311" t="str">
            <v>0212 DE 2024</v>
          </cell>
          <cell r="C311">
            <v>40325585</v>
          </cell>
          <cell r="D311" t="str">
            <v>PAOLA MERCEDES GARZON ROZO</v>
          </cell>
          <cell r="E311" t="str">
            <v>CONTRATO DE PRESTACIÓN DE SERVICIOS DE APOYO A LA GESTIÓN</v>
          </cell>
          <cell r="F311" t="str">
            <v>PRESTACIÓN DE SERVICIOS DE APOYO A LA GESTIÓN NECESARIO PARA EL FORTALECIMIENTO DE LOS PROCESOS ACADÉMICOS Y ADMINISTRATIVOS EN LA ESCUELA DE HUMANIDADES DE LA FACULTAD DE CIENCIAS HUMANAS Y DE LA EDUCACIÓN DE LA UNIVERSIDAD DE LOS LLANOS.</v>
          </cell>
          <cell r="G311">
            <v>45313</v>
          </cell>
          <cell r="H311">
            <v>10841855</v>
          </cell>
          <cell r="I311" t="str">
            <v>Cinco (05) meses calendario</v>
          </cell>
          <cell r="J311">
            <v>45313</v>
          </cell>
          <cell r="K311">
            <v>45464</v>
          </cell>
          <cell r="L311" t="str">
            <v>NO APLICA</v>
          </cell>
          <cell r="M311" t="str">
            <v>NO APLICA</v>
          </cell>
          <cell r="N311" t="str">
            <v>NO APLICA</v>
          </cell>
          <cell r="O311">
            <v>5</v>
          </cell>
          <cell r="P311">
            <v>2818882</v>
          </cell>
          <cell r="Q311">
            <v>45313</v>
          </cell>
          <cell r="R311">
            <v>45351</v>
          </cell>
          <cell r="S311">
            <v>2168371</v>
          </cell>
          <cell r="T311">
            <v>45352</v>
          </cell>
          <cell r="U311">
            <v>45382</v>
          </cell>
          <cell r="V311">
            <v>2168371</v>
          </cell>
          <cell r="W311">
            <v>45383</v>
          </cell>
          <cell r="X311">
            <v>45412</v>
          </cell>
          <cell r="Y311">
            <v>2168371</v>
          </cell>
          <cell r="Z311">
            <v>45413</v>
          </cell>
          <cell r="AA311">
            <v>45443</v>
          </cell>
          <cell r="AB311">
            <v>1517860</v>
          </cell>
          <cell r="AC311">
            <v>45444</v>
          </cell>
          <cell r="AD311">
            <v>45464</v>
          </cell>
          <cell r="BI311" t="str">
            <v>Facultad de Ciencias Humanas y de la Educación</v>
          </cell>
          <cell r="BJ311" t="str">
            <v xml:space="preserve">FERNANDO CAMPOS POLO </v>
          </cell>
          <cell r="BK311" t="str">
            <v>Decano de la Facultad de Ciencias Humanas y de la Educación</v>
          </cell>
          <cell r="BL311">
            <v>21</v>
          </cell>
          <cell r="BM311">
            <v>45306</v>
          </cell>
          <cell r="BN311">
            <v>1283959346</v>
          </cell>
          <cell r="BO311">
            <v>255</v>
          </cell>
          <cell r="BP311">
            <v>45313</v>
          </cell>
          <cell r="BQ311">
            <v>10841855</v>
          </cell>
          <cell r="CS311" t="str">
            <v>1.  Colaborar en el desarrollo de las actividades de la dependencia como: atención al público, recepción, redacción o proyección de comunicaciones y correos electrónicos, atención telefónica. 2. Prestar apoyo en las actividades de control, organización y actualización del archivo de la dependencia tanto físico como electrónico acorde a las directrices institucionales en materia de Gestión Documental. 3. Prestar apoyo en la elaboración de actas y organización de reuniones del Comité de Escuela y Claustro Docente. 4. Apoyar la proyección e ingreso de las responsabilidades académicas en el Sistema de Información Académico de la Universidad de los Llanos – SIAU y manejo de otros aplicativos y bases de datos. 5. Apoyar en el proceso de trámite para la contratación anual de los docentes ocasionales y los catedráticos de la dependencia. 6. Colaborar en el proceso de trámite para el pago mensual de los docentes catedráticos. 7. Apoyar la elaboración de informes que sean requeridos por las diferentes instancias.</v>
          </cell>
          <cell r="CT311">
            <v>40325585.799999997</v>
          </cell>
          <cell r="CU311">
            <v>82</v>
          </cell>
          <cell r="CV311" t="str">
            <v>56400</v>
          </cell>
          <cell r="CY311">
            <v>7490</v>
          </cell>
          <cell r="CZ311" t="str">
            <v>M6</v>
          </cell>
        </row>
        <row r="312">
          <cell r="B312" t="str">
            <v>0213 DE 2024</v>
          </cell>
          <cell r="C312">
            <v>35260257</v>
          </cell>
          <cell r="D312" t="str">
            <v>JENNY PATRICIA GONZALEZ LEIVA</v>
          </cell>
          <cell r="E312" t="str">
            <v>CONTRATO DE PRESTACIÓN DE SERVICIOS DE APOYO A LA GESTIÓN</v>
          </cell>
          <cell r="F312" t="str">
            <v>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v>
          </cell>
          <cell r="G312">
            <v>45313</v>
          </cell>
          <cell r="H312">
            <v>10841855</v>
          </cell>
          <cell r="I312" t="str">
            <v>Cinco (05) meses calendario</v>
          </cell>
          <cell r="J312">
            <v>45313</v>
          </cell>
          <cell r="K312">
            <v>45464</v>
          </cell>
          <cell r="L312" t="str">
            <v>NO APLICA</v>
          </cell>
          <cell r="M312" t="str">
            <v>NO APLICA</v>
          </cell>
          <cell r="N312" t="str">
            <v>NO APLICA</v>
          </cell>
          <cell r="O312">
            <v>5</v>
          </cell>
          <cell r="P312">
            <v>2818882</v>
          </cell>
          <cell r="Q312">
            <v>45313</v>
          </cell>
          <cell r="R312">
            <v>45351</v>
          </cell>
          <cell r="S312">
            <v>2168371</v>
          </cell>
          <cell r="T312">
            <v>45352</v>
          </cell>
          <cell r="U312">
            <v>45382</v>
          </cell>
          <cell r="V312">
            <v>2168371</v>
          </cell>
          <cell r="W312">
            <v>45383</v>
          </cell>
          <cell r="X312">
            <v>45412</v>
          </cell>
          <cell r="Y312">
            <v>2168371</v>
          </cell>
          <cell r="Z312">
            <v>45413</v>
          </cell>
          <cell r="AA312">
            <v>45443</v>
          </cell>
          <cell r="AB312">
            <v>1517860</v>
          </cell>
          <cell r="AC312">
            <v>45444</v>
          </cell>
          <cell r="AD312">
            <v>45464</v>
          </cell>
          <cell r="BI312" t="str">
            <v>Facultad de Ciencias Humanas y de la Educación</v>
          </cell>
          <cell r="BJ312" t="str">
            <v xml:space="preserve">FERNANDO CAMPOS POLO </v>
          </cell>
          <cell r="BK312" t="str">
            <v>Decano de la Facultad de Ciencias Humanas y de la Educación</v>
          </cell>
          <cell r="BL312">
            <v>21</v>
          </cell>
          <cell r="BM312">
            <v>45306</v>
          </cell>
          <cell r="BN312">
            <v>1283959346</v>
          </cell>
          <cell r="BO312">
            <v>254</v>
          </cell>
          <cell r="BP312">
            <v>45313</v>
          </cell>
          <cell r="BQ312">
            <v>10841855</v>
          </cell>
          <cell r="CS312" t="str">
            <v>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v>
          </cell>
          <cell r="CT312">
            <v>35260257</v>
          </cell>
          <cell r="CU312">
            <v>82</v>
          </cell>
          <cell r="CV312" t="str">
            <v>56304</v>
          </cell>
          <cell r="CY312">
            <v>8299</v>
          </cell>
          <cell r="CZ312" t="str">
            <v>M6</v>
          </cell>
        </row>
        <row r="313">
          <cell r="B313" t="str">
            <v>0214 DE 2024</v>
          </cell>
          <cell r="C313">
            <v>40389413</v>
          </cell>
          <cell r="D313" t="str">
            <v xml:space="preserve">ANA CECILIA RODRIGUEZ CRUZ </v>
          </cell>
          <cell r="E313" t="str">
            <v>CONTRATO DE PRESTACIÓN DE SERVICIOS DE APOYO A LA GESTIÓN</v>
          </cell>
          <cell r="F313" t="str">
            <v>PRESTACIÓN DE SERVICIOS DE APOYO A LA GESTIÓN NECESARIO PARA EL FORTALECIMIENTO DE LOS PROCESOS ACADÉMICOS Y ADMINISTRATIVOS DEL PROGRAMA DE LICENCIATURA EN EDUCACIÓN FÍSICA Y DEPORTE DE LA FACULTAD DE CIENCIAS HUMANAS Y DE LA EDUCACIÓN DE LA UNIVERSIDAD DE LOS LLANOS.</v>
          </cell>
          <cell r="G313">
            <v>45313</v>
          </cell>
          <cell r="H313">
            <v>10841855</v>
          </cell>
          <cell r="I313" t="str">
            <v>Cinco (05) meses calendario</v>
          </cell>
          <cell r="J313">
            <v>45313</v>
          </cell>
          <cell r="K313">
            <v>45464</v>
          </cell>
          <cell r="L313" t="str">
            <v>NO APLICA</v>
          </cell>
          <cell r="M313" t="str">
            <v>NO APLICA</v>
          </cell>
          <cell r="N313" t="str">
            <v>NO APLICA</v>
          </cell>
          <cell r="O313">
            <v>5</v>
          </cell>
          <cell r="P313">
            <v>2818882</v>
          </cell>
          <cell r="Q313">
            <v>45313</v>
          </cell>
          <cell r="R313">
            <v>45351</v>
          </cell>
          <cell r="S313">
            <v>2168371</v>
          </cell>
          <cell r="T313">
            <v>45352</v>
          </cell>
          <cell r="U313">
            <v>45382</v>
          </cell>
          <cell r="V313">
            <v>2168371</v>
          </cell>
          <cell r="W313">
            <v>45383</v>
          </cell>
          <cell r="X313">
            <v>45412</v>
          </cell>
          <cell r="Y313">
            <v>2168371</v>
          </cell>
          <cell r="Z313">
            <v>45413</v>
          </cell>
          <cell r="AA313">
            <v>45443</v>
          </cell>
          <cell r="AB313">
            <v>1517860</v>
          </cell>
          <cell r="AC313">
            <v>45444</v>
          </cell>
          <cell r="AD313">
            <v>45464</v>
          </cell>
          <cell r="BI313" t="str">
            <v>Facultad de Ciencias Humanas y de la Educación</v>
          </cell>
          <cell r="BJ313" t="str">
            <v xml:space="preserve">FERNANDO CAMPOS POLO </v>
          </cell>
          <cell r="BK313" t="str">
            <v>Decano de la Facultad de Ciencias Humanas y de la Educación</v>
          </cell>
          <cell r="BL313">
            <v>21</v>
          </cell>
          <cell r="BM313">
            <v>45306</v>
          </cell>
          <cell r="BN313">
            <v>1283959346</v>
          </cell>
          <cell r="BO313">
            <v>257</v>
          </cell>
          <cell r="BP313">
            <v>45313</v>
          </cell>
          <cell r="BQ313">
            <v>10841855</v>
          </cell>
          <cell r="CS313" t="str">
            <v>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v>
          </cell>
          <cell r="CT313">
            <v>40389413.399999999</v>
          </cell>
          <cell r="CU313">
            <v>82</v>
          </cell>
          <cell r="CV313" t="str">
            <v>56303</v>
          </cell>
          <cell r="CY313">
            <v>8299</v>
          </cell>
          <cell r="CZ313" t="str">
            <v>M6</v>
          </cell>
        </row>
        <row r="314">
          <cell r="B314" t="str">
            <v>0215 DE 2024</v>
          </cell>
          <cell r="C314">
            <v>40401855</v>
          </cell>
          <cell r="D314" t="str">
            <v>CLAUDIA MILENA FORERO ECHAVARRIA</v>
          </cell>
          <cell r="E314" t="str">
            <v>CONTRATO DE PRESTACIÓN DE SERVICIOS DE APOYO A LA GESTIÓN</v>
          </cell>
          <cell r="F314" t="str">
            <v>PRESTACIÓN DE SERVICIOS DE APOYO A LA GESTIÓN NECESARIO PARA EL FORTALECIMIENTO DE LOS PROCESOS ACADÉMICOS Y ADMINISTRATIVOS DEL PROGRAMA DE LICENCIATURA EN MATEMÁTICAS DE LA FACULTAD DE CIENCIAS HUMANAS Y DE LA EDUCACIÓN DE LA UNIVERSIDAD DE LOS LLANOS.</v>
          </cell>
          <cell r="G314">
            <v>45313</v>
          </cell>
          <cell r="H314">
            <v>10841855</v>
          </cell>
          <cell r="I314" t="str">
            <v>Cinco (05) meses calendario</v>
          </cell>
          <cell r="J314">
            <v>45313</v>
          </cell>
          <cell r="K314">
            <v>45464</v>
          </cell>
          <cell r="L314" t="str">
            <v>NO APLICA</v>
          </cell>
          <cell r="M314" t="str">
            <v>NO APLICA</v>
          </cell>
          <cell r="N314" t="str">
            <v>NO APLICA</v>
          </cell>
          <cell r="O314">
            <v>5</v>
          </cell>
          <cell r="P314">
            <v>2818882</v>
          </cell>
          <cell r="Q314">
            <v>45313</v>
          </cell>
          <cell r="R314">
            <v>45351</v>
          </cell>
          <cell r="S314">
            <v>2168371</v>
          </cell>
          <cell r="T314">
            <v>45352</v>
          </cell>
          <cell r="U314">
            <v>45382</v>
          </cell>
          <cell r="V314">
            <v>2168371</v>
          </cell>
          <cell r="W314">
            <v>45383</v>
          </cell>
          <cell r="X314">
            <v>45412</v>
          </cell>
          <cell r="Y314">
            <v>2168371</v>
          </cell>
          <cell r="Z314">
            <v>45413</v>
          </cell>
          <cell r="AA314">
            <v>45443</v>
          </cell>
          <cell r="AB314">
            <v>1517860</v>
          </cell>
          <cell r="AC314">
            <v>45444</v>
          </cell>
          <cell r="AD314">
            <v>45464</v>
          </cell>
          <cell r="BI314" t="str">
            <v>Facultad de Ciencias Humanas y de la Educación</v>
          </cell>
          <cell r="BJ314" t="str">
            <v xml:space="preserve">FERNANDO CAMPOS POLO </v>
          </cell>
          <cell r="BK314" t="str">
            <v>Decano de la Facultad de Ciencias Humanas y de la Educación</v>
          </cell>
          <cell r="BL314">
            <v>21</v>
          </cell>
          <cell r="BM314">
            <v>45306</v>
          </cell>
          <cell r="BN314">
            <v>1283959346</v>
          </cell>
          <cell r="BO314">
            <v>258</v>
          </cell>
          <cell r="BP314">
            <v>45313</v>
          </cell>
          <cell r="BQ314">
            <v>10841855</v>
          </cell>
          <cell r="CS314" t="str">
            <v>1. Colaborar en el desarrollo de las actividades de la dependencia como:  atención al público de manera presencial, telefónica o virtual, recepción,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v>
          </cell>
          <cell r="CT314">
            <v>40401855</v>
          </cell>
          <cell r="CU314">
            <v>82</v>
          </cell>
          <cell r="CV314" t="str">
            <v>56301</v>
          </cell>
          <cell r="CY314">
            <v>8299</v>
          </cell>
          <cell r="CZ314" t="str">
            <v>M6</v>
          </cell>
        </row>
        <row r="315">
          <cell r="B315" t="str">
            <v>0216 DE 2024</v>
          </cell>
          <cell r="C315">
            <v>1120504145</v>
          </cell>
          <cell r="D315" t="str">
            <v>YENNY EMILIANA MELO SUAREZ</v>
          </cell>
          <cell r="E315" t="str">
            <v>CONTRATO DE PRESTACIÓN DE SERVICIOS DE APOYO A LA GESTIÓN</v>
          </cell>
          <cell r="F315" t="str">
            <v>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v>
          </cell>
          <cell r="G315">
            <v>45313</v>
          </cell>
          <cell r="H315">
            <v>10841855</v>
          </cell>
          <cell r="I315" t="str">
            <v>Cinco (05) meses calendario</v>
          </cell>
          <cell r="J315">
            <v>45313</v>
          </cell>
          <cell r="K315">
            <v>45464</v>
          </cell>
          <cell r="L315" t="str">
            <v>NO APLICA</v>
          </cell>
          <cell r="M315" t="str">
            <v>NO APLICA</v>
          </cell>
          <cell r="N315" t="str">
            <v>NO APLICA</v>
          </cell>
          <cell r="O315">
            <v>5</v>
          </cell>
          <cell r="P315">
            <v>2818882</v>
          </cell>
          <cell r="Q315">
            <v>45313</v>
          </cell>
          <cell r="R315">
            <v>45351</v>
          </cell>
          <cell r="S315">
            <v>2168371</v>
          </cell>
          <cell r="T315">
            <v>45352</v>
          </cell>
          <cell r="U315">
            <v>45382</v>
          </cell>
          <cell r="V315">
            <v>2168371</v>
          </cell>
          <cell r="W315">
            <v>45383</v>
          </cell>
          <cell r="X315">
            <v>45412</v>
          </cell>
          <cell r="Y315">
            <v>2168371</v>
          </cell>
          <cell r="Z315">
            <v>45413</v>
          </cell>
          <cell r="AA315">
            <v>45443</v>
          </cell>
          <cell r="AB315">
            <v>1517860</v>
          </cell>
          <cell r="AC315">
            <v>45444</v>
          </cell>
          <cell r="AD315">
            <v>45464</v>
          </cell>
          <cell r="BI315" t="str">
            <v>Facultad de Ciencias Humanas y de la Educación</v>
          </cell>
          <cell r="BJ315" t="str">
            <v xml:space="preserve">FERNANDO CAMPOS POLO </v>
          </cell>
          <cell r="BK315" t="str">
            <v>Decano de la Facultad de Ciencias Humanas y de la Educación</v>
          </cell>
          <cell r="BL315">
            <v>21</v>
          </cell>
          <cell r="BM315">
            <v>45306</v>
          </cell>
          <cell r="BN315">
            <v>1283959346</v>
          </cell>
          <cell r="BO315">
            <v>260</v>
          </cell>
          <cell r="BP315">
            <v>45313</v>
          </cell>
          <cell r="BQ315">
            <v>10841855</v>
          </cell>
          <cell r="CS315" t="str">
            <v>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Colaborar en la coordinación de agenda general: reuniones, prácticas y visitas extramuros, prácticas profesionales docente. 4. Coadyuvar en la toma de nota y realización de actas de comité de programa y práctica profesional docente. 5. Cooperar en la realización de responsabilidades académicas de los docentes (planta, ocasionales y cátedra). 6. Apoyar la recepción y revisión de soportes de actividades docentes para la emisión de conceptos favorables para pagos de hora cátedra. 7. Apoyar en la elaboración de informes de ejecución y seguimiento de actividades requeridas por las diferentes dependencias.  8. Colaborar con el seguimiento y control del inventario de bienes de la dependencia, así como el préstamo de elementos incluido el Video Beam. 9. Brindar apoyo en la organización física y digital de las evidencias de los indicadores del Plan de Contingencia del programa LPA. 10. Brindar apoyo en la organización de la información previa al proceso de autoevaluación del programa de Lic. Educación Campesina y Rural.</v>
          </cell>
          <cell r="CT315">
            <v>1120504145</v>
          </cell>
          <cell r="CU315">
            <v>82</v>
          </cell>
          <cell r="CV315" t="str">
            <v>56302</v>
          </cell>
          <cell r="CY315">
            <v>7490</v>
          </cell>
          <cell r="CZ315" t="str">
            <v>M6</v>
          </cell>
        </row>
        <row r="316">
          <cell r="B316" t="str">
            <v>0217 DE 2024</v>
          </cell>
          <cell r="C316">
            <v>1121949731</v>
          </cell>
          <cell r="D316" t="str">
            <v>JHON SMITH RUGES GUTIERREZ</v>
          </cell>
          <cell r="E316" t="str">
            <v>CONTRATO DE PRESTACIÓN DE SERVICIOS PROFESIONALES</v>
          </cell>
          <cell r="F316" t="str">
            <v>PRESTACIÓN DE SERVICIOS PROFESIONALES NECESARIO PARA EL FORTALECIMIENTO DE LOS PROCESOS DEL CENTRO DE PROYECCIÓN SOCIAL Y CENTRO DE INVESTIGACIONES DE LA FACULTAD DE CIENCIAS HUMANAS Y DE LA EDUCACIÓN DE LA UNIVERSIDAD DE LOS LLANOS.</v>
          </cell>
          <cell r="G316">
            <v>45313</v>
          </cell>
          <cell r="H316">
            <v>13652500</v>
          </cell>
          <cell r="I316" t="str">
            <v>Cinco (05) meses calendario</v>
          </cell>
          <cell r="J316">
            <v>45313</v>
          </cell>
          <cell r="K316">
            <v>45464</v>
          </cell>
          <cell r="L316" t="str">
            <v>NO APLICA</v>
          </cell>
          <cell r="M316" t="str">
            <v>NO APLICA</v>
          </cell>
          <cell r="N316" t="str">
            <v>NO APLICA</v>
          </cell>
          <cell r="O316">
            <v>5</v>
          </cell>
          <cell r="P316">
            <v>3549650</v>
          </cell>
          <cell r="Q316">
            <v>45313</v>
          </cell>
          <cell r="R316">
            <v>45351</v>
          </cell>
          <cell r="S316">
            <v>2730500</v>
          </cell>
          <cell r="T316">
            <v>45352</v>
          </cell>
          <cell r="U316">
            <v>45382</v>
          </cell>
          <cell r="V316">
            <v>2730500</v>
          </cell>
          <cell r="W316">
            <v>45383</v>
          </cell>
          <cell r="X316">
            <v>45412</v>
          </cell>
          <cell r="Y316">
            <v>2730500</v>
          </cell>
          <cell r="Z316">
            <v>45413</v>
          </cell>
          <cell r="AA316">
            <v>45443</v>
          </cell>
          <cell r="AB316">
            <v>1911350</v>
          </cell>
          <cell r="AC316">
            <v>45444</v>
          </cell>
          <cell r="AD316">
            <v>45464</v>
          </cell>
          <cell r="BI316" t="str">
            <v>Facultad de Ciencias Humanas y de la Educación</v>
          </cell>
          <cell r="BJ316" t="str">
            <v xml:space="preserve">FERNANDO CAMPOS POLO </v>
          </cell>
          <cell r="BK316" t="str">
            <v>Decano de la Facultad de Ciencias Humanas y de la Educación</v>
          </cell>
          <cell r="BL316">
            <v>21</v>
          </cell>
          <cell r="BM316">
            <v>45306</v>
          </cell>
          <cell r="BN316">
            <v>1283959346</v>
          </cell>
          <cell r="BO316">
            <v>261</v>
          </cell>
          <cell r="BP316">
            <v>45313</v>
          </cell>
          <cell r="BQ316">
            <v>13652500</v>
          </cell>
          <cell r="CS316" t="str">
            <v>1. Contribuir en la atención adecuada facilitando los procesos y brindando información a través de los diferentes medios de comunicación a los docentes, estudiantes, administrativos y personal externo a la Universidad. 2. Contribuir con el manejo y organización de la agenda de los Directores de los Centros. 3. Apoyar con la organización de la correspondencia, citaciones y elaboración de actas, que se generen en el desarrollo de los Comités de los Centros de la Facultad. 4. Contribuir en la publicación y difusión de la información pertinente a los Centros y de interés de la comunidad en general en cartelera y a través de las tecnologías de información y comunicación (TIC). 5. Apoyar las actividades y uso de herramientas informáticas inmersas en el manejo y organización adecuada del material documental físico y digital que se genere al interior de la dependencia, teniendo en cuenta las normas legales de la Universidad. 6. Apoyar la verificación de requisitos de los proyectos de investigación y de proyección social, haciendo seguimiento a los informes de avance. 7. Apoyar las actividades de educación continuada, académicas y eventos, realizando seguimiento de requisitos para aval y verificación de cumplimiento de entrega en la plataforma SIAU. 8. Contribuir en el trámite de correspondencia interna y externa, incluyendo correspondencia electrónica de los Centros. 9. Brindar apoyo a las acciones necesarias para la organización y seguimiento de documentos y actividades correspondientes a convenios, contratos, proyectos de Investigación, Grupos de Estudio y Grupos de Investigación. 10. Contribuir con la información a la comunidad en general sobre los grupos de estudio, grupos de investigación, proyectos de investigación y el portafolio de servicios de la Facultad. 11. Apoyar la elaboración de informe de gestión semestral del Centro de Investigación y Centro de Proyección Social.</v>
          </cell>
          <cell r="CT316">
            <v>1121949731</v>
          </cell>
          <cell r="CU316">
            <v>82</v>
          </cell>
          <cell r="CV316" t="str">
            <v>56501</v>
          </cell>
          <cell r="CY316">
            <v>7490</v>
          </cell>
          <cell r="CZ316" t="str">
            <v>M6</v>
          </cell>
        </row>
        <row r="317">
          <cell r="B317" t="str">
            <v>0218 DE 2024</v>
          </cell>
          <cell r="C317">
            <v>31949877</v>
          </cell>
          <cell r="D317" t="str">
            <v>OLGA JACQUELINE LIZARAZO BUITRAGO</v>
          </cell>
          <cell r="E317" t="str">
            <v>CONTRATO DE PRESTACIÓN DE SERVICIOS DE APOYO A LA GESTIÓN</v>
          </cell>
          <cell r="F317" t="str">
            <v>PRESTACIÓN DE SERVICIOS DE APOYO A LA GESTIÓN NECESARIO PARA EL FORTALECIMIENTO DE LOS PROCESOS ACADÉMICOS Y ADMINISTRATIVOS EN LOS PROGRAMAS DE POSGRADOS ESPECIALIZACIÓN EN ACCIÓN MOTRIZ Y MAESTRÍA EN EDUCACIÓN, DE LA ESCUELA DE PEDAGOGÍA DE LA FACULTAD DE CIENCIAS HUMANAS Y DE LA EDUCACIÓN DE LA UNIVERSIDAD DE LOS LLANOS.</v>
          </cell>
          <cell r="G317">
            <v>45313</v>
          </cell>
          <cell r="H317">
            <v>12504273</v>
          </cell>
          <cell r="I317" t="str">
            <v>Cinco (05) meses y veintitrés (23) días calendario</v>
          </cell>
          <cell r="J317">
            <v>45313</v>
          </cell>
          <cell r="K317">
            <v>45487</v>
          </cell>
          <cell r="L317" t="str">
            <v>NO APLICA</v>
          </cell>
          <cell r="M317" t="str">
            <v>NO APLICA</v>
          </cell>
          <cell r="N317" t="str">
            <v>NO APLICA</v>
          </cell>
          <cell r="O317">
            <v>6</v>
          </cell>
          <cell r="P317">
            <v>2818882</v>
          </cell>
          <cell r="Q317">
            <v>45313</v>
          </cell>
          <cell r="R317">
            <v>45351</v>
          </cell>
          <cell r="S317">
            <v>2168371</v>
          </cell>
          <cell r="T317">
            <v>45352</v>
          </cell>
          <cell r="U317">
            <v>45382</v>
          </cell>
          <cell r="V317">
            <v>2168371</v>
          </cell>
          <cell r="W317">
            <v>45383</v>
          </cell>
          <cell r="X317">
            <v>45412</v>
          </cell>
          <cell r="Y317">
            <v>2168371</v>
          </cell>
          <cell r="Z317">
            <v>45413</v>
          </cell>
          <cell r="AA317">
            <v>45443</v>
          </cell>
          <cell r="AB317">
            <v>2168371</v>
          </cell>
          <cell r="AC317">
            <v>45444</v>
          </cell>
          <cell r="AD317">
            <v>45473</v>
          </cell>
          <cell r="AE317">
            <v>1011907</v>
          </cell>
          <cell r="AF317">
            <v>45474</v>
          </cell>
          <cell r="AG317">
            <v>45487</v>
          </cell>
          <cell r="BI317" t="str">
            <v>Facultad de Ciencias Humanas y de la Educación</v>
          </cell>
          <cell r="BJ317" t="str">
            <v>FERNANDO CAMPOS POLO</v>
          </cell>
          <cell r="BK317" t="str">
            <v>Decano de la Facultad de Ciencias Humanas y de la Educación</v>
          </cell>
          <cell r="BL317">
            <v>21</v>
          </cell>
          <cell r="BM317">
            <v>45306</v>
          </cell>
          <cell r="BN317">
            <v>1283959346</v>
          </cell>
          <cell r="BO317">
            <v>296</v>
          </cell>
          <cell r="BP317">
            <v>45313</v>
          </cell>
          <cell r="BQ317">
            <v>12504273</v>
          </cell>
          <cell r="CS317" t="str">
            <v>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Brindar apoyo en los procesos operativos, logísticos y administrativos de los programas de posgrado que se le asignen. 4. Apoyar a los directores de los programas de posgrado asignados en la elaboración de los informes de ejecución y seguimiento de actividades. 5. Apoyar en la promoción de los programas de posgrado asignados. 6. Colaborar con el seguimiento y control del inventario de bienes de la dependencia.</v>
          </cell>
          <cell r="CT317">
            <v>31949877</v>
          </cell>
          <cell r="CU317">
            <v>246</v>
          </cell>
          <cell r="CV317" t="str">
            <v>56307</v>
          </cell>
          <cell r="CY317">
            <v>8211</v>
          </cell>
          <cell r="CZ317" t="str">
            <v>M6</v>
          </cell>
        </row>
        <row r="318">
          <cell r="B318" t="str">
            <v>0219 DE 2024</v>
          </cell>
          <cell r="C318">
            <v>1121888586</v>
          </cell>
          <cell r="D318" t="str">
            <v>NATALIA CORREDOR BONELO</v>
          </cell>
          <cell r="E318" t="str">
            <v>CONTRATO DE PRESTACIÓN DE SERVICIOS DE APOYO A LA GESTIÓN</v>
          </cell>
          <cell r="F318" t="str">
            <v>PRESTACIÓN DE SERVICIOS DE APOYO A LA GESTIÓN NECESARIO PARA EL FORTALECIMIENTO DE LOS PROCESOS ACADÉMICOS Y ADMINISTRATIVOS EN EL PROGRAMA DE POSGRADO DE LA MAESTRÍA EN ESTUDIOS DE DESARROLLO LOCAL, PERTENECIENTE A LA ESCUELA DE HUMANIDADES DE LA FACULTAD DE CIENCIAS HUMANAS Y DE LA EDUCACIÓN DE LA UNIVERSIDAD DE LOS LLANOS.</v>
          </cell>
          <cell r="G318">
            <v>45313</v>
          </cell>
          <cell r="H318">
            <v>12504273</v>
          </cell>
          <cell r="I318" t="str">
            <v>Cinco (05) meses y veintitrés (23) días calendario</v>
          </cell>
          <cell r="J318">
            <v>45313</v>
          </cell>
          <cell r="K318">
            <v>45487</v>
          </cell>
          <cell r="L318" t="str">
            <v>NO APLICA</v>
          </cell>
          <cell r="M318" t="str">
            <v>NO APLICA</v>
          </cell>
          <cell r="N318" t="str">
            <v>NO APLICA</v>
          </cell>
          <cell r="O318">
            <v>6</v>
          </cell>
          <cell r="P318">
            <v>2818882</v>
          </cell>
          <cell r="Q318">
            <v>45313</v>
          </cell>
          <cell r="R318">
            <v>45351</v>
          </cell>
          <cell r="S318">
            <v>2168371</v>
          </cell>
          <cell r="T318">
            <v>45352</v>
          </cell>
          <cell r="U318">
            <v>45382</v>
          </cell>
          <cell r="V318">
            <v>2168371</v>
          </cell>
          <cell r="W318">
            <v>45383</v>
          </cell>
          <cell r="X318">
            <v>45412</v>
          </cell>
          <cell r="Y318">
            <v>2168371</v>
          </cell>
          <cell r="Z318">
            <v>45413</v>
          </cell>
          <cell r="AA318">
            <v>45443</v>
          </cell>
          <cell r="AB318">
            <v>2168371</v>
          </cell>
          <cell r="AC318">
            <v>45444</v>
          </cell>
          <cell r="AD318">
            <v>45473</v>
          </cell>
          <cell r="AE318">
            <v>1011907</v>
          </cell>
          <cell r="AF318">
            <v>45474</v>
          </cell>
          <cell r="AG318">
            <v>45487</v>
          </cell>
          <cell r="BI318" t="str">
            <v>Facultad de Ciencias Humanas y de la Educación</v>
          </cell>
          <cell r="BJ318" t="str">
            <v xml:space="preserve">FERNANDO CAMPOS POLO </v>
          </cell>
          <cell r="BK318" t="str">
            <v>Decano de la Facultad de Ciencias Humanas y de la Educación</v>
          </cell>
          <cell r="BL318">
            <v>50</v>
          </cell>
          <cell r="BM318">
            <v>45313</v>
          </cell>
          <cell r="BN318">
            <v>30157354</v>
          </cell>
          <cell r="BO318">
            <v>211</v>
          </cell>
          <cell r="BP318">
            <v>45313</v>
          </cell>
          <cell r="BQ318">
            <v>12504273</v>
          </cell>
          <cell r="CS318" t="str">
            <v>1. Colaborar en el desarrollo de las actividades de la dependencia como: recepción, atención al público de manera presencial, telefónica o virtual, redacción o proyección de respuestas y revisión de correos electrónicos. 2. Colaborar en las actividades de control, organización y actualización del archivo de la dependencia tanto físico como electrónico acorde a las directrices institucionales en materia de gestión documental. 3. Apoyar los procesos operativos, logísticos y administrativos del programa de posgrado que se le asignen. 4. Brindar apoyo a los directores de los programas de posgrado asignados en la elaboración de los informes de ejecución y seguimiento de actividades.5. Contribuir en la promoción del programa de posgrado asignado. 6. Colaborar con el seguimiento y control del inventario de bienes de la dependencia.</v>
          </cell>
          <cell r="CT318">
            <v>1121888586.5</v>
          </cell>
          <cell r="CU318">
            <v>246</v>
          </cell>
          <cell r="CV318" t="str">
            <v>56401</v>
          </cell>
          <cell r="CY318">
            <v>8299</v>
          </cell>
          <cell r="CZ318" t="str">
            <v>M6</v>
          </cell>
        </row>
        <row r="319">
          <cell r="B319" t="str">
            <v>0220 DE 2024</v>
          </cell>
          <cell r="C319">
            <v>1121859581</v>
          </cell>
          <cell r="D319" t="str">
            <v>LIZETH KATHERINE VILLALBA RINCON</v>
          </cell>
          <cell r="E319" t="str">
            <v>CONTRATO DE PRESTACIÓN DE SERVICIOS PROFESIONALES</v>
          </cell>
          <cell r="F319" t="str">
            <v>PRESTACIÓN DE SERVICIOS PROFESIONALES NECESARIO PARA EL FORTALECIMIENTO DE LOS PROCESOS ACADÉMICOS Y ADMINISTRATIVOS DE LOS PROGRAMAS DE POSGRADOS PROPIOS Y EN CONVENIO DE LA UNIVERSIDAD DE LOS LLANOS.</v>
          </cell>
          <cell r="G319">
            <v>45313</v>
          </cell>
          <cell r="H319">
            <v>17653081</v>
          </cell>
          <cell r="I319" t="str">
            <v>Cinco (05) meses y veintitrés (23) días calendario</v>
          </cell>
          <cell r="J319">
            <v>45313</v>
          </cell>
          <cell r="K319">
            <v>45487</v>
          </cell>
          <cell r="L319" t="str">
            <v>NO APLICA</v>
          </cell>
          <cell r="M319" t="str">
            <v>NO APLICA</v>
          </cell>
          <cell r="N319" t="str">
            <v>NO APLICA</v>
          </cell>
          <cell r="O319">
            <v>6</v>
          </cell>
          <cell r="P319">
            <v>3979596</v>
          </cell>
          <cell r="Q319">
            <v>45313</v>
          </cell>
          <cell r="R319">
            <v>45351</v>
          </cell>
          <cell r="S319">
            <v>3061228</v>
          </cell>
          <cell r="T319">
            <v>45352</v>
          </cell>
          <cell r="U319">
            <v>45382</v>
          </cell>
          <cell r="V319">
            <v>3061228</v>
          </cell>
          <cell r="W319">
            <v>45383</v>
          </cell>
          <cell r="X319">
            <v>45412</v>
          </cell>
          <cell r="Y319">
            <v>3061228</v>
          </cell>
          <cell r="Z319">
            <v>45413</v>
          </cell>
          <cell r="AA319">
            <v>45443</v>
          </cell>
          <cell r="AB319">
            <v>3061228</v>
          </cell>
          <cell r="AC319">
            <v>45444</v>
          </cell>
          <cell r="AD319">
            <v>45473</v>
          </cell>
          <cell r="AE319">
            <v>1428573</v>
          </cell>
          <cell r="AF319">
            <v>45474</v>
          </cell>
          <cell r="AG319">
            <v>45487</v>
          </cell>
          <cell r="BI319" t="str">
            <v>Facultad de Ciencias Humanas y de la Educación</v>
          </cell>
          <cell r="BJ319" t="str">
            <v xml:space="preserve">FERNANDO CAMPOS POLO </v>
          </cell>
          <cell r="BK319" t="str">
            <v>Decano de la Facultad de Ciencias Humanas y de la Educación</v>
          </cell>
          <cell r="BL319">
            <v>50</v>
          </cell>
          <cell r="BM319">
            <v>45313</v>
          </cell>
          <cell r="BN319">
            <v>30157354</v>
          </cell>
          <cell r="BO319">
            <v>212</v>
          </cell>
          <cell r="BP319">
            <v>45313</v>
          </cell>
          <cell r="BQ319">
            <v>17653081</v>
          </cell>
          <cell r="CS319" t="str">
            <v>1. Apoyar en el análisis y elaboración de documentos para soportar las nuevas políticas y planes de los programas académicos de posgrados. 2. Apoyar en la revisión, actualización y soportes de los procedimientos de los programas académicos de posgrados de la Universidad de los Llanos. 3. Brindar apoyo en la gestión de los posgrados en convenio con la Universidad Nacional de Colombia. 4. Apoyar en la gestión de creación, seguimiento, liquidación de los nuevos convenios con la Universidad Nacional. 5. Apoyar en el seguimiento de la gestión académica y administrativa de los programas académicos de posgrados. 6. Apoyar la comunicación e información institucional de los posgrados.</v>
          </cell>
          <cell r="CT319">
            <v>1121859581</v>
          </cell>
          <cell r="CU319">
            <v>253</v>
          </cell>
          <cell r="CV319" t="str">
            <v>60201</v>
          </cell>
          <cell r="CY319">
            <v>8299</v>
          </cell>
          <cell r="CZ319" t="str">
            <v>M6</v>
          </cell>
        </row>
        <row r="320">
          <cell r="B320" t="str">
            <v>0221 DE 2024</v>
          </cell>
          <cell r="C320">
            <v>1121828357</v>
          </cell>
          <cell r="D320" t="str">
            <v xml:space="preserve">MAURICIO CAICEDO SALGUERO </v>
          </cell>
          <cell r="E320" t="str">
            <v>CONTRATO DE PRESTACIÓN DE SERVICIOS PROFESIONALES</v>
          </cell>
          <cell r="F320" t="str">
            <v>PRESTACIÓN DE SERVICIOS PROFESIONALES NECESARIO PARA EL FORTALECIMIENTO DE LOS PROCESOS ADMINISTRATIVOS DE LA FACULTAD DE CIENCIAS DE LA SALUD DE LA UNIVERSIDAD DE LOS LLANOS.</v>
          </cell>
          <cell r="G320">
            <v>45313</v>
          </cell>
          <cell r="H320">
            <v>17653081</v>
          </cell>
          <cell r="I320" t="str">
            <v>Cinco (05) meses y veintitrés (23) días calendario</v>
          </cell>
          <cell r="J320">
            <v>45313</v>
          </cell>
          <cell r="K320">
            <v>45487</v>
          </cell>
          <cell r="L320" t="str">
            <v>NO APLICA</v>
          </cell>
          <cell r="M320" t="str">
            <v>NO APLICA</v>
          </cell>
          <cell r="N320" t="str">
            <v>NO APLICA</v>
          </cell>
          <cell r="O320">
            <v>6</v>
          </cell>
          <cell r="P320">
            <v>3979596</v>
          </cell>
          <cell r="Q320">
            <v>45313</v>
          </cell>
          <cell r="R320">
            <v>45351</v>
          </cell>
          <cell r="S320">
            <v>3061228</v>
          </cell>
          <cell r="T320">
            <v>45352</v>
          </cell>
          <cell r="U320">
            <v>45382</v>
          </cell>
          <cell r="V320">
            <v>3061228</v>
          </cell>
          <cell r="W320">
            <v>45383</v>
          </cell>
          <cell r="X320">
            <v>45412</v>
          </cell>
          <cell r="Y320">
            <v>3061228</v>
          </cell>
          <cell r="Z320">
            <v>45413</v>
          </cell>
          <cell r="AA320">
            <v>45443</v>
          </cell>
          <cell r="AB320">
            <v>3061228</v>
          </cell>
          <cell r="AC320">
            <v>45444</v>
          </cell>
          <cell r="AD320">
            <v>45473</v>
          </cell>
          <cell r="AE320">
            <v>1428573</v>
          </cell>
          <cell r="AF320">
            <v>45474</v>
          </cell>
          <cell r="AG320">
            <v>45487</v>
          </cell>
          <cell r="BI320" t="str">
            <v>Facultad de Ciencias de la Salud</v>
          </cell>
          <cell r="BJ320" t="str">
            <v>LUZ MIRYAM TOBÓN BORRERO</v>
          </cell>
          <cell r="BK320" t="str">
            <v>Decana de la Facultad de Ciencias de la Salud</v>
          </cell>
          <cell r="BL320">
            <v>21</v>
          </cell>
          <cell r="BM320">
            <v>45306</v>
          </cell>
          <cell r="BN320">
            <v>1283959346</v>
          </cell>
          <cell r="BO320">
            <v>263</v>
          </cell>
          <cell r="BP320">
            <v>45313</v>
          </cell>
          <cell r="BQ320">
            <v>17653081</v>
          </cell>
          <cell r="CS320" t="str">
            <v>1. Apoyar en la elaboración de informes requeridos por los diferentes entes de control que supervisan a la Universidad. 2. Apoyar en la elaboración de planes, programas y demás documentos que soliciten las dependencias al interior de la Universidad. 3. Apoyar en la recolección de la información de las diferentes instancias de la Facultad para ser consolidadas y presentadas a las instancias superiores para a su vez ser consolidadas en el informe general de la Universidad. 4. Apoyar la tramitación de la correspondencia de entrada y salida de la dependencia. 5. Contribuir al buen servicio de la Facultad de Ciencias de la Salud, en información a los estudiantes, docentes y particulares, sobre asuntos relacionados con la Dependencia.  6. Apoyar la organización del archivo documental de la dependencia y colaborar en la administración,  y manejo adecuado del material documental (físico y digital). 7. Coadyuvar en las actividades de educación continuada (Diplomados, cursos, talleres,  tutorados, etc.).  8. Apoyar en la promoción del programa académico de la Facultad de Ciencias de la Salud.</v>
          </cell>
          <cell r="CT320">
            <v>1121828357</v>
          </cell>
          <cell r="CU320">
            <v>54</v>
          </cell>
          <cell r="CV320" t="str">
            <v>55200</v>
          </cell>
          <cell r="CY320">
            <v>7490</v>
          </cell>
          <cell r="CZ320" t="str">
            <v>M6</v>
          </cell>
        </row>
        <row r="321">
          <cell r="B321" t="str">
            <v>0222 DE 2024</v>
          </cell>
          <cell r="C321">
            <v>53074815</v>
          </cell>
          <cell r="D321" t="str">
            <v>MONICA ANDREA PATARROYO PEREZ</v>
          </cell>
          <cell r="E321" t="str">
            <v>CONTRATO DE PRESTACIÓN DE SERVICIOS DE APOYO A LA GESTIÓN</v>
          </cell>
          <cell r="F321" t="str">
            <v>PRESTACIÓN DE SERVICIOS DE APOYO A LA GESTIÓN NECESARIO PARA EL FORTALECIMIENTO DE LOS PROCESOS EN LAS ESCUELAS ADSCRITAS DE LA FACULTAD DE CIENCIAS DE LA SALUD DE LA UNIVERSIDAD DE LOS LLANOS.</v>
          </cell>
          <cell r="G321">
            <v>45313</v>
          </cell>
          <cell r="H321">
            <v>10841855</v>
          </cell>
          <cell r="I321" t="str">
            <v>Cinco (05) meses calendario</v>
          </cell>
          <cell r="J321">
            <v>45313</v>
          </cell>
          <cell r="K321">
            <v>45464</v>
          </cell>
          <cell r="L321" t="str">
            <v>NO APLICA</v>
          </cell>
          <cell r="M321" t="str">
            <v>NO APLICA</v>
          </cell>
          <cell r="N321" t="str">
            <v>NO APLICA</v>
          </cell>
          <cell r="O321">
            <v>5</v>
          </cell>
          <cell r="P321">
            <v>2818882</v>
          </cell>
          <cell r="Q321">
            <v>45313</v>
          </cell>
          <cell r="R321">
            <v>45351</v>
          </cell>
          <cell r="S321">
            <v>2168371</v>
          </cell>
          <cell r="T321">
            <v>45352</v>
          </cell>
          <cell r="U321">
            <v>45382</v>
          </cell>
          <cell r="V321">
            <v>2168371</v>
          </cell>
          <cell r="W321">
            <v>45383</v>
          </cell>
          <cell r="X321">
            <v>45412</v>
          </cell>
          <cell r="Y321">
            <v>2168371</v>
          </cell>
          <cell r="Z321">
            <v>45413</v>
          </cell>
          <cell r="AA321">
            <v>45443</v>
          </cell>
          <cell r="AB321">
            <v>1517860</v>
          </cell>
          <cell r="AC321">
            <v>45444</v>
          </cell>
          <cell r="AD321">
            <v>45464</v>
          </cell>
          <cell r="BI321" t="str">
            <v>Facultad de Ciencias de la Salud</v>
          </cell>
          <cell r="BJ321" t="str">
            <v>LUZ MIRYAM TOBÓN BORRERO</v>
          </cell>
          <cell r="BK321" t="str">
            <v>Decana de la Facultad de Ciencias de la Salud</v>
          </cell>
          <cell r="BL321">
            <v>21</v>
          </cell>
          <cell r="BM321">
            <v>45306</v>
          </cell>
          <cell r="BN321">
            <v>1283959346</v>
          </cell>
          <cell r="BO321">
            <v>262</v>
          </cell>
          <cell r="BP321">
            <v>45313</v>
          </cell>
          <cell r="BQ321">
            <v>10841855</v>
          </cell>
          <cell r="CS321" t="str">
            <v>1. Apoyar la tramitación de la correspondencia de entrada y salida de la dependencia. 2. Contribuir al buen servicio de la dependencia, en información a los estudiantes, docentes y particulares, sobre asuntos relacionados con el objeto contractual.  3. Apoyar la organización del archivo documental de la dependencia y colaborar en la administración y manejo adecuado del material documental (físico y digital).  4. Apoyar en la elaboración de los informes que sean requeridos por las divisiones de la Universidad.  5. Apoyar en las actividades que se desarrollan por las Escuelas de la Facultad de Ciencias de la Salud.  6. Apoyar las actividades de solicitud de servicios prestados a las Escuelas de las Facultades de Universidad.  7. Contribuir en la proyección de la asignación de responsabilidades académicas para los programas adscritos a la Facultad de Ciencias de la Salud.  8. Contribuir en la proyección e ingreso de las responsabilidades académicas en el Sistema de Información Académico de la Universidad de los Llanos – SIAU y manejo de otros aplicativos y bases de datos. 9. Apoyar al manejo de las TIC’s.   10. Apoyar el trámite de documentos para contratación y pago de docentes catedráticos de la Facultad.  11. Participar en el desarrollo de claustros docentes y comités de escuela.</v>
          </cell>
          <cell r="CT321">
            <v>53074815</v>
          </cell>
          <cell r="CU321">
            <v>54</v>
          </cell>
          <cell r="CV321" t="str">
            <v>55300</v>
          </cell>
          <cell r="CY321">
            <v>8299</v>
          </cell>
          <cell r="CZ321" t="str">
            <v>M6</v>
          </cell>
        </row>
        <row r="322">
          <cell r="B322" t="str">
            <v>0223 DE 2024</v>
          </cell>
          <cell r="C322">
            <v>1121931560</v>
          </cell>
          <cell r="D322" t="str">
            <v>MARLY JAICETH CORTES LARA</v>
          </cell>
          <cell r="E322" t="str">
            <v>CONTRATO DE PRESTACIÓN DE SERVICIOS DE APOYO A LA GESTIÓN</v>
          </cell>
          <cell r="F322" t="str">
            <v>PRESTACIÓN DE SERVICIOS DE APOYO A LA GESTIÓN NECESARIO PARA EL FORTALECIMIENTO DE LOS PROCESOS ACADÉMICOS Y ADMINISTRATIVOS DEL PROGRAMA DE TECNOLOGÍA EN REGENCIA DE FARMACIA DE LA FACULTAD DE CIENCIAS DE LA SALUD DE LA UNIVERSIDAD DE LOS LLANOS.</v>
          </cell>
          <cell r="G322">
            <v>45313</v>
          </cell>
          <cell r="H322">
            <v>10841855</v>
          </cell>
          <cell r="I322" t="str">
            <v>Cinco (05) meses calendario</v>
          </cell>
          <cell r="J322">
            <v>45313</v>
          </cell>
          <cell r="K322">
            <v>45464</v>
          </cell>
          <cell r="L322" t="str">
            <v>NO APLICA</v>
          </cell>
          <cell r="M322" t="str">
            <v>NO APLICA</v>
          </cell>
          <cell r="N322" t="str">
            <v>NO APLICA</v>
          </cell>
          <cell r="O322">
            <v>5</v>
          </cell>
          <cell r="P322">
            <v>2818882</v>
          </cell>
          <cell r="Q322">
            <v>45313</v>
          </cell>
          <cell r="R322">
            <v>45351</v>
          </cell>
          <cell r="S322">
            <v>2168371</v>
          </cell>
          <cell r="T322">
            <v>45352</v>
          </cell>
          <cell r="U322">
            <v>45382</v>
          </cell>
          <cell r="V322">
            <v>2168371</v>
          </cell>
          <cell r="W322">
            <v>45383</v>
          </cell>
          <cell r="X322">
            <v>45412</v>
          </cell>
          <cell r="Y322">
            <v>2168371</v>
          </cell>
          <cell r="Z322">
            <v>45413</v>
          </cell>
          <cell r="AA322">
            <v>45443</v>
          </cell>
          <cell r="AB322">
            <v>1517860</v>
          </cell>
          <cell r="AC322">
            <v>45444</v>
          </cell>
          <cell r="AD322">
            <v>45464</v>
          </cell>
          <cell r="BI322" t="str">
            <v>Facultad de Ciencias de la Salud</v>
          </cell>
          <cell r="BJ322" t="str">
            <v>LUZ MIRYAM TOBÓN BORRERO</v>
          </cell>
          <cell r="BK322" t="str">
            <v>Decana de la Facultad de Ciencias de la Salud</v>
          </cell>
          <cell r="BL322">
            <v>21</v>
          </cell>
          <cell r="BM322">
            <v>45306</v>
          </cell>
          <cell r="BN322">
            <v>1283959346</v>
          </cell>
          <cell r="BO322">
            <v>265</v>
          </cell>
          <cell r="BP322">
            <v>45313</v>
          </cell>
          <cell r="BQ322">
            <v>10841855</v>
          </cell>
          <cell r="CS322" t="str">
            <v>1. Apoyar la tramitación de la correspondencia de entrada y salida de la dependencia.  2. Contribuir al buen servicio de la dependencia, en información a los estudiantes, docentes y particulares, sobre asuntos relacionados con su objeto contractual. 3. Apoyar la organización del archivo documental de la dependencia y colaborar en la administración y manejo adecuado del material documental (físico y digital).  4.  Participar en la elaboración de todos los informes que sean requeridos por las divisiones de la Universidad.  5. Apoyar a la gestión de actividades que se desarrollan en el programa de Tecnología de Regencia de Farmacia. 6. Apoyar al manejo de las TIC´s. 7. Contribuir en la proyección de los oficios según el requerimiento pertinente al Director de Programa.  8. Apoyar los procesos de Investigación, Proyección Social y Docencia coherentes al programa académico.</v>
          </cell>
          <cell r="CT322">
            <v>1121931560</v>
          </cell>
          <cell r="CU322">
            <v>54</v>
          </cell>
          <cell r="CV322" t="str">
            <v>55302</v>
          </cell>
          <cell r="CY322">
            <v>7490</v>
          </cell>
          <cell r="CZ322" t="str">
            <v>M6</v>
          </cell>
        </row>
        <row r="323">
          <cell r="B323" t="str">
            <v>0224 DE 2024</v>
          </cell>
          <cell r="C323">
            <v>1121848189</v>
          </cell>
          <cell r="D323" t="str">
            <v>JULIET GIVANNA GUTIERREZ RAMOS</v>
          </cell>
          <cell r="E323" t="str">
            <v>CONTRATO DE PRESTACIÓN DE SERVICIOS DE APOYO A LA GESTIÓN</v>
          </cell>
          <cell r="F323" t="str">
            <v>PRESTACIÓN DE SERVICIOS DE APOYO A LA GESTIÓN NECESARIO PARA EL FORTALECIMIENTO DE LOS PROCESOS DEL PROGRAMA DE FISIOTERAPIA DE LA FACULTAD DE CIENCIAS DE LA SALUD DE LA UNIVERSIDAD DE LOS LLANOS.</v>
          </cell>
          <cell r="G323">
            <v>45313</v>
          </cell>
          <cell r="H323">
            <v>10841855</v>
          </cell>
          <cell r="I323" t="str">
            <v>Cinco (05) meses calendario</v>
          </cell>
          <cell r="J323">
            <v>45313</v>
          </cell>
          <cell r="K323">
            <v>45464</v>
          </cell>
          <cell r="L323" t="str">
            <v>NO APLICA</v>
          </cell>
          <cell r="M323" t="str">
            <v>NO APLICA</v>
          </cell>
          <cell r="N323" t="str">
            <v>NO APLICA</v>
          </cell>
          <cell r="O323">
            <v>5</v>
          </cell>
          <cell r="P323">
            <v>2818882</v>
          </cell>
          <cell r="Q323">
            <v>45313</v>
          </cell>
          <cell r="R323">
            <v>45351</v>
          </cell>
          <cell r="S323">
            <v>2168371</v>
          </cell>
          <cell r="T323">
            <v>45352</v>
          </cell>
          <cell r="U323">
            <v>45382</v>
          </cell>
          <cell r="V323">
            <v>2168371</v>
          </cell>
          <cell r="W323">
            <v>45383</v>
          </cell>
          <cell r="X323">
            <v>45412</v>
          </cell>
          <cell r="Y323">
            <v>2168371</v>
          </cell>
          <cell r="Z323">
            <v>45413</v>
          </cell>
          <cell r="AA323">
            <v>45443</v>
          </cell>
          <cell r="AB323">
            <v>1517860</v>
          </cell>
          <cell r="AC323">
            <v>45444</v>
          </cell>
          <cell r="AD323">
            <v>45464</v>
          </cell>
          <cell r="BI323" t="str">
            <v>Facultad de Ciencias de la Salud</v>
          </cell>
          <cell r="BJ323" t="str">
            <v>LUZ MIRYAM TOBÓN BORRERO</v>
          </cell>
          <cell r="BK323" t="str">
            <v>Decana de la Facultad de Ciencias de la Salud</v>
          </cell>
          <cell r="BL323">
            <v>21</v>
          </cell>
          <cell r="BM323">
            <v>45306</v>
          </cell>
          <cell r="BN323">
            <v>1283959346</v>
          </cell>
          <cell r="BO323">
            <v>264</v>
          </cell>
          <cell r="BP323">
            <v>45313</v>
          </cell>
          <cell r="BQ323">
            <v>10841855</v>
          </cell>
          <cell r="CS323" t="str">
            <v>1. Apoyar la tramitación de la correspondencia de entrada y salida de la dependencia. 2. Contribuir al buen servicio de la dependencia, en información a los estudiantes, docentes y particulares, sobre asuntos relacionados con su objeto contractual. 3. Apoyar la organización del archivo documental de la dependencia y colaborar en la administración, y manejo adecuado del material documental (físico y digital). 4. Coadyuvar en la elaboración de todos los informes que sean requeridos por las divisiones de la Universidad. 5. Apoyar a la gestión de actividades que se desarrollan en el programa de Tecnología de Regencia de Farmacia. 6. Apoyar al manejo de las TIC’s. 7. Contribuir con la proyección de los oficios según el requerimiento pertinente al Director de Programa. 8. Apoyar los procesos de Investigación, Proyección Social y Docencia coherentes al programa académico.</v>
          </cell>
          <cell r="CT323">
            <v>1121848189</v>
          </cell>
          <cell r="CU323">
            <v>54</v>
          </cell>
          <cell r="CV323" t="str">
            <v>55301</v>
          </cell>
          <cell r="CY323">
            <v>7490</v>
          </cell>
          <cell r="CZ323" t="str">
            <v>M6</v>
          </cell>
        </row>
        <row r="324">
          <cell r="B324" t="str">
            <v>0225 DE 2024</v>
          </cell>
          <cell r="C324">
            <v>40188270</v>
          </cell>
          <cell r="D324" t="str">
            <v>DIANA CAROLINA LOPEZ QUIMBAYO</v>
          </cell>
          <cell r="E324" t="str">
            <v>CONTRATO DE PRESTACIÓN DE SERVICIOS PROFESIONALES</v>
          </cell>
          <cell r="F324" t="str">
            <v>PRESTACIÓN DE SERVICIOS PROFESIONALES NECESARIO PARA EL FORTALECIMIENTO DE LOS PROCESOS ADMINISTRATIVOS DE LOS POSGRADOS DE LA FACULTAD DE CIENCIAS DE LA SALUD DE LA UNIVERSIDAD DE LOS LLANOS.</v>
          </cell>
          <cell r="G324">
            <v>45313</v>
          </cell>
          <cell r="H324">
            <v>17653081</v>
          </cell>
          <cell r="I324" t="str">
            <v>Cinco (05) meses y veintitrés (23) días calendario</v>
          </cell>
          <cell r="J324">
            <v>45313</v>
          </cell>
          <cell r="K324">
            <v>45487</v>
          </cell>
          <cell r="L324" t="str">
            <v>NO APLICA</v>
          </cell>
          <cell r="M324" t="str">
            <v>NO APLICA</v>
          </cell>
          <cell r="N324" t="str">
            <v>NO APLICA</v>
          </cell>
          <cell r="O324">
            <v>6</v>
          </cell>
          <cell r="P324">
            <v>3979596</v>
          </cell>
          <cell r="Q324">
            <v>45313</v>
          </cell>
          <cell r="R324">
            <v>45351</v>
          </cell>
          <cell r="S324">
            <v>3061228</v>
          </cell>
          <cell r="T324">
            <v>45352</v>
          </cell>
          <cell r="U324">
            <v>45382</v>
          </cell>
          <cell r="V324">
            <v>3061228</v>
          </cell>
          <cell r="W324">
            <v>45383</v>
          </cell>
          <cell r="X324">
            <v>45412</v>
          </cell>
          <cell r="Y324">
            <v>3061228</v>
          </cell>
          <cell r="Z324">
            <v>45413</v>
          </cell>
          <cell r="AA324">
            <v>45443</v>
          </cell>
          <cell r="AB324">
            <v>3061228</v>
          </cell>
          <cell r="AC324">
            <v>45444</v>
          </cell>
          <cell r="AD324">
            <v>45473</v>
          </cell>
          <cell r="AE324">
            <v>1428573</v>
          </cell>
          <cell r="AF324">
            <v>45474</v>
          </cell>
          <cell r="AG324">
            <v>45487</v>
          </cell>
          <cell r="BI324" t="str">
            <v>Facultad de Ciencias de la Salud</v>
          </cell>
          <cell r="BJ324" t="str">
            <v>LUZ MIRYAM TOBÓN BORRERO</v>
          </cell>
          <cell r="BK324" t="str">
            <v>Decana de la Facultad de Ciencias de la Salud</v>
          </cell>
          <cell r="BL324">
            <v>21</v>
          </cell>
          <cell r="BM324">
            <v>45306</v>
          </cell>
          <cell r="BN324">
            <v>1283959346</v>
          </cell>
          <cell r="BO324">
            <v>308</v>
          </cell>
          <cell r="BP324">
            <v>45313</v>
          </cell>
          <cell r="BQ324">
            <v>17653081</v>
          </cell>
          <cell r="CS324" t="str">
            <v>1. Contribuir en la formulación de actividades previas que permitan coordinar las obligaciones del desarrollo del contrato. 2. Apoyar en la Planeación, organización, control y seguimiento al proceso de contratación de los Posgrados. 3. Coadyuvar el seguimiento de la planeación académica de los posgrados de la Facultad de Ciencias de la Salud. 4. Apoyar el seguimiento en el proceso de inscritos de los posgrados de la facultad. 5. Colaborar en el seguimiento de ingresos y egresos de cada programa de posgrados de la facultad. 6. Contribuir en la planeación administrativa en los procesos de registro calificado, autoevaluación y acreditación de los posgrados de la facultad. 7. Coadyuvar en la promoción y oferta de los programas de posgrados en salud, y educación Continua. 8. Apoyar en la gestión de nuevos convenios y alianzas estratégicas y desarrollar estrategias que permitan el sostenimiento de los actuales. 9. Colaborar en el diseño y presentación de propuestas de inversión, participación en convocatorias y proyectos BPUNI de los programas de posgrado. 10. Contribuir en la planeación de las actividades administrativas de educación continuada de los programas de posgrado. 11. Apoyar en las reuniones de comités de los programas de posgrados y de los directores de posgrados.</v>
          </cell>
          <cell r="CT324">
            <v>40188270</v>
          </cell>
          <cell r="CU324">
            <v>244</v>
          </cell>
          <cell r="CV324" t="str">
            <v>54412</v>
          </cell>
          <cell r="CY324">
            <v>8299</v>
          </cell>
          <cell r="CZ324" t="str">
            <v>M6</v>
          </cell>
        </row>
        <row r="325">
          <cell r="B325" t="str">
            <v>0226 DE 2024</v>
          </cell>
          <cell r="C325">
            <v>40388605</v>
          </cell>
          <cell r="D325" t="str">
            <v>MONICA LUCRECIA MURILLO PACHECO</v>
          </cell>
          <cell r="E325" t="str">
            <v>CONTRATO DE PRESTACIÓN DE SERVICIOS DE APOYO A LA GESTIÓN</v>
          </cell>
          <cell r="F325" t="str">
            <v>PRESTACIÓN DE SERVICIOS DE APOYO A LA GESTIÓN NECESARIO PARA EL FORTALECIMIENTO DE LOS PROCESOS ACADÉMICOS Y ADMINISTRATIVOS DE LA MAESTRÍA DE EPIDEMIOLOGÍA DE LA FACULTAD DE CIENCIAS DE LA SALUD DE LA UNIVERSIDAD DE LOS LLANOS.</v>
          </cell>
          <cell r="G325">
            <v>45313</v>
          </cell>
          <cell r="H325">
            <v>12504273</v>
          </cell>
          <cell r="I325" t="str">
            <v>Cinco (05) meses y veintitrés (23) días calendario</v>
          </cell>
          <cell r="J325">
            <v>45313</v>
          </cell>
          <cell r="K325">
            <v>45487</v>
          </cell>
          <cell r="L325" t="str">
            <v>NO APLICA</v>
          </cell>
          <cell r="M325" t="str">
            <v>NO APLICA</v>
          </cell>
          <cell r="N325" t="str">
            <v>NO APLICA</v>
          </cell>
          <cell r="O325">
            <v>6</v>
          </cell>
          <cell r="P325">
            <v>2818882</v>
          </cell>
          <cell r="Q325">
            <v>45313</v>
          </cell>
          <cell r="R325">
            <v>45351</v>
          </cell>
          <cell r="S325">
            <v>2168371</v>
          </cell>
          <cell r="T325">
            <v>45352</v>
          </cell>
          <cell r="U325">
            <v>45382</v>
          </cell>
          <cell r="V325">
            <v>2168371</v>
          </cell>
          <cell r="W325">
            <v>45383</v>
          </cell>
          <cell r="X325">
            <v>45412</v>
          </cell>
          <cell r="Y325">
            <v>2168371</v>
          </cell>
          <cell r="Z325">
            <v>45413</v>
          </cell>
          <cell r="AA325">
            <v>45443</v>
          </cell>
          <cell r="AB325">
            <v>2168371</v>
          </cell>
          <cell r="AC325">
            <v>45444</v>
          </cell>
          <cell r="AD325">
            <v>45473</v>
          </cell>
          <cell r="AE325">
            <v>1011907</v>
          </cell>
          <cell r="AF325">
            <v>45474</v>
          </cell>
          <cell r="AG325">
            <v>45487</v>
          </cell>
          <cell r="BI325" t="str">
            <v>Facultad de Ciencias de la Salud</v>
          </cell>
          <cell r="BJ325" t="str">
            <v>LUZ MIRYAM TOBÓN BORRERO</v>
          </cell>
          <cell r="BK325" t="str">
            <v>Decana de la Facultad de Ciencias de la Salud</v>
          </cell>
          <cell r="BL325">
            <v>21</v>
          </cell>
          <cell r="BM325">
            <v>45306</v>
          </cell>
          <cell r="BN325">
            <v>1283959346</v>
          </cell>
          <cell r="BO325">
            <v>309</v>
          </cell>
          <cell r="BP325">
            <v>45313</v>
          </cell>
          <cell r="BQ325">
            <v>12504273</v>
          </cell>
          <cell r="CS325" t="str">
            <v>1.  Apoyar la tramitación de la correspondencia de entrada y salida de la dependencia.  2. Contribuir al buen servicio de la Maestría en Epidemiología de la Facultad de Ciencias de la Salud, en información a los estudiantes, docentes y particulares, sobre asuntos relacionados con la Dependencia.  3. Apoyar la organización del archivo documental de la dependencia y colaborar en la administración, y manejo adecuado del material documental (físico y digital).  4. Apoyar el proceso de admisión de estudiantes de la Maestría en Epidemiología.  5. Coadyuvar en las actividades de educación continuada (Diplomados, cursos, talleres, tutorados, etc.).  6. Apoyar en la promoción del programa académico de Maestría en Epidemiología de la Facultad de Ciencias de la Salud.  7. Apoyar en la elaboración de informes requeridos por los diferentes entes de control que supervisan a la Universidad.  8. Apoyar en la elaboración de planes, programas y demás documentos que soliciten las dependencias al interior de la Universidad.  9. Apoyar en la recolección de la información de las diferentes instancias de la Facultad para ser consolidadas y presentadas a las instancias superiores para a su vez ser consolidadas en el informe general de la Universidad.</v>
          </cell>
          <cell r="CT325">
            <v>40388605</v>
          </cell>
          <cell r="CU325">
            <v>244</v>
          </cell>
          <cell r="CV325" t="str">
            <v>55405</v>
          </cell>
          <cell r="CY325">
            <v>6920</v>
          </cell>
          <cell r="CZ325" t="str">
            <v>M5</v>
          </cell>
        </row>
        <row r="326">
          <cell r="B326" t="str">
            <v>0227 DE 2024</v>
          </cell>
          <cell r="C326">
            <v>40421005</v>
          </cell>
          <cell r="D326" t="str">
            <v xml:space="preserve">ELIZABETH ORTIZ REINOSO  </v>
          </cell>
          <cell r="E326" t="str">
            <v>CONTRATO DE PRESTACIÓN DE SERVICIOS DE APOYO A LA GESTIÓN</v>
          </cell>
          <cell r="F326" t="str">
            <v>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v>
          </cell>
          <cell r="G326">
            <v>45313</v>
          </cell>
          <cell r="H326">
            <v>12504273</v>
          </cell>
          <cell r="I326" t="str">
            <v>Cinco (05) meses y veintitrés (23) días calendario</v>
          </cell>
          <cell r="J326">
            <v>45313</v>
          </cell>
          <cell r="K326">
            <v>45487</v>
          </cell>
          <cell r="L326" t="str">
            <v>NO APLICA</v>
          </cell>
          <cell r="M326" t="str">
            <v>NO APLICA</v>
          </cell>
          <cell r="N326" t="str">
            <v>NO APLICA</v>
          </cell>
          <cell r="O326">
            <v>6</v>
          </cell>
          <cell r="P326">
            <v>2818882</v>
          </cell>
          <cell r="Q326">
            <v>45313</v>
          </cell>
          <cell r="R326">
            <v>45351</v>
          </cell>
          <cell r="S326">
            <v>2168371</v>
          </cell>
          <cell r="T326">
            <v>45352</v>
          </cell>
          <cell r="U326">
            <v>45382</v>
          </cell>
          <cell r="V326">
            <v>2168371</v>
          </cell>
          <cell r="W326">
            <v>45383</v>
          </cell>
          <cell r="X326">
            <v>45412</v>
          </cell>
          <cell r="Y326">
            <v>2168371</v>
          </cell>
          <cell r="Z326">
            <v>45413</v>
          </cell>
          <cell r="AA326">
            <v>45443</v>
          </cell>
          <cell r="AB326">
            <v>2168371</v>
          </cell>
          <cell r="AC326">
            <v>45444</v>
          </cell>
          <cell r="AD326">
            <v>45473</v>
          </cell>
          <cell r="AE326">
            <v>1011907</v>
          </cell>
          <cell r="AF326">
            <v>45474</v>
          </cell>
          <cell r="AG326">
            <v>45487</v>
          </cell>
          <cell r="BI326" t="str">
            <v>Facultad de Ciencias de la Salud</v>
          </cell>
          <cell r="BJ326" t="str">
            <v>LUZ MIRYAM TOBÓN BORRERO</v>
          </cell>
          <cell r="BK326" t="str">
            <v>Decana de la Facultad de Ciencias de la Salud</v>
          </cell>
          <cell r="BL326">
            <v>21</v>
          </cell>
          <cell r="BM326">
            <v>45306</v>
          </cell>
          <cell r="BN326">
            <v>1283959346</v>
          </cell>
          <cell r="BO326" t="str">
            <v>310. 312</v>
          </cell>
          <cell r="BP326">
            <v>45313</v>
          </cell>
          <cell r="BQ326">
            <v>12504723</v>
          </cell>
          <cell r="CS326" t="str">
            <v>1. Apoyar la tramitación de la correspondencia de entrada y salida de la dependencia. 2. Apoyar al buen servicio de los programas de posgrado de la Facultad de Ciencias de la Salud, en información a los estudiantes, docentes y particulares, sobre asuntos relacionados con la Dependencia.  3. Apoyar la organización del archivo documental de la dependencia y colaborar en la administración, y manejo adecuado del material documental (físico y digital).  4. Apoyar los procesos académico- administrativos institucionales de cada uno de los programas de posgrados. 5. Apoyar en el trámite de documentos para contratación y pago de docentes catedráticos de los posgrados de la Facultad de Ciencias de la Salud. 6. Apoyar el proceso de admisión de estudiantes de posgrado. 7. Apoyar en las actividades de educación continuada (diplomados, cursos, talleres, tutorados, etc.). 8. Apoyar brindando información a los docentes de los programas de posgrado de la Facultad de Ciencias de la Salud para el desarrollo de las clases. 9. Apoyar en la elaboración de los informes de ejecución y seguimiento a actividades de los programas de posgrados de la Facultad de Ciencias de la Salud. 10. Apoyar en la promoción de los programas académicos de posgrado de la Facultad de Ciencias de la Salud.</v>
          </cell>
          <cell r="CT326">
            <v>40421005.899999999</v>
          </cell>
          <cell r="CU326">
            <v>244</v>
          </cell>
          <cell r="CV326" t="str">
            <v>55401. 55402. 55404</v>
          </cell>
          <cell r="CY326">
            <v>8299</v>
          </cell>
          <cell r="CZ326" t="str">
            <v>M6</v>
          </cell>
        </row>
        <row r="327">
          <cell r="B327" t="str">
            <v>0228 DE 2024</v>
          </cell>
          <cell r="C327">
            <v>1121849302</v>
          </cell>
          <cell r="D327" t="str">
            <v>EDNA ROCIO ROCHA APONTE</v>
          </cell>
          <cell r="E327" t="str">
            <v>CONTRATO DE PRESTACIÓN DE SERVICIOS DE APOYO A LA GESTIÓN</v>
          </cell>
          <cell r="F327" t="str">
            <v>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v>
          </cell>
          <cell r="G327">
            <v>45313</v>
          </cell>
          <cell r="H327">
            <v>12504273</v>
          </cell>
          <cell r="I327" t="str">
            <v>Cinco (05) meses y veintitrés (23) días calendario</v>
          </cell>
          <cell r="J327">
            <v>45313</v>
          </cell>
          <cell r="K327">
            <v>45487</v>
          </cell>
          <cell r="L327" t="str">
            <v>NO APLICA</v>
          </cell>
          <cell r="M327" t="str">
            <v>NO APLICA</v>
          </cell>
          <cell r="N327" t="str">
            <v>NO APLICA</v>
          </cell>
          <cell r="O327">
            <v>6</v>
          </cell>
          <cell r="P327">
            <v>2818882</v>
          </cell>
          <cell r="Q327">
            <v>45313</v>
          </cell>
          <cell r="R327">
            <v>45351</v>
          </cell>
          <cell r="S327">
            <v>2168371</v>
          </cell>
          <cell r="T327">
            <v>45352</v>
          </cell>
          <cell r="U327">
            <v>45382</v>
          </cell>
          <cell r="V327">
            <v>2168371</v>
          </cell>
          <cell r="W327">
            <v>45383</v>
          </cell>
          <cell r="X327">
            <v>45412</v>
          </cell>
          <cell r="Y327">
            <v>2168371</v>
          </cell>
          <cell r="Z327">
            <v>45413</v>
          </cell>
          <cell r="AA327">
            <v>45443</v>
          </cell>
          <cell r="AB327">
            <v>2168371</v>
          </cell>
          <cell r="AC327">
            <v>45444</v>
          </cell>
          <cell r="AD327">
            <v>45473</v>
          </cell>
          <cell r="AE327">
            <v>1011907</v>
          </cell>
          <cell r="AF327">
            <v>45474</v>
          </cell>
          <cell r="AG327">
            <v>45487</v>
          </cell>
          <cell r="BI327" t="str">
            <v>Facultad de Ciencias de la Salud</v>
          </cell>
          <cell r="BJ327" t="str">
            <v>LUZ MIRYAM TOBÓN BORRERO</v>
          </cell>
          <cell r="BK327" t="str">
            <v>Decana de la Facultad de Ciencias de la Salud</v>
          </cell>
          <cell r="BL327">
            <v>21</v>
          </cell>
          <cell r="BM327">
            <v>45306</v>
          </cell>
          <cell r="BN327">
            <v>1283959346</v>
          </cell>
          <cell r="BO327" t="str">
            <v>311. 313</v>
          </cell>
          <cell r="BP327">
            <v>45313</v>
          </cell>
          <cell r="BQ327">
            <v>12504723</v>
          </cell>
          <cell r="CS327" t="str">
            <v>1.  Apoyar la tramitación de la correspondencia de entrada y salida de la dependencia. 2. Contribuir al buen servicio de la Especialización y de la Maestría en Seguridad y Salud en el Trabajo de la Facultad de Ciencias de la Salud, en información a los estudiantes, docentes y particulares, sobre asuntos relacionados con la Dependencia. 3. Apoyar la organización del archivo documental de la dependencia y colaborar en la administración, y manejo adecuado del material documental (físico y digital). 4. Apoyar el proceso de admisión de estudiantes de la Especialización y de la Maestría en Seguridad y Salud en el Trabajo.  5. Coadyuvar en las actividades de educación continuada (Diplomados, cursos, talleres, tutorados, etc.). 6. Apoyar en la promoción del programa académico de la Especialización y de la Maestría en Seguridad y Salud en el Trabajo de la Facultad de Ciencias de la Salud. 7. Apoyar en la elaboración de informes requeridos por los diferentes entes de control que supervisan a la Universidad. 8. Apoyar en la elaboración de planes, programas y demás documentos que soliciten las dependencias al interior de la Universidad. 9. Apoyar en la recolección de la información de las diferentes instancias de la Facultad para ser consolidadas y presentadas a las instancias superiores para a su vez ser consolidadas en el informe general de la Universidad.</v>
          </cell>
          <cell r="CT327">
            <v>1121849302</v>
          </cell>
          <cell r="CU327">
            <v>244</v>
          </cell>
          <cell r="CV327" t="str">
            <v>55401. 55403. 55405</v>
          </cell>
          <cell r="CY327">
            <v>8299</v>
          </cell>
          <cell r="CZ327" t="str">
            <v>M6</v>
          </cell>
        </row>
        <row r="328">
          <cell r="B328" t="str">
            <v>0229 DE 2024</v>
          </cell>
          <cell r="C328">
            <v>1010052404</v>
          </cell>
          <cell r="D328" t="str">
            <v>GERALDINE RUEDA GIRALDO</v>
          </cell>
          <cell r="E328" t="str">
            <v>CONTRATO DE PRESTACIÓN DE SERVICIOS PROFESIONALES</v>
          </cell>
          <cell r="F328" t="str">
            <v>PRESTACIÓN DE SERVICIOS PROFESIONALES NECESARIO PARA EL FORTALECIMIENTO DE LOS PROCESOS DE GESTIÓN JURÍDICA DE LA OFICINA ASESORA JURÍDICA DE LA UNIVERSIDAD DE LOS LLANOS.</v>
          </cell>
          <cell r="G328">
            <v>45313</v>
          </cell>
          <cell r="H328">
            <v>15745883</v>
          </cell>
          <cell r="I328" t="str">
            <v>Cinco (05) meses y veintitrés (23) días calendario</v>
          </cell>
          <cell r="J328">
            <v>45313</v>
          </cell>
          <cell r="K328">
            <v>45487</v>
          </cell>
          <cell r="L328" t="str">
            <v>NO APLICA</v>
          </cell>
          <cell r="M328" t="str">
            <v>NO APLICA</v>
          </cell>
          <cell r="N328" t="str">
            <v>NO APLICA</v>
          </cell>
          <cell r="O328">
            <v>6</v>
          </cell>
          <cell r="P328">
            <v>3549650</v>
          </cell>
          <cell r="Q328">
            <v>45313</v>
          </cell>
          <cell r="R328">
            <v>45351</v>
          </cell>
          <cell r="S328">
            <v>2730500</v>
          </cell>
          <cell r="T328">
            <v>45352</v>
          </cell>
          <cell r="U328">
            <v>45382</v>
          </cell>
          <cell r="V328">
            <v>2730500</v>
          </cell>
          <cell r="W328">
            <v>45383</v>
          </cell>
          <cell r="X328">
            <v>45412</v>
          </cell>
          <cell r="Y328">
            <v>2730500</v>
          </cell>
          <cell r="Z328">
            <v>45413</v>
          </cell>
          <cell r="AA328">
            <v>45443</v>
          </cell>
          <cell r="AB328">
            <v>2730500</v>
          </cell>
          <cell r="AC328">
            <v>45444</v>
          </cell>
          <cell r="AD328">
            <v>45473</v>
          </cell>
          <cell r="AE328">
            <v>1274233</v>
          </cell>
          <cell r="AF328">
            <v>45474</v>
          </cell>
          <cell r="AG328">
            <v>45487</v>
          </cell>
          <cell r="BI328" t="str">
            <v>Oficina Asesora Jurídica</v>
          </cell>
          <cell r="BJ328" t="str">
            <v>ZULITH ANDREA ROMERO MARTIN</v>
          </cell>
          <cell r="BK328" t="str">
            <v>Asesora Jurídica</v>
          </cell>
          <cell r="BL328">
            <v>20</v>
          </cell>
          <cell r="BM328">
            <v>45306</v>
          </cell>
          <cell r="BN328">
            <v>2599259317</v>
          </cell>
          <cell r="BO328">
            <v>286</v>
          </cell>
          <cell r="BP328">
            <v>45313</v>
          </cell>
          <cell r="BQ328">
            <v>15745883</v>
          </cell>
          <cell r="CS328" t="str">
            <v>1. Contribuir y prestar apoyo en la proyección de conceptos jurídicos. 2. Prestar apoyo en asesorías jurídicas cuando le sean requeridas por el Asesor Jurídico. 3. Contribuir en la proyección de respuestas a las consultas allegadas a la oficina y/o aquellas asignadas por el señor Rector, conforme a las directrices impartidas por el asesor jurídico y la normatividad propia del asunto. 4. Prestar apoyo, asesoría y orientación en asuntos de género, conforme se solicite por las dependencias de la Universidad. 5. Prestar apoyo en la proyección de respuesta a los derechos de petición, solicitadas por la Oficina Asesora Jurídica. 6. Prestar apoyo en la proyección y revisión de las respuestas de tutela presentadas en contra de la Universidad. 7. Apoyar la proyección y revisión de actos administrativos, documentos, informes, requerimientos, resoluciones rectorales y académicas circulares rectorales, académicas, a suscribir por parte de la Universidad, de acuerdo a la naturaleza de los mismos conforme a la normatividad de la Universidad de los Llanos. 8. Coadyuvar en la revisión, verificación y cumplimiento de la documentación requerida para la vinculación por contrato de prestación de servicios, perteneciente a los Convenios y/o proyectos suscritos con la Universidad de los Llanos. 9. Revisar las minutas de contratos de prestación de servicios y todos los actos que modifiquen los contratos iniciales. 10.  Prestar apoyo en la proyección de los requerimientos de suscripción, elaboración, ejecución y seguimiento de los convenios que suscriba la Universidad. 11. Apoyar en el diligenciamiento y seguimiento de los indicadores de gestión y matriz de riesgos. 12. Prestar apoyo en las sesiones y conceptos del comité de bioética.</v>
          </cell>
          <cell r="CT328">
            <v>1010052404</v>
          </cell>
          <cell r="CU328">
            <v>436</v>
          </cell>
          <cell r="CV328" t="str">
            <v>210</v>
          </cell>
          <cell r="CY328">
            <v>6910</v>
          </cell>
          <cell r="CZ328" t="str">
            <v>M5</v>
          </cell>
        </row>
        <row r="329">
          <cell r="B329" t="str">
            <v>0230 DE 2024</v>
          </cell>
          <cell r="C329">
            <v>17315532</v>
          </cell>
          <cell r="D329" t="str">
            <v>GUSTAVO FIDEL BENAVIDES LADINO</v>
          </cell>
          <cell r="E329" t="str">
            <v>CONTRATO DE PRESTACIÓN DE SERVICIOS PROFESIONALES</v>
          </cell>
          <cell r="F329" t="str">
            <v>PRESTACIÓN DE SERVICIOS PROFESIONALES NECESARIO PARA EL FORTALECIMIENTO DE LOS PROCESOS ESTRATÉGICOS Y DE PLANEACIÓN DE LA OFICINA ASESORA DE PLANEACIÓN DE LA UNIVERSIDAD DE LOS LLANOS.</v>
          </cell>
          <cell r="G329">
            <v>45313</v>
          </cell>
          <cell r="H329">
            <v>28318485</v>
          </cell>
          <cell r="I329" t="str">
            <v>Cinco (05) meses y veintitrés (23) días calendario</v>
          </cell>
          <cell r="J329">
            <v>45313</v>
          </cell>
          <cell r="K329">
            <v>45487</v>
          </cell>
          <cell r="L329" t="str">
            <v>NO APLICA</v>
          </cell>
          <cell r="M329" t="str">
            <v>NO APLICA</v>
          </cell>
          <cell r="N329" t="str">
            <v>NO APLICA</v>
          </cell>
          <cell r="O329">
            <v>6</v>
          </cell>
          <cell r="P329">
            <v>6383936</v>
          </cell>
          <cell r="Q329">
            <v>45313</v>
          </cell>
          <cell r="R329">
            <v>45351</v>
          </cell>
          <cell r="S329">
            <v>4910720</v>
          </cell>
          <cell r="T329">
            <v>45352</v>
          </cell>
          <cell r="U329">
            <v>45382</v>
          </cell>
          <cell r="V329">
            <v>4910720</v>
          </cell>
          <cell r="W329">
            <v>45383</v>
          </cell>
          <cell r="X329">
            <v>45412</v>
          </cell>
          <cell r="Y329">
            <v>4910720</v>
          </cell>
          <cell r="Z329">
            <v>45413</v>
          </cell>
          <cell r="AA329">
            <v>45443</v>
          </cell>
          <cell r="AB329">
            <v>4910720</v>
          </cell>
          <cell r="AC329">
            <v>45444</v>
          </cell>
          <cell r="AD329">
            <v>45473</v>
          </cell>
          <cell r="AE329">
            <v>2291669</v>
          </cell>
          <cell r="AF329">
            <v>45474</v>
          </cell>
          <cell r="AG329">
            <v>45487</v>
          </cell>
          <cell r="BI329" t="str">
            <v>Oficina Asesora de Planeación</v>
          </cell>
          <cell r="BJ329" t="str">
            <v xml:space="preserve">MARIA PAULA ESTUPIÑAN TIUSO  </v>
          </cell>
          <cell r="BK329" t="str">
            <v>Asesora de Planeación</v>
          </cell>
          <cell r="BL329">
            <v>20</v>
          </cell>
          <cell r="BM329">
            <v>45306</v>
          </cell>
          <cell r="BN329">
            <v>2599259317</v>
          </cell>
          <cell r="BO329">
            <v>279</v>
          </cell>
          <cell r="BP329">
            <v>45313</v>
          </cell>
          <cell r="BQ329">
            <v>28318485</v>
          </cell>
          <cell r="CS329" t="str">
            <v>1. Apoyar la elaboración de planteamientos en el contexto del Proyecto Educativo Institucional y el Plan de Desarrollo Institucional, encaminadas a fortalecer estratégicamente las unidades académico-administrativas y motivar el incremento de capacidades y presencia institucional en el territorio. 2. Apoyar en la elaboración y desarrollo de una agenda con temas pertinentes para el impacto estratégico institucional en la región, en articulación con el Plan Nacional de Desarrollo, el Proyecto Educativo Institucional y el Plan de Desarrollo Institucional. 3. Apoyar la consolidación de documentos finales de impacto estratégico institucional para su posterior publicación y distribución. 4. Apoyar y asesorar la proyección estratégica institucional teniendo en cuenta lo planteado en el Proyecto Educativo Institucional y Plan de Desarrollo Institucional, con el fin de elaborar enfoques de direccionamiento para la construcción de región. 5. Brindar apoyo y acompañamiento en la elaboración de escenarios tendencia de desarrollo de la Orinoquia en la perspectiva multidimensional y su relación con el PDI de la Universidad de los Llanos. 6. Brindar apoyo y acompañamiento en la elaboración de análisis y formulación de lineamientos de políticas públicas regionales que aporten a los planes de desarrollo de entidades territoriales, que incluyan la visión de la Universidad de los Llanos. 7. Brindar apoyo y acompañamiento en la elaboración de análisis de temas estructurales y coyunturas regionales que inciden en el desarrollo de la región, y formulación de propuestas en concordancia con el PEI de la Universidad de los Llanos.</v>
          </cell>
          <cell r="CT329">
            <v>17315532</v>
          </cell>
          <cell r="CU329">
            <v>436</v>
          </cell>
          <cell r="CV329" t="str">
            <v>441</v>
          </cell>
          <cell r="CY329">
            <v>7490</v>
          </cell>
          <cell r="CZ329" t="str">
            <v>M6</v>
          </cell>
        </row>
        <row r="330">
          <cell r="B330" t="str">
            <v>0231 DE 2024</v>
          </cell>
          <cell r="C330">
            <v>22657618</v>
          </cell>
          <cell r="D330" t="str">
            <v>LUCY ESTHER RAMOS CASALINS</v>
          </cell>
          <cell r="E330" t="str">
            <v>CONTRATO DE PRESTACIÓN DE SERVICIOS PROFESIONALES</v>
          </cell>
          <cell r="F330" t="str">
            <v>PRESTACIÓN DE SERVICIOS PROFESIONALES NECESARIO PARA EL FORTALECIMIENTO DE LOS PROCESOS ESTRATÉGICOS Y DE PLANEACIÓN DE LA OFICINA ASESORA DE PLANEACIÓN DE LA UNIVERSIDAD DE LOS LLANOS.</v>
          </cell>
          <cell r="G330">
            <v>45313</v>
          </cell>
          <cell r="H330">
            <v>21330808</v>
          </cell>
          <cell r="I330" t="str">
            <v>Cinco (05) meses y veintitrés (23) días calendario</v>
          </cell>
          <cell r="J330">
            <v>45313</v>
          </cell>
          <cell r="K330">
            <v>45487</v>
          </cell>
          <cell r="L330" t="str">
            <v>NO APLICA</v>
          </cell>
          <cell r="M330" t="str">
            <v>NO APLICA</v>
          </cell>
          <cell r="N330" t="str">
            <v>NO APLICA</v>
          </cell>
          <cell r="O330">
            <v>6</v>
          </cell>
          <cell r="P330">
            <v>4808679</v>
          </cell>
          <cell r="Q330">
            <v>45313</v>
          </cell>
          <cell r="R330">
            <v>45351</v>
          </cell>
          <cell r="S330">
            <v>3698984</v>
          </cell>
          <cell r="T330">
            <v>45352</v>
          </cell>
          <cell r="U330">
            <v>45382</v>
          </cell>
          <cell r="V330">
            <v>3698984</v>
          </cell>
          <cell r="W330">
            <v>45383</v>
          </cell>
          <cell r="X330">
            <v>45412</v>
          </cell>
          <cell r="Y330">
            <v>3698984</v>
          </cell>
          <cell r="Z330">
            <v>45413</v>
          </cell>
          <cell r="AA330">
            <v>45443</v>
          </cell>
          <cell r="AB330">
            <v>3698984</v>
          </cell>
          <cell r="AC330">
            <v>45444</v>
          </cell>
          <cell r="AD330">
            <v>45473</v>
          </cell>
          <cell r="AE330">
            <v>1726193</v>
          </cell>
          <cell r="AF330">
            <v>45474</v>
          </cell>
          <cell r="AG330">
            <v>45487</v>
          </cell>
          <cell r="BI330" t="str">
            <v>Oficina Asesora de Planeación</v>
          </cell>
          <cell r="BJ330" t="str">
            <v xml:space="preserve">MARIA PAULA ESTUPIÑAN TIUSO  </v>
          </cell>
          <cell r="BK330" t="str">
            <v>Asesora de Planeación</v>
          </cell>
          <cell r="BL330">
            <v>20</v>
          </cell>
          <cell r="BM330">
            <v>45306</v>
          </cell>
          <cell r="BN330">
            <v>2599259317</v>
          </cell>
          <cell r="BO330">
            <v>283</v>
          </cell>
          <cell r="BP330">
            <v>45313</v>
          </cell>
          <cell r="BQ330">
            <v>21330808</v>
          </cell>
          <cell r="CS330" t="str">
            <v xml:space="preserve">1. Brindar apoyo y asesoría en el proceso de estructuración de los proyectos de inversión. 2. Apoyar el proceso de cierre de los proyectos de inversión en las herramientas y aplicativos que correspondan. 3. Apoyar el diligenciamiento y análisis de los indicadores de gestión asociados a los proyectos de inversión. 4. Apoyar el proceso de seguimiento mensual de la ejecución de los proyectos de inversión en las herramientas y aplicativos que correspondan. 5. Apoyar los procesos y procedimientos administrativos relacionados con la gestión de proyectos. 6. Apoyar los procesos de formulación de proyectos de consecución de recursos mediante convocatorias internas, externas, nacionales e internacionales. </v>
          </cell>
          <cell r="CT330">
            <v>22657618</v>
          </cell>
          <cell r="CU330">
            <v>436</v>
          </cell>
          <cell r="CV330" t="str">
            <v>240</v>
          </cell>
          <cell r="CY330">
            <v>7020</v>
          </cell>
          <cell r="CZ330" t="str">
            <v>M5</v>
          </cell>
        </row>
        <row r="331">
          <cell r="B331" t="str">
            <v>0232 DE 2024</v>
          </cell>
          <cell r="C331">
            <v>17347467</v>
          </cell>
          <cell r="D331" t="str">
            <v>LUIS EDUARDO DIAZ MELO</v>
          </cell>
          <cell r="E331" t="str">
            <v>CONTRATO DE PRESTACIÓN DE SERVICIOS DE APOYO A LA GESTIÓN</v>
          </cell>
          <cell r="F331" t="str">
            <v>PRESTACIÓN DE SERVICIOS DE APOYO A LA GESTIÓN NECESARIO PARA EL FORTALECIMIENTO DE LOS PROCESOS OPERATIVOS DE SERVICIOS GENERALES DE LA UNIVERSIDAD DE LOS LLANOS.</v>
          </cell>
          <cell r="G331">
            <v>45313</v>
          </cell>
          <cell r="H331">
            <v>12504273</v>
          </cell>
          <cell r="I331" t="str">
            <v>Cinco (05) meses y veintitrés (23) días calendario</v>
          </cell>
          <cell r="J331">
            <v>45313</v>
          </cell>
          <cell r="K331">
            <v>45487</v>
          </cell>
          <cell r="L331" t="str">
            <v>NO APLICA</v>
          </cell>
          <cell r="M331" t="str">
            <v>NO APLICA</v>
          </cell>
          <cell r="N331" t="str">
            <v>NO APLICA</v>
          </cell>
          <cell r="O331">
            <v>6</v>
          </cell>
          <cell r="P331">
            <v>2818882</v>
          </cell>
          <cell r="Q331">
            <v>45313</v>
          </cell>
          <cell r="R331">
            <v>45351</v>
          </cell>
          <cell r="S331">
            <v>2168371</v>
          </cell>
          <cell r="T331">
            <v>45352</v>
          </cell>
          <cell r="U331">
            <v>45382</v>
          </cell>
          <cell r="V331">
            <v>2168371</v>
          </cell>
          <cell r="W331">
            <v>45383</v>
          </cell>
          <cell r="X331">
            <v>45412</v>
          </cell>
          <cell r="Y331">
            <v>2168371</v>
          </cell>
          <cell r="Z331">
            <v>45413</v>
          </cell>
          <cell r="AA331">
            <v>45443</v>
          </cell>
          <cell r="AB331">
            <v>2168371</v>
          </cell>
          <cell r="AC331">
            <v>45444</v>
          </cell>
          <cell r="AD331">
            <v>45473</v>
          </cell>
          <cell r="AE331">
            <v>1011907</v>
          </cell>
          <cell r="AF331">
            <v>45474</v>
          </cell>
          <cell r="AG331">
            <v>45487</v>
          </cell>
          <cell r="BI331" t="str">
            <v>Vicerrectoría de Recursos Universitarios</v>
          </cell>
          <cell r="BJ331" t="str">
            <v>CLAUDIA CONSTANZA GANTIVA ORTEGON</v>
          </cell>
          <cell r="BK331" t="str">
            <v>Técnico Administrativo</v>
          </cell>
          <cell r="BL331">
            <v>20</v>
          </cell>
          <cell r="BM331">
            <v>45306</v>
          </cell>
          <cell r="BN331">
            <v>2599259317</v>
          </cell>
          <cell r="BO331">
            <v>281</v>
          </cell>
          <cell r="BP331">
            <v>45313</v>
          </cell>
          <cell r="BQ331">
            <v>12504273</v>
          </cell>
          <cell r="CS331" t="str">
            <v>1. Coadyuvar en el mantenimiento del sistema hidrosanitario según el Plan de Mantenimiento y participar en la instalación y sustitución accesorios o elementos según sea necesario. 2. Brindar apoyo en la limpieza y reparación de cubiertas y techos, así como prestar apoyo en trabajos en alturas y podas según sea necesario. 3. Contribuir al servicio de limpieza de senderos y participar activamente en la limpieza de zanjas para mantener un entorno seguro y ordenado en el campus. 4. Cooperar en pintar y revestir superficies con diversas herramientas y en la reparación de paredes, pisos, techos, aceras y cañerías para mantener la infraestructura en óptimas condiciones de los distintos campus. 5. Coadyuvar en el lavado de tanques aéreos y subterráneos, asegurando la calidad y salubridad del agua almacenada para el adecuado funcionamiento de las instalaciones.</v>
          </cell>
          <cell r="CT331">
            <v>17347467</v>
          </cell>
          <cell r="CU331">
            <v>436</v>
          </cell>
          <cell r="CV331" t="str">
            <v>433</v>
          </cell>
          <cell r="CY331">
            <v>8299</v>
          </cell>
          <cell r="CZ331" t="str">
            <v>M6</v>
          </cell>
        </row>
        <row r="332">
          <cell r="B332" t="str">
            <v>0233 DE 2024</v>
          </cell>
          <cell r="C332">
            <v>18256514</v>
          </cell>
          <cell r="D332" t="str">
            <v>OMAR ALFONSO SANCHEZ BARRIOS</v>
          </cell>
          <cell r="E332" t="str">
            <v>CONTRATO DE PRESTACIÓN DE SERVICIOS DE APOYO A LA GESTIÓN</v>
          </cell>
          <cell r="F332" t="str">
            <v>PRESTACIÓN DE SERVICIOS DE APOYO A LA GESTIÓN NECESARIO PARA EL FORTALECIMIENTO DE LOS PROCESOS OPERATIVOS DE SERVICIOS GENERALES DE LA VICERRECTORÍA DE RECURSOS DE LA UNIVERSIDAD DE LOS LLANOS.</v>
          </cell>
          <cell r="G332">
            <v>45313</v>
          </cell>
          <cell r="H332">
            <v>13975355</v>
          </cell>
          <cell r="I332" t="str">
            <v>Cinco (05) meses y veintitrés (23) días calendario</v>
          </cell>
          <cell r="J332">
            <v>45313</v>
          </cell>
          <cell r="K332">
            <v>45487</v>
          </cell>
          <cell r="L332" t="str">
            <v>NO APLICA</v>
          </cell>
          <cell r="M332" t="str">
            <v>NO APLICA</v>
          </cell>
          <cell r="N332" t="str">
            <v>NO APLICA</v>
          </cell>
          <cell r="O332">
            <v>6</v>
          </cell>
          <cell r="P332">
            <v>3150514</v>
          </cell>
          <cell r="Q332">
            <v>45313</v>
          </cell>
          <cell r="R332">
            <v>45351</v>
          </cell>
          <cell r="S332">
            <v>2423472</v>
          </cell>
          <cell r="T332">
            <v>45352</v>
          </cell>
          <cell r="U332">
            <v>45382</v>
          </cell>
          <cell r="V332">
            <v>2423472</v>
          </cell>
          <cell r="W332">
            <v>45383</v>
          </cell>
          <cell r="X332">
            <v>45412</v>
          </cell>
          <cell r="Y332">
            <v>2423472</v>
          </cell>
          <cell r="Z332">
            <v>45413</v>
          </cell>
          <cell r="AA332">
            <v>45443</v>
          </cell>
          <cell r="AB332">
            <v>2423472</v>
          </cell>
          <cell r="AC332">
            <v>45444</v>
          </cell>
          <cell r="AD332">
            <v>45473</v>
          </cell>
          <cell r="AE332">
            <v>1130953</v>
          </cell>
          <cell r="AF332">
            <v>45474</v>
          </cell>
          <cell r="AG332">
            <v>45487</v>
          </cell>
          <cell r="BI332" t="str">
            <v>Vicerrectoría de Recursos Universitarios</v>
          </cell>
          <cell r="BJ332" t="str">
            <v>WILSON FERNANDO SALGADO CIFUENTES</v>
          </cell>
          <cell r="BK332" t="str">
            <v>Vicerrector Universitario</v>
          </cell>
          <cell r="BL332">
            <v>20</v>
          </cell>
          <cell r="BM332">
            <v>45306</v>
          </cell>
          <cell r="BN332">
            <v>2599259317</v>
          </cell>
          <cell r="BO332">
            <v>282</v>
          </cell>
          <cell r="BP332">
            <v>45313</v>
          </cell>
          <cell r="BQ332">
            <v>13975355</v>
          </cell>
          <cell r="CS332" t="str">
            <v>1.  Apoyar la ejecución de actividades silviculturales como siembra, control, poda y mantenimiento de árboles, jardines y zonas verdes en varias sedes de la Universidad de los Llanos. 2. Colaborar en la coordinación de la producción de material vegetal para la restauración ecológica del vivero, así como en proyectos de reforestación y paisajismo en diferentes sedes. 3. Apoyar en la operación y conducción de la Plataforma Eléctrica Articulada BA20ERT:4X4 en procedimientos operativos como control, poda de árboles, y mantenimiento de cubiertas, techos y redes. 4.  Apoyar el seguimiento del lavado y mantenimiento de tanques de almacenamiento de agua, así como el reporte y seguimiento a la matriz de reparación de fugas. 5. Colaborar en los procesos de capacitación de campañas de buenas prácticas ambientales planificadas por la Universidad de los Llanos, asegurando el cumplimiento de protocolos y procedimientos de seguridad y salud en el trabajo.</v>
          </cell>
          <cell r="CT332">
            <v>18256514</v>
          </cell>
          <cell r="CU332">
            <v>436</v>
          </cell>
          <cell r="CV332" t="str">
            <v>400</v>
          </cell>
          <cell r="CY332">
            <v>7490</v>
          </cell>
          <cell r="CZ332" t="str">
            <v>M6</v>
          </cell>
        </row>
        <row r="333">
          <cell r="B333" t="str">
            <v>0234 DE 2024</v>
          </cell>
          <cell r="C333">
            <v>1070923301</v>
          </cell>
          <cell r="D333" t="str">
            <v xml:space="preserve">LINA ALEJANDRA VALIENTE RODRIGUEZ </v>
          </cell>
          <cell r="E333" t="str">
            <v>CONTRATO DE PRESTACIÓN DE SERVICIOS PROFESIONALES</v>
          </cell>
          <cell r="F333" t="str">
            <v>PRESTACIÓN DE SERVICIOS PROFESIONALES NECESARIO PARA EL FORTALECIMIENTO DE LOS PROCESOS DE GESTIÓN ADMINISTRATIVA Y DE CALIDAD DE LA VICERRECTORÍA DE RECURSOS UNIVERSITARIOS DE LA UNIVERSIDAD DE LOS LLANOS.</v>
          </cell>
          <cell r="G333">
            <v>45313</v>
          </cell>
          <cell r="H333">
            <v>21330808</v>
          </cell>
          <cell r="I333" t="str">
            <v>Cinco (05) meses y veintitrés (23) días calendario</v>
          </cell>
          <cell r="J333">
            <v>45313</v>
          </cell>
          <cell r="K333">
            <v>45487</v>
          </cell>
          <cell r="L333" t="str">
            <v>NO APLICA</v>
          </cell>
          <cell r="M333" t="str">
            <v>NO APLICA</v>
          </cell>
          <cell r="N333" t="str">
            <v>NO APLICA</v>
          </cell>
          <cell r="O333">
            <v>6</v>
          </cell>
          <cell r="P333">
            <v>4808679</v>
          </cell>
          <cell r="Q333">
            <v>45313</v>
          </cell>
          <cell r="R333">
            <v>45351</v>
          </cell>
          <cell r="S333">
            <v>3698984</v>
          </cell>
          <cell r="T333">
            <v>45352</v>
          </cell>
          <cell r="U333">
            <v>45382</v>
          </cell>
          <cell r="V333">
            <v>3698984</v>
          </cell>
          <cell r="W333">
            <v>45383</v>
          </cell>
          <cell r="X333">
            <v>45412</v>
          </cell>
          <cell r="Y333">
            <v>3698984</v>
          </cell>
          <cell r="Z333">
            <v>45413</v>
          </cell>
          <cell r="AA333">
            <v>45443</v>
          </cell>
          <cell r="AB333">
            <v>3698984</v>
          </cell>
          <cell r="AC333">
            <v>45444</v>
          </cell>
          <cell r="AD333">
            <v>45473</v>
          </cell>
          <cell r="AE333">
            <v>1726193</v>
          </cell>
          <cell r="AF333">
            <v>45474</v>
          </cell>
          <cell r="AG333">
            <v>45487</v>
          </cell>
          <cell r="BI333" t="str">
            <v>Vicerrectoría de Recursos Universitarios</v>
          </cell>
          <cell r="BJ333" t="str">
            <v>WILSON FERNANDO SALGADO CIFUENTES</v>
          </cell>
          <cell r="BK333" t="str">
            <v>Vicerrector Universitario</v>
          </cell>
          <cell r="BL333">
            <v>20</v>
          </cell>
          <cell r="BM333">
            <v>45306</v>
          </cell>
          <cell r="BN333">
            <v>2599259317</v>
          </cell>
          <cell r="BO333">
            <v>288</v>
          </cell>
          <cell r="BP333">
            <v>45313</v>
          </cell>
          <cell r="BQ333">
            <v>21330808</v>
          </cell>
          <cell r="CS333" t="str">
            <v>1. Contribuir en la revisión, trámite y proyección administrativa y económica de las diferentes etapas de los procesos contractuales de la Vicerrectoría de Recursos Universitarios, conforme a la normatividad vigente de la Universidad de los Llanos. 2. Contribuir en las auditorías internas o externas de gestión de calidad realizada por control interno y en los procesos de gestión de bienes y servicios asignadas a la Vicerrectoría de Recursos Universitarios. 3. Coadyuvar en la proyección de informes o solicitudes internas o externas asignadas a la Vicerrectoría de Recursos Universitarios. 4. Cooperar en el cargue y seguimiento de la documentación emitida en los procesos contractuales de la Vicerrectoría de Recursos Universitarios (SECOP, SICOF, Drive, micrositio contratación unillanos, entre otros.).</v>
          </cell>
          <cell r="CT333">
            <v>1070923301</v>
          </cell>
          <cell r="CU333">
            <v>436</v>
          </cell>
          <cell r="CV333" t="str">
            <v>400</v>
          </cell>
          <cell r="CY333">
            <v>7490</v>
          </cell>
          <cell r="CZ333" t="str">
            <v>M6</v>
          </cell>
        </row>
        <row r="334">
          <cell r="B334" t="str">
            <v>0235 DE 2024</v>
          </cell>
          <cell r="C334">
            <v>1015443761</v>
          </cell>
          <cell r="D334" t="str">
            <v>LUIS ENRIQUE LOPEZ REYES</v>
          </cell>
          <cell r="E334" t="str">
            <v>CONTRATO DE PRESTACIÓN DE SERVICIOS PROFESIONALES</v>
          </cell>
          <cell r="F334" t="str">
            <v>PRESTACIÓN DE SERVICIOS PROFESIONALES NECESARIO PARA EL FORTALECIMIENTO DE LOS PROCESOS ADMINISTRATIVOS DE LA VICERRECTORÍA DE RECURSOS UNIVERSITARIOS DE LA UNIVERSIDAD DE LOS LLANOS.</v>
          </cell>
          <cell r="G334">
            <v>45313</v>
          </cell>
          <cell r="H334">
            <v>17653081</v>
          </cell>
          <cell r="I334" t="str">
            <v>Cinco (05) meses y veintitrés (23) días calendario</v>
          </cell>
          <cell r="J334">
            <v>45313</v>
          </cell>
          <cell r="K334">
            <v>45487</v>
          </cell>
          <cell r="L334" t="str">
            <v>NO APLICA</v>
          </cell>
          <cell r="M334" t="str">
            <v>NO APLICA</v>
          </cell>
          <cell r="N334" t="str">
            <v>NO APLICA</v>
          </cell>
          <cell r="O334">
            <v>6</v>
          </cell>
          <cell r="P334">
            <v>3979596</v>
          </cell>
          <cell r="Q334">
            <v>45313</v>
          </cell>
          <cell r="R334">
            <v>45351</v>
          </cell>
          <cell r="S334">
            <v>3061228</v>
          </cell>
          <cell r="T334">
            <v>45352</v>
          </cell>
          <cell r="U334">
            <v>45382</v>
          </cell>
          <cell r="V334">
            <v>3061228</v>
          </cell>
          <cell r="W334">
            <v>45383</v>
          </cell>
          <cell r="X334">
            <v>45412</v>
          </cell>
          <cell r="Y334">
            <v>3061228</v>
          </cell>
          <cell r="Z334">
            <v>45413</v>
          </cell>
          <cell r="AA334">
            <v>45443</v>
          </cell>
          <cell r="AB334">
            <v>3061228</v>
          </cell>
          <cell r="AC334">
            <v>45444</v>
          </cell>
          <cell r="AD334">
            <v>45473</v>
          </cell>
          <cell r="AE334">
            <v>1428573</v>
          </cell>
          <cell r="AF334">
            <v>45474</v>
          </cell>
          <cell r="AG334">
            <v>45487</v>
          </cell>
          <cell r="BI334" t="str">
            <v>Vicerrectoría de Recursos Universitarios</v>
          </cell>
          <cell r="BJ334" t="str">
            <v>WILSON FERNANDO SALGADO CIFUENTES</v>
          </cell>
          <cell r="BK334" t="str">
            <v>Vicerrector Universitario</v>
          </cell>
          <cell r="BL334">
            <v>20</v>
          </cell>
          <cell r="BM334">
            <v>45306</v>
          </cell>
          <cell r="BN334">
            <v>2599259317</v>
          </cell>
          <cell r="BO334">
            <v>287</v>
          </cell>
          <cell r="BP334">
            <v>45313</v>
          </cell>
          <cell r="BQ334">
            <v>17653081</v>
          </cell>
          <cell r="CS334" t="str">
            <v>1. Contribuir en las auditorías internas o externas de gestión de calidad realizada por control interno y en los procesos de gestión de bienes y servicios asignadas a la Vicerrectoría de Recursos Universitarios. 2. Cooperar con la planeación y el seguimiento de las actividades propias de mantenimiento de infraestructura a cargo de la Vicerrectoría de Recursos Universitarios. 3. Cooperar la actualización y cargue de la documentación emitida en los procesos contractuales de la Vicerrectoría de Recursos Universitarios (Drive, micrositio contratación unillanos).</v>
          </cell>
          <cell r="CT334">
            <v>1015443761</v>
          </cell>
          <cell r="CU334">
            <v>436</v>
          </cell>
          <cell r="CV334" t="str">
            <v>400</v>
          </cell>
          <cell r="CY334">
            <v>7490</v>
          </cell>
          <cell r="CZ334" t="str">
            <v>M6</v>
          </cell>
        </row>
        <row r="335">
          <cell r="B335" t="str">
            <v>0236 DE 2024</v>
          </cell>
          <cell r="C335">
            <v>1109421072</v>
          </cell>
          <cell r="D335" t="str">
            <v>KARLA DAYANA CORREA GARZON</v>
          </cell>
          <cell r="E335" t="str">
            <v>CONTRATO DE PRESTACIÓN DE SERVICIOS DE APOYO A LA GESTIÓN</v>
          </cell>
          <cell r="F335" t="str">
            <v>PRESTACIÓN DE SERVICIOS DE APOYO A LA GESTIÓN NECESARIO PARA FORTALECER LOS PROCEDIMIENTOS DEL SISTEMA FINANCIERO (SICOF) EN LA VICERRECTORÍA DE RECURSOS UNIVERSITARIOS DE LA UNIVERSIDAD DE LOS LLANOS.</v>
          </cell>
          <cell r="G335">
            <v>45313</v>
          </cell>
          <cell r="H335">
            <v>13975355</v>
          </cell>
          <cell r="I335" t="str">
            <v>Cinco (05) meses y veintitrés (23) días calendario</v>
          </cell>
          <cell r="J335">
            <v>45313</v>
          </cell>
          <cell r="K335">
            <v>45487</v>
          </cell>
          <cell r="L335" t="str">
            <v>NO APLICA</v>
          </cell>
          <cell r="M335" t="str">
            <v>NO APLICA</v>
          </cell>
          <cell r="N335" t="str">
            <v>NO APLICA</v>
          </cell>
          <cell r="O335">
            <v>6</v>
          </cell>
          <cell r="P335">
            <v>3150514</v>
          </cell>
          <cell r="Q335">
            <v>45313</v>
          </cell>
          <cell r="R335">
            <v>45351</v>
          </cell>
          <cell r="S335">
            <v>2423472</v>
          </cell>
          <cell r="T335">
            <v>45352</v>
          </cell>
          <cell r="U335">
            <v>45382</v>
          </cell>
          <cell r="V335">
            <v>2423472</v>
          </cell>
          <cell r="W335">
            <v>45383</v>
          </cell>
          <cell r="X335">
            <v>45412</v>
          </cell>
          <cell r="Y335">
            <v>2423472</v>
          </cell>
          <cell r="Z335">
            <v>45413</v>
          </cell>
          <cell r="AA335">
            <v>45443</v>
          </cell>
          <cell r="AB335">
            <v>2423472</v>
          </cell>
          <cell r="AC335">
            <v>45444</v>
          </cell>
          <cell r="AD335">
            <v>45473</v>
          </cell>
          <cell r="AE335">
            <v>1130953</v>
          </cell>
          <cell r="AF335">
            <v>45474</v>
          </cell>
          <cell r="AG335">
            <v>45487</v>
          </cell>
          <cell r="BI335" t="str">
            <v>Vicerrectoría de Recursos Universitarios</v>
          </cell>
          <cell r="BJ335" t="str">
            <v>WILSON FERNANDO SALGADO CIFUENTES</v>
          </cell>
          <cell r="BK335" t="str">
            <v>Vicerrector Universitario</v>
          </cell>
          <cell r="BL335">
            <v>20</v>
          </cell>
          <cell r="BM335">
            <v>45306</v>
          </cell>
          <cell r="BN335">
            <v>2599259317</v>
          </cell>
          <cell r="BO335">
            <v>289</v>
          </cell>
          <cell r="BP335">
            <v>45313</v>
          </cell>
          <cell r="BQ335">
            <v>13975355</v>
          </cell>
          <cell r="CS335" t="str">
            <v>1. Contribuir con el apoyo contable para el trámite, revisión y proyección de los diferentes pagos a cargo de la Vicerrectoría de Recursos Universitarios a través del sistema de información financiero SICOF y los procedimientos vigentes de la Oficina. 2. Cooperar en el cargue y seguimiento de la documentación a cargo de la Vicerrectoría de Recursos Universitarios (SICOF, DRIVE, micrositio contratación Unillanos, entre otros.). 3. Coadyuvar en la proyección de informes o solicitudes internas o externas asignadas a la Vicerrectoría de Recursos Universitarios. 4. Contribuir con sus conocimientos y manejo de herramientas ofimáticas en auditorías internas o externas a los procesos de gestión de bienes y servicios, asignadas a la Vicerrectoría de Recursos Universitarios.</v>
          </cell>
          <cell r="CT335">
            <v>1109421072</v>
          </cell>
          <cell r="CU335">
            <v>436</v>
          </cell>
          <cell r="CV335" t="str">
            <v>400</v>
          </cell>
          <cell r="CY335">
            <v>6920</v>
          </cell>
          <cell r="CZ335" t="str">
            <v>M5</v>
          </cell>
        </row>
        <row r="336">
          <cell r="B336" t="str">
            <v>0237 DE 2024</v>
          </cell>
          <cell r="C336">
            <v>1120352925</v>
          </cell>
          <cell r="D336" t="str">
            <v>CAMILO ANDRES LOAIZA GARCIA</v>
          </cell>
          <cell r="E336" t="str">
            <v>CONTRATO DE PRESTACIÓN DE SERVICIOS PROFESIONALES</v>
          </cell>
          <cell r="F336" t="str">
            <v>PRESTACIÓN DE SERVICIOS PROFESIONALES NECESARIO PARA EL FORTALECIMIENTO DE LOS PROCESOS CONTRACTUALES Y JURÍDICOS DE LA VICERRECTORÍA DE RECURSOS UNIVERSITARIOS DE LA UNIVERSIDAD DE LOS LLANOS.</v>
          </cell>
          <cell r="G336">
            <v>45313</v>
          </cell>
          <cell r="H336">
            <v>21330808</v>
          </cell>
          <cell r="I336" t="str">
            <v>Cinco (05) meses y veintitrés (23) días calendario</v>
          </cell>
          <cell r="J336">
            <v>45313</v>
          </cell>
          <cell r="K336">
            <v>45487</v>
          </cell>
          <cell r="L336" t="str">
            <v>NO APLICA</v>
          </cell>
          <cell r="M336" t="str">
            <v>NO APLICA</v>
          </cell>
          <cell r="N336" t="str">
            <v>NO APLICA</v>
          </cell>
          <cell r="O336">
            <v>6</v>
          </cell>
          <cell r="P336">
            <v>4808679</v>
          </cell>
          <cell r="Q336">
            <v>45313</v>
          </cell>
          <cell r="R336">
            <v>45351</v>
          </cell>
          <cell r="S336">
            <v>3698984</v>
          </cell>
          <cell r="T336">
            <v>45352</v>
          </cell>
          <cell r="U336">
            <v>45382</v>
          </cell>
          <cell r="V336">
            <v>3698984</v>
          </cell>
          <cell r="W336">
            <v>45383</v>
          </cell>
          <cell r="X336">
            <v>45412</v>
          </cell>
          <cell r="Y336">
            <v>3698984</v>
          </cell>
          <cell r="Z336">
            <v>45413</v>
          </cell>
          <cell r="AA336">
            <v>45443</v>
          </cell>
          <cell r="AB336">
            <v>3698984</v>
          </cell>
          <cell r="AC336">
            <v>45444</v>
          </cell>
          <cell r="AD336">
            <v>45473</v>
          </cell>
          <cell r="AE336">
            <v>1726193</v>
          </cell>
          <cell r="AF336">
            <v>45474</v>
          </cell>
          <cell r="AG336">
            <v>45487</v>
          </cell>
          <cell r="BI336" t="str">
            <v>Vicerrectoría de Recursos Universitarios</v>
          </cell>
          <cell r="BJ336" t="str">
            <v>WILSON FERNANDO SALGADO CIFUENTES</v>
          </cell>
          <cell r="BK336" t="str">
            <v>Vicerrector Universitario</v>
          </cell>
          <cell r="BL336">
            <v>20</v>
          </cell>
          <cell r="BM336">
            <v>45306</v>
          </cell>
          <cell r="BN336">
            <v>2599259317</v>
          </cell>
          <cell r="BO336">
            <v>290</v>
          </cell>
          <cell r="BP336">
            <v>45313</v>
          </cell>
          <cell r="BQ336">
            <v>21330808</v>
          </cell>
          <cell r="CS336" t="str">
            <v>1. Contribuir en el trámite, revisión, proyección y evaluación jurídica en las diferentes etapas de los procesos contractuales y administrativos de la Vicerrectoría de Recursos Universitarios, conforme a la normatividad vigente de la Universidad de los Llanos. 2. Cooperar en el cargue y seguimiento de la documentación emitida en los procesos contractuales de la Vicerrectoría de Recursos Universitarios (SECOP, Drive, micrositio contratación Unillanos, entre otros). 3. Coadyuvar en la proyección de informes o solicitudes internas o externas de carácter jurídico asignadas a la Vicerrectoría de Recursos Universitarios. 4. Contribuir en las auditorías internas o externas en los procesos de gestión de bienes y servicios, asignadas a la Vicerrectoría de Recursos Universitarios.  5. Contribuir en la revisión, proyección, evaluación jurídica y trámite en las diferentes etapas de los procesos contractuales de Recursos provenientes de Regalías a cargo de la Vicerrectoría de Recursos Universitarios, conforme a la normatividad vigente de la Universidad de los Llanos.</v>
          </cell>
          <cell r="CT336">
            <v>1120352925</v>
          </cell>
          <cell r="CU336">
            <v>436</v>
          </cell>
          <cell r="CV336" t="str">
            <v>400</v>
          </cell>
          <cell r="CY336">
            <v>8299</v>
          </cell>
          <cell r="CZ336" t="str">
            <v>M6</v>
          </cell>
        </row>
        <row r="337">
          <cell r="B337" t="str">
            <v>0238 DE 2024</v>
          </cell>
          <cell r="C337">
            <v>1121844160</v>
          </cell>
          <cell r="D337" t="str">
            <v>LIDA FRAIZURY ECHEVERRY MACHADO</v>
          </cell>
          <cell r="E337" t="str">
            <v>CONTRATO DE PRESTACIÓN DE SERVICIOS PROFESIONALES</v>
          </cell>
          <cell r="F337" t="str">
            <v>PRESTACIÓN DE SERVICIOS PROFESIONALES NECESARIO PARA EL FORTALECIMIENTO DE LOS PROCESOS CONTRACTUALES Y JURÍDICOS DE LA VICERRECTORÍA DE RECURSOS UNIVERSITARIOS DE LA UNIVERSIDAD DE LOS LLANOS.</v>
          </cell>
          <cell r="G337">
            <v>45313</v>
          </cell>
          <cell r="H337">
            <v>15745883</v>
          </cell>
          <cell r="I337" t="str">
            <v>Cinco (05) meses y veintitrés (23) días calendario</v>
          </cell>
          <cell r="J337">
            <v>45313</v>
          </cell>
          <cell r="K337">
            <v>45487</v>
          </cell>
          <cell r="L337" t="str">
            <v>NO APLICA</v>
          </cell>
          <cell r="M337" t="str">
            <v>NO APLICA</v>
          </cell>
          <cell r="N337" t="str">
            <v>NO APLICA</v>
          </cell>
          <cell r="O337">
            <v>6</v>
          </cell>
          <cell r="P337">
            <v>3549650</v>
          </cell>
          <cell r="Q337">
            <v>45313</v>
          </cell>
          <cell r="R337">
            <v>45351</v>
          </cell>
          <cell r="S337">
            <v>2730500</v>
          </cell>
          <cell r="T337">
            <v>45352</v>
          </cell>
          <cell r="U337">
            <v>45382</v>
          </cell>
          <cell r="V337">
            <v>2730500</v>
          </cell>
          <cell r="W337">
            <v>45383</v>
          </cell>
          <cell r="X337">
            <v>45412</v>
          </cell>
          <cell r="Y337">
            <v>2730500</v>
          </cell>
          <cell r="Z337">
            <v>45413</v>
          </cell>
          <cell r="AA337">
            <v>45443</v>
          </cell>
          <cell r="AB337">
            <v>2730500</v>
          </cell>
          <cell r="AC337">
            <v>45444</v>
          </cell>
          <cell r="AD337">
            <v>45473</v>
          </cell>
          <cell r="AE337">
            <v>1274233</v>
          </cell>
          <cell r="AF337">
            <v>45474</v>
          </cell>
          <cell r="AG337">
            <v>45487</v>
          </cell>
          <cell r="BI337" t="str">
            <v>Vicerrectoría de Recursos Universitarios</v>
          </cell>
          <cell r="BJ337" t="str">
            <v>WILSON FERNANDO SALGADO CIFUENTES</v>
          </cell>
          <cell r="BK337" t="str">
            <v>Vicerrector Universitario</v>
          </cell>
          <cell r="BL337">
            <v>20</v>
          </cell>
          <cell r="BM337">
            <v>45306</v>
          </cell>
          <cell r="BN337">
            <v>2599259317</v>
          </cell>
          <cell r="BO337">
            <v>291</v>
          </cell>
          <cell r="BP337">
            <v>45313</v>
          </cell>
          <cell r="BQ337">
            <v>15745883</v>
          </cell>
          <cell r="CS337" t="str">
            <v>1. Contribuir en el trámite, revisión, proyección y evaluación jurídica en las diferentes etapas de los procesos contractuales y administrativos de la Vicerrectoría de Recursos Universitarios conforme a la normatividad vigente de la Universidad de los Llanos. 2. Cooperar en el cargue y seguimiento de la documentación emitida en los procesos contractuales de la Vicerrectoría de Recursos Universitarios (SECOP, Drive, micrositio contratación unillanos, entre otros.). 3. Colaborar en la revisión y elaboración  de la documentación requerida para los procesos de comisiones de estudio de la Universidad de los Llanos.</v>
          </cell>
          <cell r="CT337">
            <v>1121844160</v>
          </cell>
          <cell r="CU337">
            <v>436</v>
          </cell>
          <cell r="CV337" t="str">
            <v>400</v>
          </cell>
          <cell r="CY337">
            <v>8299</v>
          </cell>
          <cell r="CZ337" t="str">
            <v>M6</v>
          </cell>
        </row>
        <row r="338">
          <cell r="B338" t="str">
            <v>0239 DE 2024</v>
          </cell>
          <cell r="C338">
            <v>40386556</v>
          </cell>
          <cell r="D338" t="str">
            <v>ELIZABETH CAGUA DAZA</v>
          </cell>
          <cell r="E338" t="str">
            <v>CONTRATO DE PRESTACIÓN DE SERVICIOS PROFESIONALES</v>
          </cell>
          <cell r="F338" t="str">
            <v>PRESTACIÓN DE SERVICIOS PROFESIONALES NECESARIO PARA EL FORTALECIMIENTO DEL PROCESO CONTRACTUAL Y DE GESTIÓN ADMINISTRATIVA DE LA VICERRECTORÍA DE RECURSOS UNIVERSITARIOS DE LA UNIVERSIDAD DE LOS LLANOS.</v>
          </cell>
          <cell r="G338">
            <v>45313</v>
          </cell>
          <cell r="H338">
            <v>21330808</v>
          </cell>
          <cell r="I338" t="str">
            <v>Cinco (05) meses y veintitrés (23) días calendario</v>
          </cell>
          <cell r="J338">
            <v>45313</v>
          </cell>
          <cell r="K338">
            <v>45487</v>
          </cell>
          <cell r="L338" t="str">
            <v>NO APLICA</v>
          </cell>
          <cell r="M338" t="str">
            <v>NO APLICA</v>
          </cell>
          <cell r="N338" t="str">
            <v>NO APLICA</v>
          </cell>
          <cell r="O338">
            <v>6</v>
          </cell>
          <cell r="P338">
            <v>4808679</v>
          </cell>
          <cell r="Q338">
            <v>45313</v>
          </cell>
          <cell r="R338">
            <v>45351</v>
          </cell>
          <cell r="S338">
            <v>3698984</v>
          </cell>
          <cell r="T338">
            <v>45352</v>
          </cell>
          <cell r="U338">
            <v>45382</v>
          </cell>
          <cell r="V338">
            <v>3698984</v>
          </cell>
          <cell r="W338">
            <v>45383</v>
          </cell>
          <cell r="X338">
            <v>45412</v>
          </cell>
          <cell r="Y338">
            <v>3698984</v>
          </cell>
          <cell r="Z338">
            <v>45413</v>
          </cell>
          <cell r="AA338">
            <v>45443</v>
          </cell>
          <cell r="AB338">
            <v>3698984</v>
          </cell>
          <cell r="AC338">
            <v>45444</v>
          </cell>
          <cell r="AD338">
            <v>45473</v>
          </cell>
          <cell r="AE338">
            <v>1726193</v>
          </cell>
          <cell r="AF338">
            <v>45474</v>
          </cell>
          <cell r="AG338">
            <v>45487</v>
          </cell>
          <cell r="BI338" t="str">
            <v>Vicerrectoría de Recursos Universitarios</v>
          </cell>
          <cell r="BJ338" t="str">
            <v>WILSON FERNANDO SALGADO CIFUENTES</v>
          </cell>
          <cell r="BK338" t="str">
            <v>Vicerrector Universitario</v>
          </cell>
          <cell r="BL338">
            <v>20</v>
          </cell>
          <cell r="BM338">
            <v>45306</v>
          </cell>
          <cell r="BN338">
            <v>2599259317</v>
          </cell>
          <cell r="BO338">
            <v>284</v>
          </cell>
          <cell r="BP338">
            <v>45313</v>
          </cell>
          <cell r="BQ338">
            <v>21330808</v>
          </cell>
          <cell r="CS338" t="str">
            <v xml:space="preserve">1. Contribuir en la elaboración, revisión y trámite de las diferentes etapas de los procesos contractuales de la Vicerrectoría de Recursos Universitarios, conforme a la normatividad vigente de la Universidad de los Llanos. 2. Apoyar con la elaboración de estudios de mercado, estudios de conveniencia y oportunidad, estudios de sector y pliegos de condiciones relacionados con procesos de bienes y servicios asignados a la Vicerrectoría de Recursos Universitarios conforme a los lineamientos de la entidad. 3. Cooperar en el cargue y seguimiento de la documentación emitida en los procesos contractuales de la Vicerrectoría de Recursos Universitarios (SECOP, SICOF, Drive, micrositio contratación Unillanos, entre otros.) 4. Contribuir en las auditorías internas o externas realizada por control interno y en los procesos de gestión de bienes y servicios asignadas a la Vicerrectoría de Recursos Universitarios. 5. Coadyuvar en la proyección de informes o solicitudes internas o externas asignadas a la Vicerrectoría de Recursos Universitarios. </v>
          </cell>
          <cell r="CT338">
            <v>40386556</v>
          </cell>
          <cell r="CU338">
            <v>436</v>
          </cell>
          <cell r="CV338" t="str">
            <v>400</v>
          </cell>
          <cell r="CY338">
            <v>8299</v>
          </cell>
          <cell r="CZ338" t="str">
            <v>M6</v>
          </cell>
        </row>
        <row r="339">
          <cell r="B339" t="str">
            <v>0240 DE 2024</v>
          </cell>
          <cell r="C339">
            <v>1121936185</v>
          </cell>
          <cell r="D339" t="str">
            <v>IVON ALEJANDRA BABATIVA PULIDO</v>
          </cell>
          <cell r="E339" t="str">
            <v>CONTRATO DE PRESTACIÓN DE SERVICIOS PROFESIONALES</v>
          </cell>
          <cell r="F339" t="str">
            <v xml:space="preserve">PRESTACIÓN DE SERVICIOS PROFESIONALES NECESARIO PARA EL DESARROLLO DEL PROYECTO FICHA BPUNI PLAN 02 0311 2023 “FORTALECIMIENTO DEL SISTEMA DE GESTIÓN UNIVERSITARIO DE LA UNIVERSIDAD DE LOS LLANOS” </v>
          </cell>
          <cell r="G339">
            <v>45313</v>
          </cell>
          <cell r="H339">
            <v>21330808</v>
          </cell>
          <cell r="I339" t="str">
            <v>Cinco (05) meses y veintitrés (23) días calendario</v>
          </cell>
          <cell r="J339">
            <v>45313</v>
          </cell>
          <cell r="K339">
            <v>45487</v>
          </cell>
          <cell r="L339" t="str">
            <v>NO APLICA</v>
          </cell>
          <cell r="M339" t="str">
            <v>NO APLICA</v>
          </cell>
          <cell r="N339" t="str">
            <v>NO APLICA</v>
          </cell>
          <cell r="O339">
            <v>6</v>
          </cell>
          <cell r="P339">
            <v>4808679</v>
          </cell>
          <cell r="Q339">
            <v>45313</v>
          </cell>
          <cell r="R339">
            <v>45351</v>
          </cell>
          <cell r="S339">
            <v>3698984</v>
          </cell>
          <cell r="T339">
            <v>45352</v>
          </cell>
          <cell r="U339">
            <v>45382</v>
          </cell>
          <cell r="V339">
            <v>3698984</v>
          </cell>
          <cell r="W339">
            <v>45383</v>
          </cell>
          <cell r="X339">
            <v>45412</v>
          </cell>
          <cell r="Y339">
            <v>3698984</v>
          </cell>
          <cell r="Z339">
            <v>45413</v>
          </cell>
          <cell r="AA339">
            <v>45443</v>
          </cell>
          <cell r="AB339">
            <v>3698984</v>
          </cell>
          <cell r="AC339">
            <v>45444</v>
          </cell>
          <cell r="AD339">
            <v>45473</v>
          </cell>
          <cell r="AE339">
            <v>1726193</v>
          </cell>
          <cell r="AF339">
            <v>45474</v>
          </cell>
          <cell r="AG339">
            <v>45487</v>
          </cell>
          <cell r="BI339" t="str">
            <v>Oficina Asesora de Planeación</v>
          </cell>
          <cell r="BJ339" t="str">
            <v xml:space="preserve">MARIA PAULA ESTUPIÑAN TIUSO  </v>
          </cell>
          <cell r="BK339" t="str">
            <v>Asesora de Planeación</v>
          </cell>
          <cell r="BL339">
            <v>54</v>
          </cell>
          <cell r="BM339">
            <v>45313</v>
          </cell>
          <cell r="BN339">
            <v>22193904</v>
          </cell>
          <cell r="BO339">
            <v>221</v>
          </cell>
          <cell r="BP339">
            <v>45313</v>
          </cell>
          <cell r="BQ339">
            <v>21330808</v>
          </cell>
          <cell r="CS339" t="str">
            <v>1. Apoyar la implementación del Sistema de Gestión Ambiental bajo los requisitos establecidos en la Norma ISO 14001:2015. 2. Apoyar la implementación, seguimiento y evaluación del Plan de Gestión Integral de Residuos Sólidos (PGIRS), así como sus actualizaciones. 3. Apoyar el manejo, diligenciamiento, reporte, archivo de las cifras y análisis de los datos de residuos sólidos de la Universidad de los Llanos y pagos realizados a los agentes externos. 4. Apoyar la revisión y el seguimiento a los planes de manejo ambiental presentados por los contratistas, en el marco de la ejecución de contratos de obra. 5. Apoyar la implementación, seguimiento y evaluación del Programa de Residuos vegetales y la compensación forestal de Manacacias. 6. Apoyar el desarrollo de auditorías internas en los sistemas de gestión. 7. Brindar apoyo en el seguimiento a la matriz de impactos y aspectos ambientales. 8. Brindar apoyo en el seguimiento al Formato de identificación y seguimiento a los requisitos de las partes interesadas del sistema de gestión ambiental. 9. Apoyar la implementación, seguimiento y evaluación programa de limpieza y desinfección. 10. Apoyar a la supervisión de ejecución de contratos en materia ambiental de acuerdo a su perfil. 11. Apoyar la implementación, seguimiento y evaluación del programa de manejo y control de plagas.</v>
          </cell>
          <cell r="CT339">
            <v>1121936185</v>
          </cell>
          <cell r="CU339">
            <v>641</v>
          </cell>
          <cell r="CV339" t="str">
            <v>24021</v>
          </cell>
          <cell r="CY339">
            <v>8299</v>
          </cell>
          <cell r="CZ339" t="str">
            <v>M6</v>
          </cell>
        </row>
        <row r="340">
          <cell r="B340" t="str">
            <v>0241 DE 2024</v>
          </cell>
          <cell r="C340">
            <v>86014098</v>
          </cell>
          <cell r="D340" t="str">
            <v>DUMAR ALCIDES PARRA FANDIÑO</v>
          </cell>
          <cell r="E340" t="str">
            <v>CONTRATO DE PRESTACIÓN DE SERVICIOS PROFESIONALES</v>
          </cell>
          <cell r="F340" t="str">
            <v>PRESTACIÓN DE SERVICIOS PROFESIONALES NECESARIO PARA EL DESARROLLO DEL PROYECTO FICHA BPUNI VIARE 03 3110 2023 “FORTALECIMIENTO ESTRATÉGICO DE LA CULTURA ORGANIZACIONAL EN LA COMUNICACIÓN INTEGRAL DE LA UNIVERSIDAD DE LOS LLANOS”</v>
          </cell>
          <cell r="G340">
            <v>45313</v>
          </cell>
          <cell r="H340">
            <v>15745883</v>
          </cell>
          <cell r="I340" t="str">
            <v>Cinco (05) meses y veintitrés (23) días calendario</v>
          </cell>
          <cell r="J340">
            <v>45313</v>
          </cell>
          <cell r="K340">
            <v>45487</v>
          </cell>
          <cell r="L340" t="str">
            <v>NO APLICA</v>
          </cell>
          <cell r="M340" t="str">
            <v>NO APLICA</v>
          </cell>
          <cell r="N340" t="str">
            <v>NO APLICA</v>
          </cell>
          <cell r="O340">
            <v>6</v>
          </cell>
          <cell r="P340">
            <v>3549650</v>
          </cell>
          <cell r="Q340">
            <v>45313</v>
          </cell>
          <cell r="R340">
            <v>45351</v>
          </cell>
          <cell r="S340">
            <v>2730500</v>
          </cell>
          <cell r="T340">
            <v>45352</v>
          </cell>
          <cell r="U340">
            <v>45382</v>
          </cell>
          <cell r="V340">
            <v>2730500</v>
          </cell>
          <cell r="W340">
            <v>45383</v>
          </cell>
          <cell r="X340">
            <v>45412</v>
          </cell>
          <cell r="Y340">
            <v>2730500</v>
          </cell>
          <cell r="Z340">
            <v>45413</v>
          </cell>
          <cell r="AA340">
            <v>45443</v>
          </cell>
          <cell r="AB340">
            <v>2730500</v>
          </cell>
          <cell r="AC340">
            <v>45444</v>
          </cell>
          <cell r="AD340">
            <v>45473</v>
          </cell>
          <cell r="AE340">
            <v>1274233</v>
          </cell>
          <cell r="AF340">
            <v>45474</v>
          </cell>
          <cell r="AG340">
            <v>45487</v>
          </cell>
          <cell r="BI340" t="str">
            <v>Secretaria General</v>
          </cell>
          <cell r="BJ340" t="str">
            <v>DEIVER GIOVANNY QUINTERO REYES</v>
          </cell>
          <cell r="BK340" t="str">
            <v>Secretario General</v>
          </cell>
          <cell r="BL340">
            <v>51</v>
          </cell>
          <cell r="BM340">
            <v>45313</v>
          </cell>
          <cell r="BN340">
            <v>103506846</v>
          </cell>
          <cell r="BO340">
            <v>215</v>
          </cell>
          <cell r="BP340">
            <v>45313</v>
          </cell>
          <cell r="BQ340">
            <v>15745883</v>
          </cell>
          <cell r="CS340" t="str">
            <v>1. Prestar apoyo en la redacción y corrección de textos de boletines externos de prensa. 2. Apoyar en la redacción, revisión y corrección de textos del boletín interno ‘El Unillanista’ y el periódico ‘Unillanos al Día’. 3. Prestar apoyo en la realización de productos en formato de audio y a fines. 4. Colaborar con el acompañamiento periodístico y cubrimiento de los diferentes eventos de la Universidad de los Llanos. 5. Prestar apoyo en las transmisiones y protocolo de eventos especiales institucionales de acuerdo a requerimientos. 6. Prestar apoyo en la revisión, actualización y organización de base de datos de periodistas, medios de comunicación, entidades e instituciones y solicitudes externas. 7. Prestar apoyo en publicación en la página web de la institución. 8. Apoyar en la revisión y actualización de matrices correspondientes al Área de Comunicaciones. 9. Contribuir con el manejo y cuidado de todas las herramientas tecnológicas e implementos que sean puestos a su disposición para el desarrollo de sus actividades. 10. Contribuir en las actividades administrativas que se desarrollan en marco del proyecto Ficha BPUNI VIARE 03 3110 2023 “Fortalecimiento estratégico de la cultura organizacional en la comunicación integral de la Universidad de los Llanos”. 11. Brindar apoyo en la creación de material audiovisual (reels, historias) de los eventos desarrollados por la Universidad con el fin de dinamizar las interacciones en las redes sociales. 12. Contribuir en la edición de los textos periodísticos y productos en general del área de comunicaciones, en lo concerniente a la edición y corrección de estilo.</v>
          </cell>
          <cell r="CT340">
            <v>86014098</v>
          </cell>
          <cell r="CU340">
            <v>620</v>
          </cell>
          <cell r="CV340" t="str">
            <v>40063</v>
          </cell>
          <cell r="CY340">
            <v>8299</v>
          </cell>
          <cell r="CZ340" t="str">
            <v>M6</v>
          </cell>
        </row>
        <row r="341">
          <cell r="B341" t="str">
            <v>0242 DE 2024</v>
          </cell>
          <cell r="C341">
            <v>1121937453</v>
          </cell>
          <cell r="D341" t="str">
            <v>ZUE TATIANA CASTRO VELEZ</v>
          </cell>
          <cell r="E341" t="str">
            <v>CONTRATO DE PRESTACIÓN DE SERVICIOS PROFESIONALES</v>
          </cell>
          <cell r="F341" t="str">
            <v>PRESTACIÓN DE SERVICIOS PROFESIONALES NECESARIO PARA EL DESARROLLO DEL PROYECTO FICHA BPUNI VIARE 03 3110 2023 “FORTALECIMIENTO ESTRATÉGICO DE LA CULTURA ORGANIZACIONAL EN LA COMUNICACIÓN INTEGRAL DE LA UNIVERSIDAD DE LOS LLANOS”</v>
          </cell>
          <cell r="G341">
            <v>45313</v>
          </cell>
          <cell r="H341">
            <v>15745883</v>
          </cell>
          <cell r="I341" t="str">
            <v>Cinco (05) meses y veintitrés (23) días calendario</v>
          </cell>
          <cell r="J341">
            <v>45313</v>
          </cell>
          <cell r="K341">
            <v>45487</v>
          </cell>
          <cell r="L341" t="str">
            <v>NO APLICA</v>
          </cell>
          <cell r="M341" t="str">
            <v>NO APLICA</v>
          </cell>
          <cell r="N341" t="str">
            <v>NO APLICA</v>
          </cell>
          <cell r="O341">
            <v>6</v>
          </cell>
          <cell r="P341">
            <v>3549650</v>
          </cell>
          <cell r="Q341">
            <v>45313</v>
          </cell>
          <cell r="R341">
            <v>45351</v>
          </cell>
          <cell r="S341">
            <v>2730500</v>
          </cell>
          <cell r="T341">
            <v>45352</v>
          </cell>
          <cell r="U341">
            <v>45382</v>
          </cell>
          <cell r="V341">
            <v>2730500</v>
          </cell>
          <cell r="W341">
            <v>45383</v>
          </cell>
          <cell r="X341">
            <v>45412</v>
          </cell>
          <cell r="Y341">
            <v>2730500</v>
          </cell>
          <cell r="Z341">
            <v>45413</v>
          </cell>
          <cell r="AA341">
            <v>45443</v>
          </cell>
          <cell r="AB341">
            <v>2730500</v>
          </cell>
          <cell r="AC341">
            <v>45444</v>
          </cell>
          <cell r="AD341">
            <v>45473</v>
          </cell>
          <cell r="AE341">
            <v>1274233</v>
          </cell>
          <cell r="AF341">
            <v>45474</v>
          </cell>
          <cell r="AG341">
            <v>45487</v>
          </cell>
          <cell r="BI341" t="str">
            <v>Secretaria General</v>
          </cell>
          <cell r="BJ341" t="str">
            <v>DEIVER GIOVANNY QUINTERO REYES</v>
          </cell>
          <cell r="BK341" t="str">
            <v>Secretario General</v>
          </cell>
          <cell r="BL341">
            <v>51</v>
          </cell>
          <cell r="BM341">
            <v>45313</v>
          </cell>
          <cell r="BN341">
            <v>103506846</v>
          </cell>
          <cell r="BO341">
            <v>216</v>
          </cell>
          <cell r="BP341">
            <v>45313</v>
          </cell>
          <cell r="BQ341">
            <v>15745883</v>
          </cell>
          <cell r="CS341" t="str">
            <v>1. Prestar apoyo en el diseño y producción de contenido institucional para medios internos y externos. 2. Prestar apoyo en la redacción de boletines internos y de prensa de acuerdo a las fuentes señaladas. 3. Colaborar con el acompañamiento y cubrimiento de los diferentes eventos de la Universidad de los Llanos. 4. Prestar apoyo en las transmisiones y protocolo de eventos especiales de acuerdo a requerimientos. 5. Prestar apoyo en el manejo y publicación en la página web de la institución. 6. Apoyar en la elaboración del boletín ‘El Unillanista’. 7. Apoyar en la revisión y actualización de matrices correspondientes al Área de Comunicaciones. 8. Contribuir con el manejo y cuidado de todas las herramientas tecnológicas e implementos que sean puestos a su disposición para el desarrollo de sus actividades.  9. Contribuir en las actividades administrativas que se desarrollan en marco del proyecto Ficha BPUNI VIARE 03 3110 2023 “Fortalecimiento estratégico de la cultura organizacional en la comunicación integral de la Universidad de los Llanos”. 10. Brindar apoyo en la creación de material audiovisual (reels, historias) de los eventos desarrollados por la Universidad con el fin de dinamizar las interacciones en las redes sociales.</v>
          </cell>
          <cell r="CT341">
            <v>1121937453</v>
          </cell>
          <cell r="CU341">
            <v>620</v>
          </cell>
          <cell r="CV341" t="str">
            <v>40063</v>
          </cell>
          <cell r="CY341">
            <v>7310</v>
          </cell>
          <cell r="CZ341" t="str">
            <v>M6</v>
          </cell>
        </row>
        <row r="342">
          <cell r="B342" t="str">
            <v>0243 DE 2024</v>
          </cell>
          <cell r="C342">
            <v>1053783494</v>
          </cell>
          <cell r="D342" t="str">
            <v>JORGE ALBERTO FERNANDEZ GUTIERREZ</v>
          </cell>
          <cell r="E342" t="str">
            <v>CONTRATO DE PRESTACIÓN DE SERVICIOS PROFESIONALES</v>
          </cell>
          <cell r="F342" t="str">
            <v>PRESTACIÓN DE SERVICIOS PROFESIONALES NECESARIO PARA EL DESARROLLO DEL PROYECTO FICHA BPUNI VIARE 03 3110 2023 “FORTALECIMIENTO ESTRATÉGICO DE LA CULTURA ORGANIZACIONAL EN LA COMUNICACIÓN INTEGRAL DE LA UNIVERSIDAD DE LOS LLANOS”</v>
          </cell>
          <cell r="G342">
            <v>45313</v>
          </cell>
          <cell r="H342">
            <v>28318485</v>
          </cell>
          <cell r="I342" t="str">
            <v>Cinco (05) meses y veintitrés (23) días calendario</v>
          </cell>
          <cell r="J342">
            <v>45313</v>
          </cell>
          <cell r="K342">
            <v>45487</v>
          </cell>
          <cell r="L342" t="str">
            <v>NO APLICA</v>
          </cell>
          <cell r="M342" t="str">
            <v>NO APLICA</v>
          </cell>
          <cell r="N342" t="str">
            <v>NO APLICA</v>
          </cell>
          <cell r="O342">
            <v>6</v>
          </cell>
          <cell r="P342">
            <v>6383936</v>
          </cell>
          <cell r="Q342">
            <v>45313</v>
          </cell>
          <cell r="R342">
            <v>45351</v>
          </cell>
          <cell r="S342">
            <v>4910720</v>
          </cell>
          <cell r="T342">
            <v>45352</v>
          </cell>
          <cell r="U342">
            <v>45382</v>
          </cell>
          <cell r="V342">
            <v>4910720</v>
          </cell>
          <cell r="W342">
            <v>45383</v>
          </cell>
          <cell r="X342">
            <v>45412</v>
          </cell>
          <cell r="Y342">
            <v>4910720</v>
          </cell>
          <cell r="Z342">
            <v>45413</v>
          </cell>
          <cell r="AA342">
            <v>45443</v>
          </cell>
          <cell r="AB342">
            <v>4910720</v>
          </cell>
          <cell r="AC342">
            <v>45444</v>
          </cell>
          <cell r="AD342">
            <v>45473</v>
          </cell>
          <cell r="AE342">
            <v>2291669</v>
          </cell>
          <cell r="AF342">
            <v>45474</v>
          </cell>
          <cell r="AG342">
            <v>45487</v>
          </cell>
          <cell r="BI342" t="str">
            <v>Secretaria General</v>
          </cell>
          <cell r="BJ342" t="str">
            <v>DEIVER GIOVANNY QUINTERO REYES</v>
          </cell>
          <cell r="BK342" t="str">
            <v>Secretario General</v>
          </cell>
          <cell r="BL342">
            <v>51</v>
          </cell>
          <cell r="BM342">
            <v>45313</v>
          </cell>
          <cell r="BN342">
            <v>103506846</v>
          </cell>
          <cell r="BO342">
            <v>217</v>
          </cell>
          <cell r="BP342">
            <v>45313</v>
          </cell>
          <cell r="BQ342">
            <v>28318485</v>
          </cell>
          <cell r="CS342" t="str">
            <v>1. Contribuir en la coordinación las diferentes acciones para el buen desarrollo del proceso de comunicación institucional. 2. Contribuir con el diseño e implementación del Plan de Comunicaciones y Medios de la Universidad. 3. Colaborar en la selección y verificación del cumplimiento de la pauta publicitaria que la Universidad de los Llanos contrata con los diferentes medios de comunicación regional o nacional. 4. Contribuir con la recepción, diligenciamiento y requerimientos de los documentos, oficios salientes y entrantes del proceso de comunicación institucional de la Universidad de los Llanos. 5. Colaborar en la revisión y aprobación de los productos periodísticos realizados dentro del proceso de comunicación institucional para ser publicados a través de las redes sociales y los diferentes canales periodísticos institucionales. 6. Coordinar los cubrimientos y acompañamientos a eventos. 7. Prestar apoyo en el monitoreo y seguimiento a los medios. 8. Contribuir en el cumplimiento de los requerimientos realizados por la comunidad Unillanista. 9. Apoyar en la revisión y actualización de matrices correspondientes al Área de Comunicaciones. 10. Contribuir con el manejo y cuidado de todas las herramientas tecnológicas e implementos que sean puestos a su disposición para el desarrollo de sus actividades.</v>
          </cell>
          <cell r="CT342">
            <v>1053783494.8</v>
          </cell>
          <cell r="CU342">
            <v>620</v>
          </cell>
          <cell r="CV342" t="str">
            <v>40063</v>
          </cell>
          <cell r="CY342">
            <v>9609</v>
          </cell>
          <cell r="CZ342" t="str">
            <v>M6</v>
          </cell>
        </row>
        <row r="343">
          <cell r="B343" t="str">
            <v>0244 DE 2024</v>
          </cell>
          <cell r="C343">
            <v>1121914875</v>
          </cell>
          <cell r="D343" t="str">
            <v>SEBASTIAN GUZMAN RAVE</v>
          </cell>
          <cell r="E343" t="str">
            <v>CONTRATO DE PRESTACIÓN DE SERVICIOS DE APOYO A LA GESTIÓN</v>
          </cell>
          <cell r="F343" t="str">
            <v>PRESTACIÓN DE SERVICIOS DE APOYO A LA GESTIÓN NECESARIO PARA EL DESARROLLO DEL PROYECTO FICHA BPUNI VIARE 03 3110 2023 “FORTALECIMIENTO ESTRATÉGICO DE LA CULTURA ORGANIZACIONAL EN LA COMUNICACIÓN INTEGRAL DE LA UNIVERSIDAD DE LOS LLANOS”</v>
          </cell>
          <cell r="G343">
            <v>45313</v>
          </cell>
          <cell r="H343">
            <v>13975355</v>
          </cell>
          <cell r="I343" t="str">
            <v>Cinco (05) meses y veintitrés (23) días calendario</v>
          </cell>
          <cell r="J343">
            <v>45313</v>
          </cell>
          <cell r="K343">
            <v>45487</v>
          </cell>
          <cell r="L343" t="str">
            <v>NO APLICA</v>
          </cell>
          <cell r="M343" t="str">
            <v>NO APLICA</v>
          </cell>
          <cell r="N343" t="str">
            <v>NO APLICA</v>
          </cell>
          <cell r="O343">
            <v>6</v>
          </cell>
          <cell r="P343">
            <v>3150514</v>
          </cell>
          <cell r="Q343">
            <v>45313</v>
          </cell>
          <cell r="R343">
            <v>45351</v>
          </cell>
          <cell r="S343">
            <v>2423472</v>
          </cell>
          <cell r="T343">
            <v>45352</v>
          </cell>
          <cell r="U343">
            <v>45382</v>
          </cell>
          <cell r="V343">
            <v>2423472</v>
          </cell>
          <cell r="W343">
            <v>45383</v>
          </cell>
          <cell r="X343">
            <v>45412</v>
          </cell>
          <cell r="Y343">
            <v>2423472</v>
          </cell>
          <cell r="Z343">
            <v>45413</v>
          </cell>
          <cell r="AA343">
            <v>45443</v>
          </cell>
          <cell r="AB343">
            <v>2423472</v>
          </cell>
          <cell r="AC343">
            <v>45444</v>
          </cell>
          <cell r="AD343">
            <v>45473</v>
          </cell>
          <cell r="AE343">
            <v>1130953</v>
          </cell>
          <cell r="AF343">
            <v>45474</v>
          </cell>
          <cell r="AG343">
            <v>45487</v>
          </cell>
          <cell r="BI343" t="str">
            <v>Secretaria General</v>
          </cell>
          <cell r="BJ343" t="str">
            <v>DEIVER GIOVANNY QUINTERO REYES</v>
          </cell>
          <cell r="BK343" t="str">
            <v>Secretario General</v>
          </cell>
          <cell r="BL343">
            <v>51</v>
          </cell>
          <cell r="BM343">
            <v>45313</v>
          </cell>
          <cell r="BN343">
            <v>103506846</v>
          </cell>
          <cell r="BO343">
            <v>218</v>
          </cell>
          <cell r="BP343">
            <v>45313</v>
          </cell>
          <cell r="BQ343">
            <v>13975355</v>
          </cell>
          <cell r="CS343" t="str">
            <v>1. Prestar apoyo en la pre-producción, producción, postproducción y realización de piezas audiovisuales para redes sociales y publicidad. 2. Prestar apoyo en el archivo de registros audiovisuales depurarlo y mantener orden para preservarlos en el disco externo. 3. Contribuir en la elaboración de piezas gráficas y audiovisuales en las diferentes campañas y estrategias de comunicación. 4. Prestar apoyo en el diseño de elementos gráficos para identificar los videos o clips (cintas, membretes, banner e intros). 5. Contribuir en elaboración y edición de video clips y videos Institucionales. 6. Contribuir para que los productos comunicacionales estén publicados en las redes oficiales. 7. Prestar apoyo en la verificación del buen funcionamiento de los equipos audiovisuales: como cámaras, video-cámaras y otros. 8. Apoyar en el registro fotográfico y audiovisual de los eventos institucionales. 9. Prestar apoyo con las herramientas virtuales (Facebook live, streaming) y las demás herramientas necesarias para el desarrollo de las actividades del área de Comunicaciones. 10. Apoyar en la revisión y actualización de matrices correspondientes al Área de Comunicaciones. 11. Contribuir con el manejo y cuidado de todas las herramientas tecnológicas e implementos que sean puestos a su disposición para el desarrollo de sus actividades.</v>
          </cell>
          <cell r="CT343">
            <v>1121914875</v>
          </cell>
          <cell r="CU343">
            <v>620</v>
          </cell>
          <cell r="CV343" t="str">
            <v>40063</v>
          </cell>
          <cell r="CY343">
            <v>7420</v>
          </cell>
          <cell r="CZ343" t="str">
            <v>M6</v>
          </cell>
        </row>
        <row r="344">
          <cell r="B344" t="str">
            <v>0245 DE 2024</v>
          </cell>
          <cell r="C344">
            <v>1082932074</v>
          </cell>
          <cell r="D344" t="str">
            <v>MARIA PAULA VANEGAS HERNANDEZ</v>
          </cell>
          <cell r="E344" t="str">
            <v>CONTRATO DE PRESTACIÓN DE SERVICIOS PROFESIONALES</v>
          </cell>
          <cell r="F344" t="str">
            <v>PRESTACIÓN DE SERVICIOS PROFESIONALES NECESARIO PARA EL DESARROLLO DEL PROYECTO FICHA BPUNI VIARE 03 3110 2023 “FORTALECIMIENTO ESTRATÉGICO DE LA CULTURA ORGANIZACIONAL EN LA COMUNICACIÓN INTEGRAL DE LA UNIVERSIDAD DE LOS LLANOS”</v>
          </cell>
          <cell r="G344">
            <v>45313</v>
          </cell>
          <cell r="H344">
            <v>15745883</v>
          </cell>
          <cell r="I344" t="str">
            <v>Cinco (05) meses y veintitrés (23) días calendario</v>
          </cell>
          <cell r="J344">
            <v>45313</v>
          </cell>
          <cell r="K344">
            <v>45487</v>
          </cell>
          <cell r="L344" t="str">
            <v>NO APLICA</v>
          </cell>
          <cell r="M344" t="str">
            <v>NO APLICA</v>
          </cell>
          <cell r="N344" t="str">
            <v>NO APLICA</v>
          </cell>
          <cell r="O344">
            <v>6</v>
          </cell>
          <cell r="P344">
            <v>3549650</v>
          </cell>
          <cell r="Q344">
            <v>45313</v>
          </cell>
          <cell r="R344">
            <v>45351</v>
          </cell>
          <cell r="S344">
            <v>2730500</v>
          </cell>
          <cell r="T344">
            <v>45352</v>
          </cell>
          <cell r="U344">
            <v>45382</v>
          </cell>
          <cell r="V344">
            <v>2730500</v>
          </cell>
          <cell r="W344">
            <v>45383</v>
          </cell>
          <cell r="X344">
            <v>45412</v>
          </cell>
          <cell r="Y344">
            <v>2730500</v>
          </cell>
          <cell r="Z344">
            <v>45413</v>
          </cell>
          <cell r="AA344">
            <v>45443</v>
          </cell>
          <cell r="AB344">
            <v>2730500</v>
          </cell>
          <cell r="AC344">
            <v>45444</v>
          </cell>
          <cell r="AD344">
            <v>45473</v>
          </cell>
          <cell r="AE344">
            <v>1274233</v>
          </cell>
          <cell r="AF344">
            <v>45474</v>
          </cell>
          <cell r="AG344">
            <v>45487</v>
          </cell>
          <cell r="BI344" t="str">
            <v>Secretaria General</v>
          </cell>
          <cell r="BJ344" t="str">
            <v>DEIVER GIOVANNY QUINTERO REYES</v>
          </cell>
          <cell r="BK344" t="str">
            <v>Secretario General</v>
          </cell>
          <cell r="BL344">
            <v>51</v>
          </cell>
          <cell r="BM344">
            <v>45313</v>
          </cell>
          <cell r="BN344">
            <v>103506846</v>
          </cell>
          <cell r="BO344">
            <v>219</v>
          </cell>
          <cell r="BP344">
            <v>45313</v>
          </cell>
          <cell r="BQ344">
            <v>15745883</v>
          </cell>
          <cell r="CS344" t="str">
            <v>1. Contribuir en la construcción de estrategias de comunicación y plan de comunicaciones institucional. 2.  Prestar apoyo en el diseño y producción de contenidos en formato de audio y a fines para medios internos y externos. 3. Prestar apoyo en la redacción de boletines internos y de prensa de acuerdo a las fuentes asignadas. 4. Prestar apoyo en la redacción de notas informativas. 5. Colaborar con el acompañamiento y cubrimiento de los diferentes eventos de la Universidad de los Llanos por parte del proceso de comunicación institucional.  6. Prestar apoyo en las transmisiones y protocolo de eventos institucionales a través de redes sociales, de acuerdo a requerimientos y disponibilidad. 7. Prestar apoyo en el manejo y publicación en la página web de la institución. 8. Prestar apoyo en la realización del boletín ‘El Unillanista’ y el periódico “Revista Contexto de proyección social”. 9. Apoyar en la revisión y actualización de matrices correspondientes al Área de Comunicaciones. 10. Contribuir con el manejo y cuidado de todas las herramientas tecnológicas e implementos que sean puestos a su disposición para el desarrollo de sus actividades. 11. Contribuir en las actividades administrativas que se desarrollan en marco del proyecto Ficha BPUNI VIARE 03 3110 2023 “Fortalecimiento estratégico de la cultura organizacional en la comunicación integral de la Universidad de los Llanos”. 12. Brindar apoyo en la creación de material audiovisual (reels, historias) de los eventos desarrollados por la Universidad con el fin de dinamizar las interacciones en las redes sociales.</v>
          </cell>
          <cell r="CT344">
            <v>1082932074</v>
          </cell>
          <cell r="CU344">
            <v>620</v>
          </cell>
          <cell r="CV344" t="str">
            <v>40063</v>
          </cell>
          <cell r="CY344">
            <v>8299</v>
          </cell>
          <cell r="CZ344" t="str">
            <v>M6</v>
          </cell>
        </row>
        <row r="345">
          <cell r="B345" t="str">
            <v>0246 DE 2024</v>
          </cell>
          <cell r="C345">
            <v>1121885006</v>
          </cell>
          <cell r="D345" t="str">
            <v>ELDER YOVANNY CORTES ESCOBAR</v>
          </cell>
          <cell r="E345" t="str">
            <v>CONTRATO DE PRESTACIÓN DE SERVICIOS DE APOYO A LA GESTIÓN</v>
          </cell>
          <cell r="F345" t="str">
            <v>PRESTACIÓN DE SERVICIOS DE APOYO A LA GESTIÓN NECESARIO PARA EL DESARROLLO DEL PROYECTO FICHA BPUNI VIARE 03 3110 2023 “FORTALECIMIENTO ESTRATÉGICO DE LA CULTURA ORGANIZACIONAL EN LA COMUNICACIÓN INTEGRAL DE LA UNIVERSIDAD DE LOS LLANOS”</v>
          </cell>
          <cell r="G345">
            <v>45313</v>
          </cell>
          <cell r="H345">
            <v>13975355</v>
          </cell>
          <cell r="I345" t="str">
            <v>Cinco (05) meses y veintitrés (23) días calendario</v>
          </cell>
          <cell r="J345">
            <v>45313</v>
          </cell>
          <cell r="K345">
            <v>45487</v>
          </cell>
          <cell r="L345" t="str">
            <v>NO APLICA</v>
          </cell>
          <cell r="M345" t="str">
            <v>NO APLICA</v>
          </cell>
          <cell r="N345" t="str">
            <v>NO APLICA</v>
          </cell>
          <cell r="O345">
            <v>6</v>
          </cell>
          <cell r="P345">
            <v>3150514</v>
          </cell>
          <cell r="Q345">
            <v>45313</v>
          </cell>
          <cell r="R345">
            <v>45351</v>
          </cell>
          <cell r="S345">
            <v>2423472</v>
          </cell>
          <cell r="T345">
            <v>45352</v>
          </cell>
          <cell r="U345">
            <v>45382</v>
          </cell>
          <cell r="V345">
            <v>2423472</v>
          </cell>
          <cell r="W345">
            <v>45383</v>
          </cell>
          <cell r="X345">
            <v>45412</v>
          </cell>
          <cell r="Y345">
            <v>2423472</v>
          </cell>
          <cell r="Z345">
            <v>45413</v>
          </cell>
          <cell r="AA345">
            <v>45443</v>
          </cell>
          <cell r="AB345">
            <v>2423472</v>
          </cell>
          <cell r="AC345">
            <v>45444</v>
          </cell>
          <cell r="AD345">
            <v>45473</v>
          </cell>
          <cell r="AE345">
            <v>1130953</v>
          </cell>
          <cell r="AF345">
            <v>45474</v>
          </cell>
          <cell r="AG345">
            <v>45487</v>
          </cell>
          <cell r="BI345" t="str">
            <v>Secretaria General</v>
          </cell>
          <cell r="BJ345" t="str">
            <v>DEIVER GIOVANNY QUINTERO REYES</v>
          </cell>
          <cell r="BK345" t="str">
            <v>Secretario General</v>
          </cell>
          <cell r="BL345">
            <v>51</v>
          </cell>
          <cell r="BM345">
            <v>45313</v>
          </cell>
          <cell r="BN345">
            <v>103506846</v>
          </cell>
          <cell r="BO345">
            <v>220</v>
          </cell>
          <cell r="BP345">
            <v>45313</v>
          </cell>
          <cell r="BQ345">
            <v>13975355</v>
          </cell>
          <cell r="CS345" t="str">
            <v>1. Prestar apoyo en la realización de piezas gráficas para redes sociales y publicidad. 2. Prestar apoyo en el diseño de tarjetas (invitaciones, alusivos a una fecha importante, festividades, entre otros). 3. Contribuir en elaboración y edición de video clips y videos Institucionales. 4.  Apoyar con la elaboración del boletín informativo digital El Unillanista y El periódico “Revista Contexto de proyección social”. 5. Prestar apoyo en el registro fotográfico de eventos institucionales. 6. Prestar apoyo en el diseño en la transmisión en vivo de eventos institucionales, a través de las redes sociales oficiales. 7. Apoyar en la revisión y actualización de matrices correspondientes al Área de Comunicaciones. 8. Contribuir con el manejo y cuidado de todas las herramientas tecnológicas e implementos que sean puestos a su disposición para el desarrollo de sus actividades.</v>
          </cell>
          <cell r="CT345">
            <v>1121885006</v>
          </cell>
          <cell r="CU345">
            <v>620</v>
          </cell>
          <cell r="CV345" t="str">
            <v>40063</v>
          </cell>
          <cell r="CY345">
            <v>8299</v>
          </cell>
          <cell r="CZ345" t="str">
            <v>M6</v>
          </cell>
        </row>
        <row r="346">
          <cell r="B346" t="str">
            <v>0247 DE 2024</v>
          </cell>
          <cell r="C346">
            <v>17266736</v>
          </cell>
          <cell r="D346" t="str">
            <v>MANUEL HERNANDO GONZALEZ BACCA</v>
          </cell>
          <cell r="E346" t="str">
            <v>CONTRATO DE PRESTACIÓN DE SERVICIOS PROFESIONALES</v>
          </cell>
          <cell r="F346" t="str">
            <v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v>
          </cell>
          <cell r="G346">
            <v>45313</v>
          </cell>
          <cell r="H346">
            <v>17653081</v>
          </cell>
          <cell r="I346" t="str">
            <v>Cinco (05) meses y veintitrés (23) días calendario</v>
          </cell>
          <cell r="J346">
            <v>45313</v>
          </cell>
          <cell r="K346">
            <v>45487</v>
          </cell>
          <cell r="L346" t="str">
            <v>NO APLICA</v>
          </cell>
          <cell r="M346" t="str">
            <v>NO APLICA</v>
          </cell>
          <cell r="N346" t="str">
            <v>NO APLICA</v>
          </cell>
          <cell r="O346">
            <v>6</v>
          </cell>
          <cell r="P346">
            <v>3979596</v>
          </cell>
          <cell r="Q346">
            <v>45313</v>
          </cell>
          <cell r="R346">
            <v>45351</v>
          </cell>
          <cell r="S346">
            <v>3061228</v>
          </cell>
          <cell r="T346">
            <v>45352</v>
          </cell>
          <cell r="U346">
            <v>45382</v>
          </cell>
          <cell r="V346">
            <v>3061228</v>
          </cell>
          <cell r="W346">
            <v>45383</v>
          </cell>
          <cell r="X346">
            <v>45412</v>
          </cell>
          <cell r="Y346">
            <v>3061228</v>
          </cell>
          <cell r="Z346">
            <v>45413</v>
          </cell>
          <cell r="AA346">
            <v>45443</v>
          </cell>
          <cell r="AB346">
            <v>3061228</v>
          </cell>
          <cell r="AC346">
            <v>45444</v>
          </cell>
          <cell r="AD346">
            <v>45473</v>
          </cell>
          <cell r="AE346">
            <v>1428573</v>
          </cell>
          <cell r="AF346">
            <v>45474</v>
          </cell>
          <cell r="AG346">
            <v>45487</v>
          </cell>
          <cell r="BI346" t="str">
            <v>Vicerrectoría Académica</v>
          </cell>
          <cell r="BJ346" t="str">
            <v>MONICA SILVA QUICENO</v>
          </cell>
          <cell r="BK346" t="str">
            <v>Vicerrector Universitario</v>
          </cell>
          <cell r="BL346">
            <v>58</v>
          </cell>
          <cell r="BM346">
            <v>45313</v>
          </cell>
          <cell r="BN346">
            <v>86358209</v>
          </cell>
          <cell r="BO346">
            <v>299</v>
          </cell>
          <cell r="BP346">
            <v>45313</v>
          </cell>
          <cell r="BQ346">
            <v>17653081</v>
          </cell>
          <cell r="CS346" t="str">
            <v>1. Apoyar el diseño, implementación, divulgación y seguimiento de convocatorias internas de movilidad académica saliente de estudiantes presentación de ponencias, cursos cortos, participación en eventos, misiones académicas y estancias de investigación. 2. Apoyar el diseño, implementación, divulgación y seguimiento de convocatorias internas de movilidad entrante de docentes nacionales o extranjeros que participan con una agenda de cooperación relacionada con las tres funciones misionales. 3. Contribuir en el acompañamiento a programas académicos, facultades, escuelas, entre otras áreas que se postulen a movilidad entrante. 4. Contribuir en la asesoría y seguimiento de los estudiantes que se postulan de movilidad saliente en de presentación de ponencias, cursos cortos, participación en eventos, misiones académicas y estancias de investigación.  5. Coadyuvar en la consolidación de información de docentes en movilidad saliente que participan en presentación de ponencias, cursos cortos, participación en eventos, misiones académicas y estancias de investigación.  6. Contribuir al seguimiento del proyecto de inversión de Internacionalización.  7. Coadyuvar en el reporte interno de OIRI los datos relacionados con movilidad de los programas académicos y con el registro SIRE de extranjeros en movilidad entrante.</v>
          </cell>
          <cell r="CT346">
            <v>17266736</v>
          </cell>
          <cell r="CU346">
            <v>631</v>
          </cell>
          <cell r="CV346" t="str">
            <v>53020</v>
          </cell>
          <cell r="CY346">
            <v>8299</v>
          </cell>
          <cell r="CZ346" t="str">
            <v>M6</v>
          </cell>
        </row>
        <row r="347">
          <cell r="B347" t="str">
            <v>0248 DE 2024</v>
          </cell>
          <cell r="C347">
            <v>1121878373</v>
          </cell>
          <cell r="D347" t="str">
            <v>RICARDO ARANGO RESTREPO</v>
          </cell>
          <cell r="E347" t="str">
            <v>CONTRATO DE PRESTACIÓN DE SERVICIOS PROFESIONALES</v>
          </cell>
          <cell r="F347" t="str">
            <v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v>
          </cell>
          <cell r="G347">
            <v>45313</v>
          </cell>
          <cell r="H347">
            <v>17653081</v>
          </cell>
          <cell r="I347" t="str">
            <v>Cinco (05) meses y veintitrés (23) días calendario</v>
          </cell>
          <cell r="J347">
            <v>45313</v>
          </cell>
          <cell r="K347">
            <v>45487</v>
          </cell>
          <cell r="L347" t="str">
            <v>NO APLICA</v>
          </cell>
          <cell r="M347" t="str">
            <v>NO APLICA</v>
          </cell>
          <cell r="N347" t="str">
            <v>NO APLICA</v>
          </cell>
          <cell r="O347">
            <v>6</v>
          </cell>
          <cell r="P347">
            <v>3979596</v>
          </cell>
          <cell r="Q347">
            <v>45313</v>
          </cell>
          <cell r="R347">
            <v>45351</v>
          </cell>
          <cell r="S347">
            <v>3061228</v>
          </cell>
          <cell r="T347">
            <v>45352</v>
          </cell>
          <cell r="U347">
            <v>45382</v>
          </cell>
          <cell r="V347">
            <v>3061228</v>
          </cell>
          <cell r="W347">
            <v>45383</v>
          </cell>
          <cell r="X347">
            <v>45412</v>
          </cell>
          <cell r="Y347">
            <v>3061228</v>
          </cell>
          <cell r="Z347">
            <v>45413</v>
          </cell>
          <cell r="AA347">
            <v>45443</v>
          </cell>
          <cell r="AB347">
            <v>3061228</v>
          </cell>
          <cell r="AC347">
            <v>45444</v>
          </cell>
          <cell r="AD347">
            <v>45473</v>
          </cell>
          <cell r="AE347">
            <v>1428573</v>
          </cell>
          <cell r="AF347">
            <v>45474</v>
          </cell>
          <cell r="AG347">
            <v>45487</v>
          </cell>
          <cell r="BI347" t="str">
            <v>Vicerrectoría Académica</v>
          </cell>
          <cell r="BJ347" t="str">
            <v>MONICA SILVA QUICENO</v>
          </cell>
          <cell r="BK347" t="str">
            <v>Vicerrector Universitario</v>
          </cell>
          <cell r="BL347">
            <v>58</v>
          </cell>
          <cell r="BM347">
            <v>45313</v>
          </cell>
          <cell r="BN347">
            <v>86358209</v>
          </cell>
          <cell r="BO347">
            <v>300</v>
          </cell>
          <cell r="BP347">
            <v>45313</v>
          </cell>
          <cell r="BQ347">
            <v>17653081</v>
          </cell>
          <cell r="CS347" t="str">
            <v>1. Coadyuvar en la oferta de los programas académicos a nivel internacional a través de los programas de movilidad académica internacional. 2. Apoyar el diseño, implementación, divulgación y seguimiento de convocatorias internas y externas de movilidad académica entrante de estudiantes en intercambios académico, prácticas y pasantías. 3. Apoyar la gestión de casas amigas.  4. Apoyar la consecución de nuevas alianzas internacionales y seguimiento de ejecución de los convenios nacionales e internacionales.  5. Apoyar el proceso de liquidación de convenios que culminan su vigencia.  6. Apoyar la gestión de convocatorias de cooperación internacional que fomenten el intercambio de conocimiento y de experiencias académicas, culturales, técnicas y científicas y en encuentros de relacionamiento académico.  7. Contribuir en la consolidación de informes de convocatorias de movilidad entrante de estudiantes, información de estudiantes. 8. Apoyar la organización de eventos de estudiantes que se encuentran en movilidad académica entrante.  9. Coadyuvar en el cumplimiento de los procedimientos e indicadores de movilidad entrante y de gestión de convenios.</v>
          </cell>
          <cell r="CT347">
            <v>1121878373</v>
          </cell>
          <cell r="CU347">
            <v>631</v>
          </cell>
          <cell r="CV347" t="str">
            <v>53020</v>
          </cell>
          <cell r="CY347">
            <v>8211</v>
          </cell>
          <cell r="CZ347" t="str">
            <v>M6</v>
          </cell>
        </row>
        <row r="348">
          <cell r="B348" t="str">
            <v>0249 DE 2024</v>
          </cell>
          <cell r="C348">
            <v>35264483</v>
          </cell>
          <cell r="D348" t="str">
            <v>ADRIANA MARIA MORA SAAVEDRA</v>
          </cell>
          <cell r="E348" t="str">
            <v>CONTRATO DE PRESTACIÓN DE SERVICIOS PROFESIONALES</v>
          </cell>
          <cell r="F348" t="str">
            <v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v>
          </cell>
          <cell r="G348">
            <v>45313</v>
          </cell>
          <cell r="H348">
            <v>17653081</v>
          </cell>
          <cell r="I348" t="str">
            <v>Cinco (05) meses y veintitrés (23) días calendario</v>
          </cell>
          <cell r="J348">
            <v>45313</v>
          </cell>
          <cell r="K348">
            <v>45487</v>
          </cell>
          <cell r="L348" t="str">
            <v>NO APLICA</v>
          </cell>
          <cell r="M348" t="str">
            <v>NO APLICA</v>
          </cell>
          <cell r="N348" t="str">
            <v>NO APLICA</v>
          </cell>
          <cell r="O348">
            <v>6</v>
          </cell>
          <cell r="P348">
            <v>3979596</v>
          </cell>
          <cell r="Q348">
            <v>45313</v>
          </cell>
          <cell r="R348">
            <v>45351</v>
          </cell>
          <cell r="S348">
            <v>3061228</v>
          </cell>
          <cell r="T348">
            <v>45352</v>
          </cell>
          <cell r="U348">
            <v>45382</v>
          </cell>
          <cell r="V348">
            <v>3061228</v>
          </cell>
          <cell r="W348">
            <v>45383</v>
          </cell>
          <cell r="X348">
            <v>45412</v>
          </cell>
          <cell r="Y348">
            <v>3061228</v>
          </cell>
          <cell r="Z348">
            <v>45413</v>
          </cell>
          <cell r="AA348">
            <v>45443</v>
          </cell>
          <cell r="AB348">
            <v>3061228</v>
          </cell>
          <cell r="AC348">
            <v>45444</v>
          </cell>
          <cell r="AD348">
            <v>45473</v>
          </cell>
          <cell r="AE348">
            <v>1428573</v>
          </cell>
          <cell r="AF348">
            <v>45474</v>
          </cell>
          <cell r="AG348">
            <v>45487</v>
          </cell>
          <cell r="BI348" t="str">
            <v>Vicerrectoría Académica</v>
          </cell>
          <cell r="BJ348" t="str">
            <v>MONICA SILVA QUICENO</v>
          </cell>
          <cell r="BK348" t="str">
            <v>Vicerrector Universitario</v>
          </cell>
          <cell r="BL348">
            <v>58</v>
          </cell>
          <cell r="BM348">
            <v>45313</v>
          </cell>
          <cell r="BN348">
            <v>86358209</v>
          </cell>
          <cell r="BO348">
            <v>301</v>
          </cell>
          <cell r="BP348">
            <v>45313</v>
          </cell>
          <cell r="BQ348">
            <v>17653081</v>
          </cell>
          <cell r="CS348" t="str">
            <v>1. Apoyar las actividades de gestión de internacionalización en el aula de los programas académicos. 2. Contribuir en el seguimiento y consolidación de profesores con certificación internacional de segunda lengua que incorporan la segunda lengua en su actividad docente. 3. Apoyar el acompañamiento a programas académicos y facultades en la incorporación de la internacionalización en actividades curriculares y extracurriculares. 4. Apoyar la gestión del sistema MoveOn de QS Stars.  5. Contribuir a la gestión de egresados que se encuentran en otros países, en el marco de la interacción social de estudiantes y docentes.  6. Apoyar los procesos de acreditación nacional e internacional de programas e Institucional en los aspectos relacionados con interacción. 7. Apoyar la actualización del micro sitio web del proceso de gestión de internacionalización. 8. Apoyar las jornadas de sensibilización y capacitación que realiza OIRI a estudiantes y comunidad académica.  9. Contribuir en la consolidación de informes e indicadores de la gestión de internacionalización en el aula. 10. Apoyar las actividades de inventario propias del área de internacionalización.</v>
          </cell>
          <cell r="CT348">
            <v>35264483</v>
          </cell>
          <cell r="CU348">
            <v>631</v>
          </cell>
          <cell r="CV348" t="str">
            <v>53020</v>
          </cell>
          <cell r="CY348">
            <v>4321</v>
          </cell>
          <cell r="CZ348" t="str">
            <v>M5</v>
          </cell>
        </row>
        <row r="349">
          <cell r="B349" t="str">
            <v>0250 DE 2024</v>
          </cell>
          <cell r="C349">
            <v>40342881</v>
          </cell>
          <cell r="D349" t="str">
            <v>LINA MARIA CUELLAR GALVIS</v>
          </cell>
          <cell r="E349" t="str">
            <v>CONTRATO DE PRESTACIÓN DE SERVICIOS PROFESIONALES</v>
          </cell>
          <cell r="F349" t="str">
            <v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v>
          </cell>
          <cell r="G349">
            <v>45313</v>
          </cell>
          <cell r="H349">
            <v>17653081</v>
          </cell>
          <cell r="I349" t="str">
            <v>Cinco (05) meses y veintitrés (23) días calendario</v>
          </cell>
          <cell r="J349">
            <v>45313</v>
          </cell>
          <cell r="K349">
            <v>45487</v>
          </cell>
          <cell r="L349" t="str">
            <v>NO APLICA</v>
          </cell>
          <cell r="M349" t="str">
            <v>NO APLICA</v>
          </cell>
          <cell r="N349" t="str">
            <v>NO APLICA</v>
          </cell>
          <cell r="O349">
            <v>6</v>
          </cell>
          <cell r="P349">
            <v>3979596</v>
          </cell>
          <cell r="Q349">
            <v>45313</v>
          </cell>
          <cell r="R349">
            <v>45351</v>
          </cell>
          <cell r="S349">
            <v>3061228</v>
          </cell>
          <cell r="T349">
            <v>45352</v>
          </cell>
          <cell r="U349">
            <v>45382</v>
          </cell>
          <cell r="V349">
            <v>3061228</v>
          </cell>
          <cell r="W349">
            <v>45383</v>
          </cell>
          <cell r="X349">
            <v>45412</v>
          </cell>
          <cell r="Y349">
            <v>3061228</v>
          </cell>
          <cell r="Z349">
            <v>45413</v>
          </cell>
          <cell r="AA349">
            <v>45443</v>
          </cell>
          <cell r="AB349">
            <v>3061228</v>
          </cell>
          <cell r="AC349">
            <v>45444</v>
          </cell>
          <cell r="AD349">
            <v>45473</v>
          </cell>
          <cell r="AE349">
            <v>1428573</v>
          </cell>
          <cell r="AF349">
            <v>45474</v>
          </cell>
          <cell r="AG349">
            <v>45487</v>
          </cell>
          <cell r="BI349" t="str">
            <v>Vicerrectoría Académica</v>
          </cell>
          <cell r="BJ349" t="str">
            <v>MONICA SILVA QUICENO</v>
          </cell>
          <cell r="BK349" t="str">
            <v>Vicerrector Universitario</v>
          </cell>
          <cell r="BL349">
            <v>58</v>
          </cell>
          <cell r="BM349">
            <v>45313</v>
          </cell>
          <cell r="BN349">
            <v>86358209</v>
          </cell>
          <cell r="BO349">
            <v>302</v>
          </cell>
          <cell r="BP349">
            <v>45313</v>
          </cell>
          <cell r="BQ349">
            <v>17653081</v>
          </cell>
          <cell r="CS349" t="str">
            <v>1. Apoyar el diseño, implementación, divulgación y seguimiento de convocatorias internas y externas de movilidad académica saliente de estudiantes en intercambios académico, prácticas y pasantías, incluyendo calendarios académicos y fechas de cierre de las convocatorias.  2. Contribuir en la asesoría y seguimiento de los estudiantes que se postulan de movilidad saliente en intercambios, prácticas y pasantías. 3. Apoyar a los estudiantes que se encuentran realizando intercambio académico, práctica y pasantía en todo lo relacionado con informes y seguimiento de su movilidad. 4. Contribuir en los trámites relacionados con la finalización de intercambio académico, práctica y pasantía de estudiantes de los diferentes programas académicos de Unillanos. 5. Apoyar en la organización de reuniones de preparación de los estudiantes para su movilidad académica. 6. Contribuir en la consolidación de informes de convocatorias de movilidad, información de estudiantes de los diferentes programas académicos, realizando intercambio académico, prácticas y pasantías y de docentes de las diferentes escuelas realizando estudios de posgrado a nivel nacional e internacional. 7. Apoyar la realización de eventos de encuentro de estudiantes y docentes que hayan tenido experiencia académica nacional o extranjera. 8. Contribuir en el reporte y seguimiento de reportes de internacionalización (SNIES, SIRE, Plan de Acción y POA, matriz de riesgos, entre otros), relacionados con movilidad académica en doble vía. 9. Apoyar los procesos de acreditación nacional e internacional de programas e Institucional.</v>
          </cell>
          <cell r="CT349">
            <v>40342881</v>
          </cell>
          <cell r="CU349">
            <v>631</v>
          </cell>
          <cell r="CV349" t="str">
            <v>53020</v>
          </cell>
          <cell r="CY349">
            <v>7490</v>
          </cell>
          <cell r="CZ349" t="str">
            <v>M6</v>
          </cell>
        </row>
        <row r="350">
          <cell r="B350" t="str">
            <v>0251 DE 2024</v>
          </cell>
          <cell r="C350">
            <v>1121964448</v>
          </cell>
          <cell r="D350" t="str">
            <v>PAULA ALEJANDRA MANCERA PEREZ</v>
          </cell>
          <cell r="E350" t="str">
            <v>CONTRATO DE PRESTACIÓN DE SERVICIOS PROFESIONALES</v>
          </cell>
          <cell r="F350" t="str">
            <v xml:space="preserve">PRESTACIÓN DE SERVICIOS PROFESIONALES NECESARIO PARA EL DESARROLLO DEL PROYECTO FICHA BPUNI VIAC 06 0211 2023 “POSICIONAMIENTO Y VISIBILIDAD DE LA UNIVERSIDAD DE LOS LLANOS EN DINÁMICAS MUNDIALES A TRAVÉS DE SU RELACIONAMIENTO CON ACTORES NACIONALES E INTERNACIONALES” </v>
          </cell>
          <cell r="G350">
            <v>45313</v>
          </cell>
          <cell r="H350">
            <v>15745883</v>
          </cell>
          <cell r="I350" t="str">
            <v>Cinco (05) meses y veintitrés (23) días calendario</v>
          </cell>
          <cell r="J350">
            <v>45313</v>
          </cell>
          <cell r="K350">
            <v>45487</v>
          </cell>
          <cell r="L350" t="str">
            <v>NO APLICA</v>
          </cell>
          <cell r="M350" t="str">
            <v>NO APLICA</v>
          </cell>
          <cell r="N350" t="str">
            <v>NO APLICA</v>
          </cell>
          <cell r="O350">
            <v>6</v>
          </cell>
          <cell r="P350">
            <v>3549650</v>
          </cell>
          <cell r="Q350">
            <v>45313</v>
          </cell>
          <cell r="R350">
            <v>45351</v>
          </cell>
          <cell r="S350">
            <v>2730500</v>
          </cell>
          <cell r="T350">
            <v>45352</v>
          </cell>
          <cell r="U350">
            <v>45382</v>
          </cell>
          <cell r="V350">
            <v>2730500</v>
          </cell>
          <cell r="W350">
            <v>45383</v>
          </cell>
          <cell r="X350">
            <v>45412</v>
          </cell>
          <cell r="Y350">
            <v>2730500</v>
          </cell>
          <cell r="Z350">
            <v>45413</v>
          </cell>
          <cell r="AA350">
            <v>45443</v>
          </cell>
          <cell r="AB350">
            <v>2730500</v>
          </cell>
          <cell r="AC350">
            <v>45444</v>
          </cell>
          <cell r="AD350">
            <v>45473</v>
          </cell>
          <cell r="AE350">
            <v>1274233</v>
          </cell>
          <cell r="AF350">
            <v>45474</v>
          </cell>
          <cell r="AG350">
            <v>45487</v>
          </cell>
          <cell r="BI350" t="str">
            <v>Vicerrectoría Académica</v>
          </cell>
          <cell r="BJ350" t="str">
            <v>MONICA SILVA QUICENO</v>
          </cell>
          <cell r="BK350" t="str">
            <v>Vicerrector Universitario</v>
          </cell>
          <cell r="BL350">
            <v>58</v>
          </cell>
          <cell r="BM350">
            <v>45313</v>
          </cell>
          <cell r="BN350">
            <v>86358209</v>
          </cell>
          <cell r="BO350">
            <v>303</v>
          </cell>
          <cell r="BP350">
            <v>45313</v>
          </cell>
          <cell r="BQ350">
            <v>15745883</v>
          </cell>
          <cell r="CS350" t="str">
            <v>1. Cooperar con el diseño e implementación de la estrategia de internacionalización con enfoque global e intercultural en los programas académicos que se encuentren en procesos de autoevaluación.  2. Apoyar el acompañamiento a programas académicos en la incorporación del enfoque global e intercultural de acuerdo a los lineamientos establecidos. 3. Contribuir en el seguimiento de las actividades desarrolladas en las redes académicas e investigativas a las que pertenece la Universidad. 4. Prestar apoyo en la gestión de posicionamiento de la Oficina de Internacionalización a nivel interno de la comunidad académica. 5. Brindar apoyo en el seguimiento de las asociaciones internacionales a las que pertenece la universidad en el proceso de inscripción y seguimiento de actividades conjuntas. 6. Contribuir en el seguimiento del plan institucional de internacionalización. 7. Contribuir en la consolidación de informes e indicadores relacionados con la implementación de la estrategia de internacionalización con enfoque global e intercultural en los programas académicos que se encuentren en procesos de autoevaluación.</v>
          </cell>
          <cell r="CT350">
            <v>1121964448</v>
          </cell>
          <cell r="CU350">
            <v>631</v>
          </cell>
          <cell r="CV350" t="str">
            <v>53020</v>
          </cell>
          <cell r="CY350">
            <v>8299</v>
          </cell>
          <cell r="CZ350" t="str">
            <v>M6</v>
          </cell>
        </row>
        <row r="351">
          <cell r="B351" t="str">
            <v>0252 DE 2024</v>
          </cell>
          <cell r="C351">
            <v>1022386794</v>
          </cell>
          <cell r="D351" t="str">
            <v>FLOR ANGELA ERAZO BAUTISTA</v>
          </cell>
          <cell r="E351" t="str">
            <v>CONTRATO DE PRESTACIÓN DE SERVICIOS PROFESIONALES</v>
          </cell>
          <cell r="F351" t="str">
            <v xml:space="preserve">PRESTACIÓN DE SERVICIOS PROFESIONALES ESPECIALIZADOS NECESARIO PARA EL DESARROLLO DEL PROYECTO FICHA BPUNI VIAC 07 0311 2023 "FORTALECER E IMPLEMENTAR EL DESARROLLO DEL SISTEMA DE LABORATORIOS COMO APOYO AL CUMPLIMIENTO DE LAS FUNCIONES MISIONALES DE LA UNIVERSIDAD DE LOS LLANOS" </v>
          </cell>
          <cell r="G351">
            <v>45313</v>
          </cell>
          <cell r="H351">
            <v>21330808</v>
          </cell>
          <cell r="I351" t="str">
            <v>Cinco (05) meses y veintitrés (23) días calendario</v>
          </cell>
          <cell r="J351">
            <v>45313</v>
          </cell>
          <cell r="K351">
            <v>45487</v>
          </cell>
          <cell r="L351" t="str">
            <v>NO APLICA</v>
          </cell>
          <cell r="M351" t="str">
            <v>NO APLICA</v>
          </cell>
          <cell r="N351" t="str">
            <v>NO APLICA</v>
          </cell>
          <cell r="O351">
            <v>6</v>
          </cell>
          <cell r="P351">
            <v>4808679</v>
          </cell>
          <cell r="Q351">
            <v>45313</v>
          </cell>
          <cell r="R351">
            <v>45351</v>
          </cell>
          <cell r="S351">
            <v>3698984</v>
          </cell>
          <cell r="T351">
            <v>45352</v>
          </cell>
          <cell r="U351">
            <v>45382</v>
          </cell>
          <cell r="V351">
            <v>3698984</v>
          </cell>
          <cell r="W351">
            <v>45383</v>
          </cell>
          <cell r="X351">
            <v>45412</v>
          </cell>
          <cell r="Y351">
            <v>3698984</v>
          </cell>
          <cell r="Z351">
            <v>45413</v>
          </cell>
          <cell r="AA351">
            <v>45443</v>
          </cell>
          <cell r="AB351">
            <v>3698984</v>
          </cell>
          <cell r="AC351">
            <v>45444</v>
          </cell>
          <cell r="AD351">
            <v>45473</v>
          </cell>
          <cell r="AE351">
            <v>1726193</v>
          </cell>
          <cell r="AF351">
            <v>45474</v>
          </cell>
          <cell r="AG351">
            <v>45487</v>
          </cell>
          <cell r="BI351" t="str">
            <v>Vicerrectoría Académica</v>
          </cell>
          <cell r="BJ351" t="str">
            <v>MONICA SILVA QUICENO</v>
          </cell>
          <cell r="BK351" t="str">
            <v>Vicerrector Universitario</v>
          </cell>
          <cell r="BL351">
            <v>55</v>
          </cell>
          <cell r="BM351">
            <v>45313</v>
          </cell>
          <cell r="BN351">
            <v>21330808</v>
          </cell>
          <cell r="BO351">
            <v>222</v>
          </cell>
          <cell r="BP351">
            <v>45313</v>
          </cell>
          <cell r="BQ351">
            <v>21330808</v>
          </cell>
          <cell r="CS351" t="str">
            <v>1. Apoyar a la Coordinación de Laboratorios en las reuniones del Comité Institucional del Sistema de Laboratorios de la Universidad de los Llanos. 2. Apoyar la planeación estratégica de la gestión del Sistema de Laboratorios de la Universidad de los Llanos.  3. Coadyuvar a la coordinación del sistema de laboratorios en el cumplimiento de los requisitos legales, la normatividad y directrices de la universidad.  4. Apoyar a la coordinación del sistema de laboratorios en la formulación de proyectos de inversión en la metodología establecida por el banco de proyecto.  5. Apoyar a la coordinación del sistema de laboratorios en el seguimiento de la ejecución de proyectos de inversión. 6. Apoyar a la coordinación de laboratorios en la gestión del riesgo y la implementación del SGA en los laboratorios. 7. Apoyar a la coordinación del sistema de laboratorios en la planeación, revisión, ajuste, ejecución y seguimiento del Procedimiento de Aseguramiento Metrológico (PD-GAA-78) de los Equipos de laboratorios.  8. Apoyar la revisión y ajuste de la documentación de los Laboratorios (planes, manuales, procedimientos, formatos, indicadores de gestión, mapa de riesgos, etc), cuando se requiera. 9. Contribuir en la articulación de la Coordinación del sistema de Laboratorios con las dependencias de la universidad como seguridad y salud, ambiental, planeación entre otras en relación al quehacer misional del sistema de laboratorio. 10. Apoyar a la coordinación del sistema de laboratorios en la supervisión del control de inventario de reactivos (FO- GAA 15) de los Laboratorios y del software definido por el SL. 11. Contribuir en la articulación de la Coordinación del sistema de Laboratorios con las dependencias de la universidad como seguridad y salud, ambiental, planeación entre otras en relación al quehacer misional del sistema de laboratorio.</v>
          </cell>
          <cell r="CT351">
            <v>1022386794</v>
          </cell>
          <cell r="CU351">
            <v>636</v>
          </cell>
          <cell r="CV351" t="str">
            <v>53021</v>
          </cell>
          <cell r="CY351">
            <v>7490</v>
          </cell>
          <cell r="CZ351" t="str">
            <v>M6</v>
          </cell>
        </row>
        <row r="352">
          <cell r="B352" t="str">
            <v>0253 DE 2024</v>
          </cell>
          <cell r="C352">
            <v>1121938572</v>
          </cell>
          <cell r="D352" t="str">
            <v>MARTHA LILIANA AVELLANEDA CASTRO</v>
          </cell>
          <cell r="E352" t="str">
            <v>CONTRATO DE PRESTACIÓN DE SERVICIOS PROFESIONALES</v>
          </cell>
          <cell r="F352" t="str">
            <v>PRESTACIÓN DE SERVICIOS PROFESIONALES NECESARIO PARA EL DESARROLLO DEL PROYECTO FICHA BPUNI VIAC 08 0711 2023 “PROMOVER LA EDUCACIÓN DIGITAL EN LOS PROCESOS DE ENSEÑANZA Y APRENDIZAJE EN AMBIENTES FÍSICOS Y VIRTUALES DE LA UNIVERSIDAD DE LOS LLANOS”</v>
          </cell>
          <cell r="G352">
            <v>45313</v>
          </cell>
          <cell r="H352">
            <v>15745883</v>
          </cell>
          <cell r="I352" t="str">
            <v>Cinco (05) meses y veintitrés (23) días calendario</v>
          </cell>
          <cell r="J352">
            <v>45313</v>
          </cell>
          <cell r="K352">
            <v>45487</v>
          </cell>
          <cell r="L352" t="str">
            <v>NO APLICA</v>
          </cell>
          <cell r="M352" t="str">
            <v>NO APLICA</v>
          </cell>
          <cell r="N352" t="str">
            <v>NO APLICA</v>
          </cell>
          <cell r="O352">
            <v>6</v>
          </cell>
          <cell r="P352">
            <v>3549650</v>
          </cell>
          <cell r="Q352">
            <v>45313</v>
          </cell>
          <cell r="R352">
            <v>45351</v>
          </cell>
          <cell r="S352">
            <v>2730500</v>
          </cell>
          <cell r="T352">
            <v>45352</v>
          </cell>
          <cell r="U352">
            <v>45382</v>
          </cell>
          <cell r="V352">
            <v>2730500</v>
          </cell>
          <cell r="W352">
            <v>45383</v>
          </cell>
          <cell r="X352">
            <v>45412</v>
          </cell>
          <cell r="Y352">
            <v>2730500</v>
          </cell>
          <cell r="Z352">
            <v>45413</v>
          </cell>
          <cell r="AA352">
            <v>45443</v>
          </cell>
          <cell r="AB352">
            <v>2730500</v>
          </cell>
          <cell r="AC352">
            <v>45444</v>
          </cell>
          <cell r="AD352">
            <v>45473</v>
          </cell>
          <cell r="AE352">
            <v>1274233</v>
          </cell>
          <cell r="AF352">
            <v>45474</v>
          </cell>
          <cell r="AG352">
            <v>45487</v>
          </cell>
          <cell r="BI352" t="str">
            <v>Instituto de Educación Abierta y a Distancia</v>
          </cell>
          <cell r="BJ352" t="str">
            <v>ANGELICA SOFIA GONZALEZ PULIDO</v>
          </cell>
          <cell r="BK352" t="str">
            <v>Director Técnico de Educación a Distancia</v>
          </cell>
          <cell r="BL352">
            <v>59</v>
          </cell>
          <cell r="BM352">
            <v>45313</v>
          </cell>
          <cell r="BN352">
            <v>33398965</v>
          </cell>
          <cell r="BO352">
            <v>304</v>
          </cell>
          <cell r="BP352">
            <v>45313</v>
          </cell>
          <cell r="BQ352">
            <v>15745883</v>
          </cell>
          <cell r="CS352" t="str">
            <v>1. Brindar apoyo en la solución de inquietudes y solicitudes a estudiantes y profesores en temas relacionados con el uso de plataforma Moodle y herramientas de apoyo para la formación. 2. Brindar capacitación a estudiantes y profesores de la Universidad de los Llanos sobre procedimientos y actividades relacionadas con el acompañamiento de la virtualidad en la presencialidad. 3. Apoyar los procesos de la educación continuada de la Unillanos. 4. Apoyar los procesos de capacitación en el uso de Moodle a docentes y estudiantes. 5. Coadyuvar a la generación de reportes e informes analíticos de las acciones académicas de Moodle.</v>
          </cell>
          <cell r="CT352">
            <v>1121938572</v>
          </cell>
          <cell r="CU352">
            <v>639</v>
          </cell>
          <cell r="CV352" t="str">
            <v>53022</v>
          </cell>
          <cell r="CY352">
            <v>6201</v>
          </cell>
          <cell r="CZ352" t="str">
            <v>M6</v>
          </cell>
        </row>
        <row r="353">
          <cell r="B353" t="str">
            <v>0254 DE 2024</v>
          </cell>
          <cell r="C353">
            <v>1121826918</v>
          </cell>
          <cell r="D353" t="str">
            <v>MASSIEL ALEJANDRA ROJAS TORRES</v>
          </cell>
          <cell r="E353" t="str">
            <v>CONTRATO DE PRESTACIÓN DE SERVICIOS PROFESIONALES</v>
          </cell>
          <cell r="F353" t="str">
            <v>PRESTACIÓN DE SERVICIOS PROFESIONALES NECESARIO PARA EL DESARROLLO DEL PROYECTO FICHA BPUNI VIAC 08 0711 2023 “PROMOVER LA EDUCACIÓN DIGITAL EN LOS PROCESOS DE ENSEÑANZA Y APRENDIZAJE EN AMBIENTES FÍSICOS Y VIRTUALES DE LA UNIVERSIDAD DE LOS LLANOS”</v>
          </cell>
          <cell r="G353">
            <v>45313</v>
          </cell>
          <cell r="H353">
            <v>17653081</v>
          </cell>
          <cell r="I353" t="str">
            <v>Cinco (05) meses y veintitrés (23) días calendario</v>
          </cell>
          <cell r="J353">
            <v>45313</v>
          </cell>
          <cell r="K353">
            <v>45487</v>
          </cell>
          <cell r="L353" t="str">
            <v>NO APLICA</v>
          </cell>
          <cell r="M353" t="str">
            <v>NO APLICA</v>
          </cell>
          <cell r="N353" t="str">
            <v>NO APLICA</v>
          </cell>
          <cell r="O353">
            <v>6</v>
          </cell>
          <cell r="P353">
            <v>3979596</v>
          </cell>
          <cell r="Q353">
            <v>45313</v>
          </cell>
          <cell r="R353">
            <v>45351</v>
          </cell>
          <cell r="S353">
            <v>3061228</v>
          </cell>
          <cell r="T353">
            <v>45352</v>
          </cell>
          <cell r="U353">
            <v>45382</v>
          </cell>
          <cell r="V353">
            <v>3061228</v>
          </cell>
          <cell r="W353">
            <v>45383</v>
          </cell>
          <cell r="X353">
            <v>45412</v>
          </cell>
          <cell r="Y353">
            <v>3061228</v>
          </cell>
          <cell r="Z353">
            <v>45413</v>
          </cell>
          <cell r="AA353">
            <v>45443</v>
          </cell>
          <cell r="AB353">
            <v>3061228</v>
          </cell>
          <cell r="AC353">
            <v>45444</v>
          </cell>
          <cell r="AD353">
            <v>45473</v>
          </cell>
          <cell r="AE353">
            <v>1428573</v>
          </cell>
          <cell r="AF353">
            <v>45474</v>
          </cell>
          <cell r="AG353">
            <v>45487</v>
          </cell>
          <cell r="BI353" t="str">
            <v>Instituto de Educación Abierta y a Distancia</v>
          </cell>
          <cell r="BJ353" t="str">
            <v>ANGELICA SOFIA GONZALEZ PULIDO</v>
          </cell>
          <cell r="BK353" t="str">
            <v>Director Técnico de Educación a Distancia</v>
          </cell>
          <cell r="BL353">
            <v>59</v>
          </cell>
          <cell r="BM353">
            <v>45313</v>
          </cell>
          <cell r="BN353">
            <v>33398965</v>
          </cell>
          <cell r="BO353">
            <v>305</v>
          </cell>
          <cell r="BP353">
            <v>45313</v>
          </cell>
          <cell r="BQ353">
            <v>17653081</v>
          </cell>
          <cell r="CS353" t="str">
            <v>1. Brindar apoyo en la radicación de documentos de condiciones institucionales para el desarrollo en el departamento del Guaviare junto al área de Secretaría Técnica de Acreditación. 2. Brindar apoyo en la elaboración del documento de condiciones institucionales para el lugar de desarrollo en un departamento de la Orinoquia diferente del Meta junto al área de Secretaría Técnica de Acreditación. 3. Coadyuvar en la actualización de documentos pedagógicos del IDEAD. 4. Coadyuvar en la elaboración de dos (2) manuales pedagógicos necesarios para el diseño de cursos virtuales y a distancia, asegurando la implementación de políticas de inclusión y género. 5. Desarrollar desde el componente pedagógico dos (2) Cursos bajo la modalidad MOOC para docentes. 6. Brindar apoyo en los procesos administrativos y académicos que el Instituto de Educación Abierta y a Distancia implemente.</v>
          </cell>
          <cell r="CT353">
            <v>1121826918.0999999</v>
          </cell>
          <cell r="CU353">
            <v>639</v>
          </cell>
          <cell r="CV353" t="str">
            <v>53022</v>
          </cell>
          <cell r="CY353">
            <v>8560</v>
          </cell>
          <cell r="CZ353" t="str">
            <v>M5</v>
          </cell>
        </row>
        <row r="354">
          <cell r="B354" t="str">
            <v>0255 DE 2024</v>
          </cell>
          <cell r="C354">
            <v>1235241161</v>
          </cell>
          <cell r="D354" t="str">
            <v>MARY ESTEFANNY JIMENEZ ROPERO</v>
          </cell>
          <cell r="E354" t="str">
            <v>CONTRATO DE PRESTACIÓN DE SERVICIOS DE APOYO A LA GESTIÓN</v>
          </cell>
          <cell r="F354" t="str">
            <v>PRESTACIÓN DE SERVICIOS DE APOYO A LA GESTIÓN NECESARIO PARA EL FORTALECIMIENTO DE LOS PROCESOS DE GESTIÓN DOCUMENTAL DEL CENTRO DE IDIOMAS DE LA FACULTAD DE CIENCIAS HUMANAS Y DE LA EDUCACIÓN DE LA UNIVERSIDAD DE LOS LLANOS.</v>
          </cell>
          <cell r="G354">
            <v>45313</v>
          </cell>
          <cell r="H354">
            <v>12504273</v>
          </cell>
          <cell r="I354" t="str">
            <v>Cinco (05) meses y veintitrés (23) días calendario</v>
          </cell>
          <cell r="J354">
            <v>45313</v>
          </cell>
          <cell r="K354">
            <v>45487</v>
          </cell>
          <cell r="L354" t="str">
            <v>NO APLICA</v>
          </cell>
          <cell r="M354" t="str">
            <v>NO APLICA</v>
          </cell>
          <cell r="N354" t="str">
            <v>NO APLICA</v>
          </cell>
          <cell r="O354">
            <v>6</v>
          </cell>
          <cell r="P354">
            <v>2818882</v>
          </cell>
          <cell r="Q354">
            <v>45313</v>
          </cell>
          <cell r="R354">
            <v>45351</v>
          </cell>
          <cell r="S354">
            <v>2168371</v>
          </cell>
          <cell r="T354">
            <v>45352</v>
          </cell>
          <cell r="U354">
            <v>45382</v>
          </cell>
          <cell r="V354">
            <v>2168371</v>
          </cell>
          <cell r="W354">
            <v>45383</v>
          </cell>
          <cell r="X354">
            <v>45412</v>
          </cell>
          <cell r="Y354">
            <v>2168371</v>
          </cell>
          <cell r="Z354">
            <v>45413</v>
          </cell>
          <cell r="AA354">
            <v>45443</v>
          </cell>
          <cell r="AB354">
            <v>2168371</v>
          </cell>
          <cell r="AC354">
            <v>45444</v>
          </cell>
          <cell r="AD354">
            <v>45473</v>
          </cell>
          <cell r="AE354">
            <v>1011907</v>
          </cell>
          <cell r="AF354">
            <v>45474</v>
          </cell>
          <cell r="AG354">
            <v>45487</v>
          </cell>
          <cell r="BI354" t="str">
            <v>Facultad de Ciencias Humanas y de la Educación</v>
          </cell>
          <cell r="BJ354" t="str">
            <v>FERNANDO CAMPOS POLO</v>
          </cell>
          <cell r="BK354" t="str">
            <v>Decano de la Facultad de Ciencias Humanas y de la Educación</v>
          </cell>
          <cell r="BL354">
            <v>20</v>
          </cell>
          <cell r="BM354">
            <v>45306</v>
          </cell>
          <cell r="BN354">
            <v>2599259317</v>
          </cell>
          <cell r="BO354">
            <v>314</v>
          </cell>
          <cell r="BP354">
            <v>45313</v>
          </cell>
          <cell r="BQ354">
            <v>12504273</v>
          </cell>
          <cell r="CS354" t="str">
            <v>1. Apoyar la atención al público en general en el Centro de Idiomas. 2. Contribuir con el archivo y control de los documentos de los registros correspondientes al plan de Bilingüismo para programas de extensión a la comunidad alineados con la normatividad de archivo vigente al igual que la normatividad de la Secretaría de Educación Municipal y Departamental siguiendo las medidas dispuestas por la Oficina de Correspondencia y Archivo. 3.  Contribuir con el archivo y control de los documentos de los registros correspondientes a los estudiantes del plan de Bilingüismo de la Universidad (Plan Bull). 4. Orientar y facilitar el acceso a la información que se encuentra registrada en los documentos de archivo de las diferentes sedes. 5. Apoyar los procedimientos establecidos en la universidad para las transferencias documentales. 6. Utilizar herramientas tecnológicas de la información y las comunicaciones disponibles de acuerdo con políticas institucionales. 7. Contribuir con los procesos de calidad y planes de mejora.</v>
          </cell>
          <cell r="CT354">
            <v>1235241161</v>
          </cell>
          <cell r="CU354">
            <v>440</v>
          </cell>
          <cell r="CV354" t="str">
            <v>56503</v>
          </cell>
          <cell r="CY354">
            <v>7490</v>
          </cell>
          <cell r="CZ354" t="str">
            <v>M6</v>
          </cell>
        </row>
        <row r="355">
          <cell r="B355" t="str">
            <v>0256 DE 2024</v>
          </cell>
          <cell r="C355">
            <v>1013667031</v>
          </cell>
          <cell r="D355" t="str">
            <v>ANDRES MAURICIO CHAVES BURITICA</v>
          </cell>
          <cell r="E355" t="str">
            <v>CONTRATO DE PRESTACIÓN DE SERVICIOS PROFESIONALES</v>
          </cell>
          <cell r="F355" t="str">
            <v>PRESTACIÓN DE SERVICIOS PROFESIONALES NECESARIO PARA EL FORTALECIMIENTO DE LOS PROCESOS ACADÉMICOS Y ADMINISTRATIVOS DEL CENTRO DE IDIOMAS DE LA FACULTAD DE CIENCIAS HUMANAS Y DE LA EDUCACIÓN DE LA UNIVERSIDAD DE LOS LLANOS.</v>
          </cell>
          <cell r="G355">
            <v>45313</v>
          </cell>
          <cell r="H355">
            <v>12469283</v>
          </cell>
          <cell r="I355" t="str">
            <v>Cuatro (04) meses y diecisiete (17) días calendario</v>
          </cell>
          <cell r="J355">
            <v>45313</v>
          </cell>
          <cell r="K355">
            <v>45450</v>
          </cell>
          <cell r="L355" t="str">
            <v>NO APLICA</v>
          </cell>
          <cell r="M355" t="str">
            <v>NO APLICA</v>
          </cell>
          <cell r="N355" t="str">
            <v>NO APLICA</v>
          </cell>
          <cell r="O355">
            <v>5</v>
          </cell>
          <cell r="P355">
            <v>3640667</v>
          </cell>
          <cell r="Q355">
            <v>45313</v>
          </cell>
          <cell r="R355">
            <v>45351</v>
          </cell>
          <cell r="S355">
            <v>2730500</v>
          </cell>
          <cell r="T355">
            <v>45352</v>
          </cell>
          <cell r="U355">
            <v>45382</v>
          </cell>
          <cell r="V355">
            <v>2730500</v>
          </cell>
          <cell r="W355">
            <v>45383</v>
          </cell>
          <cell r="X355">
            <v>45412</v>
          </cell>
          <cell r="Y355">
            <v>2730500</v>
          </cell>
          <cell r="Z355">
            <v>45413</v>
          </cell>
          <cell r="AA355">
            <v>45443</v>
          </cell>
          <cell r="AB355">
            <v>637116</v>
          </cell>
          <cell r="AC355">
            <v>45444</v>
          </cell>
          <cell r="AD355">
            <v>45450</v>
          </cell>
          <cell r="BI355" t="str">
            <v>Facultad de Ciencias Humanas y de la Educación</v>
          </cell>
          <cell r="BJ355" t="str">
            <v xml:space="preserve">FERNANDO CAMPOS POLO </v>
          </cell>
          <cell r="BK355" t="str">
            <v>Decano de la Facultad de Ciencias Humanas y de la Educación</v>
          </cell>
          <cell r="BL355">
            <v>20</v>
          </cell>
          <cell r="BM355">
            <v>45306</v>
          </cell>
          <cell r="BN355">
            <v>2599259317</v>
          </cell>
          <cell r="BO355">
            <v>315</v>
          </cell>
          <cell r="BP355">
            <v>45313</v>
          </cell>
          <cell r="BQ355">
            <v>12504273</v>
          </cell>
          <cell r="CS355" t="str">
            <v xml:space="preserve">1. Colaborar a la coordinación académica con la estructuración, ejecución y seguimiento de los diferentes programas desarrollados (niveles y módulos) de acuerdo a los objetivos, planes de estudio y en la enseñanza de una segunda lengua. 2. Coadyuvar en la coordinación de reuniones académicas con los docentes del Centro de Idiomas con el fin de otorgar lineamientos y directrices de la dirección del Centro de Idiomas. 3. Contribuir en la organización de los docentes según los niveles y los horarios establecidos, en pro del cumplimiento del calendario académico aprobado. 4. Coadyuvar en el suministro de los formatos de uso interno institucional a los docentes del programa externos para su quehacer académico y material didáctico necesario dentro del ambiente de aprendizaje. 5. Coadyuvar en el rendimiento de informes de las actividades académicas realizadas a coordinación académica. 6. Coadyuvar en el seguimiento del uso adecuado, mantenimiento y seguridad de los equipos y materiales. 7. Brindar apoyo al proceso de matrículas. 8. Apoyar en el proceso de evaluación docente orientada por la Universidad para el Centro de Idiomas. 9. Coadyuvar en el seguimiento idóneo de ejecución de actividades académicas de los docentes del Centro de Idiomas. 10. Apoyar en el seguimiento de las actividades asignadas a los auxiliares y monitores como apoyo en los procesos académicos del programa externos. 11. Hacer seguimiento permanente al trabajo en plataforma asignado por los docentes para cada uno de los grupos del programa de extensión a la comunidad. 12. Contribuir con los procesos de calidad y planes de mejora. </v>
          </cell>
          <cell r="CT355">
            <v>1013667031.1</v>
          </cell>
          <cell r="CU355">
            <v>440</v>
          </cell>
          <cell r="CV355" t="str">
            <v>56503</v>
          </cell>
          <cell r="CY355">
            <v>8299</v>
          </cell>
          <cell r="CZ355" t="str">
            <v>M6</v>
          </cell>
        </row>
        <row r="356">
          <cell r="B356" t="str">
            <v>0257 DE 2024</v>
          </cell>
          <cell r="C356">
            <v>1121830981</v>
          </cell>
          <cell r="D356" t="str">
            <v>LEIDY CAROLINA LEON RUIZ</v>
          </cell>
          <cell r="E356" t="str">
            <v>CONTRATO DE PRESTACIÓN DE SERVICIOS DE APOYO A LA GESTIÓN</v>
          </cell>
          <cell r="F356"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G356">
            <v>45313</v>
          </cell>
          <cell r="H356">
            <v>12504273</v>
          </cell>
          <cell r="I356" t="str">
            <v>Cinco (05) meses y veintitrés (23) días calendario</v>
          </cell>
          <cell r="J356">
            <v>45313</v>
          </cell>
          <cell r="K356">
            <v>45487</v>
          </cell>
          <cell r="L356" t="str">
            <v>NO APLICA</v>
          </cell>
          <cell r="M356" t="str">
            <v>NO APLICA</v>
          </cell>
          <cell r="N356" t="str">
            <v>NO APLICA</v>
          </cell>
          <cell r="O356">
            <v>6</v>
          </cell>
          <cell r="P356">
            <v>2818882</v>
          </cell>
          <cell r="Q356">
            <v>45313</v>
          </cell>
          <cell r="R356">
            <v>45351</v>
          </cell>
          <cell r="S356">
            <v>2168371</v>
          </cell>
          <cell r="T356">
            <v>45352</v>
          </cell>
          <cell r="U356">
            <v>45382</v>
          </cell>
          <cell r="V356">
            <v>2168371</v>
          </cell>
          <cell r="W356">
            <v>45383</v>
          </cell>
          <cell r="X356">
            <v>45412</v>
          </cell>
          <cell r="Y356">
            <v>2168371</v>
          </cell>
          <cell r="Z356">
            <v>45413</v>
          </cell>
          <cell r="AA356">
            <v>45443</v>
          </cell>
          <cell r="AB356">
            <v>2168371</v>
          </cell>
          <cell r="AC356">
            <v>45444</v>
          </cell>
          <cell r="AD356">
            <v>45473</v>
          </cell>
          <cell r="AE356">
            <v>1011907</v>
          </cell>
          <cell r="AF356">
            <v>45474</v>
          </cell>
          <cell r="AG356">
            <v>45487</v>
          </cell>
          <cell r="BI356" t="str">
            <v>División de Bienestar Universitario</v>
          </cell>
          <cell r="BJ356" t="str">
            <v>JHON FREYD MONROY RODRIGUEZ</v>
          </cell>
          <cell r="BK356" t="str">
            <v>Jefe de Oficina</v>
          </cell>
          <cell r="BL356">
            <v>56</v>
          </cell>
          <cell r="BM356">
            <v>45313</v>
          </cell>
          <cell r="BN356">
            <v>175795282</v>
          </cell>
          <cell r="BO356">
            <v>223</v>
          </cell>
          <cell r="BP356">
            <v>45313</v>
          </cell>
          <cell r="BQ356">
            <v>12504273</v>
          </cell>
          <cell r="CS356"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356">
            <v>1121830981</v>
          </cell>
          <cell r="CU356">
            <v>612</v>
          </cell>
          <cell r="CV356" t="str">
            <v>44110</v>
          </cell>
          <cell r="CY356">
            <v>7490</v>
          </cell>
          <cell r="CZ356" t="str">
            <v>M6</v>
          </cell>
        </row>
        <row r="357">
          <cell r="B357" t="str">
            <v>0258 DE 2024</v>
          </cell>
          <cell r="C357">
            <v>40380294</v>
          </cell>
          <cell r="D357" t="str">
            <v>CLAUDIA MARGOTH GONZALEZ GIRALDO</v>
          </cell>
          <cell r="E357" t="str">
            <v>CONTRATO DE PRESTACIÓN DE SERVICIOS PROFESIONALES</v>
          </cell>
          <cell r="F357"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57">
            <v>45313</v>
          </cell>
          <cell r="H357">
            <v>21330808</v>
          </cell>
          <cell r="I357" t="str">
            <v>Cinco (05) meses y veintitrés (23) días calendario</v>
          </cell>
          <cell r="J357">
            <v>45313</v>
          </cell>
          <cell r="K357">
            <v>45487</v>
          </cell>
          <cell r="L357" t="str">
            <v>NO APLICA</v>
          </cell>
          <cell r="M357" t="str">
            <v>NO APLICA</v>
          </cell>
          <cell r="N357" t="str">
            <v>NO APLICA</v>
          </cell>
          <cell r="O357">
            <v>6</v>
          </cell>
          <cell r="P357">
            <v>4808679</v>
          </cell>
          <cell r="Q357">
            <v>45313</v>
          </cell>
          <cell r="R357">
            <v>45351</v>
          </cell>
          <cell r="S357">
            <v>3698984</v>
          </cell>
          <cell r="T357">
            <v>45352</v>
          </cell>
          <cell r="U357">
            <v>45382</v>
          </cell>
          <cell r="V357">
            <v>3698984</v>
          </cell>
          <cell r="W357">
            <v>45383</v>
          </cell>
          <cell r="X357">
            <v>45412</v>
          </cell>
          <cell r="Y357">
            <v>3698984</v>
          </cell>
          <cell r="Z357">
            <v>45413</v>
          </cell>
          <cell r="AA357">
            <v>45443</v>
          </cell>
          <cell r="AB357">
            <v>3698984</v>
          </cell>
          <cell r="AC357">
            <v>45444</v>
          </cell>
          <cell r="AD357">
            <v>45473</v>
          </cell>
          <cell r="AE357">
            <v>1726193</v>
          </cell>
          <cell r="AF357">
            <v>45474</v>
          </cell>
          <cell r="AG357">
            <v>45487</v>
          </cell>
          <cell r="BI357" t="str">
            <v>División de Bienestar Universitario</v>
          </cell>
          <cell r="BJ357" t="str">
            <v>ELSA EDILMA PÁEZ CASTRO</v>
          </cell>
          <cell r="BK357" t="str">
            <v>Profesional Especializado</v>
          </cell>
          <cell r="BL357">
            <v>56</v>
          </cell>
          <cell r="BM357">
            <v>45313</v>
          </cell>
          <cell r="BN357">
            <v>175795282</v>
          </cell>
          <cell r="BO357">
            <v>224</v>
          </cell>
          <cell r="BP357">
            <v>45313</v>
          </cell>
          <cell r="BQ357">
            <v>21330808</v>
          </cell>
          <cell r="CS357"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57">
            <v>40380294.299999997</v>
          </cell>
          <cell r="CU357">
            <v>612</v>
          </cell>
          <cell r="CV357" t="str">
            <v>44110</v>
          </cell>
          <cell r="CY357">
            <v>7220</v>
          </cell>
          <cell r="CZ357" t="str">
            <v>M6</v>
          </cell>
        </row>
        <row r="358">
          <cell r="B358" t="str">
            <v>0259 DE 2024</v>
          </cell>
          <cell r="C358">
            <v>41058618</v>
          </cell>
          <cell r="D358" t="str">
            <v>MAYDA FERNANDEZ CURICO</v>
          </cell>
          <cell r="E358" t="str">
            <v>CONTRATO DE PRESTACIÓN DE SERVICIOS PROFESIONALES</v>
          </cell>
          <cell r="F358"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58">
            <v>45313</v>
          </cell>
          <cell r="H358">
            <v>21330808</v>
          </cell>
          <cell r="I358" t="str">
            <v>Cinco (05) meses y veintitrés (23) días calendario</v>
          </cell>
          <cell r="J358">
            <v>45313</v>
          </cell>
          <cell r="K358">
            <v>45487</v>
          </cell>
          <cell r="L358" t="str">
            <v>NO APLICA</v>
          </cell>
          <cell r="M358" t="str">
            <v>NO APLICA</v>
          </cell>
          <cell r="N358" t="str">
            <v>NO APLICA</v>
          </cell>
          <cell r="O358">
            <v>6</v>
          </cell>
          <cell r="P358">
            <v>4808679</v>
          </cell>
          <cell r="Q358">
            <v>45313</v>
          </cell>
          <cell r="R358">
            <v>45351</v>
          </cell>
          <cell r="S358">
            <v>3698984</v>
          </cell>
          <cell r="T358">
            <v>45352</v>
          </cell>
          <cell r="U358">
            <v>45382</v>
          </cell>
          <cell r="V358">
            <v>3698984</v>
          </cell>
          <cell r="W358">
            <v>45383</v>
          </cell>
          <cell r="X358">
            <v>45412</v>
          </cell>
          <cell r="Y358">
            <v>3698984</v>
          </cell>
          <cell r="Z358">
            <v>45413</v>
          </cell>
          <cell r="AA358">
            <v>45443</v>
          </cell>
          <cell r="AB358">
            <v>3698984</v>
          </cell>
          <cell r="AC358">
            <v>45444</v>
          </cell>
          <cell r="AD358">
            <v>45473</v>
          </cell>
          <cell r="AE358">
            <v>1726193</v>
          </cell>
          <cell r="AF358">
            <v>45474</v>
          </cell>
          <cell r="AG358">
            <v>45487</v>
          </cell>
          <cell r="BI358" t="str">
            <v>División de Bienestar Universitario</v>
          </cell>
          <cell r="BJ358" t="str">
            <v>ELSA EDILMA PÁEZ CASTRO</v>
          </cell>
          <cell r="BK358" t="str">
            <v>Profesional Especializado</v>
          </cell>
          <cell r="BL358">
            <v>56</v>
          </cell>
          <cell r="BM358">
            <v>45313</v>
          </cell>
          <cell r="BN358">
            <v>175795282</v>
          </cell>
          <cell r="BO358">
            <v>225</v>
          </cell>
          <cell r="BP358">
            <v>45313</v>
          </cell>
          <cell r="BQ358">
            <v>21330808</v>
          </cell>
          <cell r="CS358"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58">
            <v>41058618</v>
          </cell>
          <cell r="CU358">
            <v>612</v>
          </cell>
          <cell r="CV358" t="str">
            <v>44110</v>
          </cell>
          <cell r="CY358">
            <v>8299</v>
          </cell>
          <cell r="CZ358" t="str">
            <v>M6</v>
          </cell>
        </row>
        <row r="359">
          <cell r="B359" t="str">
            <v>0260 DE 2024</v>
          </cell>
          <cell r="C359">
            <v>1234790105</v>
          </cell>
          <cell r="D359" t="str">
            <v>JUAN JOSE CORREDOR BONELO</v>
          </cell>
          <cell r="E359" t="str">
            <v>CONTRATO DE PRESTACIÓN DE SERVICIOS PROFESIONALES</v>
          </cell>
          <cell r="F359"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59">
            <v>45313</v>
          </cell>
          <cell r="H359">
            <v>21330808</v>
          </cell>
          <cell r="I359" t="str">
            <v>Cinco (05) meses y veintitrés (23) días calendario</v>
          </cell>
          <cell r="J359">
            <v>45313</v>
          </cell>
          <cell r="K359">
            <v>45487</v>
          </cell>
          <cell r="L359" t="str">
            <v>NO APLICA</v>
          </cell>
          <cell r="M359" t="str">
            <v>NO APLICA</v>
          </cell>
          <cell r="N359" t="str">
            <v>NO APLICA</v>
          </cell>
          <cell r="O359">
            <v>6</v>
          </cell>
          <cell r="P359">
            <v>4808679</v>
          </cell>
          <cell r="Q359">
            <v>45313</v>
          </cell>
          <cell r="R359">
            <v>45351</v>
          </cell>
          <cell r="S359">
            <v>3698984</v>
          </cell>
          <cell r="T359">
            <v>45352</v>
          </cell>
          <cell r="U359">
            <v>45382</v>
          </cell>
          <cell r="V359">
            <v>3698984</v>
          </cell>
          <cell r="W359">
            <v>45383</v>
          </cell>
          <cell r="X359">
            <v>45412</v>
          </cell>
          <cell r="Y359">
            <v>3698984</v>
          </cell>
          <cell r="Z359">
            <v>45413</v>
          </cell>
          <cell r="AA359">
            <v>45443</v>
          </cell>
          <cell r="AB359">
            <v>3698984</v>
          </cell>
          <cell r="AC359">
            <v>45444</v>
          </cell>
          <cell r="AD359">
            <v>45473</v>
          </cell>
          <cell r="AE359">
            <v>1726193</v>
          </cell>
          <cell r="AF359">
            <v>45474</v>
          </cell>
          <cell r="AG359">
            <v>45487</v>
          </cell>
          <cell r="BI359" t="str">
            <v>División de Bienestar Universitario</v>
          </cell>
          <cell r="BJ359" t="str">
            <v>ELSA EDILMA PÁEZ CASTRO</v>
          </cell>
          <cell r="BK359" t="str">
            <v>Profesional Especializado</v>
          </cell>
          <cell r="BL359">
            <v>56</v>
          </cell>
          <cell r="BM359">
            <v>45313</v>
          </cell>
          <cell r="BN359">
            <v>175795282</v>
          </cell>
          <cell r="BO359">
            <v>226</v>
          </cell>
          <cell r="BP359">
            <v>45313</v>
          </cell>
          <cell r="BQ359">
            <v>21330808</v>
          </cell>
          <cell r="CS359"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59">
            <v>1234790105</v>
          </cell>
          <cell r="CU359">
            <v>612</v>
          </cell>
          <cell r="CV359" t="str">
            <v>44110</v>
          </cell>
          <cell r="CY359">
            <v>7220</v>
          </cell>
          <cell r="CZ359" t="str">
            <v>M6</v>
          </cell>
        </row>
        <row r="360">
          <cell r="B360" t="str">
            <v>0261 DE 2024</v>
          </cell>
          <cell r="C360">
            <v>1024482577</v>
          </cell>
          <cell r="D360" t="str">
            <v>DIANA CONSUELO RIOS</v>
          </cell>
          <cell r="E360" t="str">
            <v>CONTRATO DE PRESTACIÓN DE SERVICIOS PROFESIONALES</v>
          </cell>
          <cell r="F360"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60">
            <v>45313</v>
          </cell>
          <cell r="H360">
            <v>21330808</v>
          </cell>
          <cell r="I360" t="str">
            <v>Cinco (05) meses y veintitrés (23) días calendario</v>
          </cell>
          <cell r="J360">
            <v>45313</v>
          </cell>
          <cell r="K360">
            <v>45487</v>
          </cell>
          <cell r="L360" t="str">
            <v>NO APLICA</v>
          </cell>
          <cell r="M360" t="str">
            <v>NO APLICA</v>
          </cell>
          <cell r="N360" t="str">
            <v>NO APLICA</v>
          </cell>
          <cell r="O360">
            <v>6</v>
          </cell>
          <cell r="P360">
            <v>4808679</v>
          </cell>
          <cell r="Q360">
            <v>45313</v>
          </cell>
          <cell r="R360">
            <v>45351</v>
          </cell>
          <cell r="S360">
            <v>3698984</v>
          </cell>
          <cell r="T360">
            <v>45352</v>
          </cell>
          <cell r="U360">
            <v>45382</v>
          </cell>
          <cell r="V360">
            <v>3698984</v>
          </cell>
          <cell r="W360">
            <v>45383</v>
          </cell>
          <cell r="X360">
            <v>45412</v>
          </cell>
          <cell r="Y360">
            <v>3698984</v>
          </cell>
          <cell r="Z360">
            <v>45413</v>
          </cell>
          <cell r="AA360">
            <v>45443</v>
          </cell>
          <cell r="AB360">
            <v>3698984</v>
          </cell>
          <cell r="AC360">
            <v>45444</v>
          </cell>
          <cell r="AD360">
            <v>45473</v>
          </cell>
          <cell r="AE360">
            <v>1726193</v>
          </cell>
          <cell r="AF360">
            <v>45474</v>
          </cell>
          <cell r="AG360">
            <v>45487</v>
          </cell>
          <cell r="BI360" t="str">
            <v>División de Bienestar Universitario</v>
          </cell>
          <cell r="BJ360" t="str">
            <v>ELSA EDILMA PÁEZ CASTRO</v>
          </cell>
          <cell r="BK360" t="str">
            <v>Profesional Especializado</v>
          </cell>
          <cell r="BL360">
            <v>56</v>
          </cell>
          <cell r="BM360">
            <v>45313</v>
          </cell>
          <cell r="BN360">
            <v>175795282</v>
          </cell>
          <cell r="BO360">
            <v>227</v>
          </cell>
          <cell r="BP360">
            <v>45313</v>
          </cell>
          <cell r="BQ360">
            <v>21330808</v>
          </cell>
          <cell r="CS360"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60">
            <v>1024482577</v>
          </cell>
          <cell r="CU360">
            <v>612</v>
          </cell>
          <cell r="CV360" t="str">
            <v>44110</v>
          </cell>
          <cell r="CY360">
            <v>7490</v>
          </cell>
          <cell r="CZ360" t="str">
            <v>M6</v>
          </cell>
        </row>
        <row r="361">
          <cell r="B361" t="str">
            <v>0262 DE 2024</v>
          </cell>
          <cell r="C361">
            <v>40328405</v>
          </cell>
          <cell r="D361" t="str">
            <v xml:space="preserve">MAYDA GISELA DIAZ MORENO </v>
          </cell>
          <cell r="E361" t="str">
            <v>CONTRATO DE PRESTACIÓN DE SERVICIOS PROFESIONALES</v>
          </cell>
          <cell r="F361"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61">
            <v>45313</v>
          </cell>
          <cell r="H361">
            <v>21330808</v>
          </cell>
          <cell r="I361" t="str">
            <v>Cinco (05) meses y veintitrés (23) días calendario</v>
          </cell>
          <cell r="J361">
            <v>45313</v>
          </cell>
          <cell r="K361">
            <v>45487</v>
          </cell>
          <cell r="L361" t="str">
            <v>NO APLICA</v>
          </cell>
          <cell r="M361" t="str">
            <v>NO APLICA</v>
          </cell>
          <cell r="N361" t="str">
            <v>NO APLICA</v>
          </cell>
          <cell r="O361">
            <v>6</v>
          </cell>
          <cell r="P361">
            <v>4808679</v>
          </cell>
          <cell r="Q361">
            <v>45313</v>
          </cell>
          <cell r="R361">
            <v>45351</v>
          </cell>
          <cell r="S361">
            <v>3698984</v>
          </cell>
          <cell r="T361">
            <v>45352</v>
          </cell>
          <cell r="U361">
            <v>45382</v>
          </cell>
          <cell r="V361">
            <v>3698984</v>
          </cell>
          <cell r="W361">
            <v>45383</v>
          </cell>
          <cell r="X361">
            <v>45412</v>
          </cell>
          <cell r="Y361">
            <v>3698984</v>
          </cell>
          <cell r="Z361">
            <v>45413</v>
          </cell>
          <cell r="AA361">
            <v>45443</v>
          </cell>
          <cell r="AB361">
            <v>3698984</v>
          </cell>
          <cell r="AC361">
            <v>45444</v>
          </cell>
          <cell r="AD361">
            <v>45473</v>
          </cell>
          <cell r="AE361">
            <v>1726193</v>
          </cell>
          <cell r="AF361">
            <v>45474</v>
          </cell>
          <cell r="AG361">
            <v>45487</v>
          </cell>
          <cell r="BI361" t="str">
            <v>División de Bienestar Universitario</v>
          </cell>
          <cell r="BJ361" t="str">
            <v>ELSA EDILMA PÁEZ CASTRO</v>
          </cell>
          <cell r="BK361" t="str">
            <v>Profesional Especializado</v>
          </cell>
          <cell r="BL361">
            <v>56</v>
          </cell>
          <cell r="BM361">
            <v>45313</v>
          </cell>
          <cell r="BN361">
            <v>175795282</v>
          </cell>
          <cell r="BO361">
            <v>228</v>
          </cell>
          <cell r="BP361">
            <v>45313</v>
          </cell>
          <cell r="BQ361">
            <v>21330808</v>
          </cell>
          <cell r="CS361"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61">
            <v>40328405.399999999</v>
          </cell>
          <cell r="CU361">
            <v>612</v>
          </cell>
          <cell r="CV361" t="str">
            <v>44110</v>
          </cell>
          <cell r="CY361">
            <v>7490</v>
          </cell>
          <cell r="CZ361" t="str">
            <v>M6</v>
          </cell>
        </row>
        <row r="362">
          <cell r="B362" t="str">
            <v>0263 DE 2024</v>
          </cell>
          <cell r="C362">
            <v>43615366</v>
          </cell>
          <cell r="D362" t="str">
            <v>CAROLINA JARAMILLO MURILLO</v>
          </cell>
          <cell r="E362" t="str">
            <v>CONTRATO DE PRESTACIÓN DE SERVICIOS PROFESIONALES</v>
          </cell>
          <cell r="F362"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62">
            <v>45313</v>
          </cell>
          <cell r="H362">
            <v>21330808</v>
          </cell>
          <cell r="I362" t="str">
            <v>Cinco (05) meses y veintitrés (23) días calendario</v>
          </cell>
          <cell r="J362">
            <v>45313</v>
          </cell>
          <cell r="K362">
            <v>45487</v>
          </cell>
          <cell r="L362" t="str">
            <v>NO APLICA</v>
          </cell>
          <cell r="M362" t="str">
            <v>NO APLICA</v>
          </cell>
          <cell r="N362" t="str">
            <v>NO APLICA</v>
          </cell>
          <cell r="O362">
            <v>6</v>
          </cell>
          <cell r="P362">
            <v>4808679</v>
          </cell>
          <cell r="Q362">
            <v>45313</v>
          </cell>
          <cell r="R362">
            <v>45351</v>
          </cell>
          <cell r="S362">
            <v>3698984</v>
          </cell>
          <cell r="T362">
            <v>45352</v>
          </cell>
          <cell r="U362">
            <v>45382</v>
          </cell>
          <cell r="V362">
            <v>3698984</v>
          </cell>
          <cell r="W362">
            <v>45383</v>
          </cell>
          <cell r="X362">
            <v>45412</v>
          </cell>
          <cell r="Y362">
            <v>3698984</v>
          </cell>
          <cell r="Z362">
            <v>45413</v>
          </cell>
          <cell r="AA362">
            <v>45443</v>
          </cell>
          <cell r="AB362">
            <v>3698984</v>
          </cell>
          <cell r="AC362">
            <v>45444</v>
          </cell>
          <cell r="AD362">
            <v>45473</v>
          </cell>
          <cell r="AE362">
            <v>1726193</v>
          </cell>
          <cell r="AF362">
            <v>45474</v>
          </cell>
          <cell r="AG362">
            <v>45487</v>
          </cell>
          <cell r="BI362" t="str">
            <v>División de Bienestar Universitario</v>
          </cell>
          <cell r="BJ362" t="str">
            <v>ELSA EDILMA PÁEZ CASTRO</v>
          </cell>
          <cell r="BK362" t="str">
            <v>Profesional Especializado</v>
          </cell>
          <cell r="BL362">
            <v>56</v>
          </cell>
          <cell r="BM362">
            <v>45313</v>
          </cell>
          <cell r="BN362">
            <v>175795282</v>
          </cell>
          <cell r="BO362">
            <v>229</v>
          </cell>
          <cell r="BP362">
            <v>45313</v>
          </cell>
          <cell r="BQ362">
            <v>21330808</v>
          </cell>
          <cell r="CS362" t="str">
            <v>1. Apoyar en la implementación de la Política de Género, los protocolos y ruta para la prevención mitigación y atención en los casos de todo tipo de acoso, abuso discriminación y violencia en la Universidad de los Llanos. 2. Apoyar en la articulación de la División de Bienestar Institucional con la academia a través de procesos de investigación, docencia y extensión que aporten a la discusión e implementación de la política de género en la Universidad de los Llanos. 3. Prestar apoyo en la identificación y documentación de la cultura organizacional sobre la temática de género y sobre los casos de acoso, abuso, discriminación y violencia en la Universidad de los Llanos. 4. Brindar apoyo en la activación de la ruta y protocolo de atención de violencias en la Universidad de los Llanos. 5. Apoyar en la organización de la documentación y normatividad correspondiente a la Política de Género, protocolos y rutas que la operacionalice. 6. Contribuir en el aseguramiento de los registros físicos y virtuales que den cuenta del desarrollo de eventos/actividades/talleres de género realizados desde la División de Bienestar Institucional. 7. Apoyar en la recopilación y formulación de informes solicitados por entidades externas e informes de interés interinstitucional. 8. Colaborar en la organización de la base de datos en la masificación, divulgación y visualización de la política de Género de la Universidad de los Llanos.  9. Coadyuvar en la realización de los informes del proceso que apoyen la presentación de informes de gestión de la División de Bienestar Universitario y el Área de Desarrollo Humano y Permanencia. 10. Brindar apoyo a la jefatura de Bienestar en los eventos institucionales que se realicen y sean liderados o apoyados por la Dirección de Bienestar Institucional.</v>
          </cell>
          <cell r="CT362">
            <v>43615366</v>
          </cell>
          <cell r="CU362">
            <v>612</v>
          </cell>
          <cell r="CV362" t="str">
            <v>44110</v>
          </cell>
          <cell r="CY362">
            <v>7490</v>
          </cell>
          <cell r="CZ362" t="str">
            <v>M6</v>
          </cell>
        </row>
        <row r="363">
          <cell r="B363" t="str">
            <v>0264 DE 2024</v>
          </cell>
          <cell r="D363" t="str">
            <v>No. Libre</v>
          </cell>
          <cell r="BL363" t="e">
            <v>#N/A</v>
          </cell>
          <cell r="BM363" t="e">
            <v>#N/A</v>
          </cell>
          <cell r="BN363" t="e">
            <v>#N/A</v>
          </cell>
          <cell r="BO363" t="e">
            <v>#N/A</v>
          </cell>
          <cell r="BP363" t="e">
            <v>#N/A</v>
          </cell>
          <cell r="BQ363" t="e">
            <v>#N/A</v>
          </cell>
          <cell r="CU363" t="e">
            <v>#N/A</v>
          </cell>
          <cell r="CV363" t="e">
            <v>#N/A</v>
          </cell>
        </row>
        <row r="364">
          <cell r="B364" t="str">
            <v>0265 DE 2024</v>
          </cell>
          <cell r="C364">
            <v>1121818967</v>
          </cell>
          <cell r="D364" t="str">
            <v>FRANCY YURANI MOLANO CASTRO</v>
          </cell>
          <cell r="E364" t="str">
            <v>CONTRATO DE PRESTACIÓN DE SERVICIOS PROFESIONALES</v>
          </cell>
          <cell r="F364" t="str">
            <v xml:space="preserve">PRESTACIÓN DE SERVICIOS PROFESIONALES NECESARIO PARA EL DESARROLLO DE LOS DIFERENTES PROCESOS DE ASIGNACIÓN DE DESCUENTOS SOCIOECONÓMICOS DEL PROYECTO FICHA BPUNI BU 02 0711 2023 “FORTALECIMIENTO Y DESARROLLO DE ESTRATEGIAS Y ACCIONES DE BIENESTAR EN EL MARCO DEL DESARROLLO HUMANO EN PRO DE LOS INTEGRANTES DE LA COMUNIDAD UNIVERSITARIA DE LA UNIVERSIDAD DE LOS LLANOS” </v>
          </cell>
          <cell r="G364">
            <v>45313</v>
          </cell>
          <cell r="H364">
            <v>17653080</v>
          </cell>
          <cell r="I364" t="str">
            <v>Cinco (05) meses y veintitrés (23) días calendario</v>
          </cell>
          <cell r="J364">
            <v>45313</v>
          </cell>
          <cell r="K364">
            <v>45487</v>
          </cell>
          <cell r="L364" t="str">
            <v>NO APLICA</v>
          </cell>
          <cell r="M364" t="str">
            <v>NO APLICA</v>
          </cell>
          <cell r="N364" t="str">
            <v>NO APLICA</v>
          </cell>
          <cell r="O364">
            <v>6</v>
          </cell>
          <cell r="P364">
            <v>3979596</v>
          </cell>
          <cell r="Q364">
            <v>45313</v>
          </cell>
          <cell r="R364">
            <v>45351</v>
          </cell>
          <cell r="S364">
            <v>3061228</v>
          </cell>
          <cell r="T364">
            <v>45352</v>
          </cell>
          <cell r="U364">
            <v>45382</v>
          </cell>
          <cell r="V364">
            <v>3061228</v>
          </cell>
          <cell r="W364">
            <v>45383</v>
          </cell>
          <cell r="X364">
            <v>45412</v>
          </cell>
          <cell r="Y364">
            <v>3061228</v>
          </cell>
          <cell r="Z364">
            <v>45413</v>
          </cell>
          <cell r="AA364">
            <v>45443</v>
          </cell>
          <cell r="AB364">
            <v>3061228</v>
          </cell>
          <cell r="AC364">
            <v>45444</v>
          </cell>
          <cell r="AD364">
            <v>45473</v>
          </cell>
          <cell r="AE364">
            <v>1428572</v>
          </cell>
          <cell r="AF364">
            <v>45474</v>
          </cell>
          <cell r="AG364">
            <v>45487</v>
          </cell>
          <cell r="BI364" t="str">
            <v>División de Bienestar Universitario</v>
          </cell>
          <cell r="BJ364" t="str">
            <v>JHON FREYD MONROY RODRIGUEZ</v>
          </cell>
          <cell r="BK364" t="str">
            <v>Jefe de Oficina</v>
          </cell>
          <cell r="BL364">
            <v>56</v>
          </cell>
          <cell r="BM364">
            <v>45313</v>
          </cell>
          <cell r="BN364">
            <v>175795282</v>
          </cell>
          <cell r="BO364">
            <v>231</v>
          </cell>
          <cell r="BP364">
            <v>45313</v>
          </cell>
          <cell r="BQ364">
            <v>17653080</v>
          </cell>
          <cell r="CS364" t="str">
            <v>1. Apoyar a la División de Bienestar en la implementación de programas y servicios dirigidos al fomento socioeconómico de los estudiantes de pregrado y posgrado de la Universidad de los Llanos. 2. Contribuir desde el área de promoción socioeconómica de Bienestar Institucional a la atención y asesoría en los programas y servicios de fomento socioeconómico dirigidos a la comunidad estudiantil de pregrado y posgrado. 3. Apoyar a la División de Bienestar Institucional en la caracterización socioeconómica de los estudiantes de pregrado y posgrado de la Universidad de los Llanos. 4. Apoyar a la jefatura de Bienestar en el desarrollo de los procesos y procedimientos administrativos necesarios para la ejecución de los programas, servicios y actividades. 5. Contribuir al desarrollo de convocatorias, recepción, sistematización de datos y selección de los estudiantes que serán beneficiados con los programas y proyectos del área y que están orientados a disminuir la deserción estudiantil en la Universidad de los Llanos. 6. Prestar apoyo en las estrategias que desarrolle la Coordinación para la verificación de las condiciones socioeconómicas de los estudiantes que participan en la convocatoria para el reconocimiento de apoyos económicos, que desde el Área de Promoción Socioeconómica se estime conveniente, con la correspondiente entrega de estudios físicos o magnéticos del proceso a la coordinación del área. 7. Contribuir con las estrategias que desarrolle la División de Bienestar Universitario encaminadas a masificar la divulgación de sus servicios y aumentar el índice de participación de la comunidad Unillanista. 8. Coadyuvar en la articulación que desde el área de promoción socioeconómica pueda realizarse con las demás áreas de la División de Bienestar Universitario, para atender a la población estudiantil considerada en condición de vulnerabilidad. 9. Prestar apoyo en el proceso de clasificación y organización del archivo documental físico y digital del Área de Promoción Socioeconómica y velar por el buen uso del inventario físico devolutivo de la División de Bienestar Universitario. 10. Contribuir en la elaboración de informes y estadísticas de los proyectos y programas que contribuyen a disminuir la deserción estudiantil de la Universidad de los Llanos, adelantados y ejecutados por el área, en el marco de los convenios suscritos entre la institución y otras entidades con recursos destinados al apoyo de las matrículas de los estudiantes. 11. Brindar apoyo a la jefatura de Bienestar en los eventos institucionales que se realicen y sean liderados o apoyados por la Dirección de Bienestar Institucional.</v>
          </cell>
          <cell r="CT364">
            <v>1121818967.9000001</v>
          </cell>
          <cell r="CU364">
            <v>612</v>
          </cell>
          <cell r="CV364" t="str">
            <v>44110</v>
          </cell>
          <cell r="CY364">
            <v>7490</v>
          </cell>
          <cell r="CZ364" t="str">
            <v>M6</v>
          </cell>
        </row>
        <row r="365">
          <cell r="B365" t="str">
            <v>0266 DE 2024</v>
          </cell>
          <cell r="C365">
            <v>1010049062</v>
          </cell>
          <cell r="D365" t="str">
            <v>BRANDON FRANCISCO LOAIZA TREJOS</v>
          </cell>
          <cell r="E365" t="str">
            <v>CONTRATO DE PRESTACIÓN DE SERVICIOS PROFESIONALES</v>
          </cell>
          <cell r="F365" t="str">
            <v>PRESTACIÓN DE SERVICIOS PROFESIONALES NECESARIO PARA EL DESARROLLO DEL PROYECTO FICHA BPUNI SIST 01 0311 2023 “ADQUISICIÓN DE INFRAESTRUCTURA TECNOLÓGICA PARA EL APOYO TRANSVERSAL DE LOS PROCESOS ACADÉMICO ADMINISTRATIVOS DE LA UNIVERSIDAD DE LOS LLANOS”</v>
          </cell>
          <cell r="G365">
            <v>45313</v>
          </cell>
          <cell r="H365">
            <v>15745883</v>
          </cell>
          <cell r="I365" t="str">
            <v>Cinco (05) meses y veintitrés (23) días calendario</v>
          </cell>
          <cell r="J365">
            <v>45313</v>
          </cell>
          <cell r="K365">
            <v>45487</v>
          </cell>
          <cell r="L365" t="str">
            <v>NO APLICA</v>
          </cell>
          <cell r="M365" t="str">
            <v>NO APLICA</v>
          </cell>
          <cell r="N365" t="str">
            <v>NO APLICA</v>
          </cell>
          <cell r="O365">
            <v>6</v>
          </cell>
          <cell r="P365">
            <v>3549650</v>
          </cell>
          <cell r="Q365">
            <v>45313</v>
          </cell>
          <cell r="R365">
            <v>45351</v>
          </cell>
          <cell r="S365">
            <v>2730500</v>
          </cell>
          <cell r="T365">
            <v>45352</v>
          </cell>
          <cell r="U365">
            <v>45382</v>
          </cell>
          <cell r="V365">
            <v>2730500</v>
          </cell>
          <cell r="W365">
            <v>45383</v>
          </cell>
          <cell r="X365">
            <v>45412</v>
          </cell>
          <cell r="Y365">
            <v>2730500</v>
          </cell>
          <cell r="Z365">
            <v>45413</v>
          </cell>
          <cell r="AA365">
            <v>45443</v>
          </cell>
          <cell r="AB365">
            <v>2730500</v>
          </cell>
          <cell r="AC365">
            <v>45444</v>
          </cell>
          <cell r="AD365">
            <v>45473</v>
          </cell>
          <cell r="AE365">
            <v>1274233</v>
          </cell>
          <cell r="AF365">
            <v>45474</v>
          </cell>
          <cell r="AG365">
            <v>45487</v>
          </cell>
          <cell r="BI365" t="str">
            <v>Área de Sistemas</v>
          </cell>
          <cell r="BJ365" t="str">
            <v>ROIMAN ARTURO SASTOQUE GUZMÁN</v>
          </cell>
          <cell r="BK365" t="str">
            <v>Jefe de Oficina</v>
          </cell>
          <cell r="BL365">
            <v>57</v>
          </cell>
          <cell r="BM365">
            <v>45313</v>
          </cell>
          <cell r="BN365">
            <v>206346488</v>
          </cell>
          <cell r="BO365">
            <v>232</v>
          </cell>
          <cell r="BP365">
            <v>45313</v>
          </cell>
          <cell r="BQ365">
            <v>15745883</v>
          </cell>
          <cell r="CS365"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e implementación de nuevas funcionalidades del módulo de Proyección Social del Sistema de Información Académico de la Universidad de los Llanos (SIAU).  3. Contribuir con el mantenimiento, actualización y pruebas del módulo de Proyección Social actual y del módulo de Granja del SIAU. 4. Contribuir con la documentación técnica del módulo de Proyección Social y del módulo de Granja del SIAU. 5. Brindar apoyo en soporte técnico a los usuarios del módulo de Proyección Social y del módulo de Granja del SIAU, resolviendo las inquietudes/solicitudes relacionadas con su funcionamiento. 6. Contribuir con el  plan de trabajo que establezca las actividades y los tiempos de los desarrollos, mantenimientos y/o soportes, reportando su avance de ejecución. 7. Apoyar la revisión de la documentación de usuario y las capacitaciones que se requieran sobre los módulos a su cargo. 8. Contribuir a fortalecer el proceso de Gestión de TIC, aplicando estrictamente los procedimientos establecidos.</v>
          </cell>
          <cell r="CT365">
            <v>1010049062</v>
          </cell>
          <cell r="CU365">
            <v>645</v>
          </cell>
          <cell r="CV365" t="str">
            <v>44716</v>
          </cell>
          <cell r="CY365">
            <v>8299</v>
          </cell>
          <cell r="CZ365" t="str">
            <v>M6</v>
          </cell>
        </row>
        <row r="366">
          <cell r="B366" t="str">
            <v>0267 DE 2024</v>
          </cell>
          <cell r="C366">
            <v>1121926294</v>
          </cell>
          <cell r="D366" t="str">
            <v>BRAYAN HERRERA ROCHA</v>
          </cell>
          <cell r="E366" t="str">
            <v>CONTRATO DE PRESTACIÓN DE SERVICIOS PROFESIONALES</v>
          </cell>
          <cell r="F366" t="str">
            <v>PRESTACIÓN DE SERVICIOS PROFESIONALES NECESARIO PARA EL DESARROLLO DEL PROYECTO FICHA BPUNI SIST 01 0311 2023 “ADQUISICIÓN DE INFRAESTRUCTURA TECNOLÓGICA PARA EL APOYO TRANSVERSAL DE LOS PROCESOS ACADÉMICO ADMINISTRATIVOS DE LA UNIVERSIDAD DE LOS LLANOS”</v>
          </cell>
          <cell r="G366">
            <v>45313</v>
          </cell>
          <cell r="H366">
            <v>28318485</v>
          </cell>
          <cell r="I366" t="str">
            <v>Cinco (05) meses y veintitrés (23) días calendario</v>
          </cell>
          <cell r="J366">
            <v>45313</v>
          </cell>
          <cell r="K366">
            <v>45487</v>
          </cell>
          <cell r="L366" t="str">
            <v>NO APLICA</v>
          </cell>
          <cell r="M366" t="str">
            <v>NO APLICA</v>
          </cell>
          <cell r="N366" t="str">
            <v>NO APLICA</v>
          </cell>
          <cell r="O366">
            <v>6</v>
          </cell>
          <cell r="P366">
            <v>6383936</v>
          </cell>
          <cell r="Q366">
            <v>45313</v>
          </cell>
          <cell r="R366">
            <v>45351</v>
          </cell>
          <cell r="S366">
            <v>4910720</v>
          </cell>
          <cell r="T366">
            <v>45352</v>
          </cell>
          <cell r="U366">
            <v>45382</v>
          </cell>
          <cell r="V366">
            <v>4910720</v>
          </cell>
          <cell r="W366">
            <v>45383</v>
          </cell>
          <cell r="X366">
            <v>45412</v>
          </cell>
          <cell r="Y366">
            <v>4910720</v>
          </cell>
          <cell r="Z366">
            <v>45413</v>
          </cell>
          <cell r="AA366">
            <v>45443</v>
          </cell>
          <cell r="AB366">
            <v>4910720</v>
          </cell>
          <cell r="AC366">
            <v>45444</v>
          </cell>
          <cell r="AD366">
            <v>45473</v>
          </cell>
          <cell r="AE366">
            <v>2291669</v>
          </cell>
          <cell r="AF366">
            <v>45474</v>
          </cell>
          <cell r="AG366">
            <v>45487</v>
          </cell>
          <cell r="BI366" t="str">
            <v>Área de Sistemas</v>
          </cell>
          <cell r="BJ366" t="str">
            <v>ROIMAN ARTURO SASTOQUE GUZMÁN</v>
          </cell>
          <cell r="BK366" t="str">
            <v>Jefe de Oficina</v>
          </cell>
          <cell r="BL366">
            <v>57</v>
          </cell>
          <cell r="BM366">
            <v>45313</v>
          </cell>
          <cell r="BN366">
            <v>206346488</v>
          </cell>
          <cell r="BO366">
            <v>233</v>
          </cell>
          <cell r="BP366">
            <v>45313</v>
          </cell>
          <cell r="BQ366">
            <v>28318485</v>
          </cell>
          <cell r="CS366"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implementación y documentación de nuevas funcionalidades para el Sistema de Información Académico de la Universidad de los Llanos (SIAU). 3. Contribuir con el mantenimiento, actualización y pruebas de las funcionalidades existentes en el SIAU. 4. Colaborar con la documentación técnica de los módulos y desarrollos a cargo. 5. Brindar soporte técnico a los usuarios finales, resolviendo las inquietudes/solicitudes relacionadas con la operación del SIAU. 6. Contribuir con el  plan de trabajo que establezca las actividades y los tiempos de los desarrollos, mantenimientos y/o soportes, reportando su avance de ejecución. 7. Apoyar la revisión de la documentación de usuario y las capacitaciones que se requieran sobre el funcionamiento del SIAU. 8. Contribuir a fortalecer el proceso de Gestión de TIC, aplicando estrictamente los procedimientos establecidos.</v>
          </cell>
          <cell r="CT366">
            <v>1121926294</v>
          </cell>
          <cell r="CU366">
            <v>645</v>
          </cell>
          <cell r="CV366" t="str">
            <v>44716</v>
          </cell>
          <cell r="CY366">
            <v>6201</v>
          </cell>
          <cell r="CZ366" t="str">
            <v>M6</v>
          </cell>
        </row>
        <row r="367">
          <cell r="B367" t="str">
            <v>0268 DE 2024</v>
          </cell>
          <cell r="C367">
            <v>1013614456</v>
          </cell>
          <cell r="D367" t="str">
            <v>JESSICA LISETH RAMIREZ PEREZ</v>
          </cell>
          <cell r="E367" t="str">
            <v>CONTRATO DE PRESTACIÓN DE SERVICIOS PROFESIONALES</v>
          </cell>
          <cell r="F367" t="str">
            <v>PRESTACIÓN DE SERVICIOS PROFESIONALES NECESARIO PARA EL DESARROLLO DEL PROYECTO FICHA BPUNI SIST 01 0311 2023 “ADQUISICIÓN DE INFRAESTRUCTURA TECNOLÓGICA PARA EL APOYO TRANSVERSAL DE LOS PROCESOS ACADÉMICO ADMINISTRATIVOS DE LA UNIVERSIDAD DE LOS LLANOS”</v>
          </cell>
          <cell r="G367">
            <v>45313</v>
          </cell>
          <cell r="H367">
            <v>21330808</v>
          </cell>
          <cell r="I367" t="str">
            <v>Cinco (05) meses y veintitrés (23) días calendario</v>
          </cell>
          <cell r="J367">
            <v>45313</v>
          </cell>
          <cell r="K367">
            <v>45487</v>
          </cell>
          <cell r="L367" t="str">
            <v>NO APLICA</v>
          </cell>
          <cell r="M367" t="str">
            <v>NO APLICA</v>
          </cell>
          <cell r="N367" t="str">
            <v>NO APLICA</v>
          </cell>
          <cell r="O367">
            <v>6</v>
          </cell>
          <cell r="P367">
            <v>4808679</v>
          </cell>
          <cell r="Q367">
            <v>45313</v>
          </cell>
          <cell r="R367">
            <v>45351</v>
          </cell>
          <cell r="S367">
            <v>3698984</v>
          </cell>
          <cell r="T367">
            <v>45352</v>
          </cell>
          <cell r="U367">
            <v>45382</v>
          </cell>
          <cell r="V367">
            <v>3698984</v>
          </cell>
          <cell r="W367">
            <v>45383</v>
          </cell>
          <cell r="X367">
            <v>45412</v>
          </cell>
          <cell r="Y367">
            <v>3698984</v>
          </cell>
          <cell r="Z367">
            <v>45413</v>
          </cell>
          <cell r="AA367">
            <v>45443</v>
          </cell>
          <cell r="AB367">
            <v>3698984</v>
          </cell>
          <cell r="AC367">
            <v>45444</v>
          </cell>
          <cell r="AD367">
            <v>45473</v>
          </cell>
          <cell r="AE367">
            <v>1726193</v>
          </cell>
          <cell r="AF367">
            <v>45474</v>
          </cell>
          <cell r="AG367">
            <v>45487</v>
          </cell>
          <cell r="BI367" t="str">
            <v>Área de Sistemas</v>
          </cell>
          <cell r="BJ367" t="str">
            <v>ROIMAN ARTURO SASTOQUE GUZMÁN</v>
          </cell>
          <cell r="BK367" t="str">
            <v>Jefe de Oficina</v>
          </cell>
          <cell r="BL367">
            <v>57</v>
          </cell>
          <cell r="BM367">
            <v>45313</v>
          </cell>
          <cell r="BN367">
            <v>206346488</v>
          </cell>
          <cell r="BO367">
            <v>234</v>
          </cell>
          <cell r="BP367">
            <v>45313</v>
          </cell>
          <cell r="BQ367">
            <v>21330808</v>
          </cell>
          <cell r="CS367"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Cooperar con el análisis y documentación de las especificaciones de requerimientos, diagramas y gráficas de flujo e historias de usuario que deben seguir los desarrolladores de software, utilizando los formatos establecidos para tal fin. 3. Contribuir con la elaboración de los casos de prueba (de forma manual o automática), análisis de resultados y notificación de errores al equipo de desarrollo. 4. Cooperar en la elaboración de los cronogramas de desarrollo de los proyectos indicados. 5. Coadyuvar en la gestión documental relacionada de los proyectos, aplicando los formatos y procedimientos establecidos en Gestión de TIC. 6. Contribuir a fortalecer el proceso de Gestión de TIC, aplicando estrictamente los procedimientos establecidos.</v>
          </cell>
          <cell r="CT367">
            <v>1013614456</v>
          </cell>
          <cell r="CU367">
            <v>645</v>
          </cell>
          <cell r="CV367" t="str">
            <v>44716</v>
          </cell>
          <cell r="CY367">
            <v>7110</v>
          </cell>
          <cell r="CZ367" t="str">
            <v>M5</v>
          </cell>
        </row>
        <row r="368">
          <cell r="B368" t="str">
            <v>0269 DE 2024</v>
          </cell>
          <cell r="C368">
            <v>1121828522</v>
          </cell>
          <cell r="D368" t="str">
            <v>MONICA MARIA HERNANDEZ CORREA</v>
          </cell>
          <cell r="E368" t="str">
            <v>CONTRATO DE PRESTACIÓN DE SERVICIOS PROFESIONALES</v>
          </cell>
          <cell r="F368" t="str">
            <v>PRESTACIÓN DE SERVICIOS PROFESIONALES ESPECIALIZADOS NECESARIO PARA EL DESARROLLO DEL PROYECTO FICHA BPUNI SIST 01 0311 2023 “ADQUISICIÓN DE INFRAESTRUCTURA TECNOLÓGICA PARA EL APOYO TRANSVERSAL DE LOS PROCESOS ACADÉMICO ADMINISTRATIVOS DE LA UNIVERSIDAD DE LOS LLANOS”</v>
          </cell>
          <cell r="G368">
            <v>45313</v>
          </cell>
          <cell r="H368">
            <v>21330808</v>
          </cell>
          <cell r="I368" t="str">
            <v>Cinco (05) meses y veintitrés (23) días calendario</v>
          </cell>
          <cell r="J368">
            <v>45313</v>
          </cell>
          <cell r="K368">
            <v>45487</v>
          </cell>
          <cell r="L368" t="str">
            <v>NO APLICA</v>
          </cell>
          <cell r="M368" t="str">
            <v>NO APLICA</v>
          </cell>
          <cell r="N368" t="str">
            <v>NO APLICA</v>
          </cell>
          <cell r="O368">
            <v>6</v>
          </cell>
          <cell r="P368">
            <v>4808679</v>
          </cell>
          <cell r="Q368">
            <v>45313</v>
          </cell>
          <cell r="R368">
            <v>45351</v>
          </cell>
          <cell r="S368">
            <v>3698984</v>
          </cell>
          <cell r="T368">
            <v>45352</v>
          </cell>
          <cell r="U368">
            <v>45382</v>
          </cell>
          <cell r="V368">
            <v>3698984</v>
          </cell>
          <cell r="W368">
            <v>45383</v>
          </cell>
          <cell r="X368">
            <v>45412</v>
          </cell>
          <cell r="Y368">
            <v>3698984</v>
          </cell>
          <cell r="Z368">
            <v>45413</v>
          </cell>
          <cell r="AA368">
            <v>45443</v>
          </cell>
          <cell r="AB368">
            <v>3698984</v>
          </cell>
          <cell r="AC368">
            <v>45444</v>
          </cell>
          <cell r="AD368">
            <v>45473</v>
          </cell>
          <cell r="AE368">
            <v>1726193</v>
          </cell>
          <cell r="AF368">
            <v>45474</v>
          </cell>
          <cell r="AG368">
            <v>45487</v>
          </cell>
          <cell r="BI368" t="str">
            <v>Área de Sistemas</v>
          </cell>
          <cell r="BJ368" t="str">
            <v>ROIMAN ARTURO SASTOQUE GUZMÁN</v>
          </cell>
          <cell r="BK368" t="str">
            <v>Jefe de Oficina</v>
          </cell>
          <cell r="BL368">
            <v>57</v>
          </cell>
          <cell r="BM368">
            <v>45313</v>
          </cell>
          <cell r="BN368">
            <v>206346488</v>
          </cell>
          <cell r="BO368">
            <v>235</v>
          </cell>
          <cell r="BP368">
            <v>45313</v>
          </cell>
          <cell r="BQ368">
            <v>21330808</v>
          </cell>
          <cell r="CS368" t="str">
            <v>1. Brindar apoyo en la adopción, implementación y actualización, en caso de ser necesario, de las políticas, lineamientos, servicios, hardware, software, que aseguren la disponibilidad, integridad, y confidencialidad de la información en la Universidad. 2. Contribuir en liderar la identificación, evaluación y seguimiento de los riesgos de seguridad de la información en cada uno de los procesos. 3. Apoyar la generación y seguimiento de indicadores de gestión para la seguridad de la información. 4. Coadyuvar en la definición y ejecución del plan de seguridad de la información. 5. Colaborar en la definición y ejecución del plan de tratamiento de riesgos de seguridad de la información. 6. Contribuir a potenciar la cultura de la seguridad informática al interior de la Universidad. 7. Apoyar el seguimiento a la implementación de las políticas y lineamientos de seguridad informática establecidos en la Universidad. 8. Contribuir a fortalecer el proceso de Gestión de TIC, aplicando estrictamente los procedimientos establecidos.</v>
          </cell>
          <cell r="CT368">
            <v>1121828522</v>
          </cell>
          <cell r="CU368">
            <v>645</v>
          </cell>
          <cell r="CV368" t="str">
            <v>44716</v>
          </cell>
          <cell r="CY368">
            <v>6201</v>
          </cell>
          <cell r="CZ368" t="str">
            <v>M6</v>
          </cell>
        </row>
        <row r="369">
          <cell r="B369" t="str">
            <v>0270 DE 2024</v>
          </cell>
          <cell r="C369">
            <v>1121946486</v>
          </cell>
          <cell r="D369" t="str">
            <v>YUSLEY DANEYI PARRADO MORENO</v>
          </cell>
          <cell r="E369" t="str">
            <v>CONTRATO DE PRESTACIÓN DE SERVICIOS PROFESIONALES</v>
          </cell>
          <cell r="F369" t="str">
            <v>PRESTACIÓN DE SERVICIOS PROFESIONALES NECESARIO PARA EL DESARROLLO DEL PROYECTO FICHA BPUNI SIST 01 0311 2023 “ADQUISICIÓN DE INFRAESTRUCTURA TECNOLÓGICA PARA EL APOYO TRANSVERSAL DE LOS PROCESOS ACADÉMICO ADMINISTRATIVOS DE LA UNIVERSIDAD DE LOS LLANOS”</v>
          </cell>
          <cell r="G369">
            <v>45313</v>
          </cell>
          <cell r="H369">
            <v>15745883</v>
          </cell>
          <cell r="I369" t="str">
            <v>Cinco (05) meses y veintitrés (23) días calendario</v>
          </cell>
          <cell r="J369">
            <v>45313</v>
          </cell>
          <cell r="K369">
            <v>45487</v>
          </cell>
          <cell r="L369" t="str">
            <v>NO APLICA</v>
          </cell>
          <cell r="M369" t="str">
            <v>NO APLICA</v>
          </cell>
          <cell r="N369" t="str">
            <v>NO APLICA</v>
          </cell>
          <cell r="O369">
            <v>6</v>
          </cell>
          <cell r="P369">
            <v>3549650</v>
          </cell>
          <cell r="Q369">
            <v>45313</v>
          </cell>
          <cell r="R369">
            <v>45351</v>
          </cell>
          <cell r="S369">
            <v>2730500</v>
          </cell>
          <cell r="T369">
            <v>45352</v>
          </cell>
          <cell r="U369">
            <v>45382</v>
          </cell>
          <cell r="V369">
            <v>2730500</v>
          </cell>
          <cell r="W369">
            <v>45383</v>
          </cell>
          <cell r="X369">
            <v>45412</v>
          </cell>
          <cell r="Y369">
            <v>2730500</v>
          </cell>
          <cell r="Z369">
            <v>45413</v>
          </cell>
          <cell r="AA369">
            <v>45443</v>
          </cell>
          <cell r="AB369">
            <v>2730500</v>
          </cell>
          <cell r="AC369">
            <v>45444</v>
          </cell>
          <cell r="AD369">
            <v>45473</v>
          </cell>
          <cell r="AE369">
            <v>1274233</v>
          </cell>
          <cell r="AF369">
            <v>45474</v>
          </cell>
          <cell r="AG369">
            <v>45487</v>
          </cell>
          <cell r="BI369" t="str">
            <v>Área de Sistemas</v>
          </cell>
          <cell r="BJ369" t="str">
            <v>ROIMAN ARTURO SASTOQUE GUZMÁN</v>
          </cell>
          <cell r="BK369" t="str">
            <v>Jefe de Oficina</v>
          </cell>
          <cell r="BL369">
            <v>57</v>
          </cell>
          <cell r="BM369">
            <v>45313</v>
          </cell>
          <cell r="BN369">
            <v>206346488</v>
          </cell>
          <cell r="BO369">
            <v>236</v>
          </cell>
          <cell r="BP369">
            <v>45313</v>
          </cell>
          <cell r="BQ369">
            <v>15745883</v>
          </cell>
          <cell r="CS369" t="str">
            <v xml:space="preserve">1. Apoyar en la administración, gestión y configuración de las herramientas de Google Workspace. 2. Coadyuvar en la administración de los elementos de seguridad de Google Workspace. 3. Contribuir en la gestión de solución de incidentes y requerimientos asociados a las herramientas de Google Workspace. 4. Cooperar en la configuración de elementos antispam de la plataforma de correo de Google Workspace. 5. Apoyar en la gestión y administración de equipos de personas y grupos organizacionales institucionales, dentro de la plataforma de correo de Google Workspace. 6. Contribuir en la administración y gestión de espacios de almacenamiento de Google Workspace. 7. Coadyuvar en la gestión de solicitudes del correo institucional de la Oficina de Sistemas. 8. Contribuir a fortalecer el proceso de Gestión de TIC, aplicando estrictamente los procedimientos establecidos. 9. Apoyar la creación de usuarios, cambio de contraseña y asignación de roles de usuario en SIAU. </v>
          </cell>
          <cell r="CT369">
            <v>1121946486</v>
          </cell>
          <cell r="CU369">
            <v>645</v>
          </cell>
          <cell r="CV369" t="str">
            <v>44716</v>
          </cell>
          <cell r="CY369">
            <v>8299</v>
          </cell>
          <cell r="CZ369" t="str">
            <v>M6</v>
          </cell>
        </row>
        <row r="370">
          <cell r="B370" t="str">
            <v>0271 DE 2024</v>
          </cell>
          <cell r="C370">
            <v>1121920979</v>
          </cell>
          <cell r="D370" t="str">
            <v>YUDY ANGELICA VARGAS GUATIVA</v>
          </cell>
          <cell r="E370" t="str">
            <v>CONTRATO DE PRESTACIÓN DE SERVICIOS PROFESIONALES</v>
          </cell>
          <cell r="F370" t="str">
            <v>PRESTACIÓN DE SERVICIOS PROFESIONALES NECESARIO PARA EL DESARROLLO DEL PROYECTO FICHA BPUNI SIST 01 0311 2023 “ADQUISICIÓN DE INFRAESTRUCTURA TECNOLÓGICA PARA EL APOYO TRANSVERSAL DE LOS PROCESOS ACADÉMICO ADMINISTRATIVOS DE LA UNIVERSIDAD DE LOS LLANOS”</v>
          </cell>
          <cell r="G370">
            <v>45313</v>
          </cell>
          <cell r="H370">
            <v>15745883</v>
          </cell>
          <cell r="I370" t="str">
            <v>Cinco (05) meses y veintitrés (23) días calendario</v>
          </cell>
          <cell r="J370">
            <v>45313</v>
          </cell>
          <cell r="K370">
            <v>45487</v>
          </cell>
          <cell r="L370" t="str">
            <v>NO APLICA</v>
          </cell>
          <cell r="M370" t="str">
            <v>NO APLICA</v>
          </cell>
          <cell r="N370" t="str">
            <v>NO APLICA</v>
          </cell>
          <cell r="O370">
            <v>6</v>
          </cell>
          <cell r="P370">
            <v>3549650</v>
          </cell>
          <cell r="Q370">
            <v>45313</v>
          </cell>
          <cell r="R370">
            <v>45351</v>
          </cell>
          <cell r="S370">
            <v>2730500</v>
          </cell>
          <cell r="T370">
            <v>45352</v>
          </cell>
          <cell r="U370">
            <v>45382</v>
          </cell>
          <cell r="V370">
            <v>2730500</v>
          </cell>
          <cell r="W370">
            <v>45383</v>
          </cell>
          <cell r="X370">
            <v>45412</v>
          </cell>
          <cell r="Y370">
            <v>2730500</v>
          </cell>
          <cell r="Z370">
            <v>45413</v>
          </cell>
          <cell r="AA370">
            <v>45443</v>
          </cell>
          <cell r="AB370">
            <v>2730500</v>
          </cell>
          <cell r="AC370">
            <v>45444</v>
          </cell>
          <cell r="AD370">
            <v>45473</v>
          </cell>
          <cell r="AE370">
            <v>1274233</v>
          </cell>
          <cell r="AF370">
            <v>45474</v>
          </cell>
          <cell r="AG370">
            <v>45487</v>
          </cell>
          <cell r="BI370" t="str">
            <v>Área de Sistemas</v>
          </cell>
          <cell r="BJ370" t="str">
            <v>ROIMAN ARTURO SASTOQUE GUZMÁN</v>
          </cell>
          <cell r="BK370" t="str">
            <v>Jefe de Oficina</v>
          </cell>
          <cell r="BL370">
            <v>57</v>
          </cell>
          <cell r="BM370">
            <v>45313</v>
          </cell>
          <cell r="BN370">
            <v>206346488</v>
          </cell>
          <cell r="BO370">
            <v>237</v>
          </cell>
          <cell r="BP370">
            <v>45313</v>
          </cell>
          <cell r="BQ370">
            <v>15745883</v>
          </cell>
          <cell r="CS370"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Cooperar con la elaboración y publicación de la documentación de usuario referente a módulos y procesos desarrollados para el Sistema de Información Académico de la Universidad de los Llanos. 3. Contribuir en la actualización y publicación de la documentación de usuario del Sistema de Información Académico de la Universidad de los Llanos. 4. Apoyar en la aplicación de pruebas de calidad de las nuevas funcionalidades de SIAU y notificar los resultados al equipo de desarrollo. 5. Coadyuvar con la capacitación y apoyo a usuarios para garantizar que puedan utilizar el SIAU con eficacia. 6. Elaborar y mantener actualizado el repositorio de la documentación generada para usuarios del SIAU. 7. Contribuir a fortalecer el proceso de Gestión de TIC, aplicando estrictamente los procedimientos establecidos.</v>
          </cell>
          <cell r="CT370">
            <v>1121920979</v>
          </cell>
          <cell r="CU370">
            <v>645</v>
          </cell>
          <cell r="CV370" t="str">
            <v>44716</v>
          </cell>
          <cell r="CY370">
            <v>7110</v>
          </cell>
          <cell r="CZ370" t="str">
            <v>M5</v>
          </cell>
        </row>
        <row r="371">
          <cell r="B371" t="str">
            <v>0272 DE 2024</v>
          </cell>
          <cell r="C371">
            <v>40438386</v>
          </cell>
          <cell r="D371" t="str">
            <v>LUCERO TRUJILLO CASALLAS</v>
          </cell>
          <cell r="E371" t="str">
            <v>CONTRATO DE PRESTACIÓN DE SERVICIOS PROFESIONALES</v>
          </cell>
          <cell r="F371" t="str">
            <v>PRESTACIÓN DE SERVICIOS PROFESIONALES ESPECIALIZADOS NECESARIO PARA EL DESARROLLO DEL PROYECTO FICHA BPUNI SIST 01 0311 2023 “ADQUISICIÓN DE INFRAESTRUCTURA TECNOLÓGICA PARA EL APOYO TRANSVERSAL DE LOS PROCESOS ACADÉMICO ADMINISTRATIVOS DE LA UNIVERSIDAD DE LOS LLANOS”</v>
          </cell>
          <cell r="G371">
            <v>45313</v>
          </cell>
          <cell r="H371">
            <v>21330808</v>
          </cell>
          <cell r="I371" t="str">
            <v>Cinco (05) meses y veintitrés (23) días calendario</v>
          </cell>
          <cell r="J371">
            <v>45313</v>
          </cell>
          <cell r="K371">
            <v>45487</v>
          </cell>
          <cell r="L371" t="str">
            <v>NO APLICA</v>
          </cell>
          <cell r="M371" t="str">
            <v>NO APLICA</v>
          </cell>
          <cell r="N371" t="str">
            <v>NO APLICA</v>
          </cell>
          <cell r="O371">
            <v>6</v>
          </cell>
          <cell r="P371">
            <v>4808679</v>
          </cell>
          <cell r="Q371">
            <v>45313</v>
          </cell>
          <cell r="R371">
            <v>45351</v>
          </cell>
          <cell r="S371">
            <v>3698984</v>
          </cell>
          <cell r="T371">
            <v>45352</v>
          </cell>
          <cell r="U371">
            <v>45382</v>
          </cell>
          <cell r="V371">
            <v>3698984</v>
          </cell>
          <cell r="W371">
            <v>45383</v>
          </cell>
          <cell r="X371">
            <v>45412</v>
          </cell>
          <cell r="Y371">
            <v>3698984</v>
          </cell>
          <cell r="Z371">
            <v>45413</v>
          </cell>
          <cell r="AA371">
            <v>45443</v>
          </cell>
          <cell r="AB371">
            <v>3698984</v>
          </cell>
          <cell r="AC371">
            <v>45444</v>
          </cell>
          <cell r="AD371">
            <v>45473</v>
          </cell>
          <cell r="AE371">
            <v>1726193</v>
          </cell>
          <cell r="AF371">
            <v>45474</v>
          </cell>
          <cell r="AG371">
            <v>45487</v>
          </cell>
          <cell r="BI371" t="str">
            <v>Área de Sistemas</v>
          </cell>
          <cell r="BJ371" t="str">
            <v>ROIMAN ARTURO SASTOQUE GUZMÁN</v>
          </cell>
          <cell r="BK371" t="str">
            <v>Jefe de Oficina</v>
          </cell>
          <cell r="BL371">
            <v>57</v>
          </cell>
          <cell r="BM371">
            <v>45313</v>
          </cell>
          <cell r="BN371">
            <v>206346488</v>
          </cell>
          <cell r="BO371">
            <v>238</v>
          </cell>
          <cell r="BP371">
            <v>45313</v>
          </cell>
          <cell r="BQ371">
            <v>21330808</v>
          </cell>
          <cell r="CS371" t="str">
            <v xml:space="preserve">1. Contribuir a fortalecer el Sistema de Información Académico de la Universidad de los Llanos (SIAU), atendiendo la Ficha BPUNI SIST 02 06102022 “Adquisición de infraestructura TIC para el fortalecimiento de las funciones misionales y administrativas de la Universidad de los Llanos”. 2. Apoyar en el análisis y priorización de los requerimientos de desarrollo, mantenimiento y soporte de los sistemas de información institucionales. 3. Cooperar con la asignación, monitoreo y seguimiento de tareas para la ejecución de los sistemas de información en cada una de las diferentes etapas del ciclo de vida del software. 4. Apoyar en la preparación y realización de reuniones de socialización y gestión sobre el avance o entrega de los módulos de los sistemas de información institucionales. 5. Coadyuvar en el desarrollo y la presentación puntual de planes de trabajo y reportes de progreso por parte del equipo de desarrollo de software. 6. Apoyar a la supervisión en la verificación del cumplimiento del procedimiento establecido para el desarrollo del software. 7. Coadyuvar en la gestión de la documentación técnica y de usuario relacionada con los sistemas de información institucionales. </v>
          </cell>
          <cell r="CT371">
            <v>40438386</v>
          </cell>
          <cell r="CU371">
            <v>645</v>
          </cell>
          <cell r="CV371" t="str">
            <v>44716</v>
          </cell>
          <cell r="CY371">
            <v>6201</v>
          </cell>
          <cell r="CZ371" t="str">
            <v>M6</v>
          </cell>
        </row>
        <row r="372">
          <cell r="B372" t="str">
            <v>0273 DE 2024</v>
          </cell>
          <cell r="C372">
            <v>1121918958</v>
          </cell>
          <cell r="D372" t="str">
            <v>JUAN SEBASTIAN GUTIERREZ CRISTANCHO</v>
          </cell>
          <cell r="E372" t="str">
            <v>CONTRATO DE PRESTACIÓN DE SERVICIOS PROFESIONALES</v>
          </cell>
          <cell r="F372" t="str">
            <v>PRESTACIÓN DE SERVICIOS PROFESIONALES NECESARIO PARA EL DESARROLLO DEL PROYECTO FICHA BPUNI SIST 01 0311 2023 “ADQUISICIÓN DE INFRAESTRUCTURA TECNOLÓGICA PARA EL APOYO TRANSVERSAL DE LOS PROCESOS ACADÉMICO ADMINISTRATIVOS DE LA UNIVERSIDAD DE LOS LLANOS”</v>
          </cell>
          <cell r="G372">
            <v>45313</v>
          </cell>
          <cell r="H372">
            <v>15745883</v>
          </cell>
          <cell r="I372" t="str">
            <v>Cinco (05) meses y veintitrés (23) días calendario</v>
          </cell>
          <cell r="J372">
            <v>45313</v>
          </cell>
          <cell r="K372">
            <v>45487</v>
          </cell>
          <cell r="L372" t="str">
            <v>NO APLICA</v>
          </cell>
          <cell r="M372" t="str">
            <v>NO APLICA</v>
          </cell>
          <cell r="N372" t="str">
            <v>NO APLICA</v>
          </cell>
          <cell r="O372">
            <v>6</v>
          </cell>
          <cell r="P372">
            <v>3549650</v>
          </cell>
          <cell r="Q372">
            <v>45313</v>
          </cell>
          <cell r="R372">
            <v>45351</v>
          </cell>
          <cell r="S372">
            <v>2730500</v>
          </cell>
          <cell r="T372">
            <v>45352</v>
          </cell>
          <cell r="U372">
            <v>45382</v>
          </cell>
          <cell r="V372">
            <v>2730500</v>
          </cell>
          <cell r="W372">
            <v>45383</v>
          </cell>
          <cell r="X372">
            <v>45412</v>
          </cell>
          <cell r="Y372">
            <v>2730500</v>
          </cell>
          <cell r="Z372">
            <v>45413</v>
          </cell>
          <cell r="AA372">
            <v>45443</v>
          </cell>
          <cell r="AB372">
            <v>2730500</v>
          </cell>
          <cell r="AC372">
            <v>45444</v>
          </cell>
          <cell r="AD372">
            <v>45473</v>
          </cell>
          <cell r="AE372">
            <v>1274233</v>
          </cell>
          <cell r="AF372">
            <v>45474</v>
          </cell>
          <cell r="AG372">
            <v>45487</v>
          </cell>
          <cell r="BI372" t="str">
            <v>Área de Sistemas</v>
          </cell>
          <cell r="BJ372" t="str">
            <v>ROIMAN ARTURO SASTOQUE GUZMÁN</v>
          </cell>
          <cell r="BK372" t="str">
            <v>Jefe de Oficina</v>
          </cell>
          <cell r="BL372">
            <v>57</v>
          </cell>
          <cell r="BM372">
            <v>45313</v>
          </cell>
          <cell r="BN372">
            <v>206346488</v>
          </cell>
          <cell r="BO372">
            <v>239</v>
          </cell>
          <cell r="BP372">
            <v>45313</v>
          </cell>
          <cell r="BQ372">
            <v>15745883</v>
          </cell>
          <cell r="CS372"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e implementación del módulo de Internacionalización del Sistema de Información Académico de la Universidad de los Llanos (SIAU). 3. Contribuir con el mantenimiento, actualización y pruebas del módulo de Investigaciones del Sistema de Información Académico de la Universidad de los Llanos (SIAU). 4. Apoyar en la documentación técnica del módulo de Internacionalización del SIAU. 5. Brindar apoyo en el soporte técnico a los usuarios del módulo de Investigaciones del SIAU de manera oportuna y eficaz, resolviendo las inquietudes/solicitudes relacionadas con su funcionamiento. 6. Contribuir con el  cronograma  que establezca las actividades y los tiempos de los desarrollos, mantenimientos y/o soportes, reportando su avance de ejecución. 7. Apoyar la revisión de la documentación de usuario y las capacitaciones que se requieran sobre los módulos a su cargo. 8. Contribuir a fortalecer el proceso de Gestión de TIC, aplicando estrictamente los procedimientos establecidos.</v>
          </cell>
          <cell r="CT372">
            <v>1121918958</v>
          </cell>
          <cell r="CU372">
            <v>645</v>
          </cell>
          <cell r="CV372" t="str">
            <v>44716</v>
          </cell>
          <cell r="CY372">
            <v>8299</v>
          </cell>
          <cell r="CZ372" t="str">
            <v>M6</v>
          </cell>
        </row>
        <row r="373">
          <cell r="B373" t="str">
            <v>0274 DE 2024</v>
          </cell>
          <cell r="C373">
            <v>79739768</v>
          </cell>
          <cell r="D373" t="str">
            <v>NILSON ALEXANDER GOMEZ HERRERA</v>
          </cell>
          <cell r="E373" t="str">
            <v>CONTRATO DE PRESTACIÓN DE SERVICIOS PROFESIONALES</v>
          </cell>
          <cell r="F373" t="str">
            <v>PRESTACIÓN DE SERVICIOS PROFESIONALES NECESARIO PARA EL DESARROLLO DEL PROYECTO FICHA BPUNI SIST 01 0311 2023 “ADQUISICIÓN DE INFRAESTRUCTURA TECNOLÓGICA PARA EL APOYO TRANSVERSAL DE LOS PROCESOS ACADÉMICO ADMINISTRATIVOS DE LA UNIVERSIDAD DE LOS LLANOS”</v>
          </cell>
          <cell r="G373">
            <v>45313</v>
          </cell>
          <cell r="H373">
            <v>17653081</v>
          </cell>
          <cell r="I373" t="str">
            <v>Cinco (05) meses y veintitrés (23) días calendario</v>
          </cell>
          <cell r="J373">
            <v>45313</v>
          </cell>
          <cell r="K373">
            <v>45487</v>
          </cell>
          <cell r="L373" t="str">
            <v>NO APLICA</v>
          </cell>
          <cell r="M373" t="str">
            <v>NO APLICA</v>
          </cell>
          <cell r="N373" t="str">
            <v>NO APLICA</v>
          </cell>
          <cell r="O373">
            <v>6</v>
          </cell>
          <cell r="P373">
            <v>3979596</v>
          </cell>
          <cell r="Q373">
            <v>45313</v>
          </cell>
          <cell r="R373">
            <v>45351</v>
          </cell>
          <cell r="S373">
            <v>3061228</v>
          </cell>
          <cell r="T373">
            <v>45352</v>
          </cell>
          <cell r="U373">
            <v>45382</v>
          </cell>
          <cell r="V373">
            <v>3061228</v>
          </cell>
          <cell r="W373">
            <v>45383</v>
          </cell>
          <cell r="X373">
            <v>45412</v>
          </cell>
          <cell r="Y373">
            <v>3061228</v>
          </cell>
          <cell r="Z373">
            <v>45413</v>
          </cell>
          <cell r="AA373">
            <v>45443</v>
          </cell>
          <cell r="AB373">
            <v>3061228</v>
          </cell>
          <cell r="AC373">
            <v>45444</v>
          </cell>
          <cell r="AD373">
            <v>45473</v>
          </cell>
          <cell r="AE373">
            <v>1428573</v>
          </cell>
          <cell r="AF373">
            <v>45474</v>
          </cell>
          <cell r="AG373">
            <v>45487</v>
          </cell>
          <cell r="BI373" t="str">
            <v>Área de Sistemas</v>
          </cell>
          <cell r="BJ373" t="str">
            <v>ROIMAN ARTURO SASTOQUE GUZMÁN</v>
          </cell>
          <cell r="BK373" t="str">
            <v>Jefe de Oficina</v>
          </cell>
          <cell r="BL373">
            <v>57</v>
          </cell>
          <cell r="BM373">
            <v>45313</v>
          </cell>
          <cell r="BN373">
            <v>206346488</v>
          </cell>
          <cell r="BO373">
            <v>240</v>
          </cell>
          <cell r="BP373">
            <v>45313</v>
          </cell>
          <cell r="BQ373">
            <v>17653081</v>
          </cell>
          <cell r="CS373" t="str">
            <v>1. Cooperar en la Identificación de errores en la data e incorporar nuevas validaciones y limpieza a los datos para mejorar su calidad, eliminar datos duplicados, datos fuera de rango, etc. 2. Contribuir en la gestión y actualización de los ambientes de trabajo del Sistema de Información Académico de la Universidad de los Llanos (SIAU): desarrollo, pruebas, producción. 3. Coadyuvar en el análisis y corrección de incidencias, optimizando las funcionalidades del Sistema SIAU. 4. Asegurar la integridad y el correcto funcionamiento y mantenimiento de las bases de datos, comprobando que la información esté coherentemente almacenada. 5. Apoyar en el diseño de objetos de base de datos para procesos de negocio nuevos, teniendo como base los documentos de diseño. 6. Implementar estrategias de respaldo, previniendo la pérdida de datos, seleccionando los métodos más acordes y desarrollando planes de restablecimiento en caso de fallos o desastres. 7. Contribuir con la implementación de normas y estándares de seguridad aplicables a la gestión de bases de datos. 8. Coadyuvar en asesoría en la definición de estrategias futuras de gestión de bases de datos. 9. Apoyar a la supervisión de las bases de datos gestionadas por la Oficina de Sistemas. 10. Contribuir a fortalecer el proceso de Gestión de TIC, aplicando estrictamente los procedimientos establecidos.</v>
          </cell>
          <cell r="CT373">
            <v>79739768.799999997</v>
          </cell>
          <cell r="CU373">
            <v>645</v>
          </cell>
          <cell r="CV373" t="str">
            <v>44716</v>
          </cell>
          <cell r="CY373">
            <v>9511</v>
          </cell>
          <cell r="CZ373" t="str">
            <v>M4</v>
          </cell>
        </row>
        <row r="374">
          <cell r="B374" t="str">
            <v>0275 DE 2024</v>
          </cell>
          <cell r="C374">
            <v>1121827022</v>
          </cell>
          <cell r="D374" t="str">
            <v>YAMID ANTONIO CELY BAQUERO</v>
          </cell>
          <cell r="E374" t="str">
            <v>CONTRATO DE PRESTACIÓN DE SERVICIOS PROFESIONALES</v>
          </cell>
          <cell r="F374" t="str">
            <v>PRESTACIÓN DE SERVICIOS PROFESIONALES NECESARIO PARA EL DESARROLLO DEL PROYECTO FICHA BPUNI SIST 01 0311 2023 “ADQUISICIÓN DE INFRAESTRUCTURA TECNOLÓGICA PARA EL APOYO TRANSVERSAL DE LOS PROCESOS ACADÉMICO ADMINISTRATIVOS DE LA UNIVERSIDAD DE LOS LLANOS”</v>
          </cell>
          <cell r="G374">
            <v>45313</v>
          </cell>
          <cell r="H374">
            <v>15745883</v>
          </cell>
          <cell r="I374" t="str">
            <v>Cinco (05) meses y veintitrés (23) días calendario</v>
          </cell>
          <cell r="J374">
            <v>45313</v>
          </cell>
          <cell r="K374">
            <v>45487</v>
          </cell>
          <cell r="L374" t="str">
            <v>NO APLICA</v>
          </cell>
          <cell r="M374" t="str">
            <v>NO APLICA</v>
          </cell>
          <cell r="N374" t="str">
            <v>NO APLICA</v>
          </cell>
          <cell r="O374">
            <v>6</v>
          </cell>
          <cell r="P374">
            <v>3549650</v>
          </cell>
          <cell r="Q374">
            <v>45313</v>
          </cell>
          <cell r="R374">
            <v>45351</v>
          </cell>
          <cell r="S374">
            <v>2730500</v>
          </cell>
          <cell r="T374">
            <v>45352</v>
          </cell>
          <cell r="U374">
            <v>45382</v>
          </cell>
          <cell r="V374">
            <v>2730500</v>
          </cell>
          <cell r="W374">
            <v>45383</v>
          </cell>
          <cell r="X374">
            <v>45412</v>
          </cell>
          <cell r="Y374">
            <v>2730500</v>
          </cell>
          <cell r="Z374">
            <v>45413</v>
          </cell>
          <cell r="AA374">
            <v>45443</v>
          </cell>
          <cell r="AB374">
            <v>2730500</v>
          </cell>
          <cell r="AC374">
            <v>45444</v>
          </cell>
          <cell r="AD374">
            <v>45473</v>
          </cell>
          <cell r="AE374">
            <v>1274233</v>
          </cell>
          <cell r="AF374">
            <v>45474</v>
          </cell>
          <cell r="AG374">
            <v>45487</v>
          </cell>
          <cell r="BI374" t="str">
            <v>Área de Sistemas</v>
          </cell>
          <cell r="BJ374" t="str">
            <v>ROIMAN ARTURO SASTOQUE GUZMÁN</v>
          </cell>
          <cell r="BK374" t="str">
            <v>Jefe de Oficina</v>
          </cell>
          <cell r="BL374">
            <v>57</v>
          </cell>
          <cell r="BM374">
            <v>45313</v>
          </cell>
          <cell r="BN374">
            <v>206346488</v>
          </cell>
          <cell r="BO374">
            <v>241</v>
          </cell>
          <cell r="BP374">
            <v>45313</v>
          </cell>
          <cell r="BQ374">
            <v>15745883</v>
          </cell>
          <cell r="CS374"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e implementación de nuevas funcionalidades del módulo de Bienestar Institucional del Sistema de Información Académico de la Universidad de los Llanos (SIAU). 3. Contribuir con el mantenimiento, actualización y pruebas del módulo existente de Bienestar Institucional del SIAU. 4. Aportar la documentación técnica del módulo de Bienestar Institucional del SIAU. 5. Brindar apoyo en soporte técnico a los usuarios del módulo de Bienestar Institucional del SIAU, resolviendo las inquietudes/solicitudes relacionadas con su funcionamiento. 6. Contribuir con el  plan de trabajo que establezca las actividades y los tiempos de los desarrollos, mantenimientos y/o soportes, reportando su avance de ejecución. 7. Apoyar la revisión de la documentación de usuario y las capacitaciones que se requieran sobre los módulos a su cargo. 8. Contribuir a fortalecer el proceso de Gestión de TIC, aplicando estrictamente los procedimientos establecidos.</v>
          </cell>
          <cell r="CT374">
            <v>1121827022</v>
          </cell>
          <cell r="CU374">
            <v>645</v>
          </cell>
          <cell r="CV374" t="str">
            <v>44716</v>
          </cell>
          <cell r="CY374">
            <v>6201</v>
          </cell>
          <cell r="CZ374" t="str">
            <v>M6</v>
          </cell>
        </row>
        <row r="375">
          <cell r="B375" t="str">
            <v>0276 DE 2024</v>
          </cell>
          <cell r="C375">
            <v>1121922138</v>
          </cell>
          <cell r="D375" t="str">
            <v>DIDIER ANIBAL MEJIA SEPULVEDA</v>
          </cell>
          <cell r="E375" t="str">
            <v>CONTRATO DE PRESTACIÓN DE SERVICIOS PROFESIONALES</v>
          </cell>
          <cell r="F375" t="str">
            <v>PRESTACIÓN DE SERVICIOS PROFESIONALES NECESARIO PARA EL DESARROLLO DEL PROYECTO FICHA BPUNI SIST 01 0311 2023 “ADQUISICIÓN DE INFRAESTRUCTURA TECNOLÓGICA PARA EL APOYO TRANSVERSAL DE LOS PROCESOS ACADÉMICO ADMINISTRATIVOS DE LA UNIVERSIDAD DE LOS LLANOS”</v>
          </cell>
          <cell r="G375">
            <v>45313</v>
          </cell>
          <cell r="H375">
            <v>17653081</v>
          </cell>
          <cell r="I375" t="str">
            <v>Cinco (05) meses y veintitrés (23) días calendario</v>
          </cell>
          <cell r="J375">
            <v>45313</v>
          </cell>
          <cell r="K375">
            <v>45487</v>
          </cell>
          <cell r="L375" t="str">
            <v>NO APLICA</v>
          </cell>
          <cell r="M375" t="str">
            <v>NO APLICA</v>
          </cell>
          <cell r="N375" t="str">
            <v>NO APLICA</v>
          </cell>
          <cell r="O375">
            <v>6</v>
          </cell>
          <cell r="P375">
            <v>3979596</v>
          </cell>
          <cell r="Q375">
            <v>45313</v>
          </cell>
          <cell r="R375">
            <v>45351</v>
          </cell>
          <cell r="S375">
            <v>3061228</v>
          </cell>
          <cell r="T375">
            <v>45352</v>
          </cell>
          <cell r="U375">
            <v>45382</v>
          </cell>
          <cell r="V375">
            <v>3061228</v>
          </cell>
          <cell r="W375">
            <v>45383</v>
          </cell>
          <cell r="X375">
            <v>45412</v>
          </cell>
          <cell r="Y375">
            <v>3061228</v>
          </cell>
          <cell r="Z375">
            <v>45413</v>
          </cell>
          <cell r="AA375">
            <v>45443</v>
          </cell>
          <cell r="AB375">
            <v>3061228</v>
          </cell>
          <cell r="AC375">
            <v>45444</v>
          </cell>
          <cell r="AD375">
            <v>45473</v>
          </cell>
          <cell r="AE375">
            <v>1428573</v>
          </cell>
          <cell r="AF375">
            <v>45474</v>
          </cell>
          <cell r="AG375">
            <v>45487</v>
          </cell>
          <cell r="BI375" t="str">
            <v>Área de Sistemas</v>
          </cell>
          <cell r="BJ375" t="str">
            <v>ROIMAN ARTURO SASTOQUE GUZMÁN</v>
          </cell>
          <cell r="BK375" t="str">
            <v>Jefe de Oficina</v>
          </cell>
          <cell r="BL375">
            <v>57</v>
          </cell>
          <cell r="BM375">
            <v>45313</v>
          </cell>
          <cell r="BN375">
            <v>206346488</v>
          </cell>
          <cell r="BO375">
            <v>242</v>
          </cell>
          <cell r="BP375">
            <v>45313</v>
          </cell>
          <cell r="BQ375">
            <v>17653081</v>
          </cell>
          <cell r="CS375"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Contribuir con el análisis, desarrollo, pruebas e implementación de la segunda fase del Sistema de Alertas Tempranas del Sistema de Información Académico de la Universidad de los Llanos (SIAU). 3. Contribuir con el mantenimiento, actualización y pruebas de la primera fase del Sistema de Alertas Tempranas del SIAU. 4. Aportar la documentación técnica del Sistema de Alertas Tempranas del SIAU. 5. Brindar soporte técnico a los usuarios del Sistema de Alertas Tempranas del SIAU, resolviendo las inquietudes/solicitudes relacionadas con su funcionamiento. 6. Contribuir con el  plan de trabajo que establezca las actividades y los tiempos de los desarrollos, mantenimientos y/o soportes, reportando su avance de ejecución. 7. Apoyar la revisión de la documentación de usuario y las capacitaciones que se requieran sobre los módulos a su cargo. 8. Contribuir a fortalecer el proceso de Gestión de TIC, aplicando estrictamente los procedimientos establecidos.</v>
          </cell>
          <cell r="CT375">
            <v>1121922138.4000001</v>
          </cell>
          <cell r="CU375">
            <v>645</v>
          </cell>
          <cell r="CV375" t="str">
            <v>44716</v>
          </cell>
          <cell r="CY375">
            <v>7490</v>
          </cell>
          <cell r="CZ375" t="str">
            <v>M6</v>
          </cell>
        </row>
        <row r="376">
          <cell r="B376" t="str">
            <v>0277 DE 2024</v>
          </cell>
          <cell r="D376" t="str">
            <v xml:space="preserve">No. Vice Recursos / Regalías </v>
          </cell>
        </row>
        <row r="377">
          <cell r="B377" t="str">
            <v>0278 DE 2024</v>
          </cell>
          <cell r="C377">
            <v>1121929704</v>
          </cell>
          <cell r="D377" t="str">
            <v>SERGIO ANDRES LOZADA TELLEZ</v>
          </cell>
          <cell r="E377" t="str">
            <v>CONTRATO DE PRESTACIÓN DE SERVICIOS DE APOYO A LA GESTIÓN</v>
          </cell>
          <cell r="F377" t="str">
            <v>PRESTACIÓN DE SERVICIOS DE APOYO A LA GESTIÓN NECESARIO PARA EL FORTALECIMIENTO DE LOS PROCESOS OPERATIVOS Y ADMINISTRATIVOS DE LA SECCIÓN DE PUBLICACIONES Y AYUDAS EDUCATIVAS DE LA UNIVERSIDAD DE LOS LLANOS.</v>
          </cell>
          <cell r="G377">
            <v>45320</v>
          </cell>
          <cell r="H377">
            <v>10408181</v>
          </cell>
          <cell r="I377" t="str">
            <v>Cuatro (04) meses y veinticuatro (24) días calendario</v>
          </cell>
          <cell r="J377">
            <v>45320</v>
          </cell>
          <cell r="K377">
            <v>45464</v>
          </cell>
          <cell r="L377" t="str">
            <v>NO APLICA</v>
          </cell>
          <cell r="M377" t="str">
            <v>NO APLICA</v>
          </cell>
          <cell r="N377" t="str">
            <v>NO APLICA</v>
          </cell>
          <cell r="O377">
            <v>5</v>
          </cell>
          <cell r="P377">
            <v>2385208</v>
          </cell>
          <cell r="Q377">
            <v>45320</v>
          </cell>
          <cell r="R377">
            <v>45351</v>
          </cell>
          <cell r="S377">
            <v>2168371</v>
          </cell>
          <cell r="T377">
            <v>45352</v>
          </cell>
          <cell r="U377">
            <v>45382</v>
          </cell>
          <cell r="V377">
            <v>2168371</v>
          </cell>
          <cell r="W377">
            <v>45383</v>
          </cell>
          <cell r="X377">
            <v>45412</v>
          </cell>
          <cell r="Y377">
            <v>2168371</v>
          </cell>
          <cell r="Z377">
            <v>45413</v>
          </cell>
          <cell r="AA377">
            <v>45443</v>
          </cell>
          <cell r="AB377">
            <v>1517860</v>
          </cell>
          <cell r="AC377">
            <v>45444</v>
          </cell>
          <cell r="AD377">
            <v>45464</v>
          </cell>
          <cell r="BI377" t="str">
            <v>Sección de Publicaciones y Ayudas Educativas</v>
          </cell>
          <cell r="BJ377" t="str">
            <v>INDIRA SUSANA PARRADO RUIZ</v>
          </cell>
          <cell r="BK377" t="str">
            <v>Jefe de Oficina</v>
          </cell>
          <cell r="BL377">
            <v>106</v>
          </cell>
          <cell r="BM377">
            <v>45320.864791666667</v>
          </cell>
          <cell r="BN377">
            <v>20816362</v>
          </cell>
          <cell r="BO377">
            <v>354</v>
          </cell>
          <cell r="BP377">
            <v>45320</v>
          </cell>
          <cell r="BQ377">
            <v>10408181</v>
          </cell>
          <cell r="CS377" t="str">
            <v>1. Apoyar en la organización logística de sonido y medios audiovisuales en auditorios de la Universidad y en eventos que requieran el apoyo de la Sección de Publicaciones y Ayudas Educativas. 2.  Contribuir en la atención y orientación a estudiantes, docentes, administrativos y público en general, que requieran colaboración de la Sección de Publicaciones y Ayudas Educativas. 3. Apoyar para la apertura y cierre de aulas necesarios en la prestación del servicio. 4. Apoyar la elaboración de carnet institucional para estudiantes, docentes, administrativos y egresados. 5. Contribuir en la verificación e inspección de aulas en lo concerniente a mobiliario, equipos audiovisuales e infraestructura en general, para una adecuada prestación del servicio.</v>
          </cell>
          <cell r="CT377">
            <v>1121929704</v>
          </cell>
          <cell r="CU377">
            <v>436</v>
          </cell>
          <cell r="CV377" t="str">
            <v>433</v>
          </cell>
          <cell r="CY377">
            <v>7490</v>
          </cell>
          <cell r="CZ377" t="str">
            <v>M6</v>
          </cell>
        </row>
        <row r="378">
          <cell r="B378" t="str">
            <v>0279 DE 2024</v>
          </cell>
          <cell r="C378">
            <v>1121871654</v>
          </cell>
          <cell r="D378" t="str">
            <v>JULIAN ALBERTO PRECIADO GIRALDO</v>
          </cell>
          <cell r="E378" t="str">
            <v>CONTRATO DE PRESTACIÓN DE SERVICIOS PROFESIONALES</v>
          </cell>
          <cell r="F378" t="str">
            <v>PRESTACIÓN DE SERVICIOS PROFESIONALES NECESARIO PARA EL FORTALECIMIENTO DE LOS PROCESOS DE COORDINACIÓN DEL ÁREA DE RECREACIÓN Y DEPORTES DE LA DIVISIÓN DE BIENESTAR UNIVERSITARIO DE LA UNIVERSIDAD DE LOS LLANOS.</v>
          </cell>
          <cell r="G378">
            <v>45320</v>
          </cell>
          <cell r="H378">
            <v>16892027</v>
          </cell>
          <cell r="I378" t="str">
            <v>Cuatro (04) meses y diecisiete (17) días calendario</v>
          </cell>
          <cell r="J378">
            <v>45320</v>
          </cell>
          <cell r="K378">
            <v>45457</v>
          </cell>
          <cell r="L378" t="str">
            <v>NO APLICA</v>
          </cell>
          <cell r="M378" t="str">
            <v>NO APLICA</v>
          </cell>
          <cell r="N378" t="str">
            <v>NO APLICA</v>
          </cell>
          <cell r="O378">
            <v>5</v>
          </cell>
          <cell r="P378">
            <v>4068882</v>
          </cell>
          <cell r="Q378">
            <v>45320</v>
          </cell>
          <cell r="R378">
            <v>45351</v>
          </cell>
          <cell r="S378">
            <v>3698984</v>
          </cell>
          <cell r="T378">
            <v>45352</v>
          </cell>
          <cell r="U378">
            <v>45382</v>
          </cell>
          <cell r="V378">
            <v>3698984</v>
          </cell>
          <cell r="W378">
            <v>45383</v>
          </cell>
          <cell r="X378">
            <v>45412</v>
          </cell>
          <cell r="Y378">
            <v>3698984</v>
          </cell>
          <cell r="Z378">
            <v>45413</v>
          </cell>
          <cell r="AA378">
            <v>45443</v>
          </cell>
          <cell r="AB378">
            <v>1726193</v>
          </cell>
          <cell r="AC378">
            <v>45444</v>
          </cell>
          <cell r="AD378">
            <v>45457</v>
          </cell>
          <cell r="BI378" t="str">
            <v>División de Bienestar Universitario</v>
          </cell>
          <cell r="BJ378" t="str">
            <v>JHON FREYD MONROY RODRIGUEZ</v>
          </cell>
          <cell r="BK378" t="str">
            <v>Jefe de Oficina</v>
          </cell>
          <cell r="BL378">
            <v>20</v>
          </cell>
          <cell r="BM378">
            <v>45306</v>
          </cell>
          <cell r="BN378">
            <v>2599259317</v>
          </cell>
          <cell r="BO378">
            <v>338</v>
          </cell>
          <cell r="BP378">
            <v>45320</v>
          </cell>
          <cell r="BQ378">
            <v>16892027</v>
          </cell>
          <cell r="CS378"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Apoyar en la elaboración del plan de trabajo con atención a la comunidad universitaria en los tres niveles y desarrollar el cronograma en concordancia a las actividades emanadas desde la coordinación del Área de recreación y deportes. 17. Contribuir en la Implementación de los planes de entrenamientos y capacitación a los instructores a partir de las necesidades presentadas por los mismos. 18. Apoyar en el planteamiento de estrategias y fases de desarrollo para la consolidación de los entrenamientos con los grupos de inicio, avanzado y competitivo. 19. Contribuir en la participación de los eventos formativos, lúdicos, recreativos, deportivos y campeonatos organizados desde la coordinación de deportes, la División de Bienestar o a los que la Universidad sea invitada. 20. Brindar apoyo en los trámites de creación de Club deportivo ante las instancias que corresponda. 21. Apoyar en las reuniones de orientación metodológica para la elaboración de los planes de entrenamiento, plan de trabajo, de enseñanza y de actividades por deporte. 22. Brindar apoyo a la jefatura de Bienestar en los eventos institucionales que se realicen y sean liderados o apoyados por la Dirección de Bienestar Institucional.</v>
          </cell>
          <cell r="CT378">
            <v>1121871654</v>
          </cell>
          <cell r="CU378">
            <v>436</v>
          </cell>
          <cell r="CV378" t="str">
            <v>441</v>
          </cell>
          <cell r="CY378">
            <v>8299</v>
          </cell>
          <cell r="CZ378" t="str">
            <v>M6</v>
          </cell>
        </row>
        <row r="379">
          <cell r="B379" t="str">
            <v>0280 DE 2024</v>
          </cell>
          <cell r="C379">
            <v>17342916</v>
          </cell>
          <cell r="D379" t="str">
            <v>JAVIER GUSTAVO LA ROTTA MONROY</v>
          </cell>
          <cell r="E379" t="str">
            <v>CONTRATO DE PRESTACIÓN DE SERVICIOS PROFESIONALES</v>
          </cell>
          <cell r="F379" t="str">
            <v>PRESTACIÓN DE SERVICIOS PROFESIONALES NECESARIO PARA EL FORTALECIMIENTO DE LOS PROCESOS DE COORDINACIÓN DEL ÁREA ARTÍSTICO CULTURAL DE LA DIVISIÓN DE BIENESTAR UNIVERSITARIO DE LA UNIVERSIDAD DE LOS LLANOS.</v>
          </cell>
          <cell r="G379">
            <v>45320</v>
          </cell>
          <cell r="H379">
            <v>16892027</v>
          </cell>
          <cell r="I379" t="str">
            <v>Cuatro (04) meses y diecisiete (17) días calendario</v>
          </cell>
          <cell r="J379">
            <v>45320</v>
          </cell>
          <cell r="K379">
            <v>45457</v>
          </cell>
          <cell r="L379" t="str">
            <v>NO APLICA</v>
          </cell>
          <cell r="M379" t="str">
            <v>NO APLICA</v>
          </cell>
          <cell r="N379" t="str">
            <v>NO APLICA</v>
          </cell>
          <cell r="O379">
            <v>5</v>
          </cell>
          <cell r="P379">
            <v>4068882</v>
          </cell>
          <cell r="Q379">
            <v>45320</v>
          </cell>
          <cell r="R379">
            <v>45351</v>
          </cell>
          <cell r="S379">
            <v>3698984</v>
          </cell>
          <cell r="T379">
            <v>45352</v>
          </cell>
          <cell r="U379">
            <v>45382</v>
          </cell>
          <cell r="V379">
            <v>3698984</v>
          </cell>
          <cell r="W379">
            <v>45383</v>
          </cell>
          <cell r="X379">
            <v>45412</v>
          </cell>
          <cell r="Y379">
            <v>3698984</v>
          </cell>
          <cell r="Z379">
            <v>45413</v>
          </cell>
          <cell r="AA379">
            <v>45443</v>
          </cell>
          <cell r="AB379">
            <v>1726193</v>
          </cell>
          <cell r="AC379">
            <v>45444</v>
          </cell>
          <cell r="AD379">
            <v>45457</v>
          </cell>
          <cell r="BI379" t="str">
            <v>División de Bienestar Universitario</v>
          </cell>
          <cell r="BJ379" t="str">
            <v>JHON FREYD MONROY RODRIGUEZ</v>
          </cell>
          <cell r="BK379" t="str">
            <v>Jefe de Oficina</v>
          </cell>
          <cell r="BL379">
            <v>20</v>
          </cell>
          <cell r="BM379">
            <v>45306</v>
          </cell>
          <cell r="BN379">
            <v>2599259317</v>
          </cell>
          <cell r="BO379">
            <v>339</v>
          </cell>
          <cell r="BP379">
            <v>45320</v>
          </cell>
          <cell r="BQ379">
            <v>16892027</v>
          </cell>
          <cell r="CS379"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379">
            <v>17342916</v>
          </cell>
          <cell r="CU379">
            <v>436</v>
          </cell>
          <cell r="CV379" t="str">
            <v>240. 320. 433</v>
          </cell>
          <cell r="CY379">
            <v>9329</v>
          </cell>
          <cell r="CZ379" t="str">
            <v>M6</v>
          </cell>
        </row>
        <row r="380">
          <cell r="B380" t="str">
            <v>0281 DE 2024</v>
          </cell>
          <cell r="C380">
            <v>40393974</v>
          </cell>
          <cell r="D380" t="str">
            <v xml:space="preserve">OBDINEYI ROJAS RICO </v>
          </cell>
          <cell r="E380" t="str">
            <v>CONTRATO DE PRESTACIÓN DE SERVICIOS PROFESIONALES</v>
          </cell>
          <cell r="F380" t="str">
            <v>PRESTACIÓN DE SERVICIOS PROFESIONALES NECESARIO PARA EL FORTALECIMIENTO DE LOS PROCESOS DE COORDINACIÓN EN LA SEDE SAN ANTONIO DE LA DIVISIÓN DE BIENESTAR UNIVERSITARIO DE LA UNIVERSIDAD DE LOS LLANOS.</v>
          </cell>
          <cell r="G380">
            <v>45320</v>
          </cell>
          <cell r="H380">
            <v>16892027</v>
          </cell>
          <cell r="I380" t="str">
            <v>Cuatro (04) meses y diecisiete (17) días calendario</v>
          </cell>
          <cell r="J380">
            <v>45320</v>
          </cell>
          <cell r="K380">
            <v>45457</v>
          </cell>
          <cell r="L380" t="str">
            <v>NO APLICA</v>
          </cell>
          <cell r="M380" t="str">
            <v>NO APLICA</v>
          </cell>
          <cell r="N380" t="str">
            <v>NO APLICA</v>
          </cell>
          <cell r="O380">
            <v>5</v>
          </cell>
          <cell r="P380">
            <v>4068882</v>
          </cell>
          <cell r="Q380">
            <v>45320</v>
          </cell>
          <cell r="R380">
            <v>45351</v>
          </cell>
          <cell r="S380">
            <v>3698984</v>
          </cell>
          <cell r="T380">
            <v>45352</v>
          </cell>
          <cell r="U380">
            <v>45382</v>
          </cell>
          <cell r="V380">
            <v>3698984</v>
          </cell>
          <cell r="W380">
            <v>45383</v>
          </cell>
          <cell r="X380">
            <v>45412</v>
          </cell>
          <cell r="Y380">
            <v>3698984</v>
          </cell>
          <cell r="Z380">
            <v>45413</v>
          </cell>
          <cell r="AA380">
            <v>45443</v>
          </cell>
          <cell r="AB380">
            <v>1726193</v>
          </cell>
          <cell r="AC380">
            <v>45444</v>
          </cell>
          <cell r="AD380">
            <v>45457</v>
          </cell>
          <cell r="BI380" t="str">
            <v>División de Bienestar Universitario</v>
          </cell>
          <cell r="BJ380" t="str">
            <v>JHON FREYD MONROY RODRIGUEZ</v>
          </cell>
          <cell r="BK380" t="str">
            <v>Jefe de Oficina</v>
          </cell>
          <cell r="BL380">
            <v>20</v>
          </cell>
          <cell r="BM380">
            <v>45306</v>
          </cell>
          <cell r="BN380">
            <v>2599259317</v>
          </cell>
          <cell r="BO380">
            <v>340</v>
          </cell>
          <cell r="BP380">
            <v>45320</v>
          </cell>
          <cell r="BQ380">
            <v>16892027</v>
          </cell>
          <cell r="CS380" t="str">
            <v>1. Apoyar a la jefatura de Bienestar en el diseño, ejecución y evaluación de planes, programas y proyectos que contribuyan al Bienestar de la Comunidad Universitaria. 2. Brindar apoyo administrativo en el desarrollo de los procesos y procedimientos necesarios para la ejecución de las actividades del área previstas en la ficha de inversión de Bienestar Institucional. 3. Contribuir en el aseguramiento de los registros e informes de participación/cobertura/impacto de los programas, servicios y actividades ofertadas desde el área. 4. Apoyar en la elaboración de informes que permitan responder a los procesos de autoevaluación con fines de acreditación de calidad y registro calificado institucional y de los programas académicos. 5. Contribuir en la aplicación de los procedimientos necesarios para la evaluación y seguimiento de las actividades desarrolladas por el personal del área. 6. Contribuir en la articulación del proceso de Bienestar Institucional con los procesos de Docencia, Investigación y Extensión de la Universidad. 7. Apoyar en la formulación, aplicación, revisión y mejoramiento de los procedimientos, indicadores, riesgos y demás documentos del área en el marco de los Sistema Integrad de Gestión. 8. Contribuir en dar respuesta e informe periódico a la jefatura de bienestar de las peticiones, quejas, reclamos, denuncias, sugerencias interpuestas al área por la comunidad universitaria o comunidad externa de la Universidad. 9. Apoyar a la jefatura de Bienestar en la consolidación, ejecución y evaluación de convenios interinstitucionales que permitan contribuir al Bienestar de la Comunidad Universitaria. 10. Apoyar a la División de Bienestar en la oferta y desarrollo de programas, servicios y actividades ofertados a través de medios digitales dirigido a funcionarios, docentes, estudiantes y egresados. 11. Apoyar y dar cumplimiento al manejo y organización del archivo documental físico y digital de acuerdo a las normas establecidas por la Ley General de Archivo y la Universidad para que este se encuentre en completo orden y velar por el inventario físico devolutivo de la División de Bienestar Universitario. 12. Apoyar en la formulación, cumplimiento y seguimiento de las diferentes acciones suscritas en los planes de acción y Planes de Mejoramiento de la División de Bienestar Universitario y dar informe periódico sobre su avance. 13. Contribuir en masificar la divulgación y visualización de los servicios y actividades desarrollados por la División de Bienestar Institucional. 14. Contribuir y dar informe periódico de la articulación de los programas y servicios ofertados por el área con los programas y servicios ofertados desde las demás áreas de la División de Bienestar Institucional. 15. Brindar apoyo en la proyección de respuestas a los requerimientos internos o provenientes de entidades externas sobre temas de competencia del área. 16. Brindar apoyo a la jefatura de Bienestar en los eventos institucionales que se realicen y sean liderados o apoyados por la Dirección de Bienestar Institucional.</v>
          </cell>
          <cell r="CT380">
            <v>40393974.100000001</v>
          </cell>
          <cell r="CU380">
            <v>436</v>
          </cell>
          <cell r="CV380" t="str">
            <v>240. 310. 510</v>
          </cell>
          <cell r="CY380">
            <v>8299</v>
          </cell>
          <cell r="CZ380" t="str">
            <v>M6</v>
          </cell>
        </row>
        <row r="381">
          <cell r="B381" t="str">
            <v>0282 DE 2024</v>
          </cell>
          <cell r="C381">
            <v>86078257</v>
          </cell>
          <cell r="D381" t="str">
            <v>GIOVANNY ANDRES DIAZ GIRALDO</v>
          </cell>
          <cell r="E381" t="str">
            <v>CONTRATO DE PRESTACIÓN DE SERVICIOS PROFESIONALES</v>
          </cell>
          <cell r="F381" t="str">
            <v>PRESTACIÓN DE SERVICIOS PROFESIONALES NECESARIO PARA EL FORTALECIMIENTO DE LOS PROCESOS DE REVISIÓN DE DOCUMENTOS DE AUTOEVALUACIÓN Y REGISTRO CALIFICADO DE PROGRAMAS DE POSGRADO EN LA DIRECCIÓN GENERAL DE CURRÍCULO DE LA UNIVERSIDAD DE LOS LLANOS.</v>
          </cell>
          <cell r="G381">
            <v>45320</v>
          </cell>
          <cell r="H381">
            <v>16938795</v>
          </cell>
          <cell r="I381" t="str">
            <v>Cinco (05) meses y dieciséis (16) días calendario</v>
          </cell>
          <cell r="J381">
            <v>45320</v>
          </cell>
          <cell r="K381">
            <v>45487</v>
          </cell>
          <cell r="L381" t="str">
            <v>NO APLICA</v>
          </cell>
          <cell r="M381" t="str">
            <v>NO APLICA</v>
          </cell>
          <cell r="N381" t="str">
            <v>NO APLICA</v>
          </cell>
          <cell r="O381">
            <v>6</v>
          </cell>
          <cell r="P381">
            <v>3265310</v>
          </cell>
          <cell r="Q381">
            <v>45320</v>
          </cell>
          <cell r="R381">
            <v>45351</v>
          </cell>
          <cell r="S381">
            <v>3061228</v>
          </cell>
          <cell r="T381">
            <v>45352</v>
          </cell>
          <cell r="U381">
            <v>45382</v>
          </cell>
          <cell r="V381">
            <v>3061228</v>
          </cell>
          <cell r="W381">
            <v>45383</v>
          </cell>
          <cell r="X381">
            <v>45412</v>
          </cell>
          <cell r="Y381">
            <v>3061228</v>
          </cell>
          <cell r="Z381">
            <v>45413</v>
          </cell>
          <cell r="AA381">
            <v>45443</v>
          </cell>
          <cell r="AB381">
            <v>3061228</v>
          </cell>
          <cell r="AC381">
            <v>45444</v>
          </cell>
          <cell r="AD381">
            <v>45473</v>
          </cell>
          <cell r="AE381">
            <v>1428573</v>
          </cell>
          <cell r="AF381">
            <v>45474</v>
          </cell>
          <cell r="AG381">
            <v>45487</v>
          </cell>
          <cell r="BI381" t="str">
            <v>Dirección General de Currículo</v>
          </cell>
          <cell r="BJ381" t="str">
            <v>OMAIRA ELIZABETH GONZÁLEZ GIRALDO</v>
          </cell>
          <cell r="BK381" t="str">
            <v>Director Técnico de Currículo</v>
          </cell>
          <cell r="BL381">
            <v>20</v>
          </cell>
          <cell r="BM381">
            <v>45306</v>
          </cell>
          <cell r="BN381">
            <v>2599259317</v>
          </cell>
          <cell r="BO381">
            <v>341</v>
          </cell>
          <cell r="BP381">
            <v>45320</v>
          </cell>
          <cell r="BQ381">
            <v>16938795</v>
          </cell>
          <cell r="CS381" t="str">
            <v>1. Apoyar en la recepción y tramite de validación para los documentos maestros de condiciones de calidad de programas de posgrados. 2. Brindar acompañamiento en la revisión, ajuste y asesoría de documentos de condiciones de calidad para los programas académicos de posgrado. 3. Brindar apoyo en la digitación y proyección de acuerdos y resoluciones académicas.  4. Colaborar en la revisión de normatividad interna respecto a lineamientos pedagógicos y curriculares de la Universidad.  5. Apoyar en la digitación, edición y seguimiento de documentos propios solicitados a la Dirección General de Currículo. 6. Apoyo en el desarrollo del comité curricular de posgrados, elaboración y proyección de actas. 7. Prestar apoyo en la elaboración, edición y digitación de documentos requeridos para aprobación y seguimiento de ejecución para fichas BPUNI. 8. Prestar apoyo para la elaboración, consolidación y presentación de los informes de gestión solicitados a la Dirección General de Currículo. 9. Apoyar las actividades propias en el desarrollo de las funciones de la Dirección General de Currículo para el cumplimiento de metas y objetivos.</v>
          </cell>
          <cell r="CT381">
            <v>86078257</v>
          </cell>
          <cell r="CU381">
            <v>436</v>
          </cell>
          <cell r="CV381" t="str">
            <v>510</v>
          </cell>
          <cell r="CY381">
            <v>7490</v>
          </cell>
          <cell r="CZ381" t="str">
            <v>M6</v>
          </cell>
        </row>
        <row r="382">
          <cell r="B382" t="str">
            <v>0283 DE 2024</v>
          </cell>
          <cell r="C382">
            <v>1121860466</v>
          </cell>
          <cell r="D382" t="str">
            <v xml:space="preserve">MONICA TATIANA RIOBUENO BERNAL </v>
          </cell>
          <cell r="E382" t="str">
            <v>CONTRATO DE PRESTACIÓN DE SERVICIOS DE APOYO A LA GESTIÓN</v>
          </cell>
          <cell r="F382" t="str">
            <v>PRESTACIÓN DE SERVICIOS DE APOYO A LA GESTIÓN NECESARIO PARA EL FORTALECIMIENTO DE LOS PROCESOS EN EL PROGRAMA DE INGENIERÍA AGRONÓMICA DE LA FACULTAD DE CIENCIAS AGROPECUARIAS Y RECURSOS NATURALES DE LA UNIVERSIDAD DE LOS LLANOS.</v>
          </cell>
          <cell r="G382">
            <v>45320</v>
          </cell>
          <cell r="H382">
            <v>10408181</v>
          </cell>
          <cell r="I382" t="str">
            <v>Cuatro (04) meses y veinticuatro (24) días calendario</v>
          </cell>
          <cell r="J382">
            <v>45320</v>
          </cell>
          <cell r="K382">
            <v>45464</v>
          </cell>
          <cell r="L382" t="str">
            <v>NO APLICA</v>
          </cell>
          <cell r="M382" t="str">
            <v>NO APLICA</v>
          </cell>
          <cell r="N382" t="str">
            <v>NO APLICA</v>
          </cell>
          <cell r="O382">
            <v>5</v>
          </cell>
          <cell r="P382">
            <v>2385208</v>
          </cell>
          <cell r="Q382">
            <v>45320</v>
          </cell>
          <cell r="R382">
            <v>45351</v>
          </cell>
          <cell r="S382">
            <v>2168371</v>
          </cell>
          <cell r="T382">
            <v>45352</v>
          </cell>
          <cell r="U382">
            <v>45382</v>
          </cell>
          <cell r="V382">
            <v>2168371</v>
          </cell>
          <cell r="W382">
            <v>45383</v>
          </cell>
          <cell r="X382">
            <v>45412</v>
          </cell>
          <cell r="Y382">
            <v>2168371</v>
          </cell>
          <cell r="Z382">
            <v>45413</v>
          </cell>
          <cell r="AA382">
            <v>45443</v>
          </cell>
          <cell r="AB382">
            <v>1517860</v>
          </cell>
          <cell r="AC382">
            <v>45444</v>
          </cell>
          <cell r="AD382">
            <v>45464</v>
          </cell>
          <cell r="BI382" t="str">
            <v>Facultad de Ciencias Agropecuarias y Recursos Naturales</v>
          </cell>
          <cell r="BJ382" t="str">
            <v>CRISTÓBAL LUGO LÓPEZ</v>
          </cell>
          <cell r="BK382" t="str">
            <v>Decano de la Facultad de Ciencias Agropecuarias y Recursos Naturales</v>
          </cell>
          <cell r="BL382">
            <v>21</v>
          </cell>
          <cell r="BM382">
            <v>45306</v>
          </cell>
          <cell r="BN382">
            <v>1283959346</v>
          </cell>
          <cell r="BO382">
            <v>362</v>
          </cell>
          <cell r="BP382">
            <v>45320</v>
          </cell>
          <cell r="BQ382">
            <v>10408181</v>
          </cell>
          <cell r="CS382" t="str">
            <v>1. Prestar apoyo en la gestión, manejo y custodia del archivo documental del programa. 2. Contribuir con el desarrollo de las actividades de la dependencia como: recepción, redacción o proyección de comunicaciones y correos electrónicos, atención telefónica y organización de la información física y virtual. 3. Contribuir en el fortalecimiento de la labor docente, la actividad administrativa y atención al usuario externo. 4. Colaborar en la asistencia y logística de las reuniones del Comité de Escuela y el Claustro Docente. 5. Prestar apoyo en la elaboración de actas del Comité de programa y Claustro Docente. 6. Contribuir en la proyección e ingreso de las responsabilidades académicas en el Sistema de Información Académico de la Universidad de los Llanos – SIAU y manejo de otros aplicativos y bases de datos. 7. Prestar apoyo en la aplicación de conocimientos básicos en TIC.  8. Brindar apoyo en la recolección de información que alimenten los diferentes indicadores del área. 9. Brindar apoyo en la elaboración y rendición de informes que sean requeridos por las diferentes instancias.</v>
          </cell>
          <cell r="CT382">
            <v>1121860466.8</v>
          </cell>
          <cell r="CU382">
            <v>27</v>
          </cell>
          <cell r="CV382" t="str">
            <v>54401</v>
          </cell>
          <cell r="CY382">
            <v>8299</v>
          </cell>
          <cell r="CZ382" t="str">
            <v>M6</v>
          </cell>
        </row>
        <row r="383">
          <cell r="B383" t="str">
            <v>0284 DE 2024</v>
          </cell>
          <cell r="C383">
            <v>40395013</v>
          </cell>
          <cell r="D383" t="str">
            <v>MARISOL DUQUE BUSTOS</v>
          </cell>
          <cell r="E383" t="str">
            <v>CONTRATO DE PRESTACIÓN DE SERVICIOS DE APOYO A LA GESTIÓN</v>
          </cell>
          <cell r="F383" t="str">
            <v>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v>
          </cell>
          <cell r="G383">
            <v>45320</v>
          </cell>
          <cell r="H383">
            <v>11998320</v>
          </cell>
          <cell r="I383" t="str">
            <v>Cinco (05) meses y dieciséis (16) días calendario</v>
          </cell>
          <cell r="J383">
            <v>45320</v>
          </cell>
          <cell r="K383">
            <v>45487</v>
          </cell>
          <cell r="L383" t="str">
            <v>NO APLICA</v>
          </cell>
          <cell r="M383" t="str">
            <v>NO APLICA</v>
          </cell>
          <cell r="N383" t="str">
            <v>NO APLICA</v>
          </cell>
          <cell r="O383">
            <v>6</v>
          </cell>
          <cell r="P383">
            <v>2312929</v>
          </cell>
          <cell r="Q383">
            <v>45320</v>
          </cell>
          <cell r="R383">
            <v>45351</v>
          </cell>
          <cell r="S383">
            <v>2168371</v>
          </cell>
          <cell r="T383">
            <v>45352</v>
          </cell>
          <cell r="U383">
            <v>45382</v>
          </cell>
          <cell r="V383">
            <v>2168371</v>
          </cell>
          <cell r="W383">
            <v>45383</v>
          </cell>
          <cell r="X383">
            <v>45412</v>
          </cell>
          <cell r="Y383">
            <v>2168371</v>
          </cell>
          <cell r="Z383">
            <v>45413</v>
          </cell>
          <cell r="AA383">
            <v>45443</v>
          </cell>
          <cell r="AB383">
            <v>2168371</v>
          </cell>
          <cell r="AC383">
            <v>45444</v>
          </cell>
          <cell r="AD383">
            <v>45473</v>
          </cell>
          <cell r="AE383">
            <v>1011907</v>
          </cell>
          <cell r="AF383">
            <v>45474</v>
          </cell>
          <cell r="AG383">
            <v>45487</v>
          </cell>
          <cell r="BI383" t="str">
            <v>Facultad de Ciencias Agropecuarias y Recursos Naturales</v>
          </cell>
          <cell r="BJ383" t="str">
            <v>CRISTÓBAL LUGO LÓPEZ</v>
          </cell>
          <cell r="BK383" t="str">
            <v>Decano de la Facultad de Ciencias Agropecuarias y Recursos Naturales</v>
          </cell>
          <cell r="BL383">
            <v>21</v>
          </cell>
          <cell r="BM383">
            <v>45306</v>
          </cell>
          <cell r="BN383">
            <v>1283959346</v>
          </cell>
          <cell r="BO383">
            <v>358</v>
          </cell>
          <cell r="BP383">
            <v>45320</v>
          </cell>
          <cell r="BQ383">
            <v>11998320</v>
          </cell>
          <cell r="CS383" t="str">
            <v>1. Prestar apoyo en la gestión, manejo y custodia del archivo documental de la Maestría en Sistemas Sostenibles de Salud – Producción Animal Tropical. 2. Contribuir con el desarrollo de las actividades de la dependencia. 3. Coadyuvar en el proceso de atención a estudiantes, profesores y personal externo. 4. Colaborar en la asistencia y logística de las reuniones del Comité de la Maestría. 5. Prestar apoyo en la elaboración de actas del Comité de la Maestría. 6. Prestar apoyo en la aplicación de conocimientos básicos en TIC.</v>
          </cell>
          <cell r="CT383">
            <v>40395013.600000001</v>
          </cell>
          <cell r="CU383">
            <v>241</v>
          </cell>
          <cell r="CV383" t="str">
            <v>54302</v>
          </cell>
          <cell r="CY383">
            <v>8211</v>
          </cell>
          <cell r="CZ383" t="str">
            <v>M6</v>
          </cell>
        </row>
        <row r="384">
          <cell r="B384" t="str">
            <v>0285 DE 2024</v>
          </cell>
          <cell r="C384">
            <v>1121889812</v>
          </cell>
          <cell r="D384" t="str">
            <v>MONICA PAOLA AGUIRRE RODRIGUEZ</v>
          </cell>
          <cell r="E384" t="str">
            <v>CONTRATO DE PRESTACIÓN DE SERVICIOS DE APOYO A LA GESTIÓN</v>
          </cell>
          <cell r="F384" t="str">
            <v>PRESTACIÓN DE SERVICIOS DE APOYO A LA GESTIÓN NECESARIO PARA EL FORTALECIMIENTO DE LOS PROCESOS EN LA SECRETARÍA ACADÉMICA DE LA FACULTAD DE CIENCIAS ECONÓMICAS DE LA UNIVERSIDAD DE LOS LLANOS.</v>
          </cell>
          <cell r="G384">
            <v>45320</v>
          </cell>
          <cell r="H384">
            <v>10408181</v>
          </cell>
          <cell r="I384" t="str">
            <v>Cuatro (04) meses y veinticuatro (24) días calendario</v>
          </cell>
          <cell r="J384">
            <v>45320</v>
          </cell>
          <cell r="K384">
            <v>45464</v>
          </cell>
          <cell r="L384" t="str">
            <v>NO APLICA</v>
          </cell>
          <cell r="M384" t="str">
            <v>NO APLICA</v>
          </cell>
          <cell r="N384" t="str">
            <v>NO APLICA</v>
          </cell>
          <cell r="O384">
            <v>5</v>
          </cell>
          <cell r="P384">
            <v>2385208</v>
          </cell>
          <cell r="Q384">
            <v>45320</v>
          </cell>
          <cell r="R384">
            <v>45351</v>
          </cell>
          <cell r="S384">
            <v>2168371</v>
          </cell>
          <cell r="T384">
            <v>45352</v>
          </cell>
          <cell r="U384">
            <v>45382</v>
          </cell>
          <cell r="V384">
            <v>2168371</v>
          </cell>
          <cell r="W384">
            <v>45383</v>
          </cell>
          <cell r="X384">
            <v>45412</v>
          </cell>
          <cell r="Y384">
            <v>2168371</v>
          </cell>
          <cell r="Z384">
            <v>45413</v>
          </cell>
          <cell r="AA384">
            <v>45443</v>
          </cell>
          <cell r="AB384">
            <v>1517860</v>
          </cell>
          <cell r="AC384">
            <v>45444</v>
          </cell>
          <cell r="AD384">
            <v>45464</v>
          </cell>
          <cell r="BI384" t="str">
            <v>Facultad de Ciencias Económicas</v>
          </cell>
          <cell r="BJ384" t="str">
            <v>JAVIER DIAZ CASTRO</v>
          </cell>
          <cell r="BK384" t="str">
            <v>Decano de la Facultad de Ciencias Económicas</v>
          </cell>
          <cell r="BL384">
            <v>21</v>
          </cell>
          <cell r="BM384">
            <v>45306</v>
          </cell>
          <cell r="BN384">
            <v>1283959346</v>
          </cell>
          <cell r="BO384">
            <v>363</v>
          </cell>
          <cell r="BP384">
            <v>45320</v>
          </cell>
          <cell r="BQ384">
            <v>10408181</v>
          </cell>
          <cell r="CS384" t="str">
            <v>1. Cooperar con los procesos administrativos de la Secretaría Académica y los programas de Pregrado y Posgrados.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Cooperar en la elaboración de las actas de los consejos de facultad.</v>
          </cell>
          <cell r="CT384">
            <v>1121889812.0999999</v>
          </cell>
          <cell r="CU384">
            <v>109</v>
          </cell>
          <cell r="CV384" t="str">
            <v>58100</v>
          </cell>
          <cell r="CY384">
            <v>9609</v>
          </cell>
          <cell r="CZ384" t="str">
            <v>M6</v>
          </cell>
        </row>
        <row r="385">
          <cell r="B385" t="str">
            <v>0286 DE 2024</v>
          </cell>
          <cell r="C385">
            <v>30080190</v>
          </cell>
          <cell r="D385" t="str">
            <v>ANA MILENA PARDO LEAL</v>
          </cell>
          <cell r="E385" t="str">
            <v>CONTRATO DE PRESTACIÓN DE SERVICIOS DE APOYO A LA GESTIÓN</v>
          </cell>
          <cell r="F385" t="str">
            <v>PRESTACIÓN DE SERVICIOS DE APOYO A LA GESTIÓN NECESARIO PARA EL FORTALECIMIENTO DE LOS PROCESOS DEL PROGRAMA DE ADMINISTRACIÓN DE EMPRESAS DE LA FACULTAD DE CIENCIAS ECONÓMICAS DE LA UNIVERSIDAD DE LOS LLANOS.</v>
          </cell>
          <cell r="G385">
            <v>45320</v>
          </cell>
          <cell r="H385">
            <v>10408181</v>
          </cell>
          <cell r="I385" t="str">
            <v>Cuatro (04) meses y veinticuatro (24) días calendario</v>
          </cell>
          <cell r="J385">
            <v>45320</v>
          </cell>
          <cell r="K385">
            <v>45464</v>
          </cell>
          <cell r="L385" t="str">
            <v>NO APLICA</v>
          </cell>
          <cell r="M385" t="str">
            <v>NO APLICA</v>
          </cell>
          <cell r="N385" t="str">
            <v>NO APLICA</v>
          </cell>
          <cell r="O385">
            <v>5</v>
          </cell>
          <cell r="P385">
            <v>2385208</v>
          </cell>
          <cell r="Q385">
            <v>45320</v>
          </cell>
          <cell r="R385">
            <v>45351</v>
          </cell>
          <cell r="S385">
            <v>2168371</v>
          </cell>
          <cell r="T385">
            <v>45352</v>
          </cell>
          <cell r="U385">
            <v>45382</v>
          </cell>
          <cell r="V385">
            <v>2168371</v>
          </cell>
          <cell r="W385">
            <v>45383</v>
          </cell>
          <cell r="X385">
            <v>45412</v>
          </cell>
          <cell r="Y385">
            <v>2168371</v>
          </cell>
          <cell r="Z385">
            <v>45413</v>
          </cell>
          <cell r="AA385">
            <v>45443</v>
          </cell>
          <cell r="AB385">
            <v>1517860</v>
          </cell>
          <cell r="AC385">
            <v>45444</v>
          </cell>
          <cell r="AD385">
            <v>45464</v>
          </cell>
          <cell r="BI385" t="str">
            <v>Facultad de Ciencias Económicas</v>
          </cell>
          <cell r="BJ385" t="str">
            <v>JAVIER DIAZ CASTRO</v>
          </cell>
          <cell r="BK385" t="str">
            <v>Decano de la Facultad de Ciencias Económicas</v>
          </cell>
          <cell r="BL385">
            <v>21</v>
          </cell>
          <cell r="BM385">
            <v>45306</v>
          </cell>
          <cell r="BN385">
            <v>1283959346</v>
          </cell>
          <cell r="BO385">
            <v>356</v>
          </cell>
          <cell r="BP385">
            <v>45320</v>
          </cell>
          <cell r="BQ385">
            <v>10408181</v>
          </cell>
          <cell r="CS385" t="str">
            <v>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v>
          </cell>
          <cell r="CT385">
            <v>30080190</v>
          </cell>
          <cell r="CU385">
            <v>109</v>
          </cell>
          <cell r="CV385" t="str">
            <v>58301</v>
          </cell>
          <cell r="CY385">
            <v>8299</v>
          </cell>
          <cell r="CZ385" t="str">
            <v>M6</v>
          </cell>
        </row>
        <row r="386">
          <cell r="B386" t="str">
            <v>0287 DE 2024</v>
          </cell>
          <cell r="C386">
            <v>1121816409</v>
          </cell>
          <cell r="D386" t="str">
            <v>MARICELA GARCIA CASTAÑO</v>
          </cell>
          <cell r="E386" t="str">
            <v>CONTRATO DE PRESTACIÓN DE SERVICIOS DE APOYO A LA GESTIÓN</v>
          </cell>
          <cell r="F386" t="str">
            <v>PRESTACIÓN DE SERVICIOS DE APOYO A LA GESTIÓN NECESARIO PARA EL FORTALECIMIENTO DE LOS PROCESOS DEL PROGRAMA DE MERCADEO DE LA FACULTAD DE CIENCIAS ECONÓMICAS DE LA UNIVERSIDAD DE LOS LLANOS.</v>
          </cell>
          <cell r="G386">
            <v>45320</v>
          </cell>
          <cell r="H386">
            <v>10408181</v>
          </cell>
          <cell r="I386" t="str">
            <v>Cuatro (04) meses y veinticuatro (24) días calendario</v>
          </cell>
          <cell r="J386">
            <v>45320</v>
          </cell>
          <cell r="K386">
            <v>45464</v>
          </cell>
          <cell r="L386" t="str">
            <v>NO APLICA</v>
          </cell>
          <cell r="M386" t="str">
            <v>NO APLICA</v>
          </cell>
          <cell r="N386" t="str">
            <v>NO APLICA</v>
          </cell>
          <cell r="O386">
            <v>5</v>
          </cell>
          <cell r="P386">
            <v>2385208</v>
          </cell>
          <cell r="Q386">
            <v>45320</v>
          </cell>
          <cell r="R386">
            <v>45351</v>
          </cell>
          <cell r="S386">
            <v>2168371</v>
          </cell>
          <cell r="T386">
            <v>45352</v>
          </cell>
          <cell r="U386">
            <v>45382</v>
          </cell>
          <cell r="V386">
            <v>2168371</v>
          </cell>
          <cell r="W386">
            <v>45383</v>
          </cell>
          <cell r="X386">
            <v>45412</v>
          </cell>
          <cell r="Y386">
            <v>2168371</v>
          </cell>
          <cell r="Z386">
            <v>45413</v>
          </cell>
          <cell r="AA386">
            <v>45443</v>
          </cell>
          <cell r="AB386">
            <v>1517860</v>
          </cell>
          <cell r="AC386">
            <v>45444</v>
          </cell>
          <cell r="AD386">
            <v>45464</v>
          </cell>
          <cell r="BI386" t="str">
            <v>Facultad de Ciencias Económicas</v>
          </cell>
          <cell r="BJ386" t="str">
            <v>JAVIER DIAZ CASTRO</v>
          </cell>
          <cell r="BK386" t="str">
            <v>Decano de la Facultad de Ciencias Económicas</v>
          </cell>
          <cell r="BL386">
            <v>21</v>
          </cell>
          <cell r="BM386">
            <v>45306</v>
          </cell>
          <cell r="BN386">
            <v>1283959346</v>
          </cell>
          <cell r="BO386">
            <v>360</v>
          </cell>
          <cell r="BP386">
            <v>45320</v>
          </cell>
          <cell r="BQ386">
            <v>10408181</v>
          </cell>
          <cell r="CS386" t="str">
            <v>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v>
          </cell>
          <cell r="CT386">
            <v>1121816409.0999999</v>
          </cell>
          <cell r="CU386">
            <v>109</v>
          </cell>
          <cell r="CV386" t="str">
            <v>58302</v>
          </cell>
          <cell r="CY386">
            <v>8299</v>
          </cell>
          <cell r="CZ386" t="str">
            <v>M6</v>
          </cell>
        </row>
        <row r="387">
          <cell r="B387" t="str">
            <v>0288 DE 2024</v>
          </cell>
          <cell r="C387">
            <v>1121831200</v>
          </cell>
          <cell r="D387" t="str">
            <v>LAURA MELISSA VELA PRIETO</v>
          </cell>
          <cell r="E387" t="str">
            <v>CONTRATO DE PRESTACIÓN DE SERVICIOS PROFESIONALES</v>
          </cell>
          <cell r="F387" t="str">
            <v>PRESTACIÓN DE SERVICIOS PROFESIONALES NECESARIO PARA EL FORTALECIMIENTO DE LOS DIFERENTES PROCESOS MISIONALES DEL CENTRO DE INVESTIGACIONES Y EL CENTRO DE ESTUDIOS SOCIOECONÓMICOS DE LA FACULTAD DE CIENCIAS ECONÓMICAS.</v>
          </cell>
          <cell r="G387">
            <v>45320</v>
          </cell>
          <cell r="H387">
            <v>14693894</v>
          </cell>
          <cell r="I387" t="str">
            <v>Cuatro (04) meses y veinticuatro (24) días calendario</v>
          </cell>
          <cell r="J387">
            <v>45320</v>
          </cell>
          <cell r="K387">
            <v>45464</v>
          </cell>
          <cell r="L387" t="str">
            <v>NO APLICA</v>
          </cell>
          <cell r="M387" t="str">
            <v>NO APLICA</v>
          </cell>
          <cell r="N387" t="str">
            <v>NO APLICA</v>
          </cell>
          <cell r="O387">
            <v>5</v>
          </cell>
          <cell r="P387">
            <v>3367351</v>
          </cell>
          <cell r="Q387">
            <v>45320</v>
          </cell>
          <cell r="R387">
            <v>45351</v>
          </cell>
          <cell r="S387">
            <v>3061228</v>
          </cell>
          <cell r="T387">
            <v>45352</v>
          </cell>
          <cell r="U387">
            <v>45382</v>
          </cell>
          <cell r="V387">
            <v>3061228</v>
          </cell>
          <cell r="W387">
            <v>45383</v>
          </cell>
          <cell r="X387">
            <v>45412</v>
          </cell>
          <cell r="Y387">
            <v>3061228</v>
          </cell>
          <cell r="Z387">
            <v>45413</v>
          </cell>
          <cell r="AA387">
            <v>45443</v>
          </cell>
          <cell r="AB387">
            <v>2142859</v>
          </cell>
          <cell r="AC387">
            <v>45444</v>
          </cell>
          <cell r="AD387">
            <v>45464</v>
          </cell>
          <cell r="BI387" t="str">
            <v>Facultad de Ciencias Económicas</v>
          </cell>
          <cell r="BJ387" t="str">
            <v>JAVIER DIAZ CASTRO</v>
          </cell>
          <cell r="BK387" t="str">
            <v>Decano de la Facultad de Ciencias Económicas</v>
          </cell>
          <cell r="BL387">
            <v>21</v>
          </cell>
          <cell r="BM387">
            <v>45306</v>
          </cell>
          <cell r="BN387">
            <v>1283959346</v>
          </cell>
          <cell r="BO387">
            <v>361</v>
          </cell>
          <cell r="BP387">
            <v>45320</v>
          </cell>
          <cell r="BQ387">
            <v>14693894</v>
          </cell>
          <cell r="CS387" t="str">
            <v>1. Cooperar con los procesos del Centro de Investigaciones, proyectos y procesos de actividades para el desarrollo de los Planes de Acción. 2. Prestar apoyo en la atención a la comunidad Universitaria. 3. Participar en las reuniones, comités y elaboración de actas. 4. Contribuir en la elaboración de correspondencia y control de su despacho y recepción para archivo. 5. Prestar apoyo al desarrollo de los informes administrativos.</v>
          </cell>
          <cell r="CT387">
            <v>1121831200</v>
          </cell>
          <cell r="CU387">
            <v>109</v>
          </cell>
          <cell r="CV387" t="str">
            <v>58404</v>
          </cell>
          <cell r="CY387">
            <v>7490</v>
          </cell>
          <cell r="CZ387" t="str">
            <v>M6</v>
          </cell>
        </row>
        <row r="388">
          <cell r="B388" t="str">
            <v>0289 DE 2024</v>
          </cell>
          <cell r="C388">
            <v>1121958082</v>
          </cell>
          <cell r="D388" t="str">
            <v>ERIKA TATIANA RENTERIA CRUZ</v>
          </cell>
          <cell r="E388" t="str">
            <v>CONTRATO DE PRESTACIÓN DE SERVICIOS PROFESIONALES</v>
          </cell>
          <cell r="F388" t="str">
            <v>PRESTACIÓN DE SERVICIOS PROFESIONALES NECESARIO PARA EL FORTALECIMIENTO DE LOS PROCESOS MISIONALES DEL CENTRO DE PROYECCIÓN SOCIAL, CENTRO DE CONSULTORIO EMPRESARIAL Y UNIDAD DE EMPRENDIMIENTO DE LA FACULTAD DE CIENCIAS ECONÓMICAS DE LA UNIVERSIDAD DE LOS LLANOS.</v>
          </cell>
          <cell r="G388">
            <v>45320</v>
          </cell>
          <cell r="H388">
            <v>13106400</v>
          </cell>
          <cell r="I388" t="str">
            <v>Cuatro (04) meses y veinticuatro (24) días calendario</v>
          </cell>
          <cell r="J388">
            <v>45320</v>
          </cell>
          <cell r="K388">
            <v>45464</v>
          </cell>
          <cell r="L388" t="str">
            <v>NO APLICA</v>
          </cell>
          <cell r="M388" t="str">
            <v>NO APLICA</v>
          </cell>
          <cell r="N388" t="str">
            <v>NO APLICA</v>
          </cell>
          <cell r="O388">
            <v>5</v>
          </cell>
          <cell r="P388">
            <v>3003550</v>
          </cell>
          <cell r="Q388">
            <v>45320</v>
          </cell>
          <cell r="R388">
            <v>45351</v>
          </cell>
          <cell r="S388">
            <v>2730500</v>
          </cell>
          <cell r="T388">
            <v>45352</v>
          </cell>
          <cell r="U388">
            <v>45382</v>
          </cell>
          <cell r="V388">
            <v>2730500</v>
          </cell>
          <cell r="W388">
            <v>45383</v>
          </cell>
          <cell r="X388">
            <v>45412</v>
          </cell>
          <cell r="Y388">
            <v>2730500</v>
          </cell>
          <cell r="Z388">
            <v>45413</v>
          </cell>
          <cell r="AA388">
            <v>45443</v>
          </cell>
          <cell r="AB388">
            <v>1911350</v>
          </cell>
          <cell r="AC388">
            <v>45444</v>
          </cell>
          <cell r="AD388">
            <v>45464</v>
          </cell>
          <cell r="BI388" t="str">
            <v>Facultad de Ciencias Económicas</v>
          </cell>
          <cell r="BJ388" t="str">
            <v>JAVIER DIAZ CASTRO</v>
          </cell>
          <cell r="BK388" t="str">
            <v>Decano de la Facultad de Ciencias Económicas</v>
          </cell>
          <cell r="BL388">
            <v>21</v>
          </cell>
          <cell r="BM388">
            <v>45306</v>
          </cell>
          <cell r="BN388">
            <v>1283959346</v>
          </cell>
          <cell r="BO388" t="str">
            <v>365. 364</v>
          </cell>
          <cell r="BP388">
            <v>45320</v>
          </cell>
          <cell r="BQ388">
            <v>13106400</v>
          </cell>
          <cell r="CS388" t="str">
            <v>1. Cooperar con los procesos del Centro de proyección Social, Centro de Consultorio Empresarial y Unidad de Emprendimiento en gestión, seguimiento de proyectos y procesos de actividades para el desarrollo de los Planes de Acción. 2. Prestar apoyo en la atención a la comunidad Universitaria. 3. Apoyar las reuniones, comités y elaboración de actas.  4. Contribuir en la elaboración de correspondencia y control de su despacho y recepción para archivo. 5. Prestar apoyo al desarrollo de los informes administrativos.</v>
          </cell>
          <cell r="CT388">
            <v>1121958082</v>
          </cell>
          <cell r="CU388">
            <v>109</v>
          </cell>
          <cell r="CV388" t="str">
            <v>58300. 58401</v>
          </cell>
          <cell r="CY388">
            <v>7490</v>
          </cell>
          <cell r="CZ388" t="str">
            <v>M6</v>
          </cell>
        </row>
        <row r="389">
          <cell r="B389" t="str">
            <v>0290 DE 2024</v>
          </cell>
          <cell r="C389">
            <v>40218260</v>
          </cell>
          <cell r="D389" t="str">
            <v>XIOMARA ANDREA LINARES ROA</v>
          </cell>
          <cell r="E389" t="str">
            <v>CONTRATO DE PRESTACIÓN DE SERVICIOS DE APOYO A LA GESTIÓN</v>
          </cell>
          <cell r="F389" t="str">
            <v>PRESTACIÓN DE SERVICIOS DE APOYO A LA GESTIÓN NECESARIO PARA EL FORTALECIMIENTO DE LOS PROCESOS ACADÉMICOS Y ADMINISTRATIVOS DE LOS PROGRAMAS DE POSGRADOS DE LA FACULTAD DE CIENCIAS ECONÓMICAS DE LA UNIVERSIDAD DE LOS LLANOS.</v>
          </cell>
          <cell r="G389">
            <v>45320</v>
          </cell>
          <cell r="H389">
            <v>10408181</v>
          </cell>
          <cell r="I389" t="str">
            <v>Cuatro (04) meses y veinticuatro (24) días calendario</v>
          </cell>
          <cell r="J389">
            <v>45320</v>
          </cell>
          <cell r="K389">
            <v>45464</v>
          </cell>
          <cell r="L389" t="str">
            <v>NO APLICA</v>
          </cell>
          <cell r="M389" t="str">
            <v>NO APLICA</v>
          </cell>
          <cell r="N389" t="str">
            <v>NO APLICA</v>
          </cell>
          <cell r="O389">
            <v>5</v>
          </cell>
          <cell r="P389">
            <v>2385208</v>
          </cell>
          <cell r="Q389">
            <v>45320</v>
          </cell>
          <cell r="R389">
            <v>45351</v>
          </cell>
          <cell r="S389">
            <v>2168371</v>
          </cell>
          <cell r="T389">
            <v>45352</v>
          </cell>
          <cell r="U389">
            <v>45382</v>
          </cell>
          <cell r="V389">
            <v>2168371</v>
          </cell>
          <cell r="W389">
            <v>45383</v>
          </cell>
          <cell r="X389">
            <v>45412</v>
          </cell>
          <cell r="Y389">
            <v>2168371</v>
          </cell>
          <cell r="Z389">
            <v>45413</v>
          </cell>
          <cell r="AA389">
            <v>45443</v>
          </cell>
          <cell r="AB389">
            <v>1517860</v>
          </cell>
          <cell r="AC389">
            <v>45444</v>
          </cell>
          <cell r="AD389">
            <v>45464</v>
          </cell>
          <cell r="BI389" t="str">
            <v>Facultad de Ciencias Económicas</v>
          </cell>
          <cell r="BJ389" t="str">
            <v>JAVIER DIAZ CASTRO</v>
          </cell>
          <cell r="BK389" t="str">
            <v>Decano de la Facultad de Ciencias Económicas</v>
          </cell>
          <cell r="BL389">
            <v>21</v>
          </cell>
          <cell r="BM389">
            <v>45306</v>
          </cell>
          <cell r="BN389">
            <v>1283959346</v>
          </cell>
          <cell r="BO389">
            <v>357</v>
          </cell>
          <cell r="BP389">
            <v>45320</v>
          </cell>
          <cell r="BQ389">
            <v>10408181</v>
          </cell>
          <cell r="CS389" t="str">
            <v>1. Contribuir en el buen servicio a los programas de posgrados de la Facultad de Ciencias Económicas de la universidad, brindando información a los estudiantes, docentes y directores de programas de posgrados. 2. Apoyar la organización del archivo documental de los posgrados de la facultad y colaborar en la administración, y manejo adecuado del material documental (físico y digital).  3. Apoyar los procesos operativos, logísticos y administrativos de los programas de posgrados de la Facultad de Ciencias Económicas.  4. Apoyar a los directores de los programas en la elaboración de los informes de ejecución y seguimiento a actividades de los posgrados.  5. Apoyar en la promoción de los programas académicos de posgrado de la Facultad de Ciencias Económicas.</v>
          </cell>
          <cell r="CT389">
            <v>40218260</v>
          </cell>
          <cell r="CU389">
            <v>249</v>
          </cell>
          <cell r="CV389" t="str">
            <v>58305</v>
          </cell>
          <cell r="CY389">
            <v>8299</v>
          </cell>
          <cell r="CZ389" t="str">
            <v>M6</v>
          </cell>
        </row>
        <row r="390">
          <cell r="B390" t="str">
            <v>0291 DE 2024</v>
          </cell>
          <cell r="C390">
            <v>40403145</v>
          </cell>
          <cell r="D390" t="str">
            <v>DORIS ELIANA GOMEZ ZUÑIGA</v>
          </cell>
          <cell r="E390" t="str">
            <v>CONTRATO DE PRESTACIÓN DE SERVICIOS PROFESIONALES</v>
          </cell>
          <cell r="F390" t="str">
            <v>PRESTACIÓN DE SERVICIOS PROFESIONALES PARA EL FORTALECIMIENTO DE LOS PROCESOS ADMINISTRATIVOS DE LA RELACIÓN DOCENCIA SERVICIO DE LA FACULTAD DE CIENCIAS DE LA SALUD DE LA UNIVERSIDAD DE LOS LLANOS.</v>
          </cell>
          <cell r="G390">
            <v>45320</v>
          </cell>
          <cell r="H390">
            <v>14693894</v>
          </cell>
          <cell r="I390" t="str">
            <v>Cuatro (04) meses y veinticuatro (24) días calendario</v>
          </cell>
          <cell r="J390">
            <v>45320</v>
          </cell>
          <cell r="K390">
            <v>45464</v>
          </cell>
          <cell r="L390" t="str">
            <v>NO APLICA</v>
          </cell>
          <cell r="M390" t="str">
            <v>NO APLICA</v>
          </cell>
          <cell r="N390" t="str">
            <v>NO APLICA</v>
          </cell>
          <cell r="O390">
            <v>5</v>
          </cell>
          <cell r="P390">
            <v>3367351</v>
          </cell>
          <cell r="Q390">
            <v>45320</v>
          </cell>
          <cell r="R390">
            <v>45351</v>
          </cell>
          <cell r="S390">
            <v>3061228</v>
          </cell>
          <cell r="T390">
            <v>45352</v>
          </cell>
          <cell r="U390">
            <v>45382</v>
          </cell>
          <cell r="V390">
            <v>3061228</v>
          </cell>
          <cell r="W390">
            <v>45383</v>
          </cell>
          <cell r="X390">
            <v>45412</v>
          </cell>
          <cell r="Y390">
            <v>3061228</v>
          </cell>
          <cell r="Z390">
            <v>45413</v>
          </cell>
          <cell r="AA390">
            <v>45443</v>
          </cell>
          <cell r="AB390">
            <v>2142859</v>
          </cell>
          <cell r="AC390">
            <v>45444</v>
          </cell>
          <cell r="AD390">
            <v>45464</v>
          </cell>
          <cell r="BI390" t="str">
            <v>Facultad de Ciencias de la Salud</v>
          </cell>
          <cell r="BJ390" t="str">
            <v>LUZ MIRYAM TOBÓN BORRERO</v>
          </cell>
          <cell r="BK390" t="str">
            <v>Decana de la Facultad de Ciencias de la Salud</v>
          </cell>
          <cell r="BL390">
            <v>21</v>
          </cell>
          <cell r="BM390">
            <v>45306</v>
          </cell>
          <cell r="BN390">
            <v>1283959346</v>
          </cell>
          <cell r="BO390">
            <v>359</v>
          </cell>
          <cell r="BP390">
            <v>45320</v>
          </cell>
          <cell r="BQ390">
            <v>14693894</v>
          </cell>
          <cell r="CS390" t="str">
            <v xml:space="preserve">1. Apoyar en el seguimiento de convenios con: Escenarios de práctica formativa en salud, escenarios clínicos, escenarios no clínicos institucionales y escenarios de práctica no clínicos no institucionales, que adelanta la Facultad de Ciencias de la Salud. 2. Brindar apoyo en la asignación de cupos de acuerdo a la capacidad instalada de la institución en convenio y a las necesidades de los programas de la Facultad de Ciencias de la Salud de la universidad de los Llanos. 3. Dar cumplimiento a los requisitos establecidos en la norma y en la minuta del convenio en los diferentes escenarios. 4. Realizar el respectivo seguimiento a los comités de relación docencia servicios establecidos con cada institución con la cual se tiene convenio. 5. Realizar seguimiento a la ejecución del plan de mejoramiento y resultado de los procesos de autoevaluación de la RDS. 6. Coordinar las actividades de contraprestación de acuerdo a lo establecido en los Convenios de RDS en los diferentes escenarios de práctica. Se requiere el diseño y desarrollo de talleres, charlas, cursos de mínimo 36 horas, diplomados. certificados dirigidos al personal de salud que hace parte de las instituciones en convenio. 7. Colaborar en la gestión para el suministro de los elementos de protección personal para los estudiantes de los programas de la facultad de Ciencias de la Salud. 8. Apoyar la elaboración de informes técnico administrativos requeridos durante la ejecución del proyecto. 9. Gestionar la liquidación de convenios relacionados con la RDS. 10. Apoyar las actividades de coordinación de prácticas formativas de cada programa de salud adelantado por Facultad de Ciencias de la Salud, y la realización de inducciones y comités de prácticas. </v>
          </cell>
          <cell r="CT390">
            <v>40403145</v>
          </cell>
          <cell r="CU390">
            <v>54</v>
          </cell>
          <cell r="CV390" t="str">
            <v>55200</v>
          </cell>
          <cell r="CY390">
            <v>8299</v>
          </cell>
          <cell r="CZ390" t="str">
            <v>M6</v>
          </cell>
        </row>
        <row r="391">
          <cell r="B391" t="str">
            <v>0292 DE 2024</v>
          </cell>
          <cell r="C391">
            <v>1120358889</v>
          </cell>
          <cell r="D391" t="str">
            <v>INY JOHANA MARULANDA SANTA</v>
          </cell>
          <cell r="E391" t="str">
            <v>CONTRATO DE PRESTACIÓN DE SERVICIOS DE APOYO A LA GESTIÓN</v>
          </cell>
          <cell r="F391" t="str">
            <v>PRESTACIÓN DE SERVICIOS DE APOYO A LA GESTIÓN NECESARIO PARA EL FORTALECIMIENTO DE LOS PROCESOS OPERATIVOS Y ADMINISTRATIVOS EN LA SEDE BOQUEMONTE DE LA UNIVERSIDAD DE LOS LLANOS.</v>
          </cell>
          <cell r="G391">
            <v>45320</v>
          </cell>
          <cell r="H391">
            <v>10408181</v>
          </cell>
          <cell r="I391" t="str">
            <v>Cuatro (04) meses y veinticuatro (24) días calendario</v>
          </cell>
          <cell r="J391">
            <v>45320</v>
          </cell>
          <cell r="K391">
            <v>45464</v>
          </cell>
          <cell r="L391" t="str">
            <v>NO APLICA</v>
          </cell>
          <cell r="M391" t="str">
            <v>NO APLICA</v>
          </cell>
          <cell r="N391" t="str">
            <v>NO APLICA</v>
          </cell>
          <cell r="O391">
            <v>5</v>
          </cell>
          <cell r="P391">
            <v>2385208</v>
          </cell>
          <cell r="Q391">
            <v>45320</v>
          </cell>
          <cell r="R391">
            <v>45351</v>
          </cell>
          <cell r="S391">
            <v>2168371</v>
          </cell>
          <cell r="T391">
            <v>45352</v>
          </cell>
          <cell r="U391">
            <v>45382</v>
          </cell>
          <cell r="V391">
            <v>2168371</v>
          </cell>
          <cell r="W391">
            <v>45383</v>
          </cell>
          <cell r="X391">
            <v>45412</v>
          </cell>
          <cell r="Y391">
            <v>2168371</v>
          </cell>
          <cell r="Z391">
            <v>45413</v>
          </cell>
          <cell r="AA391">
            <v>45443</v>
          </cell>
          <cell r="AB391">
            <v>1517860</v>
          </cell>
          <cell r="AC391">
            <v>45444</v>
          </cell>
          <cell r="AD391">
            <v>45464</v>
          </cell>
          <cell r="BI391" t="str">
            <v>Vicerrectoría de Recursos Universitarios</v>
          </cell>
          <cell r="BJ391" t="str">
            <v>WILSON FERNANDO SALGADO CIFUENTES</v>
          </cell>
          <cell r="BK391" t="str">
            <v>Vicerrector Universitario</v>
          </cell>
          <cell r="BL391">
            <v>106</v>
          </cell>
          <cell r="BM391">
            <v>45320.864791666667</v>
          </cell>
          <cell r="BN391">
            <v>20816362</v>
          </cell>
          <cell r="BO391">
            <v>355</v>
          </cell>
          <cell r="BP391">
            <v>45320</v>
          </cell>
          <cell r="BQ391">
            <v>10408181</v>
          </cell>
          <cell r="CS391" t="str">
            <v>1. Contribuir en la elaboración y archivo de documentos generados en los procesos administrativos y académicos del campus Boquemonte de acuerdo a los procedimientos del sistema de gestión de calidad. 2. Apoyar las actividades encaminadas a la conservación, sostenimiento, mantenimiento y operación de las instalaciones físicas del campus Boquemonte. 3. Apoyar la custodia y gestión del inventario del campus Boquemonte.</v>
          </cell>
          <cell r="CT391">
            <v>1120358889.4000001</v>
          </cell>
          <cell r="CU391">
            <v>436</v>
          </cell>
          <cell r="CV391" t="str">
            <v>400</v>
          </cell>
          <cell r="CY391">
            <v>8299</v>
          </cell>
          <cell r="CZ391" t="str">
            <v>M7</v>
          </cell>
        </row>
        <row r="392">
          <cell r="B392" t="str">
            <v>0293 DE 2024</v>
          </cell>
          <cell r="C392">
            <v>86079834</v>
          </cell>
          <cell r="D392" t="str">
            <v>OSWALDO ANIBAL ESLAVA MOYANO</v>
          </cell>
          <cell r="E392" t="str">
            <v>CONTRATO DE PRESTACIÓN DE SERVICIOS PROFESIONALES</v>
          </cell>
          <cell r="F392" t="str">
            <v xml:space="preserve">PRESTACIÓN DE SERVICIOS PROFESIONALES NECESARIO PARA EL DESARROLLO DE LOS DIFERENTES PROCESOS DE CONSEJERÍA Y ACOMPAÑAMIENTO EN EL PROGRAMA DE RETENCIÓN ESTUDIANTIL UNILLANISTA DEL PROYECTO FICHA BPUNI BU 02 0711 2023 “FORTALECIMIENTO Y DESARROLLO DE ESTRATEGIAS Y ACCIONES DE BIENESTAR EN EL MARCO DEL DESARROLLO HUMANO EN PRO DE LOS INTEGRANTES DE LA COMUNIDAD UNIVERSITARIA DE LA UNIVERSIDAD DE LOS LLANOS” </v>
          </cell>
          <cell r="G392">
            <v>45320</v>
          </cell>
          <cell r="H392">
            <v>20467711</v>
          </cell>
          <cell r="I392" t="str">
            <v>Cinco (05) meses y dieciséis (16) días calendario</v>
          </cell>
          <cell r="J392">
            <v>45320</v>
          </cell>
          <cell r="K392">
            <v>45487</v>
          </cell>
          <cell r="L392" t="str">
            <v>NO APLICA</v>
          </cell>
          <cell r="M392" t="str">
            <v>NO APLICA</v>
          </cell>
          <cell r="N392" t="str">
            <v>NO APLICA</v>
          </cell>
          <cell r="O392">
            <v>6</v>
          </cell>
          <cell r="P392">
            <v>3945583</v>
          </cell>
          <cell r="Q392">
            <v>45320</v>
          </cell>
          <cell r="R392">
            <v>45351</v>
          </cell>
          <cell r="S392">
            <v>3698984</v>
          </cell>
          <cell r="T392">
            <v>45352</v>
          </cell>
          <cell r="U392">
            <v>45382</v>
          </cell>
          <cell r="V392">
            <v>3698984</v>
          </cell>
          <cell r="W392">
            <v>45383</v>
          </cell>
          <cell r="X392">
            <v>45412</v>
          </cell>
          <cell r="Y392">
            <v>3698984</v>
          </cell>
          <cell r="Z392">
            <v>45413</v>
          </cell>
          <cell r="AA392">
            <v>45443</v>
          </cell>
          <cell r="AB392">
            <v>3698984</v>
          </cell>
          <cell r="AC392">
            <v>45444</v>
          </cell>
          <cell r="AD392">
            <v>45473</v>
          </cell>
          <cell r="AE392">
            <v>1726192</v>
          </cell>
          <cell r="AF392">
            <v>45474</v>
          </cell>
          <cell r="AG392">
            <v>45487</v>
          </cell>
          <cell r="BI392" t="str">
            <v>División de Bienestar Universitario</v>
          </cell>
          <cell r="BJ392" t="str">
            <v>ELSA EDILMA PÁEZ CASTRO</v>
          </cell>
          <cell r="BK392" t="str">
            <v>Profesional Especializado</v>
          </cell>
          <cell r="BL392">
            <v>104</v>
          </cell>
          <cell r="BM392">
            <v>45320.783576388887</v>
          </cell>
          <cell r="BN392">
            <v>20467711</v>
          </cell>
          <cell r="BO392">
            <v>346</v>
          </cell>
          <cell r="BP392">
            <v>45320</v>
          </cell>
          <cell r="BQ392">
            <v>20467711</v>
          </cell>
          <cell r="CS392" t="str">
            <v>1. Brindar apoyo a la División de Bienestar Institucional a través del Área de Desarrollo Humano y Permanencia en la implementación de programas y servicios dirigidos al fortalecimiento, cuidado y atención de la salud mental de la comunidad universitaria a través de diferentes estrategias como la de consejería individual o grupal. 2. Apoyar en la identificación y caracterización de los perfiles de riesgo de deserción de los estudiantes según su trayectoria académica y/o problemas de salud mental. 3. Brindar apoyo en el desarrollo de programas, estrategias y actividades dirigidos a potenciar los procesos de inducción, adaptación y vinculación a la vida universitaria de los estudiantes de pregrado de la Universidad de los Llanos. 4. Apoyar a la División de Bienestar Institucional a través del Área de Desarrollo Humano y Permanencia en la articulación de programas, servicios y estrategias con el proceso de Docencia dirigidas a la disminución de la deserción estudiantil por factores individuales. 5. Contribuir al desarrollo de campañas y talleres permanentes dirigidos a la prevención de la ideación suicida, del consumo y abuso de sustancias psicoactivas, a la prevención de todo tipo de violencias y acoso. 6. Apoyar a la coordinación de Desarrollo Humano y Permanencia de la División de Bienestar en la proyección de informes y respuestas a requerimientos internos o externos sobre la atención de la deserción estudiantil y la atención en salud mental de la comunidad universitaria. 7. Contribuir en el aseguramiento de los registros de atención e intervención derivados de los servicios y actividades a su cargo. 8. Brindar apoyo en la implementación de programas y servicios virtuales dirigidos a contribuir a la salud mental de la comunidad universitaria. 9. Brindar apoyo a la jefatura de Bienestar en los eventos institucionales que se realicen y sean liderados o apoyados por la Dirección de Bienestar Institucional.</v>
          </cell>
          <cell r="CT392">
            <v>86079834.900000006</v>
          </cell>
          <cell r="CU392">
            <v>612</v>
          </cell>
          <cell r="CV392" t="str">
            <v>44110</v>
          </cell>
          <cell r="CY392">
            <v>7490</v>
          </cell>
          <cell r="CZ392" t="str">
            <v>M6</v>
          </cell>
        </row>
        <row r="393">
          <cell r="B393" t="str">
            <v>0294 DE 2024</v>
          </cell>
          <cell r="C393">
            <v>1121943091</v>
          </cell>
          <cell r="D393" t="str">
            <v>LUIS ALBERTO PARRA LINARES</v>
          </cell>
          <cell r="E393" t="str">
            <v>CONTRATO DE PRESTACIÓN DE SERVICIOS PROFESIONALES</v>
          </cell>
          <cell r="F393" t="str">
            <v>PRESTACIÓN DE SERVICIOS PROFESIONALES NECESARIO PARA EL DESARROLLO DEL PROYECTO FICHA BPUNI SIST 01 0311 2023 “ADQUISICIÓN DE INFRAESTRUCTURA TECNOLÓGICA PARA EL APOYO TRANSVERSAL DE LOS PROCESOS ACADÉMICO ADMINISTRATIVOS DE LA UNIVERSIDAD DE LOS LLANOS”</v>
          </cell>
          <cell r="G393">
            <v>45320</v>
          </cell>
          <cell r="H393">
            <v>16938795</v>
          </cell>
          <cell r="I393" t="str">
            <v>Cinco (05) meses y dieciséis (16) días calendario</v>
          </cell>
          <cell r="J393">
            <v>45320</v>
          </cell>
          <cell r="K393">
            <v>45487</v>
          </cell>
          <cell r="L393" t="str">
            <v>NO APLICA</v>
          </cell>
          <cell r="M393" t="str">
            <v>NO APLICA</v>
          </cell>
          <cell r="N393" t="str">
            <v>NO APLICA</v>
          </cell>
          <cell r="O393">
            <v>6</v>
          </cell>
          <cell r="P393">
            <v>3265310</v>
          </cell>
          <cell r="Q393">
            <v>45320</v>
          </cell>
          <cell r="R393">
            <v>45351</v>
          </cell>
          <cell r="S393">
            <v>3061228</v>
          </cell>
          <cell r="T393">
            <v>45352</v>
          </cell>
          <cell r="U393">
            <v>45382</v>
          </cell>
          <cell r="V393">
            <v>3061228</v>
          </cell>
          <cell r="W393">
            <v>45383</v>
          </cell>
          <cell r="X393">
            <v>45412</v>
          </cell>
          <cell r="Y393">
            <v>3061228</v>
          </cell>
          <cell r="Z393">
            <v>45413</v>
          </cell>
          <cell r="AA393">
            <v>45443</v>
          </cell>
          <cell r="AB393">
            <v>3061228</v>
          </cell>
          <cell r="AC393">
            <v>45444</v>
          </cell>
          <cell r="AD393">
            <v>45473</v>
          </cell>
          <cell r="AE393">
            <v>1428573</v>
          </cell>
          <cell r="AF393">
            <v>45474</v>
          </cell>
          <cell r="AG393">
            <v>45487</v>
          </cell>
          <cell r="BI393" t="str">
            <v>Área de Sistemas</v>
          </cell>
          <cell r="BJ393" t="str">
            <v>ROIMAN ARTURO SASTOQUE GUZMÁN</v>
          </cell>
          <cell r="BK393" t="str">
            <v>Jefe de Oficina</v>
          </cell>
          <cell r="BL393">
            <v>108</v>
          </cell>
          <cell r="BM393">
            <v>45320.892939814818</v>
          </cell>
          <cell r="BN393">
            <v>37406506</v>
          </cell>
          <cell r="BO393">
            <v>352</v>
          </cell>
          <cell r="BP393">
            <v>45320</v>
          </cell>
          <cell r="BQ393">
            <v>16938795</v>
          </cell>
          <cell r="CS393" t="str">
            <v>1. Contribuir a fortalecer el Sistema de Información Académico de la Universidad de los Llanos (SIAU), atendiendo la Ficha BPUNI SIST 01 0311 2023 “Adquisición de infraestructura tecnológica para el apoyo transversal de los procesos académico administrativos de la Universidad de los Llanos”.  2. Cooperar con el análisis, desarrollo, pruebas, implementación y documentación de nuevos reportes para el Sistema de Información Académico de la Universidad de los Llanos (SIAU). 3. Coadyuvar con el mantenimiento, actualización y pruebas de los reportes existentes en el SIAU. 4. Aportar la documentación técnica de los reportes desarrollados. 5. Brindar soporte técnico a los usuarios finales, resolviendo las inquietudes/solicitudes relacionadas con la operación del SIAU. 6. Contribuir con el  plan de trabajo que establezca las actividades y los tiempos de los desarrollos, mantenimientos y/o soportes, reportando su avance de ejecución. 7. Coadyuvar con la socialización y entrega de los reportes desarrollados. 8. Contribuir a fortalecer el proceso de Gestión de TIC, aplicando estrictamente los procedimientos establecidos.</v>
          </cell>
          <cell r="CT393">
            <v>1121943091</v>
          </cell>
          <cell r="CU393">
            <v>645</v>
          </cell>
          <cell r="CV393" t="str">
            <v>44716</v>
          </cell>
          <cell r="CY393">
            <v>6201</v>
          </cell>
          <cell r="CZ393" t="str">
            <v>M6</v>
          </cell>
        </row>
        <row r="394">
          <cell r="B394" t="str">
            <v>0295 DE 2024</v>
          </cell>
          <cell r="C394">
            <v>1026277144</v>
          </cell>
          <cell r="D394" t="str">
            <v xml:space="preserve">JHON ALEXANDER PALACINO VARGAS </v>
          </cell>
          <cell r="E394" t="str">
            <v>CONTRATO DE PRESTACIÓN DE SERVICIOS PROFESIONALES</v>
          </cell>
          <cell r="F394" t="str">
            <v>PRESTACIÓN DE SERVICIOS PROFESIONALES NECESARIO PARA EL DESARROLLO DEL PROYECTO FICHA BPUNI SIST 01 0311 2023 “ADQUISICIÓN DE INFRAESTRUCTURA TECNOLÓGICA PARA EL APOYO TRANSVERSAL DE LOS PROCESOS ACADÉMICO ADMINISTRATIVOS DE LA UNIVERSIDAD DE LOS LLANOS”</v>
          </cell>
          <cell r="G394">
            <v>45320</v>
          </cell>
          <cell r="H394">
            <v>20467711</v>
          </cell>
          <cell r="I394" t="str">
            <v>Cinco (05) meses y dieciséis (16) días calendario</v>
          </cell>
          <cell r="J394">
            <v>45320</v>
          </cell>
          <cell r="K394">
            <v>45487</v>
          </cell>
          <cell r="L394" t="str">
            <v>NO APLICA</v>
          </cell>
          <cell r="M394" t="str">
            <v>NO APLICA</v>
          </cell>
          <cell r="N394" t="str">
            <v>NO APLICA</v>
          </cell>
          <cell r="O394">
            <v>6</v>
          </cell>
          <cell r="P394">
            <v>3945583</v>
          </cell>
          <cell r="Q394">
            <v>45320</v>
          </cell>
          <cell r="R394">
            <v>45351</v>
          </cell>
          <cell r="S394">
            <v>3698984</v>
          </cell>
          <cell r="T394">
            <v>45352</v>
          </cell>
          <cell r="U394">
            <v>45382</v>
          </cell>
          <cell r="V394">
            <v>3698984</v>
          </cell>
          <cell r="W394">
            <v>45383</v>
          </cell>
          <cell r="X394">
            <v>45412</v>
          </cell>
          <cell r="Y394">
            <v>3698984</v>
          </cell>
          <cell r="Z394">
            <v>45413</v>
          </cell>
          <cell r="AA394">
            <v>45443</v>
          </cell>
          <cell r="AB394">
            <v>3698984</v>
          </cell>
          <cell r="AC394">
            <v>45444</v>
          </cell>
          <cell r="AD394">
            <v>45473</v>
          </cell>
          <cell r="AE394">
            <v>1726192</v>
          </cell>
          <cell r="AF394">
            <v>45474</v>
          </cell>
          <cell r="AG394">
            <v>45487</v>
          </cell>
          <cell r="BI394" t="str">
            <v>Área de Sistemas</v>
          </cell>
          <cell r="BJ394" t="str">
            <v>ROIMAN ARTURO SASTOQUE GUZMÁN</v>
          </cell>
          <cell r="BK394" t="str">
            <v>Jefe de Oficina</v>
          </cell>
          <cell r="BL394">
            <v>108</v>
          </cell>
          <cell r="BM394">
            <v>45320.892939814818</v>
          </cell>
          <cell r="BN394">
            <v>37406506</v>
          </cell>
          <cell r="BO394">
            <v>353</v>
          </cell>
          <cell r="BP394">
            <v>45320</v>
          </cell>
          <cell r="BQ394">
            <v>20467711</v>
          </cell>
          <cell r="CS394" t="str">
            <v>1. Apoyar la verificación y consolidación de la base de datos “Consulta de activos registrados” de todos los bienes que actualmente NO hacen parte de los estados financieros. 2. Brindar apoyo en la validación del cierre mensual del módulo de almacén e inventarios. 3. Coadyuvar con la configuración de bienes de consumo y propiedad planta y equipo en los sistemas de información de la entidad. 4. Apoyar la depuración, análisis y ajuste en SICOF de toda la base de datos de los bienes muebles e inmuebles con relación a su naturaleza, grupo de inventarios, estado y cuenta contable. 5. Realizar los ajustes en SICOF de los bienes que se identificaron en el libro Nacional que actualmente NO hacen parte de los estados financieros. 6. Coadyuvar en la verificación de la base de datos de bienes muebles e inmuebles por cuenta y consolidar contra el balance general de la Universidad. 7. Apoyar la realización de las correcciones y movimientos necesarios para la conciliación entre los módulos de almacén y contabilidad del SICOF. 8. Apoyar en las soluciones a incidentes que se presente en el módulo de almacén e inventarios del SICOF. 9. Coadyuvar en la identificación de mejoras en el sistema SICOF y/o documentar casos de uso. 10. Brindar apoyo en la conciliación de cuentas bancarias de la Universidad de los Llanos. 11. Apoyar en la conciliación de pagos realizados a través de dispersiones bancarias de las diferentes cuentas de la Universidad de los Llanos. 12. Apoyar en la depuración y consolidación de pagos de matrícula cero. 13. Apoyar en la depuración y consolidación de la cuenta 29 de los estados financieros. 14. Contribuir a fortalecer el proceso de Gestión de TIC, aplicando estrictamente los procedimientos establecidos.</v>
          </cell>
          <cell r="CT394">
            <v>1026277144</v>
          </cell>
          <cell r="CU394">
            <v>645</v>
          </cell>
          <cell r="CV394" t="str">
            <v>44716</v>
          </cell>
          <cell r="CY394">
            <v>6920</v>
          </cell>
          <cell r="CZ394" t="str">
            <v>M5</v>
          </cell>
        </row>
        <row r="395">
          <cell r="B395" t="str">
            <v>0296 DE 2024</v>
          </cell>
          <cell r="C395">
            <v>86075572</v>
          </cell>
          <cell r="D395" t="str">
            <v>DAGOBERTO TORRES FLOREZ</v>
          </cell>
          <cell r="E395" t="str">
            <v>CONTRATO DE PRESTACIÓN DE SERVICIOS PROFESIONALES</v>
          </cell>
          <cell r="F395"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395">
            <v>45320</v>
          </cell>
          <cell r="H395">
            <v>35966667</v>
          </cell>
          <cell r="I395" t="str">
            <v>Cinco (05) meses y dieciséis (16) días calendario</v>
          </cell>
          <cell r="J395">
            <v>45320</v>
          </cell>
          <cell r="K395">
            <v>45487</v>
          </cell>
          <cell r="L395" t="str">
            <v>NO APLICA</v>
          </cell>
          <cell r="M395" t="str">
            <v>NO APLICA</v>
          </cell>
          <cell r="N395" t="str">
            <v>NO APLICA</v>
          </cell>
          <cell r="O395">
            <v>6</v>
          </cell>
          <cell r="P395">
            <v>6933333</v>
          </cell>
          <cell r="Q395">
            <v>45320</v>
          </cell>
          <cell r="R395">
            <v>45351</v>
          </cell>
          <cell r="S395">
            <v>6500000</v>
          </cell>
          <cell r="T395">
            <v>45352</v>
          </cell>
          <cell r="U395">
            <v>45382</v>
          </cell>
          <cell r="V395">
            <v>6500000</v>
          </cell>
          <cell r="W395">
            <v>45383</v>
          </cell>
          <cell r="X395">
            <v>45412</v>
          </cell>
          <cell r="Y395">
            <v>6500000</v>
          </cell>
          <cell r="Z395">
            <v>45413</v>
          </cell>
          <cell r="AA395">
            <v>45443</v>
          </cell>
          <cell r="AB395">
            <v>6500000</v>
          </cell>
          <cell r="AC395">
            <v>45444</v>
          </cell>
          <cell r="AD395">
            <v>45473</v>
          </cell>
          <cell r="AE395">
            <v>3033334</v>
          </cell>
          <cell r="AF395">
            <v>45474</v>
          </cell>
          <cell r="AG395">
            <v>45487</v>
          </cell>
          <cell r="BI395" t="str">
            <v xml:space="preserve">Dirección General de Investigaciones  </v>
          </cell>
          <cell r="BJ395" t="str">
            <v>YOHANA MARIA VELASCO SANTAMARIA</v>
          </cell>
          <cell r="BK395" t="str">
            <v>Director Técnico de Investigaciones</v>
          </cell>
          <cell r="BL395">
            <v>107</v>
          </cell>
          <cell r="BM395">
            <v>45320.885011574072</v>
          </cell>
          <cell r="BN395">
            <v>35966667</v>
          </cell>
          <cell r="BO395">
            <v>351</v>
          </cell>
          <cell r="BP395">
            <v>45320</v>
          </cell>
          <cell r="BQ395">
            <v>35966667</v>
          </cell>
          <cell r="CS395" t="str">
            <v>1. Brindar apoyo en la identificación e implementación de estrategias que permitan mejorar la indexación y categorización de las revistas científicas de la Universidad de los Llanos. 2. Coadyuvar en las estrategias de comunicación y divulgación de la ciencia y el sistema de investigaciones de la Universidad de los Llanos. 3. Contribuir al asesoramiento del proceso de gestión editorial e impacto (Cuartiles en SJR/JCR/índiceH5) de las revistas de carácter científico de la Universidad de los Llanos.</v>
          </cell>
          <cell r="CT395">
            <v>86075572</v>
          </cell>
          <cell r="CU395">
            <v>622</v>
          </cell>
          <cell r="CV395" t="str">
            <v>53017</v>
          </cell>
          <cell r="CY395">
            <v>7020</v>
          </cell>
          <cell r="CZ395" t="str">
            <v>M5</v>
          </cell>
        </row>
        <row r="396">
          <cell r="B396" t="str">
            <v>0297 DE 2024</v>
          </cell>
          <cell r="C396">
            <v>1121891365</v>
          </cell>
          <cell r="D396" t="str">
            <v>JOSE ISMAEL ROJAS PEÑA</v>
          </cell>
          <cell r="E396" t="str">
            <v>CONTRATO DE PRESTACIÓN DE SERVICIOS PROFESIONALES</v>
          </cell>
          <cell r="F396" t="str">
            <v>PRESTACIÓN DE SERVICIOS PROFESIONALES NECESARIOS PARA EL APOYO EN LA CONSTRUCCIÓN DE LAS CONDICIONES DE CALIDAD EN INVESTIGACIÓN E INFRAESTRUCTURA FÍSICA Y TECNOLÓGICA PARA EL PROCESO DE REGISTRO CALIFICADO DE UN NUEVO PROGRAMA DE DOCTORADO EN ESTUDIOS AMBIENTALES Y DE SOSTENIBILIDAD DE LA UNIVERSIDAD DE LOS LLANOS</v>
          </cell>
          <cell r="G396">
            <v>45320</v>
          </cell>
          <cell r="H396">
            <v>7397968</v>
          </cell>
          <cell r="I396" t="str">
            <v>Dos (02) meses calendario</v>
          </cell>
          <cell r="J396">
            <v>45320</v>
          </cell>
          <cell r="K396">
            <v>45379</v>
          </cell>
          <cell r="L396" t="str">
            <v>NO APLICA</v>
          </cell>
          <cell r="M396" t="str">
            <v>NO APLICA</v>
          </cell>
          <cell r="N396" t="str">
            <v>NO APLICA</v>
          </cell>
          <cell r="O396">
            <v>2</v>
          </cell>
          <cell r="P396">
            <v>3945583</v>
          </cell>
          <cell r="Q396">
            <v>45320</v>
          </cell>
          <cell r="R396">
            <v>45351</v>
          </cell>
          <cell r="S396">
            <v>3452385</v>
          </cell>
          <cell r="T396">
            <v>45352</v>
          </cell>
          <cell r="U396">
            <v>45379</v>
          </cell>
          <cell r="BI396" t="str">
            <v>Instituto de Ciencias Ambientales de la Orinoquia Colombiana</v>
          </cell>
          <cell r="BJ396" t="str">
            <v>MARCO AURELIO TORRES MORA</v>
          </cell>
          <cell r="BK396" t="str">
            <v>Director del Instituto de Ciencias Ambientales de la Orinoquia Colombiana</v>
          </cell>
          <cell r="BL396">
            <v>105</v>
          </cell>
          <cell r="BM396">
            <v>45320.794479166667</v>
          </cell>
          <cell r="BN396">
            <v>29241968</v>
          </cell>
          <cell r="BO396">
            <v>347</v>
          </cell>
          <cell r="BP396">
            <v>45320</v>
          </cell>
          <cell r="BQ396">
            <v>7397968</v>
          </cell>
          <cell r="CS396" t="str">
            <v>1. Apoyar en la construcción del documento técnico de la condición de calidad en investigación para el proceso de registro calificado de un nuevo programa de Doctorado en Estudios Ambientales y de Sostenibilidad, según los criterios del Ministerio de Educación. 2. Apoyar en la construcción del documento técnico de la condición de calidad en infraestructura física y tecnológica para el proceso de registro calificado de un nuevo programa de Doctorado en Estudios Ambientales y de Sostenibilidad, según los criterios del Ministerio de Educación. 3. Coadyuvar en la revisión y recopilación de requisitos documentales necesarios para el proceso de solicitud del registro calificado del programa de Doctorado en Estudios Ambientales de la Universidad de los Llanos. 4. Apoyar las actividades académicas y de investigación que se adelanten por el Instituto de Ciencias Ambientales de la Orinoquia Colombiana (ICAOC).</v>
          </cell>
          <cell r="CT396">
            <v>1121891365.5</v>
          </cell>
          <cell r="CU396">
            <v>336</v>
          </cell>
          <cell r="CV396" t="str">
            <v>57501</v>
          </cell>
          <cell r="CY396">
            <v>8299</v>
          </cell>
          <cell r="CZ396" t="str">
            <v>M6</v>
          </cell>
        </row>
        <row r="397">
          <cell r="B397" t="str">
            <v>0298 DE 2024</v>
          </cell>
          <cell r="C397">
            <v>1121940663</v>
          </cell>
          <cell r="D397" t="str">
            <v>GERALDINE JHAFET HUERFANO MORENO</v>
          </cell>
          <cell r="E397" t="str">
            <v>CONTRATO DE PRESTACIÓN DE SERVICIOS PROFESIONALES</v>
          </cell>
          <cell r="F397" t="str">
            <v>PRESTACIÓN DE SERVICIOS PROFESIONALES NECESARIO PARA EL FORTALECIMIENTO DE LOS PROCESOS DEL INSTITUTO DE CIENCIAS AMBIENTALES DE LA ORINOQUIA COLOMBIANA DE LA UNIVERSIDAD DE LOS LLANOS.</v>
          </cell>
          <cell r="G397">
            <v>45320</v>
          </cell>
          <cell r="H397">
            <v>10922000</v>
          </cell>
          <cell r="I397" t="str">
            <v>Cuatro (04) meses calendario</v>
          </cell>
          <cell r="J397">
            <v>45320</v>
          </cell>
          <cell r="K397">
            <v>45440</v>
          </cell>
          <cell r="L397" t="str">
            <v>NO APLICA</v>
          </cell>
          <cell r="M397" t="str">
            <v>NO APLICA</v>
          </cell>
          <cell r="N397" t="str">
            <v>NO APLICA</v>
          </cell>
          <cell r="O397">
            <v>4</v>
          </cell>
          <cell r="P397">
            <v>2912533</v>
          </cell>
          <cell r="Q397">
            <v>45320</v>
          </cell>
          <cell r="R397">
            <v>45351</v>
          </cell>
          <cell r="S397">
            <v>2730500</v>
          </cell>
          <cell r="T397">
            <v>45352</v>
          </cell>
          <cell r="U397">
            <v>45382</v>
          </cell>
          <cell r="V397">
            <v>2730500</v>
          </cell>
          <cell r="W397">
            <v>45383</v>
          </cell>
          <cell r="X397">
            <v>45412</v>
          </cell>
          <cell r="Y397">
            <v>2548467</v>
          </cell>
          <cell r="Z397">
            <v>45413</v>
          </cell>
          <cell r="AA397">
            <v>45440</v>
          </cell>
          <cell r="BI397" t="str">
            <v>Instituto de Ciencias Ambientales de la Orinoquia Colombiana</v>
          </cell>
          <cell r="BJ397" t="str">
            <v>MARCO AURELIO TORRES MORA</v>
          </cell>
          <cell r="BK397" t="str">
            <v>Director del Instituto de Ciencias Ambientales de la Orinoquia Colombiana</v>
          </cell>
          <cell r="BL397">
            <v>105</v>
          </cell>
          <cell r="BM397">
            <v>45320.794479166667</v>
          </cell>
          <cell r="BN397">
            <v>29241968</v>
          </cell>
          <cell r="BO397">
            <v>348</v>
          </cell>
          <cell r="BP397">
            <v>45320</v>
          </cell>
          <cell r="BQ397">
            <v>10922000</v>
          </cell>
          <cell r="CS397" t="str">
            <v>1. Coadyuvar en el monitoreo y seguimiento del proceso de reconocimiento de centros de investigación del Instituto de Ciencias Ambientales de la Orinoquia Colombiana (ICAOC) en el Sistema Nacional de Ciencia Tecnología e Innovación ante MinCiencias. 2. Colaborar en la gestión administrativa requerida en los diferentes procesos llevados a cabo en el Instituto de Ciencias Ambientales de la Orinoquia Colombiana (ICAOC). 3. Apoyar las actividades para la formulación e implementación de nuevos proyectos en el Instituto de Ciencias Ambientales de la Orinoquia Colombiana (ICAOC).</v>
          </cell>
          <cell r="CT397">
            <v>1121940663</v>
          </cell>
          <cell r="CU397">
            <v>336</v>
          </cell>
          <cell r="CV397" t="str">
            <v>57501</v>
          </cell>
          <cell r="CY397">
            <v>8299</v>
          </cell>
          <cell r="CZ397" t="str">
            <v>M6</v>
          </cell>
        </row>
        <row r="398">
          <cell r="B398" t="str">
            <v>0299 DE 2024</v>
          </cell>
          <cell r="C398">
            <v>1006780132</v>
          </cell>
          <cell r="D398" t="str">
            <v>FRANCISCO JOSE MORALES ESPITIA</v>
          </cell>
          <cell r="E398" t="str">
            <v>CONTRATO DE PRESTACIÓN DE SERVICIOS PROFESIONALES</v>
          </cell>
          <cell r="F398" t="str">
            <v>PRESTACIÓN DE SERVICIOS PROFESIONALES NECESARIO PARA EL FORTALECIMIENTO DE LOS PROCESOS DEL INSTITUTO DE CIENCIAS AMBIENTALES DE LA ORINOQUIA COLOMBIANA DE LA UNIVERSIDAD DE LOS LLANOS.</v>
          </cell>
          <cell r="G398">
            <v>45320</v>
          </cell>
          <cell r="H398">
            <v>10922000</v>
          </cell>
          <cell r="I398" t="str">
            <v>Cuatro (04) meses calendario</v>
          </cell>
          <cell r="J398">
            <v>45320</v>
          </cell>
          <cell r="K398">
            <v>45440</v>
          </cell>
          <cell r="L398" t="str">
            <v>NO APLICA</v>
          </cell>
          <cell r="M398" t="str">
            <v>NO APLICA</v>
          </cell>
          <cell r="N398" t="str">
            <v>NO APLICA</v>
          </cell>
          <cell r="O398">
            <v>4</v>
          </cell>
          <cell r="P398">
            <v>2912533</v>
          </cell>
          <cell r="Q398">
            <v>45320</v>
          </cell>
          <cell r="R398">
            <v>45351</v>
          </cell>
          <cell r="S398">
            <v>2730500</v>
          </cell>
          <cell r="T398">
            <v>45352</v>
          </cell>
          <cell r="U398">
            <v>45382</v>
          </cell>
          <cell r="V398">
            <v>2730500</v>
          </cell>
          <cell r="W398">
            <v>45383</v>
          </cell>
          <cell r="X398">
            <v>45412</v>
          </cell>
          <cell r="Y398">
            <v>2548467</v>
          </cell>
          <cell r="Z398">
            <v>45413</v>
          </cell>
          <cell r="AA398">
            <v>45440</v>
          </cell>
          <cell r="BI398" t="str">
            <v>Instituto de Ciencias Ambientales de la Orinoquia Colombiana</v>
          </cell>
          <cell r="BJ398" t="str">
            <v>MARCO AURELIO TORRES MORA</v>
          </cell>
          <cell r="BK398" t="str">
            <v>Director del Instituto de Ciencias Ambientales de la Orinoquia Colombiana</v>
          </cell>
          <cell r="BL398">
            <v>105</v>
          </cell>
          <cell r="BM398">
            <v>45320.794479166667</v>
          </cell>
          <cell r="BN398">
            <v>29241968</v>
          </cell>
          <cell r="BO398">
            <v>349</v>
          </cell>
          <cell r="BP398">
            <v>45320</v>
          </cell>
          <cell r="BQ398">
            <v>10922000</v>
          </cell>
          <cell r="CS398" t="str">
            <v>1. Colaborar en la revisión y recopilación información necesaria para el proceso de solicitud del registro calificado del programa de Doctorado en Estudios Ambientales y de Sostenibilidad de la Universidad de los Llanos. 2. Apoyar en la construcción de documentos de condiciones de calidad para el proceso de solicitud del registro calificado del programa de Doctorado en Estudios Ambientales y de Sostenibilidad de la Universidad de los Llanos. 3. Cooperar con los procesos de aplicación a convocatorias internas o externas en Ciencia Tecnología e Innovación para el Instituto de Ciencias Ambientales de la Orinoquia Colombiana (ICAOC). 4. Apoyar las actividades académicas y de investigación que se adelanten por el Instituto de Ciencias Ambientales de la Orinoquia Colombiana (ICAOC).</v>
          </cell>
          <cell r="CT398">
            <v>1006780132</v>
          </cell>
          <cell r="CU398">
            <v>336</v>
          </cell>
          <cell r="CV398" t="str">
            <v>57501</v>
          </cell>
          <cell r="CY398">
            <v>8299</v>
          </cell>
          <cell r="CZ398" t="str">
            <v>M6</v>
          </cell>
        </row>
        <row r="399">
          <cell r="B399" t="str">
            <v>0300 DE 2024</v>
          </cell>
          <cell r="C399">
            <v>1121964497</v>
          </cell>
          <cell r="D399" t="str">
            <v>DAVID ESTEBAN ARANGO PINZON</v>
          </cell>
          <cell r="E399" t="str">
            <v>CONTRATO DE PRESTACIÓN DE SERVICIOS DE APOYO A LA GESTIÓN</v>
          </cell>
          <cell r="F399" t="str">
            <v>PRESTACIÓN DE SERVICIOS DE APOYO A LA GESTIÓN NECESARIO PARA EL FORTALECIMIENTO DE LOS PROCESOS DE LA DIVISIÓN DE BIBLIOTECA DE LA UNIVERSIDAD DE LOS LLANOS.</v>
          </cell>
          <cell r="G399">
            <v>45320</v>
          </cell>
          <cell r="H399">
            <v>9088020</v>
          </cell>
          <cell r="I399" t="str">
            <v>Cinco (05) meses calendario</v>
          </cell>
          <cell r="J399">
            <v>45320</v>
          </cell>
          <cell r="K399">
            <v>45471</v>
          </cell>
          <cell r="L399" t="str">
            <v>NO APLICA</v>
          </cell>
          <cell r="M399" t="str">
            <v>NO APLICA</v>
          </cell>
          <cell r="N399" t="str">
            <v>NO APLICA</v>
          </cell>
          <cell r="O399">
            <v>5</v>
          </cell>
          <cell r="P399">
            <v>1938778</v>
          </cell>
          <cell r="Q399">
            <v>45320</v>
          </cell>
          <cell r="R399">
            <v>45351</v>
          </cell>
          <cell r="S399">
            <v>1817604</v>
          </cell>
          <cell r="T399">
            <v>45352</v>
          </cell>
          <cell r="U399">
            <v>45382</v>
          </cell>
          <cell r="V399">
            <v>1817604</v>
          </cell>
          <cell r="W399">
            <v>45383</v>
          </cell>
          <cell r="X399">
            <v>45412</v>
          </cell>
          <cell r="Y399">
            <v>1817604</v>
          </cell>
          <cell r="Z399">
            <v>45413</v>
          </cell>
          <cell r="AA399">
            <v>45443</v>
          </cell>
          <cell r="AB399">
            <v>1696430</v>
          </cell>
          <cell r="AC399">
            <v>45444</v>
          </cell>
          <cell r="AD399">
            <v>45471</v>
          </cell>
          <cell r="BI399" t="str">
            <v>División de Biblioteca</v>
          </cell>
          <cell r="BJ399" t="str">
            <v>BLANCA HERMINDA NAVARRO ARGUELLO</v>
          </cell>
          <cell r="BK399" t="str">
            <v>Jefe de Oficina</v>
          </cell>
          <cell r="BL399">
            <v>20</v>
          </cell>
          <cell r="BM399">
            <v>45306</v>
          </cell>
          <cell r="BN399">
            <v>2599259317</v>
          </cell>
          <cell r="BO399">
            <v>342</v>
          </cell>
          <cell r="BP399">
            <v>45320</v>
          </cell>
          <cell r="BQ399">
            <v>9088020</v>
          </cell>
          <cell r="CS399"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 5. Apoyar en la realización del inventario y organización de los libros de movimientos de tesorería conforme a su vigencia, mes y número de libros, para su traslado desde el archivo de Tesorería sede Barcelona hasta el área asignada para su custodia en el edificio del emporio de la Unillanos.</v>
          </cell>
          <cell r="CT399">
            <v>1121964497</v>
          </cell>
          <cell r="CU399">
            <v>436</v>
          </cell>
          <cell r="CV399" t="str">
            <v>210</v>
          </cell>
          <cell r="CY399">
            <v>8299</v>
          </cell>
          <cell r="CZ399" t="str">
            <v>M6</v>
          </cell>
        </row>
        <row r="400">
          <cell r="B400" t="str">
            <v>0301 DE 2024</v>
          </cell>
          <cell r="D400" t="str">
            <v xml:space="preserve">No. Vice Recursos / Regalías </v>
          </cell>
        </row>
        <row r="401">
          <cell r="B401" t="str">
            <v>0302 DE 2024</v>
          </cell>
          <cell r="D401" t="str">
            <v xml:space="preserve">No. Vice Recursos / Regalías </v>
          </cell>
        </row>
        <row r="402">
          <cell r="B402" t="str">
            <v>0303 DE 2024</v>
          </cell>
          <cell r="D402" t="str">
            <v xml:space="preserve">No. Vice Recursos / Regalías </v>
          </cell>
        </row>
        <row r="403">
          <cell r="B403" t="str">
            <v>0304 DE 2024</v>
          </cell>
          <cell r="D403" t="str">
            <v xml:space="preserve">No. Vice Recursos / Regalías </v>
          </cell>
        </row>
        <row r="404">
          <cell r="B404" t="str">
            <v>0305 DE 2024</v>
          </cell>
          <cell r="C404">
            <v>86054622</v>
          </cell>
          <cell r="D404" t="str">
            <v>JOJHAN EMERZON HERRAN LIEVANO</v>
          </cell>
          <cell r="E404" t="str">
            <v>CONTRATO DE PRESTACIÓN DE SERVICIOS PROFESIONALES</v>
          </cell>
          <cell r="F404" t="str">
            <v>PRESTACIÓN DE SERVICIOS PROFESIONALES NECESARIO PARA EL FORTALECIMIENTO DE LOS PROCESOS DEL ÁREA DE INFRAESTRUCTURA EN LA VICERRECTORÍA DE RECURSOS UNIVERSITARIOS DE LA UNIVERSIDAD DE LOS LLANOS.</v>
          </cell>
          <cell r="G404">
            <v>45327</v>
          </cell>
          <cell r="H404">
            <v>26190507</v>
          </cell>
          <cell r="I404" t="str">
            <v>Cinco (05) meses y diez (10) días calendario</v>
          </cell>
          <cell r="J404">
            <v>45327</v>
          </cell>
          <cell r="K404">
            <v>45487</v>
          </cell>
          <cell r="L404" t="str">
            <v>NO APLICA</v>
          </cell>
          <cell r="M404" t="str">
            <v>NO APLICA</v>
          </cell>
          <cell r="N404" t="str">
            <v>NO APLICA</v>
          </cell>
          <cell r="O404">
            <v>6</v>
          </cell>
          <cell r="P404">
            <v>4255957</v>
          </cell>
          <cell r="Q404">
            <v>45327</v>
          </cell>
          <cell r="R404">
            <v>45351</v>
          </cell>
          <cell r="S404">
            <v>4910720</v>
          </cell>
          <cell r="T404">
            <v>45352</v>
          </cell>
          <cell r="U404">
            <v>45382</v>
          </cell>
          <cell r="V404">
            <v>4910720</v>
          </cell>
          <cell r="W404">
            <v>45383</v>
          </cell>
          <cell r="X404">
            <v>45412</v>
          </cell>
          <cell r="Y404">
            <v>4910720</v>
          </cell>
          <cell r="Z404">
            <v>45413</v>
          </cell>
          <cell r="AA404">
            <v>45443</v>
          </cell>
          <cell r="AB404">
            <v>4910720</v>
          </cell>
          <cell r="AC404">
            <v>45444</v>
          </cell>
          <cell r="AD404">
            <v>45473</v>
          </cell>
          <cell r="AE404">
            <v>2291670</v>
          </cell>
          <cell r="AF404">
            <v>45474</v>
          </cell>
          <cell r="AG404">
            <v>45487</v>
          </cell>
          <cell r="BI404" t="str">
            <v>Vicerrectoría de Recursos Universitarios</v>
          </cell>
          <cell r="BJ404" t="str">
            <v>WILSON FERNANDO SALGADO CIFUENTES</v>
          </cell>
          <cell r="BK404" t="str">
            <v>Vicerrector Universitario</v>
          </cell>
          <cell r="BL404">
            <v>153</v>
          </cell>
          <cell r="BM404">
            <v>45327.49181712963</v>
          </cell>
          <cell r="BN404">
            <v>275013935</v>
          </cell>
          <cell r="BO404">
            <v>574</v>
          </cell>
          <cell r="BP404">
            <v>45327</v>
          </cell>
          <cell r="BQ404">
            <v>26190507</v>
          </cell>
          <cell r="CS404" t="str">
            <v>1. Contribuir en la proyección, revisión, trámite y evaluación técnica de las diferentes etapas de los procesos contractuales en lo concerniente a temas de infraestructura, conforme a la normatividad vigente de la Universidad de los Llanos. 2. Apoyar en la estructuración de proyectos de inversión o documentos estratégicos asociados a la infraestructura de la Universidad. 3. Contribuir con la elaboración de estudios de conveniencia y oportunidad, estudios de sector y pliegos de condiciones relacionados con procesos de obra pública, interventoría y consultoría. 4. Coadyuvar en la elaboración de conceptos técnicos, presupuestos de obra y/o proyectos de infraestructura asignados a la Vicerrectoría de Recursos Universitarios conforme a los lineamientos de la entidad. 5. Apoyar el proceso de vigilancia, seguimiento y control de los contratos de infraestructura a cargo de la Vicerrectoría de Recursos Universitarios. 6. Contribuir en el aspecto técnico de ingeniería, a los distintos contratos de obra, consultoría e interventoría concerniente a: anticipos, prórrogas, suspensiones, modificaciones, modificación de mayores, menores y nuevas cantidades de obra, terminación y liquidación asignadas a la Vicerrectoría de Recursos Universitarios. 7. Coadyuvar en la proyección de informes o solicitudes internas o externas asignadas a la Vicerrectoría de Recursos Universitarios. 8. Participar en reuniones técnicas relacionados con procesos de obra pública, interventoría y consultoría. 9. Contribuir en las auditorías internas y externas de gestión de calidad realizada por control interno y en los procesos de gestión de obra, consultoría e interventoría, asignadas a la Vicerrectoría de Recursos Universitarios.</v>
          </cell>
          <cell r="CT404">
            <v>86054622.599999994</v>
          </cell>
          <cell r="CU404">
            <v>436</v>
          </cell>
          <cell r="CV404" t="str">
            <v>400</v>
          </cell>
          <cell r="CY404">
            <v>4290</v>
          </cell>
          <cell r="CZ404" t="str">
            <v>M5</v>
          </cell>
        </row>
        <row r="405">
          <cell r="B405" t="str">
            <v>0306 DE 2024</v>
          </cell>
          <cell r="C405">
            <v>1006877996</v>
          </cell>
          <cell r="D405" t="str">
            <v>CARLOS GUILLERMO VARELA TOBON</v>
          </cell>
          <cell r="E405" t="str">
            <v>CONTRATO DE PRESTACIÓN DE SERVICIOS DE APOYO A LA GESTIÓN</v>
          </cell>
          <cell r="F405" t="str">
            <v>PRESTACIÓN DE SERVICIOS DE APOYO A LA GESTIÓN NECESARIO PARA EL FORTALECIMIENTO DE LOS PROCESOS DE LA OFICINA ASESORA DE CONTROL INTERNO DISCIPLINARIO DE LA UNIVERSIDAD DE LOS LLANOS.</v>
          </cell>
          <cell r="G405">
            <v>45327</v>
          </cell>
          <cell r="H405">
            <v>7837627</v>
          </cell>
          <cell r="I405" t="str">
            <v>Cinco (05) meses y diez (10) días calendario</v>
          </cell>
          <cell r="J405">
            <v>45327</v>
          </cell>
          <cell r="K405">
            <v>45487</v>
          </cell>
          <cell r="L405" t="str">
            <v>NO APLICA</v>
          </cell>
          <cell r="M405" t="str">
            <v>NO APLICA</v>
          </cell>
          <cell r="N405" t="str">
            <v>NO APLICA</v>
          </cell>
          <cell r="O405">
            <v>6</v>
          </cell>
          <cell r="P405">
            <v>1273614</v>
          </cell>
          <cell r="Q405">
            <v>45327</v>
          </cell>
          <cell r="R405">
            <v>45351</v>
          </cell>
          <cell r="S405">
            <v>1469555</v>
          </cell>
          <cell r="T405">
            <v>45352</v>
          </cell>
          <cell r="U405">
            <v>45382</v>
          </cell>
          <cell r="V405">
            <v>1469555</v>
          </cell>
          <cell r="W405">
            <v>45383</v>
          </cell>
          <cell r="X405">
            <v>45412</v>
          </cell>
          <cell r="Y405">
            <v>1469555</v>
          </cell>
          <cell r="Z405">
            <v>45413</v>
          </cell>
          <cell r="AA405">
            <v>45443</v>
          </cell>
          <cell r="AB405">
            <v>1469555</v>
          </cell>
          <cell r="AC405">
            <v>45444</v>
          </cell>
          <cell r="AD405">
            <v>45473</v>
          </cell>
          <cell r="AE405">
            <v>685793</v>
          </cell>
          <cell r="AF405">
            <v>45474</v>
          </cell>
          <cell r="AG405">
            <v>45487</v>
          </cell>
          <cell r="BI405" t="str">
            <v xml:space="preserve">Oficina Asesora de Control Interno Disciplinario </v>
          </cell>
          <cell r="BJ405" t="str">
            <v>LINDA NATALIE ROJAS GONZALEZ</v>
          </cell>
          <cell r="BK405" t="str">
            <v>Asesora de Control Interno Disciplinario</v>
          </cell>
          <cell r="BL405">
            <v>153</v>
          </cell>
          <cell r="BM405">
            <v>45327.49181712963</v>
          </cell>
          <cell r="BN405">
            <v>275013935</v>
          </cell>
          <cell r="BO405">
            <v>647</v>
          </cell>
          <cell r="BP405">
            <v>45327</v>
          </cell>
          <cell r="BQ405">
            <v>7837627</v>
          </cell>
          <cell r="CS405" t="str">
            <v>1. Coadyuvar en las instancias de las actuaciones disciplinarias-jurídicas contenidas en el código único disciplinario. 2. Contribuir en la sustanciación de los diferentes procesos disciplinarios. 3. Colaborar en la proyección de autos de apertura de indagación previa. 4. Apoyar a la proyección autos de apertura de investigación disciplinaria. 5. Coadyuvar en la proyección autos de trámite e impulso procesal. 6. Colaborar en la elaboración de conceptos jurídicos. 7. Coadyuvar a la fijación y desfijación de edictos. 8. Apoyar en la realización de comunicaciones de las actuaciones disciplinarias. 9. Contribuir a la proyección y revisión de respuestas a solicitudes y derechos de petición. 10. Coadyuvar a la elaboración de inventario de expedientes. 11. Apoyar en la elaboración del libro de correspondencia recibida y generada. 12. Contribuir en la práctica de pruebas e información necesarias para las actuaciones disciplinarias previa designación del Asesor de Control Interno Disciplinario. 13. Coadyuvar en el diligenciamiento de la matriz de procesos. 14. Apoyar en la elaboración de los formatos para las diferentes actuaciones disciplinarias teniendo en cuenta las nuevas normas. 15. Apoyar en la socialización de la actualización en el régimen disciplinario y sus modificaciones. 16. Coadyuvar en tener debidamente organizado y digitalizado el expediente que se encuentra sustanciando.</v>
          </cell>
          <cell r="CT405">
            <v>1006877996</v>
          </cell>
          <cell r="CU405">
            <v>436</v>
          </cell>
          <cell r="CV405" t="str">
            <v>230</v>
          </cell>
          <cell r="CY405">
            <v>8299</v>
          </cell>
          <cell r="CZ405" t="str">
            <v>M6</v>
          </cell>
        </row>
        <row r="406">
          <cell r="B406" t="str">
            <v>0307 DE 2024</v>
          </cell>
          <cell r="C406">
            <v>40378554</v>
          </cell>
          <cell r="D406" t="str">
            <v>NUBIA HERREÑO FORERO</v>
          </cell>
          <cell r="E406" t="str">
            <v>CONTRATO DE PRESTACIÓN DE SERVICIOS DE APOYO A LA GESTIÓN</v>
          </cell>
          <cell r="F406" t="str">
            <v>PRESTACIÓN DE SERVICIOS DE APOYO A LA GESTIÓN NECESARIO PARA EL FORTALECIMIENTO DE LOS PROCESOS ADMINISTRATIVOS Y DE GESTIÓN DOCUMENTAL DE LA SECRETARIA TÉCNICA DE EVALUACIÓN Y PROMOCIÓN DOCENTE DE LA UNIVERSIDAD DE LOS LLANOS.</v>
          </cell>
          <cell r="G406">
            <v>45327</v>
          </cell>
          <cell r="H406">
            <v>12925184</v>
          </cell>
          <cell r="I406" t="str">
            <v>Cinco (05) meses y diez (10) días calendario</v>
          </cell>
          <cell r="J406">
            <v>45327</v>
          </cell>
          <cell r="K406">
            <v>45487</v>
          </cell>
          <cell r="L406" t="str">
            <v>NO APLICA</v>
          </cell>
          <cell r="M406" t="str">
            <v>NO APLICA</v>
          </cell>
          <cell r="N406" t="str">
            <v>NO APLICA</v>
          </cell>
          <cell r="O406">
            <v>6</v>
          </cell>
          <cell r="P406">
            <v>2100342</v>
          </cell>
          <cell r="Q406">
            <v>45327</v>
          </cell>
          <cell r="R406">
            <v>45351</v>
          </cell>
          <cell r="S406">
            <v>2423472</v>
          </cell>
          <cell r="T406">
            <v>45352</v>
          </cell>
          <cell r="U406">
            <v>45382</v>
          </cell>
          <cell r="V406">
            <v>2423472</v>
          </cell>
          <cell r="W406">
            <v>45383</v>
          </cell>
          <cell r="X406">
            <v>45412</v>
          </cell>
          <cell r="Y406">
            <v>2423472</v>
          </cell>
          <cell r="Z406">
            <v>45413</v>
          </cell>
          <cell r="AA406">
            <v>45443</v>
          </cell>
          <cell r="AB406">
            <v>2423472</v>
          </cell>
          <cell r="AC406">
            <v>45444</v>
          </cell>
          <cell r="AD406">
            <v>45473</v>
          </cell>
          <cell r="AE406">
            <v>1130954</v>
          </cell>
          <cell r="AF406">
            <v>45474</v>
          </cell>
          <cell r="AG406">
            <v>45487</v>
          </cell>
          <cell r="BI406" t="str">
            <v>Vicerrectoría Académica</v>
          </cell>
          <cell r="BJ406" t="str">
            <v>MIGUEL ANTONIO PARDO LÓPEZ</v>
          </cell>
          <cell r="BK406" t="str">
            <v xml:space="preserve">Docente de planta de la Universidad de los Llanos </v>
          </cell>
          <cell r="BL406">
            <v>153</v>
          </cell>
          <cell r="BM406">
            <v>45327.49181712963</v>
          </cell>
          <cell r="BN406">
            <v>275013935</v>
          </cell>
          <cell r="BO406">
            <v>575</v>
          </cell>
          <cell r="BP406">
            <v>45327</v>
          </cell>
          <cell r="BQ406">
            <v>12925184</v>
          </cell>
          <cell r="CS406" t="str">
            <v>1. Contribuir el proceso de evaluación de desempeño docente en programa de posgrados. 2. Informar a cada programa de posgrado y fuentes evaluadoras, los calendarios de diligenciamiento de evaluación por módulos, y avances en los respectivos procesos. 3. Apoyar en la consolidación y aval de los resultados de Desempeño Docente de los programas Posgrados y realizar el envío de los resultados individuales de evaluación a las respectivas unidades como Secretarías Académicas, División de Servicios Administrativos y el docente. 4. Contribuir el proceso de evaluación de Desempeño en Cargos Académico – Administrativos, promoviendo la solicitud, tabulación, consolidación y aval de los resultados de Evaluación de Desempeño y realizar el envío a las fuentes interesadas de resultados individuales de evaluación. 5. Cooperar en la actualización de las bases de datos digital correspondientes a resultados de evaluación de desempeño docente – Posgrados y cronogramas propuestos por periodo académico. 6. Contribuir al buen servicio de la dependencia atendiendo preguntas, reclamaciones y solicitudes en formatos físicos y digitales, de docentes y unidades académicas, relacionadas con el objeto contractual. 7. Prestar apoyo en el proceso de recepción, clasificación, y organización del archivo documental físico y digital de la Secretaría Técnica de Evaluación y Promoción Docente. 8. Contribuir con el desarrollo de las actividades de la dependencia como: recepción, redacción o proyección de comunicaciones y correos electrónicos, atención telefónica y organización física y virtual de la información. 9. Contribuir en la elaboración de los informes que sean requeridos a la Secretaría Técnica de Evaluación y Promoción Docente, en relación con el objeto contractual. 10. Coadyuvar en la revisión y control de los inventarios físicos y digitales. 11. Apoyar la actualización de los informes de acreditación en Google drive.</v>
          </cell>
          <cell r="CT406">
            <v>40378554</v>
          </cell>
          <cell r="CU406">
            <v>436</v>
          </cell>
          <cell r="CV406" t="str">
            <v>608</v>
          </cell>
          <cell r="CY406">
            <v>8299</v>
          </cell>
          <cell r="CZ406" t="str">
            <v>M6</v>
          </cell>
        </row>
        <row r="407">
          <cell r="B407" t="str">
            <v>0308 DE 2024</v>
          </cell>
          <cell r="C407">
            <v>1081812945</v>
          </cell>
          <cell r="D407" t="str">
            <v>OWENS JOSE BARROS BARRIOS</v>
          </cell>
          <cell r="E407" t="str">
            <v>CONTRATO DE PRESTACIÓN DE SERVICIOS PROFESIONALES</v>
          </cell>
          <cell r="F407" t="str">
            <v>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v>
          </cell>
          <cell r="G407">
            <v>45327</v>
          </cell>
          <cell r="H407">
            <v>16326549</v>
          </cell>
          <cell r="I407" t="str">
            <v>Cinco (05) meses y diez (10) días calendario</v>
          </cell>
          <cell r="J407">
            <v>45327</v>
          </cell>
          <cell r="K407">
            <v>45487</v>
          </cell>
          <cell r="L407" t="str">
            <v>NO APLICA</v>
          </cell>
          <cell r="M407" t="str">
            <v>NO APLICA</v>
          </cell>
          <cell r="N407" t="str">
            <v>NO APLICA</v>
          </cell>
          <cell r="O407">
            <v>6</v>
          </cell>
          <cell r="P407">
            <v>2653064</v>
          </cell>
          <cell r="Q407">
            <v>45327</v>
          </cell>
          <cell r="R407">
            <v>45351</v>
          </cell>
          <cell r="S407">
            <v>3061228</v>
          </cell>
          <cell r="T407">
            <v>45352</v>
          </cell>
          <cell r="U407">
            <v>45382</v>
          </cell>
          <cell r="V407">
            <v>3061228</v>
          </cell>
          <cell r="W407">
            <v>45383</v>
          </cell>
          <cell r="X407">
            <v>45412</v>
          </cell>
          <cell r="Y407">
            <v>3061228</v>
          </cell>
          <cell r="Z407">
            <v>45413</v>
          </cell>
          <cell r="AA407">
            <v>45443</v>
          </cell>
          <cell r="AB407">
            <v>3061228</v>
          </cell>
          <cell r="AC407">
            <v>45444</v>
          </cell>
          <cell r="AD407">
            <v>45473</v>
          </cell>
          <cell r="AE407">
            <v>1428573</v>
          </cell>
          <cell r="AF407">
            <v>45474</v>
          </cell>
          <cell r="AG407">
            <v>45487</v>
          </cell>
          <cell r="BI407" t="str">
            <v>Facultad de Ciencias Agropecuarias y Recursos Naturales</v>
          </cell>
          <cell r="BJ407" t="str">
            <v>CRISTÓBAL LUGO LÓPEZ</v>
          </cell>
          <cell r="BK407" t="str">
            <v>Decano de la Facultad de Ciencias Agropecuarias y Recursos Naturales</v>
          </cell>
          <cell r="BL407">
            <v>154</v>
          </cell>
          <cell r="BM407">
            <v>45327.534131944441</v>
          </cell>
          <cell r="BN407">
            <v>458377735</v>
          </cell>
          <cell r="BO407">
            <v>699</v>
          </cell>
          <cell r="BP407">
            <v>45327</v>
          </cell>
          <cell r="BQ407">
            <v>16326549</v>
          </cell>
          <cell r="CS407" t="str">
            <v>1. Apoyar la operación y mantenimiento básico, así como elaboración de protocolos para el uso de equipos de los laboratorios del grupo de Investigación sobre Reproducción y Toxicología de Organismos Acuáticos – –GRITOX, adscrito al instituto de Acuicultura de la Universidad de los Llanos. 2. Contribuir al mantenimiento y conservación de los inventarios de equipos, reactivos, materiales e insumos que el grupo y los laboratorios reciban.  3.  Participar en la elaboración, actualización y supervisión de los protocolos para el uso de los equipos y procedimientos que el grupo de Investigación realiza en desarrollo de sus proyectos de investigación. 4. Contribuir en dar instrucción a los nuevos usuarios sobre la operación, uso y cuidado de los equipos de laboratorio. 5. Apoyar la conducción de experimentos, así como contribuir a la generación de nuevos proyectos y programas de investigación del grupo y la socialización de los resultados en eventos nacionales o internacionales. 6. Apoyar la preparación y rotulado de los reactivos requeridos para los procesos según solicitud del servicio. 7. Contribuir con la recepción de muestras provenientes de usuarios externos. 8. Coadyuvar en la inactivación y descarte de reactivos químicos y biológicos. 9. Contribuir con el registro y la información del uso de materiales y equipos del laboratorio. 10. Colaborar con la atención a docencia y usuarios externos. 11. Apoyar el diseño y diligenciamiento de formatos requeridos en los diferentes procesos del laboratorio. 12. Colaborar con la preparación de los materiales necesarios para el desarrollo de cada práctica de acuerdo a la programación establecida. 13. Brindar apoyo a los grupos de estudio y grupos de investigación que hacen uso del laboratorio. 14. Colaborar a los docentes y estudiantes sobre el uso de los equipos con el fin de que realicen sus prácticas en forma adecuada. 15. Coadyuvar con la aplicación y cumplimiento del reglamento del laboratorio por parte de los usuarios e informar de cualquier eventualidad al Coordinador de laboratorios. 16.Apoyar en el diligenciamiento de los formatos regulados para el buen uso de los equipos del laboratorio. 17. Brindar apoyo al coordinador de laboratorios en la elaboración de informes de gestión. 18. Prestar apoyo en la gestión, manejo y custodia del archivo documental del laboratorio.</v>
          </cell>
          <cell r="CT407">
            <v>1081812945.5</v>
          </cell>
          <cell r="CU407">
            <v>27</v>
          </cell>
          <cell r="CV407" t="str">
            <v>54606</v>
          </cell>
          <cell r="CY407">
            <v>7490</v>
          </cell>
          <cell r="CZ407" t="str">
            <v>M6</v>
          </cell>
        </row>
        <row r="408">
          <cell r="B408" t="str">
            <v>0309 DE 2024</v>
          </cell>
          <cell r="C408">
            <v>1234789446</v>
          </cell>
          <cell r="D408" t="str">
            <v>HAROLD ANDRES SANDOVAL BARRETO</v>
          </cell>
          <cell r="E408" t="str">
            <v>CONTRATO DE PRESTACIÓN DE SERVICIOS DE APOYO A LA GESTIÓN</v>
          </cell>
          <cell r="F408" t="str">
            <v>PRESTACIÓN DE SERVICIOS DE APOYO A LA GESTIÓN NECESARIO PARA EL FORTALECIMIENTO DE LOS PROCESOS DE GESTIÓN JURÍDICA DE LA OFICINA ASESORA JURÍDICA DE LA UNIVERSIDAD DE LOS LLANOS.</v>
          </cell>
          <cell r="G408">
            <v>45327</v>
          </cell>
          <cell r="H408">
            <v>7837627</v>
          </cell>
          <cell r="I408" t="str">
            <v>Cinco (05) meses y diez (10) días calendario</v>
          </cell>
          <cell r="J408">
            <v>45327</v>
          </cell>
          <cell r="K408">
            <v>45487</v>
          </cell>
          <cell r="L408" t="str">
            <v>NO APLICA</v>
          </cell>
          <cell r="M408" t="str">
            <v>NO APLICA</v>
          </cell>
          <cell r="N408" t="str">
            <v>NO APLICA</v>
          </cell>
          <cell r="O408">
            <v>6</v>
          </cell>
          <cell r="P408">
            <v>1273614</v>
          </cell>
          <cell r="Q408">
            <v>45327</v>
          </cell>
          <cell r="R408">
            <v>45351</v>
          </cell>
          <cell r="S408">
            <v>1469555</v>
          </cell>
          <cell r="T408">
            <v>45352</v>
          </cell>
          <cell r="U408">
            <v>45382</v>
          </cell>
          <cell r="V408">
            <v>1469555</v>
          </cell>
          <cell r="W408">
            <v>45383</v>
          </cell>
          <cell r="X408">
            <v>45412</v>
          </cell>
          <cell r="Y408">
            <v>1469555</v>
          </cell>
          <cell r="Z408">
            <v>45413</v>
          </cell>
          <cell r="AA408">
            <v>45443</v>
          </cell>
          <cell r="AB408">
            <v>1469555</v>
          </cell>
          <cell r="AC408">
            <v>45444</v>
          </cell>
          <cell r="AD408">
            <v>45473</v>
          </cell>
          <cell r="AE408">
            <v>685793</v>
          </cell>
          <cell r="AF408">
            <v>45474</v>
          </cell>
          <cell r="AG408">
            <v>45487</v>
          </cell>
          <cell r="BI408" t="str">
            <v>Oficina Asesora Jurídica</v>
          </cell>
          <cell r="BJ408" t="str">
            <v>ZULITH ANDREA ROMERO MARTIN</v>
          </cell>
          <cell r="BK408" t="str">
            <v>Asesora Jurídica</v>
          </cell>
          <cell r="BL408">
            <v>153</v>
          </cell>
          <cell r="BM408">
            <v>45327.49181712963</v>
          </cell>
          <cell r="BN408">
            <v>275013935</v>
          </cell>
          <cell r="BO408">
            <v>576</v>
          </cell>
          <cell r="BP408">
            <v>45327</v>
          </cell>
          <cell r="BQ408">
            <v>7837627</v>
          </cell>
          <cell r="CS408" t="str">
            <v>1. Apoyar la proyección de las respuestas a las consultas o peticiones de índoles jurídica elevadas por las diferentes dependencias de la universidad, conforme a las directrices impartida por el jefe de la oficina y la normatividad propia del asunto. 2. Prestar apoyo en la proyección de las respuestas a las consultas o peticiones de los particulares dirigidas a la Universidad, a la oficina y/o aquellas asignadas por el señor Rector, conforme a las directrices impartidas por el jefe de la oficina y la normatividad propia del asunto. 3. Apoyar la proyección de respuestas a los entes de control. 4. Contribuir con la proyección de respuestas a los recursos que sean interpuestos contra los actos administrativos de la Universidad, y que se pasen al conocimiento de la oficina conforme a las directrices impartidas por el jefe de la oficina y la normatividad propia del asunto. 5. Coadyuvar en la proyección de los requerimientos y memorando que se requieran para la suscripción, ejecución y seguimiento de los contratos y convenios que suscriba con la universidad. 6. Contribuir con la proyección de informes que se requieran de la oficina asesora jurídica para las dependencias de la institución, entidades del estado y órganos de control. 7. Coadyuvar en la búsqueda de información y documentación que se requiera para la proyección de conceptos y/o análisis de solicitudes realizadas a la oficina asesora jurídica. 8. Prestar apoyo en el seguimiento a los contratos y convenios elaborados por la oficina asesora jurídica. 9. Apoyar la proyección de respuestas  a los derechos de petición que se surtan al interior de la oficina asesora jurídica. 10. Prestar apoyo con la proyección de respuestas a las contestaciones de tutela que deba atender la oficina asesora jurídica.</v>
          </cell>
          <cell r="CT408">
            <v>1234789446</v>
          </cell>
          <cell r="CU408">
            <v>436</v>
          </cell>
          <cell r="CV408" t="str">
            <v>210</v>
          </cell>
          <cell r="CY408">
            <v>8299</v>
          </cell>
          <cell r="CZ408" t="str">
            <v>M6</v>
          </cell>
        </row>
        <row r="409">
          <cell r="B409" t="str">
            <v>0310 DE 2024</v>
          </cell>
          <cell r="C409">
            <v>1121932495</v>
          </cell>
          <cell r="D409" t="str">
            <v>JUAN CAMILO ALVAREZ CUBILLOS</v>
          </cell>
          <cell r="E409" t="str">
            <v>CONTRATO DE PRESTACIÓN DE SERVICIOS PROFESIONALES</v>
          </cell>
          <cell r="F409" t="str">
            <v>PRESTACIÓN DE SERVICIOS PROFESIONALES NECESARIO PARA EL FORTALECIMIENTO DE LOS PROCESOS DEL ÁREA DE SEGURIDAD Y SALUD EN EL TRABAJO DE LA DIVISIÓN DE SERVICIOS ADMINISTRATIVOS DE LA UNIVERSIDAD DE LOS LLANOS.</v>
          </cell>
          <cell r="G409">
            <v>45327</v>
          </cell>
          <cell r="H409">
            <v>16326549</v>
          </cell>
          <cell r="I409" t="str">
            <v>Cinco (05) meses y diez (10) días calendario</v>
          </cell>
          <cell r="J409">
            <v>45327</v>
          </cell>
          <cell r="K409">
            <v>45487</v>
          </cell>
          <cell r="L409" t="str">
            <v>NO APLICA</v>
          </cell>
          <cell r="M409" t="str">
            <v>NO APLICA</v>
          </cell>
          <cell r="N409" t="str">
            <v>NO APLICA</v>
          </cell>
          <cell r="O409">
            <v>6</v>
          </cell>
          <cell r="P409">
            <v>2653064</v>
          </cell>
          <cell r="Q409">
            <v>45327</v>
          </cell>
          <cell r="R409">
            <v>45351</v>
          </cell>
          <cell r="S409">
            <v>3061228</v>
          </cell>
          <cell r="T409">
            <v>45352</v>
          </cell>
          <cell r="U409">
            <v>45382</v>
          </cell>
          <cell r="V409">
            <v>3061228</v>
          </cell>
          <cell r="W409">
            <v>45383</v>
          </cell>
          <cell r="X409">
            <v>45412</v>
          </cell>
          <cell r="Y409">
            <v>3061228</v>
          </cell>
          <cell r="Z409">
            <v>45413</v>
          </cell>
          <cell r="AA409">
            <v>45443</v>
          </cell>
          <cell r="AB409">
            <v>3061228</v>
          </cell>
          <cell r="AC409">
            <v>45444</v>
          </cell>
          <cell r="AD409">
            <v>45473</v>
          </cell>
          <cell r="AE409">
            <v>1428573</v>
          </cell>
          <cell r="AF409">
            <v>45474</v>
          </cell>
          <cell r="AG409">
            <v>45487</v>
          </cell>
          <cell r="BI409" t="str">
            <v xml:space="preserve">División de Servicios Administrativos </v>
          </cell>
          <cell r="BJ409" t="str">
            <v>VÍCTOR EFREN ORTÍZ ORTÍZ</v>
          </cell>
          <cell r="BK409" t="str">
            <v>Jefe de Oficina</v>
          </cell>
          <cell r="BL409">
            <v>153</v>
          </cell>
          <cell r="BM409">
            <v>45327.49181712963</v>
          </cell>
          <cell r="BN409">
            <v>275013935</v>
          </cell>
          <cell r="BO409">
            <v>577</v>
          </cell>
          <cell r="BP409">
            <v>45327</v>
          </cell>
          <cell r="BQ409">
            <v>16326549</v>
          </cell>
          <cell r="CS409" t="str">
            <v>1. Coadyuvar con el cumplimiento de las normas de seguridad y salud en el trabajo. 2. Apoyar la elaboración de capacitaciones sobre los programas de seguridad laboral establecidos en la Universidad. 3. Colaborar en la elaboración de procedimiento de trabajo a la vez que asegurarse del cumplimiento de los mismos. 4. Prestar apoyo en fomentar el orden y la limpieza en los lugares de trabajo. 5. Brindar apoyo en Incentivar la cultura preventiva entre los trabajadores. 6. Prestar apoyo en el proceso de investigación de accidentes laborales. 7. Colaborar en la difusión de las medidas de emergencia contempladas en el plan de emergencia de la Universidad. 8. Apoyar las inspecciones del botiquín de primeros auxilios y de los equipos de extinción de incendios, así como su correcta ubicación. 9. Contribuir en la implementación y poner en marcha el sistema de vigilancia epidemiológica en riesgo psicosocial (incluyendo aplicación de baterías). 10. Contribuir en la implementación del Sistema de Vigilancia Epidemiológica en Riesgo psicosocial factores de riesgos Asociados y sus efectos. 11. Contribuir en la gestión de los factores de riesgos psicosocial de los componentes individuales, intralaborales y extralaborales que constituyan factores de riesgo para los trabajadores. 12. Brindar atención a los trabajadores que presentan ausentismo y reincidencia por Accidente de trabajo o por enfermedad Laboral. 13. Contribuir en la determinación de la aptitud psicológica de los trabajadores que realizan tareas específicas de alto riesgo. 14. Apoyar en planificar, aplicar e interpretar instrumentos y técnicas de evaluación psicológica individuales o grupales, en los diferentes campos de aplicación de la Psicología. 15. Apoyar en planificar, dirigir, diseñar y desarrollar programas de capacitación y educación no formal en las distintas áreas de la psicología aplicada. 16. Contribuir en la realización de las visitas a puestos de trabajo para identificar peligros y riesgos. 17. Prestar apoyo en la generación de capacitaciones en temas de SG.SST de acuerdo a las necesidades del área. 18. Apoyar en la elaboración de actividades para el Sistema Integral de seguridad y salud en el trabajo, así como la política, objetivos, metas y resultados de los indicadores. 19. Coadyuvar con el cumplimiento a los decretos 1443 de 2014, Decreto 1072 de 2015, Resolución 1111 de 2017 y demás normatividad aplicable, en lo pertinente a la implementación y ejecución del sistema de gestión de seguridad y salud en el trabajo. 20. Apoyo y asistencia a reuniones de la División de Servicios Administrativos realizadas por el jefe de oficina. 21. Prestar apoyo en el cumplimiento de la Normativa nacional relacionada en materia de gestión documental y archivo.</v>
          </cell>
          <cell r="CT409">
            <v>1121932495</v>
          </cell>
          <cell r="CU409">
            <v>436</v>
          </cell>
          <cell r="CV409" t="str">
            <v>421</v>
          </cell>
          <cell r="CY409">
            <v>8299</v>
          </cell>
          <cell r="CZ409" t="str">
            <v>M6</v>
          </cell>
        </row>
        <row r="410">
          <cell r="B410" t="str">
            <v>0311 DE 2024</v>
          </cell>
          <cell r="C410">
            <v>21176898</v>
          </cell>
          <cell r="D410" t="str">
            <v xml:space="preserve">ESMERALDA QUEVEDO ROZO </v>
          </cell>
          <cell r="E410" t="str">
            <v>CONTRATO DE PRESTACIÓN DE SERVICIOS PROFESIONALES</v>
          </cell>
          <cell r="F410" t="str">
            <v>PRESTACIÓN DE SERVICIOS PROFESIONALES NECESARIO PARA EL FORTALECIMIENTO DE LOS PROCESOS DE SEGURIDAD SOCIAL EN LA DIVISIÓN DE SERVICIOS ADMINISTRATIVOS DE LA UNIVERSIDAD DE LOS LLANOS.</v>
          </cell>
          <cell r="G410">
            <v>45327</v>
          </cell>
          <cell r="H410">
            <v>16326549</v>
          </cell>
          <cell r="I410" t="str">
            <v>Cinco (05) meses y diez (10) días calendario</v>
          </cell>
          <cell r="J410">
            <v>45327</v>
          </cell>
          <cell r="K410">
            <v>45487</v>
          </cell>
          <cell r="L410" t="str">
            <v>NO APLICA</v>
          </cell>
          <cell r="M410" t="str">
            <v>NO APLICA</v>
          </cell>
          <cell r="N410" t="str">
            <v>NO APLICA</v>
          </cell>
          <cell r="O410">
            <v>6</v>
          </cell>
          <cell r="P410">
            <v>2653064</v>
          </cell>
          <cell r="Q410">
            <v>45327</v>
          </cell>
          <cell r="R410">
            <v>45351</v>
          </cell>
          <cell r="S410">
            <v>3061228</v>
          </cell>
          <cell r="T410">
            <v>45352</v>
          </cell>
          <cell r="U410">
            <v>45382</v>
          </cell>
          <cell r="V410">
            <v>3061228</v>
          </cell>
          <cell r="W410">
            <v>45383</v>
          </cell>
          <cell r="X410">
            <v>45412</v>
          </cell>
          <cell r="Y410">
            <v>3061228</v>
          </cell>
          <cell r="Z410">
            <v>45413</v>
          </cell>
          <cell r="AA410">
            <v>45443</v>
          </cell>
          <cell r="AB410">
            <v>3061228</v>
          </cell>
          <cell r="AC410">
            <v>45444</v>
          </cell>
          <cell r="AD410">
            <v>45473</v>
          </cell>
          <cell r="AE410">
            <v>1428573</v>
          </cell>
          <cell r="AF410">
            <v>45474</v>
          </cell>
          <cell r="AG410">
            <v>45487</v>
          </cell>
          <cell r="BI410" t="str">
            <v xml:space="preserve">División de Servicios Administrativos </v>
          </cell>
          <cell r="BJ410" t="str">
            <v>VÍCTOR EFREN ORTÍZ ORTÍZ</v>
          </cell>
          <cell r="BK410" t="str">
            <v>Jefe de Oficina</v>
          </cell>
          <cell r="BL410">
            <v>153</v>
          </cell>
          <cell r="BM410">
            <v>45327.49181712963</v>
          </cell>
          <cell r="BN410">
            <v>275013935</v>
          </cell>
          <cell r="BO410">
            <v>578</v>
          </cell>
          <cell r="BP410">
            <v>45327</v>
          </cell>
          <cell r="BQ410">
            <v>16326549</v>
          </cell>
          <cell r="CS410" t="str">
            <v xml:space="preserve">1. Prestar apoyo en gestiones conducentes a la normalización de las cuotas partes pensionales. 2. Apoyar las gestiones de la División de Servicios Administrativos en temas pensionales y de la Seguridad Social integral. 3. Apoyar las proyecciones de las respuestas a los requerimientos relacionados con el Sistema General de Pensiones y su debida socialización. 4. Contribuir con la proyección de los actos administrativos relacionados con la seguridad social. 5. Apoyo asistencial a reuniones del comité de gestión de la División de Servicios Administrativos. 6. Contribuir en la proyección de informes para las dependencias de la institución, entidades del estado u órganos de control. 7. Prestar apoyo al proceso de depuración de la deuda presunta de la Universidad con los fondos de pensión Colfondos, Colpensiones, Porvenir y Protección, y referenciar en los informes el porcentaje saneado con relación al valor de la deuda presunta reportada por los fondos de pensiones a 31 de enero de 2020. 8. Prestar apoyo en el proceso de compartibilidad pensional con la Administradora de Pensiones Colpensiones. 9. Apoyar a la División de Servicios Administrativos en el proceso de identificación de la expectativa de pensión de vejez de los trabajadores. 10. Apoyar en el proceso de estudio pensional de cada una de las hojas de vida de los docentes ocasionales, docentes de planta, trabajadores oficiales y personal administrativo de planta de la Universidad de los Llanos. 11. Prestar apoyo a las auditorías internas y externas recibidas y al plan de mejoramiento de acuerdo con las actividades en la División de Servicios Administrativos. 12. Apoyar el seguimiento de acciones y actividades de los compromisos adquiridos en los Planes de mejoramiento al sistema de Seguridad y Salud en el trabajo. 13. Apoyar el proceso de gestión ante las ARL y fondos de pensiones necesarios para el reconocimiento y pago de incapacidades y el reconocimiento de pensión por invalidez o indemnización por merma laboral. 14. Apoyar en el desarrollo y gestión de las incapacidades que llegan a la División de Servicios Administrativos. 15. Apoyar las gestiones de la División en temas pensionales y de seguridad social y proyectar respuestas de requerimiento de los mismos. </v>
          </cell>
          <cell r="CT410">
            <v>21176898.899999999</v>
          </cell>
          <cell r="CU410">
            <v>436</v>
          </cell>
          <cell r="CV410" t="str">
            <v>421</v>
          </cell>
          <cell r="CY410">
            <v>8299</v>
          </cell>
          <cell r="CZ410" t="str">
            <v>M6</v>
          </cell>
        </row>
        <row r="411">
          <cell r="B411" t="str">
            <v>0312 DE 2024</v>
          </cell>
          <cell r="C411">
            <v>86067601</v>
          </cell>
          <cell r="D411" t="str">
            <v>WILBER ANDRES HERNANDEZ ENCISO</v>
          </cell>
          <cell r="E411" t="str">
            <v>CONTRATO DE PRESTACIÓN DE SERVICIOS DE APOYO A LA GESTIÓN</v>
          </cell>
          <cell r="F411" t="str">
            <v>PRESTACIÓN DE SERVICIOS DE APOYO A LA GESTIÓN NECESARIO PARA EL FORTALECIMIENTO DE LOS PROCESOS OPERATIVOS DE SERVICIOS GENERALES DE LA UNIVERSIDAD DE LOS LLANOS.</v>
          </cell>
          <cell r="G411">
            <v>45327</v>
          </cell>
          <cell r="H411">
            <v>9693888</v>
          </cell>
          <cell r="I411" t="str">
            <v>Cinco (05) meses y diez (10) días calendario</v>
          </cell>
          <cell r="J411">
            <v>45327</v>
          </cell>
          <cell r="K411">
            <v>45487</v>
          </cell>
          <cell r="L411" t="str">
            <v>NO APLICA</v>
          </cell>
          <cell r="M411" t="str">
            <v>NO APLICA</v>
          </cell>
          <cell r="N411" t="str">
            <v>NO APLICA</v>
          </cell>
          <cell r="O411">
            <v>6</v>
          </cell>
          <cell r="P411">
            <v>1575257</v>
          </cell>
          <cell r="Q411">
            <v>45327</v>
          </cell>
          <cell r="R411">
            <v>45351</v>
          </cell>
          <cell r="S411">
            <v>1817604</v>
          </cell>
          <cell r="T411">
            <v>45352</v>
          </cell>
          <cell r="U411">
            <v>45382</v>
          </cell>
          <cell r="V411">
            <v>1817604</v>
          </cell>
          <cell r="W411">
            <v>45383</v>
          </cell>
          <cell r="X411">
            <v>45412</v>
          </cell>
          <cell r="Y411">
            <v>1817604</v>
          </cell>
          <cell r="Z411">
            <v>45413</v>
          </cell>
          <cell r="AA411">
            <v>45443</v>
          </cell>
          <cell r="AB411">
            <v>1817604</v>
          </cell>
          <cell r="AC411">
            <v>45444</v>
          </cell>
          <cell r="AD411">
            <v>45473</v>
          </cell>
          <cell r="AE411">
            <v>848215</v>
          </cell>
          <cell r="AF411">
            <v>45474</v>
          </cell>
          <cell r="AG411">
            <v>45487</v>
          </cell>
          <cell r="BI411" t="str">
            <v>Vicerrectoría de Recursos Universitarios</v>
          </cell>
          <cell r="BJ411" t="str">
            <v>CLAUDIA CONSTANZA GANTIVA ORTEGON</v>
          </cell>
          <cell r="BK411" t="str">
            <v>Técnico Administrativo</v>
          </cell>
          <cell r="BL411">
            <v>153</v>
          </cell>
          <cell r="BM411">
            <v>45327.49181712963</v>
          </cell>
          <cell r="BN411">
            <v>275013935</v>
          </cell>
          <cell r="BO411">
            <v>579</v>
          </cell>
          <cell r="BP411">
            <v>45327</v>
          </cell>
          <cell r="BQ411">
            <v>9693888</v>
          </cell>
          <cell r="CS411" t="str">
            <v>1. Colaborar en la inspección preoperacional del vehículo según el cronograma estipulado por el Área de Servicios Generales, así como el reporte oportuno de novedades para la programación de los mantenimientos correctivos. 2. Coadyuvar en el cargue y descargue de bienes y materiales según indicaciones del Área de Servicios Generales, además de asistir en el transporte de personal cuando sea necesario.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411">
            <v>86067601</v>
          </cell>
          <cell r="CU411">
            <v>436</v>
          </cell>
          <cell r="CV411" t="str">
            <v>423</v>
          </cell>
          <cell r="CY411">
            <v>8299</v>
          </cell>
          <cell r="CZ411" t="str">
            <v>M6</v>
          </cell>
        </row>
        <row r="412">
          <cell r="B412" t="str">
            <v>0313 DE 2024</v>
          </cell>
          <cell r="C412">
            <v>80029191</v>
          </cell>
          <cell r="D412" t="str">
            <v>MARIO ALEXANDER CALDERON COLLAZOS</v>
          </cell>
          <cell r="E412" t="str">
            <v>CONTRATO DE PRESTACIÓN DE SERVICIOS PROFESIONALES</v>
          </cell>
          <cell r="F412" t="str">
            <v xml:space="preserve">PRESTACIÓN DE SERVICIOS PROFESIONALES NECESARIO PARA EL DESARROLLO DEL PROYECTO FICHA BPUNI VIAC 05 0111 2023 “ESCENARIOS DE EXTENSIÓN, APROPIACIÓN Y RESPONSABILIDAD SOCIAL DE LA UNIVERSIDAD DE LOS LLANOS” </v>
          </cell>
          <cell r="G412">
            <v>45327</v>
          </cell>
          <cell r="H412">
            <v>19727915</v>
          </cell>
          <cell r="I412" t="str">
            <v>Cinco (05) meses y diez (10) días calendario</v>
          </cell>
          <cell r="J412">
            <v>45327</v>
          </cell>
          <cell r="K412">
            <v>45487</v>
          </cell>
          <cell r="L412" t="str">
            <v>NO APLICA</v>
          </cell>
          <cell r="M412" t="str">
            <v>NO APLICA</v>
          </cell>
          <cell r="N412" t="str">
            <v>NO APLICA</v>
          </cell>
          <cell r="O412">
            <v>6</v>
          </cell>
          <cell r="P412">
            <v>3205786</v>
          </cell>
          <cell r="Q412">
            <v>45327</v>
          </cell>
          <cell r="R412">
            <v>45351</v>
          </cell>
          <cell r="S412">
            <v>3698984</v>
          </cell>
          <cell r="T412">
            <v>45352</v>
          </cell>
          <cell r="U412">
            <v>45382</v>
          </cell>
          <cell r="V412">
            <v>3698984</v>
          </cell>
          <cell r="W412">
            <v>45383</v>
          </cell>
          <cell r="X412">
            <v>45412</v>
          </cell>
          <cell r="Y412">
            <v>3698984</v>
          </cell>
          <cell r="Z412">
            <v>45413</v>
          </cell>
          <cell r="AA412">
            <v>45443</v>
          </cell>
          <cell r="AB412">
            <v>3698984</v>
          </cell>
          <cell r="AC412">
            <v>45444</v>
          </cell>
          <cell r="AD412">
            <v>45473</v>
          </cell>
          <cell r="AE412">
            <v>1726193</v>
          </cell>
          <cell r="AF412">
            <v>45474</v>
          </cell>
          <cell r="AG412">
            <v>45487</v>
          </cell>
          <cell r="BI412" t="str">
            <v>Dirección General de Proyección Social</v>
          </cell>
          <cell r="BJ412" t="str">
            <v>OMAR YESID BELTRÁN GUTIÉRREZ</v>
          </cell>
          <cell r="BK412" t="str">
            <v>Director Técnico de Proyección Social</v>
          </cell>
          <cell r="BL412">
            <v>145</v>
          </cell>
          <cell r="BM412">
            <v>45327.440729166665</v>
          </cell>
          <cell r="BN412">
            <v>52381013</v>
          </cell>
          <cell r="BO412">
            <v>566</v>
          </cell>
          <cell r="BP412">
            <v>45327</v>
          </cell>
          <cell r="BQ412">
            <v>19727915</v>
          </cell>
          <cell r="CS412" t="str">
            <v>1. Contribuir con el diseño, maquetación y diagramación de libros de texto, publicaciones seriadas, memorias de eventos, cartillas divulgativas, catálogos, publicaciones digitales de la Editorial en la Universidad de los Llanos. 2. Apoyar el diseño e implementación de material audiovisual y conceptos visuales para la divulgación de las revistas científicas, libros y publicaciones de la Universidad de los Llanos. 3. Coadyuvar en el proceso de marcación de metadatos de acuerdo con los indexadores de los productos científicos de las Revistas de la Universidad de los Llanos y los libros de la Editorial. 4. Apoyar la visibilización de la producción intelectual de la Editorial a través de los formatos HTML, XML, E pub, pdf, y demás formatos solicitados por los directorios e indexadores. 5. Colaborar en la actualización permanente de los sitios web de las revistas científicas y la editorial de la Universidad de los Llanos. 6. Apoyar en el diseño e implementación de productos de comunicación visual, piezas gráficas, producción web, manejo de marca y proceso de comunicaciones de la Dirección General de Proyección Social.</v>
          </cell>
          <cell r="CT412">
            <v>80029191</v>
          </cell>
          <cell r="CU412">
            <v>624</v>
          </cell>
          <cell r="CV412" t="str">
            <v>53018</v>
          </cell>
          <cell r="CY412">
            <v>7310</v>
          </cell>
          <cell r="CZ412" t="str">
            <v>M6</v>
          </cell>
        </row>
        <row r="413">
          <cell r="B413" t="str">
            <v>0314 DE 2024</v>
          </cell>
          <cell r="C413">
            <v>1121955439</v>
          </cell>
          <cell r="D413" t="str">
            <v>MARIA CAMILA GUTIERREZ URREA</v>
          </cell>
          <cell r="E413" t="str">
            <v>CONTRATO DE PRESTACIÓN DE SERVICIOS PROFESIONALES</v>
          </cell>
          <cell r="F413" t="str">
            <v>PRESTACIÓN DE SERVICIOS PROFESIONALES NECESARIO PARA EL DESARROLLO DEL PROYECTO FICHA BPUNI VIARE 03 3110 2023 “FORTALECIMIENTO ESTRATÉGICO DE LA CULTURA ORGANIZACIONAL EN LA COMUNICACIÓN INTEGRAL DE LA UNIVERSIDAD DE LOS LLANOS”</v>
          </cell>
          <cell r="G413">
            <v>45327</v>
          </cell>
          <cell r="H413">
            <v>14562667</v>
          </cell>
          <cell r="I413" t="str">
            <v>Cinco (05) meses y diez (10) días calendario</v>
          </cell>
          <cell r="J413">
            <v>45327</v>
          </cell>
          <cell r="K413">
            <v>45487</v>
          </cell>
          <cell r="L413" t="str">
            <v>NO APLICA</v>
          </cell>
          <cell r="M413" t="str">
            <v>NO APLICA</v>
          </cell>
          <cell r="N413" t="str">
            <v>NO APLICA</v>
          </cell>
          <cell r="O413">
            <v>6</v>
          </cell>
          <cell r="P413">
            <v>2366433</v>
          </cell>
          <cell r="Q413">
            <v>45327</v>
          </cell>
          <cell r="R413">
            <v>45351</v>
          </cell>
          <cell r="S413">
            <v>2730500</v>
          </cell>
          <cell r="T413">
            <v>45352</v>
          </cell>
          <cell r="U413">
            <v>45382</v>
          </cell>
          <cell r="V413">
            <v>2730500</v>
          </cell>
          <cell r="W413">
            <v>45383</v>
          </cell>
          <cell r="X413">
            <v>45412</v>
          </cell>
          <cell r="Y413">
            <v>2730500</v>
          </cell>
          <cell r="Z413">
            <v>45413</v>
          </cell>
          <cell r="AA413">
            <v>45443</v>
          </cell>
          <cell r="AB413">
            <v>2730500</v>
          </cell>
          <cell r="AC413">
            <v>45444</v>
          </cell>
          <cell r="AD413">
            <v>45473</v>
          </cell>
          <cell r="AE413">
            <v>1274234</v>
          </cell>
          <cell r="AF413">
            <v>45474</v>
          </cell>
          <cell r="AG413">
            <v>45487</v>
          </cell>
          <cell r="BI413" t="str">
            <v>Secretaria General</v>
          </cell>
          <cell r="BJ413" t="str">
            <v>DEIVER GIOVANNY QUINTERO REYES</v>
          </cell>
          <cell r="BK413" t="str">
            <v>Secretario General</v>
          </cell>
          <cell r="BL413">
            <v>146</v>
          </cell>
          <cell r="BM413">
            <v>45327.440960648149</v>
          </cell>
          <cell r="BN413">
            <v>40689979</v>
          </cell>
          <cell r="BO413">
            <v>569</v>
          </cell>
          <cell r="BP413">
            <v>45327</v>
          </cell>
          <cell r="BQ413">
            <v>14562667</v>
          </cell>
          <cell r="CS413" t="str">
            <v>1. Contribuir en la construcción de estrategias de comunicación y plan de comunicaciones institucional. 2.  Prestar apoyo en el diseño y producción de contenidos en formato de audio y a fines para medios internos y externos. 3. Prestar apoyo en la redacción de boletines internos y de prensa de acuerdo a las fuentes asignadas. 4. Prestar apoyo en la redacción de notas informativas. 5. Colaborar con el acompañamiento y cubrimiento de los diferentes eventos de la Universidad de los Llanos por parte del proceso de comunicación institucional.  6. Prestar apoyo en las transmisiones y protocolo de eventos institucionales a través de redes sociales, de acuerdo a requerimientos y disponibilidad. 7. Prestar apoyo en el manejo y publicación en la página web de la institución. 8. Prestar apoyo en la realización del boletín ‘El Unillanista’ y el periódico “Revista Contexto de proyección social”.  9. Apoyar en la revisión y actualización de matrices correspondientes al Área de Comunicaciones. 10. Contribuir con el manejo y cuidado de todas las herramientas tecnológicas e implementos que sean puestos a su disposición para el desarrollo de sus actividades. 11. Contribuir en las actividades administrativas que se desarrollan en marco del proyecto Ficha BPUNI VIARE 03 3110 2023 “Fortalecimiento estratégico de la cultura organizacional en la comunicación integral de la Universidad de los Llanos”. 12. Brindar apoyo en la creación de material audiovisual (reels, historias) de los eventos desarrollados por la Universidad con el fin de dinamizar las interacciones en las redes sociales.</v>
          </cell>
          <cell r="CT413">
            <v>1121955439</v>
          </cell>
          <cell r="CU413">
            <v>620</v>
          </cell>
          <cell r="CV413" t="str">
            <v>40063</v>
          </cell>
          <cell r="CY413">
            <v>8299</v>
          </cell>
          <cell r="CZ413" t="str">
            <v>M6</v>
          </cell>
        </row>
        <row r="414">
          <cell r="B414" t="str">
            <v>0315 DE 2024</v>
          </cell>
          <cell r="C414">
            <v>1010014158</v>
          </cell>
          <cell r="D414" t="str">
            <v>DAYANNA MICHELLE VEGA GRANADOS</v>
          </cell>
          <cell r="E414" t="str">
            <v>CONTRATO DE PRESTACIÓN DE SERVICIOS DE APOYO A LA GESTIÓN</v>
          </cell>
          <cell r="F414" t="str">
            <v>PRESTACIÓN DE SERVICIOS DE APOYO A LA GESTIÓN NECESARIO PARA EL DESARROLLO DEL PROYECTO FICHA BPUNI VIARE 03 3110 2023 “FORTALECIMIENTO ESTRATÉGICO DE LA CULTURA ORGANIZACIONAL EN LA COMUNICACIÓN INTEGRAL DE LA UNIVERSIDAD DE LOS LLANOS”</v>
          </cell>
          <cell r="G414">
            <v>45327</v>
          </cell>
          <cell r="H414">
            <v>11564645</v>
          </cell>
          <cell r="I414" t="str">
            <v>Cinco (05) meses y diez (10) días calendario</v>
          </cell>
          <cell r="J414">
            <v>45327</v>
          </cell>
          <cell r="K414">
            <v>45487</v>
          </cell>
          <cell r="L414" t="str">
            <v>NO APLICA</v>
          </cell>
          <cell r="M414" t="str">
            <v>NO APLICA</v>
          </cell>
          <cell r="N414" t="str">
            <v>NO APLICA</v>
          </cell>
          <cell r="O414">
            <v>6</v>
          </cell>
          <cell r="P414">
            <v>1879255</v>
          </cell>
          <cell r="Q414">
            <v>45327</v>
          </cell>
          <cell r="R414">
            <v>45351</v>
          </cell>
          <cell r="S414">
            <v>2168371</v>
          </cell>
          <cell r="T414">
            <v>45352</v>
          </cell>
          <cell r="U414">
            <v>45382</v>
          </cell>
          <cell r="V414">
            <v>2168371</v>
          </cell>
          <cell r="W414">
            <v>45383</v>
          </cell>
          <cell r="X414">
            <v>45412</v>
          </cell>
          <cell r="Y414">
            <v>2168371</v>
          </cell>
          <cell r="Z414">
            <v>45413</v>
          </cell>
          <cell r="AA414">
            <v>45443</v>
          </cell>
          <cell r="AB414">
            <v>2168371</v>
          </cell>
          <cell r="AC414">
            <v>45444</v>
          </cell>
          <cell r="AD414">
            <v>45473</v>
          </cell>
          <cell r="AE414">
            <v>1011906</v>
          </cell>
          <cell r="AF414">
            <v>45474</v>
          </cell>
          <cell r="AG414">
            <v>45487</v>
          </cell>
          <cell r="BI414" t="str">
            <v>Secretaria General</v>
          </cell>
          <cell r="BJ414" t="str">
            <v>DEIVER GIOVANNY QUINTERO REYES</v>
          </cell>
          <cell r="BK414" t="str">
            <v>Secretario General</v>
          </cell>
          <cell r="BL414">
            <v>146</v>
          </cell>
          <cell r="BM414">
            <v>45327.440960648149</v>
          </cell>
          <cell r="BN414">
            <v>40689979</v>
          </cell>
          <cell r="BO414">
            <v>573</v>
          </cell>
          <cell r="BP414">
            <v>45327</v>
          </cell>
          <cell r="BQ414">
            <v>11564645</v>
          </cell>
          <cell r="CS414" t="str">
            <v>1. Apoyar los procesos administrativos que el Área de Comunicaciones implemente. 2. Apoyar la recepción, clasificación y archivo de correspondencia y documentación del área. 3. Coadyuvar en la elaboración y actualización de matrices que se requieran en las diferentes áreas y dependencias de la Universidad. 4. Colaborar en las reuniones del área y llevar actas. 5. Prestar apoyo en el control de inventario del área. 6. Brindar apoyo en la realización de informes sobre el avance del seguimiento al Plan de Comunicaciones.</v>
          </cell>
          <cell r="CT414">
            <v>1010014158</v>
          </cell>
          <cell r="CU414">
            <v>620</v>
          </cell>
          <cell r="CV414" t="str">
            <v>40063</v>
          </cell>
          <cell r="CY414">
            <v>8299</v>
          </cell>
          <cell r="CZ414" t="str">
            <v>M6</v>
          </cell>
        </row>
        <row r="415">
          <cell r="B415" t="str">
            <v>0316 DE 2024</v>
          </cell>
          <cell r="C415">
            <v>1006558901</v>
          </cell>
          <cell r="D415" t="str">
            <v>EDITH JULIETH RAMIREZ CRUZ</v>
          </cell>
          <cell r="E415" t="str">
            <v>CONTRATO DE PRESTACIÓN DE SERVICIOS PROFESIONALES</v>
          </cell>
          <cell r="F415" t="str">
            <v>PRESTACIÓN DE SERVICIOS PROFESIONALES NECESARIO PARA EL FORTALECIMIENTO DE LOS PROCESOS ACADÉMICOS Y ADMINISTRATIVOS DEL CENTRO DE IDIOMAS DE LA FACULTAD DE CIENCIAS HUMANAS Y DE LA EDUCACIÓN DE LA UNIVERSIDAD DE LOS LLANOS.</v>
          </cell>
          <cell r="G415">
            <v>45327</v>
          </cell>
          <cell r="H415">
            <v>14562667</v>
          </cell>
          <cell r="I415" t="str">
            <v>Cinco (05) meses y diez (10) días calendario</v>
          </cell>
          <cell r="J415">
            <v>45327</v>
          </cell>
          <cell r="K415">
            <v>45487</v>
          </cell>
          <cell r="L415" t="str">
            <v>NO APLICA</v>
          </cell>
          <cell r="M415" t="str">
            <v>NO APLICA</v>
          </cell>
          <cell r="N415" t="str">
            <v>NO APLICA</v>
          </cell>
          <cell r="O415">
            <v>6</v>
          </cell>
          <cell r="P415">
            <v>2366433</v>
          </cell>
          <cell r="Q415">
            <v>45327</v>
          </cell>
          <cell r="R415">
            <v>45351</v>
          </cell>
          <cell r="S415">
            <v>2730500</v>
          </cell>
          <cell r="T415">
            <v>45352</v>
          </cell>
          <cell r="U415">
            <v>45382</v>
          </cell>
          <cell r="V415">
            <v>2730500</v>
          </cell>
          <cell r="W415">
            <v>45383</v>
          </cell>
          <cell r="X415">
            <v>45412</v>
          </cell>
          <cell r="Y415">
            <v>2730500</v>
          </cell>
          <cell r="Z415">
            <v>45413</v>
          </cell>
          <cell r="AA415">
            <v>45443</v>
          </cell>
          <cell r="AB415">
            <v>2730500</v>
          </cell>
          <cell r="AC415">
            <v>45444</v>
          </cell>
          <cell r="AD415">
            <v>45473</v>
          </cell>
          <cell r="AE415">
            <v>1274234</v>
          </cell>
          <cell r="AF415">
            <v>45474</v>
          </cell>
          <cell r="AG415">
            <v>45487</v>
          </cell>
          <cell r="BI415" t="str">
            <v>Facultad de Ciencias Humanas y de la Educación</v>
          </cell>
          <cell r="BJ415" t="str">
            <v xml:space="preserve">FERNANDO CAMPOS POLO </v>
          </cell>
          <cell r="BK415" t="str">
            <v>Decano de la Facultad de Ciencias Humanas y de la Educación</v>
          </cell>
          <cell r="BL415">
            <v>20</v>
          </cell>
          <cell r="BM415">
            <v>45306</v>
          </cell>
          <cell r="BN415">
            <v>2599259317</v>
          </cell>
          <cell r="BO415">
            <v>570</v>
          </cell>
          <cell r="BP415">
            <v>45327</v>
          </cell>
          <cell r="BQ415">
            <v>14562667</v>
          </cell>
          <cell r="CS415" t="str">
            <v>1. Colaborar a la coordinación académica con la estructuración, ejecución y seguimiento de los diferentes programas desarrollados (niveles y módulos) de acuerdo a los objetivos, planes de estudio y en la enseñanza de una segunda lengua. 2. Coadyuvar en la coordinación de reuniones académicas con los docentes del Centro de Idiomas con el fin de otorgar lineamientos y directrices de la dirección del Centro de Idiomas. 3. Contribuir en la organización de los docentes según los niveles y los horarios establecidos, en pro del cumplimiento del calendario académico aprobado. 4. Coadyuvar en el suministro de los formatos de uso interno institucional a los docentes del programa externos para su quehacer académico y material didáctico necesario dentro del ambiente de aprendizaje. 5. Coadyuvar en el rendimiento de informes de las actividades académicas realizadas a coordinación académica. 6. Coadyuvar en el seguimiento del uso adecuado, mantenimiento y seguridad de los equipos y materiales. 7. Brindar apoyo al proceso de matrículas. 8. Apoyar en el proceso de evaluación docente orientada por la Universidad para el Centro de Idiomas. 9. Coadyuvar en el seguimiento idóneo de ejecución de actividades académicas de los docentes del Centro de Idiomas. 10. Apoyar en el seguimiento de las actividades asignadas a los auxiliares y monitores como apoyo en los procesos académicos del programa externos. 11. Hacer seguimiento permanente al trabajo en plataforma asignado por los docentes para cada uno de los grupos del programa de extensión a la comunidad. 12. Contribuir con los procesos de calidad y planes de mejora.</v>
          </cell>
          <cell r="CT415">
            <v>1006558901</v>
          </cell>
          <cell r="CU415">
            <v>440</v>
          </cell>
          <cell r="CV415" t="str">
            <v>56503</v>
          </cell>
          <cell r="CY415">
            <v>8299</v>
          </cell>
          <cell r="CZ415" t="str">
            <v>M6</v>
          </cell>
        </row>
        <row r="416">
          <cell r="B416" t="str">
            <v>0317 DE 2024</v>
          </cell>
          <cell r="C416">
            <v>1121828203</v>
          </cell>
          <cell r="D416" t="str">
            <v>MARIA MERCEDES GONZALEZ ARDILA</v>
          </cell>
          <cell r="E416" t="str">
            <v>CONTRATO DE PRESTACIÓN DE SERVICIOS DE APOYO A LA GESTIÓN</v>
          </cell>
          <cell r="F416" t="str">
            <v>PRESTACIÓN DE SERVICIOS DE APOYO A LA GESTIÓN NECESARIO PARA EL FORTALECIMIENTO DE LOS PROCESOS ACADÉMICOS Y ADMINISTRATIVOS DEL CENTRO DE IDIOMAS DE LA FACULTAD DE CIENCIAS HUMANAS Y DE LA EDUCACIÓN DE LA UNIVERSIDAD DE LOS LLANOS.</v>
          </cell>
          <cell r="G416">
            <v>45327</v>
          </cell>
          <cell r="H416">
            <v>9693888</v>
          </cell>
          <cell r="I416" t="str">
            <v>Cinco (05) meses y diez (10) días calendario</v>
          </cell>
          <cell r="J416">
            <v>45327</v>
          </cell>
          <cell r="K416">
            <v>45487</v>
          </cell>
          <cell r="L416" t="str">
            <v>NO APLICA</v>
          </cell>
          <cell r="M416" t="str">
            <v>NO APLICA</v>
          </cell>
          <cell r="N416" t="str">
            <v>NO APLICA</v>
          </cell>
          <cell r="O416">
            <v>6</v>
          </cell>
          <cell r="P416">
            <v>1575257</v>
          </cell>
          <cell r="Q416">
            <v>45327</v>
          </cell>
          <cell r="R416">
            <v>45351</v>
          </cell>
          <cell r="S416">
            <v>1817604</v>
          </cell>
          <cell r="T416">
            <v>45352</v>
          </cell>
          <cell r="U416">
            <v>45382</v>
          </cell>
          <cell r="V416">
            <v>1817604</v>
          </cell>
          <cell r="W416">
            <v>45383</v>
          </cell>
          <cell r="X416">
            <v>45412</v>
          </cell>
          <cell r="Y416">
            <v>1817604</v>
          </cell>
          <cell r="Z416">
            <v>45413</v>
          </cell>
          <cell r="AA416">
            <v>45443</v>
          </cell>
          <cell r="AB416">
            <v>1817604</v>
          </cell>
          <cell r="AC416">
            <v>45444</v>
          </cell>
          <cell r="AD416">
            <v>45473</v>
          </cell>
          <cell r="AE416">
            <v>848215</v>
          </cell>
          <cell r="AF416">
            <v>45474</v>
          </cell>
          <cell r="AG416">
            <v>45487</v>
          </cell>
          <cell r="BI416" t="str">
            <v>Facultad de Ciencias Humanas y de la Educación</v>
          </cell>
          <cell r="BJ416" t="str">
            <v xml:space="preserve">FERNANDO CAMPOS POLO </v>
          </cell>
          <cell r="BK416" t="str">
            <v>Decano de la Facultad de Ciencias Humanas y de la Educación</v>
          </cell>
          <cell r="BL416">
            <v>158</v>
          </cell>
          <cell r="BM416">
            <v>45327.90252314815</v>
          </cell>
          <cell r="BN416">
            <v>9693888</v>
          </cell>
          <cell r="BO416">
            <v>572</v>
          </cell>
          <cell r="BP416">
            <v>45327</v>
          </cell>
          <cell r="BQ416">
            <v>9693888</v>
          </cell>
          <cell r="CS416" t="str">
            <v>1.  Apoyar en la atención en el área del servicio al cliente para toda la comunidad educativa del Centro de Idioma. 2. Brindar apoyo en el proceso de recepción de carpetas y proceso de matrículas a estudiantes nuevos y antiguos de manera física y digital.  3. Colaborar en la gestión de correo, generar entrada y salida de correspondencia, gestión de correo electrónico. 4. Apoyar en el suministro de ayudas educativas para el personal docente. 5. Contribuir en el archivo y control de documentos del área según normatividad. 6. Colaborar en la actualización del Sistema de información de Educación para el trabajo y el desarrollo humano SIET. 7. Contribuir con los procesos de calidad y planes de mejora.</v>
          </cell>
          <cell r="CT416">
            <v>1121828203</v>
          </cell>
          <cell r="CU416">
            <v>440</v>
          </cell>
          <cell r="CV416" t="str">
            <v>56503</v>
          </cell>
          <cell r="CY416">
            <v>8299</v>
          </cell>
          <cell r="CZ416" t="str">
            <v>M6</v>
          </cell>
        </row>
        <row r="417">
          <cell r="B417" t="str">
            <v>0318 DE 2024</v>
          </cell>
          <cell r="C417">
            <v>1119894154</v>
          </cell>
          <cell r="D417" t="str">
            <v>BRAYAN SNEIDER RAMIREZ BLANDON</v>
          </cell>
          <cell r="E417" t="str">
            <v>CONTRATO DE PRESTACIÓN DE SERVICIOS PROFESIONALES</v>
          </cell>
          <cell r="F417" t="str">
            <v>PRESTACIÓN DE SERVICIOS PROFESIONALES NECESARIO PARA EL FORTALECIMIENTO DE LOS DIFERENTES PROCESOS DE CALIDAD EN EL CENTRO DE IDIOMAS DE LA FACULTAD DE CIENCIAS HUMANAS Y DE LA EDUCACIÓN DE LA UNIVERSIDAD DE LOS LLANOS”</v>
          </cell>
          <cell r="G417">
            <v>45327</v>
          </cell>
          <cell r="H417">
            <v>16326549</v>
          </cell>
          <cell r="I417" t="str">
            <v>Cinco (05) meses y diez (10) días calendario</v>
          </cell>
          <cell r="J417">
            <v>45327</v>
          </cell>
          <cell r="K417">
            <v>45487</v>
          </cell>
          <cell r="L417" t="str">
            <v>NO APLICA</v>
          </cell>
          <cell r="M417" t="str">
            <v>NO APLICA</v>
          </cell>
          <cell r="N417" t="str">
            <v>NO APLICA</v>
          </cell>
          <cell r="O417">
            <v>6</v>
          </cell>
          <cell r="P417">
            <v>2653064</v>
          </cell>
          <cell r="Q417">
            <v>45327</v>
          </cell>
          <cell r="R417">
            <v>45351</v>
          </cell>
          <cell r="S417">
            <v>3061228</v>
          </cell>
          <cell r="T417">
            <v>45352</v>
          </cell>
          <cell r="U417">
            <v>45382</v>
          </cell>
          <cell r="V417">
            <v>3061228</v>
          </cell>
          <cell r="W417">
            <v>45383</v>
          </cell>
          <cell r="X417">
            <v>45412</v>
          </cell>
          <cell r="Y417">
            <v>3061228</v>
          </cell>
          <cell r="Z417">
            <v>45413</v>
          </cell>
          <cell r="AA417">
            <v>45443</v>
          </cell>
          <cell r="AB417">
            <v>3061228</v>
          </cell>
          <cell r="AC417">
            <v>45444</v>
          </cell>
          <cell r="AD417">
            <v>45473</v>
          </cell>
          <cell r="AE417">
            <v>1428573</v>
          </cell>
          <cell r="AF417">
            <v>45474</v>
          </cell>
          <cell r="AG417">
            <v>45487</v>
          </cell>
          <cell r="BI417" t="str">
            <v>Facultad de Ciencias Humanas y de la Educación</v>
          </cell>
          <cell r="BJ417" t="str">
            <v xml:space="preserve">FERNANDO CAMPOS POLO </v>
          </cell>
          <cell r="BK417" t="str">
            <v>Decano de la Facultad de Ciencias Humanas y de la Educación</v>
          </cell>
          <cell r="BL417">
            <v>20</v>
          </cell>
          <cell r="BM417">
            <v>45306</v>
          </cell>
          <cell r="BN417">
            <v>2599259317</v>
          </cell>
          <cell r="BO417">
            <v>571</v>
          </cell>
          <cell r="BP417">
            <v>45327</v>
          </cell>
          <cell r="BQ417">
            <v>16326549</v>
          </cell>
          <cell r="CS417" t="str">
            <v>1. Apoyar la actualización de la documentación del sistema de gestión del Centro de Idiomas, con base en los requisitos de la NTC ISO 9001:2015, NTC 5555:2011, NTC 5580:2011, según lo requerido por auditoría externa realizada. 2. Cooperar en la subsanación de no conformidades menores y/o mayores, o acciones de mejoras, identificadas mediante la realización de la auditoría interna o externa, según sea la pertinencia del caso. 3. Apoyar la elaboración y presentación de informes, documentos, procedimientos y demás requerimientos faltantes según lo requerido por el ente certificador. 4. Brindar apoyo en las revisiones al sistema de gestión por parte de la alta dirección y proponer acciones tendientes a la mejora continua del sistema de gestión implementado en el Centro de Idiomas, de acuerdo a los requisitos de las normas NTC ISO 9001:2015, NTC ISO 5555:2011, NTC ISO 5580:2011. 5. Apoyar en la auditoría interna de acuerdo a los requisitos de las normas NTC ISO 9001:2015, NTC ISO 5555:2011 y NTC ISO 5580:2011. 6. Acompañar la mejora continua de los procesos del sistema de gestión del Centro de Idiomas. 7. Coadyuvar en la orientación y capacitación del personal del Centro de Idiomas, en la actualización del Sistema de Gestión. 8. Apoyo a la implementación y mantenimiento del SGC asegurándose que se sigan los procedimientos y requisitos. 9. Coadyuvar en la comunicación difusión de las políticas, objetivos y procedimientos del SGC. 10. Apoyar en la coordinación, revisión y actualización del SGC asegurándose que se realicen las actividades periódicas establecidas.</v>
          </cell>
          <cell r="CT417">
            <v>1119894154.4000001</v>
          </cell>
          <cell r="CU417">
            <v>440</v>
          </cell>
          <cell r="CV417" t="str">
            <v>56503</v>
          </cell>
          <cell r="CY417">
            <v>8299</v>
          </cell>
          <cell r="CZ417" t="str">
            <v>M6</v>
          </cell>
        </row>
        <row r="418">
          <cell r="B418" t="str">
            <v>0319 DE 2024</v>
          </cell>
          <cell r="C418">
            <v>24716432</v>
          </cell>
          <cell r="D418" t="str">
            <v>ALIDIS EVELCY SIERRA VARGAS</v>
          </cell>
          <cell r="E418" t="str">
            <v>CONTRATO DE PRESTACIÓN DE SERVICIOS PROFESIONALES</v>
          </cell>
          <cell r="F418" t="str">
            <v>PRESTACIÓN DE SERVICIOS PROFESIONALES NECESARIO PARA EL DESARROLLO DEL PROYECTO FICHA BPUNI VIAC 04 3110 2023 “GENERAR CAPACIDADES EN INNOVACIÓN, DESARROLLO TECNOLÓGICO Y CREACIÓN PARA LA GENERACIÓN, USO Y TRANSFERENCIA DEL CONOCIMIENTO EN LA UNIVERSIDAD DE LOS LLANOS”</v>
          </cell>
          <cell r="G418">
            <v>45327</v>
          </cell>
          <cell r="H418">
            <v>16326549</v>
          </cell>
          <cell r="I418" t="str">
            <v>Cinco (05) meses y diez (10) días calendario</v>
          </cell>
          <cell r="J418">
            <v>45327</v>
          </cell>
          <cell r="K418">
            <v>45487</v>
          </cell>
          <cell r="L418" t="str">
            <v>NO APLICA</v>
          </cell>
          <cell r="M418" t="str">
            <v>NO APLICA</v>
          </cell>
          <cell r="N418" t="str">
            <v>NO APLICA</v>
          </cell>
          <cell r="O418">
            <v>6</v>
          </cell>
          <cell r="P418">
            <v>2653064</v>
          </cell>
          <cell r="Q418">
            <v>45327</v>
          </cell>
          <cell r="R418">
            <v>45351</v>
          </cell>
          <cell r="S418">
            <v>3061228</v>
          </cell>
          <cell r="T418">
            <v>45352</v>
          </cell>
          <cell r="U418">
            <v>45382</v>
          </cell>
          <cell r="V418">
            <v>3061228</v>
          </cell>
          <cell r="W418">
            <v>45383</v>
          </cell>
          <cell r="X418">
            <v>45412</v>
          </cell>
          <cell r="Y418">
            <v>3061228</v>
          </cell>
          <cell r="Z418">
            <v>45413</v>
          </cell>
          <cell r="AA418">
            <v>45443</v>
          </cell>
          <cell r="AB418">
            <v>3061228</v>
          </cell>
          <cell r="AC418">
            <v>45444</v>
          </cell>
          <cell r="AD418">
            <v>45473</v>
          </cell>
          <cell r="AE418">
            <v>1428573</v>
          </cell>
          <cell r="AF418">
            <v>45474</v>
          </cell>
          <cell r="AG418">
            <v>45487</v>
          </cell>
          <cell r="BI418" t="str">
            <v xml:space="preserve">Dirección General de Investigaciones  </v>
          </cell>
          <cell r="BJ418" t="str">
            <v>YOHANA MARIA VELASCO SANTAMARIA</v>
          </cell>
          <cell r="BK418" t="str">
            <v>Director Técnico de Investigaciones</v>
          </cell>
          <cell r="BL418">
            <v>144</v>
          </cell>
          <cell r="BM418">
            <v>45327.44021990741</v>
          </cell>
          <cell r="BN418">
            <v>16326549</v>
          </cell>
          <cell r="BO418">
            <v>565</v>
          </cell>
          <cell r="BP418">
            <v>45327</v>
          </cell>
          <cell r="BQ418">
            <v>16326549</v>
          </cell>
          <cell r="CS418" t="str">
            <v>1. Apoyar los procesos administrativos para la contratación de auxiliares, asesores e investigadores requeridos dentro de los proyectos de investigación internos, financiados por la Dirección General de Investigaciones. 2. Contribuir con el proceso de compras, evaluación técnica y seguimiento para la adquisición de bienes y servicios, requeridos en los proyectos de investigación financiados por la Dirección General de Investigaciones. 3. Brindar acompañamiento en el seguimiento a los cronogramas de ejecución de los proyectos, verificando la entrega oportuna de los informes parciales y finales y los productos, así como legalización de avances e informes de comisiones apoyados por la Dirección General de Investigaciones. 4. Apoyo en la actualización de la base de datos de la Dirección General de Investigaciones.</v>
          </cell>
          <cell r="CT418">
            <v>24716432</v>
          </cell>
          <cell r="CU418">
            <v>622</v>
          </cell>
          <cell r="CV418" t="str">
            <v>53017</v>
          </cell>
          <cell r="CY418">
            <v>8299</v>
          </cell>
          <cell r="CZ418" t="str">
            <v>M6</v>
          </cell>
        </row>
        <row r="419">
          <cell r="B419" t="str">
            <v>0320 DE 2024</v>
          </cell>
          <cell r="C419">
            <v>1121924363</v>
          </cell>
          <cell r="D419" t="str">
            <v>LAURA YINETH SUAREZ CONTENTO</v>
          </cell>
          <cell r="E419" t="str">
            <v>CONTRATO DE PRESTACIÓN DE SERVICIOS DE APOYO A LA GESTIÓN</v>
          </cell>
          <cell r="F419" t="str">
            <v>PRESTACIÓN DE SERVICIOS DE APOYO A LA GESTIÓN NECESARIO PARA EL FORTALECIMIENTO DE LOS PROCESOS EN EL LABORATORIO DE BROMATOLOGÍA ADSCRITO AL INSTITUTO DE ACUICULTURA DE LOS LLANOS DE LA FACULTAD DE CIENCIAS AGROPECUARIAS Y RECURSOS NATURALES DE LA UNIVERSIDAD DE LOS LLANOS.</v>
          </cell>
          <cell r="G419">
            <v>45327</v>
          </cell>
          <cell r="H419">
            <v>9936235</v>
          </cell>
          <cell r="I419" t="str">
            <v>Cuatro (04) meses y tres (03) días calendario</v>
          </cell>
          <cell r="J419">
            <v>45327</v>
          </cell>
          <cell r="K419">
            <v>45450</v>
          </cell>
          <cell r="L419" t="str">
            <v>NO APLICA</v>
          </cell>
          <cell r="M419" t="str">
            <v>NO APLICA</v>
          </cell>
          <cell r="N419" t="str">
            <v>NO APLICA</v>
          </cell>
          <cell r="O419">
            <v>5</v>
          </cell>
          <cell r="P419">
            <v>2100342</v>
          </cell>
          <cell r="Q419">
            <v>45327</v>
          </cell>
          <cell r="R419">
            <v>45351</v>
          </cell>
          <cell r="S419">
            <v>2423472</v>
          </cell>
          <cell r="T419">
            <v>45352</v>
          </cell>
          <cell r="U419">
            <v>45382</v>
          </cell>
          <cell r="V419">
            <v>2423472</v>
          </cell>
          <cell r="W419">
            <v>45383</v>
          </cell>
          <cell r="X419">
            <v>45412</v>
          </cell>
          <cell r="Y419">
            <v>2423472</v>
          </cell>
          <cell r="Z419">
            <v>45413</v>
          </cell>
          <cell r="AA419">
            <v>45443</v>
          </cell>
          <cell r="AB419">
            <v>565477</v>
          </cell>
          <cell r="AC419">
            <v>45444</v>
          </cell>
          <cell r="AD419">
            <v>45450</v>
          </cell>
          <cell r="BI419" t="str">
            <v>Facultad de Ciencias Agropecuarias y Recursos Naturales</v>
          </cell>
          <cell r="BJ419" t="str">
            <v>CRISTÓBAL LUGO LÓPEZ</v>
          </cell>
          <cell r="BK419" t="str">
            <v>Decano de la Facultad de Ciencias Agropecuarias y Recursos Naturales</v>
          </cell>
          <cell r="BL419">
            <v>154</v>
          </cell>
          <cell r="BM419">
            <v>45327.534131944441</v>
          </cell>
          <cell r="BN419">
            <v>458377735</v>
          </cell>
          <cell r="BO419">
            <v>693</v>
          </cell>
          <cell r="BP419">
            <v>45327</v>
          </cell>
          <cell r="BQ419">
            <v>9936235</v>
          </cell>
          <cell r="CS419" t="str">
            <v>1. Contribuir en la realización de la toma de análisis de contenidos de Proteina en ingredientes, dietas y carcazas de peces. 2. Apoyar en la realización de análisis de contenidos de Lipidos en ingredientes, dietas y carcazas de peces. 3. Coadyuvar en la ejecución de análisis de contenidos de Energía en ingredientes, dietas y carcazas de peces. 4. Contribuir en la toma de análisis de contenidos cenizas en ingredientes, dietas y carcazas de peces. 5. Apoyar en la toma de análisis de contenidos humedad en ingredientes, dietas y carcazas de peces. 6. Apoyar la preparación y rotulado de los reactivos requeridos para los procesos según solicitud del servicio. 7. Contribuir con la recepción de muestras provenientes de usuarios externos. 8. Coadyuvar en la inactivación y descarte de reactivos químicos y biológicos. 9. Contribuir con el registro y la información del uso de materiales y equipos del laboratorio. 10. Colaborar con la atención a docencia y usuarios externos. 11. Apoyar el diseño y diligenciamiento de formatos requeridos en los diferentes procesos del laboratorio. 12. Colaborar con la preparación de los materiales necesarios para el desarrollo de cada práctica de acuerdo a la programación establecida.13. Brindar apoyo a los grupos de estudio y grupos de investigación que hacen uso del laboratorio. 14. Contribuir y velar por el correcto uso de los equipos de laboratorio, así como mantenerlos en óptimo estado de limpieza. 15. Colaborar a los docentes y estudiantes sobre el uso de los equipos con el fin de que realicen sus prácticas en forma adecuada. 16 Coadyuvar con la aplicación y cumplimiento del reglamento del laboratorio por parte de los usuarios e informar de cualquier eventualidad al Coordinador de laboratorios. 17. Brindar apoyo al coordinador de laboratorios en la elaboración de informes de gestión. 18.Prestar apoyo en la gestión, manejo y custodia del archivo documental del Laboratorio.</v>
          </cell>
          <cell r="CT419">
            <v>1121924363.4000001</v>
          </cell>
          <cell r="CU419">
            <v>27</v>
          </cell>
          <cell r="CV419" t="str">
            <v>54614</v>
          </cell>
          <cell r="CY419">
            <v>8299</v>
          </cell>
          <cell r="CZ419" t="str">
            <v>M6</v>
          </cell>
        </row>
        <row r="420">
          <cell r="B420" t="str">
            <v>0321 DE 2024</v>
          </cell>
          <cell r="C420">
            <v>1121865537</v>
          </cell>
          <cell r="D420" t="str">
            <v xml:space="preserve">ZAYDA JULIETH POLANCO FALLA </v>
          </cell>
          <cell r="E420" t="str">
            <v>CONTRATO DE PRESTACIÓN DE SERVICIOS DE APOYO A LA GESTIÓN</v>
          </cell>
          <cell r="F420" t="str">
            <v>PRESTACIÓN DE SERVICIOS DE APOYO A LA GESTIÓN NECESARIO PARA EL FORTALECIMIENTO DE LOS PROCESOS EN EL LABORATORIO DE BIOTECNOLOGÍA DE LA FACULTAD DE CIENCIAS AGROPECUARIAS Y RECURSOS NATURALES DE LA UNIVERSIDAD DE LOS LLANOS.</v>
          </cell>
          <cell r="G420">
            <v>45327</v>
          </cell>
          <cell r="H420">
            <v>8890321</v>
          </cell>
          <cell r="I420" t="str">
            <v>Cuatro (04) meses y tres (03) días calendario</v>
          </cell>
          <cell r="J420">
            <v>45327</v>
          </cell>
          <cell r="K420">
            <v>45450</v>
          </cell>
          <cell r="L420" t="str">
            <v>NO APLICA</v>
          </cell>
          <cell r="M420" t="str">
            <v>NO APLICA</v>
          </cell>
          <cell r="N420" t="str">
            <v>NO APLICA</v>
          </cell>
          <cell r="O420">
            <v>5</v>
          </cell>
          <cell r="P420">
            <v>1879255</v>
          </cell>
          <cell r="Q420">
            <v>45327</v>
          </cell>
          <cell r="R420">
            <v>45351</v>
          </cell>
          <cell r="S420">
            <v>2168371</v>
          </cell>
          <cell r="T420">
            <v>45352</v>
          </cell>
          <cell r="U420">
            <v>45382</v>
          </cell>
          <cell r="V420">
            <v>2168371</v>
          </cell>
          <cell r="W420">
            <v>45383</v>
          </cell>
          <cell r="X420">
            <v>45412</v>
          </cell>
          <cell r="Y420">
            <v>2168371</v>
          </cell>
          <cell r="Z420">
            <v>45413</v>
          </cell>
          <cell r="AA420">
            <v>45443</v>
          </cell>
          <cell r="AB420">
            <v>505953</v>
          </cell>
          <cell r="AC420">
            <v>45444</v>
          </cell>
          <cell r="AD420">
            <v>45450</v>
          </cell>
          <cell r="BI420" t="str">
            <v>Facultad de Ciencias Agropecuarias y Recursos Naturales</v>
          </cell>
          <cell r="BJ420" t="str">
            <v>CRISTÓBAL LUGO LÓPEZ</v>
          </cell>
          <cell r="BK420" t="str">
            <v>Decano de la Facultad de Ciencias Agropecuarias y Recursos Naturales</v>
          </cell>
          <cell r="BL420">
            <v>154</v>
          </cell>
          <cell r="BM420">
            <v>45327.534131944441</v>
          </cell>
          <cell r="BN420">
            <v>458377735</v>
          </cell>
          <cell r="BO420">
            <v>691</v>
          </cell>
          <cell r="BP420">
            <v>45327</v>
          </cell>
          <cell r="BQ420">
            <v>8890321</v>
          </cell>
          <cell r="CS420" t="str">
            <v>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la atención a docencia y usuarios externos.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v>
          </cell>
          <cell r="CT420">
            <v>1121865537</v>
          </cell>
          <cell r="CU420">
            <v>27</v>
          </cell>
          <cell r="CV420" t="str">
            <v>54407</v>
          </cell>
          <cell r="CY420">
            <v>7490</v>
          </cell>
          <cell r="CZ420" t="str">
            <v>M6</v>
          </cell>
        </row>
        <row r="421">
          <cell r="B421" t="str">
            <v>0322 DE 2024</v>
          </cell>
          <cell r="C421">
            <v>1121876092</v>
          </cell>
          <cell r="D421" t="str">
            <v xml:space="preserve">OSCAR JAVIER HERRERA PARRA </v>
          </cell>
          <cell r="E421" t="str">
            <v>CONTRATO DE PRESTACIÓN DE SERVICIOS PROFESIONALES</v>
          </cell>
          <cell r="F421" t="str">
            <v>PRESTACIÓN DE SERVICIOS PROFESIONALES NECESARIO PARA EL FORTALECIMIENTO DE LOS PROCESOS DEL LABORATORIO CLÍNICO DE LA FACULTAD DE CIENCIAS AGROPECUARIAS Y RECURSOS NATURALES DE LA UNIVERSIDAD DE LOS LLANOS.</v>
          </cell>
          <cell r="G421">
            <v>45327</v>
          </cell>
          <cell r="H421">
            <v>12551035</v>
          </cell>
          <cell r="I421" t="str">
            <v>Cuatro (04) meses y tres (03) días calendario</v>
          </cell>
          <cell r="J421">
            <v>45327</v>
          </cell>
          <cell r="K421">
            <v>45450</v>
          </cell>
          <cell r="L421" t="str">
            <v>NO APLICA</v>
          </cell>
          <cell r="M421" t="str">
            <v>NO APLICA</v>
          </cell>
          <cell r="N421" t="str">
            <v>NO APLICA</v>
          </cell>
          <cell r="O421">
            <v>5</v>
          </cell>
          <cell r="P421">
            <v>2653064</v>
          </cell>
          <cell r="Q421">
            <v>45327</v>
          </cell>
          <cell r="R421">
            <v>45351</v>
          </cell>
          <cell r="S421">
            <v>3061228</v>
          </cell>
          <cell r="T421">
            <v>45352</v>
          </cell>
          <cell r="U421">
            <v>45382</v>
          </cell>
          <cell r="V421">
            <v>3061228</v>
          </cell>
          <cell r="W421">
            <v>45383</v>
          </cell>
          <cell r="X421">
            <v>45412</v>
          </cell>
          <cell r="Y421">
            <v>3061228</v>
          </cell>
          <cell r="Z421">
            <v>45413</v>
          </cell>
          <cell r="AA421">
            <v>45443</v>
          </cell>
          <cell r="AB421">
            <v>714287</v>
          </cell>
          <cell r="AC421">
            <v>45444</v>
          </cell>
          <cell r="AD421">
            <v>45450</v>
          </cell>
          <cell r="BI421" t="str">
            <v>Facultad de Ciencias Agropecuarias y Recursos Naturales</v>
          </cell>
          <cell r="BJ421" t="str">
            <v>CRISTÓBAL LUGO LÓPEZ</v>
          </cell>
          <cell r="BK421" t="str">
            <v>Decano de la Facultad de Ciencias Agropecuarias y Recursos Naturales</v>
          </cell>
          <cell r="BL421">
            <v>154</v>
          </cell>
          <cell r="BM421">
            <v>45327.534131944441</v>
          </cell>
          <cell r="BN421">
            <v>458377735</v>
          </cell>
          <cell r="BO421">
            <v>702</v>
          </cell>
          <cell r="BP421">
            <v>45327</v>
          </cell>
          <cell r="BQ421">
            <v>12551035</v>
          </cell>
          <cell r="CS421" t="str">
            <v>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la atención a docencia y usuarios externos.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v>
          </cell>
          <cell r="CT421">
            <v>1121876092</v>
          </cell>
          <cell r="CU421">
            <v>27</v>
          </cell>
          <cell r="CV421" t="str">
            <v>54307</v>
          </cell>
          <cell r="CY421">
            <v>7500</v>
          </cell>
          <cell r="CZ421" t="str">
            <v>M6</v>
          </cell>
        </row>
        <row r="422">
          <cell r="B422" t="str">
            <v>0323 DE 2024</v>
          </cell>
          <cell r="C422">
            <v>51732122</v>
          </cell>
          <cell r="D422" t="str">
            <v xml:space="preserve">MARIA NELCY GUARNIZO PEREZ </v>
          </cell>
          <cell r="E422" t="str">
            <v>CONTRATO DE PRESTACIÓN DE SERVICIOS PROFESIONALES</v>
          </cell>
          <cell r="F422" t="str">
            <v>PRESTACIÓN DE SERVICIOS PROFESIONALES NECESARIO PARA EL FORTALECIMIENTO DE LOS PROCESOS DESARROLLADOS POR LOS ESTUDIANTES DEL PROGRAMA DE INGENIERÍA AGRONÓMICA EN LA GRANJA TAHÚR Y BANQUETA DE LA UNIVERSIDAD DE LOS LLANOS.</v>
          </cell>
          <cell r="G422">
            <v>45327</v>
          </cell>
          <cell r="H422">
            <v>12551035</v>
          </cell>
          <cell r="I422" t="str">
            <v>Cuatro (04) meses y tres (03) días calendario</v>
          </cell>
          <cell r="J422">
            <v>45327</v>
          </cell>
          <cell r="K422">
            <v>45450</v>
          </cell>
          <cell r="L422" t="str">
            <v>NO APLICA</v>
          </cell>
          <cell r="M422" t="str">
            <v>NO APLICA</v>
          </cell>
          <cell r="N422" t="str">
            <v>NO APLICA</v>
          </cell>
          <cell r="O422">
            <v>5</v>
          </cell>
          <cell r="P422">
            <v>2653064</v>
          </cell>
          <cell r="Q422">
            <v>45327</v>
          </cell>
          <cell r="R422">
            <v>45351</v>
          </cell>
          <cell r="S422">
            <v>3061228</v>
          </cell>
          <cell r="T422">
            <v>45352</v>
          </cell>
          <cell r="U422">
            <v>45382</v>
          </cell>
          <cell r="V422">
            <v>3061228</v>
          </cell>
          <cell r="W422">
            <v>45383</v>
          </cell>
          <cell r="X422">
            <v>45412</v>
          </cell>
          <cell r="Y422">
            <v>3061228</v>
          </cell>
          <cell r="Z422">
            <v>45413</v>
          </cell>
          <cell r="AA422">
            <v>45443</v>
          </cell>
          <cell r="AB422">
            <v>714287</v>
          </cell>
          <cell r="AC422">
            <v>45444</v>
          </cell>
          <cell r="AD422">
            <v>45450</v>
          </cell>
          <cell r="BI422" t="str">
            <v>Facultad de Ciencias Agropecuarias y Recursos Naturales</v>
          </cell>
          <cell r="BJ422" t="str">
            <v>CRISTÓBAL LUGO LÓPEZ</v>
          </cell>
          <cell r="BK422" t="str">
            <v>Decano de la Facultad de Ciencias Agropecuarias y Recursos Naturales</v>
          </cell>
          <cell r="BL422">
            <v>154</v>
          </cell>
          <cell r="BM422">
            <v>45327.534131944441</v>
          </cell>
          <cell r="BN422">
            <v>458377735</v>
          </cell>
          <cell r="BO422">
            <v>696</v>
          </cell>
          <cell r="BP422">
            <v>45327</v>
          </cell>
          <cell r="BQ422">
            <v>12551035</v>
          </cell>
          <cell r="CS422" t="str">
            <v>Según el Acuerdo Superior 005 del 2010, en su artículo 6: Del Profesional Residente, éste acompañará en acuerdo con el docente coordinador del curso desarrollo en la Unidad Rural El Tahúr y La Banqueta, la dirección de la Escuela de Ingenierías en Ciencias Agrícolas las siguientes actividades: 1. Apoyar la supervisión, administración y manejo de los insumos requeridos en los proyectos pedagógicos, productivos comerciales y de seguridad alimentaria, en los ámbitos agrícola y pecuario. 2. Apoyar la  coordinación en el manejo técnico y administrativo de la Unidad Rural, conjuntamente con el personal administrativo, el profesor coordinador del curso, los profesores acompañantes y los estudiantes. 3. Coadyuvar en la ejecución de las recomendaciones de los profesores a cuyo cargo estén los proyectos agrícolas y pecuarios. 4. Prestar apoyo a la dirección de Escuela de Ingeniería en Ciencias Agrícolas y del Programa de Ingeniería Agronómica, en el desarrollo de las actividades productivas y curriculares de noveno semestre. 5. Apoyar la atención de emergencias en el grupo radicado o de incidencia en la Unidad Rural. 6. Contribuir en el cumplimento cronogramas y planes de trabajo establecidos para el desarrollo de los procesos académicos y productivos que se desarrollan en la Unidad Rural. 7. Contribuir en brindar Información sobre los daños causados por el personal asistente a las instalaciones de la granja y que se deriven en detrimento patrimonial. 8. Apoyar los ejercicios prácticos de los estudiantes.</v>
          </cell>
          <cell r="CT422">
            <v>51732122</v>
          </cell>
          <cell r="CU422">
            <v>27</v>
          </cell>
          <cell r="CV422" t="str">
            <v>54406</v>
          </cell>
          <cell r="CY422">
            <v>7490</v>
          </cell>
          <cell r="CZ422" t="str">
            <v>M6</v>
          </cell>
        </row>
        <row r="423">
          <cell r="B423" t="str">
            <v>0324 DE 2024</v>
          </cell>
          <cell r="C423">
            <v>40390097</v>
          </cell>
          <cell r="D423" t="str">
            <v>MARIA CRISTINA HERNANDEZ MARTINEZ</v>
          </cell>
          <cell r="E423" t="str">
            <v>CONTRATO DE PRESTACIÓN DE SERVICIOS PROFESIONALES</v>
          </cell>
          <cell r="F423" t="str">
            <v>PRESTACIÓN DE SERVICIOS PROFESIONALES NECESARIO PARA EL FORTALECIMIENTO DE LOS PROCESOS DEL LABORATORIO DE LÁCTEOS Y CÁRNICOS DE LA FACULTAD DE CIENCIAS AGROPECUARIAS Y RECURSOS NATURALES DE LA UNIVERSIDAD DE LOS LLANOS.</v>
          </cell>
          <cell r="G423">
            <v>45327</v>
          </cell>
          <cell r="H423">
            <v>15165834</v>
          </cell>
          <cell r="I423" t="str">
            <v>Cuatro (04) meses y tres (03) días calendario</v>
          </cell>
          <cell r="J423">
            <v>45327</v>
          </cell>
          <cell r="K423">
            <v>45450</v>
          </cell>
          <cell r="L423" t="str">
            <v>NO APLICA</v>
          </cell>
          <cell r="M423" t="str">
            <v>NO APLICA</v>
          </cell>
          <cell r="N423" t="str">
            <v>NO APLICA</v>
          </cell>
          <cell r="O423">
            <v>5</v>
          </cell>
          <cell r="P423">
            <v>3205786</v>
          </cell>
          <cell r="Q423">
            <v>45327</v>
          </cell>
          <cell r="R423">
            <v>45351</v>
          </cell>
          <cell r="S423">
            <v>3698984</v>
          </cell>
          <cell r="T423">
            <v>45352</v>
          </cell>
          <cell r="U423">
            <v>45382</v>
          </cell>
          <cell r="V423">
            <v>3698984</v>
          </cell>
          <cell r="W423">
            <v>45383</v>
          </cell>
          <cell r="X423">
            <v>45412</v>
          </cell>
          <cell r="Y423">
            <v>3698984</v>
          </cell>
          <cell r="Z423">
            <v>45413</v>
          </cell>
          <cell r="AA423">
            <v>45443</v>
          </cell>
          <cell r="AB423">
            <v>863096</v>
          </cell>
          <cell r="AC423">
            <v>45444</v>
          </cell>
          <cell r="AD423">
            <v>45450</v>
          </cell>
          <cell r="BI423" t="str">
            <v>Facultad de Ciencias Agropecuarias y Recursos Naturales</v>
          </cell>
          <cell r="BJ423" t="str">
            <v>CRISTÓBAL LUGO LÓPEZ</v>
          </cell>
          <cell r="BK423" t="str">
            <v>Decano de la Facultad de Ciencias Agropecuarias y Recursos Naturales</v>
          </cell>
          <cell r="BL423">
            <v>154</v>
          </cell>
          <cell r="BM423">
            <v>45327.534131944441</v>
          </cell>
          <cell r="BN423">
            <v>458377735</v>
          </cell>
          <cell r="BO423">
            <v>695</v>
          </cell>
          <cell r="BP423">
            <v>45327</v>
          </cell>
          <cell r="BQ423">
            <v>15165834</v>
          </cell>
          <cell r="CS423" t="str">
            <v xml:space="preserve">1. Coadyuvar con el funcionamiento e inventario de los equipos, elementos del laboratorio y la planta de lácteos. 2. Acompañar en la coordinación de las prácticas docentes de análisis físico químico de leches y procesamiento de diversos productos lácteos para el programa de Medicina Veterinaria y Zootecnia además de otros programas que las requieran. 3. Prestar apoyo en el procesamiento de leche para la venta de productos derivados al interior de la Universidad.  4. Apoyar con la coordinación de las prácticas extramuros del curso de Salud Pública Veterinaria. 5. Prestar el apoyo requerido en las actividades de proyección social del área de Salud pública veterinaria. 6. Brindar apoyo a la Escuela de Ciencias Animales en las representaciones de mesas de la Región. 7. Apoyar la preparación y rotulado de las materias primas requeridas para los procesos según solicitud del servicio. 8. Contribuir con la recepción de muestras provenientes de usuarios externos. 9. Coadyuvar en la inactivación y descarte de materias primas, químicos y biológicos. 10. Contribuir con el registro y la información del uso de materiales y equipos del laboratorio. 11. Colaborar con la atención a docencia y usuarios externos. 12. Apoyar en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 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  </v>
          </cell>
          <cell r="CT423">
            <v>40390097.100000001</v>
          </cell>
          <cell r="CU423">
            <v>27</v>
          </cell>
          <cell r="CV423" t="str">
            <v>54200</v>
          </cell>
          <cell r="CY423">
            <v>7500</v>
          </cell>
          <cell r="CZ423" t="str">
            <v>M6</v>
          </cell>
        </row>
        <row r="424">
          <cell r="B424" t="str">
            <v>0325 DE 2024</v>
          </cell>
          <cell r="C424">
            <v>1121863699</v>
          </cell>
          <cell r="D424" t="str">
            <v xml:space="preserve">LEYDY LICETH SANDOVAL ROMERO </v>
          </cell>
          <cell r="E424" t="str">
            <v>CONTRATO DE PRESTACIÓN DE SERVICIOS PROFESIONALES</v>
          </cell>
          <cell r="F424" t="str">
            <v>PRESTACIÓN DE SERVICIOS PROFESIONALES NECESARIO PARA EL FORTALECIMIENTO DE LOS PROCESOS DEL LABORATORIO DE GENÉTICA Y REPRODUCCIÓN ANIMAL DE LA FACULTAD DE CIENCIAS AGROPECUARIAS Y RECURSOS NATURALES DE LA UNIVERSIDAD DE LOS LLANOS.</v>
          </cell>
          <cell r="G424">
            <v>45327</v>
          </cell>
          <cell r="H424">
            <v>11195050</v>
          </cell>
          <cell r="I424" t="str">
            <v>Cuatro (04) meses y tres (03) días calendario</v>
          </cell>
          <cell r="J424">
            <v>45327</v>
          </cell>
          <cell r="K424">
            <v>45450</v>
          </cell>
          <cell r="L424" t="str">
            <v>NO APLICA</v>
          </cell>
          <cell r="M424" t="str">
            <v>NO APLICA</v>
          </cell>
          <cell r="N424" t="str">
            <v>NO APLICA</v>
          </cell>
          <cell r="O424">
            <v>5</v>
          </cell>
          <cell r="P424">
            <v>2366433</v>
          </cell>
          <cell r="Q424">
            <v>45327</v>
          </cell>
          <cell r="R424">
            <v>45351</v>
          </cell>
          <cell r="S424">
            <v>2730500</v>
          </cell>
          <cell r="T424">
            <v>45352</v>
          </cell>
          <cell r="U424">
            <v>45382</v>
          </cell>
          <cell r="V424">
            <v>2730500</v>
          </cell>
          <cell r="W424">
            <v>45383</v>
          </cell>
          <cell r="X424">
            <v>45412</v>
          </cell>
          <cell r="Y424">
            <v>2730500</v>
          </cell>
          <cell r="Z424">
            <v>45413</v>
          </cell>
          <cell r="AA424">
            <v>45443</v>
          </cell>
          <cell r="AB424">
            <v>637117</v>
          </cell>
          <cell r="AC424">
            <v>45444</v>
          </cell>
          <cell r="AD424">
            <v>45450</v>
          </cell>
          <cell r="BI424" t="str">
            <v>Facultad de Ciencias Agropecuarias y Recursos Naturales</v>
          </cell>
          <cell r="BJ424" t="str">
            <v>CRISTÓBAL LUGO LÓPEZ</v>
          </cell>
          <cell r="BK424" t="str">
            <v>Decano de la Facultad de Ciencias Agropecuarias y Recursos Naturales</v>
          </cell>
          <cell r="BL424">
            <v>154</v>
          </cell>
          <cell r="BM424">
            <v>45327.534131944441</v>
          </cell>
          <cell r="BN424">
            <v>458377735</v>
          </cell>
          <cell r="BO424">
            <v>700</v>
          </cell>
          <cell r="BP424">
            <v>45327</v>
          </cell>
          <cell r="BQ424">
            <v>11195050</v>
          </cell>
          <cell r="CS424" t="str">
            <v>1. Apoyar la recepción, procesamiento y almacenamiento de muestras de (sangre, tejidos, semen y otros) a estudiantes tesistas de pregrado y posgrado.  2. Contribuir con el mantenimiento y actualización del inventario de equipos, insumos consumibles y reactivos.  3. Contribuir con la elaboración de los documentos del laboratorio y los protocolos de los procedimientos que se realizan en el laboratorio. 4. Apoyar la realización del manual de bioseguridad de limpieza y desinfección. 5. Contribuir con la organización y/o crear las hojas de vida de los equipos. 6. Apoyar la estandarización de las pruebas de diagnóstico: Serología, Molecular y electroforesis.  7. Apoyar las actividades relacionadas con el grupo de investigación GIRGA. 8. Coadyuvar en la preparación de material para procedimientos que se realizan en el laboratorio. 9. Coadyuvar en el cumplimiento de las normas básicas de bioseguridad y/o reglas del laboratorio. 10. Apoyar en la verificación del funcionamiento de los equipos y que se haga buen uso de ellos.  11. Apoyar la realización de la limpieza y desinfección de los equipos después de haber sido utilizados. 12. Apoyar la preparación y rotulado de los reactivos requeridos para los procesos según solicitud del servicio. 13. Colaborar con la atención a docencia y usuarios externos. 14. Apoyar el diseño y diligenciamiento de formatos requeridos en los diferentes procesos del laboratorio. 15. Contribuir con la realización de prácticas de los cursos a las cuales el Laboratorio presta servicios. 16. Apoyar los grupos de estudio e investigación que hacen uso de esta dependencia. 17. Contribuir con el diligenciamiento de los formatos reglamentados para el funcionamiento de los equipos. 18. Apoyar en conjunto con el coordinador del Laboratorio la realización de informes de gestión. 19. Prestar apoyo en la gestión, manejo y custodia del archivo documental del Laboratorio.</v>
          </cell>
          <cell r="CT424">
            <v>1121863699</v>
          </cell>
          <cell r="CU424">
            <v>27</v>
          </cell>
          <cell r="CV424" t="str">
            <v>54311</v>
          </cell>
          <cell r="CY424">
            <v>7500</v>
          </cell>
          <cell r="CZ424" t="str">
            <v>M6</v>
          </cell>
        </row>
        <row r="425">
          <cell r="B425" t="str">
            <v>0326 DE 2024</v>
          </cell>
          <cell r="C425">
            <v>1121869866</v>
          </cell>
          <cell r="D425" t="str">
            <v xml:space="preserve">LAURA VIVIANA MELO ARENAS </v>
          </cell>
          <cell r="E425" t="str">
            <v>CONTRATO DE PRESTACIÓN DE SERVICIOS PROFESIONALES</v>
          </cell>
          <cell r="F425" t="str">
            <v>PRESTACIÓN DE SERVICIOS PROFESIONALES NECESARIO PARA EL FORTALECIMIENTO DE LOS PROCESOS ADMINISTRATIVOS DEL CENTRO CLÍNICO VETERINARIO DE LA FACULTAD DE CIENCIAS AGROPECUARIAS Y RECURSOS NATURALES DE LA UNIVERSIDAD DE LOS LLANOS.</v>
          </cell>
          <cell r="G425">
            <v>45327</v>
          </cell>
          <cell r="H425">
            <v>15165834</v>
          </cell>
          <cell r="I425" t="str">
            <v>Cuatro (04) meses y tres (03) días calendario</v>
          </cell>
          <cell r="J425">
            <v>45327</v>
          </cell>
          <cell r="K425">
            <v>45450</v>
          </cell>
          <cell r="L425" t="str">
            <v>NO APLICA</v>
          </cell>
          <cell r="M425" t="str">
            <v>NO APLICA</v>
          </cell>
          <cell r="N425" t="str">
            <v>NO APLICA</v>
          </cell>
          <cell r="O425">
            <v>5</v>
          </cell>
          <cell r="P425">
            <v>3205786</v>
          </cell>
          <cell r="Q425">
            <v>45327</v>
          </cell>
          <cell r="R425">
            <v>45351</v>
          </cell>
          <cell r="S425">
            <v>3698984</v>
          </cell>
          <cell r="T425">
            <v>45352</v>
          </cell>
          <cell r="U425">
            <v>45382</v>
          </cell>
          <cell r="V425">
            <v>3698984</v>
          </cell>
          <cell r="W425">
            <v>45383</v>
          </cell>
          <cell r="X425">
            <v>45412</v>
          </cell>
          <cell r="Y425">
            <v>3698984</v>
          </cell>
          <cell r="Z425">
            <v>45413</v>
          </cell>
          <cell r="AA425">
            <v>45443</v>
          </cell>
          <cell r="AB425">
            <v>863096</v>
          </cell>
          <cell r="AC425">
            <v>45444</v>
          </cell>
          <cell r="AD425">
            <v>45450</v>
          </cell>
          <cell r="BI425" t="str">
            <v>Facultad de Ciencias Agropecuarias y Recursos Naturales</v>
          </cell>
          <cell r="BJ425" t="str">
            <v>CRISTÓBAL LUGO LÓPEZ</v>
          </cell>
          <cell r="BK425" t="str">
            <v>Decano de la Facultad de Ciencias Agropecuarias y Recursos Naturales</v>
          </cell>
          <cell r="BL425">
            <v>154</v>
          </cell>
          <cell r="BM425">
            <v>45327.534131944441</v>
          </cell>
          <cell r="BN425">
            <v>458377735</v>
          </cell>
          <cell r="BO425">
            <v>701</v>
          </cell>
          <cell r="BP425">
            <v>45327</v>
          </cell>
          <cell r="BQ425">
            <v>15165834</v>
          </cell>
          <cell r="CS425" t="str">
            <v>1. Coadyuvar con la elaboración del presupuesto que le solicitan anualmente a la clínica y la elaboración del plan anual de compras. 2. Prestar apoyo en la elaboración de informes que requieran los órganos de control del estado. 3. Brindar apoyo en la coordinación administrativa con la presentación de propuestas de mejora entorno a los servicios prestados por la clínica.  4. Prestar apoyo en la coordinación, verificación y evaluación de los sistemas de control interno y controles definidos para los procesos y las actividades llevadas a cabo al interior del centro clínico veterinario. 5. Brindar apoyo al jefe del centro clínico veterinario con el desarrollo de los planes y programas del Centro. 6. Prestar apoyo y participar, de acuerdo con su especialidad en las investigaciones que realice la dependencia.  7. Colaborar en la atención de las quejas, consultas y reclamos que en materia de prestación de servicios de la clínica y hacerlos conocer del jefe para darles solución. 8. Apoyar la consolidación de la información requerida por el supervisor. 9. Coadyuvar en archivar los documentos e historias clínicas, del Centro Clínico Veterinario, según la normatividad del archivo documental de la nación.  10. Prestar apoyo en la realización de la apertura y reseña de las historias clínicas, de los pacientes que ingresan al Centro Clínico veterinario.  11. Apoyar la elaboración de reporte por correo electrónico a la dirección del centro clínico, de los usuarios que no cancelaron los servicios e insumos de los pacientes hospitalizados o fallecidos, y reportar los animales abandonados en los cuales se gastaron insumos médico-quirúrgicos.  12. Contribuir en la verificación de las carpetas de uso de cada uno de los equipos (Ecógrafo, rayos X, anestesia, monitores), verificando que se estén registrando por parte de los docentes que los soliciten. 13. Prestar apoyo en la atención de pacientes de urgencia y pacientes críticos.14. Coadyuvar en brindar las indicaciones necesarias al usuario, sobre los requisitos de preparación para   la realización de estudios médicos. 15. Prestar apoyo para la toma de estudios de imagenología (Radiografía y Ecografía) en pacientes pequeños animales. 16. Colaborar en brindar atención veterinaria en la toma de imágenes diagnósticas de pequeñas especies y fauna en urgencias. 17. Apoyar en la lectura e interpretación de las imágenes resultantes de ecografías y radiografías. 18. Colaborar en la identiﬁcación y diagnóstico de las posibles patologías y proporcionar informes detallados de los resultados.19. Contribuir con el diligenciamiento de    los documentos requeridos para la toma de estudios de imagenología como son consentimiento informado, autorización de sedación anexos físicos o electrónicos que estén ligados a la prestación del servicio de imagenología. 20. Coadyuvar en el diligenciamiento de las carpetas de uso diario de equipos de radiología y ecografía. 21. Colaborar en el mantenimiento de los registros precisos de todos los estudios realizados. 22. Apoyar en la documentación de información relevante, en los temas relacionados a la radiación y los detalles de la técnica utilizada en los estudios de los pacientes.</v>
          </cell>
          <cell r="CT425">
            <v>1121869866</v>
          </cell>
          <cell r="CU425">
            <v>27</v>
          </cell>
          <cell r="CV425" t="str">
            <v>54703</v>
          </cell>
          <cell r="CY425">
            <v>7500</v>
          </cell>
          <cell r="CZ425" t="str">
            <v>M6</v>
          </cell>
        </row>
        <row r="426">
          <cell r="B426" t="str">
            <v>0327 DE 2024</v>
          </cell>
          <cell r="C426">
            <v>1121865681</v>
          </cell>
          <cell r="D426" t="str">
            <v xml:space="preserve">DIANA MARCELA PIRABAN VILLARREAL </v>
          </cell>
          <cell r="E426" t="str">
            <v>CONTRATO DE PRESTACIÓN DE SERVICIOS DE APOYO A LA GESTIÓN</v>
          </cell>
          <cell r="F426" t="str">
            <v>PRESTACIÓN DE SERVICIOS DE APOYO A LA GESTIÓN NECESARIO PARA EL FORTALECIMIENTO DE LOS PROCESOS EN EL LABORATORIO DE FISIOLOGÍA VEGETAL DE LA FACULTAD DE CIENCIAS AGROPECUARIAS Y RECURSOS NATURALES DE LA UNIVERSIDAD DE LOS LLANOS.</v>
          </cell>
          <cell r="G426">
            <v>45327</v>
          </cell>
          <cell r="H426">
            <v>8890321</v>
          </cell>
          <cell r="I426" t="str">
            <v>Cuatro (04) meses y tres (03) días calendario</v>
          </cell>
          <cell r="J426">
            <v>45327</v>
          </cell>
          <cell r="K426">
            <v>45450</v>
          </cell>
          <cell r="L426" t="str">
            <v>NO APLICA</v>
          </cell>
          <cell r="M426" t="str">
            <v>NO APLICA</v>
          </cell>
          <cell r="N426" t="str">
            <v>NO APLICA</v>
          </cell>
          <cell r="O426">
            <v>5</v>
          </cell>
          <cell r="P426">
            <v>1879255</v>
          </cell>
          <cell r="Q426">
            <v>45327</v>
          </cell>
          <cell r="R426">
            <v>45351</v>
          </cell>
          <cell r="S426">
            <v>2168371</v>
          </cell>
          <cell r="T426">
            <v>45352</v>
          </cell>
          <cell r="U426">
            <v>45382</v>
          </cell>
          <cell r="V426">
            <v>2168371</v>
          </cell>
          <cell r="W426">
            <v>45383</v>
          </cell>
          <cell r="X426">
            <v>45412</v>
          </cell>
          <cell r="Y426">
            <v>2168371</v>
          </cell>
          <cell r="Z426">
            <v>45413</v>
          </cell>
          <cell r="AA426">
            <v>45443</v>
          </cell>
          <cell r="AB426">
            <v>505953</v>
          </cell>
          <cell r="AC426">
            <v>45444</v>
          </cell>
          <cell r="AD426">
            <v>45450</v>
          </cell>
          <cell r="BI426" t="str">
            <v>Facultad de Ciencias Agropecuarias y Recursos Naturales</v>
          </cell>
          <cell r="BJ426" t="str">
            <v>CRISTÓBAL LUGO LÓPEZ</v>
          </cell>
          <cell r="BK426" t="str">
            <v>Decano de la Facultad de Ciencias Agropecuarias y Recursos Naturales</v>
          </cell>
          <cell r="BL426">
            <v>154</v>
          </cell>
          <cell r="BM426">
            <v>45327.534131944441</v>
          </cell>
          <cell r="BN426">
            <v>458377735</v>
          </cell>
          <cell r="BO426">
            <v>692</v>
          </cell>
          <cell r="BP426">
            <v>45327</v>
          </cell>
          <cell r="BQ426">
            <v>8890321</v>
          </cell>
          <cell r="CS426" t="str">
            <v>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la atención a docencia y usuarios externos.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v>
          </cell>
          <cell r="CT426">
            <v>1121865681.8</v>
          </cell>
          <cell r="CU426">
            <v>27</v>
          </cell>
          <cell r="CV426" t="str">
            <v>54410</v>
          </cell>
          <cell r="CY426">
            <v>7490</v>
          </cell>
          <cell r="CZ426" t="str">
            <v>M6</v>
          </cell>
        </row>
        <row r="427">
          <cell r="B427" t="str">
            <v>0328 DE 2024</v>
          </cell>
          <cell r="C427">
            <v>24314903</v>
          </cell>
          <cell r="D427" t="str">
            <v>DALILA FRANCO GONZALEZ</v>
          </cell>
          <cell r="E427" t="str">
            <v>CONTRATO DE PRESTACIÓN DE SERVICIOS DE APOYO A LA GESTIÓN</v>
          </cell>
          <cell r="F427" t="str">
            <v>PRESTACIÓN DE SERVICIOS DE APOYO A LA GESTIÓN NECESARIO PARA EL FORTALECIMIENTO DE LOS PROCESOS EN EL LABORATORIO DE MICROBIOLOGÍA Y FITOPATOLOGÍA VEGETAL DE LA FACULTAD DE CIENCIAS AGROPECUARIAS Y RECURSOS NATURALES DE LA UNIVERSIDAD DE LOS LLANOS.</v>
          </cell>
          <cell r="G427">
            <v>45327</v>
          </cell>
          <cell r="H427">
            <v>8890321</v>
          </cell>
          <cell r="I427" t="str">
            <v>Cuatro (04) meses y tres (03) días calendario</v>
          </cell>
          <cell r="J427">
            <v>45327</v>
          </cell>
          <cell r="K427">
            <v>45450</v>
          </cell>
          <cell r="L427" t="str">
            <v>NO APLICA</v>
          </cell>
          <cell r="M427" t="str">
            <v>NO APLICA</v>
          </cell>
          <cell r="N427" t="str">
            <v>NO APLICA</v>
          </cell>
          <cell r="O427">
            <v>5</v>
          </cell>
          <cell r="P427">
            <v>1879255</v>
          </cell>
          <cell r="Q427">
            <v>45327</v>
          </cell>
          <cell r="R427">
            <v>45351</v>
          </cell>
          <cell r="S427">
            <v>2168371</v>
          </cell>
          <cell r="T427">
            <v>45352</v>
          </cell>
          <cell r="U427">
            <v>45382</v>
          </cell>
          <cell r="V427">
            <v>2168371</v>
          </cell>
          <cell r="W427">
            <v>45383</v>
          </cell>
          <cell r="X427">
            <v>45412</v>
          </cell>
          <cell r="Y427">
            <v>2168371</v>
          </cell>
          <cell r="Z427">
            <v>45413</v>
          </cell>
          <cell r="AA427">
            <v>45443</v>
          </cell>
          <cell r="AB427">
            <v>505953</v>
          </cell>
          <cell r="AC427">
            <v>45444</v>
          </cell>
          <cell r="AD427">
            <v>45450</v>
          </cell>
          <cell r="BI427" t="str">
            <v>Facultad de Ciencias Agropecuarias y Recursos Naturales</v>
          </cell>
          <cell r="BJ427" t="str">
            <v>CRISTÓBAL LUGO LÓPEZ</v>
          </cell>
          <cell r="BK427" t="str">
            <v>Decano de la Facultad de Ciencias Agropecuarias y Recursos Naturales</v>
          </cell>
          <cell r="BL427">
            <v>154</v>
          </cell>
          <cell r="BM427">
            <v>45327.534131944441</v>
          </cell>
          <cell r="BN427">
            <v>458377735</v>
          </cell>
          <cell r="BO427">
            <v>686</v>
          </cell>
          <cell r="BP427">
            <v>45327</v>
          </cell>
          <cell r="BQ427">
            <v>8890321</v>
          </cell>
          <cell r="CS427" t="str">
            <v>1. Apoyar la preparación y rotulado de los reactivos requeridos para los procesos según solicitud del servicio. 2. Contribuir con la recepción de muestras provenientes de usuarios externos. 3. Coadyuvar en la inactivación y descarte de reactivos químicos y biológicos. 4. Contribuir con el registro y la información del uso de materiales y equipos del laboratorio. 5. Colaborar con la atención a docencia y usuarios externos. 6. Apoyar el diseño y diligenciamiento de formatos requeridos en los diferentes procesos del laboratorio. 7. Colaborar con la preparación de los materiales necesarios para el desarrollo de cada práctica de acuerdo a la programación establecida. 8. Brindar apoyo a los grupos de estudio y grupos de investigación que hacen uso del laboratorio. 9. Contribuir y velar por el correcto uso de los equipos de laboratorio, así como mantenerlos en óptimo estado de limpieza. 10. Colaborar a los docentes y estudiantes sobre el uso de los equipos con el fin de que realicen sus prácticas en forma adecuada. 11. Coadyuvar con la aplicación y cumplimiento del reglamento del laboratorio por parte de los usuarios e informar de cualquier eventualidad al Coordinador de laboratorios. 12. Brindar apoyo al coordinador de laboratorios en la elaboración de informes de gestión. 13. Prestar apoyo en la gestión, manejo y custodia del archivo documental del laboratorio.</v>
          </cell>
          <cell r="CT427">
            <v>24314903</v>
          </cell>
          <cell r="CU427">
            <v>27</v>
          </cell>
          <cell r="CV427" t="str">
            <v>54411</v>
          </cell>
          <cell r="CY427">
            <v>7020</v>
          </cell>
          <cell r="CZ427" t="str">
            <v>M5</v>
          </cell>
        </row>
        <row r="428">
          <cell r="B428" t="str">
            <v>0329 DE 2024</v>
          </cell>
          <cell r="C428">
            <v>1121832739</v>
          </cell>
          <cell r="D428" t="str">
            <v xml:space="preserve">ALIX YURANI SANABRIA JIMENEZ </v>
          </cell>
          <cell r="E428" t="str">
            <v>CONTRATO DE PRESTACIÓN DE SERVICIOS DE APOYO A LA GESTIÓN</v>
          </cell>
          <cell r="F428" t="str">
            <v>PRESTACIÓN DE SERVICIOS DE APOYO A LA GESTIÓN NECESARIO PARA EL FORTALECIMIENTO DE LOS PROCESOS EN EL CENTRO CLÍNICO VETERINARIO DE LA FACULTAD DE CIENCIAS AGROPECUARIAS Y RECURSOS NATURALES DE LA UNIVERSIDAD DE LOS LLANOS.</v>
          </cell>
          <cell r="G428">
            <v>45327</v>
          </cell>
          <cell r="H428">
            <v>9936235</v>
          </cell>
          <cell r="I428" t="str">
            <v>Cuatro (04) meses y tres (03) días calendario</v>
          </cell>
          <cell r="J428">
            <v>45327</v>
          </cell>
          <cell r="K428">
            <v>45450</v>
          </cell>
          <cell r="L428" t="str">
            <v>NO APLICA</v>
          </cell>
          <cell r="M428" t="str">
            <v>NO APLICA</v>
          </cell>
          <cell r="N428" t="str">
            <v>NO APLICA</v>
          </cell>
          <cell r="O428">
            <v>5</v>
          </cell>
          <cell r="P428">
            <v>2100342</v>
          </cell>
          <cell r="Q428">
            <v>45327</v>
          </cell>
          <cell r="R428">
            <v>45351</v>
          </cell>
          <cell r="S428">
            <v>2423472</v>
          </cell>
          <cell r="T428">
            <v>45352</v>
          </cell>
          <cell r="U428">
            <v>45382</v>
          </cell>
          <cell r="V428">
            <v>2423472</v>
          </cell>
          <cell r="W428">
            <v>45383</v>
          </cell>
          <cell r="X428">
            <v>45412</v>
          </cell>
          <cell r="Y428">
            <v>2423472</v>
          </cell>
          <cell r="Z428">
            <v>45413</v>
          </cell>
          <cell r="AA428">
            <v>45443</v>
          </cell>
          <cell r="AB428">
            <v>565477</v>
          </cell>
          <cell r="AC428">
            <v>45444</v>
          </cell>
          <cell r="AD428">
            <v>45450</v>
          </cell>
          <cell r="BI428" t="str">
            <v>Facultad de Ciencias Agropecuarias y Recursos Naturales</v>
          </cell>
          <cell r="BJ428" t="str">
            <v>CRISTÓBAL LUGO LÓPEZ</v>
          </cell>
          <cell r="BK428" t="str">
            <v>Decano de la Facultad de Ciencias Agropecuarias y Recursos Naturales</v>
          </cell>
          <cell r="BL428">
            <v>154</v>
          </cell>
          <cell r="BM428">
            <v>45327.534131944441</v>
          </cell>
          <cell r="BN428">
            <v>458377735</v>
          </cell>
          <cell r="BO428">
            <v>690</v>
          </cell>
          <cell r="BP428">
            <v>45327</v>
          </cell>
          <cell r="BQ428">
            <v>9936235</v>
          </cell>
          <cell r="CS428" t="str">
            <v>1. Prestar apoyo en la selección y adquisición de medicamentos, insumos y  dispositivos médicos para el servicio farmacéutico del centro clínico veterinario. 2. Coadyuvar en la recepción y almacenamiento adecuado de medicamentos, insumos y  dispositivos médicos. 3. Apoyar la dispensación y distribución intrahospitalaria de medicamentos, insumos y  dispositivos médicos del centro clínico veterinario y prácticas en el apoyo a la academia. 4. Prestar apoyo en el proceso de semaforización y rotación de medicamentos, insumos y dispositivos médicos por revisión de fechas de vencimiento. 5. Apoyar el control de factores ambientales de la farmacia por temperatura y humedad relativa. 6. Colaborar con el descarte de medicamentos, insumos y  dispositivos médicos vencidos, alterados o deteriorados. 7. Coadyuvar en la facturación de medicamentos y dispositivos médicos suministrados al centro clínico veterinario. 8. Coadyuvar con el control de inventario de medicamentos, dispositivos médicos e insumos mediante Kardex.  9. Apoyar el registro de los insumos entregados para las prácticas de los diferentes cursos a atender y darle valor económico para cada práctica. 10. Coadyuvar con el informe estadístico al finalizar el periodo académico de insumos médico-quirúrgicos entregados a los cursos que se apoyaron. 11. Apoyar la apertura de las historias clínicas de los pacientes que ingresan al Centro Clínico.  12. Prestar apoyo en la realización del inventario de los insumos médico-quirúrgicos y medicamentos de las cajas de emergencia, que se encuentran en hospitalización y que son manejados por los estudiantes del curso de Clínicas, esto con el fin de permanecer el stock actualizado y evitar pérdidas de los mismos.</v>
          </cell>
          <cell r="CT428">
            <v>1121832739.4000001</v>
          </cell>
          <cell r="CU428">
            <v>27</v>
          </cell>
          <cell r="CV428" t="str">
            <v>54703</v>
          </cell>
          <cell r="CY428">
            <v>8211</v>
          </cell>
          <cell r="CZ428" t="str">
            <v>M6</v>
          </cell>
        </row>
        <row r="429">
          <cell r="B429" t="str">
            <v>0330 DE 2024</v>
          </cell>
          <cell r="C429">
            <v>79643102</v>
          </cell>
          <cell r="D429" t="str">
            <v>JAIME RICARDO LAGUNA CHACON</v>
          </cell>
          <cell r="E429" t="str">
            <v>CONTRATO DE PRESTACIÓN DE SERVICIOS DE APOYO A LA GESTIÓN</v>
          </cell>
          <cell r="F429" t="str">
            <v>PRESTACIÓN DE SERVICIOS DE APOYO A LA GESTIÓN NECESARIO PARA EL FORTALECIMIENTO DE LOS PROCESOS EN EL LABORATORIO POLIFUNCIONAL AGROINDUSTRIA DE LA FACULTAD DE CIENCIAS AGROPECUARIAS Y RECURSOS NATURALES DE LA UNIVERSIDAD DE LOS LLANOS.</v>
          </cell>
          <cell r="G429">
            <v>45327</v>
          </cell>
          <cell r="H429">
            <v>9936235</v>
          </cell>
          <cell r="I429" t="str">
            <v>Cuatro (04) meses y tres (03) días calendario</v>
          </cell>
          <cell r="J429">
            <v>45327</v>
          </cell>
          <cell r="K429">
            <v>45450</v>
          </cell>
          <cell r="L429" t="str">
            <v>NO APLICA</v>
          </cell>
          <cell r="M429" t="str">
            <v>NO APLICA</v>
          </cell>
          <cell r="N429" t="str">
            <v>NO APLICA</v>
          </cell>
          <cell r="O429">
            <v>5</v>
          </cell>
          <cell r="P429">
            <v>2100342</v>
          </cell>
          <cell r="Q429">
            <v>45327</v>
          </cell>
          <cell r="R429">
            <v>45351</v>
          </cell>
          <cell r="S429">
            <v>2423472</v>
          </cell>
          <cell r="T429">
            <v>45352</v>
          </cell>
          <cell r="U429">
            <v>45382</v>
          </cell>
          <cell r="V429">
            <v>2423472</v>
          </cell>
          <cell r="W429">
            <v>45383</v>
          </cell>
          <cell r="X429">
            <v>45412</v>
          </cell>
          <cell r="Y429">
            <v>2423472</v>
          </cell>
          <cell r="Z429">
            <v>45413</v>
          </cell>
          <cell r="AA429">
            <v>45443</v>
          </cell>
          <cell r="AB429">
            <v>565477</v>
          </cell>
          <cell r="AC429">
            <v>45444</v>
          </cell>
          <cell r="AD429">
            <v>45450</v>
          </cell>
          <cell r="BI429" t="str">
            <v>Facultad de Ciencias Agropecuarias y Recursos Naturales</v>
          </cell>
          <cell r="BJ429" t="str">
            <v>CRISTÓBAL LUGO LÓPEZ</v>
          </cell>
          <cell r="BK429" t="str">
            <v>Decano de la Facultad de Ciencias Agropecuarias y Recursos Naturales</v>
          </cell>
          <cell r="BL429">
            <v>154</v>
          </cell>
          <cell r="BM429">
            <v>45327.534131944441</v>
          </cell>
          <cell r="BN429">
            <v>458377735</v>
          </cell>
          <cell r="BO429">
            <v>687</v>
          </cell>
          <cell r="BP429">
            <v>45327</v>
          </cell>
          <cell r="BQ429">
            <v>9936235</v>
          </cell>
          <cell r="CS429" t="str">
            <v>1. Apoyar actividades académicas, investigaciones científicas y experimentos relacionados con el objeto del laboratorio. 2. Apoyo en los mantenimientos, calibración, limpieza y pruebas de esterilidad del equipo. 3. Contribuir en la creación y actualización de los procedimientos y protocolos de uso de equipos. 4. Apoyar en mantener un inventario actualizado de equipos, materiales y reactivos de fácil consulta para los usuarios del laboratorio. 5. Prestar apoyo en la gestión necesaria para la disposición de residuos de laboratorio. 6. Apoyar la preparación y rotulado de los reactivos requeridos para los procesos según solicitud del servicio. 7. Coadyuvar en la inactivación y descarte de reactivos químicos y biológicos. 8. Contribuir con el registro y la información del uso de materiales y equipos del laboratorio. 9. Colaborar con la atención a docencia y usuarios externos. 10. Apoyar el diseño y diligenciamiento de formatos requeridos en los diferentes procesos del laboratorio. 11. Contribuir con la realización de prácticas de los cursos a las cuales el Laboratorio presta servicios. 12. Apoyar los grupos de estudio e investigación que hacen uso de esta dependencia. 13. Contribuir con el diligenciamiento de los formatos reglamentados para el funcionamiento de los equipos. 14. Apoyar en conjunto con el coordinador del Laboratorio la realización de informes de gestión. 15. Prestar apoyo en la gestión, manejo y custodia del archivo documental del laboratorio. 16. Contribuir asistiendo a la reuniones programadas de la cadena productiva de cacay del Departamento del Meta.</v>
          </cell>
          <cell r="CT429">
            <v>79643102</v>
          </cell>
          <cell r="CU429">
            <v>27</v>
          </cell>
          <cell r="CV429" t="str">
            <v>54402</v>
          </cell>
          <cell r="CY429">
            <v>7490</v>
          </cell>
          <cell r="CZ429" t="str">
            <v>M6</v>
          </cell>
        </row>
        <row r="430">
          <cell r="B430" t="str">
            <v>0331 DE 2024</v>
          </cell>
          <cell r="C430">
            <v>1016032433</v>
          </cell>
          <cell r="D430" t="str">
            <v>MAYCOL STIVEN LOPEZ DURAN</v>
          </cell>
          <cell r="E430" t="str">
            <v>CONTRATO DE PRESTACIÓN DE SERVICIOS PROFESIONALES</v>
          </cell>
          <cell r="F430" t="str">
            <v>PRESTACIÓN DE SERVICIOS PROFESIONALES NECESARIO PARA EL FORTALECIMIENTO DE LOS PROCESOS DEL CENTRO CLÍNICO VETERINARIO DE LA FACULTAD DE CIENCIAS AGROPECUARIAS Y RECURSOS NATURALES DE LA UNIVERSIDAD DE LOS LLANOS.</v>
          </cell>
          <cell r="G430">
            <v>45327</v>
          </cell>
          <cell r="H430">
            <v>11195050</v>
          </cell>
          <cell r="I430" t="str">
            <v>Cuatro (04) meses y tres (03) días calendario</v>
          </cell>
          <cell r="J430">
            <v>45327</v>
          </cell>
          <cell r="K430">
            <v>45450</v>
          </cell>
          <cell r="L430" t="str">
            <v>NO APLICA</v>
          </cell>
          <cell r="M430" t="str">
            <v>NO APLICA</v>
          </cell>
          <cell r="N430" t="str">
            <v>NO APLICA</v>
          </cell>
          <cell r="O430">
            <v>5</v>
          </cell>
          <cell r="P430">
            <v>2366433</v>
          </cell>
          <cell r="Q430">
            <v>45327</v>
          </cell>
          <cell r="R430">
            <v>45351</v>
          </cell>
          <cell r="S430">
            <v>2730500</v>
          </cell>
          <cell r="T430">
            <v>45352</v>
          </cell>
          <cell r="U430">
            <v>45382</v>
          </cell>
          <cell r="V430">
            <v>2730500</v>
          </cell>
          <cell r="W430">
            <v>45383</v>
          </cell>
          <cell r="X430">
            <v>45412</v>
          </cell>
          <cell r="Y430">
            <v>2730500</v>
          </cell>
          <cell r="Z430">
            <v>45413</v>
          </cell>
          <cell r="AA430">
            <v>45443</v>
          </cell>
          <cell r="AB430">
            <v>637117</v>
          </cell>
          <cell r="AC430">
            <v>45444</v>
          </cell>
          <cell r="AD430">
            <v>45450</v>
          </cell>
          <cell r="BI430" t="str">
            <v>Facultad de Ciencias Agropecuarias y Recursos Naturales</v>
          </cell>
          <cell r="BJ430" t="str">
            <v>CRISTÓBAL LUGO LÓPEZ</v>
          </cell>
          <cell r="BK430" t="str">
            <v>Decano de la Facultad de Ciencias Agropecuarias y Recursos Naturales</v>
          </cell>
          <cell r="BL430">
            <v>154</v>
          </cell>
          <cell r="BM430">
            <v>45327.534131944441</v>
          </cell>
          <cell r="BN430">
            <v>458377735</v>
          </cell>
          <cell r="BO430">
            <v>697</v>
          </cell>
          <cell r="BP430">
            <v>45327</v>
          </cell>
          <cell r="BQ430">
            <v>11195050</v>
          </cell>
          <cell r="CS430" t="str">
            <v xml:space="preserve">1. Coadyuvar en la recepción de pacientes pequeños animales. 2. Apoyar los procesos de consulta externa de pacientes pequeños animales. 3. Prestar apoyo en la recepción y atención de urgencias a pacientes pequeños animales. 4. Prestar apoyo en procedimientos anestésicos y quirúrgicos de pacientes pequeños animales. 5. Apoyar la interpretación de exámenes paraclínicos de laboratorio clínico e imagenológicos. 6. Contribuir con el seguimiento de pacientes pequeños animales en hospitalización y en unidad de cuidados intensivos. 7. Prestar apoyo en las prácticas que llevan a cabo docentes del Centro Clínico Veterinarios. 8. Prestar apoyo en los procesos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los inventarios de las cajas de emergencia que se encuentran en hospitalización. </v>
          </cell>
          <cell r="CT430">
            <v>1016032433</v>
          </cell>
          <cell r="CU430">
            <v>27</v>
          </cell>
          <cell r="CV430" t="str">
            <v>54703</v>
          </cell>
          <cell r="CY430">
            <v>7500</v>
          </cell>
          <cell r="CZ430" t="str">
            <v>M6</v>
          </cell>
        </row>
        <row r="431">
          <cell r="B431" t="str">
            <v>0332 DE 2024</v>
          </cell>
          <cell r="C431">
            <v>1121819231</v>
          </cell>
          <cell r="D431" t="str">
            <v xml:space="preserve">SANDRA LORENA NAVAS BEDOYA </v>
          </cell>
          <cell r="E431" t="str">
            <v>CONTRATO DE PRESTACIÓN DE SERVICIOS DE APOYO A LA GESTIÓN</v>
          </cell>
          <cell r="F431" t="str">
            <v>PRESTACIÓN DE SERVICIOS DE APOYO A LA GESTIÓN NECESARIO PARA EL FORTALECIMIENTO DE LOS PROCESOS EN EL LABORATORIO DE HISTOPATOLOGÍA DE LA FACULTAD DE CIENCIAS AGROPECUARIAS Y RECURSOS NATURALES DE LA UNIVERSIDAD DE LOS LLANOS.</v>
          </cell>
          <cell r="G431">
            <v>45327</v>
          </cell>
          <cell r="H431">
            <v>9936235</v>
          </cell>
          <cell r="I431" t="str">
            <v>Cuatro (04) meses y tres (03) días calendario</v>
          </cell>
          <cell r="J431">
            <v>45327</v>
          </cell>
          <cell r="K431">
            <v>45450</v>
          </cell>
          <cell r="L431" t="str">
            <v>NO APLICA</v>
          </cell>
          <cell r="M431" t="str">
            <v>NO APLICA</v>
          </cell>
          <cell r="N431" t="str">
            <v>NO APLICA</v>
          </cell>
          <cell r="O431">
            <v>5</v>
          </cell>
          <cell r="P431">
            <v>2100342</v>
          </cell>
          <cell r="Q431">
            <v>45327</v>
          </cell>
          <cell r="R431">
            <v>45351</v>
          </cell>
          <cell r="S431">
            <v>2423472</v>
          </cell>
          <cell r="T431">
            <v>45352</v>
          </cell>
          <cell r="U431">
            <v>45382</v>
          </cell>
          <cell r="V431">
            <v>2423472</v>
          </cell>
          <cell r="W431">
            <v>45383</v>
          </cell>
          <cell r="X431">
            <v>45412</v>
          </cell>
          <cell r="Y431">
            <v>2423472</v>
          </cell>
          <cell r="Z431">
            <v>45413</v>
          </cell>
          <cell r="AA431">
            <v>45443</v>
          </cell>
          <cell r="AB431">
            <v>565477</v>
          </cell>
          <cell r="AC431">
            <v>45444</v>
          </cell>
          <cell r="AD431">
            <v>45450</v>
          </cell>
          <cell r="BI431" t="str">
            <v>Facultad de Ciencias Agropecuarias y Recursos Naturales</v>
          </cell>
          <cell r="BJ431" t="str">
            <v>CRISTÓBAL LUGO LÓPEZ</v>
          </cell>
          <cell r="BK431" t="str">
            <v>Decano de la Facultad de Ciencias Agropecuarias y Recursos Naturales</v>
          </cell>
          <cell r="BL431">
            <v>154</v>
          </cell>
          <cell r="BM431">
            <v>45327.534131944441</v>
          </cell>
          <cell r="BN431">
            <v>458377735</v>
          </cell>
          <cell r="BO431">
            <v>689</v>
          </cell>
          <cell r="BP431">
            <v>45327</v>
          </cell>
          <cell r="BQ431">
            <v>9936235</v>
          </cell>
          <cell r="CS431" t="str">
            <v>1. Apoyar la preparación, rotulado y filtración de reactivos en stock, como los requeridos para cada análisis y proceso según solicitud del servicio. 2. Colaborar con el ingreso especímenes quirúrgicos, piezas patológicas y demás muestras. 3. Contribuir con la recepción de necropsias provenientes de la clínica veterinaria, sala de necropsias y usuarios externos. 4. Brindar apoyo en el procesamiento de tejidos animales, corte macro, elaboración de bloques, láminas histológicas, corte, micro, tinciones de rutina, especiales y de montaje. 5.Coadyuvar en la inactivación y descarte de reactivos químicos y biológicos. 6. Prestar apoyo en la gestión, manejo y custodia del archivo documental del Laboratorio. 7.Colaborar con la atención a docencia y usuarios externos. 8. Contribuir con la recepción de muestras provenientes de usuarios externos. 9. Contribuir con el registro y la información del uso de materiales y equipos del laboratorio. 10. Colaborar con la preparación de los materiales necesarios para el desarrollo de cada práctica de acuerdo a la programación establecida. 11. Brindar apoyo a los grupos de estudio y grupos de investigación que hacen uso del laboratorio. 12. Contribuir y velar por el correcto uso de los equipos de laboratorio, así como mantenerlos en óptimo estado de limpieza. 13. Colaborar a los docentes y estudiantes sobre el uso de los equipos con el fin de que realicen sus prácticas en forma adecuada. 14. Coadyuvar con la aplicación y cumplimiento del reglamento del laboratorio por parte de los usuarios e informar de cualquier eventualidad al Coordinador de laboratorios. 15. Brindar apoyo al coordinador de laboratorios en la elaboración de informes de gestión.</v>
          </cell>
          <cell r="CT431">
            <v>1121819231</v>
          </cell>
          <cell r="CU431">
            <v>27</v>
          </cell>
          <cell r="CV431" t="str">
            <v>54312</v>
          </cell>
          <cell r="CY431">
            <v>7490</v>
          </cell>
          <cell r="CZ431" t="str">
            <v>M6</v>
          </cell>
        </row>
        <row r="432">
          <cell r="B432" t="str">
            <v>0333 DE 2024</v>
          </cell>
          <cell r="C432">
            <v>1121916260</v>
          </cell>
          <cell r="D432" t="str">
            <v>JESSICA YIRNALDY RODRIGUEZ JIMENEZ</v>
          </cell>
          <cell r="E432" t="str">
            <v>CONTRATO DE PRESTACIÓN DE SERVICIOS PROFESIONALES</v>
          </cell>
          <cell r="F432" t="str">
            <v>PRESTACIÓN DE SERVICIOS PROFESIONALES NECESARIO PARA EL FORTALECIMIENTO DE LOS PROCESOS DEL LABORATORIO DE TOXICOLOGÍA DE LA FACULTAD DE CIENCIAS AGROPECUARIAS Y RECURSOS NATURALES DE LA UNIVERSIDAD DE LOS LLANOS.</v>
          </cell>
          <cell r="G432">
            <v>45327</v>
          </cell>
          <cell r="H432">
            <v>12551035</v>
          </cell>
          <cell r="I432" t="str">
            <v>Cuatro (04) meses y tres (03) días calendario</v>
          </cell>
          <cell r="J432">
            <v>45327</v>
          </cell>
          <cell r="K432">
            <v>45450</v>
          </cell>
          <cell r="L432" t="str">
            <v>NO APLICA</v>
          </cell>
          <cell r="M432" t="str">
            <v>NO APLICA</v>
          </cell>
          <cell r="N432" t="str">
            <v>NO APLICA</v>
          </cell>
          <cell r="O432">
            <v>5</v>
          </cell>
          <cell r="P432">
            <v>2653064</v>
          </cell>
          <cell r="Q432">
            <v>45327</v>
          </cell>
          <cell r="R432">
            <v>45351</v>
          </cell>
          <cell r="S432">
            <v>3061228</v>
          </cell>
          <cell r="T432">
            <v>45352</v>
          </cell>
          <cell r="U432">
            <v>45382</v>
          </cell>
          <cell r="V432">
            <v>3061228</v>
          </cell>
          <cell r="W432">
            <v>45383</v>
          </cell>
          <cell r="X432">
            <v>45412</v>
          </cell>
          <cell r="Y432">
            <v>3061228</v>
          </cell>
          <cell r="Z432">
            <v>45413</v>
          </cell>
          <cell r="AA432">
            <v>45443</v>
          </cell>
          <cell r="AB432">
            <v>714287</v>
          </cell>
          <cell r="AC432">
            <v>45444</v>
          </cell>
          <cell r="AD432">
            <v>45450</v>
          </cell>
          <cell r="BI432" t="str">
            <v>Facultad de Ciencias Agropecuarias y Recursos Naturales</v>
          </cell>
          <cell r="BJ432" t="str">
            <v>CRISTÓBAL LUGO LÓPEZ</v>
          </cell>
          <cell r="BK432" t="str">
            <v>Decano de la Facultad de Ciencias Agropecuarias y Recursos Naturales</v>
          </cell>
          <cell r="BL432">
            <v>154</v>
          </cell>
          <cell r="BM432">
            <v>45327.534131944441</v>
          </cell>
          <cell r="BN432">
            <v>458377735</v>
          </cell>
          <cell r="BO432">
            <v>703</v>
          </cell>
          <cell r="BP432">
            <v>45327</v>
          </cell>
          <cell r="BQ432">
            <v>12551035</v>
          </cell>
          <cell r="CS432" t="str">
            <v>1. Colaborar en el mantenimiento y organización de Laboratorios de Toxicología y Biotecnología y Laboratorio de Microbiología Animal. 2. Apoyar la organización, actualización de hojas de vida de equipos, el registro y la información del uso de materiales y equipos del laboratorio y reactivos. 3. Prestar apoyo en el análisis de muestras en el laboratorio, así como en ensayos de laboratorio necesarios para el desarrollo de actividades curriculares y grupos de investigación que hacen uso del laboratorio. 4. Colaborar en el mantenimiento y preservación del material biológico utilizado en proyectos de investigación y actividades curriculares. 5. Apoyar la preparación y rotulado de los reactivos requeridos para los procesos según solicitud del servicio. 6. Colaborar con la preparación de los materiales, inactivación y descarte de reactivos químicos y biológicos necesarios para el desarrollo de cada práctica de acuerdo a la programación establecida. 7. Contribuir y velar por el correcto uso de los equipos de laboratorio, así como mantenerlos en óptimo estado de limpieza. 8. Colaborar a los docentes y estudiantes sobre el uso de los equipos con el fin de que realicen sus prácticas en forma adecuada. 9. Coadyuvar con la esterilización de material de vidrio y otros elementos de laboratorio para el desarrollo de las prácticas y actividades de proyectos de investigación. 10. Apoyar con el descarte, clasificación, rotulación y diligenciamiento de formatos de residuos biológicos y de residuos líquidos y sólidos derivados de las practicas académicas y de investigación realizadas en el laboratorio. 11. Coadyuvar con la aplicación y cumplimiento del reglamento del laboratorio por parte de los usuarios e informar de cualquier eventualidad al Coordinador de laboratorios. 12. Brindar apoyo al coordinador del laboratorio en la elaboración de informes de gestión, así como el manejo y custodia del archivo documental del laboratorio.</v>
          </cell>
          <cell r="CT432">
            <v>1121916260</v>
          </cell>
          <cell r="CU432">
            <v>27</v>
          </cell>
          <cell r="CV432" t="str">
            <v>54200</v>
          </cell>
          <cell r="CY432">
            <v>7210</v>
          </cell>
          <cell r="CZ432" t="str">
            <v>M6</v>
          </cell>
        </row>
        <row r="433">
          <cell r="B433" t="str">
            <v>0334 DE 2024</v>
          </cell>
          <cell r="C433">
            <v>40343210</v>
          </cell>
          <cell r="D433" t="str">
            <v>LEIDY YULIED VARGAS MONTOYA</v>
          </cell>
          <cell r="E433" t="str">
            <v>CONTRATO DE PRESTACIÓN DE SERVICIOS PROFESIONALES</v>
          </cell>
          <cell r="F433" t="str">
            <v>PRESTACIÓN DE SERVICIOS PROFESIONALES NECESARIO PARA EL FORTALECIMIENTO DE LOS PROCESOS DEL LABORATORIO DE FISIOLOGÍA Y PARASITOLOGÍA DE LA FACULTAD DE CIENCIAS AGROPECUARIAS Y RECURSOS NATURALES DE LA UNIVERSIDAD DE LOS LLANOS.</v>
          </cell>
          <cell r="G433">
            <v>45327</v>
          </cell>
          <cell r="H433">
            <v>12551035</v>
          </cell>
          <cell r="I433" t="str">
            <v>Cuatro (04) meses y tres (03) días calendario</v>
          </cell>
          <cell r="J433">
            <v>45327</v>
          </cell>
          <cell r="K433">
            <v>45450</v>
          </cell>
          <cell r="L433" t="str">
            <v>NO APLICA</v>
          </cell>
          <cell r="M433" t="str">
            <v>NO APLICA</v>
          </cell>
          <cell r="N433" t="str">
            <v>NO APLICA</v>
          </cell>
          <cell r="O433">
            <v>5</v>
          </cell>
          <cell r="P433">
            <v>2653064</v>
          </cell>
          <cell r="Q433">
            <v>45327</v>
          </cell>
          <cell r="R433">
            <v>45351</v>
          </cell>
          <cell r="S433">
            <v>3061228</v>
          </cell>
          <cell r="T433">
            <v>45352</v>
          </cell>
          <cell r="U433">
            <v>45382</v>
          </cell>
          <cell r="V433">
            <v>3061228</v>
          </cell>
          <cell r="W433">
            <v>45383</v>
          </cell>
          <cell r="X433">
            <v>45412</v>
          </cell>
          <cell r="Y433">
            <v>3061228</v>
          </cell>
          <cell r="Z433">
            <v>45413</v>
          </cell>
          <cell r="AA433">
            <v>45443</v>
          </cell>
          <cell r="AB433">
            <v>714287</v>
          </cell>
          <cell r="AC433">
            <v>45444</v>
          </cell>
          <cell r="AD433">
            <v>45450</v>
          </cell>
          <cell r="BI433" t="str">
            <v>Facultad de Ciencias Agropecuarias y Recursos Naturales</v>
          </cell>
          <cell r="BJ433" t="str">
            <v>CRISTÓBAL LUGO LÓPEZ</v>
          </cell>
          <cell r="BK433" t="str">
            <v>Decano de la Facultad de Ciencias Agropecuarias y Recursos Naturales</v>
          </cell>
          <cell r="BL433">
            <v>154</v>
          </cell>
          <cell r="BM433">
            <v>45327.534131944441</v>
          </cell>
          <cell r="BN433">
            <v>458377735</v>
          </cell>
          <cell r="BO433">
            <v>694</v>
          </cell>
          <cell r="BP433">
            <v>45327</v>
          </cell>
          <cell r="BQ433">
            <v>12551035</v>
          </cell>
          <cell r="CS433" t="str">
            <v>1. Prestar apoyo al proceso de análisis e identificación de parásitos de importancia veterinaria, acordes a la disponibilidad de claves taxonómicas. 2. Apoyar la recepción de muestras para diagnostico parasitológico. 3. Coadyuvar con la orientación a los usuarios de los laboratorios en las normas de bioseguridad internas para el laboratorio. 4. Contribuir con el buen uso de los equipos de diagnóstico y uso académico; microscopía básica, microscopio invertido, fluorescencia, incubadora, centrifugas, equipo de química sanguínea y hematología los cuales están a disposición de los procesos. 5. Prestar el apoyo requerido en la toma de electrocardiogramas en animales. 6. Prestar apoyo en la preparación del material, los reactivos y equipos para la ejecución de prácticas. 7. Contribuir con la actualización de los formatos establecido por el SIG para hojas de vida de los equipos y de inventario de reactivos. 8. Apoyar la preparación y rotulado de los reactivos requeridos para los procesos según solicitud del servicio. 9. Coadyuvar en la inactivación y descarte de reactivos químicos y biológicos. 10. Contribuir con el registro y la información del uso de materiales y equipos del laboratorio. 11. Apoyar el diseño y diligenciamiento de formatos requeridos en los diferentes procesos del laboratorio. 12. Contribuir con la realización de prácticas de los cursos a las cuales el Laboratorio presta servicios. 13. Apoyar los grupos de estudio e investigación que hacen uso de esta dependencia. 14. Coadyuvar en la revisión y mantenimiento de los equipos utilizados en los procesos. 15. Colaborar en la atención a estudiantes que realizan prácticas en trabajos independientes en el laboratorio. 16. Contribuir con el diligenciamiento de los formatos reglamentados para el funcionamiento de los equipos. 17. Apoyar en conjunto con el coordinador del Laboratorio la realización de informes de gestión. 18. Prestar apoyo en la gestión, manejo y custodia del archivo documental del laboratorio.</v>
          </cell>
          <cell r="CT433">
            <v>40343210.799999997</v>
          </cell>
          <cell r="CU433">
            <v>27</v>
          </cell>
          <cell r="CV433" t="str">
            <v>54314</v>
          </cell>
          <cell r="CY433">
            <v>8299</v>
          </cell>
          <cell r="CZ433" t="str">
            <v>M6</v>
          </cell>
        </row>
        <row r="434">
          <cell r="B434" t="str">
            <v>0335 DE 2024</v>
          </cell>
          <cell r="C434">
            <v>1016056089</v>
          </cell>
          <cell r="D434" t="str">
            <v>DIANA CAROLINA CIFUENTES GUERRERO</v>
          </cell>
          <cell r="E434" t="str">
            <v>CONTRATO DE PRESTACIÓN DE SERVICIOS PROFESIONALES</v>
          </cell>
          <cell r="F434" t="str">
            <v>PRESTACIÓN DE SERVICIOS PROFESIONALES NECESARIO PARA EL FORTALECIMIENTO DE LOS PROCESOS DEL CENTRO CLÍNICO VETERINARIO DE LA FACULTAD DE CIENCIAS AGROPECUARIAS Y RECURSOS NATURALES DE LA UNIVERSIDAD DE LOS LLANOS.</v>
          </cell>
          <cell r="G434">
            <v>45327</v>
          </cell>
          <cell r="H434">
            <v>11195050</v>
          </cell>
          <cell r="I434" t="str">
            <v>Cuatro (04) meses y tres (03) días calendario</v>
          </cell>
          <cell r="J434">
            <v>45327</v>
          </cell>
          <cell r="K434">
            <v>45450</v>
          </cell>
          <cell r="L434" t="str">
            <v>NO APLICA</v>
          </cell>
          <cell r="M434" t="str">
            <v>NO APLICA</v>
          </cell>
          <cell r="N434" t="str">
            <v>NO APLICA</v>
          </cell>
          <cell r="O434">
            <v>5</v>
          </cell>
          <cell r="P434">
            <v>2366433</v>
          </cell>
          <cell r="Q434">
            <v>45327</v>
          </cell>
          <cell r="R434">
            <v>45351</v>
          </cell>
          <cell r="S434">
            <v>2730500</v>
          </cell>
          <cell r="T434">
            <v>45352</v>
          </cell>
          <cell r="U434">
            <v>45382</v>
          </cell>
          <cell r="V434">
            <v>2730500</v>
          </cell>
          <cell r="W434">
            <v>45383</v>
          </cell>
          <cell r="X434">
            <v>45412</v>
          </cell>
          <cell r="Y434">
            <v>2730500</v>
          </cell>
          <cell r="Z434">
            <v>45413</v>
          </cell>
          <cell r="AA434">
            <v>45443</v>
          </cell>
          <cell r="AB434">
            <v>637117</v>
          </cell>
          <cell r="AC434">
            <v>45444</v>
          </cell>
          <cell r="AD434">
            <v>45450</v>
          </cell>
          <cell r="BI434" t="str">
            <v>Facultad de Ciencias Agropecuarias y Recursos Naturales</v>
          </cell>
          <cell r="BJ434" t="str">
            <v>CRISTÓBAL LUGO LÓPEZ</v>
          </cell>
          <cell r="BK434" t="str">
            <v>Decano de la Facultad de Ciencias Agropecuarias y Recursos Naturales</v>
          </cell>
          <cell r="BL434">
            <v>154</v>
          </cell>
          <cell r="BM434">
            <v>45327.534131944441</v>
          </cell>
          <cell r="BN434">
            <v>458377735</v>
          </cell>
          <cell r="BO434">
            <v>698</v>
          </cell>
          <cell r="BP434">
            <v>45327</v>
          </cell>
          <cell r="BQ434">
            <v>11195050</v>
          </cell>
          <cell r="CS434" t="str">
            <v>1. Coadyuvar en la recepción de pacientes pequeños animales. 2. Apoyar los procesos de consulta externa de pacientes pequeños animales. 3. Prestar apoyo en la recepción y atención de urgencias a pacientes pequeños animales. 4. Prestar apoyo en procedimientos anestésicos y quirúrgicos de pacientes pequeños animales. 5. Apoyar la interpretación de exámenes paraclínicos de laboratorio clínico e imagenológicos. 6. Contribuir con el seguimiento de pacientes pequeños animales en hospitalización y en unidad de cuidados intensivos. 7. Prestar apoyo en las prácticas que llevan a cabo los docentes en el Centro Clínico Veterinarios. 8. Prestar apoyo en los procesos de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el inventario de las cajas de emergencia que se encuentran en hospitalización. 13. Coadyuvar en la planeación y elaboración de un programa terapéutico que evalúe el proceso preoperatorio, intraoperatorio y posoperatorio quirúrgico del paciente en cuanto a la prevención y manejo del dolor. 14. Contribuir en el manejo del dolor agudo y crónico de los pacientes dentro y fuera del quirófano de forma acertada. 15. Colaborar en brindar atención veterinaria como anestesiólogo de pequeñas especies y fauna en urgencias. 16. Colaborar en el conocimiento e interpretación de los diferentes parámetros hemodinámicos. 17. Apoyar en la interpretación de los resultados de laboratorio que se apliquen a la valoración preanestésica y seguimiento de los pacientes de procesos anestésicos. 18. Contribuir en el manejo de equipos y técnicas de monitoreo invasivo y no invasivo dentro y fuera del quirófano. 19. Coadyuvar en el diligenciamiento de   los documentos requeridos para los procesos anestésicos como son consentimiento informado, autorización de sedación y protocolo anestésico y anexos físicos o electrónicos que estén encadenados con la prestación del servicio de anestesiología.</v>
          </cell>
          <cell r="CT434">
            <v>1016056089</v>
          </cell>
          <cell r="CU434">
            <v>27</v>
          </cell>
          <cell r="CV434" t="str">
            <v>54703</v>
          </cell>
          <cell r="CY434">
            <v>5611</v>
          </cell>
          <cell r="CZ434" t="str">
            <v>M5</v>
          </cell>
        </row>
        <row r="435">
          <cell r="B435" t="str">
            <v>0336 DE 2024</v>
          </cell>
          <cell r="C435">
            <v>1073505088</v>
          </cell>
          <cell r="D435" t="str">
            <v>ANDREA YAMILY GUECHA CASTILLO</v>
          </cell>
          <cell r="E435" t="str">
            <v>CONTRATO DE PRESTACIÓN DE SERVICIOS DE APOYO A LA GESTIÓN</v>
          </cell>
          <cell r="F435" t="str">
            <v>PRESTACIÓN DE SERVICIOS DE APOYO A LA GESTIÓN NECESARIO PARA EL FORTALECIMIENTO DE LOS PROCESOS EN EL LABORATORIO DE ANATOMÍA ANIMAL DE LA FACULTAD DE CIENCIAS AGROPECUARIAS Y RECURSOS NATURALES DE LA UNIVERSIDAD DE LOS LLANOS.</v>
          </cell>
          <cell r="G435">
            <v>45327</v>
          </cell>
          <cell r="H435">
            <v>8890321</v>
          </cell>
          <cell r="I435" t="str">
            <v>Cuatro (04) meses y tres (03) días calendario</v>
          </cell>
          <cell r="J435">
            <v>45327</v>
          </cell>
          <cell r="K435">
            <v>45450</v>
          </cell>
          <cell r="L435" t="str">
            <v>NO APLICA</v>
          </cell>
          <cell r="M435" t="str">
            <v>NO APLICA</v>
          </cell>
          <cell r="N435" t="str">
            <v>NO APLICA</v>
          </cell>
          <cell r="O435">
            <v>5</v>
          </cell>
          <cell r="P435">
            <v>1879255</v>
          </cell>
          <cell r="Q435">
            <v>45327</v>
          </cell>
          <cell r="R435">
            <v>45351</v>
          </cell>
          <cell r="S435">
            <v>2168371</v>
          </cell>
          <cell r="T435">
            <v>45352</v>
          </cell>
          <cell r="U435">
            <v>45382</v>
          </cell>
          <cell r="V435">
            <v>2168371</v>
          </cell>
          <cell r="W435">
            <v>45383</v>
          </cell>
          <cell r="X435">
            <v>45412</v>
          </cell>
          <cell r="Y435">
            <v>2168371</v>
          </cell>
          <cell r="Z435">
            <v>45413</v>
          </cell>
          <cell r="AA435">
            <v>45443</v>
          </cell>
          <cell r="AB435">
            <v>505953</v>
          </cell>
          <cell r="AC435">
            <v>45444</v>
          </cell>
          <cell r="AD435">
            <v>45450</v>
          </cell>
          <cell r="BI435" t="str">
            <v>Facultad de Ciencias Agropecuarias y Recursos Naturales</v>
          </cell>
          <cell r="BJ435" t="str">
            <v>CRISTÓBAL LUGO LÓPEZ</v>
          </cell>
          <cell r="BK435" t="str">
            <v>Decano de la Facultad de Ciencias Agropecuarias y Recursos Naturales</v>
          </cell>
          <cell r="BL435">
            <v>154</v>
          </cell>
          <cell r="BM435">
            <v>45327.534131944441</v>
          </cell>
          <cell r="BN435">
            <v>458377735</v>
          </cell>
          <cell r="BO435">
            <v>688</v>
          </cell>
          <cell r="BP435">
            <v>45327</v>
          </cell>
          <cell r="BQ435">
            <v>8890321</v>
          </cell>
          <cell r="CS435" t="str">
            <v>1.Contribuir con la preparación de los animales a sacrificar y recolectar residuos biológicos. 2.Prestar apoyo en la recolección, organización, empaquetado y entrega de residuos biológicos a la entidad recolectora pertinente. 3. Apoyar la organización, limpieza y desinfección del lugar destinado para las herramientas. 4. Apoyar en el control y registro de los equipos para garantizar el normal funcionamiento del laboratorio. 5. Prestar apoyo en la desinfección y aseo de la sala de Necropsia. 6. Colaborar con el control de temperaturas del cuarto frio. 7. Apoyar la preparación y rotulado de los reactivos requeridos para los procesos según solicitud del servicio. 8. Contribuir con la recepción de muestras provenientes de usuarios externos. 9. Coadyuvar en la inactivación y descarte de reactivos químicos y biológicos. 10. Contribuir con el registro y la información del uso de materiales y equipos del laboratorio. 11. Colaborar con la atención a docencia y usuarios externos. 12. Apoyar el diseño y diligenciamiento de formatos requeridos en los diferentes procesos del laboratorio. 13. Colaborar con la preparación de los materiales necesarios para el desarrollo de cada práctica de acuerdo a la programación establecida. 14. Brindar apoyo a los grupos de estudio y grupos de investigación que hacen uso del laboratorio. 15. Contribuir y velar por el correcto uso de los equipos de laboratorio, así como mantenerlos en óptimo estado de limpieza. 16. Colaborar a los docentes y estudiantes sobre el uso de los equipos con el fin de que realicen sus prácticas en forma adecuada. 17. Coadyuvar con la aplicación y cumplimiento del reglamento del laboratorio por parte de los usuarios e informar de cualquier eventualidad al Coordinador de laboratorios. 18. Brindar apoyo al coordinador de laboratorios en la elaboración de informes de gestión. 19. Prestar apoyo en la gestión, manejo y custodia del archivo documental del Laboratorio.</v>
          </cell>
          <cell r="CT435">
            <v>1073505088.2</v>
          </cell>
          <cell r="CU435">
            <v>27</v>
          </cell>
          <cell r="CV435" t="str">
            <v>54200</v>
          </cell>
          <cell r="CY435">
            <v>7500</v>
          </cell>
          <cell r="CZ435" t="str">
            <v>M6</v>
          </cell>
        </row>
        <row r="436">
          <cell r="B436" t="str">
            <v>0337 DE 2024</v>
          </cell>
          <cell r="C436">
            <v>1121956247</v>
          </cell>
          <cell r="D436" t="str">
            <v>ANA MARIA CASTRO BARRERA</v>
          </cell>
          <cell r="E436" t="str">
            <v>CONTRATO DE PRESTACIÓN DE SERVICIOS DE APOYO A LA GESTIÓN</v>
          </cell>
          <cell r="F436" t="str">
            <v>PRESTACIÓN DE SERVICIOS DE APOYO A LA GESTIÓN NECESARIO PARA EL FORTALECIMIENTO DE LOS PROCESOS DEL HERBARIO LLANOS DE LA FACULTAD DE CIENCIAS BÁSICAS E INGENIERÍA DE LA UNIVERSIDAD DE LOS LLANOS.</v>
          </cell>
          <cell r="G436">
            <v>45327</v>
          </cell>
          <cell r="H436">
            <v>8890321</v>
          </cell>
          <cell r="I436" t="str">
            <v>Cuatro (04) meses y tres (03) días calendario</v>
          </cell>
          <cell r="J436">
            <v>45327</v>
          </cell>
          <cell r="K436">
            <v>45450</v>
          </cell>
          <cell r="L436" t="str">
            <v>NO APLICA</v>
          </cell>
          <cell r="M436" t="str">
            <v>NO APLICA</v>
          </cell>
          <cell r="N436" t="str">
            <v>NO APLICA</v>
          </cell>
          <cell r="O436">
            <v>5</v>
          </cell>
          <cell r="P436">
            <v>1879255</v>
          </cell>
          <cell r="Q436">
            <v>45327</v>
          </cell>
          <cell r="R436">
            <v>45351</v>
          </cell>
          <cell r="S436">
            <v>2168371</v>
          </cell>
          <cell r="T436">
            <v>45352</v>
          </cell>
          <cell r="U436">
            <v>45382</v>
          </cell>
          <cell r="V436">
            <v>2168371</v>
          </cell>
          <cell r="W436">
            <v>45383</v>
          </cell>
          <cell r="X436">
            <v>45412</v>
          </cell>
          <cell r="Y436">
            <v>2168371</v>
          </cell>
          <cell r="Z436">
            <v>45413</v>
          </cell>
          <cell r="AA436">
            <v>45443</v>
          </cell>
          <cell r="AB436">
            <v>505953</v>
          </cell>
          <cell r="AC436">
            <v>45444</v>
          </cell>
          <cell r="AD436">
            <v>45450</v>
          </cell>
          <cell r="BI436" t="str">
            <v>Facultad de Ciencias Básicas e Ingeniería</v>
          </cell>
          <cell r="BJ436" t="str">
            <v>ELVIS MIGUEL PEREZ RODRIGUEZ</v>
          </cell>
          <cell r="BK436" t="str">
            <v>Decano de la Facultad de Ciencias Básicas e Ingeniería</v>
          </cell>
          <cell r="BL436">
            <v>154</v>
          </cell>
          <cell r="BM436">
            <v>45327.534131944441</v>
          </cell>
          <cell r="BN436">
            <v>458377735</v>
          </cell>
          <cell r="BO436">
            <v>717</v>
          </cell>
          <cell r="BP436">
            <v>45327</v>
          </cell>
          <cell r="BQ436">
            <v>8890321</v>
          </cell>
          <cell r="CS436" t="str">
            <v xml:space="preserve">1. Contribuir en la atención adecuada, facilitando los procesos y brindando la información al público docente, estudiantil, administrativo y exterior a la Universidad.  2. Brindar apoyo en las acciones necesarias que permitan la conservación de las diferentes colecciones y restauración de las muestras existentes en el Herbario de la Universidad. 3. Colaborar con el montaje de material botánico. 4. Brindar apoyo en el secado de material Botánico. 5. Contribuir en la inclusión del material botánico. 6. Colaborar con la elaboración de carpetas y etiquetas de los diferentes elementos del Herbario. 7. Colaborar con la elaboración de listados de especies. 8. Contribuir con el control fitosanitario de la colección. 9. Contribuir en la atención de las necesidades que se presenten y que sean de competencia para hacer las gestiones necesarias para dar la solución pertinente. </v>
          </cell>
          <cell r="CT436">
            <v>1121956247</v>
          </cell>
          <cell r="CU436">
            <v>136</v>
          </cell>
          <cell r="CV436" t="str">
            <v>57309</v>
          </cell>
          <cell r="CY436">
            <v>8299</v>
          </cell>
          <cell r="CZ436" t="str">
            <v>M6</v>
          </cell>
        </row>
        <row r="437">
          <cell r="B437" t="str">
            <v>0338 DE 2024</v>
          </cell>
          <cell r="C437">
            <v>1121852735</v>
          </cell>
          <cell r="D437" t="str">
            <v>JAVIER AUGUSTO SANCHEZ MARTINEZ</v>
          </cell>
          <cell r="E437" t="str">
            <v>CONTRATO DE PRESTACIÓN DE SERVICIOS DE APOYO A LA GESTIÓN</v>
          </cell>
          <cell r="F437" t="str">
            <v>PRESTACIÓN DE SERVICIOS DE APOYO A LA GESTIÓN NECESARIO PARA EL FORTALECIMIENTO DE LOS PROCESOS DEL LABORATORIO DE QUÍMICA DE LA FACULTAD DE CIENCIAS BÁSICAS E INGENIERÍA DE LA UNIVERSIDAD DE LOS LLANOS.</v>
          </cell>
          <cell r="G437">
            <v>45327</v>
          </cell>
          <cell r="H437">
            <v>8890321</v>
          </cell>
          <cell r="I437" t="str">
            <v>Cuatro (04) meses y tres (03) días calendario</v>
          </cell>
          <cell r="J437">
            <v>45327</v>
          </cell>
          <cell r="K437">
            <v>45450</v>
          </cell>
          <cell r="L437" t="str">
            <v>NO APLICA</v>
          </cell>
          <cell r="M437" t="str">
            <v>NO APLICA</v>
          </cell>
          <cell r="N437" t="str">
            <v>NO APLICA</v>
          </cell>
          <cell r="O437">
            <v>5</v>
          </cell>
          <cell r="P437">
            <v>1879255</v>
          </cell>
          <cell r="Q437">
            <v>45327</v>
          </cell>
          <cell r="R437">
            <v>45351</v>
          </cell>
          <cell r="S437">
            <v>2168371</v>
          </cell>
          <cell r="T437">
            <v>45352</v>
          </cell>
          <cell r="U437">
            <v>45382</v>
          </cell>
          <cell r="V437">
            <v>2168371</v>
          </cell>
          <cell r="W437">
            <v>45383</v>
          </cell>
          <cell r="X437">
            <v>45412</v>
          </cell>
          <cell r="Y437">
            <v>2168371</v>
          </cell>
          <cell r="Z437">
            <v>45413</v>
          </cell>
          <cell r="AA437">
            <v>45443</v>
          </cell>
          <cell r="AB437">
            <v>505953</v>
          </cell>
          <cell r="AC437">
            <v>45444</v>
          </cell>
          <cell r="AD437">
            <v>45450</v>
          </cell>
          <cell r="BI437" t="str">
            <v>Facultad de Ciencias Básicas e Ingeniería</v>
          </cell>
          <cell r="BJ437" t="str">
            <v>ELVIS MIGUEL PEREZ RODRIGUEZ</v>
          </cell>
          <cell r="BK437" t="str">
            <v>Decano de la Facultad de Ciencias Básicas e Ingeniería</v>
          </cell>
          <cell r="BL437">
            <v>154</v>
          </cell>
          <cell r="BM437">
            <v>45327.534131944441</v>
          </cell>
          <cell r="BN437">
            <v>458377735</v>
          </cell>
          <cell r="BO437">
            <v>711</v>
          </cell>
          <cell r="BP437">
            <v>45327</v>
          </cell>
          <cell r="BQ437">
            <v>8890321</v>
          </cell>
          <cell r="CS437" t="str">
            <v>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 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v>
          </cell>
          <cell r="CT437">
            <v>1121852735</v>
          </cell>
          <cell r="CU437">
            <v>136</v>
          </cell>
          <cell r="CV437" t="str">
            <v>57603</v>
          </cell>
          <cell r="CY437">
            <v>8299</v>
          </cell>
          <cell r="CZ437" t="str">
            <v>M6</v>
          </cell>
        </row>
        <row r="438">
          <cell r="B438" t="str">
            <v>0339 DE 2024</v>
          </cell>
          <cell r="C438">
            <v>17348238</v>
          </cell>
          <cell r="D438" t="str">
            <v>HECTOR ROJAS RICO</v>
          </cell>
          <cell r="E438" t="str">
            <v>CONTRATO DE PRESTACIÓN DE SERVICIOS DE APOYO A LA GESTIÓN</v>
          </cell>
          <cell r="F438" t="str">
            <v>PRESTACIÓN DE SERVICIOS DE APOYO A LA GESTIÓN NECESARIO PARA EL FORTALECIMIENTO DE LOS PROCESOS DEL LABORATORIO DE ELECTRÓNICA DE LA FACULTAD DE CIENCIAS BÁSICAS E INGENIERÍA DE LA UNIVERSIDAD DE LOS LLANOS.</v>
          </cell>
          <cell r="G438">
            <v>45327</v>
          </cell>
          <cell r="H438">
            <v>8890321</v>
          </cell>
          <cell r="I438" t="str">
            <v>Cuatro (04) meses y tres (03) días calendario</v>
          </cell>
          <cell r="J438">
            <v>45327</v>
          </cell>
          <cell r="K438">
            <v>45450</v>
          </cell>
          <cell r="L438" t="str">
            <v>NO APLICA</v>
          </cell>
          <cell r="M438" t="str">
            <v>NO APLICA</v>
          </cell>
          <cell r="N438" t="str">
            <v>NO APLICA</v>
          </cell>
          <cell r="O438">
            <v>5</v>
          </cell>
          <cell r="P438">
            <v>1879255</v>
          </cell>
          <cell r="Q438">
            <v>45327</v>
          </cell>
          <cell r="R438">
            <v>45351</v>
          </cell>
          <cell r="S438">
            <v>2168371</v>
          </cell>
          <cell r="T438">
            <v>45352</v>
          </cell>
          <cell r="U438">
            <v>45382</v>
          </cell>
          <cell r="V438">
            <v>2168371</v>
          </cell>
          <cell r="W438">
            <v>45383</v>
          </cell>
          <cell r="X438">
            <v>45412</v>
          </cell>
          <cell r="Y438">
            <v>2168371</v>
          </cell>
          <cell r="Z438">
            <v>45413</v>
          </cell>
          <cell r="AA438">
            <v>45443</v>
          </cell>
          <cell r="AB438">
            <v>505953</v>
          </cell>
          <cell r="AC438">
            <v>45444</v>
          </cell>
          <cell r="AD438">
            <v>45450</v>
          </cell>
          <cell r="BI438" t="str">
            <v>Facultad de Ciencias Básicas e Ingeniería</v>
          </cell>
          <cell r="BJ438" t="str">
            <v>ELVIS MIGUEL PEREZ RODRIGUEZ</v>
          </cell>
          <cell r="BK438" t="str">
            <v>Decano de la Facultad de Ciencias Básicas e Ingeniería</v>
          </cell>
          <cell r="BL438">
            <v>154</v>
          </cell>
          <cell r="BM438">
            <v>45327.534131944441</v>
          </cell>
          <cell r="BN438">
            <v>458377735</v>
          </cell>
          <cell r="BO438">
            <v>705</v>
          </cell>
          <cell r="BP438">
            <v>45327</v>
          </cell>
          <cell r="BQ438">
            <v>8890321</v>
          </cell>
          <cell r="CS438" t="str">
            <v>1. Brindar apoyo a profesores, estudiantes y comunidad universitaria en general que requieran el servicio de laboratorio como apoyo a la actividad académica. 2. Contribuir con el montaje, entrega y recepción de materiales en las prácticas de laboratorio de Electrónica y el registro en la carpeta de usuario. 3. Coadyuvar en el correcto uso de los equipos de laboratorio de Electrónica, así como mantenerlos en óptimo estado de limpieza para su buen funcionamiento.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de electrónica por parte de los estudiantes. 7. Apoyar con las acciones necesarias para el control de la realización de las prácticas realizadas en el respectivo formato. 8. Apoyar y verificar el préstamo de materiales y equipos a usuarios internos y externos (docentes y estudiantes de tesis de grado) y registrarlos en el formato establecido. 9. Brindar apoyo al director de laboratorio en la realización de las necesidades (material) para la compra anual. 10. Colaborar con el control del estado de la toma corriente y verificar que el laboratorio quede en completo orden. 11. Contribuir en la elaboración de la lista de deudores. 12. Contribuir con el control del uso de los equipos de laboratorio de electrónica. 13. Prestar apoyo con el reporte de los daños que se originen en las instalaciones al director del laboratorio.</v>
          </cell>
          <cell r="CT438">
            <v>17348238</v>
          </cell>
          <cell r="CU438">
            <v>136</v>
          </cell>
          <cell r="CV438" t="str">
            <v>57305</v>
          </cell>
          <cell r="CY438">
            <v>8299</v>
          </cell>
          <cell r="CZ438" t="str">
            <v>M6</v>
          </cell>
        </row>
        <row r="439">
          <cell r="B439" t="str">
            <v>0340 DE 2024</v>
          </cell>
          <cell r="C439">
            <v>1121913446</v>
          </cell>
          <cell r="D439" t="str">
            <v xml:space="preserve">EVER ALEXANDER FINO HERNANDEZ </v>
          </cell>
          <cell r="E439" t="str">
            <v>CONTRATO DE PRESTACIÓN DE SERVICIOS DE APOYO A LA GESTIÓN</v>
          </cell>
          <cell r="F439" t="str">
            <v>PRESTACIÓN DE SERVICIOS DE APOYO A LA GESTIÓN NECESARIO PARA EL FORTALECIMIENTO DE LOS PROCESOS DEL LABORATORIO DE BIOLOGÍA DE LA FACULTAD DE CIENCIAS BÁSICAS E INGENIERÍA DE LA UNIVERSIDAD DE LOS LLANOS.</v>
          </cell>
          <cell r="G439">
            <v>45327</v>
          </cell>
          <cell r="H439">
            <v>8890321</v>
          </cell>
          <cell r="I439" t="str">
            <v>Cuatro (04) meses y tres (03) días calendario</v>
          </cell>
          <cell r="J439">
            <v>45327</v>
          </cell>
          <cell r="K439">
            <v>45450</v>
          </cell>
          <cell r="L439" t="str">
            <v>NO APLICA</v>
          </cell>
          <cell r="M439" t="str">
            <v>NO APLICA</v>
          </cell>
          <cell r="N439" t="str">
            <v>NO APLICA</v>
          </cell>
          <cell r="O439">
            <v>5</v>
          </cell>
          <cell r="P439">
            <v>1879255</v>
          </cell>
          <cell r="Q439">
            <v>45327</v>
          </cell>
          <cell r="R439">
            <v>45351</v>
          </cell>
          <cell r="S439">
            <v>2168371</v>
          </cell>
          <cell r="T439">
            <v>45352</v>
          </cell>
          <cell r="U439">
            <v>45382</v>
          </cell>
          <cell r="V439">
            <v>2168371</v>
          </cell>
          <cell r="W439">
            <v>45383</v>
          </cell>
          <cell r="X439">
            <v>45412</v>
          </cell>
          <cell r="Y439">
            <v>2168371</v>
          </cell>
          <cell r="Z439">
            <v>45413</v>
          </cell>
          <cell r="AA439">
            <v>45443</v>
          </cell>
          <cell r="AB439">
            <v>505953</v>
          </cell>
          <cell r="AC439">
            <v>45444</v>
          </cell>
          <cell r="AD439">
            <v>45450</v>
          </cell>
          <cell r="BI439" t="str">
            <v>Facultad de Ciencias Básicas e Ingeniería</v>
          </cell>
          <cell r="BJ439" t="str">
            <v>ELVIS MIGUEL PEREZ RODRIGUEZ</v>
          </cell>
          <cell r="BK439" t="str">
            <v>Decano de la Facultad de Ciencias Básicas e Ingeniería</v>
          </cell>
          <cell r="BL439">
            <v>154</v>
          </cell>
          <cell r="BM439">
            <v>45327.534131944441</v>
          </cell>
          <cell r="BN439">
            <v>458377735</v>
          </cell>
          <cell r="BO439">
            <v>712</v>
          </cell>
          <cell r="BP439">
            <v>45327</v>
          </cell>
          <cell r="BQ439">
            <v>8890321</v>
          </cell>
          <cell r="CS439" t="str">
            <v>1. Contribuir en la atención adecuada, facilitando los procesos y brindando la información al público en general, que visite el laboratorio y requiera hacer uso de sus elementos. 2. Coadyuvar en la solicitud de insumos y requerimientos para los laboratorios de Biología. 3. Brindar apoyo a estudiantes en el manejo de los materiales y equipos del Laboratorio de Biología para el desarrollo de las prácticas de los programas académicos. 4. Colaborar con la preparación de los materiales necesarios para el desarrollo de cada práctica de acuerdo a la programación establecida. 5. Contribuir con la planeación y coordinación de los horarios para prácticas en los diferentes programas. 6. Apoyar la preparación de soluciones y medios de cultivo para las diferentes prácticas. 7. Apoyar la elaboración de los informes técnicos y protocolos de bioseguridad. 8. Apoyar, promover y velar por el estricto cumplimiento de protocolos de uso de equipos y bioseguridad del laboratorio. 9. Colaborar con la esterilización del material de vidrio y otros elementos del laboratorio, como también material de usuarios externos. 10. Brindar apoyo en la recepción, clasificación, registro y archivo, llevando control de ingresos manual y digital de toda la documentación antigua y actual concerniente a las diferentes operaciones realizadas en el laboratorio. 11. Colaborar en la actualización de la base de datos del archivo general, actualización y mejora del banco de guías del laboratorio para cada programa académico. 12. Colaborar con el descarte, clasificación, rotulación y diligenciamiento de material de vidrio quebrado y residuos líquidos de reactivos derivados de las prácticas académicas e investigativas realizadas en el laboratorio. 13. Coadyuvar con las acciones necesarias para la gestión y manejo de residuos sólidos para su posterior disposición. 14. Prestar apoyo en la elaboración de documentos para la baja de equipos después de ser evaluados técnicamente, muebles y materiales que cumplen su vida útil y actualización del inventario de equipos y material de laboratorio, verificación de existencias y faltantes según el comprobante de la Sección de Almacén.</v>
          </cell>
          <cell r="CT439">
            <v>1121913446.0999999</v>
          </cell>
          <cell r="CU439">
            <v>136</v>
          </cell>
          <cell r="CV439" t="str">
            <v>57602</v>
          </cell>
          <cell r="CY439">
            <v>8544</v>
          </cell>
          <cell r="CZ439" t="str">
            <v>M3</v>
          </cell>
        </row>
        <row r="440">
          <cell r="B440" t="str">
            <v>0341 DE 2024</v>
          </cell>
          <cell r="C440">
            <v>1121955587</v>
          </cell>
          <cell r="D440" t="str">
            <v>YENI TATIANA MOLINA MORENO</v>
          </cell>
          <cell r="E440" t="str">
            <v>CONTRATO DE PRESTACIÓN DE SERVICIOS DE APOYO A LA GESTIÓN</v>
          </cell>
          <cell r="F440" t="str">
            <v>PRESTACIÓN DE SERVICIOS DE APOYO A LA GESTIÓN NECESARIO PARA EL FORTALECIMIENTO DE LOS PROCESOS DEL LABORATORIO DE BIOLOGÍA DE LA FACULTAD DE CIENCIAS BÁSICAS E INGENIERÍA DE LA UNIVERSIDAD DE LOS LLANOS.</v>
          </cell>
          <cell r="G440">
            <v>45327</v>
          </cell>
          <cell r="H440">
            <v>8890321</v>
          </cell>
          <cell r="I440" t="str">
            <v>Cuatro (04) meses y tres (03) días calendario</v>
          </cell>
          <cell r="J440">
            <v>45327</v>
          </cell>
          <cell r="K440">
            <v>45450</v>
          </cell>
          <cell r="L440" t="str">
            <v>NO APLICA</v>
          </cell>
          <cell r="M440" t="str">
            <v>NO APLICA</v>
          </cell>
          <cell r="N440" t="str">
            <v>NO APLICA</v>
          </cell>
          <cell r="O440">
            <v>5</v>
          </cell>
          <cell r="P440">
            <v>1879255</v>
          </cell>
          <cell r="Q440">
            <v>45327</v>
          </cell>
          <cell r="R440">
            <v>45351</v>
          </cell>
          <cell r="S440">
            <v>2168371</v>
          </cell>
          <cell r="T440">
            <v>45352</v>
          </cell>
          <cell r="U440">
            <v>45382</v>
          </cell>
          <cell r="V440">
            <v>2168371</v>
          </cell>
          <cell r="W440">
            <v>45383</v>
          </cell>
          <cell r="X440">
            <v>45412</v>
          </cell>
          <cell r="Y440">
            <v>2168371</v>
          </cell>
          <cell r="Z440">
            <v>45413</v>
          </cell>
          <cell r="AA440">
            <v>45443</v>
          </cell>
          <cell r="AB440">
            <v>505953</v>
          </cell>
          <cell r="AC440">
            <v>45444</v>
          </cell>
          <cell r="AD440">
            <v>45450</v>
          </cell>
          <cell r="BI440" t="str">
            <v>Facultad de Ciencias Básicas e Ingeniería</v>
          </cell>
          <cell r="BJ440" t="str">
            <v>ELVIS MIGUEL PEREZ RODRIGUEZ</v>
          </cell>
          <cell r="BK440" t="str">
            <v>Decano de la Facultad de Ciencias Básicas e Ingeniería</v>
          </cell>
          <cell r="BL440">
            <v>154</v>
          </cell>
          <cell r="BM440">
            <v>45327.534131944441</v>
          </cell>
          <cell r="BN440">
            <v>458377735</v>
          </cell>
          <cell r="BO440">
            <v>716</v>
          </cell>
          <cell r="BP440">
            <v>45327</v>
          </cell>
          <cell r="BQ440">
            <v>8890321</v>
          </cell>
          <cell r="CS440" t="str">
            <v>1. Contribuir en la atención adecuada, facilitando los procesos y brindando la información al público en general, que visite el laboratorio y requiera hacer uso de sus elementos. 2. Coadyuvar en la solicitud de insumos y requerimientos para los laboratorios de Biología. 3. Brindar apoyo a estudiantes en el manejo de los materiales y equipos del Laboratorio de Biología para el desarrollo de las prácticas de los programas académicos. 4. Colaborar con la preparación de los materiales necesarios para el desarrollo de cada práctica de acuerdo a la programación establecida. 5. Contribuir con la planeación y coordinación de los horarios para prácticas en los diferentes programas. 6. Apoyar la preparación de soluciones y medios de cultivo para las diferentes prácticas. 7. Apoyar la elaboración de los informes técnicos y protocolos de bioseguridad. 8. Apoyar, promover y velar por el estricto cumplimiento de protocolos de uso de equipos y bioseguridad del laboratorio. 9. Colaborar con la esterilización del material de vidrio y otros elementos del laboratorio, como también material de usuarios externos. 10. Brindar apoyo en la recepción, clasificación, registro y archivo, llevando control de ingresos manual y digital de toda la documentación antigua y actual concerniente a las diferentes operaciones realizadas en el laboratorio. 11. Colaborar en la actualización de la base de datos del archivo general, actualización y mejora del banco de guías del laboratorio para cada programa académico. 12. Colaborar con el descarte, clasificación, rotulación y diligenciamiento de material de vidrio quebrado y residuos líquidos de reactivos derivados de las prácticas académicas e investigativas realizadas en el laboratorio. 13. Coadyuvar con las acciones necesarias para la gestión y manejo de residuos sólidos para su posterior disposición. 14. Prestar apoyo en la elaboración de documentos para la baja de equipos después de ser evaluados técnicamente, muebles y materiales que cumplen su vida útil y actualización del inventario de equipos y material de laboratorio, verificación de existencias y faltantes según el comprobante de la Sección de Almacén.</v>
          </cell>
          <cell r="CT440">
            <v>1121955587</v>
          </cell>
          <cell r="CU440">
            <v>136</v>
          </cell>
          <cell r="CV440" t="str">
            <v>57602</v>
          </cell>
          <cell r="CY440">
            <v>7490</v>
          </cell>
          <cell r="CZ440" t="str">
            <v>M6</v>
          </cell>
        </row>
        <row r="441">
          <cell r="B441" t="str">
            <v>0342 DE 2024</v>
          </cell>
          <cell r="C441">
            <v>1121825886</v>
          </cell>
          <cell r="D441" t="str">
            <v xml:space="preserve">RONALD ADRIANO NOVOA FORERO </v>
          </cell>
          <cell r="E441" t="str">
            <v>CONTRATO DE PRESTACIÓN DE SERVICIOS DE APOYO A LA GESTIÓN</v>
          </cell>
          <cell r="F441" t="str">
            <v>PRESTACIÓN DE SERVICIOS DE APOYO A LA GESTIÓN NECESARIO PARA EL FORTALECIMIENTO DE LOS PROCESOS DEL LABORATORIO DE FÍSICA DE LA FACULTAD DE CIENCIAS BÁSICAS E INGENIERÍA DE LA UNIVERSIDAD DE LOS LLANOS.</v>
          </cell>
          <cell r="G441">
            <v>45327</v>
          </cell>
          <cell r="H441">
            <v>8890321</v>
          </cell>
          <cell r="I441" t="str">
            <v>Cuatro (04) meses y tres (03) días calendario</v>
          </cell>
          <cell r="J441">
            <v>45327</v>
          </cell>
          <cell r="K441">
            <v>45450</v>
          </cell>
          <cell r="L441" t="str">
            <v>NO APLICA</v>
          </cell>
          <cell r="M441" t="str">
            <v>NO APLICA</v>
          </cell>
          <cell r="N441" t="str">
            <v>NO APLICA</v>
          </cell>
          <cell r="O441">
            <v>5</v>
          </cell>
          <cell r="P441">
            <v>1879255</v>
          </cell>
          <cell r="Q441">
            <v>45327</v>
          </cell>
          <cell r="R441">
            <v>45351</v>
          </cell>
          <cell r="S441">
            <v>2168371</v>
          </cell>
          <cell r="T441">
            <v>45352</v>
          </cell>
          <cell r="U441">
            <v>45382</v>
          </cell>
          <cell r="V441">
            <v>2168371</v>
          </cell>
          <cell r="W441">
            <v>45383</v>
          </cell>
          <cell r="X441">
            <v>45412</v>
          </cell>
          <cell r="Y441">
            <v>2168371</v>
          </cell>
          <cell r="Z441">
            <v>45413</v>
          </cell>
          <cell r="AA441">
            <v>45443</v>
          </cell>
          <cell r="AB441">
            <v>505953</v>
          </cell>
          <cell r="AC441">
            <v>45444</v>
          </cell>
          <cell r="AD441">
            <v>45450</v>
          </cell>
          <cell r="BI441" t="str">
            <v>Facultad de Ciencias Básicas e Ingeniería</v>
          </cell>
          <cell r="BJ441" t="str">
            <v>ELVIS MIGUEL PEREZ RODRIGUEZ</v>
          </cell>
          <cell r="BK441" t="str">
            <v>Decano de la Facultad de Ciencias Básicas e Ingeniería</v>
          </cell>
          <cell r="BL441">
            <v>154</v>
          </cell>
          <cell r="BM441">
            <v>45327.534131944441</v>
          </cell>
          <cell r="BN441">
            <v>458377735</v>
          </cell>
          <cell r="BO441">
            <v>710</v>
          </cell>
          <cell r="BP441">
            <v>45327</v>
          </cell>
          <cell r="BQ441">
            <v>8890321</v>
          </cell>
          <cell r="CS441" t="str">
            <v>1. Brindar información adecuada y oportuno a los usuarios del Laboratorio de Física, tanto internos como externos a la Universidad. 2. Colaborar y velar por el cuidado de los equipos, materiales e instalaciones del Laboratorio de Física, procurando que permanezcan en buen estado y que se haga correcto uso de ellos. 3. Colaborar con la organización anticipada de los materiales y equipos necesarios para desarrollar las prácticas de laboratorio programadas, comprobando su buen estado. 4. Contribuir con la entrega a estudiantes y docentes los materiales y equipos necesarios antes de la realización de cada práctica. 5. Apoyar el desarrollo de las prácticas de laboratorio, en lo que se refiere a la disponibilidad y estado de materiales y equipos. 6. Apoyar la revisión de los equipos y materiales del laboratorio al finalizar cada práctica. En caso de presentarse algún daño o eventualidad, tomar los datos de la persona implicada e informar al Coordinador de laboratorios. 7. Apoyar la revisión de los equipos y materiales del laboratorio al finalizar cada práctica. En caso de presentarse algún daño o eventualidad, registrar los datos de las personas implicada e informar al Coordinador de laboratorios. 8. Apoyar al Coordinador del Laboratorio de Física en la elaboración de pedidos, inventarios, informes y demás documentos que relacionados con el funcionamiento del Laboratorio. 9. Brindar apoyo al coordinador de laboratorios en la elaboración de pedidos, inventarios, informes y demás documentos relacionados con el funcionamiento del laboratorio. 10. Coadyuvar con la aplicación y cumplimiento del reglamento del laboratorio por parte de los usuarios e informar de cualquier eventualidad al Coordinador de laboratorios.</v>
          </cell>
          <cell r="CT441">
            <v>1121825886</v>
          </cell>
          <cell r="CU441">
            <v>136</v>
          </cell>
          <cell r="CV441" t="str">
            <v>57605</v>
          </cell>
          <cell r="CY441">
            <v>8299</v>
          </cell>
          <cell r="CZ441" t="str">
            <v>M6</v>
          </cell>
        </row>
        <row r="442">
          <cell r="B442" t="str">
            <v>0343 DE 2024</v>
          </cell>
          <cell r="C442">
            <v>1121917921</v>
          </cell>
          <cell r="D442" t="str">
            <v>ZETT JOSEPH OCHOA URREA</v>
          </cell>
          <cell r="E442" t="str">
            <v>CONTRATO DE PRESTACIÓN DE SERVICIOS DE APOYO A LA GESTIÓN</v>
          </cell>
          <cell r="F442" t="str">
            <v>PRESTACIÓN DE SERVICIOS DE APOYO A LA GESTIÓN NECESARIO PARA EL FORTALECIMIENTO DE LOS PROCESOS EN EL CENTRO TIC PARA LA INGENIERÍA DE LA FACULTAD DE CIENCIAS BÁSICAS E INGENIERÍA DE LA UNIVERSIDAD DE LOS LLANOS.</v>
          </cell>
          <cell r="G442">
            <v>45327</v>
          </cell>
          <cell r="H442">
            <v>8890321</v>
          </cell>
          <cell r="I442" t="str">
            <v>Cuatro (04) meses y tres (03) días calendario</v>
          </cell>
          <cell r="J442">
            <v>45327</v>
          </cell>
          <cell r="K442">
            <v>45450</v>
          </cell>
          <cell r="L442" t="str">
            <v>NO APLICA</v>
          </cell>
          <cell r="M442" t="str">
            <v>NO APLICA</v>
          </cell>
          <cell r="N442" t="str">
            <v>NO APLICA</v>
          </cell>
          <cell r="O442">
            <v>5</v>
          </cell>
          <cell r="P442">
            <v>1879255</v>
          </cell>
          <cell r="Q442">
            <v>45327</v>
          </cell>
          <cell r="R442">
            <v>45351</v>
          </cell>
          <cell r="S442">
            <v>2168371</v>
          </cell>
          <cell r="T442">
            <v>45352</v>
          </cell>
          <cell r="U442">
            <v>45382</v>
          </cell>
          <cell r="V442">
            <v>2168371</v>
          </cell>
          <cell r="W442">
            <v>45383</v>
          </cell>
          <cell r="X442">
            <v>45412</v>
          </cell>
          <cell r="Y442">
            <v>2168371</v>
          </cell>
          <cell r="Z442">
            <v>45413</v>
          </cell>
          <cell r="AA442">
            <v>45443</v>
          </cell>
          <cell r="AB442">
            <v>505953</v>
          </cell>
          <cell r="AC442">
            <v>45444</v>
          </cell>
          <cell r="AD442">
            <v>45450</v>
          </cell>
          <cell r="BI442" t="str">
            <v>Facultad de Ciencias Básicas e Ingeniería</v>
          </cell>
          <cell r="BJ442" t="str">
            <v>ELVIS MIGUEL PEREZ RODRIGUEZ</v>
          </cell>
          <cell r="BK442" t="str">
            <v>Decano de la Facultad de Ciencias Básicas e Ingeniería</v>
          </cell>
          <cell r="BL442">
            <v>154</v>
          </cell>
          <cell r="BM442">
            <v>45327.534131944441</v>
          </cell>
          <cell r="BN442">
            <v>458377735</v>
          </cell>
          <cell r="BO442">
            <v>713</v>
          </cell>
          <cell r="BP442">
            <v>45327</v>
          </cell>
          <cell r="BQ442">
            <v>8890321</v>
          </cell>
          <cell r="CS442" t="str">
            <v>1. Apoyar la gestión y la prestación de servicios de las salas a profesores, estudiantes y personas autorizadas por la dirección del Centro TIC (registro y acceso).  2. Contribuir con las acciones necesarias para el mantenimiento preventivo y correctivo de los equipos de cómputo, red de datos y equipos de comunicaciones del Centro TIC.  3.  Prestar apoyo en la asistencia tecnológica a las actividades que se organicen por el Centro TIC.  4. Apoyar con el seguimiento y control del inventario del Centro TIC para la Ingeniería.  5. Apoyar con el soporte técnico a estudiantes y docentes de la Facultad.  6. Contribuir al amparo de los elementos que hacen parte de las diferentes salas de cómputo del Centro TIC para la ingeniería. 7. Apoyar con las estadísticas y/o contabilidad del uso de los recursos del Centro Tic para la Ingeniería (Equipos, Salas y Software).</v>
          </cell>
          <cell r="CT442">
            <v>1121917921.5</v>
          </cell>
          <cell r="CU442">
            <v>136</v>
          </cell>
          <cell r="CV442" t="str">
            <v>57703</v>
          </cell>
          <cell r="CY442">
            <v>8299</v>
          </cell>
          <cell r="CZ442" t="str">
            <v>M6</v>
          </cell>
        </row>
        <row r="443">
          <cell r="B443" t="str">
            <v>0344 DE 2024</v>
          </cell>
          <cell r="C443">
            <v>86064628</v>
          </cell>
          <cell r="D443" t="str">
            <v>JOSE LUIS BETANCOURTH MARTIN</v>
          </cell>
          <cell r="E443" t="str">
            <v>CONTRATO DE PRESTACIÓN DE SERVICIOS DE APOYO A LA GESTIÓN</v>
          </cell>
          <cell r="F443" t="str">
            <v>PRESTACIÓN DE SERVICIOS DE APOYO A LA GESTIÓN NECESARIO PARA EL FORTALECIMIENTO DE LOS PROCESOS DEL LABORATORIO DE AUTOMATIZACIÓN DE LA FACULTAD DE CIENCIAS BÁSICAS E INGENIERÍA DE LA UNIVERSIDAD DE LOS LLANOS.</v>
          </cell>
          <cell r="G443">
            <v>45327</v>
          </cell>
          <cell r="H443">
            <v>8890321</v>
          </cell>
          <cell r="I443" t="str">
            <v>Cuatro (04) meses y tres (03) días calendario</v>
          </cell>
          <cell r="J443">
            <v>45327</v>
          </cell>
          <cell r="K443">
            <v>45450</v>
          </cell>
          <cell r="L443" t="str">
            <v>NO APLICA</v>
          </cell>
          <cell r="M443" t="str">
            <v>NO APLICA</v>
          </cell>
          <cell r="N443" t="str">
            <v>NO APLICA</v>
          </cell>
          <cell r="O443">
            <v>5</v>
          </cell>
          <cell r="P443">
            <v>1879255</v>
          </cell>
          <cell r="Q443">
            <v>45327</v>
          </cell>
          <cell r="R443">
            <v>45351</v>
          </cell>
          <cell r="S443">
            <v>2168371</v>
          </cell>
          <cell r="T443">
            <v>45352</v>
          </cell>
          <cell r="U443">
            <v>45382</v>
          </cell>
          <cell r="V443">
            <v>2168371</v>
          </cell>
          <cell r="W443">
            <v>45383</v>
          </cell>
          <cell r="X443">
            <v>45412</v>
          </cell>
          <cell r="Y443">
            <v>2168371</v>
          </cell>
          <cell r="Z443">
            <v>45413</v>
          </cell>
          <cell r="AA443">
            <v>45443</v>
          </cell>
          <cell r="AB443">
            <v>505953</v>
          </cell>
          <cell r="AC443">
            <v>45444</v>
          </cell>
          <cell r="AD443">
            <v>45450</v>
          </cell>
          <cell r="BI443" t="str">
            <v>Facultad de Ciencias Básicas e Ingeniería</v>
          </cell>
          <cell r="BJ443" t="str">
            <v>ELVIS MIGUEL PEREZ RODRIGUEZ</v>
          </cell>
          <cell r="BK443" t="str">
            <v>Decano de la Facultad de Ciencias Básicas e Ingeniería</v>
          </cell>
          <cell r="BL443">
            <v>154</v>
          </cell>
          <cell r="BM443">
            <v>45327.534131944441</v>
          </cell>
          <cell r="BN443">
            <v>458377735</v>
          </cell>
          <cell r="BO443">
            <v>707</v>
          </cell>
          <cell r="BP443">
            <v>45327</v>
          </cell>
          <cell r="BQ443">
            <v>8890321</v>
          </cell>
          <cell r="CS443" t="str">
            <v>1. Brindar apoyo a profesores, estudiantes y comunidad universitaria en general que requieran el servicio de laboratorio como apoyo a la actividad académica. 2. Colaborar y velar por el cuidado de los equipos, materiales e instalaciones del laboratorio para que permanezcan en buen estado y se haga correcto uso de ellos. 3. Colaborar con la organización anticipada de los materiales y equipos necesarios para desarrollar las prácticas programadas, comprobando su buen estado. 4. Contribuir con la entrega a estudiantes y docentes los materiales y equipos necesarios antes de la realización de cada práctica.  5. Brindar apoyo al docente y estudiantes durante el transcurso de las prácticas con el fin de garantizar el normal desarrollo de estas. 6. Contribuir con la revisión de los equipos y materiales del laboratorio al finalizar cada práctica. 7. Apoyar con el reporte de daño o eventualidad y toma de los datos de la persona implicada para informar al Coordinador de laboratorios. 8. Brindar apoyo al coordinador de laboratorios en la elaboración de pedidos e inventarios. 9. Coadyuvar con la aplicación y cumplimiento del reglamento del laboratorio por parte de los usuarios e informar de cualquier eventualidad al Coordinador de laboratorios.</v>
          </cell>
          <cell r="CT443">
            <v>86064628</v>
          </cell>
          <cell r="CU443">
            <v>136</v>
          </cell>
          <cell r="CV443" t="str">
            <v>57306</v>
          </cell>
          <cell r="CY443">
            <v>6209</v>
          </cell>
          <cell r="CZ443" t="str">
            <v>M6</v>
          </cell>
        </row>
        <row r="444">
          <cell r="B444" t="str">
            <v>0345 DE 2024</v>
          </cell>
          <cell r="C444">
            <v>40327870</v>
          </cell>
          <cell r="D444" t="str">
            <v>DORA LOYDA MALVA CARRILLO</v>
          </cell>
          <cell r="E444" t="str">
            <v>CONTRATO DE PRESTACIÓN DE SERVICIOS DE APOYO A LA GESTIÓN</v>
          </cell>
          <cell r="F444" t="str">
            <v>PRESTACIÓN DE SERVICIOS DE APOYO A LA GESTIÓN NECESARIO PARA EL FORTALECIMIENTO DE LOS PROCESOS DEL LABORATORIO DE QUÍMICA DE LA FACULTAD DE CIENCIAS BÁSICAS E INGENIERÍA DE LA UNIVERSIDAD DE LOS LLANOS.</v>
          </cell>
          <cell r="G444">
            <v>45327</v>
          </cell>
          <cell r="H444">
            <v>8890321</v>
          </cell>
          <cell r="I444" t="str">
            <v>Cuatro (04) meses y tres (03) días calendario</v>
          </cell>
          <cell r="J444">
            <v>45327</v>
          </cell>
          <cell r="K444">
            <v>45450</v>
          </cell>
          <cell r="L444" t="str">
            <v>NO APLICA</v>
          </cell>
          <cell r="M444" t="str">
            <v>NO APLICA</v>
          </cell>
          <cell r="N444" t="str">
            <v>NO APLICA</v>
          </cell>
          <cell r="O444">
            <v>5</v>
          </cell>
          <cell r="P444">
            <v>1879255</v>
          </cell>
          <cell r="Q444">
            <v>45327</v>
          </cell>
          <cell r="R444">
            <v>45351</v>
          </cell>
          <cell r="S444">
            <v>2168371</v>
          </cell>
          <cell r="T444">
            <v>45352</v>
          </cell>
          <cell r="U444">
            <v>45382</v>
          </cell>
          <cell r="V444">
            <v>2168371</v>
          </cell>
          <cell r="W444">
            <v>45383</v>
          </cell>
          <cell r="X444">
            <v>45412</v>
          </cell>
          <cell r="Y444">
            <v>2168371</v>
          </cell>
          <cell r="Z444">
            <v>45413</v>
          </cell>
          <cell r="AA444">
            <v>45443</v>
          </cell>
          <cell r="AB444">
            <v>505953</v>
          </cell>
          <cell r="AC444">
            <v>45444</v>
          </cell>
          <cell r="AD444">
            <v>45450</v>
          </cell>
          <cell r="BI444" t="str">
            <v>Facultad de Ciencias Básicas e Ingeniería</v>
          </cell>
          <cell r="BJ444" t="str">
            <v>ELVIS MIGUEL PEREZ RODRIGUEZ</v>
          </cell>
          <cell r="BK444" t="str">
            <v>Decano de la Facultad de Ciencias Básicas e Ingeniería</v>
          </cell>
          <cell r="BL444">
            <v>154</v>
          </cell>
          <cell r="BM444">
            <v>45327.534131944441</v>
          </cell>
          <cell r="BN444">
            <v>458377735</v>
          </cell>
          <cell r="BO444">
            <v>706</v>
          </cell>
          <cell r="BP444">
            <v>45327</v>
          </cell>
          <cell r="BQ444">
            <v>8890321</v>
          </cell>
          <cell r="CS444" t="str">
            <v>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 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v>
          </cell>
          <cell r="CT444">
            <v>40327870</v>
          </cell>
          <cell r="CU444">
            <v>136</v>
          </cell>
          <cell r="CV444" t="str">
            <v>57603</v>
          </cell>
          <cell r="CY444">
            <v>7490</v>
          </cell>
          <cell r="CZ444" t="str">
            <v>M6</v>
          </cell>
        </row>
        <row r="445">
          <cell r="B445" t="str">
            <v>0346 DE 2024</v>
          </cell>
          <cell r="C445">
            <v>1095822674</v>
          </cell>
          <cell r="D445" t="str">
            <v>MARLLY LORENA TORO LONDOÑO</v>
          </cell>
          <cell r="E445" t="str">
            <v>CONTRATO DE PRESTACIÓN DE SERVICIOS PROFESIONALES</v>
          </cell>
          <cell r="F445" t="str">
            <v>PRESTACIÓN DE SERVICIOS PROFESIONALES NECESARIO PARA EL FORTALECIMIENTO DE LOS PROCESOS DEL LABORATORIO DE QUÍMICA DE LA FACULTAD DE CIENCIAS BÁSICAS E INGENIERÍA DE LA UNIVERSIDAD DE LOS LLANOS.</v>
          </cell>
          <cell r="G445">
            <v>45327</v>
          </cell>
          <cell r="H445">
            <v>12551035</v>
          </cell>
          <cell r="I445" t="str">
            <v>Cuatro (04) meses y tres (03) días calendario</v>
          </cell>
          <cell r="J445">
            <v>45327</v>
          </cell>
          <cell r="K445">
            <v>45450</v>
          </cell>
          <cell r="L445" t="str">
            <v>NO APLICA</v>
          </cell>
          <cell r="M445" t="str">
            <v>NO APLICA</v>
          </cell>
          <cell r="N445" t="str">
            <v>NO APLICA</v>
          </cell>
          <cell r="O445">
            <v>5</v>
          </cell>
          <cell r="P445">
            <v>2653064</v>
          </cell>
          <cell r="Q445">
            <v>45327</v>
          </cell>
          <cell r="R445">
            <v>45351</v>
          </cell>
          <cell r="S445">
            <v>3061228</v>
          </cell>
          <cell r="T445">
            <v>45352</v>
          </cell>
          <cell r="U445">
            <v>45382</v>
          </cell>
          <cell r="V445">
            <v>3061228</v>
          </cell>
          <cell r="W445">
            <v>45383</v>
          </cell>
          <cell r="X445">
            <v>45412</v>
          </cell>
          <cell r="Y445">
            <v>3061228</v>
          </cell>
          <cell r="Z445">
            <v>45413</v>
          </cell>
          <cell r="AA445">
            <v>45443</v>
          </cell>
          <cell r="AB445">
            <v>714287</v>
          </cell>
          <cell r="AC445">
            <v>45444</v>
          </cell>
          <cell r="AD445">
            <v>45450</v>
          </cell>
          <cell r="BI445" t="str">
            <v>Facultad de Ciencias Básicas e Ingeniería</v>
          </cell>
          <cell r="BJ445" t="str">
            <v>ELVIS MIGUEL PEREZ RODRIGUEZ</v>
          </cell>
          <cell r="BK445" t="str">
            <v>Decano de la Facultad de Ciencias Básicas e Ingeniería</v>
          </cell>
          <cell r="BL445">
            <v>154</v>
          </cell>
          <cell r="BM445">
            <v>45327.534131944441</v>
          </cell>
          <cell r="BN445">
            <v>458377735</v>
          </cell>
          <cell r="BO445">
            <v>704</v>
          </cell>
          <cell r="BP445">
            <v>45327</v>
          </cell>
          <cell r="BQ445">
            <v>12551035</v>
          </cell>
          <cell r="CS445" t="str">
            <v>1. Contribuir con la implementación de técnicas analíticas para la proyección de venta de servicios. 2. Contribuir por el correcto uso de los equipos de laboratorios (cromatógrafo de gases y cromatógrafos líquidos), así como mantenerlos en óptimo estado de limpieza. 3. Coadyuvar con la actualización en las hojas de vida de los equipos.  4. Contribuir y apoyar al director del laboratorio para el proceso de verificación de cumplimiento en el aplicativo RELAB del Ministerio de Protección Social para la solicitud como prestador de servicios en la red nacional de laboratorios.  5. Brindar apoyo al director de laboratorio en la realización de las necesidades (materiales, reactivos e insumos) para el funcionamiento de la unidad analítica. 6. Colaborar con la preparación de soluciones y soluciones estándar para el desarrollo de las metodologías implementadas. 7. Coadyuvar con el diligenciamiento de la bitácora de laboratorios. 8. Colaborar con el registro de los análisis desarrollados en la carpeta digital. 9. Cooperar con la limpieza y orden del laboratorio.10. Colaborar en mantener la seguridad de la unidad analítica del laboratorio de química.</v>
          </cell>
          <cell r="CT445">
            <v>1095822674</v>
          </cell>
          <cell r="CU445">
            <v>136</v>
          </cell>
          <cell r="CV445" t="str">
            <v>57603</v>
          </cell>
          <cell r="CY445">
            <v>7490</v>
          </cell>
          <cell r="CZ445" t="str">
            <v>M6</v>
          </cell>
        </row>
        <row r="446">
          <cell r="B446" t="str">
            <v>0347 DE 2024</v>
          </cell>
          <cell r="C446">
            <v>1018493442</v>
          </cell>
          <cell r="D446" t="str">
            <v>JHERALDINE DIAZ VASQUEZ</v>
          </cell>
          <cell r="E446" t="str">
            <v>CONTRATO DE PRESTACIÓN DE SERVICIOS DE APOYO A LA GESTIÓN</v>
          </cell>
          <cell r="F446" t="str">
            <v>PRESTACIÓN DE SERVICIOS DE APOYO A LA GESTIÓN NECESARIO PARA EL FORTALECIMIENTO DE LOS PROCESOS DEL LABORATORIO DE QUÍMICA DE LA FACULTAD DE CIENCIAS BÁSICAS E INGENIERÍA DE LA UNIVERSIDAD DE LOS LLANOS.</v>
          </cell>
          <cell r="G446">
            <v>45327</v>
          </cell>
          <cell r="H446">
            <v>8890321</v>
          </cell>
          <cell r="I446" t="str">
            <v>Cuatro (04) meses y tres (03) días calendario</v>
          </cell>
          <cell r="J446">
            <v>45327</v>
          </cell>
          <cell r="K446">
            <v>45450</v>
          </cell>
          <cell r="L446" t="str">
            <v>NO APLICA</v>
          </cell>
          <cell r="M446" t="str">
            <v>NO APLICA</v>
          </cell>
          <cell r="N446" t="str">
            <v>NO APLICA</v>
          </cell>
          <cell r="O446">
            <v>5</v>
          </cell>
          <cell r="P446">
            <v>1879255</v>
          </cell>
          <cell r="Q446">
            <v>45327</v>
          </cell>
          <cell r="R446">
            <v>45351</v>
          </cell>
          <cell r="S446">
            <v>2168371</v>
          </cell>
          <cell r="T446">
            <v>45352</v>
          </cell>
          <cell r="U446">
            <v>45382</v>
          </cell>
          <cell r="V446">
            <v>2168371</v>
          </cell>
          <cell r="W446">
            <v>45383</v>
          </cell>
          <cell r="X446">
            <v>45412</v>
          </cell>
          <cell r="Y446">
            <v>2168371</v>
          </cell>
          <cell r="Z446">
            <v>45413</v>
          </cell>
          <cell r="AA446">
            <v>45443</v>
          </cell>
          <cell r="AB446">
            <v>505953</v>
          </cell>
          <cell r="AC446">
            <v>45444</v>
          </cell>
          <cell r="AD446">
            <v>45450</v>
          </cell>
          <cell r="BI446" t="str">
            <v>Facultad de Ciencias Básicas e Ingeniería</v>
          </cell>
          <cell r="BJ446" t="str">
            <v>ELVIS MIGUEL PEREZ RODRIGUEZ</v>
          </cell>
          <cell r="BK446" t="str">
            <v>Decano de la Facultad de Ciencias Básicas e Ingeniería</v>
          </cell>
          <cell r="BL446">
            <v>154</v>
          </cell>
          <cell r="BM446">
            <v>45327.534131944441</v>
          </cell>
          <cell r="BN446">
            <v>458377735</v>
          </cell>
          <cell r="BO446">
            <v>709</v>
          </cell>
          <cell r="BP446">
            <v>45327</v>
          </cell>
          <cell r="BQ446">
            <v>8890321</v>
          </cell>
          <cell r="CS446" t="str">
            <v>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 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v>
          </cell>
          <cell r="CT446">
            <v>1018493442.3</v>
          </cell>
          <cell r="CU446">
            <v>136</v>
          </cell>
          <cell r="CV446" t="str">
            <v>57603</v>
          </cell>
          <cell r="CY446">
            <v>8299</v>
          </cell>
          <cell r="CZ446" t="str">
            <v>M6</v>
          </cell>
        </row>
        <row r="447">
          <cell r="B447" t="str">
            <v>0348 DE 2024</v>
          </cell>
          <cell r="C447">
            <v>1010042924</v>
          </cell>
          <cell r="D447" t="str">
            <v>JENNY ALEJANDRA CACERES CARVAJAL</v>
          </cell>
          <cell r="E447" t="str">
            <v>CONTRATO DE PRESTACIÓN DE SERVICIOS DE APOYO A LA GESTIÓN</v>
          </cell>
          <cell r="F447" t="str">
            <v>PRESTACIÓN DE SERVICIOS DE APOYO A LA GESTIÓN NECESARIO PARA EL FORTALECIMIENTO DE LOS PROCESOS DEL LABORATORIO DE QUÍMICA DE LA FACULTAD DE CIENCIAS BÁSICAS E INGENIERÍA DE LA UNIVERSIDAD DE LOS LLANOS.</v>
          </cell>
          <cell r="G447">
            <v>45327</v>
          </cell>
          <cell r="H447">
            <v>8890321</v>
          </cell>
          <cell r="I447" t="str">
            <v>Cuatro (04) meses y tres (03) días calendario</v>
          </cell>
          <cell r="J447">
            <v>45327</v>
          </cell>
          <cell r="K447">
            <v>45450</v>
          </cell>
          <cell r="L447" t="str">
            <v>NO APLICA</v>
          </cell>
          <cell r="M447" t="str">
            <v>NO APLICA</v>
          </cell>
          <cell r="N447" t="str">
            <v>NO APLICA</v>
          </cell>
          <cell r="O447">
            <v>5</v>
          </cell>
          <cell r="P447">
            <v>1879255</v>
          </cell>
          <cell r="Q447">
            <v>45327</v>
          </cell>
          <cell r="R447">
            <v>45351</v>
          </cell>
          <cell r="S447">
            <v>2168371</v>
          </cell>
          <cell r="T447">
            <v>45352</v>
          </cell>
          <cell r="U447">
            <v>45382</v>
          </cell>
          <cell r="V447">
            <v>2168371</v>
          </cell>
          <cell r="W447">
            <v>45383</v>
          </cell>
          <cell r="X447">
            <v>45412</v>
          </cell>
          <cell r="Y447">
            <v>2168371</v>
          </cell>
          <cell r="Z447">
            <v>45413</v>
          </cell>
          <cell r="AA447">
            <v>45443</v>
          </cell>
          <cell r="AB447">
            <v>505953</v>
          </cell>
          <cell r="AC447">
            <v>45444</v>
          </cell>
          <cell r="AD447">
            <v>45450</v>
          </cell>
          <cell r="BI447" t="str">
            <v>Facultad de Ciencias Básicas e Ingeniería</v>
          </cell>
          <cell r="BJ447" t="str">
            <v>ELVIS MIGUEL PEREZ RODRIGUEZ</v>
          </cell>
          <cell r="BK447" t="str">
            <v>Decano de la Facultad de Ciencias Básicas e Ingeniería</v>
          </cell>
          <cell r="BL447">
            <v>154</v>
          </cell>
          <cell r="BM447">
            <v>45327.534131944441</v>
          </cell>
          <cell r="BN447">
            <v>458377735</v>
          </cell>
          <cell r="BO447">
            <v>708</v>
          </cell>
          <cell r="BP447">
            <v>45327</v>
          </cell>
          <cell r="BQ447">
            <v>8890321</v>
          </cell>
          <cell r="CS447" t="str">
            <v>1. Contribuir con las acciones necesarias para el montaje, entrega y recepción de materiales en las prácticas de laboratorio y el registro en la carpeta de usuario. 2. Colaborar con la preparación de soluciones requeridas para la realización de las prácticas de laboratorio. 3. Contribuir y velar por el correcto uso de los equipos de laboratorio, así como mantenerlos en óptimo estado de limpieza. 4. Ayudar con el control de acceso de los usuarios para cada laboratorio en los espacios y tiempos disponibles. 5. Colaborar a los docentes y estudiantes sobre el uso de los equipos con el fin de que realicen sus prácticas en forma adecuada. 6. Contribuir con el cumplimiento de las normas básicas de seguridad de laboratorio por parte de los estudiantes. 7. Apoyar en la elaboración de inventario de reactivos y material de vidrio, así como el inventario de residuos químicos. 8. Apoyar con el control de la realización de las prácticas realizadas en el respectivo formato. 9. Brindar apoyo en la verificación de préstamo de materiales y equipos a usuarios internos y externos (docentes y estudiantes de tesis de grado) y registrarlos en el formato establecido. 10. Brindar apoyo al director de laboratorio en la realización de las necesidades (reactivo y material) para la compra anual. 11. Colaborar con el control del estado de la toma corriente, las llaves de agua de gas y verificar que el laboratorio quede en completo orden. 12. Contribuir en la elaboración de la lista de deudores.13. Contribuir con el control del uso de los equipos de laboratorio. 14. Cooperar con la limpieza y orden del laboratorio para su óptimo funcionamiento. 15. Prestar apoyo con el reporte de los daños que se originen en las instalaciones al director del laboratorio. 16. Coadyuvar con la actualización de la ficha técnica de los equipos del laboratorio de Química.</v>
          </cell>
          <cell r="CT447">
            <v>1010042924</v>
          </cell>
          <cell r="CU447">
            <v>136</v>
          </cell>
          <cell r="CV447" t="str">
            <v>57602</v>
          </cell>
          <cell r="CY447">
            <v>7490</v>
          </cell>
          <cell r="CZ447" t="str">
            <v>M6</v>
          </cell>
        </row>
        <row r="448">
          <cell r="B448" t="str">
            <v>0349 DE 2024</v>
          </cell>
          <cell r="C448">
            <v>1121934944</v>
          </cell>
          <cell r="D448" t="str">
            <v>ANA MARIA MUÑOZ SANCHEZ</v>
          </cell>
          <cell r="E448" t="str">
            <v>CONTRATO DE PRESTACIÓN DE SERVICIOS DE APOYO A LA GESTIÓN</v>
          </cell>
          <cell r="F448" t="str">
            <v>PRESTACIÓN DE SERVICIOS DE APOYO A LA GESTIÓN NECESARIO PARA EL FORTALECIMIENTO DE LOS PROCESOS DEL LABORATORIO DE BIOLOGÍA DE LA FACULTAD DE CIENCIAS BÁSICAS E INGENIERÍA DE LA UNIVERSIDAD DE LOS LLANOS.</v>
          </cell>
          <cell r="G448">
            <v>45327</v>
          </cell>
          <cell r="H448">
            <v>8890321</v>
          </cell>
          <cell r="I448" t="str">
            <v>Cuatro (04) meses y tres (03) días calendario</v>
          </cell>
          <cell r="J448">
            <v>45327</v>
          </cell>
          <cell r="K448">
            <v>45450</v>
          </cell>
          <cell r="L448" t="str">
            <v>NO APLICA</v>
          </cell>
          <cell r="M448" t="str">
            <v>NO APLICA</v>
          </cell>
          <cell r="N448" t="str">
            <v>NO APLICA</v>
          </cell>
          <cell r="O448">
            <v>5</v>
          </cell>
          <cell r="P448">
            <v>1879255</v>
          </cell>
          <cell r="Q448">
            <v>45327</v>
          </cell>
          <cell r="R448">
            <v>45351</v>
          </cell>
          <cell r="S448">
            <v>2168371</v>
          </cell>
          <cell r="T448">
            <v>45352</v>
          </cell>
          <cell r="U448">
            <v>45382</v>
          </cell>
          <cell r="V448">
            <v>2168371</v>
          </cell>
          <cell r="W448">
            <v>45383</v>
          </cell>
          <cell r="X448">
            <v>45412</v>
          </cell>
          <cell r="Y448">
            <v>2168371</v>
          </cell>
          <cell r="Z448">
            <v>45413</v>
          </cell>
          <cell r="AA448">
            <v>45443</v>
          </cell>
          <cell r="AB448">
            <v>505953</v>
          </cell>
          <cell r="AC448">
            <v>45444</v>
          </cell>
          <cell r="AD448">
            <v>45450</v>
          </cell>
          <cell r="BI448" t="str">
            <v>Facultad de Ciencias Básicas e Ingeniería</v>
          </cell>
          <cell r="BJ448" t="str">
            <v>ELVIS MIGUEL PEREZ RODRIGUEZ</v>
          </cell>
          <cell r="BK448" t="str">
            <v>Decano de la Facultad de Ciencias Básicas e Ingeniería</v>
          </cell>
          <cell r="BL448">
            <v>154</v>
          </cell>
          <cell r="BM448">
            <v>45327.534131944441</v>
          </cell>
          <cell r="BN448">
            <v>458377735</v>
          </cell>
          <cell r="BO448">
            <v>714</v>
          </cell>
          <cell r="BP448">
            <v>45327</v>
          </cell>
          <cell r="BQ448">
            <v>8890321</v>
          </cell>
          <cell r="CS448" t="str">
            <v>1. Contribuir en la atención adecuada, facilitando los procesos y brindando la información al público en general, que visite el laboratorio y requiera hacer uso de sus elementos. 2. Coadyuvar en la solicitud de insumos y requerimientos para los laboratorios de Biología. 3. Brindar apoyo a estudiantes en el manejo de los materiales y equipos del Laboratorio de Biología para el desarrollo de las prácticas de los programas académicos. 4. Colaborar con la preparación de los materiales necesarios para el desarrollo de cada práctica de acuerdo a la programación establecida. 5. Contribuir con la planeación y coordinación de los horarios para prácticas en los diferentes programas. 6. Apoyar la preparación de soluciones y medios de cultivo para las diferentes prácticas. 7. Apoyar la elaboración de los informes técnicos y protocolos de bioseguridad. 8. Apoyar, promover y velar por el estricto cumplimiento de protocolos de uso de equipos y bioseguridad del laboratorio. 9. Colaborar con la esterilización del material de vidrio y otros elementos del laboratorio, como también material de usuarios externos. 10. Brindar apoyo en la recepción, clasificación, registro y archivo, llevando control de ingresos manual y digital de toda la documentación antigua y actual concerniente a las diferentes operaciones realizadas en el laboratorio. 11. Colaborar en la actualización de la base de datos del archivo general, actualización y mejora del banco de guías del laboratorio para cada programa académico. 12. Colaborar con el descarte, clasificación, rotulación y diligenciamiento de material de vidrio quebrado y residuos líquidos de reactivos derivados de las prácticas académicas e investigativas realizadas en el laboratorio. 13. Coadyuvar con las acciones necesarias para la gestión y manejo de residuos sólidos para su posterior disposición. 14. Prestar apoyo en la elaboración de documentos para la baja de equipos después de ser evaluados técnicamente, muebles y materiales que cumplen su vida útil y actualización del inventario de equipos y material de laboratorio, verificación de existencias y faltantes según el comprobante de la Sección de Almacén.</v>
          </cell>
          <cell r="CT448">
            <v>1121934944</v>
          </cell>
          <cell r="CU448">
            <v>136</v>
          </cell>
          <cell r="CV448" t="str">
            <v>57602</v>
          </cell>
          <cell r="CY448">
            <v>8299</v>
          </cell>
          <cell r="CZ448" t="str">
            <v>M6</v>
          </cell>
        </row>
        <row r="449">
          <cell r="B449" t="str">
            <v>0350 DE 2024</v>
          </cell>
          <cell r="C449">
            <v>1121964380</v>
          </cell>
          <cell r="D449" t="str">
            <v>JEFER DANNY CANO CALDERON</v>
          </cell>
          <cell r="E449" t="str">
            <v>CONTRATO DE PRESTACIÓN DE SERVICIOS DE APOYO A LA GESTIÓN</v>
          </cell>
          <cell r="F449" t="str">
            <v>PRESTACIÓN DE SERVICIOS DE APOYO A LA GESTIÓN NECESARIO PARA EL FORTALECIMIENTO DE LOS PROCESOS DEL MUSEO DE HISTORIA NATURAL DE LA FACULTAD DE CIENCIAS BÁSICAS E INGENIERÍA DE LA UNIVERSIDAD DE LOS LLANOS.</v>
          </cell>
          <cell r="G449">
            <v>45327</v>
          </cell>
          <cell r="H449">
            <v>8890321</v>
          </cell>
          <cell r="I449" t="str">
            <v>Cuatro (04) meses y tres (03) días calendario</v>
          </cell>
          <cell r="J449">
            <v>45327</v>
          </cell>
          <cell r="K449">
            <v>45450</v>
          </cell>
          <cell r="L449" t="str">
            <v>NO APLICA</v>
          </cell>
          <cell r="M449" t="str">
            <v>NO APLICA</v>
          </cell>
          <cell r="N449" t="str">
            <v>NO APLICA</v>
          </cell>
          <cell r="O449">
            <v>5</v>
          </cell>
          <cell r="P449">
            <v>1879255</v>
          </cell>
          <cell r="Q449">
            <v>45327</v>
          </cell>
          <cell r="R449">
            <v>45351</v>
          </cell>
          <cell r="S449">
            <v>2168371</v>
          </cell>
          <cell r="T449">
            <v>45352</v>
          </cell>
          <cell r="U449">
            <v>45382</v>
          </cell>
          <cell r="V449">
            <v>2168371</v>
          </cell>
          <cell r="W449">
            <v>45383</v>
          </cell>
          <cell r="X449">
            <v>45412</v>
          </cell>
          <cell r="Y449">
            <v>2168371</v>
          </cell>
          <cell r="Z449">
            <v>45413</v>
          </cell>
          <cell r="AA449">
            <v>45443</v>
          </cell>
          <cell r="AB449">
            <v>505953</v>
          </cell>
          <cell r="AC449">
            <v>45444</v>
          </cell>
          <cell r="AD449">
            <v>45450</v>
          </cell>
          <cell r="BI449" t="str">
            <v>Facultad de Ciencias Básicas e Ingeniería</v>
          </cell>
          <cell r="BJ449" t="str">
            <v>ELVIS MIGUEL PEREZ RODRIGUEZ</v>
          </cell>
          <cell r="BK449" t="str">
            <v>Decano de la Facultad de Ciencias Básicas e Ingeniería</v>
          </cell>
          <cell r="BL449">
            <v>154</v>
          </cell>
          <cell r="BM449">
            <v>45327.534131944441</v>
          </cell>
          <cell r="BN449">
            <v>458377735</v>
          </cell>
          <cell r="BO449">
            <v>718</v>
          </cell>
          <cell r="BP449">
            <v>45327</v>
          </cell>
          <cell r="BQ449">
            <v>8890321</v>
          </cell>
          <cell r="CS449" t="str">
            <v>1. Contribuir en la atención adecuada, facilitando los procesos y brindando la información al público docente, estudiantil, administrativo y exterior a la Universidad. 2. Apoyar en las actividades de organización, etiqueta, catalogo y almacenamiento de las colecciones biológicas. 3. Contribuir con las acciones necesarias para la preservación de los especímenes y colecciones biológicas depositadas en el Museo. 4. Apoyar en el empaque de los especímenes en condición de préstamo. 5. Brindar apoyo en las acciones necesarias que permitan la conservación de las diferentes colecciones biológicas existentes en el Museo de la Universidad. 6. Apoyar en las actividades de registro de las colecciones. 7. Contribuir en la atención de las necesidades que se presenten y que sean de competencia para hacer las gestiones necesarias para dar la solución pertinente.</v>
          </cell>
          <cell r="CT449">
            <v>1121964380</v>
          </cell>
          <cell r="CU449">
            <v>136</v>
          </cell>
          <cell r="CV449" t="str">
            <v>57308</v>
          </cell>
          <cell r="CY449">
            <v>8299</v>
          </cell>
          <cell r="CZ449" t="str">
            <v>M6</v>
          </cell>
        </row>
        <row r="450">
          <cell r="B450" t="str">
            <v>0351 DE 2024</v>
          </cell>
          <cell r="C450">
            <v>1121935132</v>
          </cell>
          <cell r="D450" t="str">
            <v>YEIMY ELIANA QUIÑONES AGUDELO</v>
          </cell>
          <cell r="E450" t="str">
            <v>CONTRATO DE PRESTACIÓN DE SERVICIOS DE APOYO A LA GESTIÓN</v>
          </cell>
          <cell r="F450" t="str">
            <v>PRESTACIÓN DE SERVICIOS DE APOYO A LA GESTIÓN NECESARIO PARA EL FORTALECIMIENTO DE LOS PROCESOS DEL LABORATORIO DE CALIDAD DE AGUAS DE LA FACULTAD DE CIENCIAS BÁSICAS E INGENIERÍA LA UNIVERSIDAD DE LOS LLANOS.</v>
          </cell>
          <cell r="G450">
            <v>45327</v>
          </cell>
          <cell r="H450">
            <v>8890321</v>
          </cell>
          <cell r="I450" t="str">
            <v>Cuatro (04) meses y tres (03) días calendario</v>
          </cell>
          <cell r="J450">
            <v>45327</v>
          </cell>
          <cell r="K450">
            <v>45450</v>
          </cell>
          <cell r="L450" t="str">
            <v>NO APLICA</v>
          </cell>
          <cell r="M450" t="str">
            <v>NO APLICA</v>
          </cell>
          <cell r="N450" t="str">
            <v>NO APLICA</v>
          </cell>
          <cell r="O450">
            <v>5</v>
          </cell>
          <cell r="P450">
            <v>1879255</v>
          </cell>
          <cell r="Q450">
            <v>45327</v>
          </cell>
          <cell r="R450">
            <v>45351</v>
          </cell>
          <cell r="S450">
            <v>2168371</v>
          </cell>
          <cell r="T450">
            <v>45352</v>
          </cell>
          <cell r="U450">
            <v>45382</v>
          </cell>
          <cell r="V450">
            <v>2168371</v>
          </cell>
          <cell r="W450">
            <v>45383</v>
          </cell>
          <cell r="X450">
            <v>45412</v>
          </cell>
          <cell r="Y450">
            <v>2168371</v>
          </cell>
          <cell r="Z450">
            <v>45413</v>
          </cell>
          <cell r="AA450">
            <v>45443</v>
          </cell>
          <cell r="AB450">
            <v>505953</v>
          </cell>
          <cell r="AC450">
            <v>45444</v>
          </cell>
          <cell r="AD450">
            <v>45450</v>
          </cell>
          <cell r="BI450" t="str">
            <v>Facultad de Ciencias Básicas e Ingeniería</v>
          </cell>
          <cell r="BJ450" t="str">
            <v xml:space="preserve">ELVIS MIGUEL PEREZ RODRIGUEZ   </v>
          </cell>
          <cell r="BK450" t="str">
            <v>Decano de la Facultad de Ciencias Básicas e Ingeniería</v>
          </cell>
          <cell r="BL450">
            <v>154</v>
          </cell>
          <cell r="BM450">
            <v>45327.534131944441</v>
          </cell>
          <cell r="BN450">
            <v>458377735</v>
          </cell>
          <cell r="BO450">
            <v>715</v>
          </cell>
          <cell r="BP450">
            <v>45327</v>
          </cell>
          <cell r="BQ450">
            <v>8890321</v>
          </cell>
          <cell r="CS450" t="str">
            <v>1. Colaborar en el procesamiento de muestras en laboratorio para análisis fisicoquímicos en la matriz agua, suelo y registro de bitácoras de resultados requeridos en el Centro de Calidad de Aguas (Actividad que implica laboratorio). 2.  Colaborar en la preparación de preservantes y soluciones acuosas requeridas para el laboratorio del Centro de Calidad de Aguas. 3.  Prestar apoyo en la asistencia para el diligenciamiento de formatos de las condiciones ambientales y equipos requeridos en el Centro de Calidad de Aguas. 4.  Colaborar en el manejo y disposición de residuos de laboratorio, reactivos químicos, descarte y etiquetado de muestras del cuarto frio en el Centro de Calidad de Aguas. 5. Apoyar los procesos del sistema de gestión de calidad bajo el cual se desarrollan las actividades asegurando la veracidad de la información producida, y al presentarse auditorías de investigación ambiental internas y externas. 6. Apoyar las actividades académicas y de investigación   que se adelanten por el Instituto de Ciencias Ambientales de la Orinoquía Colombiana (ICAOC) que coadyuven al desarrollo de los distintos convenios y contratos interadministrativos</v>
          </cell>
          <cell r="CT450">
            <v>1121935132</v>
          </cell>
          <cell r="CU450">
            <v>136</v>
          </cell>
          <cell r="CV450" t="str">
            <v>57706</v>
          </cell>
          <cell r="CY450">
            <v>8299</v>
          </cell>
          <cell r="CZ450" t="str">
            <v>M6</v>
          </cell>
        </row>
        <row r="451">
          <cell r="B451" t="str">
            <v>0352 DE 2024</v>
          </cell>
          <cell r="C451">
            <v>1122130378</v>
          </cell>
          <cell r="D451" t="str">
            <v>JHON EDISSON SALGUERO PINZON</v>
          </cell>
          <cell r="E451" t="str">
            <v>CONTRATO DE PRESTACIÓN DE SERVICIOS DE APOYO A LA GESTIÓN</v>
          </cell>
          <cell r="F451" t="str">
            <v>PRESTACIÓN DE SERVICIOS DE APOYO A LA GESTIÓN NECESARIO PARA EL FORTALECIMIENTO DE LOS PROCESOS EN EL CENTRO TIC PARA LA INGENIERÍA DE LA FACULTAD DE CIENCIAS BÁSICAS E INGENIERÍA DE LA UNIVERSIDAD DE LOS LLANOS.</v>
          </cell>
          <cell r="G451">
            <v>45327</v>
          </cell>
          <cell r="H451">
            <v>8890321</v>
          </cell>
          <cell r="I451" t="str">
            <v>Cuatro (04) meses y tres (03) días calendario</v>
          </cell>
          <cell r="J451">
            <v>45327</v>
          </cell>
          <cell r="K451">
            <v>45450</v>
          </cell>
          <cell r="L451" t="str">
            <v>NO APLICA</v>
          </cell>
          <cell r="M451" t="str">
            <v>NO APLICA</v>
          </cell>
          <cell r="N451" t="str">
            <v>NO APLICA</v>
          </cell>
          <cell r="O451">
            <v>5</v>
          </cell>
          <cell r="P451">
            <v>1879255</v>
          </cell>
          <cell r="Q451">
            <v>45327</v>
          </cell>
          <cell r="R451">
            <v>45351</v>
          </cell>
          <cell r="S451">
            <v>2168371</v>
          </cell>
          <cell r="T451">
            <v>45352</v>
          </cell>
          <cell r="U451">
            <v>45382</v>
          </cell>
          <cell r="V451">
            <v>2168371</v>
          </cell>
          <cell r="W451">
            <v>45383</v>
          </cell>
          <cell r="X451">
            <v>45412</v>
          </cell>
          <cell r="Y451">
            <v>2168371</v>
          </cell>
          <cell r="Z451">
            <v>45413</v>
          </cell>
          <cell r="AA451">
            <v>45443</v>
          </cell>
          <cell r="AB451">
            <v>505953</v>
          </cell>
          <cell r="AC451">
            <v>45444</v>
          </cell>
          <cell r="AD451">
            <v>45450</v>
          </cell>
          <cell r="BI451" t="str">
            <v>Facultad de Ciencias Básicas e Ingeniería</v>
          </cell>
          <cell r="BJ451" t="str">
            <v>ELVIS MIGUEL PEREZ RODRIGUEZ</v>
          </cell>
          <cell r="BK451" t="str">
            <v>Decano de la Facultad de Ciencias Básicas e Ingeniería</v>
          </cell>
          <cell r="BL451">
            <v>154</v>
          </cell>
          <cell r="BM451">
            <v>45327.534131944441</v>
          </cell>
          <cell r="BN451">
            <v>458377735</v>
          </cell>
          <cell r="BO451">
            <v>719</v>
          </cell>
          <cell r="BP451">
            <v>45327</v>
          </cell>
          <cell r="BQ451">
            <v>8890321</v>
          </cell>
          <cell r="CS451" t="str">
            <v>1. Apoyar la gestión y la prestación de servicios de las salas a profesores, estudiantes y personas autorizadas por la dirección del Centro TIC (registro y acceso).  2. Contribuir con las acciones necesarias para el mantenimiento preventivo y correctivo de los equipos de cómputo, red de datos y equipos de comunicaciones del Centro TIC.  3.  Prestar apoyo en la asistencia tecnológica a las actividades que se organicen por el Centro TIC.  4. Apoyar con el seguimiento y control del inventario del Centro TIC para la Ingeniería.  5. Apoyar con el soporte técnico a estudiantes y docentes de la Facultad.  6. Contribuir al amparo de los elementos que hacen parte de las diferentes salas de cómputo del Centro TIC para la ingeniería. 7. Apoyar con las estadísticas y/o contabilidad del uso de los recursos del Centro Tic para la Ingeniería (Equipos, Salas y Software).</v>
          </cell>
          <cell r="CT451">
            <v>1122130378</v>
          </cell>
          <cell r="CU451">
            <v>136</v>
          </cell>
          <cell r="CV451" t="str">
            <v>57703</v>
          </cell>
          <cell r="CY451">
            <v>9511</v>
          </cell>
          <cell r="CZ451" t="str">
            <v>M4</v>
          </cell>
        </row>
        <row r="452">
          <cell r="B452" t="str">
            <v>0353 DE 2024</v>
          </cell>
          <cell r="C452">
            <v>1121937745</v>
          </cell>
          <cell r="D452" t="str">
            <v>JUAN CAMILO PIÑEROS CASTAÑEDA</v>
          </cell>
          <cell r="E452" t="str">
            <v>CONTRATO DE PRESTACIÓN DE SERVICIOS DE APOYO A LA GESTIÓN</v>
          </cell>
          <cell r="F452" t="str">
            <v>PRESTACIÓN DE SERVICIOS DE APOYO A LA GESTIÓN NECESARIO PARA EL FORTALECIMIENTO DE LOS PROCESOS DEL GIMNASIO Y EL LABORATORIO DE FISIOLOGÍA DEL ESFUERZO DE LA FACULTAD DE CIENCIAS HUMANAS Y DE LA EDUCACIÓN DE LA UNIVERSIDAD DE LOS LLANOS.</v>
          </cell>
          <cell r="G452">
            <v>45327</v>
          </cell>
          <cell r="H452">
            <v>8890321</v>
          </cell>
          <cell r="I452" t="str">
            <v>Cuatro (04) meses y tres (03) días calendario</v>
          </cell>
          <cell r="J452">
            <v>45327</v>
          </cell>
          <cell r="K452">
            <v>45450</v>
          </cell>
          <cell r="L452" t="str">
            <v>NO APLICA</v>
          </cell>
          <cell r="M452" t="str">
            <v>NO APLICA</v>
          </cell>
          <cell r="N452" t="str">
            <v>NO APLICA</v>
          </cell>
          <cell r="O452">
            <v>5</v>
          </cell>
          <cell r="P452">
            <v>1879255</v>
          </cell>
          <cell r="Q452">
            <v>45327</v>
          </cell>
          <cell r="R452">
            <v>45351</v>
          </cell>
          <cell r="S452">
            <v>2168371</v>
          </cell>
          <cell r="T452">
            <v>45352</v>
          </cell>
          <cell r="U452">
            <v>45382</v>
          </cell>
          <cell r="V452">
            <v>2168371</v>
          </cell>
          <cell r="W452">
            <v>45383</v>
          </cell>
          <cell r="X452">
            <v>45412</v>
          </cell>
          <cell r="Y452">
            <v>2168371</v>
          </cell>
          <cell r="Z452">
            <v>45413</v>
          </cell>
          <cell r="AA452">
            <v>45443</v>
          </cell>
          <cell r="AB452">
            <v>505953</v>
          </cell>
          <cell r="AC452">
            <v>45444</v>
          </cell>
          <cell r="AD452">
            <v>45450</v>
          </cell>
          <cell r="BI452" t="str">
            <v>Facultad de Ciencias Humanas y de la Educación</v>
          </cell>
          <cell r="BJ452" t="str">
            <v>FERNANDO CAMPOS POLO</v>
          </cell>
          <cell r="BK452" t="str">
            <v>Decano de la Facultad de Ciencias Humanas y de la Educación</v>
          </cell>
          <cell r="BL452">
            <v>154</v>
          </cell>
          <cell r="BM452">
            <v>45327.534131944441</v>
          </cell>
          <cell r="BN452">
            <v>458377735</v>
          </cell>
          <cell r="BO452">
            <v>722</v>
          </cell>
          <cell r="BP452">
            <v>45327</v>
          </cell>
          <cell r="BQ452">
            <v>8890321</v>
          </cell>
          <cell r="CS452" t="str">
            <v>1. Contribuir en el asesoramiento al personal usuario del Laboratorio de Fisiología del Esfuerzo y Gimnasio presencialmente o a través de las plataformas virtuales de la Universidad de los Llanos. 2. Brindar apoyo en los entrenamientos y clases grupales en el Laboratorio Fisiología del Esfuerzo y Gimnasio, de manera presencial u online a través de las plataformas virtuales (zoom - teams). 3. Colaborar en el plan de entrenamiento, seguimiento y progresiones a los usuarios. 4. Coadyuvar con el registro y control de las personas usuarias y beneficiarias de los servicios prestados, tanto en forma física como en forma virtual. 5. Prestar apoyo en la atención al uso, así como el mantenimiento y cuidado de los equipos del Laboratorio de Fisiología del Esfuerzo y del Gimnasio. 6. Colaborar en la realización de las calibraciones de los equipos a través de los proveedores y bajo acompañamiento de la coordinación.</v>
          </cell>
          <cell r="CT452">
            <v>1121937745</v>
          </cell>
          <cell r="CU452">
            <v>82</v>
          </cell>
          <cell r="CV452" t="str">
            <v>56308</v>
          </cell>
          <cell r="CY452">
            <v>7490</v>
          </cell>
          <cell r="CZ452" t="str">
            <v>M6</v>
          </cell>
        </row>
        <row r="453">
          <cell r="B453" t="str">
            <v>0354 DE 2024</v>
          </cell>
          <cell r="C453">
            <v>1071169129</v>
          </cell>
          <cell r="D453" t="str">
            <v>JUAN CAMILO RIVERA PACHECO</v>
          </cell>
          <cell r="E453" t="str">
            <v>CONTRATO DE PRESTACIÓN DE SERVICIOS DE APOYO A LA GESTIÓN</v>
          </cell>
          <cell r="F453" t="str">
            <v>PRESTACIÓN DE SERVICIOS DE APOYO A LA GESTIÓN NECESARIO PARA EL FORTALECIMIENTO DE LOS PROCESOS DEL LABORATORIO DE ENTOMOLOGÍA MÉDICA DE LA FACULTAD DE CIENCIAS DE LA SALUD DE LA UNIVERSIDAD DE LOS LLANOS.</v>
          </cell>
          <cell r="G453">
            <v>45327</v>
          </cell>
          <cell r="H453">
            <v>8890321</v>
          </cell>
          <cell r="I453" t="str">
            <v>Cuatro (04) meses y tres (03) días calendario</v>
          </cell>
          <cell r="J453">
            <v>45327</v>
          </cell>
          <cell r="K453">
            <v>45450</v>
          </cell>
          <cell r="L453" t="str">
            <v>NO APLICA</v>
          </cell>
          <cell r="M453" t="str">
            <v>NO APLICA</v>
          </cell>
          <cell r="N453" t="str">
            <v>NO APLICA</v>
          </cell>
          <cell r="O453">
            <v>5</v>
          </cell>
          <cell r="P453">
            <v>1879255</v>
          </cell>
          <cell r="Q453">
            <v>45327</v>
          </cell>
          <cell r="R453">
            <v>45351</v>
          </cell>
          <cell r="S453">
            <v>2168371</v>
          </cell>
          <cell r="T453">
            <v>45352</v>
          </cell>
          <cell r="U453">
            <v>45382</v>
          </cell>
          <cell r="V453">
            <v>2168371</v>
          </cell>
          <cell r="W453">
            <v>45383</v>
          </cell>
          <cell r="X453">
            <v>45412</v>
          </cell>
          <cell r="Y453">
            <v>2168371</v>
          </cell>
          <cell r="Z453">
            <v>45413</v>
          </cell>
          <cell r="AA453">
            <v>45443</v>
          </cell>
          <cell r="AB453">
            <v>505953</v>
          </cell>
          <cell r="AC453">
            <v>45444</v>
          </cell>
          <cell r="AD453">
            <v>45450</v>
          </cell>
          <cell r="BI453" t="str">
            <v>Facultad de Ciencias de la Salud</v>
          </cell>
          <cell r="BJ453" t="str">
            <v>LUZ MIRYAM TOBÓN BORRERO</v>
          </cell>
          <cell r="BK453" t="str">
            <v>Decana de la Facultad de Ciencias de la Salud</v>
          </cell>
          <cell r="BL453">
            <v>154</v>
          </cell>
          <cell r="BM453">
            <v>45327.534131944441</v>
          </cell>
          <cell r="BN453">
            <v>458377735</v>
          </cell>
          <cell r="BO453">
            <v>723</v>
          </cell>
          <cell r="BP453">
            <v>45327</v>
          </cell>
          <cell r="BQ453">
            <v>8890321</v>
          </cell>
          <cell r="CS453" t="str">
            <v>1. Apoyar la preparación de los materiales y elementos de laboratorio para la realización de las prácticas. 2. Apoyar y asistir al docente en el desarrollo de la práctica. 3. Brindar apoyo a cada grupo de estudiantes durante el desarrollo de la práctica. 4. Apoyar las actividades administrativas y de control de uso del Laboratorio. 5. Coadyuvar al docente en la recolección de las firmas de asistencia de los alumnos que asisten las prácticas. 6. Apoyar al docente en la coordinación y control de uso del laboratorio. 7. Coadyuvar en el control del préstamo de implementos del Laboratorio. 8. Contribuir al cuidado y mantenimiento básico de los equipos y simuladores del laboratorio. 9. Apoyar en la organización y actualización del archivo de los registros y formatos de uso del laboratorio. 10. Coadyuvar al cumplimiento del reglamento del laboratorio por parte de los usuarios e informar de cualquier violación de este al coordinador del laboratorio. 11. Brindar apoyo al coordinador del laboratorio en la elaboración de los respectivos informes.</v>
          </cell>
          <cell r="CT453">
            <v>1071169129.7</v>
          </cell>
          <cell r="CU453">
            <v>54</v>
          </cell>
          <cell r="CV453" t="str">
            <v>55302</v>
          </cell>
          <cell r="CY453">
            <v>8299</v>
          </cell>
          <cell r="CZ453" t="str">
            <v>M6</v>
          </cell>
        </row>
        <row r="454">
          <cell r="B454" t="str">
            <v>0355 DE 2024</v>
          </cell>
          <cell r="C454">
            <v>28548137</v>
          </cell>
          <cell r="D454" t="str">
            <v xml:space="preserve">JOHANNA PATRICIA RODRIGUEZ TELLEZ </v>
          </cell>
          <cell r="E454" t="str">
            <v>CONTRATO DE PRESTACIÓN DE SERVICIOS PROFESIONALES</v>
          </cell>
          <cell r="F454" t="str">
            <v xml:space="preserve">PRESTACIÓN DE SERVICIOS PROFESIONALES NECESARIO PARA EL DESARROLLO DE LOS DIFERENTES PROCESOS DE CONVIVENCIA INSTITUCIONAL E INTRAFAMILIAR DEL PROYECTO FICHA BPUNI BU 02 0711 2023 “FORTALECIMIENTO Y DESARROLLO DE ESTRATEGIAS Y ACCIONES DE BIENESTAR EN EL MARCO DEL DESARROLLO HUMANO EN PRO DE LOS INTEGRANTES DE LA COMUNIDAD UNIVERSITARIA DE LA UNIVERSIDAD DE LOS LLANOS” </v>
          </cell>
          <cell r="G454">
            <v>45327</v>
          </cell>
          <cell r="H454">
            <v>15165834</v>
          </cell>
          <cell r="I454" t="str">
            <v>Cuatro (04) meses y tres (03) días calendario</v>
          </cell>
          <cell r="J454">
            <v>45327</v>
          </cell>
          <cell r="K454">
            <v>45450</v>
          </cell>
          <cell r="L454" t="str">
            <v>NO APLICA</v>
          </cell>
          <cell r="M454" t="str">
            <v>NO APLICA</v>
          </cell>
          <cell r="N454" t="str">
            <v>NO APLICA</v>
          </cell>
          <cell r="O454">
            <v>5</v>
          </cell>
          <cell r="P454">
            <v>3205786</v>
          </cell>
          <cell r="Q454">
            <v>45327</v>
          </cell>
          <cell r="R454">
            <v>45351</v>
          </cell>
          <cell r="S454">
            <v>3698984</v>
          </cell>
          <cell r="T454">
            <v>45352</v>
          </cell>
          <cell r="U454">
            <v>45382</v>
          </cell>
          <cell r="V454">
            <v>3698984</v>
          </cell>
          <cell r="W454">
            <v>45383</v>
          </cell>
          <cell r="X454">
            <v>45412</v>
          </cell>
          <cell r="Y454">
            <v>3698984</v>
          </cell>
          <cell r="Z454">
            <v>45413</v>
          </cell>
          <cell r="AA454">
            <v>45443</v>
          </cell>
          <cell r="AB454">
            <v>863096</v>
          </cell>
          <cell r="AC454">
            <v>45444</v>
          </cell>
          <cell r="AD454">
            <v>45450</v>
          </cell>
          <cell r="BI454" t="str">
            <v>División de Bienestar Universitario</v>
          </cell>
          <cell r="BJ454" t="str">
            <v>JHON FREYD MONROY RODRIGUEZ</v>
          </cell>
          <cell r="BK454" t="str">
            <v>Jefe de Oficina</v>
          </cell>
          <cell r="BL454">
            <v>143</v>
          </cell>
          <cell r="BM454">
            <v>45327.439849537041</v>
          </cell>
          <cell r="BN454">
            <v>422028670</v>
          </cell>
          <cell r="BO454">
            <v>679</v>
          </cell>
          <cell r="BP454">
            <v>45327</v>
          </cell>
          <cell r="BQ454">
            <v>15165834</v>
          </cell>
          <cell r="CS454" t="str">
            <v>1. Apoyar a la jefatura de Bienestar Institucional en la formulación e implementación del Módelo de Bienestar. 2. Contribuir con la formulación de planes, programas, proyectos y estrategias dirigidas a fortalecer la oferta de la División de Bienestar Institucional. 3. Apoyar a la jefatura de Bienestar en la articulación de programas, actividades o eventos con los procesos de docencia, investigación o extensión. 4. Coadyuvar en la recopilación y formulación de informes solicitados por entidades externas e informes de interés interinstitucional. 5. Contribuir con la evaluación periódica del Bienestar Institucional. 6. Brindar apoyo a la jefatura de Bienestar en los eventos institucionales que se realicen y sean liderados o apoyados por la Dirección de Bienestar Institucional.</v>
          </cell>
          <cell r="CT454">
            <v>28548137</v>
          </cell>
          <cell r="CU454">
            <v>612</v>
          </cell>
          <cell r="CV454" t="str">
            <v>44110</v>
          </cell>
          <cell r="CY454">
            <v>7210</v>
          </cell>
          <cell r="CZ454" t="str">
            <v>M6</v>
          </cell>
        </row>
        <row r="455">
          <cell r="B455" t="str">
            <v>0356 DE 2024</v>
          </cell>
          <cell r="C455">
            <v>86071911</v>
          </cell>
          <cell r="D455" t="str">
            <v>NIXON YOHAN ROA CRUZ</v>
          </cell>
          <cell r="E455" t="str">
            <v>CONTRATO DE PRESTACIÓN DE SERVICIOS DE APOYO A LA GESTIÓN</v>
          </cell>
          <cell r="F455" t="str">
            <v xml:space="preserve">PRESTACIÓN DE SERVICIOS DE APOYO A LA GESTIÓN NECESARIO PARA EL DESARROLLO DE LOS DIFERENTES PROCESOS EN LA INSTRUCCIÓN DE MÚSICA Y TÉCNICA VOCAL DEL PROYECTO FICHA BPUNI BU 02 0711 2023 “FORTALECIMIENTO Y DESARROLLO DE ESTRATEGIAS Y ACCIONES DE BIENESTAR EN EL MARCO DEL DESARROLLO HUMANO EN PRO DE LOS INTEGRANTES DE LA COMUNIDAD UNIVERSITARIA DE LA UNIVERSIDAD DE LOS LLANOS” </v>
          </cell>
          <cell r="G455">
            <v>45327</v>
          </cell>
          <cell r="H455">
            <v>8890321</v>
          </cell>
          <cell r="I455" t="str">
            <v>Cuatro (04) meses y tres (03) días calendario</v>
          </cell>
          <cell r="J455">
            <v>45327</v>
          </cell>
          <cell r="K455">
            <v>45450</v>
          </cell>
          <cell r="L455" t="str">
            <v>NO APLICA</v>
          </cell>
          <cell r="M455" t="str">
            <v>NO APLICA</v>
          </cell>
          <cell r="N455" t="str">
            <v>NO APLICA</v>
          </cell>
          <cell r="O455">
            <v>5</v>
          </cell>
          <cell r="P455">
            <v>1879255</v>
          </cell>
          <cell r="Q455">
            <v>45327</v>
          </cell>
          <cell r="R455">
            <v>45351</v>
          </cell>
          <cell r="S455">
            <v>2168371</v>
          </cell>
          <cell r="T455">
            <v>45352</v>
          </cell>
          <cell r="U455">
            <v>45382</v>
          </cell>
          <cell r="V455">
            <v>2168371</v>
          </cell>
          <cell r="W455">
            <v>45383</v>
          </cell>
          <cell r="X455">
            <v>45412</v>
          </cell>
          <cell r="Y455">
            <v>2168371</v>
          </cell>
          <cell r="Z455">
            <v>45413</v>
          </cell>
          <cell r="AA455">
            <v>45443</v>
          </cell>
          <cell r="AB455">
            <v>505953</v>
          </cell>
          <cell r="AC455">
            <v>45444</v>
          </cell>
          <cell r="AD455">
            <v>45450</v>
          </cell>
          <cell r="BI455" t="str">
            <v>División de Bienestar Universitario</v>
          </cell>
          <cell r="BJ455" t="str">
            <v>JHON FREYD MONROY RODRIGUEZ</v>
          </cell>
          <cell r="BK455" t="str">
            <v>Jefe de Oficina</v>
          </cell>
          <cell r="BL455">
            <v>143</v>
          </cell>
          <cell r="BM455">
            <v>45327.439849537041</v>
          </cell>
          <cell r="BN455">
            <v>422028670</v>
          </cell>
          <cell r="BO455">
            <v>666</v>
          </cell>
          <cell r="BP455">
            <v>45327</v>
          </cell>
          <cell r="BQ455">
            <v>8890321</v>
          </cell>
          <cell r="CS455"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455">
            <v>86071911</v>
          </cell>
          <cell r="CU455">
            <v>612</v>
          </cell>
          <cell r="CV455" t="str">
            <v>44110</v>
          </cell>
          <cell r="CY455">
            <v>8299</v>
          </cell>
          <cell r="CZ455" t="str">
            <v>M6</v>
          </cell>
        </row>
        <row r="456">
          <cell r="B456" t="str">
            <v>0357 DE 2024</v>
          </cell>
          <cell r="C456">
            <v>1120352194</v>
          </cell>
          <cell r="D456" t="str">
            <v>EDWIN FERNANDO BUITRAGO AGUILAR</v>
          </cell>
          <cell r="E456" t="str">
            <v>CONTRATO DE PRESTACIÓN DE SERVICIOS DE APOYO A LA GESTIÓN</v>
          </cell>
          <cell r="F456" t="str">
            <v xml:space="preserve">PRESTACIÓN DE SERVICIOS DE APOYO A LA GESTIÓN NECESARIO PARA EL DESARROLLO DE LOS DIFERENTES PROCESOS EN LA INSTRUCCIÓN DE DANZAS NACIONALES DEL PROYECTO FICHA BPUNI BU 02 0711 2023 “FORTALECIMIENTO Y DESARROLLO DE ESTRATEGIAS Y ACCIONES DE BIENESTAR EN EL MARCO DEL DESARROLLO HUMANO EN PRO DE LOS INTEGRANTES DE LA COMUNIDAD UNIVERSITARIA DE LA UNIVERSIDAD DE LOS LLANOS” </v>
          </cell>
          <cell r="G456">
            <v>45327</v>
          </cell>
          <cell r="H456">
            <v>8890321</v>
          </cell>
          <cell r="I456" t="str">
            <v>Cuatro (04) meses y tres (03) días calendario</v>
          </cell>
          <cell r="J456">
            <v>45327</v>
          </cell>
          <cell r="K456">
            <v>45450</v>
          </cell>
          <cell r="L456" t="str">
            <v>NO APLICA</v>
          </cell>
          <cell r="M456" t="str">
            <v>NO APLICA</v>
          </cell>
          <cell r="N456" t="str">
            <v>NO APLICA</v>
          </cell>
          <cell r="O456">
            <v>5</v>
          </cell>
          <cell r="P456">
            <v>1879255</v>
          </cell>
          <cell r="Q456">
            <v>45327</v>
          </cell>
          <cell r="R456">
            <v>45351</v>
          </cell>
          <cell r="S456">
            <v>2168371</v>
          </cell>
          <cell r="T456">
            <v>45352</v>
          </cell>
          <cell r="U456">
            <v>45382</v>
          </cell>
          <cell r="V456">
            <v>2168371</v>
          </cell>
          <cell r="W456">
            <v>45383</v>
          </cell>
          <cell r="X456">
            <v>45412</v>
          </cell>
          <cell r="Y456">
            <v>2168371</v>
          </cell>
          <cell r="Z456">
            <v>45413</v>
          </cell>
          <cell r="AA456">
            <v>45443</v>
          </cell>
          <cell r="AB456">
            <v>505953</v>
          </cell>
          <cell r="AC456">
            <v>45444</v>
          </cell>
          <cell r="AD456">
            <v>45450</v>
          </cell>
          <cell r="BI456" t="str">
            <v>División de Bienestar Universitario</v>
          </cell>
          <cell r="BJ456" t="str">
            <v>JHON FREYD MONROY RODRIGUEZ</v>
          </cell>
          <cell r="BK456" t="str">
            <v>Jefe de Oficina</v>
          </cell>
          <cell r="BL456">
            <v>143</v>
          </cell>
          <cell r="BM456">
            <v>45327.439849537041</v>
          </cell>
          <cell r="BN456">
            <v>422028670</v>
          </cell>
          <cell r="BO456">
            <v>669</v>
          </cell>
          <cell r="BP456">
            <v>45327</v>
          </cell>
          <cell r="BQ456">
            <v>8890321</v>
          </cell>
          <cell r="CS456"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456">
            <v>1120352194</v>
          </cell>
          <cell r="CU456">
            <v>612</v>
          </cell>
          <cell r="CV456" t="str">
            <v>44110</v>
          </cell>
          <cell r="CY456">
            <v>8299</v>
          </cell>
          <cell r="CZ456" t="str">
            <v>M6</v>
          </cell>
        </row>
        <row r="457">
          <cell r="B457" t="str">
            <v>0358 DE 2024</v>
          </cell>
          <cell r="C457">
            <v>79358952</v>
          </cell>
          <cell r="D457" t="str">
            <v>JAIME RODRIGO LEON RUIZ</v>
          </cell>
          <cell r="E457" t="str">
            <v>CONTRATO DE PRESTACIÓN DE SERVICIOS DE APOYO A LA GESTIÓN</v>
          </cell>
          <cell r="F457" t="str">
            <v xml:space="preserve">PRESTACIÓN DE SERVICIOS DE APOYO A LA GESTIÓN NECESARIO PARA EL DESARROLLO DE LOS DIFERENTES PROCESOS EN LA INSTRUCCIÓN DE MÚSICA LLANERA DEL PROYECTO FICHA BPUNI BU 02 0711 2023 “FORTALECIMIENTO Y DESARROLLO DE ESTRATEGIAS Y ACCIONES DE BIENESTAR EN EL MARCO DEL DESARROLLO HUMANO EN PRO DE LOS INTEGRANTES DE LA COMUNIDAD UNIVERSITARIA DE LA UNIVERSIDAD DE LOS LLANOS” </v>
          </cell>
          <cell r="G457">
            <v>45327</v>
          </cell>
          <cell r="H457">
            <v>8890321</v>
          </cell>
          <cell r="I457" t="str">
            <v>Cuatro (04) meses y tres (03) días calendario</v>
          </cell>
          <cell r="J457">
            <v>45327</v>
          </cell>
          <cell r="K457">
            <v>45450</v>
          </cell>
          <cell r="L457" t="str">
            <v>NO APLICA</v>
          </cell>
          <cell r="M457" t="str">
            <v>NO APLICA</v>
          </cell>
          <cell r="N457" t="str">
            <v>NO APLICA</v>
          </cell>
          <cell r="O457">
            <v>5</v>
          </cell>
          <cell r="P457">
            <v>1879255</v>
          </cell>
          <cell r="Q457">
            <v>45327</v>
          </cell>
          <cell r="R457">
            <v>45351</v>
          </cell>
          <cell r="S457">
            <v>2168371</v>
          </cell>
          <cell r="T457">
            <v>45352</v>
          </cell>
          <cell r="U457">
            <v>45382</v>
          </cell>
          <cell r="V457">
            <v>2168371</v>
          </cell>
          <cell r="W457">
            <v>45383</v>
          </cell>
          <cell r="X457">
            <v>45412</v>
          </cell>
          <cell r="Y457">
            <v>2168371</v>
          </cell>
          <cell r="Z457">
            <v>45413</v>
          </cell>
          <cell r="AA457">
            <v>45443</v>
          </cell>
          <cell r="AB457">
            <v>505953</v>
          </cell>
          <cell r="AC457">
            <v>45444</v>
          </cell>
          <cell r="AD457">
            <v>45450</v>
          </cell>
          <cell r="BI457" t="str">
            <v>División de Bienestar Universitario</v>
          </cell>
          <cell r="BJ457" t="str">
            <v>JHON FREYD MONROY RODRIGUEZ</v>
          </cell>
          <cell r="BK457" t="str">
            <v>Jefe de Oficina</v>
          </cell>
          <cell r="BL457">
            <v>143</v>
          </cell>
          <cell r="BM457">
            <v>45327.439849537041</v>
          </cell>
          <cell r="BN457">
            <v>422028670</v>
          </cell>
          <cell r="BO457">
            <v>663</v>
          </cell>
          <cell r="BP457">
            <v>45327</v>
          </cell>
          <cell r="BQ457">
            <v>8890321</v>
          </cell>
          <cell r="CS457"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457">
            <v>79358952</v>
          </cell>
          <cell r="CU457">
            <v>612</v>
          </cell>
          <cell r="CV457" t="str">
            <v>44110</v>
          </cell>
          <cell r="CY457">
            <v>9007</v>
          </cell>
          <cell r="CZ457" t="str">
            <v>M6</v>
          </cell>
        </row>
        <row r="458">
          <cell r="B458" t="str">
            <v>0359 DE 2024</v>
          </cell>
          <cell r="C458">
            <v>1121891090</v>
          </cell>
          <cell r="D458" t="str">
            <v>HOLMAN LOPEZ CASTRO</v>
          </cell>
          <cell r="E458" t="str">
            <v>CONTRATO DE PRESTACIÓN DE SERVICIOS DE APOYO A LA GESTIÓN</v>
          </cell>
          <cell r="F458" t="str">
            <v xml:space="preserve">PRESTACIÓN DE SERVICIOS DE APOYO A LA GESTIÓN NECESARIO PARA EL DESARROLLO DE LOS DIFERENTES PROCESOS EN LA INSTRUCCIÓN DE BAILE JOROPO DEL PROYECTO FICHA BPUNI BU 02 0711 2023 “FORTALECIMIENTO Y DESARROLLO DE ESTRATEGIAS Y ACCIONES DE BIENESTAR EN EL MARCO DEL DESARROLLO HUMANO EN PRO DE LOS INTEGRANTES DE LA COMUNIDAD UNIVERSITARIA DE LA UNIVERSIDAD DE LOS LLANOS” </v>
          </cell>
          <cell r="G458">
            <v>45327</v>
          </cell>
          <cell r="H458">
            <v>8890321</v>
          </cell>
          <cell r="I458" t="str">
            <v>Cuatro (04) meses y tres (03) días calendario</v>
          </cell>
          <cell r="J458">
            <v>45327</v>
          </cell>
          <cell r="K458">
            <v>45450</v>
          </cell>
          <cell r="L458" t="str">
            <v>NO APLICA</v>
          </cell>
          <cell r="M458" t="str">
            <v>NO APLICA</v>
          </cell>
          <cell r="N458" t="str">
            <v>NO APLICA</v>
          </cell>
          <cell r="O458">
            <v>5</v>
          </cell>
          <cell r="P458">
            <v>1879255</v>
          </cell>
          <cell r="Q458">
            <v>45327</v>
          </cell>
          <cell r="R458">
            <v>45351</v>
          </cell>
          <cell r="S458">
            <v>2168371</v>
          </cell>
          <cell r="T458">
            <v>45352</v>
          </cell>
          <cell r="U458">
            <v>45382</v>
          </cell>
          <cell r="V458">
            <v>2168371</v>
          </cell>
          <cell r="W458">
            <v>45383</v>
          </cell>
          <cell r="X458">
            <v>45412</v>
          </cell>
          <cell r="Y458">
            <v>2168371</v>
          </cell>
          <cell r="Z458">
            <v>45413</v>
          </cell>
          <cell r="AA458">
            <v>45443</v>
          </cell>
          <cell r="AB458">
            <v>505953</v>
          </cell>
          <cell r="AC458">
            <v>45444</v>
          </cell>
          <cell r="AD458">
            <v>45450</v>
          </cell>
          <cell r="BI458" t="str">
            <v>División de Bienestar Universitario</v>
          </cell>
          <cell r="BJ458" t="str">
            <v>JHON FREYD MONROY RODRIGUEZ</v>
          </cell>
          <cell r="BK458" t="str">
            <v>Jefe de Oficina</v>
          </cell>
          <cell r="BL458">
            <v>143</v>
          </cell>
          <cell r="BM458">
            <v>45327.439849537041</v>
          </cell>
          <cell r="BN458">
            <v>422028670</v>
          </cell>
          <cell r="BO458">
            <v>672</v>
          </cell>
          <cell r="BP458">
            <v>45327</v>
          </cell>
          <cell r="BQ458">
            <v>8890321</v>
          </cell>
          <cell r="CS458"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458">
            <v>1121891090</v>
          </cell>
          <cell r="CU458">
            <v>612</v>
          </cell>
          <cell r="CV458" t="str">
            <v>44110</v>
          </cell>
          <cell r="CY458">
            <v>9007</v>
          </cell>
          <cell r="CZ458" t="str">
            <v>M6</v>
          </cell>
        </row>
        <row r="459">
          <cell r="B459" t="str">
            <v>0360 DE 2024</v>
          </cell>
          <cell r="C459">
            <v>1121881048</v>
          </cell>
          <cell r="D459" t="str">
            <v>VICTOR JULIO ROJAS AGUDELO</v>
          </cell>
          <cell r="E459" t="str">
            <v>CONTRATO DE PRESTACIÓN DE SERVICIOS DE APOYO A LA GESTIÓN</v>
          </cell>
          <cell r="F459" t="str">
            <v>PRESTACIÓN DE SERVICIOS DE APOYO A LA GESTIÓN NECESARIO PARA EL DESARROLLO DE LOS DIFERENTES PROCESOS EN LA INSTRUCCIÓN DE TÉCNICA VOCAL DE MÚSICA LLANERA DEL PROYECTO FICHA BPUNI BU 02 0711 2023 “FORTALECIMIENTO Y DESARROLLO DE ESTRATEGIAS Y ACCIONES DE BIENESTAR EN EL MARCO DEL DESARROLLO HUMANO EN PRO DE LOS INTEGRANTES DE LA COMUNIDAD UNIVERSITARIA DE LA UNIVERSIDAD DE LOS LLANOS”</v>
          </cell>
          <cell r="G459">
            <v>45327</v>
          </cell>
          <cell r="H459">
            <v>8890321</v>
          </cell>
          <cell r="I459" t="str">
            <v>Cuatro (04) meses y tres (03) días calendario</v>
          </cell>
          <cell r="J459">
            <v>45327</v>
          </cell>
          <cell r="K459">
            <v>45450</v>
          </cell>
          <cell r="L459" t="str">
            <v>NO APLICA</v>
          </cell>
          <cell r="M459" t="str">
            <v>NO APLICA</v>
          </cell>
          <cell r="N459" t="str">
            <v>NO APLICA</v>
          </cell>
          <cell r="O459">
            <v>5</v>
          </cell>
          <cell r="P459">
            <v>1879255</v>
          </cell>
          <cell r="Q459">
            <v>45327</v>
          </cell>
          <cell r="R459">
            <v>45351</v>
          </cell>
          <cell r="S459">
            <v>2168371</v>
          </cell>
          <cell r="T459">
            <v>45352</v>
          </cell>
          <cell r="U459">
            <v>45382</v>
          </cell>
          <cell r="V459">
            <v>2168371</v>
          </cell>
          <cell r="W459">
            <v>45383</v>
          </cell>
          <cell r="X459">
            <v>45412</v>
          </cell>
          <cell r="Y459">
            <v>2168371</v>
          </cell>
          <cell r="Z459">
            <v>45413</v>
          </cell>
          <cell r="AA459">
            <v>45443</v>
          </cell>
          <cell r="AB459">
            <v>505953</v>
          </cell>
          <cell r="AC459">
            <v>45444</v>
          </cell>
          <cell r="AD459">
            <v>45450</v>
          </cell>
          <cell r="BI459" t="str">
            <v>División de Bienestar Universitario</v>
          </cell>
          <cell r="BJ459" t="str">
            <v>JHON FREYD MONROY RODRIGUEZ</v>
          </cell>
          <cell r="BK459" t="str">
            <v>Jefe de Oficina</v>
          </cell>
          <cell r="BL459">
            <v>143</v>
          </cell>
          <cell r="BM459">
            <v>45327.439849537041</v>
          </cell>
          <cell r="BN459">
            <v>422028670</v>
          </cell>
          <cell r="BO459">
            <v>671</v>
          </cell>
          <cell r="BP459">
            <v>45327</v>
          </cell>
          <cell r="BQ459">
            <v>8890321</v>
          </cell>
          <cell r="CS459"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459">
            <v>1121881048</v>
          </cell>
          <cell r="CU459">
            <v>612</v>
          </cell>
          <cell r="CV459" t="str">
            <v>44110</v>
          </cell>
          <cell r="CY459">
            <v>9007</v>
          </cell>
          <cell r="CZ459" t="str">
            <v>M6</v>
          </cell>
        </row>
        <row r="460">
          <cell r="B460" t="str">
            <v>0361 DE 2024</v>
          </cell>
          <cell r="C460">
            <v>86082485</v>
          </cell>
          <cell r="D460" t="str">
            <v>CAMILO HUMBERTO RIVERA JIMENEZ</v>
          </cell>
          <cell r="E460" t="str">
            <v>CONTRATO DE PRESTACIÓN DE SERVICIOS DE APOYO A LA GESTIÓN</v>
          </cell>
          <cell r="F460" t="str">
            <v xml:space="preserve">PRESTACIÓN DE SERVICIOS DE APOYO A LA GESTIÓN NECESARIO PARA EL DESARROLLO DE LOS DIFERENTES PROCESOS DE CONTROL DE ELEMENTOS ARTÍSTICOS Y DEPORTIVOS DEL PROYECTO FICHA BPUNI BU 02 0711 2023 “FORTALECIMIENTO Y DESARROLLO DE ESTRATEGIAS Y ACCIONES DE BIENESTAR EN EL MARCO DEL DESARROLLO HUMANO EN PRO DE LOS INTEGRANTES DE LA COMUNIDAD UNIVERSITARIA DE LA UNIVERSIDAD DE LOS LLANOS” </v>
          </cell>
          <cell r="G460">
            <v>45327</v>
          </cell>
          <cell r="H460">
            <v>8890321</v>
          </cell>
          <cell r="I460" t="str">
            <v>Cuatro (04) meses y tres (03) días calendario</v>
          </cell>
          <cell r="J460">
            <v>45327</v>
          </cell>
          <cell r="K460">
            <v>45450</v>
          </cell>
          <cell r="L460" t="str">
            <v>NO APLICA</v>
          </cell>
          <cell r="M460" t="str">
            <v>NO APLICA</v>
          </cell>
          <cell r="N460" t="str">
            <v>NO APLICA</v>
          </cell>
          <cell r="O460">
            <v>5</v>
          </cell>
          <cell r="P460">
            <v>1879255</v>
          </cell>
          <cell r="Q460">
            <v>45327</v>
          </cell>
          <cell r="R460">
            <v>45351</v>
          </cell>
          <cell r="S460">
            <v>2168371</v>
          </cell>
          <cell r="T460">
            <v>45352</v>
          </cell>
          <cell r="U460">
            <v>45382</v>
          </cell>
          <cell r="V460">
            <v>2168371</v>
          </cell>
          <cell r="W460">
            <v>45383</v>
          </cell>
          <cell r="X460">
            <v>45412</v>
          </cell>
          <cell r="Y460">
            <v>2168371</v>
          </cell>
          <cell r="Z460">
            <v>45413</v>
          </cell>
          <cell r="AA460">
            <v>45443</v>
          </cell>
          <cell r="AB460">
            <v>505953</v>
          </cell>
          <cell r="AC460">
            <v>45444</v>
          </cell>
          <cell r="AD460">
            <v>45450</v>
          </cell>
          <cell r="BI460" t="str">
            <v>División de Bienestar Universitario</v>
          </cell>
          <cell r="BJ460" t="str">
            <v>JHON FREYD MONROY RODRIGUEZ</v>
          </cell>
          <cell r="BK460" t="str">
            <v>Jefe de Oficina</v>
          </cell>
          <cell r="BL460">
            <v>143</v>
          </cell>
          <cell r="BM460">
            <v>45327.439849537041</v>
          </cell>
          <cell r="BN460">
            <v>422028670</v>
          </cell>
          <cell r="BO460">
            <v>667</v>
          </cell>
          <cell r="BP460">
            <v>45327</v>
          </cell>
          <cell r="BQ460">
            <v>8890321</v>
          </cell>
          <cell r="CS460" t="str">
            <v>1. Colaborar con el cuidado y velar por los elementos y bienes que hacen parte del inventario de Bienestar Institucional en la sede Barcelona. 2. Colaborar con el soporte de préstamos del inventario de la bodega y diligenciamiento del formato FO-BIN-20. 3. Contribuir con el soporte de préstamos de escenarios deportivos y diligenciamiento del formato FO-BIN-21. 4. Contribuir en la elaboración de informes estadísticos de préstamos para ser entregados al área. 5.  Prestar apoyo en la organización de almacenes de Bienestar sede Barcelona y San Antonio, verificando el inventario en articulación con el Almacén Unillanos. 6. Colaborar en registrar en el software del almacén de Bienestar los bienes y elementos del comedor universitario. 7. Brindar apoyo a la jefatura de Bienestar en los eventos institucionales que se realicen y sean liderados o apoyados por la Dirección de Bienestar Institucional.</v>
          </cell>
          <cell r="CT460">
            <v>86082485</v>
          </cell>
          <cell r="CU460">
            <v>612</v>
          </cell>
          <cell r="CV460" t="str">
            <v>44110</v>
          </cell>
          <cell r="CY460">
            <v>8299</v>
          </cell>
          <cell r="CZ460" t="str">
            <v>M6</v>
          </cell>
        </row>
        <row r="461">
          <cell r="B461" t="str">
            <v>0362 DE 2024</v>
          </cell>
          <cell r="C461">
            <v>86058158</v>
          </cell>
          <cell r="D461" t="str">
            <v>JOHN FREDY MUÑOZ MARTINEZ</v>
          </cell>
          <cell r="E461" t="str">
            <v>CONTRATO DE PRESTACIÓN DE SERVICIOS DE APOYO A LA GESTIÓN</v>
          </cell>
          <cell r="F461" t="str">
            <v xml:space="preserve">PRESTACIÓN DE SERVICIOS DE APOYO A LA GESTIÓN NECESARIO PARA EL DESARROLLO DE LOS DIFERENTES PROCESOS EN LA DISCIPLINA DE FUTBOL SALA DEL PROYECTO FICHA BPUNI BU 02 0711 2023 “FORTALECIMIENTO Y DESARROLLO DE ESTRATEGIAS Y ACCIONES DE BIENESTAR EN EL MARCO DEL DESARROLLO HUMANO EN PRO DE LOS INTEGRANTES DE LA COMUNIDAD UNIVERSITARIA DE LA UNIVERSIDAD DE LOS LLANOS” </v>
          </cell>
          <cell r="G461">
            <v>45327</v>
          </cell>
          <cell r="H461">
            <v>8890321</v>
          </cell>
          <cell r="I461" t="str">
            <v>Cuatro (04) meses y tres (03) días calendario</v>
          </cell>
          <cell r="J461">
            <v>45327</v>
          </cell>
          <cell r="K461">
            <v>45450</v>
          </cell>
          <cell r="L461" t="str">
            <v>NO APLICA</v>
          </cell>
          <cell r="M461" t="str">
            <v>NO APLICA</v>
          </cell>
          <cell r="N461" t="str">
            <v>NO APLICA</v>
          </cell>
          <cell r="O461">
            <v>5</v>
          </cell>
          <cell r="P461">
            <v>1879255</v>
          </cell>
          <cell r="Q461">
            <v>45327</v>
          </cell>
          <cell r="R461">
            <v>45351</v>
          </cell>
          <cell r="S461">
            <v>2168371</v>
          </cell>
          <cell r="T461">
            <v>45352</v>
          </cell>
          <cell r="U461">
            <v>45382</v>
          </cell>
          <cell r="V461">
            <v>2168371</v>
          </cell>
          <cell r="W461">
            <v>45383</v>
          </cell>
          <cell r="X461">
            <v>45412</v>
          </cell>
          <cell r="Y461">
            <v>2168371</v>
          </cell>
          <cell r="Z461">
            <v>45413</v>
          </cell>
          <cell r="AA461">
            <v>45443</v>
          </cell>
          <cell r="AB461">
            <v>505953</v>
          </cell>
          <cell r="AC461">
            <v>45444</v>
          </cell>
          <cell r="AD461">
            <v>45450</v>
          </cell>
          <cell r="BI461" t="str">
            <v>División de Bienestar Universitario</v>
          </cell>
          <cell r="BJ461" t="str">
            <v>JHON FREYD MONROY RODRIGUEZ</v>
          </cell>
          <cell r="BK461" t="str">
            <v>Jefe de Oficina</v>
          </cell>
          <cell r="BL461">
            <v>143</v>
          </cell>
          <cell r="BM461">
            <v>45327.439849537041</v>
          </cell>
          <cell r="BN461">
            <v>422028670</v>
          </cell>
          <cell r="BO461">
            <v>664</v>
          </cell>
          <cell r="BP461">
            <v>45327</v>
          </cell>
          <cell r="BQ461">
            <v>8890321</v>
          </cell>
          <cell r="CS461"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1">
            <v>86058158</v>
          </cell>
          <cell r="CU461">
            <v>612</v>
          </cell>
          <cell r="CV461" t="str">
            <v>44110</v>
          </cell>
          <cell r="CY461">
            <v>8552</v>
          </cell>
          <cell r="CZ461" t="str">
            <v>M3</v>
          </cell>
        </row>
        <row r="462">
          <cell r="B462" t="str">
            <v>0363 DE 2024</v>
          </cell>
          <cell r="C462">
            <v>17315335</v>
          </cell>
          <cell r="D462" t="str">
            <v>GERMAN CARRERA CASTRO</v>
          </cell>
          <cell r="E462" t="str">
            <v>CONTRATO DE PRESTACIÓN DE SERVICIOS DE APOYO A LA GESTIÓN</v>
          </cell>
          <cell r="F462" t="str">
            <v xml:space="preserve">PRESTACIÓN DE SERVICIOS DE APOYO A LA GESTIÓN NECESARIO PARA EL DESARROLLO DE LOS DIFERENTES PROCESOS EN LA DISCIPLINA DE BALONCESTO DEL PROYECTO FICHA BPUNI BU 02 0711 2023 “FORTALECIMIENTO Y DESARROLLO DE ESTRATEGIAS Y ACCIONES DE BIENESTAR EN EL MARCO DEL DESARROLLO HUMANO EN PRO DE LOS INTEGRANTES DE LA COMUNIDAD UNIVERSITARIA DE LA UNIVERSIDAD DE LOS LLANOS” </v>
          </cell>
          <cell r="G462">
            <v>45327</v>
          </cell>
          <cell r="H462">
            <v>8890321</v>
          </cell>
          <cell r="I462" t="str">
            <v>Cuatro (04) meses y tres (03) días calendario</v>
          </cell>
          <cell r="J462">
            <v>45327</v>
          </cell>
          <cell r="K462">
            <v>45450</v>
          </cell>
          <cell r="L462" t="str">
            <v>NO APLICA</v>
          </cell>
          <cell r="M462" t="str">
            <v>NO APLICA</v>
          </cell>
          <cell r="N462" t="str">
            <v>NO APLICA</v>
          </cell>
          <cell r="O462">
            <v>5</v>
          </cell>
          <cell r="P462">
            <v>1879255</v>
          </cell>
          <cell r="Q462">
            <v>45327</v>
          </cell>
          <cell r="R462">
            <v>45351</v>
          </cell>
          <cell r="S462">
            <v>2168371</v>
          </cell>
          <cell r="T462">
            <v>45352</v>
          </cell>
          <cell r="U462">
            <v>45382</v>
          </cell>
          <cell r="V462">
            <v>2168371</v>
          </cell>
          <cell r="W462">
            <v>45383</v>
          </cell>
          <cell r="X462">
            <v>45412</v>
          </cell>
          <cell r="Y462">
            <v>2168371</v>
          </cell>
          <cell r="Z462">
            <v>45413</v>
          </cell>
          <cell r="AA462">
            <v>45443</v>
          </cell>
          <cell r="AB462">
            <v>505953</v>
          </cell>
          <cell r="AC462">
            <v>45444</v>
          </cell>
          <cell r="AD462">
            <v>45450</v>
          </cell>
          <cell r="BI462" t="str">
            <v>División de Bienestar Universitario</v>
          </cell>
          <cell r="BJ462" t="str">
            <v>JHON FREYD MONROY RODRIGUEZ</v>
          </cell>
          <cell r="BK462" t="str">
            <v>Jefe de Oficina</v>
          </cell>
          <cell r="BL462">
            <v>143</v>
          </cell>
          <cell r="BM462">
            <v>45327.439849537041</v>
          </cell>
          <cell r="BN462">
            <v>422028670</v>
          </cell>
          <cell r="BO462">
            <v>658</v>
          </cell>
          <cell r="BP462">
            <v>45327</v>
          </cell>
          <cell r="BQ462">
            <v>8890321</v>
          </cell>
          <cell r="CS462"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2">
            <v>17315335</v>
          </cell>
          <cell r="CU462">
            <v>612</v>
          </cell>
          <cell r="CV462" t="str">
            <v>44110</v>
          </cell>
          <cell r="CY462">
            <v>8299</v>
          </cell>
          <cell r="CZ462" t="str">
            <v>M6</v>
          </cell>
        </row>
        <row r="463">
          <cell r="B463" t="str">
            <v>0364 DE 2024</v>
          </cell>
          <cell r="C463">
            <v>35263166</v>
          </cell>
          <cell r="D463" t="str">
            <v>BLANCA AURORA MORENO VASQUEZ</v>
          </cell>
          <cell r="E463" t="str">
            <v>CONTRATO DE PRESTACIÓN DE SERVICIOS DE APOYO A LA GESTIÓN</v>
          </cell>
          <cell r="F463" t="str">
            <v xml:space="preserve">PRESTACIÓN DE SERVICIOS DE APOYO A LA GESTIÓN NECESARIO PARA EL DESARROLLO DE LOS DIFERENTES PROCESOS EN ACTIVIDAD FÍSICA DIRIGIDA DEL PROYECTO FICHA BPUNI BU 02 0711 2023 “FORTALECIMIENTO Y DESARROLLO DE ESTRATEGIAS Y ACCIONES DE BIENESTAR EN EL MARCO DEL DESARROLLO HUMANO EN PRO DE LOS INTEGRANTES DE LA COMUNIDAD UNIVERSITARIA DE LA UNIVERSIDAD DE LOS LLANOS” </v>
          </cell>
          <cell r="G463">
            <v>45327</v>
          </cell>
          <cell r="H463">
            <v>8890321</v>
          </cell>
          <cell r="I463" t="str">
            <v>Cuatro (04) meses y tres (03) días calendario</v>
          </cell>
          <cell r="J463">
            <v>45327</v>
          </cell>
          <cell r="K463">
            <v>45450</v>
          </cell>
          <cell r="L463" t="str">
            <v>NO APLICA</v>
          </cell>
          <cell r="M463" t="str">
            <v>NO APLICA</v>
          </cell>
          <cell r="N463" t="str">
            <v>NO APLICA</v>
          </cell>
          <cell r="O463">
            <v>5</v>
          </cell>
          <cell r="P463">
            <v>1879255</v>
          </cell>
          <cell r="Q463">
            <v>45327</v>
          </cell>
          <cell r="R463">
            <v>45351</v>
          </cell>
          <cell r="S463">
            <v>2168371</v>
          </cell>
          <cell r="T463">
            <v>45352</v>
          </cell>
          <cell r="U463">
            <v>45382</v>
          </cell>
          <cell r="V463">
            <v>2168371</v>
          </cell>
          <cell r="W463">
            <v>45383</v>
          </cell>
          <cell r="X463">
            <v>45412</v>
          </cell>
          <cell r="Y463">
            <v>2168371</v>
          </cell>
          <cell r="Z463">
            <v>45413</v>
          </cell>
          <cell r="AA463">
            <v>45443</v>
          </cell>
          <cell r="AB463">
            <v>505953</v>
          </cell>
          <cell r="AC463">
            <v>45444</v>
          </cell>
          <cell r="AD463">
            <v>45450</v>
          </cell>
          <cell r="BI463" t="str">
            <v>División de Bienestar Universitario</v>
          </cell>
          <cell r="BJ463" t="str">
            <v>JHON FREYD MONROY RODRIGUEZ</v>
          </cell>
          <cell r="BK463" t="str">
            <v>Jefe de Oficina</v>
          </cell>
          <cell r="BL463">
            <v>143</v>
          </cell>
          <cell r="BM463">
            <v>45327.439849537041</v>
          </cell>
          <cell r="BN463">
            <v>422028670</v>
          </cell>
          <cell r="BO463">
            <v>660</v>
          </cell>
          <cell r="BP463">
            <v>45327</v>
          </cell>
          <cell r="BQ463">
            <v>8890321</v>
          </cell>
          <cell r="CS463" t="str">
            <v>1. Apoyar a la División de Bienestar Institucional en la planeación, desarrollo e implementación programas, servicios y actividades dirigidos a incentivar la actividad física en la comunidad universitaria. 2. Contribuir al desarrollo de programas, servicios y actividades de Bienestar dirigidos a la comunidad académica de los programas de posgrado de la Universidad de los Llanos. 3. Contribuir en la planeación y ejecución de estrategias tendientes a incentivar la participación del personal administrativo y docente en programas, servicios y actividades que fomenten los hábitos de vida saludable, la actividad física y el aprovechamiento del tiempo libre. 4. Apoyar a la División de Bienestar en la articulación con los procesos de docencia, investigación, extensión y talento humano de proyectos y/o actividades dirigidas al bienestar físico, al fomento de la actividad física y el deporte. 5.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6. Contribuir por el buen uso de los escenarios e implementos deportivos puestos a su disposición para llevar a cabo los entrenamientos, los cuales deben ser utilizados exclusivamente para los integrantes de la comunidad Unillanista. 7. Apoyar a la División de Bienestar en la oferta y desarrollo de programas y actividades de fomento de la actividad física a través de medios digitales dirigido a funcionarios, docentes, estudiantes y egresados. 8. Velar por el aseguramiento de los registros de participación de la comunidad universitaria en los programas, servicios y actividades a su cargo, cada vez que se realice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Brindar apoyo a la jefatura de Bienestar en los eventos institucionales que se realicen y sean liderados o apoyados por la Dirección de Bienestar Institucional. 11. Apoyar en la elaboración del cronograma de trabajo a desarrollar de las actividades del semestre en pregrado y posgrados. 12. Apoyar en la promoción de la práctica deportiva o de actividad física, realizando una actividad masiva como evento recreativo.</v>
          </cell>
          <cell r="CT463">
            <v>35263166</v>
          </cell>
          <cell r="CU463">
            <v>612</v>
          </cell>
          <cell r="CV463" t="str">
            <v>44110</v>
          </cell>
          <cell r="CY463">
            <v>7490</v>
          </cell>
          <cell r="CZ463" t="str">
            <v>M6</v>
          </cell>
        </row>
        <row r="464">
          <cell r="B464" t="str">
            <v>0365 DE 2024</v>
          </cell>
          <cell r="C464">
            <v>1121914717</v>
          </cell>
          <cell r="D464" t="str">
            <v xml:space="preserve">YEISON FERNANDO RIVERA HERNANDEZ </v>
          </cell>
          <cell r="E464" t="str">
            <v>CONTRATO DE PRESTACIÓN DE SERVICIOS DE APOYO A LA GESTIÓN</v>
          </cell>
          <cell r="F464" t="str">
            <v xml:space="preserve">PRESTACIÓN DE SERVICIOS DE APOYO A LA GESTIÓN NECESARIO PARA EL DESARROLLO DE LOS DIFERENTES PROCESOS EN LA DISCIPLINA DE ATLETISMO DEL PROYECTO FICHA BPUNI BU 02 0711 2023 “FORTALECIMIENTO Y DESARROLLO DE ESTRATEGIAS Y ACCIONES DE BIENESTAR EN EL MARCO DEL DESARROLLO HUMANO EN PRO DE LOS INTEGRANTES DE LA COMUNIDAD UNIVERSITARIA DE LA UNIVERSIDAD DE LOS LLANOS” </v>
          </cell>
          <cell r="G464">
            <v>45327</v>
          </cell>
          <cell r="H464">
            <v>8890321</v>
          </cell>
          <cell r="I464" t="str">
            <v>Cuatro (04) meses y tres (03) días calendario</v>
          </cell>
          <cell r="J464">
            <v>45327</v>
          </cell>
          <cell r="K464">
            <v>45450</v>
          </cell>
          <cell r="L464" t="str">
            <v>NO APLICA</v>
          </cell>
          <cell r="M464" t="str">
            <v>NO APLICA</v>
          </cell>
          <cell r="N464" t="str">
            <v>NO APLICA</v>
          </cell>
          <cell r="O464">
            <v>5</v>
          </cell>
          <cell r="P464">
            <v>1879255</v>
          </cell>
          <cell r="Q464">
            <v>45327</v>
          </cell>
          <cell r="R464">
            <v>45351</v>
          </cell>
          <cell r="S464">
            <v>2168371</v>
          </cell>
          <cell r="T464">
            <v>45352</v>
          </cell>
          <cell r="U464">
            <v>45382</v>
          </cell>
          <cell r="V464">
            <v>2168371</v>
          </cell>
          <cell r="W464">
            <v>45383</v>
          </cell>
          <cell r="X464">
            <v>45412</v>
          </cell>
          <cell r="Y464">
            <v>2168371</v>
          </cell>
          <cell r="Z464">
            <v>45413</v>
          </cell>
          <cell r="AA464">
            <v>45443</v>
          </cell>
          <cell r="AB464">
            <v>505953</v>
          </cell>
          <cell r="AC464">
            <v>45444</v>
          </cell>
          <cell r="AD464">
            <v>45450</v>
          </cell>
          <cell r="BI464" t="str">
            <v>División de Bienestar Universitario</v>
          </cell>
          <cell r="BJ464" t="str">
            <v>JHON FREYD MONROY RODRIGUEZ</v>
          </cell>
          <cell r="BK464" t="str">
            <v>Jefe de Oficina</v>
          </cell>
          <cell r="BL464">
            <v>143</v>
          </cell>
          <cell r="BM464">
            <v>45327.439849537041</v>
          </cell>
          <cell r="BN464">
            <v>422028670</v>
          </cell>
          <cell r="BO464">
            <v>674</v>
          </cell>
          <cell r="BP464">
            <v>45327</v>
          </cell>
          <cell r="BQ464">
            <v>8890321</v>
          </cell>
          <cell r="CS464"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4">
            <v>1121914717.5</v>
          </cell>
          <cell r="CU464">
            <v>612</v>
          </cell>
          <cell r="CV464" t="str">
            <v>44110</v>
          </cell>
          <cell r="CY464">
            <v>8299</v>
          </cell>
          <cell r="CZ464" t="str">
            <v>M6</v>
          </cell>
        </row>
        <row r="465">
          <cell r="B465" t="str">
            <v>0366 DE 2024</v>
          </cell>
          <cell r="C465">
            <v>1121897458</v>
          </cell>
          <cell r="D465" t="str">
            <v>DANIEL EDUARDO ALBARRACIN SILVA</v>
          </cell>
          <cell r="E465" t="str">
            <v>CONTRATO DE PRESTACIÓN DE SERVICIOS DE APOYO A LA GESTIÓN</v>
          </cell>
          <cell r="F465" t="str">
            <v xml:space="preserve">PRESTACIÓN DE SERVICIOS DE APOYO A LA GESTIÓN NECESARIO PARA EL DESARROLLO DE LOS DIFERENTES PROCESOS EN LAS DISCIPLINAS DEPORTIVAS DEL PROYECTO FICHA BPUNI BU 02 0711 2023 “FORTALECIMIENTO Y DESARROLLO DE ESTRATEGIAS Y ACCIONES DE BIENESTAR EN EL MARCO DEL DESARROLLO HUMANO EN PRO DE LOS INTEGRANTES DE LA COMUNIDAD UNIVERSITARIA DE LA UNIVERSIDAD DE LOS LLANOS” </v>
          </cell>
          <cell r="G465">
            <v>45327</v>
          </cell>
          <cell r="H465">
            <v>8890321</v>
          </cell>
          <cell r="I465" t="str">
            <v>Cuatro (04) meses y tres (03) días calendario</v>
          </cell>
          <cell r="J465">
            <v>45327</v>
          </cell>
          <cell r="K465">
            <v>45450</v>
          </cell>
          <cell r="L465" t="str">
            <v>NO APLICA</v>
          </cell>
          <cell r="M465" t="str">
            <v>NO APLICA</v>
          </cell>
          <cell r="N465" t="str">
            <v>NO APLICA</v>
          </cell>
          <cell r="O465">
            <v>5</v>
          </cell>
          <cell r="P465">
            <v>1879255</v>
          </cell>
          <cell r="Q465">
            <v>45327</v>
          </cell>
          <cell r="R465">
            <v>45351</v>
          </cell>
          <cell r="S465">
            <v>2168371</v>
          </cell>
          <cell r="T465">
            <v>45352</v>
          </cell>
          <cell r="U465">
            <v>45382</v>
          </cell>
          <cell r="V465">
            <v>2168371</v>
          </cell>
          <cell r="W465">
            <v>45383</v>
          </cell>
          <cell r="X465">
            <v>45412</v>
          </cell>
          <cell r="Y465">
            <v>2168371</v>
          </cell>
          <cell r="Z465">
            <v>45413</v>
          </cell>
          <cell r="AA465">
            <v>45443</v>
          </cell>
          <cell r="AB465">
            <v>505953</v>
          </cell>
          <cell r="AC465">
            <v>45444</v>
          </cell>
          <cell r="AD465">
            <v>45450</v>
          </cell>
          <cell r="BI465" t="str">
            <v>División de Bienestar Universitario</v>
          </cell>
          <cell r="BJ465" t="str">
            <v>JHON FREYD MONROY RODRIGUEZ</v>
          </cell>
          <cell r="BK465" t="str">
            <v>Jefe de Oficina</v>
          </cell>
          <cell r="BL465">
            <v>143</v>
          </cell>
          <cell r="BM465">
            <v>45327.439849537041</v>
          </cell>
          <cell r="BN465">
            <v>422028670</v>
          </cell>
          <cell r="BO465">
            <v>673</v>
          </cell>
          <cell r="BP465">
            <v>45327</v>
          </cell>
          <cell r="BQ465">
            <v>8890321</v>
          </cell>
          <cell r="CS465"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5">
            <v>1121897458.9000001</v>
          </cell>
          <cell r="CU465">
            <v>612</v>
          </cell>
          <cell r="CV465" t="str">
            <v>44110</v>
          </cell>
          <cell r="CY465">
            <v>8299</v>
          </cell>
          <cell r="CZ465" t="str">
            <v>M6</v>
          </cell>
        </row>
        <row r="466">
          <cell r="B466" t="str">
            <v>0367 DE 2024</v>
          </cell>
          <cell r="C466">
            <v>86068502</v>
          </cell>
          <cell r="D466" t="str">
            <v>FREDY JULIAN MURILLO HERRAN</v>
          </cell>
          <cell r="E466" t="str">
            <v>CONTRATO DE PRESTACIÓN DE SERVICIOS DE APOYO A LA GESTIÓN</v>
          </cell>
          <cell r="F466" t="str">
            <v xml:space="preserve">PRESTACIÓN DE SERVICIOS DE APOYO A LA GESTIÓN NECESARIO PARA EL DESARROLLO DE LOS DIFERENTES PROCESOS EN LA DISCIPLINA DE FÚTBOL DEL PROYECTO FICHA BPUNI BU 02 0711 2023 “FORTALECIMIENTO Y DESARROLLO DE ESTRATEGIAS Y ACCIONES DE BIENESTAR EN EL MARCO DEL DESARROLLO HUMANO EN PRO DE LOS INTEGRANTES DE LA COMUNIDAD UNIVERSITARIA DE LA UNIVERSIDAD DE LOS LLANOS” </v>
          </cell>
          <cell r="G466">
            <v>45327</v>
          </cell>
          <cell r="H466">
            <v>8890321</v>
          </cell>
          <cell r="I466" t="str">
            <v>Cuatro (04) meses y tres (03) días calendario</v>
          </cell>
          <cell r="J466">
            <v>45327</v>
          </cell>
          <cell r="K466">
            <v>45450</v>
          </cell>
          <cell r="L466" t="str">
            <v>NO APLICA</v>
          </cell>
          <cell r="M466" t="str">
            <v>NO APLICA</v>
          </cell>
          <cell r="N466" t="str">
            <v>NO APLICA</v>
          </cell>
          <cell r="O466">
            <v>5</v>
          </cell>
          <cell r="P466">
            <v>1879255</v>
          </cell>
          <cell r="Q466">
            <v>45327</v>
          </cell>
          <cell r="R466">
            <v>45351</v>
          </cell>
          <cell r="S466">
            <v>2168371</v>
          </cell>
          <cell r="T466">
            <v>45352</v>
          </cell>
          <cell r="U466">
            <v>45382</v>
          </cell>
          <cell r="V466">
            <v>2168371</v>
          </cell>
          <cell r="W466">
            <v>45383</v>
          </cell>
          <cell r="X466">
            <v>45412</v>
          </cell>
          <cell r="Y466">
            <v>2168371</v>
          </cell>
          <cell r="Z466">
            <v>45413</v>
          </cell>
          <cell r="AA466">
            <v>45443</v>
          </cell>
          <cell r="AB466">
            <v>505953</v>
          </cell>
          <cell r="AC466">
            <v>45444</v>
          </cell>
          <cell r="AD466">
            <v>45450</v>
          </cell>
          <cell r="BI466" t="str">
            <v>División de Bienestar Universitario</v>
          </cell>
          <cell r="BJ466" t="str">
            <v>JHON FREYD MONROY RODRIGUEZ</v>
          </cell>
          <cell r="BK466" t="str">
            <v>Jefe de Oficina</v>
          </cell>
          <cell r="BL466">
            <v>143</v>
          </cell>
          <cell r="BM466">
            <v>45327.439849537041</v>
          </cell>
          <cell r="BN466">
            <v>422028670</v>
          </cell>
          <cell r="BO466">
            <v>665</v>
          </cell>
          <cell r="BP466">
            <v>45327</v>
          </cell>
          <cell r="BQ466">
            <v>8890321</v>
          </cell>
          <cell r="CS466"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6">
            <v>86068502</v>
          </cell>
          <cell r="CU466">
            <v>612</v>
          </cell>
          <cell r="CV466" t="str">
            <v>44110</v>
          </cell>
          <cell r="CY466">
            <v>7490</v>
          </cell>
          <cell r="CZ466" t="str">
            <v>M6</v>
          </cell>
        </row>
        <row r="467">
          <cell r="B467" t="str">
            <v>0368 DE 2024</v>
          </cell>
          <cell r="C467">
            <v>97613395</v>
          </cell>
          <cell r="D467" t="str">
            <v>JOLBER ALEXANDER PLAZAS</v>
          </cell>
          <cell r="E467" t="str">
            <v>CONTRATO DE PRESTACIÓN DE SERVICIOS DE APOYO A LA GESTIÓN</v>
          </cell>
          <cell r="F467" t="str">
            <v>PRESTACIÓN DE SERVICIOS DE APOYO A LA GESTIÓN NECESARIO PARA EL DESARROLLO DE LOS DIFERENTES PROCESOS DEL ÁREA DE RECREACIÓN Y DEPORTES DEL PROYECTO FICHA BPUNI BU 02 0711 2023 “FORTALECIMIENTO Y DESARROLLO DE ESTRATEGIAS Y ACCIONES DE BIENESTAR EN EL MARCO DEL DESARROLLO HUMANO EN PRO DE LOS INTEGRANTES DE LA COMUNIDAD UNIVERSITARIA DE LA UNIVERSIDAD DE LOS LLANOS” CAMPUS BOQUEMONTE.</v>
          </cell>
          <cell r="G467">
            <v>45327</v>
          </cell>
          <cell r="H467">
            <v>8890321</v>
          </cell>
          <cell r="I467" t="str">
            <v>Cuatro (04) meses y tres (03) días calendario</v>
          </cell>
          <cell r="J467">
            <v>45327</v>
          </cell>
          <cell r="K467">
            <v>45450</v>
          </cell>
          <cell r="L467" t="str">
            <v>NO APLICA</v>
          </cell>
          <cell r="M467" t="str">
            <v>NO APLICA</v>
          </cell>
          <cell r="N467" t="str">
            <v>NO APLICA</v>
          </cell>
          <cell r="O467">
            <v>5</v>
          </cell>
          <cell r="P467">
            <v>1879255</v>
          </cell>
          <cell r="Q467">
            <v>45327</v>
          </cell>
          <cell r="R467">
            <v>45351</v>
          </cell>
          <cell r="S467">
            <v>2168371</v>
          </cell>
          <cell r="T467">
            <v>45352</v>
          </cell>
          <cell r="U467">
            <v>45382</v>
          </cell>
          <cell r="V467">
            <v>2168371</v>
          </cell>
          <cell r="W467">
            <v>45383</v>
          </cell>
          <cell r="X467">
            <v>45412</v>
          </cell>
          <cell r="Y467">
            <v>2168371</v>
          </cell>
          <cell r="Z467">
            <v>45413</v>
          </cell>
          <cell r="AA467">
            <v>45443</v>
          </cell>
          <cell r="AB467">
            <v>505953</v>
          </cell>
          <cell r="AC467">
            <v>45444</v>
          </cell>
          <cell r="AD467">
            <v>45450</v>
          </cell>
          <cell r="BI467" t="str">
            <v>División de Bienestar Universitario</v>
          </cell>
          <cell r="BJ467" t="str">
            <v>JHON FREYD MONROY RODRIGUEZ</v>
          </cell>
          <cell r="BK467" t="str">
            <v>Jefe de Oficina</v>
          </cell>
          <cell r="BL467">
            <v>143</v>
          </cell>
          <cell r="BM467">
            <v>45327.439849537041</v>
          </cell>
          <cell r="BN467">
            <v>422028670</v>
          </cell>
          <cell r="BO467">
            <v>668</v>
          </cell>
          <cell r="BP467">
            <v>45327</v>
          </cell>
          <cell r="BQ467">
            <v>8890321</v>
          </cell>
          <cell r="CS467" t="str">
            <v>1. Apoyar a la División de Bienestar Institucional en la planeación, desarrollo e implementación sesiones de práctica y entrenamiento deportivos, formativos y competitivos o de acondicionamiento físico. 2. crear plan de entrenamiento de la disciplina, desarrollar planes de juego y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7">
            <v>97613395</v>
          </cell>
          <cell r="CU467">
            <v>612</v>
          </cell>
          <cell r="CV467" t="str">
            <v>44110</v>
          </cell>
          <cell r="CY467">
            <v>7490</v>
          </cell>
          <cell r="CZ467" t="str">
            <v>M6</v>
          </cell>
        </row>
        <row r="468">
          <cell r="B468" t="str">
            <v>0369 DE 2024</v>
          </cell>
          <cell r="C468">
            <v>17344211</v>
          </cell>
          <cell r="D468" t="str">
            <v>OSCAR BYRON CORTES CASTAÑEDA</v>
          </cell>
          <cell r="E468" t="str">
            <v>CONTRATO DE PRESTACIÓN DE SERVICIOS DE APOYO A LA GESTIÓN</v>
          </cell>
          <cell r="F468" t="str">
            <v xml:space="preserve">PRESTACIÓN DE SERVICIOS DE APOYO A LA GESTIÓN NECESARIO PARA EL DESARROLLO DE LOS DIFERENTES PROCESOS DE PREVENCIÓN Y REHABILITACIÓN DE LESIONES OSTEOMUSCULARES DE PRACTICANTES DE ACTIVIDADES DEPORTIVAS DEL PROYECTO FICHA BPUNI BU 02 0711 2023 “FORTALECIMIENTO Y DESARROLLO DE ESTRATEGIAS Y ACCIONES DE BIENESTAR EN EL MARCO DEL DESARROLLO HUMANO EN PRO DE LOS INTEGRANTES DE LA COMUNIDAD UNIVERSITARIA DE LA UNIVERSIDAD DE LOS LLANOS” </v>
          </cell>
          <cell r="G468">
            <v>45327</v>
          </cell>
          <cell r="H468">
            <v>8890321</v>
          </cell>
          <cell r="I468" t="str">
            <v>Cuatro (04) meses y tres (03) días calendario</v>
          </cell>
          <cell r="J468">
            <v>45327</v>
          </cell>
          <cell r="K468">
            <v>45450</v>
          </cell>
          <cell r="L468" t="str">
            <v>NO APLICA</v>
          </cell>
          <cell r="M468" t="str">
            <v>NO APLICA</v>
          </cell>
          <cell r="N468" t="str">
            <v>NO APLICA</v>
          </cell>
          <cell r="O468">
            <v>5</v>
          </cell>
          <cell r="P468">
            <v>1879255</v>
          </cell>
          <cell r="Q468">
            <v>45327</v>
          </cell>
          <cell r="R468">
            <v>45351</v>
          </cell>
          <cell r="S468">
            <v>2168371</v>
          </cell>
          <cell r="T468">
            <v>45352</v>
          </cell>
          <cell r="U468">
            <v>45382</v>
          </cell>
          <cell r="V468">
            <v>2168371</v>
          </cell>
          <cell r="W468">
            <v>45383</v>
          </cell>
          <cell r="X468">
            <v>45412</v>
          </cell>
          <cell r="Y468">
            <v>2168371</v>
          </cell>
          <cell r="Z468">
            <v>45413</v>
          </cell>
          <cell r="AA468">
            <v>45443</v>
          </cell>
          <cell r="AB468">
            <v>505953</v>
          </cell>
          <cell r="AC468">
            <v>45444</v>
          </cell>
          <cell r="AD468">
            <v>45450</v>
          </cell>
          <cell r="BI468" t="str">
            <v>División de Bienestar Universitario</v>
          </cell>
          <cell r="BJ468" t="str">
            <v>JHON FREYD MONROY RODRIGUEZ</v>
          </cell>
          <cell r="BK468" t="str">
            <v>Jefe de Oficina</v>
          </cell>
          <cell r="BL468">
            <v>143</v>
          </cell>
          <cell r="BM468">
            <v>45327.439849537041</v>
          </cell>
          <cell r="BN468">
            <v>422028670</v>
          </cell>
          <cell r="BO468">
            <v>659</v>
          </cell>
          <cell r="BP468">
            <v>45327</v>
          </cell>
          <cell r="BQ468">
            <v>8890321</v>
          </cell>
          <cell r="CS468" t="str">
            <v>1. Contribuir en la inspección y valoración de los procesos patológicos de las lesiones menores del aparato locomotor presentes en los deportistas estudiantes, docentes, administrativos y egresados de las disciplinas seleccionadas para participar en el marco de las justas deportivas en sus modalidades recreativas, formativas, competitivas, de acondicionamiento físico y entrenamientos que participen representando a la Universidad. 2. Colaborar en la utilización de técnicas terapéuticas en procesos, para la profilaxis y la rehabilitación de lesiones menores del aparato locomotor en los deportistas seleccionados para las representaciones deportivas que se generen en la Universidad. 3.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4. Contribuir por el buen uso de los escenarios e implementos deportivos puestos a su disposición, los cuales deben ser utilizados exclusivamente para los integrantes de la comunidad Unillanista. 5. Coadyuvar en el aseguramiento de los registros de participación de la comunidad universitaria en los procesos deportivos, recreativos y competitivos adelantados desde la División de Bienestar Institucional. 6. Contribuir en la actualización de la base de datos o sistema de información que este habilitado para los usuarios del Área Recreación y Deportes, informes cualitativos y cuantitativos, bases de datos, con sus respectivas evidencias fotográficas, deberán reportarlos de manera oportuna de acuerdo a las necesidades del área. 7. Apoyar a la División de Bienestar en la oferta y desarrollo de programas y actividades de fomento del deporte y la actividad física dirigido a funcionarios, docentes, estudiantes y egresados. 8. Brindar apoyo a la jefatura de Bienestar en los eventos institucionales que se realicen y sean liderados o apoyados por la Dirección de Bienestar Institucional.</v>
          </cell>
          <cell r="CT468">
            <v>17344211.600000001</v>
          </cell>
          <cell r="CU468">
            <v>612</v>
          </cell>
          <cell r="CV468" t="str">
            <v>44110</v>
          </cell>
          <cell r="CY468">
            <v>8299</v>
          </cell>
          <cell r="CZ468" t="str">
            <v>M6</v>
          </cell>
        </row>
        <row r="469">
          <cell r="B469" t="str">
            <v>0370 DE 2024</v>
          </cell>
          <cell r="C469">
            <v>1121832614</v>
          </cell>
          <cell r="D469" t="str">
            <v>CARLOS HERNAN OLIVEROS GONZALEZ</v>
          </cell>
          <cell r="E469" t="str">
            <v>CONTRATO DE PRESTACIÓN DE SERVICIOS DE APOYO A LA GESTIÓN</v>
          </cell>
          <cell r="F469" t="str">
            <v xml:space="preserve">PRESTACIÓN DE SERVICIOS DE APOYO A LA GESTIÓN NECESARIO PARA EL DESARROLLO DE LOS DIFERENTES PROCESOS EN LAS DISCIPLINAS DEPORTIVAS DEL PROYECTO FICHA BPUNI BU 02 0711 2023 “FORTALECIMIENTO Y DESARROLLO DE ESTRATEGIAS Y ACCIONES DE BIENESTAR EN EL MARCO DEL DESARROLLO HUMANO EN PRO DE LOS INTEGRANTES DE LA COMUNIDAD UNIVERSITARIA DE LA UNIVERSIDAD DE LOS LLANOS” </v>
          </cell>
          <cell r="G469">
            <v>45327</v>
          </cell>
          <cell r="H469">
            <v>8890321</v>
          </cell>
          <cell r="I469" t="str">
            <v>Cuatro (04) meses y tres (03) días calendario</v>
          </cell>
          <cell r="J469">
            <v>45327</v>
          </cell>
          <cell r="K469">
            <v>45450</v>
          </cell>
          <cell r="L469" t="str">
            <v>NO APLICA</v>
          </cell>
          <cell r="M469" t="str">
            <v>NO APLICA</v>
          </cell>
          <cell r="N469" t="str">
            <v>NO APLICA</v>
          </cell>
          <cell r="O469">
            <v>5</v>
          </cell>
          <cell r="P469">
            <v>1879255</v>
          </cell>
          <cell r="Q469">
            <v>45327</v>
          </cell>
          <cell r="R469">
            <v>45351</v>
          </cell>
          <cell r="S469">
            <v>2168371</v>
          </cell>
          <cell r="T469">
            <v>45352</v>
          </cell>
          <cell r="U469">
            <v>45382</v>
          </cell>
          <cell r="V469">
            <v>2168371</v>
          </cell>
          <cell r="W469">
            <v>45383</v>
          </cell>
          <cell r="X469">
            <v>45412</v>
          </cell>
          <cell r="Y469">
            <v>2168371</v>
          </cell>
          <cell r="Z469">
            <v>45413</v>
          </cell>
          <cell r="AA469">
            <v>45443</v>
          </cell>
          <cell r="AB469">
            <v>505953</v>
          </cell>
          <cell r="AC469">
            <v>45444</v>
          </cell>
          <cell r="AD469">
            <v>45450</v>
          </cell>
          <cell r="BI469" t="str">
            <v>División de Bienestar Universitario</v>
          </cell>
          <cell r="BJ469" t="str">
            <v>JHON FREYD MONROY RODRIGUEZ</v>
          </cell>
          <cell r="BK469" t="str">
            <v>Jefe de Oficina</v>
          </cell>
          <cell r="BL469">
            <v>143</v>
          </cell>
          <cell r="BM469">
            <v>45327.439849537041</v>
          </cell>
          <cell r="BN469">
            <v>422028670</v>
          </cell>
          <cell r="BO469">
            <v>670</v>
          </cell>
          <cell r="BP469">
            <v>45327</v>
          </cell>
          <cell r="BQ469">
            <v>8890321</v>
          </cell>
          <cell r="CS469"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69">
            <v>1121832614.2</v>
          </cell>
          <cell r="CU469">
            <v>612</v>
          </cell>
          <cell r="CV469" t="str">
            <v>44110</v>
          </cell>
          <cell r="CY469">
            <v>8299</v>
          </cell>
          <cell r="CZ469" t="str">
            <v>M6</v>
          </cell>
        </row>
        <row r="470">
          <cell r="B470" t="str">
            <v>0371 DE 2024</v>
          </cell>
          <cell r="C470">
            <v>40411349</v>
          </cell>
          <cell r="D470" t="str">
            <v>MONICA LILIANA VILLALOBOS</v>
          </cell>
          <cell r="E470" t="str">
            <v>CONTRATO DE PRESTACIÓN DE SERVICIOS DE APOYO A LA GESTIÓN</v>
          </cell>
          <cell r="F470" t="str">
            <v xml:space="preserve">PRESTACIÓN DE SERVICIOS DE APOYO A LA GESTIÓN NECESARIO PARA EL DESARROLLO DE LOS DIFERENTES PROCESOS EN LA DISCIPLINA DE NATACIÓN DEL PROYECTO FICHA BPUNI BU 02 0711 2023 “FORTALECIMIENTO Y DESARROLLO DE ESTRATEGIAS Y ACCIONES DE BIENESTAR EN EL MARCO DEL DESARROLLO HUMANO EN PRO DE LOS INTEGRANTES DE LA COMUNIDAD UNIVERSITARIA DE LA UNIVERSIDAD DE LOS LLANOS” </v>
          </cell>
          <cell r="G470">
            <v>45327</v>
          </cell>
          <cell r="H470">
            <v>8890321</v>
          </cell>
          <cell r="I470" t="str">
            <v>Cuatro (04) meses y tres (03) días calendario</v>
          </cell>
          <cell r="J470">
            <v>45327</v>
          </cell>
          <cell r="K470">
            <v>45450</v>
          </cell>
          <cell r="L470" t="str">
            <v>NO APLICA</v>
          </cell>
          <cell r="M470" t="str">
            <v>NO APLICA</v>
          </cell>
          <cell r="N470" t="str">
            <v>NO APLICA</v>
          </cell>
          <cell r="O470">
            <v>5</v>
          </cell>
          <cell r="P470">
            <v>1879255</v>
          </cell>
          <cell r="Q470">
            <v>45327</v>
          </cell>
          <cell r="R470">
            <v>45351</v>
          </cell>
          <cell r="S470">
            <v>2168371</v>
          </cell>
          <cell r="T470">
            <v>45352</v>
          </cell>
          <cell r="U470">
            <v>45382</v>
          </cell>
          <cell r="V470">
            <v>2168371</v>
          </cell>
          <cell r="W470">
            <v>45383</v>
          </cell>
          <cell r="X470">
            <v>45412</v>
          </cell>
          <cell r="Y470">
            <v>2168371</v>
          </cell>
          <cell r="Z470">
            <v>45413</v>
          </cell>
          <cell r="AA470">
            <v>45443</v>
          </cell>
          <cell r="AB470">
            <v>505953</v>
          </cell>
          <cell r="AC470">
            <v>45444</v>
          </cell>
          <cell r="AD470">
            <v>45450</v>
          </cell>
          <cell r="BI470" t="str">
            <v>División de Bienestar Universitario</v>
          </cell>
          <cell r="BJ470" t="str">
            <v>JHON FREYD MONROY RODRIGUEZ</v>
          </cell>
          <cell r="BK470" t="str">
            <v>Jefe de Oficina</v>
          </cell>
          <cell r="BL470">
            <v>143</v>
          </cell>
          <cell r="BM470">
            <v>45327.439849537041</v>
          </cell>
          <cell r="BN470">
            <v>422028670</v>
          </cell>
          <cell r="BO470">
            <v>661</v>
          </cell>
          <cell r="BP470">
            <v>45327</v>
          </cell>
          <cell r="BQ470">
            <v>8890321</v>
          </cell>
          <cell r="CS470" t="str">
            <v>1. Apoyar a la División de Bienestar Institucional en la planeación, desarrollo e implementación sesiones de práctica y entrenamiento deportivos, formativos y competitivos o de acondicionamiento físico. 2. crear plan de entrenamiento de la disciplina, desarrollar planes de juego y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470">
            <v>40411349</v>
          </cell>
          <cell r="CU470">
            <v>612</v>
          </cell>
          <cell r="CV470" t="str">
            <v>44110</v>
          </cell>
          <cell r="CY470">
            <v>4761</v>
          </cell>
          <cell r="CZ470" t="str">
            <v>M6</v>
          </cell>
        </row>
        <row r="471">
          <cell r="B471" t="str">
            <v>0372 DE 2024</v>
          </cell>
          <cell r="C471">
            <v>1121875351</v>
          </cell>
          <cell r="D471" t="str">
            <v>CHRISTIAN CAMILO REYES GARAY</v>
          </cell>
          <cell r="E471" t="str">
            <v>CONTRATO DE PRESTACIÓN DE SERVICIOS PROFESIONALES</v>
          </cell>
          <cell r="F471" t="str">
            <v xml:space="preserve">PRESTACIÓN DE SERVICIOS PROFESIONALES NECESARIO PARA EL DESARROLLO DE LOS DIFERENTES PROCESOS DE INCLUSIÓN DEL PROYECTO FICHA BPUNI BU 02 0711 2023 “FORTALECIMIENTO Y DESARROLLO DE ESTRATEGIAS Y ACCIONES DE BIENESTAR EN EL MARCO DEL DESARROLLO HUMANO EN PRO DE LOS INTEGRANTES DE LA COMUNIDAD UNIVERSITARIA DE LA UNIVERSIDAD DE LOS LLANOS” </v>
          </cell>
          <cell r="G471">
            <v>45327</v>
          </cell>
          <cell r="H471">
            <v>12551035</v>
          </cell>
          <cell r="I471" t="str">
            <v>Cuatro (04) meses y tres (03) días calendario</v>
          </cell>
          <cell r="J471">
            <v>45327</v>
          </cell>
          <cell r="K471">
            <v>45450</v>
          </cell>
          <cell r="L471" t="str">
            <v>NO APLICA</v>
          </cell>
          <cell r="M471" t="str">
            <v>NO APLICA</v>
          </cell>
          <cell r="N471" t="str">
            <v>NO APLICA</v>
          </cell>
          <cell r="O471">
            <v>5</v>
          </cell>
          <cell r="P471">
            <v>2653064</v>
          </cell>
          <cell r="Q471">
            <v>45327</v>
          </cell>
          <cell r="R471">
            <v>45351</v>
          </cell>
          <cell r="S471">
            <v>3061228</v>
          </cell>
          <cell r="T471">
            <v>45352</v>
          </cell>
          <cell r="U471">
            <v>45382</v>
          </cell>
          <cell r="V471">
            <v>3061228</v>
          </cell>
          <cell r="W471">
            <v>45383</v>
          </cell>
          <cell r="X471">
            <v>45412</v>
          </cell>
          <cell r="Y471">
            <v>3061228</v>
          </cell>
          <cell r="Z471">
            <v>45413</v>
          </cell>
          <cell r="AA471">
            <v>45443</v>
          </cell>
          <cell r="AB471">
            <v>714287</v>
          </cell>
          <cell r="AC471">
            <v>45444</v>
          </cell>
          <cell r="AD471">
            <v>45450</v>
          </cell>
          <cell r="BI471" t="str">
            <v>División de Bienestar Universitario</v>
          </cell>
          <cell r="BJ471" t="str">
            <v>JHON FREYD MONROY RODRIGUEZ</v>
          </cell>
          <cell r="BK471" t="str">
            <v>Jefe de Oficina</v>
          </cell>
          <cell r="BL471">
            <v>143</v>
          </cell>
          <cell r="BM471">
            <v>45327.439849537041</v>
          </cell>
          <cell r="BN471">
            <v>422028670</v>
          </cell>
          <cell r="BO471">
            <v>685</v>
          </cell>
          <cell r="BP471">
            <v>45327</v>
          </cell>
          <cell r="BQ471">
            <v>12551035</v>
          </cell>
          <cell r="CS471" t="str">
            <v>1. Brindar apoyo a la jefatura de Bienestar Institucional en la implementación y evaluación de la política de inclusión en la Universidad de los Llanos. 2. Coadyuvar en el uso y aplicación de la herramienta: módulo “Índice de Inclusión para Educación Superior, INES”.  3. Contribuir en la formulación y seguimiento al Plan de Mejoramiento de Inclusión suscrito ante el Ministerio de Educación Nacional.  4. Apoyar a la jefatura de Bienestar Institucional en la formulación e implementación de estrategias dirigidas a incrementar el Bienestar y la Permanencia de la comunidad con diversidad funcional. 5. Prestar apoyo en la articulación y coordinación del personal que acompaña el servicio de interpretación en la Universidad de los Llanos. 6. Colaborar en la aplicación de encuestas a estudiantes, administrativos y docentes de índices de inclusión (MEN-IES - INES). 7. Prestar apoyo para el desarrollo del análisis estadístico de la información obtenida de encuestas a estudiantes, administrativos y docentes de índices de inclusión (MEN-IES - INES). 8. Apoyar en la recopilación y formulación de informes solicitados por los organismos de control e informes de interés interinstitucional. 9. Brindar apoyo a la jefatura de Bienestar en los eventos institucionales que se realicen y sean liderados o apoyados por la Dirección de Bienestar Institucional.</v>
          </cell>
          <cell r="CT471">
            <v>1121875351</v>
          </cell>
          <cell r="CU471">
            <v>612</v>
          </cell>
          <cell r="CV471" t="str">
            <v>44110</v>
          </cell>
          <cell r="CY471">
            <v>8299</v>
          </cell>
          <cell r="CZ471" t="str">
            <v>M6</v>
          </cell>
        </row>
        <row r="472">
          <cell r="B472" t="str">
            <v>0373 DE 2024</v>
          </cell>
          <cell r="C472">
            <v>11255841</v>
          </cell>
          <cell r="D472" t="str">
            <v xml:space="preserve">DANIEL OSWALDO ROJAS RODRIGUEZ </v>
          </cell>
          <cell r="E472" t="str">
            <v>CONTRATO DE PRESTACIÓN DE SERVICIOS DE APOYO A LA GESTIÓN</v>
          </cell>
          <cell r="F472"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2">
            <v>45327</v>
          </cell>
          <cell r="H472">
            <v>12551035</v>
          </cell>
          <cell r="I472" t="str">
            <v>Cuatro (04) meses y tres (03) días calendario</v>
          </cell>
          <cell r="J472">
            <v>45327</v>
          </cell>
          <cell r="K472">
            <v>45450</v>
          </cell>
          <cell r="L472" t="str">
            <v>NO APLICA</v>
          </cell>
          <cell r="M472" t="str">
            <v>NO APLICA</v>
          </cell>
          <cell r="N472" t="str">
            <v>NO APLICA</v>
          </cell>
          <cell r="O472">
            <v>5</v>
          </cell>
          <cell r="P472">
            <v>2653064</v>
          </cell>
          <cell r="Q472">
            <v>45327</v>
          </cell>
          <cell r="R472">
            <v>45351</v>
          </cell>
          <cell r="S472">
            <v>3061228</v>
          </cell>
          <cell r="T472">
            <v>45352</v>
          </cell>
          <cell r="U472">
            <v>45382</v>
          </cell>
          <cell r="V472">
            <v>3061228</v>
          </cell>
          <cell r="W472">
            <v>45383</v>
          </cell>
          <cell r="X472">
            <v>45412</v>
          </cell>
          <cell r="Y472">
            <v>3061228</v>
          </cell>
          <cell r="Z472">
            <v>45413</v>
          </cell>
          <cell r="AA472">
            <v>45443</v>
          </cell>
          <cell r="AB472">
            <v>714287</v>
          </cell>
          <cell r="AC472">
            <v>45444</v>
          </cell>
          <cell r="AD472">
            <v>45450</v>
          </cell>
          <cell r="BI472" t="str">
            <v>División de Bienestar Universitario</v>
          </cell>
          <cell r="BJ472" t="str">
            <v>JHON FREYD MONROY RODRIGUEZ</v>
          </cell>
          <cell r="BK472" t="str">
            <v>Jefe de Oficina</v>
          </cell>
          <cell r="BL472">
            <v>143</v>
          </cell>
          <cell r="BM472">
            <v>45327.439849537041</v>
          </cell>
          <cell r="BN472">
            <v>422028670</v>
          </cell>
          <cell r="BO472">
            <v>676</v>
          </cell>
          <cell r="BP472">
            <v>45327</v>
          </cell>
          <cell r="BQ472">
            <v>12551035</v>
          </cell>
          <cell r="CS472"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2">
            <v>11255841</v>
          </cell>
          <cell r="CU472">
            <v>612</v>
          </cell>
          <cell r="CV472" t="str">
            <v>44110</v>
          </cell>
          <cell r="CY472">
            <v>7490</v>
          </cell>
          <cell r="CZ472" t="str">
            <v>M6</v>
          </cell>
        </row>
        <row r="473">
          <cell r="B473" t="str">
            <v>0374 DE 2024</v>
          </cell>
          <cell r="C473">
            <v>86082880</v>
          </cell>
          <cell r="D473" t="str">
            <v xml:space="preserve">HERVIN YAIR ROJAS LOPEZ </v>
          </cell>
          <cell r="E473" t="str">
            <v>CONTRATO DE PRESTACIÓN DE SERVICIOS DE APOYO A LA GESTIÓN</v>
          </cell>
          <cell r="F473"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3">
            <v>45327</v>
          </cell>
          <cell r="H473">
            <v>12551035</v>
          </cell>
          <cell r="I473" t="str">
            <v>Cuatro (04) meses y tres (03) días calendario</v>
          </cell>
          <cell r="J473">
            <v>45327</v>
          </cell>
          <cell r="K473">
            <v>45450</v>
          </cell>
          <cell r="L473" t="str">
            <v>NO APLICA</v>
          </cell>
          <cell r="M473" t="str">
            <v>NO APLICA</v>
          </cell>
          <cell r="N473" t="str">
            <v>NO APLICA</v>
          </cell>
          <cell r="O473">
            <v>5</v>
          </cell>
          <cell r="P473">
            <v>2653064</v>
          </cell>
          <cell r="Q473">
            <v>45327</v>
          </cell>
          <cell r="R473">
            <v>45351</v>
          </cell>
          <cell r="S473">
            <v>3061228</v>
          </cell>
          <cell r="T473">
            <v>45352</v>
          </cell>
          <cell r="U473">
            <v>45382</v>
          </cell>
          <cell r="V473">
            <v>3061228</v>
          </cell>
          <cell r="W473">
            <v>45383</v>
          </cell>
          <cell r="X473">
            <v>45412</v>
          </cell>
          <cell r="Y473">
            <v>3061228</v>
          </cell>
          <cell r="Z473">
            <v>45413</v>
          </cell>
          <cell r="AA473">
            <v>45443</v>
          </cell>
          <cell r="AB473">
            <v>714287</v>
          </cell>
          <cell r="AC473">
            <v>45444</v>
          </cell>
          <cell r="AD473">
            <v>45450</v>
          </cell>
          <cell r="BI473" t="str">
            <v>División de Bienestar Universitario</v>
          </cell>
          <cell r="BJ473" t="str">
            <v>JHON FREYD MONROY RODRIGUEZ</v>
          </cell>
          <cell r="BK473" t="str">
            <v>Jefe de Oficina</v>
          </cell>
          <cell r="BL473">
            <v>143</v>
          </cell>
          <cell r="BM473">
            <v>45327.439849537041</v>
          </cell>
          <cell r="BN473">
            <v>422028670</v>
          </cell>
          <cell r="BO473">
            <v>684</v>
          </cell>
          <cell r="BP473">
            <v>45327</v>
          </cell>
          <cell r="BQ473">
            <v>12551035</v>
          </cell>
          <cell r="CS473"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3">
            <v>86082880</v>
          </cell>
          <cell r="CU473">
            <v>612</v>
          </cell>
          <cell r="CV473" t="str">
            <v>44110</v>
          </cell>
          <cell r="CY473">
            <v>8559</v>
          </cell>
          <cell r="CZ473" t="str">
            <v>M3</v>
          </cell>
        </row>
        <row r="474">
          <cell r="B474" t="str">
            <v>0375 DE 2024</v>
          </cell>
          <cell r="C474">
            <v>17357562</v>
          </cell>
          <cell r="D474" t="str">
            <v>JORGE ARTURO RESTREPO BUITRAGO</v>
          </cell>
          <cell r="E474" t="str">
            <v>CONTRATO DE PRESTACIÓN DE SERVICIOS DE APOYO A LA GESTIÓN</v>
          </cell>
          <cell r="F474"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4">
            <v>45327</v>
          </cell>
          <cell r="H474">
            <v>12551035</v>
          </cell>
          <cell r="I474" t="str">
            <v>Cuatro (04) meses y tres (03) días calendario</v>
          </cell>
          <cell r="J474">
            <v>45327</v>
          </cell>
          <cell r="K474">
            <v>45450</v>
          </cell>
          <cell r="L474" t="str">
            <v>NO APLICA</v>
          </cell>
          <cell r="M474" t="str">
            <v>NO APLICA</v>
          </cell>
          <cell r="N474" t="str">
            <v>NO APLICA</v>
          </cell>
          <cell r="O474">
            <v>5</v>
          </cell>
          <cell r="P474">
            <v>2653064</v>
          </cell>
          <cell r="Q474">
            <v>45327</v>
          </cell>
          <cell r="R474">
            <v>45351</v>
          </cell>
          <cell r="S474">
            <v>3061228</v>
          </cell>
          <cell r="T474">
            <v>45352</v>
          </cell>
          <cell r="U474">
            <v>45382</v>
          </cell>
          <cell r="V474">
            <v>3061228</v>
          </cell>
          <cell r="W474">
            <v>45383</v>
          </cell>
          <cell r="X474">
            <v>45412</v>
          </cell>
          <cell r="Y474">
            <v>3061228</v>
          </cell>
          <cell r="Z474">
            <v>45413</v>
          </cell>
          <cell r="AA474">
            <v>45443</v>
          </cell>
          <cell r="AB474">
            <v>714287</v>
          </cell>
          <cell r="AC474">
            <v>45444</v>
          </cell>
          <cell r="AD474">
            <v>45450</v>
          </cell>
          <cell r="BI474" t="str">
            <v>División de Bienestar Universitario</v>
          </cell>
          <cell r="BJ474" t="str">
            <v>JHON FREYD MONROY RODRIGUEZ</v>
          </cell>
          <cell r="BK474" t="str">
            <v>Jefe de Oficina</v>
          </cell>
          <cell r="BL474">
            <v>143</v>
          </cell>
          <cell r="BM474">
            <v>45327.439849537041</v>
          </cell>
          <cell r="BN474">
            <v>422028670</v>
          </cell>
          <cell r="BO474">
            <v>678</v>
          </cell>
          <cell r="BP474">
            <v>45327</v>
          </cell>
          <cell r="BQ474">
            <v>12551035</v>
          </cell>
          <cell r="CS474"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4">
            <v>17357562</v>
          </cell>
          <cell r="CU474">
            <v>612</v>
          </cell>
          <cell r="CV474" t="str">
            <v>44110</v>
          </cell>
          <cell r="CY474">
            <v>8299</v>
          </cell>
          <cell r="CZ474" t="str">
            <v>M6</v>
          </cell>
        </row>
        <row r="475">
          <cell r="B475" t="str">
            <v>0376 DE 2024</v>
          </cell>
          <cell r="C475">
            <v>86071191</v>
          </cell>
          <cell r="D475" t="str">
            <v>JOSE WILMER SOLAQUE RIVEROS</v>
          </cell>
          <cell r="E475" t="str">
            <v>CONTRATO DE PRESTACIÓN DE SERVICIOS DE APOYO A LA GESTIÓN</v>
          </cell>
          <cell r="F475"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5">
            <v>45327</v>
          </cell>
          <cell r="H475">
            <v>12551035</v>
          </cell>
          <cell r="I475" t="str">
            <v>Cuatro (04) meses y tres (03) días calendario</v>
          </cell>
          <cell r="J475">
            <v>45327</v>
          </cell>
          <cell r="K475">
            <v>45450</v>
          </cell>
          <cell r="L475" t="str">
            <v>NO APLICA</v>
          </cell>
          <cell r="M475" t="str">
            <v>NO APLICA</v>
          </cell>
          <cell r="N475" t="str">
            <v>NO APLICA</v>
          </cell>
          <cell r="O475">
            <v>5</v>
          </cell>
          <cell r="P475">
            <v>2653064</v>
          </cell>
          <cell r="Q475">
            <v>45327</v>
          </cell>
          <cell r="R475">
            <v>45351</v>
          </cell>
          <cell r="S475">
            <v>3061228</v>
          </cell>
          <cell r="T475">
            <v>45352</v>
          </cell>
          <cell r="U475">
            <v>45382</v>
          </cell>
          <cell r="V475">
            <v>3061228</v>
          </cell>
          <cell r="W475">
            <v>45383</v>
          </cell>
          <cell r="X475">
            <v>45412</v>
          </cell>
          <cell r="Y475">
            <v>3061228</v>
          </cell>
          <cell r="Z475">
            <v>45413</v>
          </cell>
          <cell r="AA475">
            <v>45443</v>
          </cell>
          <cell r="AB475">
            <v>714287</v>
          </cell>
          <cell r="AC475">
            <v>45444</v>
          </cell>
          <cell r="AD475">
            <v>45450</v>
          </cell>
          <cell r="BI475" t="str">
            <v>División de Bienestar Universitario</v>
          </cell>
          <cell r="BJ475" t="str">
            <v>JHON FREYD MONROY RODRIGUEZ</v>
          </cell>
          <cell r="BK475" t="str">
            <v>Jefe de Oficina</v>
          </cell>
          <cell r="BL475">
            <v>143</v>
          </cell>
          <cell r="BM475">
            <v>45327.439849537041</v>
          </cell>
          <cell r="BN475">
            <v>422028670</v>
          </cell>
          <cell r="BO475">
            <v>683</v>
          </cell>
          <cell r="BP475">
            <v>45327</v>
          </cell>
          <cell r="BQ475">
            <v>12551035</v>
          </cell>
          <cell r="CS475"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5">
            <v>86071191</v>
          </cell>
          <cell r="CU475">
            <v>612</v>
          </cell>
          <cell r="CV475" t="str">
            <v>44110</v>
          </cell>
          <cell r="CY475">
            <v>7490</v>
          </cell>
          <cell r="CZ475" t="str">
            <v>M6</v>
          </cell>
        </row>
        <row r="476">
          <cell r="B476" t="str">
            <v>0377 DE 2024</v>
          </cell>
          <cell r="C476">
            <v>40329056</v>
          </cell>
          <cell r="D476" t="str">
            <v xml:space="preserve">PAOLA ANDREA SIERRA OBANDO </v>
          </cell>
          <cell r="E476" t="str">
            <v>CONTRATO DE PRESTACIÓN DE SERVICIOS DE APOYO A LA GESTIÓN</v>
          </cell>
          <cell r="F476"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6">
            <v>45327</v>
          </cell>
          <cell r="H476">
            <v>12551035</v>
          </cell>
          <cell r="I476" t="str">
            <v>Cuatro (04) meses y tres (03) días calendario</v>
          </cell>
          <cell r="J476">
            <v>45327</v>
          </cell>
          <cell r="K476">
            <v>45450</v>
          </cell>
          <cell r="L476" t="str">
            <v>NO APLICA</v>
          </cell>
          <cell r="M476" t="str">
            <v>NO APLICA</v>
          </cell>
          <cell r="N476" t="str">
            <v>NO APLICA</v>
          </cell>
          <cell r="O476">
            <v>5</v>
          </cell>
          <cell r="P476">
            <v>2653064</v>
          </cell>
          <cell r="Q476">
            <v>45327</v>
          </cell>
          <cell r="R476">
            <v>45351</v>
          </cell>
          <cell r="S476">
            <v>3061228</v>
          </cell>
          <cell r="T476">
            <v>45352</v>
          </cell>
          <cell r="U476">
            <v>45382</v>
          </cell>
          <cell r="V476">
            <v>3061228</v>
          </cell>
          <cell r="W476">
            <v>45383</v>
          </cell>
          <cell r="X476">
            <v>45412</v>
          </cell>
          <cell r="Y476">
            <v>3061228</v>
          </cell>
          <cell r="Z476">
            <v>45413</v>
          </cell>
          <cell r="AA476">
            <v>45443</v>
          </cell>
          <cell r="AB476">
            <v>714287</v>
          </cell>
          <cell r="AC476">
            <v>45444</v>
          </cell>
          <cell r="AD476">
            <v>45450</v>
          </cell>
          <cell r="BI476" t="str">
            <v>División de Bienestar Universitario</v>
          </cell>
          <cell r="BJ476" t="str">
            <v>JHON FREYD MONROY RODRIGUEZ</v>
          </cell>
          <cell r="BK476" t="str">
            <v>Jefe de Oficina</v>
          </cell>
          <cell r="BL476">
            <v>143</v>
          </cell>
          <cell r="BM476">
            <v>45327.439849537041</v>
          </cell>
          <cell r="BN476">
            <v>422028670</v>
          </cell>
          <cell r="BO476">
            <v>680</v>
          </cell>
          <cell r="BP476">
            <v>45327</v>
          </cell>
          <cell r="BQ476">
            <v>12551035</v>
          </cell>
          <cell r="CS476"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6">
            <v>40329056</v>
          </cell>
          <cell r="CU476">
            <v>612</v>
          </cell>
          <cell r="CV476" t="str">
            <v>44110</v>
          </cell>
          <cell r="CY476">
            <v>8560</v>
          </cell>
          <cell r="CZ476" t="str">
            <v>M5</v>
          </cell>
        </row>
        <row r="477">
          <cell r="B477" t="str">
            <v>0378 DE 2024</v>
          </cell>
          <cell r="C477">
            <v>12448615</v>
          </cell>
          <cell r="D477" t="str">
            <v xml:space="preserve">MILTON MANUEL MENDIVIL MANJARRES </v>
          </cell>
          <cell r="E477" t="str">
            <v>CONTRATO DE PRESTACIÓN DE SERVICIOS DE APOYO A LA GESTIÓN</v>
          </cell>
          <cell r="F477"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7">
            <v>45327</v>
          </cell>
          <cell r="H477">
            <v>12551035</v>
          </cell>
          <cell r="I477" t="str">
            <v>Cuatro (04) meses y tres (03) días calendario</v>
          </cell>
          <cell r="J477">
            <v>45327</v>
          </cell>
          <cell r="K477">
            <v>45450</v>
          </cell>
          <cell r="L477" t="str">
            <v>NO APLICA</v>
          </cell>
          <cell r="M477" t="str">
            <v>NO APLICA</v>
          </cell>
          <cell r="N477" t="str">
            <v>NO APLICA</v>
          </cell>
          <cell r="O477">
            <v>5</v>
          </cell>
          <cell r="P477">
            <v>2653064</v>
          </cell>
          <cell r="Q477">
            <v>45327</v>
          </cell>
          <cell r="R477">
            <v>45351</v>
          </cell>
          <cell r="S477">
            <v>3061228</v>
          </cell>
          <cell r="T477">
            <v>45352</v>
          </cell>
          <cell r="U477">
            <v>45382</v>
          </cell>
          <cell r="V477">
            <v>3061228</v>
          </cell>
          <cell r="W477">
            <v>45383</v>
          </cell>
          <cell r="X477">
            <v>45412</v>
          </cell>
          <cell r="Y477">
            <v>3061228</v>
          </cell>
          <cell r="Z477">
            <v>45413</v>
          </cell>
          <cell r="AA477">
            <v>45443</v>
          </cell>
          <cell r="AB477">
            <v>714287</v>
          </cell>
          <cell r="AC477">
            <v>45444</v>
          </cell>
          <cell r="AD477">
            <v>45450</v>
          </cell>
          <cell r="BI477" t="str">
            <v>División de Bienestar Universitario</v>
          </cell>
          <cell r="BJ477" t="str">
            <v>JHON FREYD MONROY RODRIGUEZ</v>
          </cell>
          <cell r="BK477" t="str">
            <v>Jefe de Oficina</v>
          </cell>
          <cell r="BL477">
            <v>143</v>
          </cell>
          <cell r="BM477">
            <v>45327.439849537041</v>
          </cell>
          <cell r="BN477">
            <v>422028670</v>
          </cell>
          <cell r="BO477">
            <v>677</v>
          </cell>
          <cell r="BP477">
            <v>45327</v>
          </cell>
          <cell r="BQ477">
            <v>12551035</v>
          </cell>
          <cell r="CS477"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7">
            <v>12448615.699999999</v>
          </cell>
          <cell r="CU477">
            <v>612</v>
          </cell>
          <cell r="CV477" t="str">
            <v>44110</v>
          </cell>
          <cell r="CY477">
            <v>7490</v>
          </cell>
          <cell r="CZ477" t="str">
            <v>M6</v>
          </cell>
        </row>
        <row r="478">
          <cell r="B478" t="str">
            <v>0379 DE 2024</v>
          </cell>
          <cell r="C478">
            <v>40442902</v>
          </cell>
          <cell r="D478" t="str">
            <v>NIDIA MARGARITA VERGARA MONDRAGON</v>
          </cell>
          <cell r="E478" t="str">
            <v>CONTRATO DE PRESTACIÓN DE SERVICIOS DE APOYO A LA GESTIÓN</v>
          </cell>
          <cell r="F478"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478">
            <v>45327</v>
          </cell>
          <cell r="H478">
            <v>12551035</v>
          </cell>
          <cell r="I478" t="str">
            <v>Cuatro (04) meses y tres (03) días calendario</v>
          </cell>
          <cell r="J478">
            <v>45327</v>
          </cell>
          <cell r="K478">
            <v>45450</v>
          </cell>
          <cell r="L478" t="str">
            <v>NO APLICA</v>
          </cell>
          <cell r="M478" t="str">
            <v>NO APLICA</v>
          </cell>
          <cell r="N478" t="str">
            <v>NO APLICA</v>
          </cell>
          <cell r="O478">
            <v>5</v>
          </cell>
          <cell r="P478">
            <v>2653064</v>
          </cell>
          <cell r="Q478">
            <v>45327</v>
          </cell>
          <cell r="R478">
            <v>45351</v>
          </cell>
          <cell r="S478">
            <v>3061228</v>
          </cell>
          <cell r="T478">
            <v>45352</v>
          </cell>
          <cell r="U478">
            <v>45382</v>
          </cell>
          <cell r="V478">
            <v>3061228</v>
          </cell>
          <cell r="W478">
            <v>45383</v>
          </cell>
          <cell r="X478">
            <v>45412</v>
          </cell>
          <cell r="Y478">
            <v>3061228</v>
          </cell>
          <cell r="Z478">
            <v>45413</v>
          </cell>
          <cell r="AA478">
            <v>45443</v>
          </cell>
          <cell r="AB478">
            <v>714287</v>
          </cell>
          <cell r="AC478">
            <v>45444</v>
          </cell>
          <cell r="AD478">
            <v>45450</v>
          </cell>
          <cell r="BI478" t="str">
            <v>División de Bienestar Universitario</v>
          </cell>
          <cell r="BJ478" t="str">
            <v>JHON FREYD MONROY RODRIGUEZ</v>
          </cell>
          <cell r="BK478" t="str">
            <v>Jefe de Oficina</v>
          </cell>
          <cell r="BL478">
            <v>143</v>
          </cell>
          <cell r="BM478">
            <v>45327.439849537041</v>
          </cell>
          <cell r="BN478">
            <v>422028670</v>
          </cell>
          <cell r="BO478">
            <v>681</v>
          </cell>
          <cell r="BP478">
            <v>45327</v>
          </cell>
          <cell r="BQ478">
            <v>12551035</v>
          </cell>
          <cell r="CS478"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478">
            <v>40442902</v>
          </cell>
          <cell r="CU478">
            <v>612</v>
          </cell>
          <cell r="CV478" t="str">
            <v>44110</v>
          </cell>
          <cell r="CY478">
            <v>7490</v>
          </cell>
          <cell r="CZ478" t="str">
            <v>M6</v>
          </cell>
        </row>
        <row r="479">
          <cell r="B479" t="str">
            <v>0380 DE 2024</v>
          </cell>
          <cell r="C479">
            <v>86057104</v>
          </cell>
          <cell r="D479" t="str">
            <v>GERARDO ANDRES DOMINGUEZ DE LOS RIOS</v>
          </cell>
          <cell r="E479" t="str">
            <v>CONTRATO DE PRESTACIÓN DE SERVICIOS PROFESIONALES</v>
          </cell>
          <cell r="F479" t="str">
            <v xml:space="preserve">PRESTACIÓN DE SERVICIOS PROFESIONALES NECESARIO PARA EL DESARROLLO DE LOS DIFERENTES PROCESOS DE PROMOCIÓN Y FOMENTO DE ESTILOS DE VIDA SALUDABLES (MÉDICO) DEL PROYECTO FICHA BPUNI BU 02 0711 2023 “FORTALECIMIENTO Y DESARROLLO DE ESTRATEGIAS Y ACCIONES DE BIENESTAR EN EL MARCO DEL DESARROLLO HUMANO EN PRO DE LOS INTEGRANTES DE LA COMUNIDAD UNIVERSITARIA DE LA UNIVERSIDAD DE LOS LLANOS” </v>
          </cell>
          <cell r="G479">
            <v>45327</v>
          </cell>
          <cell r="H479">
            <v>12551035</v>
          </cell>
          <cell r="I479" t="str">
            <v>Cuatro (04) meses y tres (03) días calendario</v>
          </cell>
          <cell r="J479">
            <v>45327</v>
          </cell>
          <cell r="K479">
            <v>45450</v>
          </cell>
          <cell r="L479" t="str">
            <v>NO APLICA</v>
          </cell>
          <cell r="M479" t="str">
            <v>NO APLICA</v>
          </cell>
          <cell r="N479" t="str">
            <v>NO APLICA</v>
          </cell>
          <cell r="O479">
            <v>5</v>
          </cell>
          <cell r="P479">
            <v>2653064</v>
          </cell>
          <cell r="Q479">
            <v>45327</v>
          </cell>
          <cell r="R479">
            <v>45351</v>
          </cell>
          <cell r="S479">
            <v>3061228</v>
          </cell>
          <cell r="T479">
            <v>45352</v>
          </cell>
          <cell r="U479">
            <v>45382</v>
          </cell>
          <cell r="V479">
            <v>3061228</v>
          </cell>
          <cell r="W479">
            <v>45383</v>
          </cell>
          <cell r="X479">
            <v>45412</v>
          </cell>
          <cell r="Y479">
            <v>3061228</v>
          </cell>
          <cell r="Z479">
            <v>45413</v>
          </cell>
          <cell r="AA479">
            <v>45443</v>
          </cell>
          <cell r="AB479">
            <v>714287</v>
          </cell>
          <cell r="AC479">
            <v>45444</v>
          </cell>
          <cell r="AD479">
            <v>45450</v>
          </cell>
          <cell r="BI479" t="str">
            <v>División de Bienestar Universitario</v>
          </cell>
          <cell r="BJ479" t="str">
            <v>JHON FREYD MONROY RODRIGUEZ</v>
          </cell>
          <cell r="BK479" t="str">
            <v>Jefe de Oficina</v>
          </cell>
          <cell r="BL479">
            <v>143</v>
          </cell>
          <cell r="BM479">
            <v>45327.439849537041</v>
          </cell>
          <cell r="BN479">
            <v>422028670</v>
          </cell>
          <cell r="BO479">
            <v>682</v>
          </cell>
          <cell r="BP479">
            <v>45327</v>
          </cell>
          <cell r="BQ479">
            <v>12551035</v>
          </cell>
          <cell r="CS479" t="str">
            <v>1. Brindar apoyo en los servicios de asesoría y orientación médica a la comunidad universitaria. 2. Prestar apoyo en la atención de primeros auxilios básicos para la comunidad universitaria. 3.  Contribuir en la planeación y ejecución de estrategias de prevención y promoción de la salud dirigidas a toda la comunidad universitaria. 4. Apoyar en la aplicación de instrumentos dirigidos a la caracterización de salud de la comunidad universitaria. 5. Apoyar las actividades educativas (talleres, jornadas y/o campañas) sobre promoción y prevención en salud a la comunidad Universitaria de la Universidad de los Llanos. 6. Brindar apoyo a la jefatura de Bienestar en los eventos institucionales que se realicen y sean liderados o apoyados por la Dirección de Bienestar Institucional. 7. Contribuir con el desarrollo y avance de los procesos que se lleven a cabo en el área. 8. Apoyar a la coordinación del área de salud frente a la proyección e implementación de los protocolos de bioseguridad dirigidos a la comunidad docente y no docente de la Universidad de los Llanos. 9. Apoyar el desarrollo de actividades y eventos por medios virtuales dirigidos a la comunidad universitaria. 10. Apoyar con la valoración médica de los participantes en los diferentes eventos deportivos y culturales liderados por la División de Bienestar, en representación de la Universidad de los Llanos.</v>
          </cell>
          <cell r="CT479">
            <v>86057104</v>
          </cell>
          <cell r="CU479">
            <v>612</v>
          </cell>
          <cell r="CV479" t="str">
            <v>44110</v>
          </cell>
          <cell r="CY479">
            <v>8299</v>
          </cell>
          <cell r="CZ479" t="str">
            <v>M6</v>
          </cell>
        </row>
        <row r="480">
          <cell r="B480" t="str">
            <v>0381 DE 2024</v>
          </cell>
          <cell r="C480">
            <v>40446632</v>
          </cell>
          <cell r="D480" t="str">
            <v>OLGA LUCIA RODRIGUEZ ROMAN</v>
          </cell>
          <cell r="E480" t="str">
            <v>CONTRATO DE PRESTACIÓN DE SERVICIOS DE APOYO A LA GESTIÓN</v>
          </cell>
          <cell r="F480"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G480">
            <v>45327</v>
          </cell>
          <cell r="H480">
            <v>8890321</v>
          </cell>
          <cell r="I480" t="str">
            <v>Cuatro (04) meses y tres (03) días calendario</v>
          </cell>
          <cell r="J480">
            <v>45327</v>
          </cell>
          <cell r="K480">
            <v>45450</v>
          </cell>
          <cell r="L480" t="str">
            <v>NO APLICA</v>
          </cell>
          <cell r="M480" t="str">
            <v>NO APLICA</v>
          </cell>
          <cell r="N480" t="str">
            <v>NO APLICA</v>
          </cell>
          <cell r="O480">
            <v>5</v>
          </cell>
          <cell r="P480">
            <v>1879255</v>
          </cell>
          <cell r="Q480">
            <v>45327</v>
          </cell>
          <cell r="R480">
            <v>45351</v>
          </cell>
          <cell r="S480">
            <v>2168371</v>
          </cell>
          <cell r="T480">
            <v>45352</v>
          </cell>
          <cell r="U480">
            <v>45382</v>
          </cell>
          <cell r="V480">
            <v>2168371</v>
          </cell>
          <cell r="W480">
            <v>45383</v>
          </cell>
          <cell r="X480">
            <v>45412</v>
          </cell>
          <cell r="Y480">
            <v>2168371</v>
          </cell>
          <cell r="Z480">
            <v>45413</v>
          </cell>
          <cell r="AA480">
            <v>45443</v>
          </cell>
          <cell r="AB480">
            <v>505953</v>
          </cell>
          <cell r="AC480">
            <v>45444</v>
          </cell>
          <cell r="AD480">
            <v>45450</v>
          </cell>
          <cell r="BI480" t="str">
            <v>División de Bienestar Universitario</v>
          </cell>
          <cell r="BJ480" t="str">
            <v>JHON FREYD MONROY RODRIGUEZ</v>
          </cell>
          <cell r="BK480" t="str">
            <v>Jefe de Oficina</v>
          </cell>
          <cell r="BL480">
            <v>143</v>
          </cell>
          <cell r="BM480">
            <v>45327.439849537041</v>
          </cell>
          <cell r="BN480">
            <v>422028670</v>
          </cell>
          <cell r="BO480">
            <v>662</v>
          </cell>
          <cell r="BP480">
            <v>45327</v>
          </cell>
          <cell r="BQ480">
            <v>8890321</v>
          </cell>
          <cell r="CS480"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480">
            <v>40446632</v>
          </cell>
          <cell r="CU480">
            <v>612</v>
          </cell>
          <cell r="CV480" t="str">
            <v>44110</v>
          </cell>
          <cell r="CY480">
            <v>8299</v>
          </cell>
          <cell r="CZ480" t="str">
            <v>M7</v>
          </cell>
        </row>
        <row r="481">
          <cell r="B481" t="str">
            <v>0382 DE 2024</v>
          </cell>
          <cell r="C481">
            <v>8734646</v>
          </cell>
          <cell r="D481" t="str">
            <v xml:space="preserve">GUZMAN EDUARDO VERGARA ROMERO </v>
          </cell>
          <cell r="E481" t="str">
            <v>CONTRATO DE PRESTACIÓN DE SERVICIOS PROFESIONALES</v>
          </cell>
          <cell r="F481" t="str">
            <v xml:space="preserve">PRESTACIÓN DE SERVICIOS PROFESIONALES NECESARIO PARA EL DESARROLLO DE LOS DIFERENTES PROCESOS DE PROMOCIÓN Y FOMENTO DE ESTILOS DE VIDA SALUDABLES (MÉDICO) DEL PROYECTO FICHA BPUNI BU 02 0711 2023 “FORTALECIMIENTO Y DESARROLLO DE ESTRATEGIAS Y ACCIONES DE BIENESTAR EN EL MARCO DEL DESARROLLO HUMANO EN PRO DE LOS INTEGRANTES DE LA COMUNIDAD UNIVERSITARIA DE LA UNIVERSIDAD DE LOS LLANOS” </v>
          </cell>
          <cell r="G481">
            <v>45327</v>
          </cell>
          <cell r="H481">
            <v>12551035</v>
          </cell>
          <cell r="I481" t="str">
            <v>Cuatro (04) meses y tres (03) días calendario</v>
          </cell>
          <cell r="J481">
            <v>45327</v>
          </cell>
          <cell r="K481">
            <v>45450</v>
          </cell>
          <cell r="L481" t="str">
            <v>NO APLICA</v>
          </cell>
          <cell r="M481" t="str">
            <v>NO APLICA</v>
          </cell>
          <cell r="N481" t="str">
            <v>NO APLICA</v>
          </cell>
          <cell r="O481">
            <v>5</v>
          </cell>
          <cell r="P481">
            <v>2653064</v>
          </cell>
          <cell r="Q481">
            <v>45327</v>
          </cell>
          <cell r="R481">
            <v>45351</v>
          </cell>
          <cell r="S481">
            <v>3061228</v>
          </cell>
          <cell r="T481">
            <v>45352</v>
          </cell>
          <cell r="U481">
            <v>45382</v>
          </cell>
          <cell r="V481">
            <v>3061228</v>
          </cell>
          <cell r="W481">
            <v>45383</v>
          </cell>
          <cell r="X481">
            <v>45412</v>
          </cell>
          <cell r="Y481">
            <v>3061228</v>
          </cell>
          <cell r="Z481">
            <v>45413</v>
          </cell>
          <cell r="AA481">
            <v>45443</v>
          </cell>
          <cell r="AB481">
            <v>714287</v>
          </cell>
          <cell r="AC481">
            <v>45444</v>
          </cell>
          <cell r="AD481">
            <v>45450</v>
          </cell>
          <cell r="BI481" t="str">
            <v>División de Bienestar Universitario</v>
          </cell>
          <cell r="BJ481" t="str">
            <v>JHON FREYD MONROY RODRIGUEZ</v>
          </cell>
          <cell r="BK481" t="str">
            <v>Jefe de Oficina</v>
          </cell>
          <cell r="BL481">
            <v>143</v>
          </cell>
          <cell r="BM481">
            <v>45327.439849537041</v>
          </cell>
          <cell r="BN481">
            <v>422028670</v>
          </cell>
          <cell r="BO481">
            <v>675</v>
          </cell>
          <cell r="BP481">
            <v>45327</v>
          </cell>
          <cell r="BQ481">
            <v>12551035</v>
          </cell>
          <cell r="CS481" t="str">
            <v>1. Brindar apoyo en los servicios de asesoría y orientación médica a la comunidad universitaria. 2. Prestar apoyo en la atención de primeros auxilios básicos para la comunidad universitaria. 3.  Contribuir en la planeación y ejecución de estrategias de prevención y promoción de la salud dirigidas a toda la comunidad universitaria. 4. Apoyar en la aplicación de instrumentos dirigidos a la caracterización de salud de la comunidad universitaria. 5. Apoyar las actividades educativas (talleres, jornadas y/o campañas) sobre promoción y prevención en salud a la comunidad Universitaria de la Universidad de los Llanos. 6. Brindar apoyo a la jefatura de Bienestar en los eventos institucionales que se realicen y sean liderados o apoyados por la Dirección de Bienestar Institucional. 7. Contribuir con el desarrollo y avance de los procesos que se lleven a cabo en el área. 8. Apoyar a la coordinación del área de salud frente a la proyección e implementación de los protocolos de bioseguridad dirigidos a la comunidad docente y no docente de la Universidad de los Llanos. 9. Apoyar el desarrollo de actividades y eventos por medios virtuales dirigidos a la comunidad universitaria. 10. Apoyar con la valoración médica de los participantes en los diferentes eventos deportivos y culturales liderados por la División de Bienestar, en representación de la Universidad de los Llanos.</v>
          </cell>
          <cell r="CT481">
            <v>8734646</v>
          </cell>
          <cell r="CU481">
            <v>612</v>
          </cell>
          <cell r="CV481" t="str">
            <v>44110</v>
          </cell>
          <cell r="CY481">
            <v>8299</v>
          </cell>
          <cell r="CZ481" t="str">
            <v>M6</v>
          </cell>
        </row>
        <row r="482">
          <cell r="B482" t="str">
            <v>0383 DE 2024</v>
          </cell>
          <cell r="C482">
            <v>1024547336</v>
          </cell>
          <cell r="D482" t="str">
            <v>LAURA ALEJANDRA MUÑOZ MARTINEZ</v>
          </cell>
          <cell r="E482" t="str">
            <v>CONTRATO DE PRESTACIÓN DE SERVICIOS PROFESIONALES</v>
          </cell>
          <cell r="F482"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482">
            <v>45327</v>
          </cell>
          <cell r="H482">
            <v>10922000</v>
          </cell>
          <cell r="I482" t="str">
            <v>Cuatro (04) meses calendario</v>
          </cell>
          <cell r="J482">
            <v>45327</v>
          </cell>
          <cell r="K482">
            <v>45447</v>
          </cell>
          <cell r="L482" t="str">
            <v>NO APLICA</v>
          </cell>
          <cell r="M482" t="str">
            <v>NO APLICA</v>
          </cell>
          <cell r="N482" t="str">
            <v>NO APLICA</v>
          </cell>
          <cell r="O482">
            <v>4</v>
          </cell>
          <cell r="P482">
            <v>2366433</v>
          </cell>
          <cell r="Q482">
            <v>45327</v>
          </cell>
          <cell r="R482">
            <v>45351</v>
          </cell>
          <cell r="S482">
            <v>2730500</v>
          </cell>
          <cell r="T482">
            <v>45352</v>
          </cell>
          <cell r="U482">
            <v>45382</v>
          </cell>
          <cell r="V482">
            <v>2730500</v>
          </cell>
          <cell r="W482">
            <v>45383</v>
          </cell>
          <cell r="X482">
            <v>45412</v>
          </cell>
          <cell r="Y482">
            <v>3094567</v>
          </cell>
          <cell r="Z482">
            <v>45413</v>
          </cell>
          <cell r="AA482">
            <v>45447</v>
          </cell>
          <cell r="BI482" t="str">
            <v>Instituto de Ciencias Ambientales de la Orinoquia Colombiana</v>
          </cell>
          <cell r="BJ482" t="str">
            <v>MARCO AURELIO TORRES MORA</v>
          </cell>
          <cell r="BK482" t="str">
            <v>Director del Instituto de Ciencias Ambientales de la Orinoquia Colombiana</v>
          </cell>
          <cell r="BL482">
            <v>152</v>
          </cell>
          <cell r="BM482">
            <v>45327.485833333332</v>
          </cell>
          <cell r="BN482">
            <v>47864452</v>
          </cell>
          <cell r="BO482">
            <v>648</v>
          </cell>
          <cell r="BP482">
            <v>45327</v>
          </cell>
          <cell r="BQ482">
            <v>10922000</v>
          </cell>
          <cell r="CS482" t="str">
            <v>1. Colaborar en el procesamiento de muestras y controles de calidad en laboratorio para el análisis de párametros en la matriz agua, suelo y registro de bitácoras de resultados requeridos en el Centro de Calidad de Aguas (Actividad que implica laboratorio). 2. Contribuir con la toma, aseguramiento de muestras y registro de parámetros in situ en campo requeridos desde el Centro de Calidad de Aguas (Actividad que implica campo). 3. Apoyar la elaboración de informes técnicos y la revisión y verificación de los resultados de los análisis para garantizar la confiablidad de los datos emitidos por el laboratorio (Actividad que implica laboratorio). 4. Apoyar el diligenciamiento de los formatos necesarios para la apertura y cierre de permisos de colecta y movilización de especies silvestres de la biodiversidad, así como suministrar la información asociada de los especímenes registrados al Sistema de información sobre Biodiversidad SIB-Colombia. 5. Cooperar en los procesos del sistema de gestión de calidad bajo el cual se desarrollan las actividades asegurando la veracidad de la información producida en procura del desarrollo de los planes de mejoramiento del Centro de Calidad de Aguas. 6. Apoyar las actividades académicas y de investigación que se adelanten por el Instituto de Ciencias Ambientales de la Orinoquía Colombiana (ICAOC) que coadyuven al desarrollo de los distintos convenios y contratos interadministrativos.</v>
          </cell>
          <cell r="CT482">
            <v>1024547336.6</v>
          </cell>
          <cell r="CU482">
            <v>649</v>
          </cell>
          <cell r="CV482" t="str">
            <v>57706</v>
          </cell>
          <cell r="CY482">
            <v>8299</v>
          </cell>
          <cell r="CZ482" t="str">
            <v>M6</v>
          </cell>
        </row>
        <row r="483">
          <cell r="B483" t="str">
            <v>0384 DE 2024</v>
          </cell>
          <cell r="C483">
            <v>1110519424</v>
          </cell>
          <cell r="D483" t="str">
            <v>JUAN DAVID AGUILAR PACHECO</v>
          </cell>
          <cell r="E483" t="str">
            <v>CONTRATO DE PRESTACIÓN DE SERVICIOS PROFESIONALES</v>
          </cell>
          <cell r="F483"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483">
            <v>45327</v>
          </cell>
          <cell r="H483">
            <v>10922000</v>
          </cell>
          <cell r="I483" t="str">
            <v>Cuatro (04) meses calendario</v>
          </cell>
          <cell r="J483">
            <v>45327</v>
          </cell>
          <cell r="K483">
            <v>45447</v>
          </cell>
          <cell r="L483" t="str">
            <v>NO APLICA</v>
          </cell>
          <cell r="M483" t="str">
            <v>NO APLICA</v>
          </cell>
          <cell r="N483" t="str">
            <v>NO APLICA</v>
          </cell>
          <cell r="O483">
            <v>4</v>
          </cell>
          <cell r="P483">
            <v>2366433</v>
          </cell>
          <cell r="Q483">
            <v>45327</v>
          </cell>
          <cell r="R483">
            <v>45351</v>
          </cell>
          <cell r="S483">
            <v>2730500</v>
          </cell>
          <cell r="T483">
            <v>45352</v>
          </cell>
          <cell r="U483">
            <v>45382</v>
          </cell>
          <cell r="V483">
            <v>2730500</v>
          </cell>
          <cell r="W483">
            <v>45383</v>
          </cell>
          <cell r="X483">
            <v>45412</v>
          </cell>
          <cell r="Y483">
            <v>3094567</v>
          </cell>
          <cell r="Z483">
            <v>45413</v>
          </cell>
          <cell r="AA483">
            <v>45447</v>
          </cell>
          <cell r="BI483" t="str">
            <v>Instituto de Ciencias Ambientales de la Orinoquia Colombiana</v>
          </cell>
          <cell r="BJ483" t="str">
            <v>MARCO AURELIO TORRES MORA</v>
          </cell>
          <cell r="BK483" t="str">
            <v>Director del Instituto de Ciencias Ambientales de la Orinoquia Colombiana</v>
          </cell>
          <cell r="BL483">
            <v>152</v>
          </cell>
          <cell r="BM483">
            <v>45327.485833333332</v>
          </cell>
          <cell r="BN483">
            <v>47864452</v>
          </cell>
          <cell r="BO483">
            <v>649</v>
          </cell>
          <cell r="BP483">
            <v>45327</v>
          </cell>
          <cell r="BQ483">
            <v>10922000</v>
          </cell>
          <cell r="CS483" t="str">
            <v>1. Colaborar en el procesamiento de muestras y controles de calidad en laboratorio para análisis fisicoquímicos en la matriz agua, suelo y registro de bitácoras de resultados requeridos en el Centro de Calidad de Aguas (Actividad que implica laboratorio). 2. Apoyar la revisión y verificación de los resultados de los análisis para garantizar la confiablidad de los datos emitidos por el laboratorio (Actividad que implica laboratorio). 3. Colaborar en el seguimiento de condiciones ambientales, organización y disposición final de residuos de las diferentes unidades del Centro de Calidad de Aguas. 4. Cooperar en los procesos del sistema de gestión de calidad bajo el cual se desarrollan las actividades asegurando la veracidad de la información producida en procura del desarrollo de los planes de mejoramiento del Centro de Calidad de Aguas. 5. Apoyar las actividades académicas y de investigación que se adelanten por el Instituto de Ciencias Ambientales de la Orinoquía Colombiana (ICAOC) que coadyuven al desarrollo de los distintos convenios y contratos interadministrativos.</v>
          </cell>
          <cell r="CT483">
            <v>1110519424</v>
          </cell>
          <cell r="CU483">
            <v>649</v>
          </cell>
          <cell r="CV483" t="str">
            <v>57706</v>
          </cell>
          <cell r="CY483">
            <v>8299</v>
          </cell>
          <cell r="CZ483" t="str">
            <v>M6</v>
          </cell>
        </row>
        <row r="484">
          <cell r="B484" t="str">
            <v>0385 DE 2024</v>
          </cell>
          <cell r="C484">
            <v>1121951135</v>
          </cell>
          <cell r="D484" t="str">
            <v xml:space="preserve">CAROL GINETH IBAÑEZ RODRIGUEZ </v>
          </cell>
          <cell r="E484" t="str">
            <v>CONTRATO DE PRESTACIÓN DE SERVICIOS DE APOYO A LA GESTIÓN</v>
          </cell>
          <cell r="F484" t="str">
            <v xml:space="preserve">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484">
            <v>45327</v>
          </cell>
          <cell r="H484">
            <v>8673484</v>
          </cell>
          <cell r="I484" t="str">
            <v>Cuatro (04) meses calendario</v>
          </cell>
          <cell r="J484">
            <v>45327</v>
          </cell>
          <cell r="K484">
            <v>45447</v>
          </cell>
          <cell r="L484" t="str">
            <v>NO APLICA</v>
          </cell>
          <cell r="M484" t="str">
            <v>NO APLICA</v>
          </cell>
          <cell r="N484" t="str">
            <v>NO APLICA</v>
          </cell>
          <cell r="O484">
            <v>4</v>
          </cell>
          <cell r="P484">
            <v>795069</v>
          </cell>
          <cell r="Q484">
            <v>45327</v>
          </cell>
          <cell r="R484">
            <v>45337</v>
          </cell>
          <cell r="T484">
            <v>45352</v>
          </cell>
          <cell r="U484">
            <v>45382</v>
          </cell>
          <cell r="W484">
            <v>45383</v>
          </cell>
          <cell r="X484">
            <v>45412</v>
          </cell>
          <cell r="Z484">
            <v>45413</v>
          </cell>
          <cell r="AA484">
            <v>45447</v>
          </cell>
          <cell r="BI484" t="str">
            <v>Instituto de Ciencias Ambientales de la Orinoquia Colombiana</v>
          </cell>
          <cell r="BJ484" t="str">
            <v>MARCO AURELIO TORRES MORA</v>
          </cell>
          <cell r="BK484" t="str">
            <v>Director del Instituto de Ciencias Ambientales de la Orinoquia Colombiana</v>
          </cell>
          <cell r="BL484">
            <v>152</v>
          </cell>
          <cell r="BM484">
            <v>45327.485833333332</v>
          </cell>
          <cell r="BN484">
            <v>47864452</v>
          </cell>
          <cell r="BO484">
            <v>650</v>
          </cell>
          <cell r="BP484">
            <v>45327</v>
          </cell>
          <cell r="BQ484">
            <v>8673484</v>
          </cell>
          <cell r="CS484" t="str">
            <v>1. Contribuir con la toma, aseguramiento de muestras y registro de parámetros in situ en campo requeridos desde el Centro de Calidad de Aguas (Actividad que implica campo). 2. Apoyar el procesamiento y análisis de muestras y controles de calidad asociados a los métodos de ensayo (Actividad que implica laboratorio). 3. Coadyuvar en la revisión y verificación de los resultados de los análisis para garantizar la confiablidad de los datos emitidos por el laboratorio (Actividad que implica laboratorio). 4. Colaborar en el registro y seguimiento de condiciones ambientales, organización y disposición final de residuos de las diferentes unidades del Centro de Calidad de Aguas. 5.Cooperar en los procesos del sistema de gestión de calidad bajo el cual se desarrollan las actividades asegurando la veracidad de la información producida en procura del desarrollo de los planes de mejoramiento del Centro de Calidad de Aguas. 6.  Apoyar las actividades académicas y de investigación que se adelanten por el Instituto de Ciencias Ambientales de la Orinoquía Colombiana (ICAOC) que coadyuven al desarrollo de los distintos convenios y contratos interadministrativos.</v>
          </cell>
          <cell r="CT484">
            <v>1121951135</v>
          </cell>
          <cell r="CU484">
            <v>649</v>
          </cell>
          <cell r="CV484" t="str">
            <v>57706</v>
          </cell>
          <cell r="CY484">
            <v>7210</v>
          </cell>
          <cell r="CZ484" t="str">
            <v>M6</v>
          </cell>
        </row>
        <row r="485">
          <cell r="B485" t="str">
            <v>0386 DE 2024</v>
          </cell>
          <cell r="C485">
            <v>1049647467</v>
          </cell>
          <cell r="D485" t="str">
            <v>ERIKA ALEJANDRA GONZALEZ RUIZ</v>
          </cell>
          <cell r="E485" t="str">
            <v>CONTRATO DE PRESTACIÓN DE SERVICIOS DE APOYO A LA GESTIÓN</v>
          </cell>
          <cell r="F485" t="str">
            <v xml:space="preserve">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485">
            <v>45327</v>
          </cell>
          <cell r="H485">
            <v>8673484</v>
          </cell>
          <cell r="I485" t="str">
            <v>Cuatro (04) meses calendario</v>
          </cell>
          <cell r="J485">
            <v>45327</v>
          </cell>
          <cell r="K485">
            <v>45447</v>
          </cell>
          <cell r="L485" t="str">
            <v>NO APLICA</v>
          </cell>
          <cell r="M485" t="str">
            <v>NO APLICA</v>
          </cell>
          <cell r="N485" t="str">
            <v>NO APLICA</v>
          </cell>
          <cell r="O485">
            <v>4</v>
          </cell>
          <cell r="P485">
            <v>1879255</v>
          </cell>
          <cell r="Q485">
            <v>45327</v>
          </cell>
          <cell r="R485">
            <v>45351</v>
          </cell>
          <cell r="S485">
            <v>2168371</v>
          </cell>
          <cell r="T485">
            <v>45352</v>
          </cell>
          <cell r="U485">
            <v>45382</v>
          </cell>
          <cell r="V485">
            <v>2168371</v>
          </cell>
          <cell r="W485">
            <v>45383</v>
          </cell>
          <cell r="X485">
            <v>45412</v>
          </cell>
          <cell r="Y485">
            <v>2457487</v>
          </cell>
          <cell r="Z485">
            <v>45413</v>
          </cell>
          <cell r="AA485">
            <v>45447</v>
          </cell>
          <cell r="BI485" t="str">
            <v>Instituto de Ciencias Ambientales de la Orinoquia Colombiana</v>
          </cell>
          <cell r="BJ485" t="str">
            <v>MARCO AURELIO TORRES MORA</v>
          </cell>
          <cell r="BK485" t="str">
            <v>Director del Instituto de Ciencias Ambientales de la Orinoquia Colombiana</v>
          </cell>
          <cell r="BL485">
            <v>152</v>
          </cell>
          <cell r="BM485">
            <v>45327.485833333332</v>
          </cell>
          <cell r="BN485">
            <v>47864452</v>
          </cell>
          <cell r="BO485">
            <v>651</v>
          </cell>
          <cell r="BP485">
            <v>45327</v>
          </cell>
          <cell r="BQ485">
            <v>8673484</v>
          </cell>
          <cell r="CS485" t="str">
            <v>1. Contribuir con la toma, aseguramiento de muestras y registro de parámetros in situ en campo requeridos desde el Centro de Calidad de Aguas (Actividad que implica campo). 2. Apoyar el procesamiento y análisis de muestras y controles de calidad asociados a los métodos de ensayo (Actividad que implica laboratorio). 3. Coadyuvar en la revisión y verificación de los resultados de los análisis para garantizar la confiablidad de los datos emitidos por el laboratorio (Actividad que implica laboratorio). 4. Colaborar en el registro y seguimiento de condiciones ambientales, organización y disposición final de residuos de las diferentes unidades del Centro de Calidad de Aguas. 5.Cooperar en los procesos del sistema de gestión de calidad bajo el cual se desarrollan las actividades asegurando la veracidad de la información producida en procura del desarrollo de los planes de mejoramiento del Centro de Calidad de Aguas. 6.  Apoyar las actividades académicas y de investigación que se adelanten por el Instituto de Ciencias Ambientales de la Orinoquía Colombiana (ICAOC) que coadyuven al desarrollo de los distintos convenios y contratos interadministrativos.</v>
          </cell>
          <cell r="CT485">
            <v>1049647467</v>
          </cell>
          <cell r="CU485">
            <v>649</v>
          </cell>
          <cell r="CV485" t="str">
            <v>57706</v>
          </cell>
          <cell r="CY485">
            <v>7490</v>
          </cell>
          <cell r="CZ485" t="str">
            <v>M6</v>
          </cell>
        </row>
        <row r="486">
          <cell r="B486" t="str">
            <v>0387 DE 2024</v>
          </cell>
          <cell r="C486">
            <v>1121925902</v>
          </cell>
          <cell r="D486" t="str">
            <v>CRISTIAN DAVID OJEDA GARCIA</v>
          </cell>
          <cell r="E486" t="str">
            <v>CONTRATO DE PRESTACIÓN DE SERVICIOS DE APOYO A LA GESTIÓN</v>
          </cell>
          <cell r="F486" t="str">
            <v xml:space="preserve">PRESTACIÓN DE SERVICIOS DE APOYO A LA GESTIÓN,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486">
            <v>45327</v>
          </cell>
          <cell r="H486">
            <v>8673484</v>
          </cell>
          <cell r="I486" t="str">
            <v>Cuatro (04) meses calendario</v>
          </cell>
          <cell r="J486">
            <v>45327</v>
          </cell>
          <cell r="K486">
            <v>45447</v>
          </cell>
          <cell r="L486" t="str">
            <v>NO APLICA</v>
          </cell>
          <cell r="M486" t="str">
            <v>NO APLICA</v>
          </cell>
          <cell r="N486" t="str">
            <v>NO APLICA</v>
          </cell>
          <cell r="O486">
            <v>4</v>
          </cell>
          <cell r="P486">
            <v>1879255</v>
          </cell>
          <cell r="Q486">
            <v>45327</v>
          </cell>
          <cell r="R486">
            <v>45351</v>
          </cell>
          <cell r="S486">
            <v>2168371</v>
          </cell>
          <cell r="T486">
            <v>45352</v>
          </cell>
          <cell r="U486">
            <v>45382</v>
          </cell>
          <cell r="V486">
            <v>2168371</v>
          </cell>
          <cell r="W486">
            <v>45383</v>
          </cell>
          <cell r="X486">
            <v>45412</v>
          </cell>
          <cell r="Y486">
            <v>2457487</v>
          </cell>
          <cell r="Z486">
            <v>45413</v>
          </cell>
          <cell r="AA486">
            <v>45447</v>
          </cell>
          <cell r="BI486" t="str">
            <v>Instituto de Ciencias Ambientales de la Orinoquia Colombiana</v>
          </cell>
          <cell r="BJ486" t="str">
            <v>MARCO AURELIO TORRES MORA</v>
          </cell>
          <cell r="BK486" t="str">
            <v>Director del Instituto de Ciencias Ambientales de la Orinoquia Colombiana</v>
          </cell>
          <cell r="BL486">
            <v>152</v>
          </cell>
          <cell r="BM486">
            <v>45327.485833333332</v>
          </cell>
          <cell r="BN486">
            <v>47864452</v>
          </cell>
          <cell r="BO486">
            <v>652</v>
          </cell>
          <cell r="BP486">
            <v>45327</v>
          </cell>
          <cell r="BQ486">
            <v>8673484</v>
          </cell>
          <cell r="CS486" t="str">
            <v>1. Contribuir con la toma, aseguramiento de muestras y registro de parámetros in situ en campo requeridos desde el Centro de Calidad de Aguas (Actividad que implica campo). 2. Apoyar el procesamiento y análisis de muestras y controles de calidad asociados a los métodos de ensayo (Actividad que implica laboratorio). 3. Coadyuvar en la revisión y verificación de los resultados de los análisis para garantizar la confiablidad de los datos emitidos por el laboratorio (Actividad que implica laboratorio). 4. Colaborar en el registro y seguimiento de condiciones ambientales, organización y disposición final de residuos de las diferentes unidades del Centro de Calidad de Aguas. 5.Cooperar en los procesos del sistema de gestión de calidad bajo el cual se desarrollan las actividades asegurando la veracidad de la información producida en procura del desarrollo de los planes de mejoramiento del Centro de Calidad de Aguas. 6.  Apoyar las actividades académicas y de investigación que se adelanten por el Instituto de Ciencias Ambientales de la Orinoquía Colombiana (ICAOC) que coadyuven al desarrollo de los distintos convenios y contratos interadministrativos.</v>
          </cell>
          <cell r="CT486">
            <v>1121925902.9000001</v>
          </cell>
          <cell r="CU486">
            <v>649</v>
          </cell>
          <cell r="CV486" t="str">
            <v>57706</v>
          </cell>
          <cell r="CY486">
            <v>8299</v>
          </cell>
          <cell r="CZ486" t="str">
            <v>M6</v>
          </cell>
        </row>
        <row r="487">
          <cell r="B487" t="str">
            <v>0388 DE 2024</v>
          </cell>
          <cell r="C487">
            <v>1123431080</v>
          </cell>
          <cell r="D487" t="str">
            <v>MAYRA NATALY ROA GONZALEZ</v>
          </cell>
          <cell r="E487" t="str">
            <v>CONTRATO DE PRESTACIÓN DE SERVICIOS DE APOYO A LA GESTIÓN</v>
          </cell>
          <cell r="F487" t="str">
            <v>PRESTACIÓN DE SERVICIOS DE APOYO A LA GESTIÓN NECESARIO PARA EL FORTALECIMIENTO DE LOS PROCESOS DEL PROGRAMA DE CONTADURÍA PÚBLICA DE LA FACULTAD DE CIENCIAS ECONÓMICAS DE LA UNIVERSIDAD DE LOS LLANOS.</v>
          </cell>
          <cell r="G487">
            <v>45327</v>
          </cell>
          <cell r="H487">
            <v>8300392</v>
          </cell>
          <cell r="I487" t="str">
            <v>Cuatro (04) meses y diecisiete (17) días calendario</v>
          </cell>
          <cell r="J487">
            <v>45327</v>
          </cell>
          <cell r="K487">
            <v>45464</v>
          </cell>
          <cell r="L487" t="str">
            <v>NO APLICA</v>
          </cell>
          <cell r="M487" t="str">
            <v>NO APLICA</v>
          </cell>
          <cell r="N487" t="str">
            <v>NO APLICA</v>
          </cell>
          <cell r="O487">
            <v>5</v>
          </cell>
          <cell r="P487">
            <v>1575257</v>
          </cell>
          <cell r="Q487">
            <v>45327</v>
          </cell>
          <cell r="R487">
            <v>45351</v>
          </cell>
          <cell r="S487">
            <v>1817604</v>
          </cell>
          <cell r="T487">
            <v>45352</v>
          </cell>
          <cell r="U487">
            <v>45382</v>
          </cell>
          <cell r="V487">
            <v>1817604</v>
          </cell>
          <cell r="W487">
            <v>45383</v>
          </cell>
          <cell r="X487">
            <v>45412</v>
          </cell>
          <cell r="Y487">
            <v>1817604</v>
          </cell>
          <cell r="Z487">
            <v>45413</v>
          </cell>
          <cell r="AA487">
            <v>45443</v>
          </cell>
          <cell r="AB487">
            <v>1272323</v>
          </cell>
          <cell r="AC487">
            <v>45444</v>
          </cell>
          <cell r="AD487">
            <v>45464</v>
          </cell>
          <cell r="BI487" t="str">
            <v>Facultad de Ciencias Económicas</v>
          </cell>
          <cell r="BJ487" t="str">
            <v>JAVIER DIAZ CASTRO</v>
          </cell>
          <cell r="BK487" t="str">
            <v>Decano de la Facultad de Ciencias Económicas</v>
          </cell>
          <cell r="BL487">
            <v>154</v>
          </cell>
          <cell r="BM487">
            <v>45327.534131944441</v>
          </cell>
          <cell r="BN487">
            <v>458377735</v>
          </cell>
          <cell r="BO487">
            <v>724</v>
          </cell>
          <cell r="BP487">
            <v>45327</v>
          </cell>
          <cell r="BQ487">
            <v>9902228</v>
          </cell>
          <cell r="CS487" t="str">
            <v>1. Cooperar con los procesos administrativos de la Secretaria Académica y los programas de pregrados y posgrado. 2. Prestar apoyo en la atención a la comunicad universitaria (estudiantes y docentes). 3. Apoyar en la verificación de la asistencia en los procesos de docencia. 4. Apoyar en la elaboración de correspondencia y control de su despacho y recepción para archivo.  5. Prestar apoyo en el desarrollo de los informes administrativos. 6. Prestar apoyo en las actividades administrativas de la Dirección del programa. 7. Apoyar en la elaboración de los conceptos favorables de las horas de docencia de docentes catedráticos. 8. Cooperar en la elaboración de las actas de comités. 9. Apoyar en la inscripción de los estudiantes para los módulos de inglés.</v>
          </cell>
          <cell r="CT487">
            <v>1123431080</v>
          </cell>
          <cell r="CU487">
            <v>109</v>
          </cell>
          <cell r="CV487" t="str">
            <v>58300</v>
          </cell>
          <cell r="CY487">
            <v>8299</v>
          </cell>
          <cell r="CZ487" t="str">
            <v>M6</v>
          </cell>
        </row>
        <row r="488">
          <cell r="B488" t="str">
            <v>0389 DE 2024</v>
          </cell>
          <cell r="D488" t="str">
            <v>No. Vice Recursos / Regalías</v>
          </cell>
        </row>
        <row r="489">
          <cell r="B489" t="str">
            <v>0390 DE 2024</v>
          </cell>
          <cell r="D489" t="str">
            <v>No. Vice Recursos / Regalías</v>
          </cell>
        </row>
        <row r="490">
          <cell r="B490" t="str">
            <v>0391 DE 2024</v>
          </cell>
          <cell r="D490" t="str">
            <v>No. Vice Recursos / Regalías</v>
          </cell>
        </row>
        <row r="491">
          <cell r="B491" t="str">
            <v>0392 DE 2024</v>
          </cell>
          <cell r="D491" t="str">
            <v>No. Vice Recursos / Regalías</v>
          </cell>
        </row>
        <row r="492">
          <cell r="B492" t="str">
            <v>0393 DE 2024</v>
          </cell>
          <cell r="D492" t="str">
            <v>No. Vice Recursos / Regalías</v>
          </cell>
        </row>
        <row r="493">
          <cell r="B493" t="str">
            <v>0394 DE 2024</v>
          </cell>
          <cell r="D493" t="str">
            <v>No. Vice Recursos / Regalías</v>
          </cell>
        </row>
        <row r="494">
          <cell r="B494" t="str">
            <v>0395 DE 2024</v>
          </cell>
          <cell r="D494" t="str">
            <v>No. Vice Recursos / Regalías</v>
          </cell>
        </row>
        <row r="495">
          <cell r="B495" t="str">
            <v>0396 DE 2024</v>
          </cell>
          <cell r="D495" t="str">
            <v>No. Vice Recursos / Regalías</v>
          </cell>
        </row>
        <row r="496">
          <cell r="B496" t="str">
            <v>0397 DE 2024</v>
          </cell>
          <cell r="D496" t="str">
            <v>No. Vice Recursos / Regalías</v>
          </cell>
        </row>
        <row r="497">
          <cell r="B497" t="str">
            <v>0398 DE 2024</v>
          </cell>
          <cell r="D497" t="str">
            <v>No. Vice Recursos / Regalías</v>
          </cell>
        </row>
        <row r="498">
          <cell r="B498" t="str">
            <v>0399 DE 2024</v>
          </cell>
          <cell r="D498" t="str">
            <v>No. Vice Recursos / Regalías</v>
          </cell>
        </row>
        <row r="499">
          <cell r="B499" t="str">
            <v>0400 DE 2024</v>
          </cell>
          <cell r="D499" t="str">
            <v>No. Vice Recursos / Regalías</v>
          </cell>
        </row>
        <row r="500">
          <cell r="B500" t="str">
            <v>0401 DE 2024</v>
          </cell>
          <cell r="C500">
            <v>1016064134</v>
          </cell>
          <cell r="D500" t="str">
            <v>ANYI YIZETH RODRIGUEZ SALINAS</v>
          </cell>
          <cell r="E500" t="str">
            <v>CONTRATO DE PRESTACIÓN DE SERVICIOS PROFESIONALES</v>
          </cell>
          <cell r="F500" t="str">
            <v>PRESTACIÓN DE SERVICIOS PROFESIONALES NECESARIO PARA EL FORTALECIMIENTO DE LOS PROCESOS DE GESTIÓN ADMINISTRATIVA Y CONTABLE DE LA DIVISIÓN DE TESORERÍA DE LA UNIVERSIDAD DE LOS LLANOS.</v>
          </cell>
          <cell r="G500">
            <v>45334</v>
          </cell>
          <cell r="H500">
            <v>15612263</v>
          </cell>
          <cell r="I500" t="str">
            <v>Cinco (05) meses y tres (03) días calendario</v>
          </cell>
          <cell r="J500">
            <v>45334</v>
          </cell>
          <cell r="K500">
            <v>45487</v>
          </cell>
          <cell r="L500" t="str">
            <v>NO APLICA</v>
          </cell>
          <cell r="M500" t="str">
            <v>NO APLICA</v>
          </cell>
          <cell r="N500" t="str">
            <v>NO APLICA</v>
          </cell>
          <cell r="O500">
            <v>6</v>
          </cell>
          <cell r="P500">
            <v>1938778</v>
          </cell>
          <cell r="Q500">
            <v>45334</v>
          </cell>
          <cell r="R500">
            <v>45351</v>
          </cell>
          <cell r="S500">
            <v>3061228</v>
          </cell>
          <cell r="T500">
            <v>45352</v>
          </cell>
          <cell r="U500">
            <v>45382</v>
          </cell>
          <cell r="V500">
            <v>3061228</v>
          </cell>
          <cell r="W500">
            <v>45383</v>
          </cell>
          <cell r="X500">
            <v>45412</v>
          </cell>
          <cell r="Y500">
            <v>3061228</v>
          </cell>
          <cell r="Z500">
            <v>45413</v>
          </cell>
          <cell r="AA500">
            <v>45443</v>
          </cell>
          <cell r="AB500">
            <v>3061228</v>
          </cell>
          <cell r="AC500">
            <v>45444</v>
          </cell>
          <cell r="AD500">
            <v>45473</v>
          </cell>
          <cell r="AE500">
            <v>1428573</v>
          </cell>
          <cell r="AF500">
            <v>45474</v>
          </cell>
          <cell r="AG500">
            <v>45487</v>
          </cell>
          <cell r="BI500" t="str">
            <v>División de Tesorería</v>
          </cell>
          <cell r="BJ500" t="str">
            <v>JAIME RAÚL BARRIOS RAMÍREZ</v>
          </cell>
          <cell r="BK500" t="str">
            <v>Jefe de Oficina</v>
          </cell>
          <cell r="BL500">
            <v>153</v>
          </cell>
          <cell r="BM500">
            <v>45327.49181712963</v>
          </cell>
          <cell r="BN500">
            <v>275013935</v>
          </cell>
          <cell r="BO500">
            <v>973</v>
          </cell>
          <cell r="BP500">
            <v>45334</v>
          </cell>
          <cell r="BQ500">
            <v>15612263</v>
          </cell>
          <cell r="CS500" t="str">
            <v>1.  Brindar apoyo en la contabilización de la respectiva legalización de avances, otorgados al personal administrativo y docente de la Universidad.  Igualmente, la revisión y verificación de los documentos que soportan la legalización de los mismos según la Ley, y la Resolución Rectoral que la otorga. 2. Coordinar con la Sección de Presupuesto y Contabilidad, la revisión y aprobación de los documentos que acompañan las legalizaciones de los avances en proceso. 3. Coordinar con Caja de Tesorería la devolución de los dineros por concepto de avances y sus retenciones. 4.  Brindar apoyo en la preparación y presentación a la Oficina Asesora de Control Interno, el informe mensual de avances pendientes por legalizar. 5. Brindar apoyo en la revisión SICOF y entrega de Certificados de Retención en la Fuente, IVA e ICA, Certificados de Ingresos y Retenciones, entre otras. 6.  Brindar apoyo en la preparación mensual y cargue del informe de Contribución Democrática FONSECON – MEN. 7.  Brindar apoyo en la preparación semestral y cargue del informe de ESTAMPILLA-MEN. 8.  Contribuir en el proceso de revisión y preparación de la información EXOGENA de la Universidad, en Formato-22-73-DIAN, Medios Magnéticos año fiscal. 9.  Brindar apoyo en la elaboración de informes sobre la austeridad del gasto (Vicerrectoría de recursos Universitarios, División de servicios administrativos). 10.  Contribuir en el reporte y numeración de los Comprobantes de Ingresos o Recibos de Caja (reintegro de avances), solicitado por la División de servicios administrativos. 11. Apoyo en la revisión y elaboración de los Paz y Salvo para el otorgamiento de nuevos avances dirigido a la Vicerrectoría de Recursos Universitarios. 12.  Apoyo en la elaboración de informes y demás requerimientos emanados por los diferentes entes de control y dependencias de la Universidad.</v>
          </cell>
          <cell r="CT500">
            <v>1016064134</v>
          </cell>
          <cell r="CU500">
            <v>436</v>
          </cell>
          <cell r="CV500" t="str">
            <v>415</v>
          </cell>
          <cell r="CY500">
            <v>6920</v>
          </cell>
          <cell r="CZ500" t="str">
            <v>M5</v>
          </cell>
        </row>
        <row r="501">
          <cell r="B501" t="str">
            <v>0402 DE 2024</v>
          </cell>
          <cell r="C501">
            <v>40411676</v>
          </cell>
          <cell r="D501" t="str">
            <v>KEILA MILENA GARCIA DUARTE</v>
          </cell>
          <cell r="E501" t="str">
            <v>CONTRATO DE PRESTACIÓN DE SERVICIOS PROFESIONALES</v>
          </cell>
          <cell r="F501" t="str">
            <v>PRESTACIÓN DE SERVICIOS PROFESIONALES NECESARIO PARA EL FORTALECIMIENTO DE LOS PROCESOS DE AUDITORÍA EN LA OFICINA ASESORA DE CONTROL INTERNO DE LA UNIVERSIDAD DE LOS LLANOS.</v>
          </cell>
          <cell r="G501">
            <v>45334</v>
          </cell>
          <cell r="H501">
            <v>18864818</v>
          </cell>
          <cell r="I501" t="str">
            <v>Cinco (05) meses y tres (03) días calendario</v>
          </cell>
          <cell r="J501">
            <v>45334</v>
          </cell>
          <cell r="K501">
            <v>45487</v>
          </cell>
          <cell r="L501" t="str">
            <v>NO APLICA</v>
          </cell>
          <cell r="M501" t="str">
            <v>NO APLICA</v>
          </cell>
          <cell r="N501" t="str">
            <v>NO APLICA</v>
          </cell>
          <cell r="O501">
            <v>6</v>
          </cell>
          <cell r="P501">
            <v>2342690</v>
          </cell>
          <cell r="Q501">
            <v>45334</v>
          </cell>
          <cell r="R501">
            <v>45351</v>
          </cell>
          <cell r="S501">
            <v>3698984</v>
          </cell>
          <cell r="T501">
            <v>45352</v>
          </cell>
          <cell r="U501">
            <v>45382</v>
          </cell>
          <cell r="V501">
            <v>3698984</v>
          </cell>
          <cell r="W501">
            <v>45383</v>
          </cell>
          <cell r="X501">
            <v>45412</v>
          </cell>
          <cell r="Y501">
            <v>3698984</v>
          </cell>
          <cell r="Z501">
            <v>45413</v>
          </cell>
          <cell r="AA501">
            <v>45443</v>
          </cell>
          <cell r="AB501">
            <v>3698984</v>
          </cell>
          <cell r="AC501">
            <v>45444</v>
          </cell>
          <cell r="AD501">
            <v>45473</v>
          </cell>
          <cell r="AE501">
            <v>1726192</v>
          </cell>
          <cell r="AF501">
            <v>45474</v>
          </cell>
          <cell r="AG501">
            <v>45487</v>
          </cell>
          <cell r="BI501" t="str">
            <v xml:space="preserve">Oficina Asesora de Control Interno </v>
          </cell>
          <cell r="BJ501" t="str">
            <v xml:space="preserve">DIANA ZULAY REZA MONDRAGÓN </v>
          </cell>
          <cell r="BK501" t="str">
            <v>Asesora de Control Interno de Gestión</v>
          </cell>
          <cell r="BL501">
            <v>153</v>
          </cell>
          <cell r="BM501">
            <v>45327.49181712963</v>
          </cell>
          <cell r="BN501">
            <v>275013935</v>
          </cell>
          <cell r="BO501">
            <v>970</v>
          </cell>
          <cell r="BP501">
            <v>45334</v>
          </cell>
          <cell r="BQ501">
            <v>18864818</v>
          </cell>
          <cell r="CS501" t="str">
            <v>1. Apoyar en la ejecución de las auditorías internas de gestión, seguimientos de cumplimiento de ley, Informes de seguimiento y demás actividades señaladas en el Plan anual de Auditorías de la presente vigencia, incluyendo el apoyo en la presentación de informes escritos, actas, documentos y soportes del procedimiento, siguiendo los lineamientos de los instrumentos aprobados para el ejercicio de la auditoría interna, conforme a la asignación que realice el supervisor. 2. Coadyuvar en el seguimiento y cierre a los planes de mejoramiento derivados de las auditorías internas y externas. 3. Apoyar la consolidación de la información y el diligenciamiento de indicadores de gestión relacionados con el proceso de evaluación, control y seguimiento institucional.  4. Brindar orientación y acompañamiento en las actividades de mantenimiento y mejora continua del proceso de Gestión de Control Interno, de acuerdo a los lineamientos del Sistema integrado de Gestión.</v>
          </cell>
          <cell r="CT501">
            <v>40411676</v>
          </cell>
          <cell r="CU501">
            <v>436</v>
          </cell>
          <cell r="CV501" t="str">
            <v>220</v>
          </cell>
          <cell r="CY501">
            <v>7020</v>
          </cell>
          <cell r="CZ501" t="str">
            <v>M5</v>
          </cell>
        </row>
        <row r="502">
          <cell r="B502" t="str">
            <v>0403 DE 2024</v>
          </cell>
          <cell r="C502">
            <v>23467228</v>
          </cell>
          <cell r="D502" t="str">
            <v>MARLENY ACEVEDO JIMENEZ</v>
          </cell>
          <cell r="E502" t="str">
            <v>CONTRATO DE PRESTACIÓN DE SERVICIOS DE APOYO A LA GESTIÓN</v>
          </cell>
          <cell r="F502" t="str">
            <v>PRESTACIÓN DE SERVICIOS DE APOYO A LA GESTIÓN NECESARIO PARA EL FORTALECIMIENTO DE LOS PROCESOS DE GESTIÓN DOCUMENTAL DE LA OFICINA DE CORRESPONDENCIA Y ARCHIVO DE LA UNIVERSIDAD DE LOS LLANOS.</v>
          </cell>
          <cell r="G502">
            <v>45334</v>
          </cell>
          <cell r="H502">
            <v>11058692</v>
          </cell>
          <cell r="I502" t="str">
            <v>Cinco (05) meses y tres (03) días calendario</v>
          </cell>
          <cell r="J502">
            <v>45334</v>
          </cell>
          <cell r="K502">
            <v>45487</v>
          </cell>
          <cell r="L502" t="str">
            <v>NO APLICA</v>
          </cell>
          <cell r="M502" t="str">
            <v>NO APLICA</v>
          </cell>
          <cell r="N502" t="str">
            <v>NO APLICA</v>
          </cell>
          <cell r="O502">
            <v>6</v>
          </cell>
          <cell r="P502">
            <v>1373302</v>
          </cell>
          <cell r="Q502">
            <v>45334</v>
          </cell>
          <cell r="R502">
            <v>45351</v>
          </cell>
          <cell r="S502">
            <v>2168371</v>
          </cell>
          <cell r="T502">
            <v>45352</v>
          </cell>
          <cell r="U502">
            <v>45382</v>
          </cell>
          <cell r="V502">
            <v>2168371</v>
          </cell>
          <cell r="W502">
            <v>45383</v>
          </cell>
          <cell r="X502">
            <v>45412</v>
          </cell>
          <cell r="Y502">
            <v>2168371</v>
          </cell>
          <cell r="Z502">
            <v>45413</v>
          </cell>
          <cell r="AA502">
            <v>45443</v>
          </cell>
          <cell r="AB502">
            <v>2168371</v>
          </cell>
          <cell r="AC502">
            <v>45444</v>
          </cell>
          <cell r="AD502">
            <v>45473</v>
          </cell>
          <cell r="AE502">
            <v>1011906</v>
          </cell>
          <cell r="AF502">
            <v>45474</v>
          </cell>
          <cell r="AG502">
            <v>45487</v>
          </cell>
          <cell r="BI502" t="str">
            <v>Oficina de Correspondencia y Archivo</v>
          </cell>
          <cell r="BJ502" t="str">
            <v>LUZ SAIDA ARIAS MENA</v>
          </cell>
          <cell r="BK502" t="str">
            <v>Jefe de Oficina</v>
          </cell>
          <cell r="BL502">
            <v>153</v>
          </cell>
          <cell r="BM502">
            <v>45327.49181712963</v>
          </cell>
          <cell r="BN502">
            <v>275013935</v>
          </cell>
          <cell r="BO502">
            <v>968</v>
          </cell>
          <cell r="BP502">
            <v>45334</v>
          </cell>
          <cell r="BQ502">
            <v>11058692</v>
          </cell>
          <cell r="CS502" t="str">
            <v>1. Apoyar las operaciones técnicas de clasificación, ordenación, limpieza, identificación y organización de documentos de archivo. 2. Contribuir en las actividades de elaboración de inventarios documentales y ubicación física de los documentos de archivo en las unidades de conservación de acuerdo con las normas archivísticas. 3. Contribuir en la búsqueda y recuperación de documentos de archivo requeridos por los usuarios. 4. Apoyar técnicamente el proceso de transferencias documentales. 5. Apoyar los procesos básicos de preservación de documentos. 6. Apoyar los procesos y actividades de conservación documental como la reprografía y la digitalización.</v>
          </cell>
          <cell r="CT502">
            <v>23467228</v>
          </cell>
          <cell r="CU502">
            <v>436</v>
          </cell>
          <cell r="CV502" t="str">
            <v>320</v>
          </cell>
          <cell r="CY502">
            <v>8211</v>
          </cell>
          <cell r="CZ502" t="str">
            <v>M6</v>
          </cell>
        </row>
        <row r="503">
          <cell r="B503" t="str">
            <v>0404 DE 2024</v>
          </cell>
          <cell r="C503">
            <v>79943834</v>
          </cell>
          <cell r="D503" t="str">
            <v xml:space="preserve">CARLOS LEONARDO VILLAMIL ORDOÑEZ </v>
          </cell>
          <cell r="E503" t="str">
            <v>CONTRATO DE PRESTACIÓN DE SERVICIOS PROFESIONALES</v>
          </cell>
          <cell r="F503" t="str">
            <v>PRESTACIÓN DE SERVICIOS PROFESIONALES NECESARIO PARA EL FORTALECIMIENTO DE LOS PROCESOS DEL CENTRO CLÍNICO VETERINARIO DE LA FACULTAD DE CIENCIAS AGROPECUARIAS Y RECURSOS NATURALES DE LA UNIVERSIDAD DE LOS LLANOS.</v>
          </cell>
          <cell r="G503">
            <v>45334</v>
          </cell>
          <cell r="H503">
            <v>11836748</v>
          </cell>
          <cell r="I503" t="str">
            <v>Tres (03) meses y veintisiete (27) días calendario</v>
          </cell>
          <cell r="J503">
            <v>45334</v>
          </cell>
          <cell r="K503">
            <v>45450</v>
          </cell>
          <cell r="L503" t="str">
            <v>NO APLICA</v>
          </cell>
          <cell r="M503" t="str">
            <v>NO APLICA</v>
          </cell>
          <cell r="N503" t="str">
            <v>NO APLICA</v>
          </cell>
          <cell r="O503">
            <v>5</v>
          </cell>
          <cell r="P503">
            <v>1938778</v>
          </cell>
          <cell r="Q503">
            <v>45334</v>
          </cell>
          <cell r="R503">
            <v>45351</v>
          </cell>
          <cell r="S503">
            <v>3061228</v>
          </cell>
          <cell r="T503">
            <v>45352</v>
          </cell>
          <cell r="U503">
            <v>45382</v>
          </cell>
          <cell r="V503">
            <v>3061228</v>
          </cell>
          <cell r="W503">
            <v>45383</v>
          </cell>
          <cell r="X503">
            <v>45412</v>
          </cell>
          <cell r="Y503">
            <v>3061228</v>
          </cell>
          <cell r="Z503">
            <v>45413</v>
          </cell>
          <cell r="AA503">
            <v>45443</v>
          </cell>
          <cell r="AB503">
            <v>714286</v>
          </cell>
          <cell r="AC503">
            <v>45444</v>
          </cell>
          <cell r="AD503">
            <v>45450</v>
          </cell>
          <cell r="BI503" t="str">
            <v>Facultad de Ciencias Agropecuarias y Recursos Naturales</v>
          </cell>
          <cell r="BJ503" t="str">
            <v>CRISTÓBAL LUGO LÓPEZ</v>
          </cell>
          <cell r="BK503" t="str">
            <v>Decano de la Facultad de Ciencias Agropecuarias y Recursos Naturales</v>
          </cell>
          <cell r="BL503">
            <v>154</v>
          </cell>
          <cell r="BM503">
            <v>45327.534131944441</v>
          </cell>
          <cell r="BN503">
            <v>458377735</v>
          </cell>
          <cell r="BO503">
            <v>978</v>
          </cell>
          <cell r="BP503">
            <v>45334</v>
          </cell>
          <cell r="BQ503">
            <v>11836748</v>
          </cell>
          <cell r="CS503" t="str">
            <v>1. Coadyuvar en la recepción de pacientes grandes animales. 2. Apoyar los procesos de consulta externa de pacientes grandes animales. 3. Prestar apoyo en la recepción y atención de urgencias a pacientes grandes animales.  4. Prestar apoyo en procedimientos anestésicos y quirúrgicos de pacientes grandes animales. 5. Apoyar la interpretación de exámenes paraclínicos de laboratorio clínico e imagenológicos. 6. Contribuir con el seguimiento de pacientes grandes animales en hospitalización y en unidad de cuidados intensivos. 7. Prestar apoyo en las prácticas que llevan a cabo los docentes en el Centro Clínico Veterinarios. 8. Prestar apoyo en los procesos de proyección social y de desarrollo del Centro Clínico Veterinario. 9. Prestar apoyo a los docentes o investigadores  que realizan  procesos de investigación en el Centro Clínico Veterinario. 10. Prestar apoyo a los estudiantes que realizan actividades en el Centro Clínico Veterinario. 11. Prestar apoyo telefónico a los estudiantes que realizan prácticas en el Centro Clínico Veterinario. 12. Contribuir con el inventario de las cajas de emergencia que se encuentran en hospitalización.</v>
          </cell>
          <cell r="CT503">
            <v>79943834</v>
          </cell>
          <cell r="CU503">
            <v>27</v>
          </cell>
          <cell r="CV503" t="str">
            <v>54703</v>
          </cell>
          <cell r="CY503">
            <v>7500</v>
          </cell>
          <cell r="CZ503" t="str">
            <v>M6</v>
          </cell>
        </row>
        <row r="504">
          <cell r="B504" t="str">
            <v>0405 DE 2024</v>
          </cell>
          <cell r="C504">
            <v>1015436299</v>
          </cell>
          <cell r="D504" t="str">
            <v>JOHANNA ANDREA COLMENARES LOPEZ</v>
          </cell>
          <cell r="E504" t="str">
            <v>CONTRATO DE PRESTACIÓN DE SERVICIOS PROFESIONALES</v>
          </cell>
          <cell r="F504" t="str">
            <v>PRESTACIÓN DE SERVICIOS PROFESIONALES NECESARIO PARA EL FORTALECIMIENTO DE LOS PROCESOS DEL DEPARTAMENTO DE PRODUCCIÓN ANIMAL DE LA FACULTAD DE CIENCIAS AGROPECUARIAS Y RECURSOS NATURALES DE LA UNIVERSIDAD DE LOS LLANOS.</v>
          </cell>
          <cell r="G504">
            <v>45334</v>
          </cell>
          <cell r="H504">
            <v>10557933</v>
          </cell>
          <cell r="I504" t="str">
            <v>Tres (03) meses y veintisiete (27) días calendario</v>
          </cell>
          <cell r="J504">
            <v>45334</v>
          </cell>
          <cell r="K504">
            <v>45450</v>
          </cell>
          <cell r="L504" t="str">
            <v>NO APLICA</v>
          </cell>
          <cell r="M504" t="str">
            <v>NO APLICA</v>
          </cell>
          <cell r="N504" t="str">
            <v>NO APLICA</v>
          </cell>
          <cell r="O504">
            <v>5</v>
          </cell>
          <cell r="P504">
            <v>1729317</v>
          </cell>
          <cell r="Q504">
            <v>45334</v>
          </cell>
          <cell r="R504">
            <v>45351</v>
          </cell>
          <cell r="S504">
            <v>2730500</v>
          </cell>
          <cell r="T504">
            <v>45352</v>
          </cell>
          <cell r="U504">
            <v>45382</v>
          </cell>
          <cell r="V504">
            <v>2730500</v>
          </cell>
          <cell r="W504">
            <v>45383</v>
          </cell>
          <cell r="X504">
            <v>45412</v>
          </cell>
          <cell r="Y504">
            <v>2730500</v>
          </cell>
          <cell r="Z504">
            <v>45413</v>
          </cell>
          <cell r="AA504">
            <v>45443</v>
          </cell>
          <cell r="AB504">
            <v>637116</v>
          </cell>
          <cell r="AC504">
            <v>45444</v>
          </cell>
          <cell r="AD504">
            <v>45450</v>
          </cell>
          <cell r="BI504" t="str">
            <v>Facultad de Ciencias Agropecuarias y Recursos Naturales</v>
          </cell>
          <cell r="BJ504" t="str">
            <v>CRISTÓBAL LUGO LÓPEZ</v>
          </cell>
          <cell r="BK504" t="str">
            <v>Decano de la Facultad de Ciencias Agropecuarias y Recursos Naturales</v>
          </cell>
          <cell r="BL504">
            <v>154</v>
          </cell>
          <cell r="BM504">
            <v>45327.534131944441</v>
          </cell>
          <cell r="BN504">
            <v>458377735</v>
          </cell>
          <cell r="BO504">
            <v>979</v>
          </cell>
          <cell r="BP504">
            <v>45334</v>
          </cell>
          <cell r="BQ504">
            <v>10557933</v>
          </cell>
          <cell r="CS504" t="str">
            <v>1. Apoyar los proyectos direccionados hacia las diferentes unidades Rurales. 2.  Contribuir con la elaboración, actualización y supervisión de las formalidades requeridas por cada uno de los ejecutores de los procesos investigativos y de proyección a la comunidad. 3. Colaborar con la atención a docencia y usuarios externos de la Unidad. 4. Contribuir con la realización de prácticas realizadas por estudiantes y docentes investigadores. 5. Apoyar en conjunto con el coordinador la realización de informes de gestión.  6. Apoyar la conducción de experimentos y la generación de nuevos proyectos. 7. Contribuir con la proyección de las necesidades de insumos y materiales requeridos para el normal funcionamiento de la Unidad. 8. Contribuir al soporte académico del programa de Medicina Veterinaria y Zootecnia y los que requieran el servicio. 9. Contribuir con la elaboración de los informes periódicos de las actividades realizadas y que sean solicitadas por la Facultad y entes Rectores.</v>
          </cell>
          <cell r="CT504">
            <v>1015436299</v>
          </cell>
          <cell r="CU504">
            <v>27</v>
          </cell>
          <cell r="CV504" t="str">
            <v>54406</v>
          </cell>
          <cell r="CY504">
            <v>8299</v>
          </cell>
          <cell r="CZ504" t="str">
            <v>M6</v>
          </cell>
        </row>
        <row r="505">
          <cell r="B505" t="str">
            <v>0406 DE 2024</v>
          </cell>
          <cell r="C505">
            <v>1006874501</v>
          </cell>
          <cell r="D505" t="str">
            <v>JUAN DAVID PERDOMO VARGAS</v>
          </cell>
          <cell r="E505" t="str">
            <v>CONTRATO DE PRESTACIÓN DE SERVICIOS PROFESIONALES</v>
          </cell>
          <cell r="F505" t="str">
            <v>PRESTACIÓN DE SERVICIOS PROFESIONALES NECESARIO PARA EL FORTALECIMIENTO DE LOS PROCESOS ADMINISTRATIVOS DEL INSTITUTO DE EDUCACIÓN ABIERTA Y A DISTANCIA DE LA UNIVERSIDAD DE LOS LLANOS.</v>
          </cell>
          <cell r="G505">
            <v>45334</v>
          </cell>
          <cell r="H505">
            <v>15612263</v>
          </cell>
          <cell r="I505" t="str">
            <v>Cinco (05) meses y tres (03) días calendario</v>
          </cell>
          <cell r="J505">
            <v>45334</v>
          </cell>
          <cell r="K505">
            <v>45487</v>
          </cell>
          <cell r="L505" t="str">
            <v>NO APLICA</v>
          </cell>
          <cell r="M505" t="str">
            <v>NO APLICA</v>
          </cell>
          <cell r="N505" t="str">
            <v>NO APLICA</v>
          </cell>
          <cell r="O505">
            <v>6</v>
          </cell>
          <cell r="P505">
            <v>1938778</v>
          </cell>
          <cell r="Q505">
            <v>45334</v>
          </cell>
          <cell r="R505">
            <v>45351</v>
          </cell>
          <cell r="S505">
            <v>3061228</v>
          </cell>
          <cell r="T505">
            <v>45352</v>
          </cell>
          <cell r="U505">
            <v>45382</v>
          </cell>
          <cell r="V505">
            <v>3061228</v>
          </cell>
          <cell r="W505">
            <v>45383</v>
          </cell>
          <cell r="X505">
            <v>45412</v>
          </cell>
          <cell r="Y505">
            <v>3061228</v>
          </cell>
          <cell r="Z505">
            <v>45413</v>
          </cell>
          <cell r="AA505">
            <v>45443</v>
          </cell>
          <cell r="AB505">
            <v>3061228</v>
          </cell>
          <cell r="AC505">
            <v>45444</v>
          </cell>
          <cell r="AD505">
            <v>45473</v>
          </cell>
          <cell r="AE505">
            <v>1428573</v>
          </cell>
          <cell r="AF505">
            <v>45474</v>
          </cell>
          <cell r="AG505">
            <v>45487</v>
          </cell>
          <cell r="BI505" t="str">
            <v>Instituto de Educación Abierta y a Distancia</v>
          </cell>
          <cell r="BJ505" t="str">
            <v>ANGELICA SOFIA GONZALEZ PULIDO</v>
          </cell>
          <cell r="BK505" t="str">
            <v>Director Técnico de Educación a Distancia</v>
          </cell>
          <cell r="BL505">
            <v>153</v>
          </cell>
          <cell r="BM505">
            <v>45327.49181712963</v>
          </cell>
          <cell r="BN505">
            <v>275013935</v>
          </cell>
          <cell r="BO505">
            <v>972</v>
          </cell>
          <cell r="BP505">
            <v>45334</v>
          </cell>
          <cell r="BQ505">
            <v>15612263</v>
          </cell>
          <cell r="CS505" t="str">
            <v xml:space="preserve">1. Colaborar con la administración del ambiente AVA. 2. Colaborar con el desarrollo de los procesos académicos y administrativos en formación continua ofrecidas por la Universidad a través de Moodle. 3. Apoyar la construcción de documentos a incorporar en el proceso de innovación y regionalización de Unillanos. 4. Apoyar en el proceso de recopilación de información académica y administrativa, en programas de pregrado y posgrado, para la carga en el plataforma virtual y generación de material multimedia por parte del área técnica. 5. Colaborar en el almacenaje, actualización y correcta categorización de los contenidos que sean desarrollados por parte del área técnica para la plataforma virtual. 6. Apoyar los procesos administrativos para la ejecución de las Fichas BPUNI que estén a cargo del IDEAD. </v>
          </cell>
          <cell r="CT505">
            <v>1006874501</v>
          </cell>
          <cell r="CU505">
            <v>436</v>
          </cell>
          <cell r="CV505" t="str">
            <v>590</v>
          </cell>
          <cell r="CY505">
            <v>8299</v>
          </cell>
          <cell r="CZ505" t="str">
            <v>M6</v>
          </cell>
        </row>
        <row r="506">
          <cell r="B506" t="str">
            <v>0407 DE 2024</v>
          </cell>
          <cell r="C506">
            <v>40369933</v>
          </cell>
          <cell r="D506" t="str">
            <v xml:space="preserve">MARITZA LOZANO JIMENEZ </v>
          </cell>
          <cell r="E506" t="str">
            <v>CONTRATO DE PRESTACIÓN DE SERVICIOS PROFESIONALES</v>
          </cell>
          <cell r="F506" t="str">
            <v>PRESTACIÓN DE SERVICIOS PROFESIONALES NECESARIO PARA EL FORTALECIMIENTO DE LOS PROCESOS DEL ÁREA DE SEGURIDAD Y SALUD EN EL TRABAJO DE LA DIVISIÓN DE SERVICIOS ADMINISTRATIVOS DE LA UNIVERSIDAD DE LOS LLANOS.</v>
          </cell>
          <cell r="G506">
            <v>45334</v>
          </cell>
          <cell r="H506">
            <v>13925550</v>
          </cell>
          <cell r="I506" t="str">
            <v>Cinco (05) meses y tres (03) días calendario</v>
          </cell>
          <cell r="J506">
            <v>45334</v>
          </cell>
          <cell r="K506">
            <v>45487</v>
          </cell>
          <cell r="L506" t="str">
            <v>NO APLICA</v>
          </cell>
          <cell r="M506" t="str">
            <v>NO APLICA</v>
          </cell>
          <cell r="N506" t="str">
            <v>NO APLICA</v>
          </cell>
          <cell r="O506">
            <v>6</v>
          </cell>
          <cell r="P506">
            <v>1729317</v>
          </cell>
          <cell r="Q506">
            <v>45334</v>
          </cell>
          <cell r="R506">
            <v>45351</v>
          </cell>
          <cell r="S506">
            <v>2730500</v>
          </cell>
          <cell r="T506">
            <v>45352</v>
          </cell>
          <cell r="U506">
            <v>45382</v>
          </cell>
          <cell r="V506">
            <v>2730500</v>
          </cell>
          <cell r="W506">
            <v>45383</v>
          </cell>
          <cell r="X506">
            <v>45412</v>
          </cell>
          <cell r="Y506">
            <v>2730500</v>
          </cell>
          <cell r="Z506">
            <v>45413</v>
          </cell>
          <cell r="AA506">
            <v>45443</v>
          </cell>
          <cell r="AB506">
            <v>2730500</v>
          </cell>
          <cell r="AC506">
            <v>45444</v>
          </cell>
          <cell r="AD506">
            <v>45473</v>
          </cell>
          <cell r="AE506">
            <v>1274233</v>
          </cell>
          <cell r="AF506">
            <v>45474</v>
          </cell>
          <cell r="AG506">
            <v>45487</v>
          </cell>
          <cell r="BI506" t="str">
            <v xml:space="preserve">División de Servicios Administrativos </v>
          </cell>
          <cell r="BJ506" t="str">
            <v>VÍCTOR EFREN ORTÍZ ORTÍZ</v>
          </cell>
          <cell r="BK506" t="str">
            <v>Jefe de Oficina</v>
          </cell>
          <cell r="BL506">
            <v>153</v>
          </cell>
          <cell r="BM506">
            <v>45327.49181712963</v>
          </cell>
          <cell r="BN506">
            <v>275013935</v>
          </cell>
          <cell r="BO506">
            <v>969</v>
          </cell>
          <cell r="BP506">
            <v>45334</v>
          </cell>
          <cell r="BQ506">
            <v>13925550</v>
          </cell>
          <cell r="CS506" t="str">
            <v>1. Apoyar los procesos encaminados a procurar el cumplimiento de las normas de seguridad y salud en el trabajo en la Universidad de los Llanos. 2. Apoyar la elaboración de capacitaciones sobre los programas de seguridad laboral establecidos en la Universidad. 3. Colaborar en la elaboración de procedimientos y protocolos del área seguridad y salud en el trabajo y a su vez apoyar el proceso para su adopción.  4. Prestar apoyo en fomentar el orden y la limpieza en los lugares de trabajo, como parte de las medidas de seguridad y salud en el trabajo. 5. Brindar apoyo en Incentivar la cultura preventiva entre los trabajadores. 6. Prestar apoyo en el proceso de investigación de accidentes laborales. 7. Colaborar en la difusión de las medidas de emergencia contempladas en el plan de emergencia de la Universidad. 8. Apoyar las inspecciones del botiquín de primeros auxilios y de los equipos de extinción de incendios, así como su correcta ubicación. 09. Apoyar en planificar, aplicar e interpretar instrumentos y técnicas de evaluación psicológica individuales o grupales, en los diferentes campos de aplicación de la Psicología. 10. Apoyar en planificar, dirigir, diseñar y desarrollar programas de capacitación y educación no formal en las distintas áreas de la psicología aplicada. 11.  Apoyar las visitas a puestos de trabajo para identificar peligros y riesgos. 12. Prestar apoyo en la generación de capacitaciones en temas de SG.SST de acuerdo a las necesidades del área. 13. Apoyar en la elaboración de actividades para el Sistema Integral de seguridad y salud en el trabajo, así como la política, objetivos, metas y resultados de los indicadores. 14. Coadyuvar con los procesos encaminados a procurar el cumplimiento a los decretos 1443 de 2014, Decreto 1072 de 2015, Resolución 1111 de 2017 y demás normatividad aplicable, en lo pertinente a la implementación y ejecución del sistema de gestión de seguridad y salud en el trabajo. 15. Apoyo y asistencia a reuniones de la División de Servicios Administrativos realizadas por el jefe de oficina. 16. Prestar apoyo con los procesos encaminados a procurar el cumplimiento de la Normativa nacional relacionada en materia de gestión documental y archivo.</v>
          </cell>
          <cell r="CT506">
            <v>40369933</v>
          </cell>
          <cell r="CU506">
            <v>436</v>
          </cell>
          <cell r="CV506" t="str">
            <v>421</v>
          </cell>
          <cell r="CY506">
            <v>8560</v>
          </cell>
          <cell r="CZ506" t="str">
            <v>M5</v>
          </cell>
        </row>
        <row r="507">
          <cell r="B507" t="str">
            <v>0408 DE 2024</v>
          </cell>
          <cell r="C507">
            <v>86064343</v>
          </cell>
          <cell r="D507" t="str">
            <v>JAIRO ANTONIO PARRADO PEREZ</v>
          </cell>
          <cell r="E507" t="str">
            <v>CONTRATO DE PRESTACIÓN DE SERVICIOS PROFESIONALES</v>
          </cell>
          <cell r="F507" t="str">
            <v>PRESTACIÓN DE SERVICIOS PROFESIONALES NECESARIO PARA EL FORTALECIMIENTO DE LOS PROCESOS DEL ÁREA DE INFRAESTRUCTURA DE LA VICERRECTORÍA DE RECURSOS UNIVERSITARIOS DE LA UNIVERSIDAD DE LOS LLANOS.</v>
          </cell>
          <cell r="G507">
            <v>45334</v>
          </cell>
          <cell r="H507">
            <v>18864818</v>
          </cell>
          <cell r="I507" t="str">
            <v>Cinco (05) meses y tres (03) días calendario</v>
          </cell>
          <cell r="J507">
            <v>45334</v>
          </cell>
          <cell r="K507">
            <v>45487</v>
          </cell>
          <cell r="L507" t="str">
            <v>NO APLICA</v>
          </cell>
          <cell r="M507" t="str">
            <v>NO APLICA</v>
          </cell>
          <cell r="N507" t="str">
            <v>NO APLICA</v>
          </cell>
          <cell r="O507">
            <v>6</v>
          </cell>
          <cell r="P507">
            <v>2342690</v>
          </cell>
          <cell r="Q507">
            <v>45334</v>
          </cell>
          <cell r="R507">
            <v>45351</v>
          </cell>
          <cell r="S507">
            <v>3698984</v>
          </cell>
          <cell r="T507">
            <v>45352</v>
          </cell>
          <cell r="U507">
            <v>45382</v>
          </cell>
          <cell r="V507">
            <v>3698984</v>
          </cell>
          <cell r="W507">
            <v>45383</v>
          </cell>
          <cell r="X507">
            <v>45412</v>
          </cell>
          <cell r="Y507">
            <v>3698984</v>
          </cell>
          <cell r="Z507">
            <v>45413</v>
          </cell>
          <cell r="AA507">
            <v>45443</v>
          </cell>
          <cell r="AB507">
            <v>3698984</v>
          </cell>
          <cell r="AC507">
            <v>45444</v>
          </cell>
          <cell r="AD507">
            <v>45473</v>
          </cell>
          <cell r="AE507">
            <v>1726192</v>
          </cell>
          <cell r="AF507">
            <v>45474</v>
          </cell>
          <cell r="AG507">
            <v>45487</v>
          </cell>
          <cell r="BI507" t="str">
            <v>Vicerrectoría de Recursos Universitarios</v>
          </cell>
          <cell r="BJ507" t="str">
            <v>WILSON FERNANDO SALGADO CIFUENTES</v>
          </cell>
          <cell r="BK507" t="str">
            <v>Vicerrector Universitario</v>
          </cell>
          <cell r="BL507">
            <v>153</v>
          </cell>
          <cell r="BM507">
            <v>45327.49181712963</v>
          </cell>
          <cell r="BN507">
            <v>275013935</v>
          </cell>
          <cell r="BO507">
            <v>971</v>
          </cell>
          <cell r="BP507">
            <v>45334</v>
          </cell>
          <cell r="BQ507">
            <v>18864818</v>
          </cell>
          <cell r="CS507" t="str">
            <v>1. Contribuir en la revisión, proyección, trámite y evaluación técnica de las diferentes etapas de los procesos contractuales en lo concerniente a temas de infraestructura, conforme a la normatividad vigente de la Universidad de los Llanos. 2. Coadyuvar en la proyección de informes o solicitudes internas o externas asignadas a la Vicerrectoría de Recursos Universitarios. 3. Coadyuvar en la elaboración de conceptos técnicos, presupuestos de obra y/o proyectos de infraestructura asignados a la Vicerrectoría de Recursos Universitarios conforme a los lineamientos de la entidad. 4. Apoyar el proceso de vigilancia, seguimiento y control de los contratos de infraestructura a cargo de la Vicerrectoría de Recursos Universitarios. 5. Contribuir en las auditorías internas y externas de gestión de calidad realizada por control interno y en los procesos de gestión de obra, consultoría e interventoría, asignadas a la Vicerrectoría de Recursos Universitarios.</v>
          </cell>
          <cell r="CT507">
            <v>86064343</v>
          </cell>
          <cell r="CU507">
            <v>436</v>
          </cell>
          <cell r="CV507" t="str">
            <v>400</v>
          </cell>
          <cell r="CY507">
            <v>7410</v>
          </cell>
          <cell r="CZ507" t="str">
            <v>M6</v>
          </cell>
        </row>
        <row r="508">
          <cell r="B508" t="str">
            <v>0409 DE 2024</v>
          </cell>
          <cell r="C508">
            <v>1121832301</v>
          </cell>
          <cell r="D508" t="str">
            <v>MAYRA FERNANDA CASTRO VILLA</v>
          </cell>
          <cell r="E508" t="str">
            <v>CONTRATO DE PRESTACIÓN DE SERVICIOS PROFESIONALES</v>
          </cell>
          <cell r="F508" t="str">
            <v xml:space="preserve">PRESTACIÓN DE SERVICIOS PROFESIONALES NECESARIO PARA EL DESARROLLO DEL PROYECTO FICHA BPUNI VIAC 05 0111 2023 “ESCENARIOS DE EXTENSIÓN, APROPIACIÓN Y RESPONSABILIDAD SOCIAL DE LA UNIVERSIDAD DE LOS LLANOS” </v>
          </cell>
          <cell r="G508">
            <v>45334</v>
          </cell>
          <cell r="H508">
            <v>15612263</v>
          </cell>
          <cell r="I508" t="str">
            <v>Cinco (05) meses y tres (03) días calendario</v>
          </cell>
          <cell r="J508">
            <v>45334</v>
          </cell>
          <cell r="K508">
            <v>45487</v>
          </cell>
          <cell r="L508" t="str">
            <v>NO APLICA</v>
          </cell>
          <cell r="M508" t="str">
            <v>NO APLICA</v>
          </cell>
          <cell r="N508" t="str">
            <v>NO APLICA</v>
          </cell>
          <cell r="O508">
            <v>6</v>
          </cell>
          <cell r="P508">
            <v>1938778</v>
          </cell>
          <cell r="Q508">
            <v>45334</v>
          </cell>
          <cell r="R508">
            <v>45351</v>
          </cell>
          <cell r="S508">
            <v>3061228</v>
          </cell>
          <cell r="T508">
            <v>45352</v>
          </cell>
          <cell r="U508">
            <v>45382</v>
          </cell>
          <cell r="V508">
            <v>3061228</v>
          </cell>
          <cell r="W508">
            <v>45383</v>
          </cell>
          <cell r="X508">
            <v>45412</v>
          </cell>
          <cell r="Y508">
            <v>3061228</v>
          </cell>
          <cell r="Z508">
            <v>45413</v>
          </cell>
          <cell r="AA508">
            <v>45443</v>
          </cell>
          <cell r="AB508">
            <v>3061228</v>
          </cell>
          <cell r="AC508">
            <v>45444</v>
          </cell>
          <cell r="AD508">
            <v>45473</v>
          </cell>
          <cell r="AE508">
            <v>1428573</v>
          </cell>
          <cell r="AF508">
            <v>45474</v>
          </cell>
          <cell r="AG508">
            <v>45487</v>
          </cell>
          <cell r="BI508" t="str">
            <v>Dirección General de Proyección Social</v>
          </cell>
          <cell r="BJ508" t="str">
            <v>OMAR YESID BELTRÁN GUTIÉRREZ</v>
          </cell>
          <cell r="BK508" t="str">
            <v>Director Técnico de Proyección Social</v>
          </cell>
          <cell r="BL508">
            <v>145</v>
          </cell>
          <cell r="BM508">
            <v>45327.440729166665</v>
          </cell>
          <cell r="BN508">
            <v>52381013</v>
          </cell>
          <cell r="BO508">
            <v>938</v>
          </cell>
          <cell r="BP508">
            <v>45334</v>
          </cell>
          <cell r="BQ508">
            <v>15612263</v>
          </cell>
          <cell r="CS508" t="str">
            <v>1. Contribuir en el diseño, gestión e implementación de estrategias que fortalezcan el seguimiento y contacto permanente con los egresados en la Universidad de los Llanos de acuerdo con el Plan de Acción Institucional. 2. Apoyar el diseño y fortalecimiento de los canales de comunicación con los graduados, actualización del Portal Web Egresados, paginas sociales Facebook y correo electrónico. 3. Coadyuvar en el diseño, promoción y recepción de artículos, publicación y divulgación de la revista Corocora. 4. Brindar acompañamiento a los egresados en el proceso de carnetización y diligenciamiento de las encuestas de seguimiento del MEN y de la Universidad de los Llanos. 5. Cooperar con la promoción del portal de empleo con entidades públicas y privadas. 6. Coadyuvar en la recepción de documentos de estudiantes en Trámite de grado y firma de paz y salvos. 7. Apoyar la implementación de estrategias de divulgación de los estímulos, beneficios y servicios para los egresados de la Universidad de los Llanos. 8. Contribuir con la organización y participar en los procesos de planeación y programación de espacios académicos y de relacionamiento con los egresados.</v>
          </cell>
          <cell r="CT508">
            <v>1121832301</v>
          </cell>
          <cell r="CU508">
            <v>624</v>
          </cell>
          <cell r="CV508" t="str">
            <v>53018</v>
          </cell>
          <cell r="CY508">
            <v>8299</v>
          </cell>
          <cell r="CZ508" t="str">
            <v>M6</v>
          </cell>
        </row>
        <row r="509">
          <cell r="B509" t="str">
            <v>0410 DE 2024</v>
          </cell>
          <cell r="C509">
            <v>1121965646</v>
          </cell>
          <cell r="D509" t="str">
            <v>EDGAR ALEJANDRO ROJAS REAL</v>
          </cell>
          <cell r="E509" t="str">
            <v>CONTRATO DE PRESTACIÓN DE SERVICIOS DE APOYO A LA GESTIÓN</v>
          </cell>
          <cell r="F509" t="str">
            <v>PRESTACIÓN DE SERVICIOS DE APOYO A LA GESTIÓN NECESARIO PARA EL FORTALECIMIENTO DE LOS PROCESOS EN EL CENTRO TIC PARA LA INGENIERÍA DE LA FACULTAD DE CIENCIAS BÁSICAS E INGENIERÍA DE LA UNIVERSIDAD DE LOS LLANOS.</v>
          </cell>
          <cell r="G509">
            <v>45334</v>
          </cell>
          <cell r="H509">
            <v>8384368</v>
          </cell>
          <cell r="I509" t="str">
            <v>Tres (03) meses y veintisiete (27) días calendario</v>
          </cell>
          <cell r="J509">
            <v>45334</v>
          </cell>
          <cell r="K509">
            <v>45450</v>
          </cell>
          <cell r="L509" t="str">
            <v>NO APLICA</v>
          </cell>
          <cell r="M509" t="str">
            <v>NO APLICA</v>
          </cell>
          <cell r="N509" t="str">
            <v>NO APLICA</v>
          </cell>
          <cell r="O509">
            <v>5</v>
          </cell>
          <cell r="P509">
            <v>1373302</v>
          </cell>
          <cell r="Q509">
            <v>45334</v>
          </cell>
          <cell r="R509">
            <v>45351</v>
          </cell>
          <cell r="S509">
            <v>2168371</v>
          </cell>
          <cell r="T509">
            <v>45352</v>
          </cell>
          <cell r="U509">
            <v>45382</v>
          </cell>
          <cell r="V509">
            <v>2168371</v>
          </cell>
          <cell r="W509">
            <v>45383</v>
          </cell>
          <cell r="X509">
            <v>45412</v>
          </cell>
          <cell r="Y509">
            <v>2168371</v>
          </cell>
          <cell r="Z509">
            <v>45413</v>
          </cell>
          <cell r="AA509">
            <v>45443</v>
          </cell>
          <cell r="AB509">
            <v>505953</v>
          </cell>
          <cell r="AC509">
            <v>45444</v>
          </cell>
          <cell r="AD509">
            <v>45450</v>
          </cell>
          <cell r="BI509" t="str">
            <v>Facultad de Ciencias Básicas e Ingeniería</v>
          </cell>
          <cell r="BJ509" t="str">
            <v>ELVIS MIGUEL PEREZ RODRIGUEZ</v>
          </cell>
          <cell r="BK509" t="str">
            <v>Decano de la Facultad de Ciencias Básicas e Ingeniería</v>
          </cell>
          <cell r="BL509">
            <v>154</v>
          </cell>
          <cell r="BM509">
            <v>45327.534131944441</v>
          </cell>
          <cell r="BN509">
            <v>458377735</v>
          </cell>
          <cell r="BO509">
            <v>977</v>
          </cell>
          <cell r="BP509">
            <v>45334</v>
          </cell>
          <cell r="BQ509">
            <v>8384368</v>
          </cell>
          <cell r="CS509" t="str">
            <v>1. Apoyar la gestión y la prestación de servicios de las salas a profesores, estudiantes y personas autorizadas por la dirección del Centro TIC (registro y acceso).  2. Contribuir con las acciones necesarias para el mantenimiento preventivo y correctivo de los equipos de cómputo, red de datos y equipos de comunicaciones del Centro TIC.  3.  Prestar apoyo en la asistencia tecnológica a las actividades que se organicen por el Centro TIC.  4. Apoyar con el seguimiento y control del inventario del Centro TIC para la Ingeniería.  5. Apoyar con el soporte técnico a estudiantes y docentes de la Facultad.  6. Contribuir al amparo de los elementos que hacen parte de las diferentes salas de cómputo del Centro TIC para la ingeniería. 7. Apoyar con las estadísticas y/o contabilidad del uso de los recursos del Centro Tic para la Ingeniería (Equipos, Salas y Software).</v>
          </cell>
          <cell r="CT509">
            <v>1121965646</v>
          </cell>
          <cell r="CU509">
            <v>136</v>
          </cell>
          <cell r="CV509" t="str">
            <v>57703</v>
          </cell>
          <cell r="CY509">
            <v>6209</v>
          </cell>
          <cell r="CZ509" t="str">
            <v>M6</v>
          </cell>
        </row>
        <row r="510">
          <cell r="B510" t="str">
            <v>0411 DE 2024</v>
          </cell>
          <cell r="C510">
            <v>86083401</v>
          </cell>
          <cell r="D510" t="str">
            <v>JAIME ANDRES PINZON PINEDA</v>
          </cell>
          <cell r="E510" t="str">
            <v>CONTRATO DE PRESTACIÓN DE SERVICIOS DE APOYO A LA GESTIÓN</v>
          </cell>
          <cell r="F510" t="str">
            <v>PRESTACIÓN DE SERVICIOS DE APOYO A LA GESTIÓN NECESARIO PARA EL FORTALECIMIENTO DE LOS PROCESOS EN EL CENTRO TIC PARA LA INGENIERÍA DE LA FACULTAD DE CIENCIAS BÁSICAS E INGENIERÍA DE LA UNIVERSIDAD DE LOS LLANOS.</v>
          </cell>
          <cell r="G510">
            <v>45334</v>
          </cell>
          <cell r="H510">
            <v>8384368</v>
          </cell>
          <cell r="I510" t="str">
            <v>Tres (03) meses y veintisiete (27) días calendario</v>
          </cell>
          <cell r="J510">
            <v>45334</v>
          </cell>
          <cell r="K510">
            <v>45450</v>
          </cell>
          <cell r="L510" t="str">
            <v>NO APLICA</v>
          </cell>
          <cell r="M510" t="str">
            <v>NO APLICA</v>
          </cell>
          <cell r="N510" t="str">
            <v>NO APLICA</v>
          </cell>
          <cell r="O510">
            <v>5</v>
          </cell>
          <cell r="P510">
            <v>1373302</v>
          </cell>
          <cell r="Q510">
            <v>45334</v>
          </cell>
          <cell r="R510">
            <v>45351</v>
          </cell>
          <cell r="S510">
            <v>2168371</v>
          </cell>
          <cell r="T510">
            <v>45352</v>
          </cell>
          <cell r="U510">
            <v>45382</v>
          </cell>
          <cell r="V510">
            <v>2168371</v>
          </cell>
          <cell r="W510">
            <v>45383</v>
          </cell>
          <cell r="X510">
            <v>45412</v>
          </cell>
          <cell r="Y510">
            <v>2168371</v>
          </cell>
          <cell r="Z510">
            <v>45413</v>
          </cell>
          <cell r="AA510">
            <v>45443</v>
          </cell>
          <cell r="AB510">
            <v>505953</v>
          </cell>
          <cell r="AC510">
            <v>45444</v>
          </cell>
          <cell r="AD510">
            <v>45450</v>
          </cell>
          <cell r="BI510" t="str">
            <v>Facultad de Ciencias Básicas e Ingeniería</v>
          </cell>
          <cell r="BJ510" t="str">
            <v>ELVIS MIGUEL PEREZ RODRIGUEZ</v>
          </cell>
          <cell r="BK510" t="str">
            <v>Decano de la Facultad de Ciencias Básicas e Ingeniería</v>
          </cell>
          <cell r="BL510">
            <v>154</v>
          </cell>
          <cell r="BM510">
            <v>45327.534131944441</v>
          </cell>
          <cell r="BN510">
            <v>458377735</v>
          </cell>
          <cell r="BO510">
            <v>974</v>
          </cell>
          <cell r="BP510">
            <v>45334</v>
          </cell>
          <cell r="BQ510">
            <v>8384368</v>
          </cell>
          <cell r="CS510" t="str">
            <v>1. Apoyar la gestión y la prestación de servicios de las salas a profesores, estudiantes y personas autorizadas por la dirección del Centro TIC (registro y acceso).  2. Contribuir con las acciones necesarias para el mantenimiento preventivo y correctivo de los equipos de cómputo, red de datos y equipos de comunicaciones del Centro TIC.  3.  Prestar apoyo en la asistencia tecnológica a las actividades que se organicen por el Centro TIC.  4. Apoyar con el seguimiento y control del inventario del Centro TIC para la Ingeniería.  5. Apoyar con el soporte técnico a estudiantes y docentes de la Facultad.  6. Contribuir al amparo de los elementos que hacen parte de las diferentes salas de cómputo del Centro TIC para la ingeniería. 7. Apoyar con las estadísticas y/o contabilidad del uso de los recursos del Centro Tic para la Ingeniería (Equipos, Salas y Software).</v>
          </cell>
          <cell r="CT510">
            <v>86083401</v>
          </cell>
          <cell r="CU510">
            <v>136</v>
          </cell>
          <cell r="CV510" t="str">
            <v>57703</v>
          </cell>
          <cell r="CY510">
            <v>3314</v>
          </cell>
          <cell r="CZ510" t="str">
            <v>M6</v>
          </cell>
        </row>
        <row r="511">
          <cell r="B511" t="str">
            <v>0412 DE 2024</v>
          </cell>
          <cell r="C511">
            <v>1121849446</v>
          </cell>
          <cell r="D511" t="str">
            <v>JENNY TATIANA RODRIGUEZ RODRIGUEZ</v>
          </cell>
          <cell r="E511" t="str">
            <v>CONTRATO DE PRESTACIÓN DE SERVICIOS DE APOYO A LA GESTIÓN</v>
          </cell>
          <cell r="F511" t="str">
            <v>PRESTACIÓN DE SERVICIOS DE APOYO A LA GESTIÓN NECESARIO PARA EL FORTALECIMIENTO DE LOS PROCESOS DEL LABORATORIO DE SIMULACIÓN Y HABILIDADES CLÍNICAS DE LA FACULTAD DE CIENCIAS DE LA SALUD DE LA UNIVERSIDAD DE LOS LLANOS.</v>
          </cell>
          <cell r="G511">
            <v>45334</v>
          </cell>
          <cell r="H511">
            <v>8384368</v>
          </cell>
          <cell r="I511" t="str">
            <v>Tres (03) meses y veintisiete (27) días calendario</v>
          </cell>
          <cell r="J511">
            <v>45334</v>
          </cell>
          <cell r="K511">
            <v>45450</v>
          </cell>
          <cell r="L511" t="str">
            <v>NO APLICA</v>
          </cell>
          <cell r="M511" t="str">
            <v>NO APLICA</v>
          </cell>
          <cell r="N511" t="str">
            <v>NO APLICA</v>
          </cell>
          <cell r="O511">
            <v>5</v>
          </cell>
          <cell r="P511">
            <v>1373302</v>
          </cell>
          <cell r="Q511">
            <v>45334</v>
          </cell>
          <cell r="R511">
            <v>45351</v>
          </cell>
          <cell r="S511">
            <v>2168371</v>
          </cell>
          <cell r="T511">
            <v>45352</v>
          </cell>
          <cell r="U511">
            <v>45382</v>
          </cell>
          <cell r="V511">
            <v>2168371</v>
          </cell>
          <cell r="W511">
            <v>45383</v>
          </cell>
          <cell r="X511">
            <v>45412</v>
          </cell>
          <cell r="Y511">
            <v>2168371</v>
          </cell>
          <cell r="Z511">
            <v>45413</v>
          </cell>
          <cell r="AA511">
            <v>45443</v>
          </cell>
          <cell r="AB511">
            <v>505953</v>
          </cell>
          <cell r="AC511">
            <v>45444</v>
          </cell>
          <cell r="AD511">
            <v>45450</v>
          </cell>
          <cell r="BI511" t="str">
            <v>Facultad de Ciencias de la Salud</v>
          </cell>
          <cell r="BJ511" t="str">
            <v>LUZ MIRYAM TOBÓN BORRERO</v>
          </cell>
          <cell r="BK511" t="str">
            <v>Decana de la Facultad de Ciencias de la Salud</v>
          </cell>
          <cell r="BL511">
            <v>154</v>
          </cell>
          <cell r="BM511">
            <v>45327.534131944441</v>
          </cell>
          <cell r="BN511">
            <v>458377735</v>
          </cell>
          <cell r="BO511">
            <v>975</v>
          </cell>
          <cell r="BP511">
            <v>45334</v>
          </cell>
          <cell r="BQ511">
            <v>8384368</v>
          </cell>
          <cell r="CS511" t="str">
            <v>1. Apoyar la preparación de los materiales y elementos de laboratorio para la realización de las prácticas del área clínica. 2. Apoyar y asistir al docente en el desarrollo de la práctica. 3. Brindar apoyo a cada grupo de estudiantes durante el desarrollo de la práctica. 4. Apoyar las actividades administrativas y de control de uso del Laboratorio en el área Clínica. 5. Coadyuvar al docente en la recolección de las firmas de asistencia de los alumnos que asisten las prácticas. 6. Apoyar al docente en la coordinación y control de uso del laboratorio. 7. Coadyuvar en el control del préstamo de implementos del área Clínica del Laboratorio. 8. Contribuir al cuidado y mantenimiento básico de los equipos y simuladores del laboratorio. 9. Apoyar en la organización y actualización del archivo de los registros y formatos de uso del laboratorio correspondientes al área Clínica. 10. Coadyuvar al cumplimiento del reglamento del laboratorio por parte de los usuarios e informar de cualquier violación de este al coordinador del laboratorio. 11. Brindar apoyo al coordinador del laboratorio en la elaboración de los respectivos informes.</v>
          </cell>
          <cell r="CT511">
            <v>1121849446</v>
          </cell>
          <cell r="CU511">
            <v>54</v>
          </cell>
          <cell r="CV511" t="str">
            <v>55504</v>
          </cell>
          <cell r="CY511">
            <v>7490</v>
          </cell>
          <cell r="CZ511" t="str">
            <v>M6</v>
          </cell>
        </row>
        <row r="512">
          <cell r="B512" t="str">
            <v>0413 DE 2024</v>
          </cell>
          <cell r="C512">
            <v>1121922565</v>
          </cell>
          <cell r="D512" t="str">
            <v>DAVID FELIPE HURTADO ARCILA</v>
          </cell>
          <cell r="E512" t="str">
            <v>CONTRATO DE PRESTACIÓN DE SERVICIOS DE APOYO A LA GESTIÓN</v>
          </cell>
          <cell r="F512" t="str">
            <v>PRESTACIÓN DE SERVICIOS DE APOYO A LA GESTIÓN NECESARIO PARA EL FORTALECIMIENTO DE LOS PROCESOS DEL LABORATORIO DE SIMULACIÓN EN REGENCIA DE FARMACIA DE LA FACULTAD DE CIENCIAS DE LA SALUD DE LA UNIVERSIDAD DE LOS LLANOS.</v>
          </cell>
          <cell r="G512">
            <v>45334</v>
          </cell>
          <cell r="H512">
            <v>8384368</v>
          </cell>
          <cell r="I512" t="str">
            <v>Tres (03) meses y veintisiete (27) días calendario</v>
          </cell>
          <cell r="J512">
            <v>45334</v>
          </cell>
          <cell r="K512">
            <v>45450</v>
          </cell>
          <cell r="L512" t="str">
            <v>NO APLICA</v>
          </cell>
          <cell r="M512" t="str">
            <v>NO APLICA</v>
          </cell>
          <cell r="N512" t="str">
            <v>NO APLICA</v>
          </cell>
          <cell r="O512">
            <v>5</v>
          </cell>
          <cell r="P512">
            <v>1373302</v>
          </cell>
          <cell r="Q512">
            <v>45334</v>
          </cell>
          <cell r="R512">
            <v>45351</v>
          </cell>
          <cell r="S512">
            <v>2168371</v>
          </cell>
          <cell r="T512">
            <v>45352</v>
          </cell>
          <cell r="U512">
            <v>45382</v>
          </cell>
          <cell r="V512">
            <v>2168371</v>
          </cell>
          <cell r="W512">
            <v>45383</v>
          </cell>
          <cell r="X512">
            <v>45412</v>
          </cell>
          <cell r="Y512">
            <v>2168371</v>
          </cell>
          <cell r="Z512">
            <v>45413</v>
          </cell>
          <cell r="AA512">
            <v>45443</v>
          </cell>
          <cell r="AB512">
            <v>505953</v>
          </cell>
          <cell r="AC512">
            <v>45444</v>
          </cell>
          <cell r="AD512">
            <v>45450</v>
          </cell>
          <cell r="BI512" t="str">
            <v>Facultad de Ciencias de la Salud</v>
          </cell>
          <cell r="BJ512" t="str">
            <v>LUZ MIRYAM TOBÓN BORRERO</v>
          </cell>
          <cell r="BK512" t="str">
            <v>Decana de la Facultad de Ciencias de la Salud</v>
          </cell>
          <cell r="BL512">
            <v>154</v>
          </cell>
          <cell r="BM512">
            <v>45327.534131944441</v>
          </cell>
          <cell r="BN512">
            <v>458377735</v>
          </cell>
          <cell r="BO512">
            <v>976</v>
          </cell>
          <cell r="BP512">
            <v>45334</v>
          </cell>
          <cell r="BQ512">
            <v>8384368</v>
          </cell>
          <cell r="CS512" t="str">
            <v>1. Apoyar la preparación de los materiales y elementos de laboratorio para la realización de las prácticas farmacéuticas. 2. Apoyar y asistir al docente en el desarrollo de la práctica. 3. Brindar apoyo a cada grupo de estudiantes durante el desarrollo de la práctica. 4. Apoyar las actividades administrativas y de control de uso del Laboratorio. 5. Coadyuvar al docente en la recolección de las firmas de asistencia de los alumnos que asisten las prácticas. 6. Apoyar al docente en la coordinación y control de uso del laboratorio. 7. Coadyuvar en el control del préstamo de implementos del Laboratorio. 8. Contribuir al cuidado y mantenimiento básico de los equipos y simuladores del laboratorio. 9. Apoyar en la organización y actualización del archivo de los registros y formatos de uso del laboratorio. 10. Coadyuvar al cumplimiento del reglamento del laboratorio por parte de los usuarios e informar de cualquier violación de este al coordinador del laboratorio. 11. Brindar apoyo al coordinador del laboratorio en la elaboración de los respectivos informes.</v>
          </cell>
          <cell r="CT512">
            <v>1121922565</v>
          </cell>
          <cell r="CU512">
            <v>54</v>
          </cell>
          <cell r="CV512" t="str">
            <v>55302</v>
          </cell>
          <cell r="CY512">
            <v>8299</v>
          </cell>
          <cell r="CZ512" t="str">
            <v>M6</v>
          </cell>
        </row>
        <row r="513">
          <cell r="B513" t="str">
            <v>0414 DE 2024</v>
          </cell>
          <cell r="C513">
            <v>1121862398</v>
          </cell>
          <cell r="D513" t="str">
            <v>AURA LUZ RODRIGUEZ</v>
          </cell>
          <cell r="E513" t="str">
            <v>CONTRATO DE PRESTACIÓN DE SERVICIOS PROFESIONALES</v>
          </cell>
          <cell r="F513" t="str">
            <v xml:space="preserve">PRESTACIÓN DE SERVICIOS PROFESIONALES NECESARIO PARA EL DESARROLLO DE LOS DIFERENTES PROCESOS DE ASIGNACIÓN DE DESCUENTOS SOCIOECONÓMICOS DEL PROYECTO FICHA BPUNI BU 02 0711 2023 “FORTALECIMIENTO Y DESARROLLO DE ESTRATEGIAS Y ACCIONES DE BIENESTAR EN EL MARCO DEL DESARROLLO HUMANO EN PRO DE LOS INTEGRANTES DE LA COMUNIDAD UNIVERSITARIA DE LA UNIVERSIDAD DE LOS LLANOS” </v>
          </cell>
          <cell r="G513">
            <v>45334</v>
          </cell>
          <cell r="H513">
            <v>11836748</v>
          </cell>
          <cell r="I513" t="str">
            <v>Tres (03) meses y veintisiete (27) días calendario</v>
          </cell>
          <cell r="J513">
            <v>45334</v>
          </cell>
          <cell r="K513">
            <v>45450</v>
          </cell>
          <cell r="L513" t="str">
            <v>NO APLICA</v>
          </cell>
          <cell r="M513" t="str">
            <v>NO APLICA</v>
          </cell>
          <cell r="N513" t="str">
            <v>NO APLICA</v>
          </cell>
          <cell r="O513">
            <v>5</v>
          </cell>
          <cell r="P513">
            <v>1938778</v>
          </cell>
          <cell r="Q513">
            <v>45334</v>
          </cell>
          <cell r="R513">
            <v>45351</v>
          </cell>
          <cell r="S513">
            <v>3061228</v>
          </cell>
          <cell r="T513">
            <v>45352</v>
          </cell>
          <cell r="U513">
            <v>45382</v>
          </cell>
          <cell r="V513">
            <v>3061228</v>
          </cell>
          <cell r="W513">
            <v>45383</v>
          </cell>
          <cell r="X513">
            <v>45412</v>
          </cell>
          <cell r="Y513">
            <v>3061228</v>
          </cell>
          <cell r="Z513">
            <v>45413</v>
          </cell>
          <cell r="AA513">
            <v>45443</v>
          </cell>
          <cell r="AB513">
            <v>714286</v>
          </cell>
          <cell r="AC513">
            <v>45444</v>
          </cell>
          <cell r="AD513">
            <v>45450</v>
          </cell>
          <cell r="BI513" t="str">
            <v>División de Bienestar Universitario</v>
          </cell>
          <cell r="BJ513" t="str">
            <v>JHON FREYD MONROY RODRIGUEZ</v>
          </cell>
          <cell r="BK513" t="str">
            <v>Jefe de Oficina</v>
          </cell>
          <cell r="BL513">
            <v>143</v>
          </cell>
          <cell r="BM513">
            <v>45327.439849537041</v>
          </cell>
          <cell r="BN513">
            <v>422028670</v>
          </cell>
          <cell r="BO513">
            <v>937</v>
          </cell>
          <cell r="BP513">
            <v>45334</v>
          </cell>
          <cell r="BQ513">
            <v>11836748</v>
          </cell>
          <cell r="CS513" t="str">
            <v>1. Apoyar a la División de Bienestar en la implementación de programas y servicios dirigidos al fomento socioeconómico de los estudiantes de pregrado y posgrado de la Universidad de los Llanos. 2. Contribuir desde el área de promoción socioeconómica de Bienestar Institucional a la atención y asesoría en los programas y servicios de fomento socioeconómico dirigidos a la comunidad estudiantil de pregrado y posgrado. 3. Apoyar a la División de Bienestar Institucional en la caracterización socioeconómica de los estudiantes de pregrado y posgrado de la Universidad de los Llanos. 4. Apoyar a la jefatura de Bienestar en el desarrollo de los procesos y procedimientos administrativos necesarios para la ejecución de los programas, servicios y actividades. 5. Contribuir al desarrollo de convocatorias, recepción, sistematización de datos y selección de los estudiantes que serán beneficiados con los programas y proyectos del área y que están orientados a disminuir la deserción estudiantil en la Universidad de los Llanos. 6. Prestar apoyo en las estrategias que desarrolle la Coordinación para la verificación de las condiciones socioeconómicas de los estudiantes que participan en la convocatoria para el reconocimiento de apoyos económicos, que desde el Área de Promoción Socioeconómica se estime conveniente, con la correspondiente entrega de estudios físicos o magnéticos del proceso a la coordinación del área. 7. Contribuir con las estrategias que desarrolle la División de Bienestar Universitario encaminadas a masificar la divulgación de sus servicios y aumentar el índice de participación de la comunidad Unillanista. 8. Coadyuvar en la articulación que desde el área de promoción socioeconómica pueda realizarse con las demás áreas de la División de Bienestar Universitario, para atender a la población estudiantil considerada en condición de vulnerabilidad. 9. Prestar apoyo en el proceso de clasificación y organización del archivo documental físico y digital del Área de Promoción Socioeconómica y velar por el buen uso del inventario físico devolutivo de la División de Bienestar Universitario. 10. Contribuir en la elaboración de informes y estadísticas de los proyectos y programas que contribuyen a disminuir la deserción estudiantil de la Universidad de los Llanos, adelantados y ejecutados por el área, en el marco de los convenios suscritos entre la institución y otras entidades con recursos destinados al apoyo de las matrículas de los estudiantes. 11. Brindar apoyo a la jefatura de Bienestar en los eventos institucionales que se realicen y sean liderados o apoyados por la Dirección de Bienestar Institucional.</v>
          </cell>
          <cell r="CT513">
            <v>1121862398</v>
          </cell>
          <cell r="CU513">
            <v>612</v>
          </cell>
          <cell r="CV513" t="str">
            <v>44110</v>
          </cell>
          <cell r="CY513">
            <v>8299</v>
          </cell>
          <cell r="CZ513" t="str">
            <v>M6</v>
          </cell>
        </row>
        <row r="514">
          <cell r="B514" t="str">
            <v>0415 DE 2024</v>
          </cell>
          <cell r="C514">
            <v>23702460</v>
          </cell>
          <cell r="D514" t="str">
            <v>HEYDI PATRICIA QUINTERO CASALLAS</v>
          </cell>
          <cell r="E514" t="str">
            <v>CONTRATO DE PRESTACIÓN DE SERVICIOS DE APOYO A LA GESTIÓN</v>
          </cell>
          <cell r="F514"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G514">
            <v>45334</v>
          </cell>
          <cell r="H514">
            <v>8384368</v>
          </cell>
          <cell r="I514" t="str">
            <v>Tres (03) meses y veintisiete (27) días calendario</v>
          </cell>
          <cell r="J514">
            <v>45334</v>
          </cell>
          <cell r="K514">
            <v>45450</v>
          </cell>
          <cell r="L514" t="str">
            <v>NO APLICA</v>
          </cell>
          <cell r="M514" t="str">
            <v>NO APLICA</v>
          </cell>
          <cell r="N514" t="str">
            <v>NO APLICA</v>
          </cell>
          <cell r="O514">
            <v>5</v>
          </cell>
          <cell r="P514">
            <v>1373302</v>
          </cell>
          <cell r="Q514">
            <v>45334</v>
          </cell>
          <cell r="R514">
            <v>45351</v>
          </cell>
          <cell r="S514">
            <v>2168371</v>
          </cell>
          <cell r="T514">
            <v>45352</v>
          </cell>
          <cell r="U514">
            <v>45382</v>
          </cell>
          <cell r="V514">
            <v>2168371</v>
          </cell>
          <cell r="W514">
            <v>45383</v>
          </cell>
          <cell r="X514">
            <v>45412</v>
          </cell>
          <cell r="Y514">
            <v>2168371</v>
          </cell>
          <cell r="Z514">
            <v>45413</v>
          </cell>
          <cell r="AA514">
            <v>45443</v>
          </cell>
          <cell r="AB514">
            <v>505953</v>
          </cell>
          <cell r="AC514">
            <v>45444</v>
          </cell>
          <cell r="AD514">
            <v>45450</v>
          </cell>
          <cell r="BI514" t="str">
            <v>División de Bienestar Universitario</v>
          </cell>
          <cell r="BJ514" t="str">
            <v>JHON FREYD MONROY RODRIGUEZ</v>
          </cell>
          <cell r="BK514" t="str">
            <v>Jefe de Oficina</v>
          </cell>
          <cell r="BL514">
            <v>143</v>
          </cell>
          <cell r="BM514">
            <v>45327.439849537041</v>
          </cell>
          <cell r="BN514">
            <v>422028670</v>
          </cell>
          <cell r="BO514">
            <v>927</v>
          </cell>
          <cell r="BP514">
            <v>45334</v>
          </cell>
          <cell r="BQ514">
            <v>8384368</v>
          </cell>
          <cell r="CS514"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514">
            <v>23702460.100000001</v>
          </cell>
          <cell r="CU514">
            <v>612</v>
          </cell>
          <cell r="CV514" t="str">
            <v>44110</v>
          </cell>
          <cell r="CY514">
            <v>8299</v>
          </cell>
          <cell r="CZ514" t="str">
            <v>M6</v>
          </cell>
        </row>
        <row r="515">
          <cell r="B515" t="str">
            <v>0416 DE 2024</v>
          </cell>
          <cell r="C515">
            <v>86045149</v>
          </cell>
          <cell r="D515" t="str">
            <v>DAVID ALEXANDER MELO MARQUEZ</v>
          </cell>
          <cell r="E515" t="str">
            <v>CONTRATO DE PRESTACIÓN DE SERVICIOS DE APOYO A LA GESTIÓN</v>
          </cell>
          <cell r="F515" t="str">
            <v xml:space="preserve">PRESTACIÓN DE SERVICIOS DE APOYO A LA GESTIÓN NECESARIO PARA EL DESARROLLO DE LOS DIFERENTES PROCESOS EN LA INSTRUCCIÓN DE NARRATIVA ORAL DEL PROYECTO FICHA BPUNI BU 02 0711 2023 “FORTALECIMIENTO Y DESARROLLO DE ESTRATEGIAS Y ACCIONES DE BIENESTAR EN EL MARCO DEL DESARROLLO HUMANO EN PRO DE LOS INTEGRANTES DE LA COMUNIDAD UNIVERSITARIA DE LA UNIVERSIDAD DE LOS LLANOS” </v>
          </cell>
          <cell r="G515">
            <v>45334</v>
          </cell>
          <cell r="H515">
            <v>8384368</v>
          </cell>
          <cell r="I515" t="str">
            <v>Tres (03) meses y veintisiete (27) días calendario</v>
          </cell>
          <cell r="J515">
            <v>45334</v>
          </cell>
          <cell r="K515">
            <v>45450</v>
          </cell>
          <cell r="L515" t="str">
            <v>NO APLICA</v>
          </cell>
          <cell r="M515" t="str">
            <v>NO APLICA</v>
          </cell>
          <cell r="N515" t="str">
            <v>NO APLICA</v>
          </cell>
          <cell r="O515">
            <v>5</v>
          </cell>
          <cell r="P515">
            <v>1373302</v>
          </cell>
          <cell r="Q515">
            <v>45334</v>
          </cell>
          <cell r="R515">
            <v>45351</v>
          </cell>
          <cell r="S515">
            <v>2168371</v>
          </cell>
          <cell r="T515">
            <v>45352</v>
          </cell>
          <cell r="U515">
            <v>45382</v>
          </cell>
          <cell r="V515">
            <v>2168371</v>
          </cell>
          <cell r="W515">
            <v>45383</v>
          </cell>
          <cell r="X515">
            <v>45412</v>
          </cell>
          <cell r="Y515">
            <v>2168371</v>
          </cell>
          <cell r="Z515">
            <v>45413</v>
          </cell>
          <cell r="AA515">
            <v>45443</v>
          </cell>
          <cell r="AB515">
            <v>505953</v>
          </cell>
          <cell r="AC515">
            <v>45444</v>
          </cell>
          <cell r="AD515">
            <v>45450</v>
          </cell>
          <cell r="BI515" t="str">
            <v>División de Bienestar Universitario</v>
          </cell>
          <cell r="BJ515" t="str">
            <v>JHON FREYD MONROY RODRIGUEZ</v>
          </cell>
          <cell r="BK515" t="str">
            <v>Jefe de Oficina</v>
          </cell>
          <cell r="BL515">
            <v>143</v>
          </cell>
          <cell r="BM515">
            <v>45327.439849537041</v>
          </cell>
          <cell r="BN515">
            <v>422028670</v>
          </cell>
          <cell r="BO515">
            <v>929</v>
          </cell>
          <cell r="BP515">
            <v>45334</v>
          </cell>
          <cell r="BQ515">
            <v>8384368</v>
          </cell>
          <cell r="CS515"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515">
            <v>86045149</v>
          </cell>
          <cell r="CU515">
            <v>612</v>
          </cell>
          <cell r="CV515" t="str">
            <v>44110</v>
          </cell>
          <cell r="CY515">
            <v>7310</v>
          </cell>
          <cell r="CZ515" t="str">
            <v>M6</v>
          </cell>
        </row>
        <row r="516">
          <cell r="B516" t="str">
            <v>0417 DE 2024</v>
          </cell>
          <cell r="C516">
            <v>80791857</v>
          </cell>
          <cell r="D516" t="str">
            <v>CAMILO ANDRES RONDON</v>
          </cell>
          <cell r="E516" t="str">
            <v>CONTRATO DE PRESTACIÓN DE SERVICIOS DE APOYO A LA GESTIÓN</v>
          </cell>
          <cell r="F516" t="str">
            <v xml:space="preserve">PRESTACIÓN DE SERVICIOS DE APOYO A LA GESTIÓN NECESARIO PARA EL DESARROLLO DE LOS DIFERENTES PROCESOS EN LA INSTRUCCIÓN DE ARTES ESCÉNICAS DEL PROYECTO FICHA BPUNI BU 02 0711 2023 “FORTALECIMIENTO Y DESARROLLO DE ESTRATEGIAS Y ACCIONES DE BIENESTAR EN EL MARCO DEL DESARROLLO HUMANO EN PRO DE LOS INTEGRANTES DE LA COMUNIDAD UNIVERSITARIA DE LA UNIVERSIDAD DE LOS LLANOS” </v>
          </cell>
          <cell r="G516">
            <v>45334</v>
          </cell>
          <cell r="H516">
            <v>8384368</v>
          </cell>
          <cell r="I516" t="str">
            <v>Tres (03) meses y veintisiete (27) días calendario</v>
          </cell>
          <cell r="J516">
            <v>45334</v>
          </cell>
          <cell r="K516">
            <v>45450</v>
          </cell>
          <cell r="L516" t="str">
            <v>NO APLICA</v>
          </cell>
          <cell r="M516" t="str">
            <v>NO APLICA</v>
          </cell>
          <cell r="N516" t="str">
            <v>NO APLICA</v>
          </cell>
          <cell r="O516">
            <v>5</v>
          </cell>
          <cell r="P516">
            <v>1373302</v>
          </cell>
          <cell r="Q516">
            <v>45334</v>
          </cell>
          <cell r="R516">
            <v>45351</v>
          </cell>
          <cell r="S516">
            <v>2168371</v>
          </cell>
          <cell r="T516">
            <v>45352</v>
          </cell>
          <cell r="U516">
            <v>45382</v>
          </cell>
          <cell r="V516">
            <v>2168371</v>
          </cell>
          <cell r="W516">
            <v>45383</v>
          </cell>
          <cell r="X516">
            <v>45412</v>
          </cell>
          <cell r="Y516">
            <v>2168371</v>
          </cell>
          <cell r="Z516">
            <v>45413</v>
          </cell>
          <cell r="AA516">
            <v>45443</v>
          </cell>
          <cell r="AB516">
            <v>505953</v>
          </cell>
          <cell r="AC516">
            <v>45444</v>
          </cell>
          <cell r="AD516">
            <v>45450</v>
          </cell>
          <cell r="BI516" t="str">
            <v>División de Bienestar Universitario</v>
          </cell>
          <cell r="BJ516" t="str">
            <v>JHON FREYD MONROY RODRIGUEZ</v>
          </cell>
          <cell r="BK516" t="str">
            <v>Jefe de Oficina</v>
          </cell>
          <cell r="BL516">
            <v>143</v>
          </cell>
          <cell r="BM516">
            <v>45327.439849537041</v>
          </cell>
          <cell r="BN516">
            <v>422028670</v>
          </cell>
          <cell r="BO516">
            <v>928</v>
          </cell>
          <cell r="BP516">
            <v>45334</v>
          </cell>
          <cell r="BQ516">
            <v>8384368</v>
          </cell>
          <cell r="CS516"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516">
            <v>80791857</v>
          </cell>
          <cell r="CU516">
            <v>612</v>
          </cell>
          <cell r="CV516" t="str">
            <v>44110</v>
          </cell>
          <cell r="CY516">
            <v>8299</v>
          </cell>
          <cell r="CZ516" t="str">
            <v>M6</v>
          </cell>
        </row>
        <row r="517">
          <cell r="B517" t="str">
            <v>0418 DE 2024</v>
          </cell>
          <cell r="C517">
            <v>86088050</v>
          </cell>
          <cell r="D517" t="str">
            <v>JOHAN LEONARDO RIVERA MUÑOZ</v>
          </cell>
          <cell r="E517" t="str">
            <v>CONTRATO DE PRESTACIÓN DE SERVICIOS DE APOYO A LA GESTIÓN</v>
          </cell>
          <cell r="F517" t="str">
            <v xml:space="preserve">PRESTACIÓN DE SERVICIOS DE APOYO A LA GESTIÓN NECESARIO PARA EL DESARROLLO DE LOS DIFERENTES PROCESOS DE CONTROL DE ELEMENTOS ARTÍSTICOS Y DEPORTIVOS DEL PROYECTO FICHA BPUNI BU 02 0711 2023 “FORTALECIMIENTO Y DESARROLLO DE ESTRATEGIAS Y ACCIONES DE BIENESTAR EN EL MARCO DEL DESARROLLO HUMANO EN PRO DE LOS INTEGRANTES DE LA COMUNIDAD UNIVERSITARIA DE LA UNIVERSIDAD DE LOS LLANOS” </v>
          </cell>
          <cell r="G517">
            <v>45334</v>
          </cell>
          <cell r="H517">
            <v>8384368</v>
          </cell>
          <cell r="I517" t="str">
            <v>Tres (03) meses y veintisiete (27) días calendario</v>
          </cell>
          <cell r="J517">
            <v>45334</v>
          </cell>
          <cell r="K517">
            <v>45450</v>
          </cell>
          <cell r="L517" t="str">
            <v>NO APLICA</v>
          </cell>
          <cell r="M517" t="str">
            <v>NO APLICA</v>
          </cell>
          <cell r="N517" t="str">
            <v>NO APLICA</v>
          </cell>
          <cell r="O517">
            <v>5</v>
          </cell>
          <cell r="P517">
            <v>1373302</v>
          </cell>
          <cell r="Q517">
            <v>45334</v>
          </cell>
          <cell r="R517">
            <v>45351</v>
          </cell>
          <cell r="S517">
            <v>2168371</v>
          </cell>
          <cell r="T517">
            <v>45352</v>
          </cell>
          <cell r="U517">
            <v>45382</v>
          </cell>
          <cell r="V517">
            <v>2168371</v>
          </cell>
          <cell r="W517">
            <v>45383</v>
          </cell>
          <cell r="X517">
            <v>45412</v>
          </cell>
          <cell r="Y517">
            <v>2168371</v>
          </cell>
          <cell r="Z517">
            <v>45413</v>
          </cell>
          <cell r="AA517">
            <v>45443</v>
          </cell>
          <cell r="AB517">
            <v>505953</v>
          </cell>
          <cell r="AC517">
            <v>45444</v>
          </cell>
          <cell r="AD517">
            <v>45450</v>
          </cell>
          <cell r="BI517" t="str">
            <v>División de Bienestar Universitario</v>
          </cell>
          <cell r="BJ517" t="str">
            <v>JHON FREYD MONROY RODRIGUEZ</v>
          </cell>
          <cell r="BK517" t="str">
            <v>Jefe de Oficina</v>
          </cell>
          <cell r="BL517">
            <v>143</v>
          </cell>
          <cell r="BM517">
            <v>45327.439849537041</v>
          </cell>
          <cell r="BN517">
            <v>422028670</v>
          </cell>
          <cell r="BO517">
            <v>931</v>
          </cell>
          <cell r="BP517">
            <v>45334</v>
          </cell>
          <cell r="BQ517">
            <v>8384368</v>
          </cell>
          <cell r="CS517" t="str">
            <v>1. Colaborar con el cuidado y velar por los elementos y bienes que hacen parte del inventario de Bienestar Institucional en la sede Barcelona. 2. Colaborar con el soporte de préstamos del inventario de la bodega y diligenciamiento del formato FO-BIN-20. 3. Contribuir con el soporte de préstamos de escenarios deportivos y diligenciamiento del formato FO-BIN-21. 4. Contribuir en la elaboración de informes estadísticos de préstamos para ser entregados al área. 5.  Prestar apoyo en la organización de almacenes de Bienestar sede Barcelona y San Antonio, verificando el inventario en articulación con el Almacén Unillanos. 6. Colaborar en registrar en el software del almacén de Bienestar los bienes y elementos del comedor universitario. 7. Brindar apoyo a la jefatura de Bienestar en los eventos institucionales que se realicen y sean liderados o apoyados por la Dirección de Bienestar Institucional.</v>
          </cell>
          <cell r="CT517">
            <v>86088050</v>
          </cell>
          <cell r="CU517">
            <v>612</v>
          </cell>
          <cell r="CV517" t="str">
            <v>44110</v>
          </cell>
          <cell r="CY517">
            <v>7490</v>
          </cell>
          <cell r="CZ517" t="str">
            <v>M6</v>
          </cell>
        </row>
        <row r="518">
          <cell r="B518" t="str">
            <v>0419 DE 2024</v>
          </cell>
          <cell r="C518">
            <v>86086937</v>
          </cell>
          <cell r="D518" t="str">
            <v xml:space="preserve">JUNIOR AUGUSTO MURILLO MADRIGAL </v>
          </cell>
          <cell r="E518" t="str">
            <v>CONTRATO DE PRESTACIÓN DE SERVICIOS DE APOYO A LA GESTIÓN</v>
          </cell>
          <cell r="F518" t="str">
            <v xml:space="preserve">PRESTACIÓN DE SERVICIOS DE APOYO A LA GESTIÓN NECESARIO PARA EL DESARROLLO DE LOS DIFERENTES PROCESOS EN LA INSTRUCCIÓN DE DANZAS DEL PROYECTO FICHA BPUNI BU 02 0711 2023 “FORTALECIMIENTO Y DESARROLLO DE ESTRATEGIAS Y ACCIONES DE BIENESTAR EN EL MARCO DEL DESARROLLO HUMANO EN PRO DE LOS INTEGRANTES DE LA COMUNIDAD UNIVERSITARIA DE LA UNIVERSIDAD DE LOS LLANOS” </v>
          </cell>
          <cell r="G518">
            <v>45334</v>
          </cell>
          <cell r="H518">
            <v>8384368</v>
          </cell>
          <cell r="I518" t="str">
            <v>Tres (03) meses y veintisiete (27) días calendario</v>
          </cell>
          <cell r="J518">
            <v>45334</v>
          </cell>
          <cell r="K518">
            <v>45450</v>
          </cell>
          <cell r="L518" t="str">
            <v>NO APLICA</v>
          </cell>
          <cell r="M518" t="str">
            <v>NO APLICA</v>
          </cell>
          <cell r="N518" t="str">
            <v>NO APLICA</v>
          </cell>
          <cell r="O518">
            <v>5</v>
          </cell>
          <cell r="P518">
            <v>1373302</v>
          </cell>
          <cell r="Q518">
            <v>45334</v>
          </cell>
          <cell r="R518">
            <v>45351</v>
          </cell>
          <cell r="S518">
            <v>2168371</v>
          </cell>
          <cell r="T518">
            <v>45352</v>
          </cell>
          <cell r="U518">
            <v>45382</v>
          </cell>
          <cell r="V518">
            <v>2168371</v>
          </cell>
          <cell r="W518">
            <v>45383</v>
          </cell>
          <cell r="X518">
            <v>45412</v>
          </cell>
          <cell r="Y518">
            <v>2168371</v>
          </cell>
          <cell r="Z518">
            <v>45413</v>
          </cell>
          <cell r="AA518">
            <v>45443</v>
          </cell>
          <cell r="AB518">
            <v>505953</v>
          </cell>
          <cell r="AC518">
            <v>45444</v>
          </cell>
          <cell r="AD518">
            <v>45450</v>
          </cell>
          <cell r="BI518" t="str">
            <v>División de Bienestar Universitario</v>
          </cell>
          <cell r="BJ518" t="str">
            <v>JHON FREYD MONROY RODRIGUEZ</v>
          </cell>
          <cell r="BK518" t="str">
            <v>Jefe de Oficina</v>
          </cell>
          <cell r="BL518">
            <v>143</v>
          </cell>
          <cell r="BM518">
            <v>45327.439849537041</v>
          </cell>
          <cell r="BN518">
            <v>422028670</v>
          </cell>
          <cell r="BO518">
            <v>930</v>
          </cell>
          <cell r="BP518">
            <v>45334</v>
          </cell>
          <cell r="BQ518">
            <v>8384368</v>
          </cell>
          <cell r="CS518" t="str">
            <v>1.  Contribuir en la formulación de estrategias, desarrollar planes de formación cultural y artística para el desarrollo y apoyo de eventos institucionales. 2. Coadyuvar en la identificación y fortalecimiento de la participación de estudiantes con promisorio sentido artístico y cultural para fortalecer los procesos artísticos y culturales dirigidos desde la División de Bienestar Institucional. 3. Contribuir en la planeación y ejecución de estrategias tendientes a incentivar la participación del personal administrativo y docente en las actividades programadas para la disciplina correspondiente. 4. Apoyar a la División de Bienestar en la articulación de proyectos y/o actividades dirigidas a la promoción y apreciación artística y cultural. 5. Prestar apoyo en la participación de los eventos culturales y/o artísticos organizados desde la coordinación del Área Cultural, la jefatura de la División de Bienestar Universitario o a los que la Universidad de los Llanos sea invitada. 6. Velar por el buen uso de los escenarios, instrumentos, vestuario y demás elementos puestos a su disposición para llevar a cabo la instrucción, los cuales deben ser utilizados exclusivamente para los integrantes de la comunidad Unillanista. 7. Contribuir por el aseguramiento de los registros de participación de la comunidad universitaria en los procesos artísticos/culturales adelantados desde la División de Bienestar Institucional. 8. Contribuir en la actualización de la base de datos o sistema de información que este habilitado para los usuarios del Área de Cultura, informes cualitativos y cuantitativos con sus respectivas evidencias fotográficas, deberán reportarlos de manera oportuna de acuerdo a las necesidades del área. 9. Apoyar a la División de Bienestar en la oferta y desarrollo de programas y actividades de fomento de la cultura y de las expresiones artísticas a través de medios digitales dirigido a funcionarios, docentes, estudiantes y egresados. 10. Brindar apoyo a la jefatura de Bienestar en los eventos institucionales que se realicen y sean liderados o apoyados por la Dirección de Bienestar Institucional.  11. Apoyar las gestiones interinstitucionales y en equipo para realizar talleres de dibujo, manualidades u otros dirigidos a la comunidad institucional. 12. Apoyar oportunamente el proceso de cargue de eventos en el SIAU.</v>
          </cell>
          <cell r="CT518">
            <v>86086937.799999997</v>
          </cell>
          <cell r="CU518">
            <v>612</v>
          </cell>
          <cell r="CV518" t="str">
            <v>44110</v>
          </cell>
          <cell r="CY518">
            <v>9007</v>
          </cell>
          <cell r="CZ518" t="str">
            <v>M6</v>
          </cell>
        </row>
        <row r="519">
          <cell r="B519" t="str">
            <v>0420 DE 2024</v>
          </cell>
          <cell r="C519">
            <v>1121863902</v>
          </cell>
          <cell r="D519" t="str">
            <v>JUAN DAVID ROJAS ARANGO</v>
          </cell>
          <cell r="E519" t="str">
            <v>CONTRATO DE PRESTACIÓN DE SERVICIOS DE APOYO A LA GESTIÓN</v>
          </cell>
          <cell r="F519" t="str">
            <v xml:space="preserve">PRESTACIÓN DE SERVICIOS DE APOYO A LA GESTIÓN NECESARIO PARA EL DESARROLLO DE LOS DIFERENTES PROCESOS EN LA DISCIPLINA DE FUTBOL PARA ADMINISTRATIVOS DEL PROYECTO FICHA BPUNI BU 02 0711 2023 “FORTALECIMIENTO Y DESARROLLO DE ESTRATEGIAS Y ACCIONES DE BIENESTAR EN EL MARCO DEL DESARROLLO HUMANO EN PRO DE LOS INTEGRANTES DE LA COMUNIDAD UNIVERSITARIA DE LA UNIVERSIDAD DE LOS LLANOS” </v>
          </cell>
          <cell r="G519">
            <v>45334</v>
          </cell>
          <cell r="H519">
            <v>8384368</v>
          </cell>
          <cell r="I519" t="str">
            <v>Tres (03) meses y veintisiete (27) días calendario</v>
          </cell>
          <cell r="J519">
            <v>45334</v>
          </cell>
          <cell r="K519">
            <v>45450</v>
          </cell>
          <cell r="L519" t="str">
            <v>NO APLICA</v>
          </cell>
          <cell r="M519" t="str">
            <v>NO APLICA</v>
          </cell>
          <cell r="N519" t="str">
            <v>NO APLICA</v>
          </cell>
          <cell r="O519">
            <v>5</v>
          </cell>
          <cell r="P519">
            <v>1373302</v>
          </cell>
          <cell r="Q519">
            <v>45334</v>
          </cell>
          <cell r="R519">
            <v>45351</v>
          </cell>
          <cell r="S519">
            <v>2168371</v>
          </cell>
          <cell r="T519">
            <v>45352</v>
          </cell>
          <cell r="U519">
            <v>45382</v>
          </cell>
          <cell r="V519">
            <v>2168371</v>
          </cell>
          <cell r="W519">
            <v>45383</v>
          </cell>
          <cell r="X519">
            <v>45412</v>
          </cell>
          <cell r="Y519">
            <v>2168371</v>
          </cell>
          <cell r="Z519">
            <v>45413</v>
          </cell>
          <cell r="AA519">
            <v>45443</v>
          </cell>
          <cell r="AB519">
            <v>505953</v>
          </cell>
          <cell r="AC519">
            <v>45444</v>
          </cell>
          <cell r="AD519">
            <v>45450</v>
          </cell>
          <cell r="BI519" t="str">
            <v>División de Bienestar Universitario</v>
          </cell>
          <cell r="BJ519" t="str">
            <v>JHON FREYD MONROY RODRIGUEZ</v>
          </cell>
          <cell r="BK519" t="str">
            <v>Jefe de Oficina</v>
          </cell>
          <cell r="BL519">
            <v>143</v>
          </cell>
          <cell r="BM519">
            <v>45327.439849537041</v>
          </cell>
          <cell r="BN519">
            <v>422028670</v>
          </cell>
          <cell r="BO519">
            <v>934</v>
          </cell>
          <cell r="BP519">
            <v>45334</v>
          </cell>
          <cell r="BQ519">
            <v>8384368</v>
          </cell>
          <cell r="CS519"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519">
            <v>1121863902.0999999</v>
          </cell>
          <cell r="CU519">
            <v>612</v>
          </cell>
          <cell r="CV519" t="str">
            <v>44110</v>
          </cell>
          <cell r="CY519">
            <v>8299</v>
          </cell>
          <cell r="CZ519" t="str">
            <v>M6</v>
          </cell>
        </row>
        <row r="520">
          <cell r="B520" t="str">
            <v>0421 DE 2024</v>
          </cell>
          <cell r="C520">
            <v>17336529</v>
          </cell>
          <cell r="D520" t="str">
            <v>ALVARO BAQUERO NEIRA</v>
          </cell>
          <cell r="E520" t="str">
            <v>CONTRATO DE PRESTACIÓN DE SERVICIOS DE APOYO A LA GESTIÓN</v>
          </cell>
          <cell r="F520" t="str">
            <v xml:space="preserve">PRESTACIÓN DE SERVICIOS DE APOYO A LA GESTIÓN NECESARIO PARA EL DESARROLLO DE LOS DIFERENTES PROCESOS EN LA DISCIPLINA DE AJEDREZ DEL PROYECTO FICHA BPUNI BU 02 0711 2023 “FORTALECIMIENTO Y DESARROLLO DE ESTRATEGIAS Y ACCIONES DE BIENESTAR EN EL MARCO DEL DESARROLLO HUMANO EN PRO DE LOS INTEGRANTES DE LA COMUNIDAD UNIVERSITARIA DE LA UNIVERSIDAD DE LOS LLANOS” </v>
          </cell>
          <cell r="G520">
            <v>45334</v>
          </cell>
          <cell r="H520">
            <v>8384368</v>
          </cell>
          <cell r="I520" t="str">
            <v>Tres (03) meses y veintisiete (27) días calendario</v>
          </cell>
          <cell r="J520">
            <v>45334</v>
          </cell>
          <cell r="K520">
            <v>45450</v>
          </cell>
          <cell r="L520" t="str">
            <v>NO APLICA</v>
          </cell>
          <cell r="M520" t="str">
            <v>NO APLICA</v>
          </cell>
          <cell r="N520" t="str">
            <v>NO APLICA</v>
          </cell>
          <cell r="O520">
            <v>5</v>
          </cell>
          <cell r="P520">
            <v>1373302</v>
          </cell>
          <cell r="Q520">
            <v>45334</v>
          </cell>
          <cell r="R520">
            <v>45351</v>
          </cell>
          <cell r="S520">
            <v>2168371</v>
          </cell>
          <cell r="T520">
            <v>45352</v>
          </cell>
          <cell r="U520">
            <v>45382</v>
          </cell>
          <cell r="V520">
            <v>2168371</v>
          </cell>
          <cell r="W520">
            <v>45383</v>
          </cell>
          <cell r="X520">
            <v>45412</v>
          </cell>
          <cell r="Y520">
            <v>2168371</v>
          </cell>
          <cell r="Z520">
            <v>45413</v>
          </cell>
          <cell r="AA520">
            <v>45443</v>
          </cell>
          <cell r="AB520">
            <v>505953</v>
          </cell>
          <cell r="AC520">
            <v>45444</v>
          </cell>
          <cell r="AD520">
            <v>45450</v>
          </cell>
          <cell r="BI520" t="str">
            <v>División de Bienestar Universitario</v>
          </cell>
          <cell r="BJ520" t="str">
            <v>JHON FREYD MONROY RODRIGUEZ</v>
          </cell>
          <cell r="BK520" t="str">
            <v>Jefe de Oficina</v>
          </cell>
          <cell r="BL520">
            <v>143</v>
          </cell>
          <cell r="BM520">
            <v>45327.439849537041</v>
          </cell>
          <cell r="BN520">
            <v>422028670</v>
          </cell>
          <cell r="BO520">
            <v>926</v>
          </cell>
          <cell r="BP520">
            <v>45334</v>
          </cell>
          <cell r="BQ520">
            <v>8384368</v>
          </cell>
          <cell r="CS520"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520">
            <v>17336529</v>
          </cell>
          <cell r="CU520">
            <v>612</v>
          </cell>
          <cell r="CV520" t="str">
            <v>44110</v>
          </cell>
          <cell r="CY520">
            <v>7490</v>
          </cell>
          <cell r="CZ520" t="str">
            <v>M6</v>
          </cell>
        </row>
        <row r="521">
          <cell r="B521" t="str">
            <v>0422 DE 2024</v>
          </cell>
          <cell r="C521">
            <v>1121832996</v>
          </cell>
          <cell r="D521" t="str">
            <v>JHON EDISSON AREVALO CARDENAS</v>
          </cell>
          <cell r="E521" t="str">
            <v>CONTRATO DE PRESTACIÓN DE SERVICIOS DE APOYO A LA GESTIÓN</v>
          </cell>
          <cell r="F521" t="str">
            <v xml:space="preserve">PRESTACIÓN DE SERVICIOS DE APOYO A LA GESTIÓN NECESARIO PARA EL DESARROLLO DE LOS DIFERENTES PROCESOS EN LA DISCIPLINA DE VOLEIBOL DEL PROYECTO FICHA BPUNI BU 02 0711 2023 “FORTALECIMIENTO Y DESARROLLO DE ESTRATEGIAS Y ACCIONES DE BIENESTAR EN EL MARCO DEL DESARROLLO HUMANO EN PRO DE LOS INTEGRANTES DE LA COMUNIDAD UNIVERSITARIA DE LA UNIVERSIDAD DE LOS LLANOS” </v>
          </cell>
          <cell r="G521">
            <v>45334</v>
          </cell>
          <cell r="H521">
            <v>8384368</v>
          </cell>
          <cell r="I521" t="str">
            <v>Tres (03) meses y veintisiete (27) días calendario</v>
          </cell>
          <cell r="J521">
            <v>45334</v>
          </cell>
          <cell r="K521">
            <v>45450</v>
          </cell>
          <cell r="L521" t="str">
            <v>NO APLICA</v>
          </cell>
          <cell r="M521" t="str">
            <v>NO APLICA</v>
          </cell>
          <cell r="N521" t="str">
            <v>NO APLICA</v>
          </cell>
          <cell r="O521">
            <v>5</v>
          </cell>
          <cell r="P521">
            <v>1373302</v>
          </cell>
          <cell r="Q521">
            <v>45334</v>
          </cell>
          <cell r="R521">
            <v>45351</v>
          </cell>
          <cell r="S521">
            <v>2168371</v>
          </cell>
          <cell r="T521">
            <v>45352</v>
          </cell>
          <cell r="U521">
            <v>45382</v>
          </cell>
          <cell r="V521">
            <v>2168371</v>
          </cell>
          <cell r="W521">
            <v>45383</v>
          </cell>
          <cell r="X521">
            <v>45412</v>
          </cell>
          <cell r="Y521">
            <v>2168371</v>
          </cell>
          <cell r="Z521">
            <v>45413</v>
          </cell>
          <cell r="AA521">
            <v>45443</v>
          </cell>
          <cell r="AB521">
            <v>505953</v>
          </cell>
          <cell r="AC521">
            <v>45444</v>
          </cell>
          <cell r="AD521">
            <v>45450</v>
          </cell>
          <cell r="BI521" t="str">
            <v>División de Bienestar Universitario</v>
          </cell>
          <cell r="BJ521" t="str">
            <v>JHON FREYD MONROY RODRIGUEZ</v>
          </cell>
          <cell r="BK521" t="str">
            <v>Jefe de Oficina</v>
          </cell>
          <cell r="BL521">
            <v>143</v>
          </cell>
          <cell r="BM521">
            <v>45327.439849537041</v>
          </cell>
          <cell r="BN521">
            <v>422028670</v>
          </cell>
          <cell r="BO521">
            <v>932</v>
          </cell>
          <cell r="BP521">
            <v>45334</v>
          </cell>
          <cell r="BQ521">
            <v>8384368</v>
          </cell>
          <cell r="CS521" t="str">
            <v>1. Apoyar a la División de Bienestar Institucional en la planeación, desarrollo e implementación sesiones de práctica y entrenamiento deportivos, recreativos, formativos y competitivos o de acondicionamiento físico. 2. Apoyar la elaboración del plan de entrenamiento de la disciplina, desarrollar planes de juego, dirigir deportistas y jugadores durante los eventos deportivos. 3. Identificar y reclutar deportistas promisorios para fortalecer los procesos deportivos formativos y competitivos. 4. Contribuir en la planeación y ejecución de estrategias tendientes a incentivar la participación del personal administrativo y docente en las actividades programadas para la disciplina a cargo. 5. Apoyar a la División de Bienestar en la articulación de proyectos y/o actividades dirigidas al bienestar físico, al fomento de la actividad física y el deporte. 6. Prestar apoyo en la participación de los eventos formativos, lúdicos, recreativos, deportivos y campeonatos competitivos organizados desde la coordinación del Área de Recreación y Deportes, la División de Bienestar Universitario o a los que la Universidad de los Llanos sea invitada. 7. Contribuir por el buen uso de los escenarios e implementos deportivos puestos a su disposición para llevar a cabo los entrenamientos, los cuales deben ser utilizados exclusivamente para los integrantes de la comunidad Unillanista. 8. Velar por el aseguramiento de los registros de participación de la comunidad universitaria en los procesos deportivos, recreativos y competitivos adelantados desde la División de Bienestar Institucional. 9. Contribuir en la actualización de la base de datos o sistema de información que este habilitado para los usuarios del Área Recreación y Deportes, informes cualitativos y cuantitativos con sus respectivas evidencias fotográficas, deberán reportarlos de manera oportuna de acuerdo a las necesidades del área. 10. Apoyar a la División de Bienestar en la oferta y desarrollo de programas y actividades de fomento del deporte y la actividad física a través de medios digitales dirigido a funcionarios, docentes, estudiantes y egresados. 11. Brindar apoyo a la jefatura de Bienestar en los eventos institucionales que se realicen y sean liderados o apoyados por la Dirección de Bienestar Institucional.  12. Apoyar en la promoción de la práctica deportiva o de actividad física, realizando una actividad masiva como evento recreativo. 13. Apoyar con el fortalecimiento del club deportivo de la Universidad de los Llanos, por medio de las escuelas de formación, atendiendo las necesidades del mismo.</v>
          </cell>
          <cell r="CT521">
            <v>1121832996</v>
          </cell>
          <cell r="CU521">
            <v>612</v>
          </cell>
          <cell r="CV521" t="str">
            <v>44110</v>
          </cell>
          <cell r="CY521">
            <v>8299</v>
          </cell>
          <cell r="CZ521" t="str">
            <v>M6</v>
          </cell>
        </row>
        <row r="522">
          <cell r="B522" t="str">
            <v>0423 DE 2024</v>
          </cell>
          <cell r="C522">
            <v>82389505</v>
          </cell>
          <cell r="D522" t="str">
            <v>ALCY DUVAN OSORIO GALAN</v>
          </cell>
          <cell r="E522" t="str">
            <v>CONTRATO DE PRESTACIÓN DE SERVICIOS DE APOYO A LA GESTIÓN</v>
          </cell>
          <cell r="F522"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522">
            <v>45334</v>
          </cell>
          <cell r="H522">
            <v>11836748</v>
          </cell>
          <cell r="I522" t="str">
            <v>Tres (03) meses y veintisiete (27) días calendario</v>
          </cell>
          <cell r="J522">
            <v>45334</v>
          </cell>
          <cell r="K522">
            <v>45450</v>
          </cell>
          <cell r="L522" t="str">
            <v>NO APLICA</v>
          </cell>
          <cell r="M522" t="str">
            <v>NO APLICA</v>
          </cell>
          <cell r="N522" t="str">
            <v>NO APLICA</v>
          </cell>
          <cell r="O522">
            <v>5</v>
          </cell>
          <cell r="P522">
            <v>1938778</v>
          </cell>
          <cell r="Q522">
            <v>45334</v>
          </cell>
          <cell r="R522">
            <v>45351</v>
          </cell>
          <cell r="S522">
            <v>3061228</v>
          </cell>
          <cell r="T522">
            <v>45352</v>
          </cell>
          <cell r="U522">
            <v>45382</v>
          </cell>
          <cell r="V522">
            <v>3061228</v>
          </cell>
          <cell r="W522">
            <v>45383</v>
          </cell>
          <cell r="X522">
            <v>45412</v>
          </cell>
          <cell r="Y522">
            <v>3061228</v>
          </cell>
          <cell r="Z522">
            <v>45413</v>
          </cell>
          <cell r="AA522">
            <v>45443</v>
          </cell>
          <cell r="AB522">
            <v>714286</v>
          </cell>
          <cell r="AC522">
            <v>45444</v>
          </cell>
          <cell r="AD522">
            <v>45450</v>
          </cell>
          <cell r="BI522" t="str">
            <v>División de Bienestar Universitario</v>
          </cell>
          <cell r="BJ522" t="str">
            <v>JHON FREYD MONROY RODRIGUEZ</v>
          </cell>
          <cell r="BK522" t="str">
            <v>Jefe de Oficina</v>
          </cell>
          <cell r="BL522">
            <v>143</v>
          </cell>
          <cell r="BM522">
            <v>45327.439849537041</v>
          </cell>
          <cell r="BN522">
            <v>422028670</v>
          </cell>
          <cell r="BO522">
            <v>935</v>
          </cell>
          <cell r="BP522">
            <v>45334</v>
          </cell>
          <cell r="BQ522">
            <v>11836748</v>
          </cell>
          <cell r="CS522"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522">
            <v>82389505</v>
          </cell>
          <cell r="CU522">
            <v>612</v>
          </cell>
          <cell r="CV522" t="str">
            <v>44110</v>
          </cell>
          <cell r="CY522">
            <v>8559</v>
          </cell>
          <cell r="CZ522" t="str">
            <v>M3</v>
          </cell>
        </row>
        <row r="523">
          <cell r="B523" t="str">
            <v>0424 DE 2024</v>
          </cell>
          <cell r="C523">
            <v>1121859880</v>
          </cell>
          <cell r="D523" t="str">
            <v>DIANA CAROLINA HERNANDEZ SANCHEZ</v>
          </cell>
          <cell r="E523" t="str">
            <v>CONTRATO DE PRESTACIÓN DE SERVICIOS DE APOYO A LA GESTIÓN</v>
          </cell>
          <cell r="F523" t="str">
            <v xml:space="preserve">PRESTACIÓN DE SERVICIOS DE APOYO A LA GESTIÓN NECESARIO PARA EL DESARROLLO DE LOS DIFERENTES PROCESOS DE MEDIADORES COMUNICATIVOS - INTÉRPRETE EN LENGUA DE SEÑAS COLOMBIANA DEL PROYECTO FICHA BPUNI BU 02 0711 2023 “FORTALECIMIENTO Y DESARROLLO DE ESTRATEGIAS Y ACCIONES DE BIENESTAR EN EL MARCO DEL DESARROLLO HUMANO EN PRO DE LOS INTEGRANTES DE LA COMUNIDAD UNIVERSITARIA DE LA UNIVERSIDAD DE LOS LLANOS” </v>
          </cell>
          <cell r="G523">
            <v>45334</v>
          </cell>
          <cell r="H523">
            <v>11836748</v>
          </cell>
          <cell r="I523" t="str">
            <v>Tres (03) meses y veintisiete (27) días calendario</v>
          </cell>
          <cell r="J523">
            <v>45334</v>
          </cell>
          <cell r="K523">
            <v>45450</v>
          </cell>
          <cell r="L523" t="str">
            <v>NO APLICA</v>
          </cell>
          <cell r="M523" t="str">
            <v>NO APLICA</v>
          </cell>
          <cell r="N523" t="str">
            <v>NO APLICA</v>
          </cell>
          <cell r="O523">
            <v>5</v>
          </cell>
          <cell r="P523">
            <v>1938778</v>
          </cell>
          <cell r="Q523">
            <v>45334</v>
          </cell>
          <cell r="R523">
            <v>45351</v>
          </cell>
          <cell r="S523">
            <v>3061228</v>
          </cell>
          <cell r="T523">
            <v>45352</v>
          </cell>
          <cell r="U523">
            <v>45382</v>
          </cell>
          <cell r="V523">
            <v>3061228</v>
          </cell>
          <cell r="W523">
            <v>45383</v>
          </cell>
          <cell r="X523">
            <v>45412</v>
          </cell>
          <cell r="Y523">
            <v>3061228</v>
          </cell>
          <cell r="Z523">
            <v>45413</v>
          </cell>
          <cell r="AA523">
            <v>45443</v>
          </cell>
          <cell r="AB523">
            <v>714286</v>
          </cell>
          <cell r="AC523">
            <v>45444</v>
          </cell>
          <cell r="AD523">
            <v>45450</v>
          </cell>
          <cell r="BI523" t="str">
            <v>División de Bienestar Universitario</v>
          </cell>
          <cell r="BJ523" t="str">
            <v>JHON FREYD MONROY RODRIGUEZ</v>
          </cell>
          <cell r="BK523" t="str">
            <v>Jefe de Oficina</v>
          </cell>
          <cell r="BL523">
            <v>143</v>
          </cell>
          <cell r="BM523">
            <v>45327.439849537041</v>
          </cell>
          <cell r="BN523">
            <v>422028670</v>
          </cell>
          <cell r="BO523">
            <v>936</v>
          </cell>
          <cell r="BP523">
            <v>45334</v>
          </cell>
          <cell r="BQ523">
            <v>11836748</v>
          </cell>
          <cell r="CS523" t="str">
            <v>1. Apoyar a la División de Bienestar Institucional en el desarrollo del programa de inclusión por medio del servicio de interpretación en Lengua de Señas Colombiana-LSC. 2. Contribuir en la realización de lecturas y textos del español a L.S.C. para el estudiante no oyente. 3. Contribuir en la Interpretación L.S.C. al español escrito y simultáneo. 4. Prestar apoyo a la realización de tutorías de autoformación acompañamiento al estudiante no oyente. 5. Apoyar en la implementación de vocabulario técnico en acuerdo con el estudiante no oyente. 6. Coadyuvar y generar listados de palabras técnicas. 7. Colaborar en los espacios de sensibilización frente a la comunidad no oyente en los programas donde hay inclusión. 8. Prestar apoyo y acompañamiento al grupo de atención a la diversidad funcional de la Facultad de Ciencias Humanas y de la Educación y de la Unillanos ADIF. 9. Brindar apoyo y acompañamiento en trabajo de grupo al estudiante no oyente. 10. Contribuir a la corrección de textos en lengua de señas al español. 11. Colaborar en la concientización de la comunidad en los programas donde hay inclusión, en cuanto a las formas de comunicación escrita del estudiante no oyente. 12. Brindar apoyo a la jefatura de Bienestar en los eventos institucionales que se realicen y sean liderados o apoyados por la Dirección de Bienestar Institucional.</v>
          </cell>
          <cell r="CT523">
            <v>1121859880</v>
          </cell>
          <cell r="CU523">
            <v>612</v>
          </cell>
          <cell r="CV523" t="str">
            <v>44110</v>
          </cell>
          <cell r="CY523">
            <v>8299</v>
          </cell>
          <cell r="CZ523" t="str">
            <v>M6</v>
          </cell>
        </row>
        <row r="524">
          <cell r="B524" t="str">
            <v>0425 DE 2024</v>
          </cell>
          <cell r="C524">
            <v>1121840435</v>
          </cell>
          <cell r="D524" t="str">
            <v>LINA MARCELA GUERRERO BETANCOURT</v>
          </cell>
          <cell r="E524" t="str">
            <v>CONTRATO DE PRESTACIÓN DE SERVICIOS DE APOYO A LA GESTIÓN</v>
          </cell>
          <cell r="F524" t="str">
            <v xml:space="preserve">PRESTACIÓN DE SERVICIOS DE APOYO A LA GESTIÓN NECESARIO PARA EL DESARROLLO DE LOS DIFERENTES PROCESOS DE PROMOCIÓN Y FOMENTO DE ESTILOS DE VIDA SALUDABLES DEL PROYECTO FICHA BPUNI BU 02 0711 2023 “FORTALECIMIENTO Y DESARROLLO DE ESTRATEGIAS Y ACCIONES DE BIENESTAR EN EL MARCO DEL DESARROLLO HUMANO EN PRO DE LOS INTEGRANTES DE LA COMUNIDAD UNIVERSITARIA DE LA UNIVERSIDAD DE LOS LLANOS” </v>
          </cell>
          <cell r="G524">
            <v>45334</v>
          </cell>
          <cell r="H524">
            <v>8384368</v>
          </cell>
          <cell r="I524" t="str">
            <v>Tres (03) meses y veintisiete (27) días calendario</v>
          </cell>
          <cell r="J524">
            <v>45334</v>
          </cell>
          <cell r="K524">
            <v>45450</v>
          </cell>
          <cell r="L524" t="str">
            <v>NO APLICA</v>
          </cell>
          <cell r="M524" t="str">
            <v>NO APLICA</v>
          </cell>
          <cell r="N524" t="str">
            <v>NO APLICA</v>
          </cell>
          <cell r="O524">
            <v>5</v>
          </cell>
          <cell r="P524">
            <v>1373302</v>
          </cell>
          <cell r="Q524">
            <v>45334</v>
          </cell>
          <cell r="R524">
            <v>45351</v>
          </cell>
          <cell r="S524">
            <v>2168371</v>
          </cell>
          <cell r="T524">
            <v>45352</v>
          </cell>
          <cell r="U524">
            <v>45382</v>
          </cell>
          <cell r="V524">
            <v>2168371</v>
          </cell>
          <cell r="W524">
            <v>45383</v>
          </cell>
          <cell r="X524">
            <v>45412</v>
          </cell>
          <cell r="Y524">
            <v>2168371</v>
          </cell>
          <cell r="Z524">
            <v>45413</v>
          </cell>
          <cell r="AA524">
            <v>45443</v>
          </cell>
          <cell r="AB524">
            <v>505953</v>
          </cell>
          <cell r="AC524">
            <v>45444</v>
          </cell>
          <cell r="AD524">
            <v>45450</v>
          </cell>
          <cell r="BI524" t="str">
            <v>División de Bienestar Universitario</v>
          </cell>
          <cell r="BJ524" t="str">
            <v>JHON FREYD MONROY RODRIGUEZ</v>
          </cell>
          <cell r="BK524" t="str">
            <v>Jefe de Oficina</v>
          </cell>
          <cell r="BL524">
            <v>143</v>
          </cell>
          <cell r="BM524">
            <v>45327.439849537041</v>
          </cell>
          <cell r="BN524">
            <v>422028670</v>
          </cell>
          <cell r="BO524">
            <v>933</v>
          </cell>
          <cell r="BP524">
            <v>45334</v>
          </cell>
          <cell r="BQ524">
            <v>8384368</v>
          </cell>
          <cell r="CS524" t="str">
            <v>1. Apoyar en procedimientos de atención primaria dirigidos a la comunidad universitaria. 2. Contribuir en el aseguramiento de los registros de asistencia a los servicios de atención en salud de la comunidad universitaria. 3. Contribuir en la actualización de la base de datos o sistema de información que este habilitado para los usuarios del Área de Salud, informes estadísticos con sus respectivas evidencias fotográficas, deberán reportarlos al área. 4. Apoyar las actividades y eventos especiales que desde la División de Bienestar Universitario y la Universidad de los Llanos se realice. 5. Brindar apoyo en el cuidado del inventario físico de la División de Bienestar Universitario, de tal manera que catalogue las existencias, verifique su idoneidad y notifique oportunamente en caso de pérdida o deterioro de los mismos. 6. Brindar apoyo al manejo y organización del archivo documental físico y digital de acuerdo a las normas establecidas por la Ley General de Archivo y la Universidad, para que este se encuentre en completo orden. 7. Apoyar en el buen manejo individual, externo e interno en la implementación de los protocolos de bioseguridad dirigidos a la comunidad de la Universidad de los Llanos. 8. Brindar apoyo a la jefatura de Bienestar en los eventos institucionales que se realicen y sean liderados o apoyados por la Dirección de Bienestar Institucional.</v>
          </cell>
          <cell r="CT524">
            <v>1121840435</v>
          </cell>
          <cell r="CU524">
            <v>612</v>
          </cell>
          <cell r="CV524" t="str">
            <v>44110</v>
          </cell>
          <cell r="CY524">
            <v>8299</v>
          </cell>
          <cell r="CZ524" t="str">
            <v>M6</v>
          </cell>
        </row>
        <row r="525">
          <cell r="B525" t="str">
            <v>0426 DE 2024</v>
          </cell>
          <cell r="C525">
            <v>35261731</v>
          </cell>
          <cell r="D525" t="str">
            <v>MARIA CRISTINA BONELO TRUJILLO</v>
          </cell>
          <cell r="E525" t="str">
            <v>CONTRATO DE PRESTACIÓN DE SERVICIOS DE APOYO A LA GESTIÓN</v>
          </cell>
          <cell r="F525" t="str">
            <v>PRESTACIÓN DE SERVICIOS DE APOYO A LA GESTIÓN NECESARIO PARA EL FORTALECIMIENTO DE LOS PROCESOS DE LA DIVISIÓN DE BIBLIOTECA DE LA UNIVERSIDAD DE LOS LLANOS.</v>
          </cell>
          <cell r="G525">
            <v>45334</v>
          </cell>
          <cell r="H525">
            <v>7028069</v>
          </cell>
          <cell r="I525" t="str">
            <v>Tres (03) meses y veintisiete (27) días calendario</v>
          </cell>
          <cell r="J525">
            <v>45334</v>
          </cell>
          <cell r="K525">
            <v>45450</v>
          </cell>
          <cell r="L525" t="str">
            <v>NO APLICA</v>
          </cell>
          <cell r="M525" t="str">
            <v>NO APLICA</v>
          </cell>
          <cell r="N525" t="str">
            <v>NO APLICA</v>
          </cell>
          <cell r="O525">
            <v>5</v>
          </cell>
          <cell r="P525">
            <v>1151149</v>
          </cell>
          <cell r="Q525">
            <v>45334</v>
          </cell>
          <cell r="R525">
            <v>45351</v>
          </cell>
          <cell r="S525">
            <v>1817604</v>
          </cell>
          <cell r="T525">
            <v>45352</v>
          </cell>
          <cell r="U525">
            <v>45382</v>
          </cell>
          <cell r="V525">
            <v>1817604</v>
          </cell>
          <cell r="W525">
            <v>45383</v>
          </cell>
          <cell r="X525">
            <v>45412</v>
          </cell>
          <cell r="Y525">
            <v>1817604</v>
          </cell>
          <cell r="Z525">
            <v>45413</v>
          </cell>
          <cell r="AA525">
            <v>45443</v>
          </cell>
          <cell r="AB525">
            <v>424108</v>
          </cell>
          <cell r="AC525">
            <v>45444</v>
          </cell>
          <cell r="AD525">
            <v>45450</v>
          </cell>
          <cell r="BI525" t="str">
            <v>División de Biblioteca</v>
          </cell>
          <cell r="BJ525" t="str">
            <v>BLANCA HERMINDA NAVARRO ARGUELLO</v>
          </cell>
          <cell r="BK525" t="str">
            <v>Jefe de Oficina</v>
          </cell>
          <cell r="BL525">
            <v>153</v>
          </cell>
          <cell r="BM525">
            <v>45327.49181712963</v>
          </cell>
          <cell r="BN525">
            <v>275013935</v>
          </cell>
          <cell r="BO525">
            <v>961</v>
          </cell>
          <cell r="BP525">
            <v>45334</v>
          </cell>
          <cell r="BQ525">
            <v>7028069</v>
          </cell>
          <cell r="CS525"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v>
          </cell>
          <cell r="CT525">
            <v>35261731</v>
          </cell>
          <cell r="CU525">
            <v>436</v>
          </cell>
          <cell r="CV525" t="str">
            <v>432</v>
          </cell>
          <cell r="CY525">
            <v>8211</v>
          </cell>
          <cell r="CZ525" t="str">
            <v>M6</v>
          </cell>
        </row>
        <row r="526">
          <cell r="B526" t="str">
            <v>0427 DE 2024</v>
          </cell>
          <cell r="C526">
            <v>1121952656</v>
          </cell>
          <cell r="D526" t="str">
            <v>ANGY CAMILA CORREA PALACIOS</v>
          </cell>
          <cell r="E526" t="str">
            <v>CONTRATO DE PRESTACIÓN DE SERVICIOS DE APOYO A LA GESTIÓN</v>
          </cell>
          <cell r="F526" t="str">
            <v>PRESTACIÓN DE SERVICIOS DE APOYO A LA GESTIÓN NECESARIO PARA EL FORTALECIMIENTO DE LOS PROCESOS DE LA DIVISIÓN DE BIBLIOTECA DE LA UNIVERSIDAD DE LOS LLANOS.</v>
          </cell>
          <cell r="G526">
            <v>45334</v>
          </cell>
          <cell r="H526">
            <v>8384368</v>
          </cell>
          <cell r="I526" t="str">
            <v>Tres (03) meses y veintisiete (27) días calendario</v>
          </cell>
          <cell r="J526">
            <v>45334</v>
          </cell>
          <cell r="K526">
            <v>45450</v>
          </cell>
          <cell r="L526" t="str">
            <v>NO APLICA</v>
          </cell>
          <cell r="M526" t="str">
            <v>NO APLICA</v>
          </cell>
          <cell r="N526" t="str">
            <v>NO APLICA</v>
          </cell>
          <cell r="O526">
            <v>5</v>
          </cell>
          <cell r="P526">
            <v>1373302</v>
          </cell>
          <cell r="Q526">
            <v>45334</v>
          </cell>
          <cell r="R526">
            <v>45351</v>
          </cell>
          <cell r="S526">
            <v>2168371</v>
          </cell>
          <cell r="T526">
            <v>45352</v>
          </cell>
          <cell r="U526">
            <v>45382</v>
          </cell>
          <cell r="V526">
            <v>2168371</v>
          </cell>
          <cell r="W526">
            <v>45383</v>
          </cell>
          <cell r="X526">
            <v>45412</v>
          </cell>
          <cell r="Y526">
            <v>2168371</v>
          </cell>
          <cell r="Z526">
            <v>45413</v>
          </cell>
          <cell r="AA526">
            <v>45443</v>
          </cell>
          <cell r="AB526">
            <v>505953</v>
          </cell>
          <cell r="AC526">
            <v>45444</v>
          </cell>
          <cell r="AD526">
            <v>45450</v>
          </cell>
          <cell r="BI526" t="str">
            <v>División de Biblioteca</v>
          </cell>
          <cell r="BJ526" t="str">
            <v>BLANCA HERMINDA NAVARRO ARGUELLO</v>
          </cell>
          <cell r="BK526" t="str">
            <v>Jefe de Oficina</v>
          </cell>
          <cell r="BL526">
            <v>153</v>
          </cell>
          <cell r="BM526">
            <v>45327.49181712963</v>
          </cell>
          <cell r="BN526">
            <v>275013935</v>
          </cell>
          <cell r="BO526">
            <v>967</v>
          </cell>
          <cell r="BP526">
            <v>45334</v>
          </cell>
          <cell r="BQ526">
            <v>8384368</v>
          </cell>
          <cell r="CS526" t="str">
            <v>1. Apoyar los programas de formación de los servicios y recursos bibliográficos del Sistema de Bibliotecas de la Universidad. 2. Colaborar con los procedimientos del Repositorio Institucional. 3. Prestar apoyo en los procesos de gestión de los recursos bibliográficos del Sistema de Bibliotecas. 4. Apoyar los procesos de promoción de lectura en la Comunidad universitaria.</v>
          </cell>
          <cell r="CT526">
            <v>1121952656</v>
          </cell>
          <cell r="CU526">
            <v>436</v>
          </cell>
          <cell r="CV526" t="str">
            <v>432</v>
          </cell>
          <cell r="CY526">
            <v>7490</v>
          </cell>
          <cell r="CZ526" t="str">
            <v>M6</v>
          </cell>
        </row>
        <row r="527">
          <cell r="B527" t="str">
            <v>0428 DE 2024</v>
          </cell>
          <cell r="C527">
            <v>17314119</v>
          </cell>
          <cell r="D527" t="str">
            <v>FERNANDO FALLA LONDOÑO</v>
          </cell>
          <cell r="E527" t="str">
            <v>CONTRATO DE PRESTACIÓN DE SERVICIOS DE APOYO A LA GESTIÓN</v>
          </cell>
          <cell r="F527" t="str">
            <v>PRESTACIÓN DE SERVICIOS DE APOYO A LA GESTIÓN NECESARIO PARA EL FORTALECIMIENTO DE LOS PROCESOS DE LA DIVISIÓN DE BIBLIOTECA DE LA UNIVERSIDAD DE LOS LLANOS.</v>
          </cell>
          <cell r="G527">
            <v>45334</v>
          </cell>
          <cell r="H527">
            <v>7028069</v>
          </cell>
          <cell r="I527" t="str">
            <v>Tres (03) meses y veintisiete (27) días calendario</v>
          </cell>
          <cell r="J527">
            <v>45334</v>
          </cell>
          <cell r="K527">
            <v>45450</v>
          </cell>
          <cell r="L527" t="str">
            <v>NO APLICA</v>
          </cell>
          <cell r="M527" t="str">
            <v>NO APLICA</v>
          </cell>
          <cell r="N527" t="str">
            <v>NO APLICA</v>
          </cell>
          <cell r="O527">
            <v>5</v>
          </cell>
          <cell r="P527">
            <v>1151149</v>
          </cell>
          <cell r="Q527">
            <v>45334</v>
          </cell>
          <cell r="R527">
            <v>45351</v>
          </cell>
          <cell r="S527">
            <v>1817604</v>
          </cell>
          <cell r="T527">
            <v>45352</v>
          </cell>
          <cell r="U527">
            <v>45382</v>
          </cell>
          <cell r="V527">
            <v>1817604</v>
          </cell>
          <cell r="W527">
            <v>45383</v>
          </cell>
          <cell r="X527">
            <v>45412</v>
          </cell>
          <cell r="Y527">
            <v>1817604</v>
          </cell>
          <cell r="Z527">
            <v>45413</v>
          </cell>
          <cell r="AA527">
            <v>45443</v>
          </cell>
          <cell r="AB527">
            <v>424108</v>
          </cell>
          <cell r="AC527">
            <v>45444</v>
          </cell>
          <cell r="AD527">
            <v>45450</v>
          </cell>
          <cell r="BI527" t="str">
            <v>División de Biblioteca</v>
          </cell>
          <cell r="BJ527" t="str">
            <v>BLANCA HERMINDA NAVARRO ARGUELLO</v>
          </cell>
          <cell r="BK527" t="str">
            <v>Jefe de Oficina</v>
          </cell>
          <cell r="BL527">
            <v>153</v>
          </cell>
          <cell r="BM527">
            <v>45327.49181712963</v>
          </cell>
          <cell r="BN527">
            <v>275013935</v>
          </cell>
          <cell r="BO527">
            <v>960</v>
          </cell>
          <cell r="BP527">
            <v>45334</v>
          </cell>
          <cell r="BQ527">
            <v>7028069</v>
          </cell>
          <cell r="CS527"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v>
          </cell>
          <cell r="CT527">
            <v>17314119</v>
          </cell>
          <cell r="CU527">
            <v>436</v>
          </cell>
          <cell r="CV527" t="str">
            <v>432</v>
          </cell>
          <cell r="CY527">
            <v>8299</v>
          </cell>
          <cell r="CZ527" t="str">
            <v>M6</v>
          </cell>
        </row>
        <row r="528">
          <cell r="B528" t="str">
            <v>0429 DE 2024</v>
          </cell>
          <cell r="C528">
            <v>1121823692</v>
          </cell>
          <cell r="D528" t="str">
            <v>JONATAN SMITH SALAZAR DELGADO</v>
          </cell>
          <cell r="E528" t="str">
            <v>CONTRATO DE PRESTACIÓN DE SERVICIOS DE APOYO A LA GESTIÓN</v>
          </cell>
          <cell r="F528" t="str">
            <v>PRESTACIÓN DE SERVICIOS DE APOYO A LA GESTIÓN NECESARIO PARA EL FORTALECIMIENTO DE LOS PROCESOS DE SOPORTE TÉCNICO EN LA DIVISIÓN DE BIBLIOTECA DE LA UNIVERSIDAD DE LOS LLANOS.</v>
          </cell>
          <cell r="G528">
            <v>45334</v>
          </cell>
          <cell r="H528">
            <v>8384368</v>
          </cell>
          <cell r="I528" t="str">
            <v>Tres (03) meses y veintisiete (27) días calendario</v>
          </cell>
          <cell r="J528">
            <v>45334</v>
          </cell>
          <cell r="K528">
            <v>45450</v>
          </cell>
          <cell r="L528" t="str">
            <v>NO APLICA</v>
          </cell>
          <cell r="M528" t="str">
            <v>NO APLICA</v>
          </cell>
          <cell r="N528" t="str">
            <v>NO APLICA</v>
          </cell>
          <cell r="O528">
            <v>5</v>
          </cell>
          <cell r="P528">
            <v>1373302</v>
          </cell>
          <cell r="Q528">
            <v>45334</v>
          </cell>
          <cell r="R528">
            <v>45351</v>
          </cell>
          <cell r="S528">
            <v>2168371</v>
          </cell>
          <cell r="T528">
            <v>45352</v>
          </cell>
          <cell r="U528">
            <v>45382</v>
          </cell>
          <cell r="V528">
            <v>2168371</v>
          </cell>
          <cell r="W528">
            <v>45383</v>
          </cell>
          <cell r="X528">
            <v>45412</v>
          </cell>
          <cell r="Y528">
            <v>2168371</v>
          </cell>
          <cell r="Z528">
            <v>45413</v>
          </cell>
          <cell r="AA528">
            <v>45443</v>
          </cell>
          <cell r="AB528">
            <v>505953</v>
          </cell>
          <cell r="AC528">
            <v>45444</v>
          </cell>
          <cell r="AD528">
            <v>45450</v>
          </cell>
          <cell r="BI528" t="str">
            <v>División de Biblioteca</v>
          </cell>
          <cell r="BJ528" t="str">
            <v>BLANCA HERMINDA NAVARRO ARGUELLO</v>
          </cell>
          <cell r="BK528" t="str">
            <v>Jefe de Oficina</v>
          </cell>
          <cell r="BL528">
            <v>153</v>
          </cell>
          <cell r="BM528">
            <v>45327.49181712963</v>
          </cell>
          <cell r="BN528">
            <v>275013935</v>
          </cell>
          <cell r="BO528">
            <v>965</v>
          </cell>
          <cell r="BP528">
            <v>45334</v>
          </cell>
          <cell r="BQ528">
            <v>8384368</v>
          </cell>
          <cell r="CS528" t="str">
            <v>1. Apoyar en la capacitación e inducción en el uso y manejo de las plataformas y bases de datos de la División de Biblioteca. 2. Contribuir en el control de préstamo y manejo de las herramientas de las salas de la Biblioteca 3. Coadyuvar con el registro y control de usuarios en las plataformas de las Bibliotecas. 4. Prestar apoyo a los procesos de gestión de recurso bibliográficos. (Inventario, descarte, proceso de compra). 5. Apoyar con el soporte técnico e inventario de los equipos tecnológicos de la Biblioteca.</v>
          </cell>
          <cell r="CT528">
            <v>1121823692</v>
          </cell>
          <cell r="CU528">
            <v>436</v>
          </cell>
          <cell r="CV528" t="str">
            <v>432</v>
          </cell>
          <cell r="CY528">
            <v>6202</v>
          </cell>
          <cell r="CZ528" t="str">
            <v>M6</v>
          </cell>
        </row>
        <row r="529">
          <cell r="B529" t="str">
            <v>0430 DE 2024</v>
          </cell>
          <cell r="C529">
            <v>1121888669</v>
          </cell>
          <cell r="D529" t="str">
            <v>NORBEY MARIN MARIN</v>
          </cell>
          <cell r="E529" t="str">
            <v>CONTRATO DE PRESTACIÓN DE SERVICIOS DE APOYO A LA GESTIÓN</v>
          </cell>
          <cell r="F529" t="str">
            <v>PRESTACIÓN DE SERVICIOS DE APOYO A LA GESTIÓN NECESARIO PARA EL FORTALECIMIENTO DE LOS PROCESOS DE LA DIVISIÓN DE BIBLIOTECA DE LA UNIVERSIDAD DE LOS LLANOS.</v>
          </cell>
          <cell r="G529">
            <v>45334</v>
          </cell>
          <cell r="H529">
            <v>7028069</v>
          </cell>
          <cell r="I529" t="str">
            <v>Tres (03) meses y veintisiete (27) días calendario</v>
          </cell>
          <cell r="J529">
            <v>45334</v>
          </cell>
          <cell r="K529">
            <v>45450</v>
          </cell>
          <cell r="L529" t="str">
            <v>NO APLICA</v>
          </cell>
          <cell r="M529" t="str">
            <v>NO APLICA</v>
          </cell>
          <cell r="N529" t="str">
            <v>NO APLICA</v>
          </cell>
          <cell r="O529">
            <v>5</v>
          </cell>
          <cell r="P529">
            <v>1151149</v>
          </cell>
          <cell r="Q529">
            <v>45334</v>
          </cell>
          <cell r="R529">
            <v>45351</v>
          </cell>
          <cell r="S529">
            <v>1817604</v>
          </cell>
          <cell r="T529">
            <v>45352</v>
          </cell>
          <cell r="U529">
            <v>45382</v>
          </cell>
          <cell r="V529">
            <v>1817604</v>
          </cell>
          <cell r="W529">
            <v>45383</v>
          </cell>
          <cell r="X529">
            <v>45412</v>
          </cell>
          <cell r="Y529">
            <v>1817604</v>
          </cell>
          <cell r="Z529">
            <v>45413</v>
          </cell>
          <cell r="AA529">
            <v>45443</v>
          </cell>
          <cell r="AB529">
            <v>424108</v>
          </cell>
          <cell r="AC529">
            <v>45444</v>
          </cell>
          <cell r="AD529">
            <v>45450</v>
          </cell>
          <cell r="BI529" t="str">
            <v>División de Biblioteca</v>
          </cell>
          <cell r="BJ529" t="str">
            <v>BLANCA HERMINDA NAVARRO ARGUELLO</v>
          </cell>
          <cell r="BK529" t="str">
            <v>Jefe de Oficina</v>
          </cell>
          <cell r="BL529">
            <v>153</v>
          </cell>
          <cell r="BM529">
            <v>45327.49181712963</v>
          </cell>
          <cell r="BN529">
            <v>275013935</v>
          </cell>
          <cell r="BO529">
            <v>966</v>
          </cell>
          <cell r="BP529">
            <v>45334</v>
          </cell>
          <cell r="BQ529">
            <v>7028069</v>
          </cell>
          <cell r="CS529"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v>
          </cell>
          <cell r="CT529">
            <v>1121888669</v>
          </cell>
          <cell r="CU529">
            <v>436</v>
          </cell>
          <cell r="CV529" t="str">
            <v>432</v>
          </cell>
          <cell r="CY529">
            <v>8299</v>
          </cell>
          <cell r="CZ529" t="str">
            <v>M6</v>
          </cell>
        </row>
        <row r="530">
          <cell r="B530" t="str">
            <v>0431 DE 2024</v>
          </cell>
          <cell r="C530">
            <v>1022439066</v>
          </cell>
          <cell r="D530" t="str">
            <v>MARIA CAMILA LENGUA DELGADO</v>
          </cell>
          <cell r="E530" t="str">
            <v>CONTRATO DE PRESTACIÓN DE SERVICIOS DE APOYO A LA GESTIÓN</v>
          </cell>
          <cell r="F530" t="str">
            <v>PRESTACIÓN DE SERVICIOS DE APOYO A LA GESTIÓN NECESARIO PARA EL FORTALECIMIENTO DE LOS PROCESOS DE LA DIVISIÓN DE BIBLIOTECA DE LA UNIVERSIDAD DE LOS LLANOS.</v>
          </cell>
          <cell r="G530">
            <v>45334</v>
          </cell>
          <cell r="H530">
            <v>7028069</v>
          </cell>
          <cell r="I530" t="str">
            <v>Tres (03) meses y veintisiete (27) días calendario</v>
          </cell>
          <cell r="J530">
            <v>45334</v>
          </cell>
          <cell r="K530">
            <v>45450</v>
          </cell>
          <cell r="L530" t="str">
            <v>NO APLICA</v>
          </cell>
          <cell r="M530" t="str">
            <v>NO APLICA</v>
          </cell>
          <cell r="N530" t="str">
            <v>NO APLICA</v>
          </cell>
          <cell r="O530">
            <v>5</v>
          </cell>
          <cell r="P530">
            <v>1151149</v>
          </cell>
          <cell r="Q530">
            <v>45334</v>
          </cell>
          <cell r="R530">
            <v>45351</v>
          </cell>
          <cell r="S530">
            <v>1817604</v>
          </cell>
          <cell r="T530">
            <v>45352</v>
          </cell>
          <cell r="U530">
            <v>45382</v>
          </cell>
          <cell r="V530">
            <v>1817604</v>
          </cell>
          <cell r="W530">
            <v>45383</v>
          </cell>
          <cell r="X530">
            <v>45412</v>
          </cell>
          <cell r="Y530">
            <v>1817604</v>
          </cell>
          <cell r="Z530">
            <v>45413</v>
          </cell>
          <cell r="AA530">
            <v>45443</v>
          </cell>
          <cell r="AB530">
            <v>424108</v>
          </cell>
          <cell r="AC530">
            <v>45444</v>
          </cell>
          <cell r="AD530">
            <v>45450</v>
          </cell>
          <cell r="BI530" t="str">
            <v>División de Biblioteca</v>
          </cell>
          <cell r="BJ530" t="str">
            <v>BLANCA HERMINDA NAVARRO ARGUELLO</v>
          </cell>
          <cell r="BK530" t="str">
            <v>Jefe de Oficina</v>
          </cell>
          <cell r="BL530">
            <v>153</v>
          </cell>
          <cell r="BM530">
            <v>45327.49181712963</v>
          </cell>
          <cell r="BN530">
            <v>275013935</v>
          </cell>
          <cell r="BO530">
            <v>964</v>
          </cell>
          <cell r="BP530">
            <v>45334</v>
          </cell>
          <cell r="BQ530">
            <v>7028069</v>
          </cell>
          <cell r="CS530"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v>
          </cell>
          <cell r="CT530">
            <v>1022439066</v>
          </cell>
          <cell r="CU530">
            <v>436</v>
          </cell>
          <cell r="CV530" t="str">
            <v>432</v>
          </cell>
          <cell r="CY530">
            <v>8299</v>
          </cell>
          <cell r="CZ530" t="str">
            <v>M6</v>
          </cell>
        </row>
        <row r="531">
          <cell r="B531" t="str">
            <v>0432 DE 2024</v>
          </cell>
          <cell r="C531">
            <v>1121895515</v>
          </cell>
          <cell r="D531" t="str">
            <v>CARLOS ANDRES GARZON GUZMAN</v>
          </cell>
          <cell r="E531" t="str">
            <v>CONTRATO DE PRESTACIÓN DE SERVICIOS PROFESIONALES</v>
          </cell>
          <cell r="F531" t="str">
            <v>PRESTACIÓN DE SERVICIOS PROFESIONALES NECESARIO PARA EL FORTALECIMIENTO DE LOS PROCESOS ESTRATÉGICOS Y DE PLANEACIÓN DE LA OFICINA ASESORA DE PLANEACIÓN DE LA UNIVERSIDAD DE LOS LLANOS.</v>
          </cell>
          <cell r="G531">
            <v>45334</v>
          </cell>
          <cell r="H531">
            <v>15612263</v>
          </cell>
          <cell r="I531" t="str">
            <v>Cinco (05) meses y tres (03) días calendario</v>
          </cell>
          <cell r="J531">
            <v>45334</v>
          </cell>
          <cell r="K531">
            <v>45487</v>
          </cell>
          <cell r="L531" t="str">
            <v>NO APLICA</v>
          </cell>
          <cell r="M531" t="str">
            <v>NO APLICA</v>
          </cell>
          <cell r="N531" t="str">
            <v>NO APLICA</v>
          </cell>
          <cell r="O531">
            <v>6</v>
          </cell>
          <cell r="P531">
            <v>1938778</v>
          </cell>
          <cell r="Q531">
            <v>45334</v>
          </cell>
          <cell r="R531">
            <v>45351</v>
          </cell>
          <cell r="S531">
            <v>3061228</v>
          </cell>
          <cell r="T531">
            <v>45352</v>
          </cell>
          <cell r="U531">
            <v>45382</v>
          </cell>
          <cell r="V531">
            <v>3061228</v>
          </cell>
          <cell r="W531">
            <v>45383</v>
          </cell>
          <cell r="X531">
            <v>45412</v>
          </cell>
          <cell r="Y531">
            <v>3061228</v>
          </cell>
          <cell r="Z531">
            <v>45413</v>
          </cell>
          <cell r="AA531">
            <v>45443</v>
          </cell>
          <cell r="AB531">
            <v>3061228</v>
          </cell>
          <cell r="AC531">
            <v>45444</v>
          </cell>
          <cell r="AD531">
            <v>45473</v>
          </cell>
          <cell r="AE531">
            <v>1428573</v>
          </cell>
          <cell r="AF531">
            <v>45474</v>
          </cell>
          <cell r="AG531">
            <v>45487</v>
          </cell>
          <cell r="BI531" t="str">
            <v>Oficina Asesora de Planeación</v>
          </cell>
          <cell r="BJ531" t="str">
            <v xml:space="preserve">MARIA PAULA ESTUPIÑAN TIUSO  </v>
          </cell>
          <cell r="BK531" t="str">
            <v>Asesora de Planeación</v>
          </cell>
          <cell r="BL531">
            <v>210</v>
          </cell>
          <cell r="BM531">
            <v>45334</v>
          </cell>
          <cell r="BN531">
            <v>15612263</v>
          </cell>
          <cell r="BO531">
            <v>1006</v>
          </cell>
          <cell r="BP531">
            <v>45334</v>
          </cell>
          <cell r="BQ531">
            <v>15612263</v>
          </cell>
          <cell r="CS531" t="str">
            <v>1. Apoyar el proceso de costeo de los bienes y servicios que ofrece la Universidad. 2. Contribuir en la elaboración de documentos con proyecciones financieras y poblacionales para la toma de decisiones. 3. Apoyar la elaboración de las propuestas de normatividad o ajuste normativo resultado de la elaboración de análisis financieros y aplicación de modelos de costeo. 4. Apoyar el proceso de actualización de los derechos pecuniarios de la Universidad de los Llanos. 5. Brindar apoyo en la verificación de la información de los formatos de SIRECI reportado a la Oficina de Planeación. 6. Apoyar en el proceso de actualización de tarifas de servicios ofrecidos por la Universidad de los Llanos. 7. Coadyuvar en la elaboración de las proyecciones financieras de los programas académicos.</v>
          </cell>
          <cell r="CT531">
            <v>1121895515.0999999</v>
          </cell>
          <cell r="CU531">
            <v>436</v>
          </cell>
          <cell r="CV531">
            <v>240</v>
          </cell>
          <cell r="CY531">
            <v>7220</v>
          </cell>
          <cell r="CZ531" t="str">
            <v>M6</v>
          </cell>
        </row>
        <row r="532">
          <cell r="B532" t="str">
            <v>0433 DE 2024</v>
          </cell>
          <cell r="D532" t="str">
            <v>No. Libre</v>
          </cell>
        </row>
        <row r="533">
          <cell r="B533" t="str">
            <v>0434 DE 2024</v>
          </cell>
          <cell r="C533">
            <v>1121882349</v>
          </cell>
          <cell r="D533" t="str">
            <v>MAICOL ANDREY MATEUS BEJARANO</v>
          </cell>
          <cell r="E533" t="str">
            <v>CONTRATO DE PRESTACIÓN DE SERVICIOS DE APOYO A LA GESTIÓN</v>
          </cell>
          <cell r="F533" t="str">
            <v>PRESTACIÓN DE SERVICIOS DE APOYO A LA GESTIÓN NECESARIO PARA EL DESARROLLO DEL PROYECTO FICHA BPUNI VIARE 03 3110 2023 “FORTALECIMIENTO ESTRATÉGICO DE LA CULTURA ORGANIZACIONAL EN LA COMUNICACIÓN INTEGRAL DE LA UNIVERSIDAD DE LOS LLANOS”</v>
          </cell>
          <cell r="G533">
            <v>45334</v>
          </cell>
          <cell r="H533">
            <v>12359707</v>
          </cell>
          <cell r="I533" t="str">
            <v>Cinco (05) meses y tres (03) días calendario</v>
          </cell>
          <cell r="J533">
            <v>45334</v>
          </cell>
          <cell r="K533">
            <v>45487</v>
          </cell>
          <cell r="L533" t="str">
            <v>NO APLICA</v>
          </cell>
          <cell r="M533" t="str">
            <v>NO APLICA</v>
          </cell>
          <cell r="N533" t="str">
            <v>NO APLICA</v>
          </cell>
          <cell r="O533">
            <v>6</v>
          </cell>
          <cell r="P533">
            <v>1534866</v>
          </cell>
          <cell r="Q533">
            <v>45334</v>
          </cell>
          <cell r="R533">
            <v>45351</v>
          </cell>
          <cell r="S533">
            <v>2423472</v>
          </cell>
          <cell r="T533">
            <v>45352</v>
          </cell>
          <cell r="U533">
            <v>45382</v>
          </cell>
          <cell r="V533">
            <v>2423472</v>
          </cell>
          <cell r="W533">
            <v>45383</v>
          </cell>
          <cell r="X533">
            <v>45412</v>
          </cell>
          <cell r="Y533">
            <v>2423472</v>
          </cell>
          <cell r="Z533">
            <v>45413</v>
          </cell>
          <cell r="AA533">
            <v>45443</v>
          </cell>
          <cell r="AB533">
            <v>2423472</v>
          </cell>
          <cell r="AC533">
            <v>45444</v>
          </cell>
          <cell r="AD533">
            <v>45473</v>
          </cell>
          <cell r="AE533">
            <v>1130953</v>
          </cell>
          <cell r="AF533">
            <v>45474</v>
          </cell>
          <cell r="AG533">
            <v>45487</v>
          </cell>
          <cell r="BI533" t="str">
            <v>Secretaria General</v>
          </cell>
          <cell r="BJ533" t="str">
            <v>DEIVER GIOVANNY QUINTERO REYES</v>
          </cell>
          <cell r="BK533" t="str">
            <v>Secretario General</v>
          </cell>
          <cell r="BL533">
            <v>212</v>
          </cell>
          <cell r="BM533">
            <v>45334</v>
          </cell>
          <cell r="BN533">
            <v>24719414</v>
          </cell>
          <cell r="BO533">
            <v>1007</v>
          </cell>
          <cell r="BP533">
            <v>45334</v>
          </cell>
          <cell r="BQ533">
            <v>12359707</v>
          </cell>
          <cell r="CS533" t="str">
            <v>1. Prestar apoyo en la realización de piezas gráficas para redes sociales y publicidad. 2. Prestar apoyo en el diseño de tarjetas (invitaciones, alusivos a una fecha importante, festividades, entre otros). 3. Contribuir en elaboración y edición de video clips y videos Institucionales. 4. Apoyar con la elaboración del boletín informativo digital El Unillanista y El periódico “Revista Contexto de proyección social”. Prestar apoyo en el registro fotográfico de eventos institucionales. 5. Apoyar en el diseño en la transmisión en vivo de eventos institucionales, a través de las redes sociales oficiales. 6. Ayudar en la revisión y actualización de matrices correspondientes al Área de Comunicaciones. 7. Contribuir con el manejo y cuidado de todas las herramientas tecnológicas e implementos que sean puestos a su disposición para el desarrollo de sus actividades.</v>
          </cell>
          <cell r="CT533">
            <v>1121882349</v>
          </cell>
          <cell r="CU533">
            <v>620</v>
          </cell>
          <cell r="CV533">
            <v>40063</v>
          </cell>
          <cell r="CY533">
            <v>8299</v>
          </cell>
          <cell r="CZ533" t="str">
            <v>M6</v>
          </cell>
        </row>
        <row r="534">
          <cell r="B534" t="str">
            <v>0435 DE 2024</v>
          </cell>
          <cell r="C534">
            <v>1117322745</v>
          </cell>
          <cell r="D534" t="str">
            <v>LWCDUIG GUARIN ARCINIEGAS</v>
          </cell>
          <cell r="E534" t="str">
            <v>CONTRATO DE PRESTACIÓN DE SERVICIOS DE APOYO A LA GESTIÓN</v>
          </cell>
          <cell r="F534" t="str">
            <v xml:space="preserve">PRESTACIÓN DE SERVICIOS DE APOYO A LA GESTIÓN NECESARIO PARA EL DESARROLLO DEL PROYECTO FICHA BPUNI PLAN 02 0311 2023 “FORTALECIMIENTO DEL SISTEMA DE GESTIÓN UNIVERSITARIO DE LA UNIVERSIDAD DE LOS LLANOS” </v>
          </cell>
          <cell r="G534">
            <v>45334</v>
          </cell>
          <cell r="H534">
            <v>12359707</v>
          </cell>
          <cell r="I534" t="str">
            <v>Cinco (05) meses y tres (03) días calendario</v>
          </cell>
          <cell r="J534">
            <v>45334</v>
          </cell>
          <cell r="K534">
            <v>45487</v>
          </cell>
          <cell r="L534" t="str">
            <v>NO APLICA</v>
          </cell>
          <cell r="M534" t="str">
            <v>NO APLICA</v>
          </cell>
          <cell r="N534" t="str">
            <v>NO APLICA</v>
          </cell>
          <cell r="O534">
            <v>6</v>
          </cell>
          <cell r="P534">
            <v>1534866</v>
          </cell>
          <cell r="Q534">
            <v>45334</v>
          </cell>
          <cell r="R534">
            <v>45351</v>
          </cell>
          <cell r="S534">
            <v>2423472</v>
          </cell>
          <cell r="T534">
            <v>45352</v>
          </cell>
          <cell r="U534">
            <v>45382</v>
          </cell>
          <cell r="V534">
            <v>2423472</v>
          </cell>
          <cell r="W534">
            <v>45383</v>
          </cell>
          <cell r="X534">
            <v>45412</v>
          </cell>
          <cell r="Y534">
            <v>2423472</v>
          </cell>
          <cell r="Z534">
            <v>45413</v>
          </cell>
          <cell r="AA534">
            <v>45443</v>
          </cell>
          <cell r="AB534">
            <v>2423472</v>
          </cell>
          <cell r="AC534">
            <v>45444</v>
          </cell>
          <cell r="AD534">
            <v>45473</v>
          </cell>
          <cell r="AE534">
            <v>1130953</v>
          </cell>
          <cell r="AF534">
            <v>45474</v>
          </cell>
          <cell r="AG534">
            <v>45487</v>
          </cell>
          <cell r="BI534" t="str">
            <v>Oficina Asesora de Planeación</v>
          </cell>
          <cell r="BJ534" t="str">
            <v xml:space="preserve">MARIA PAULA ESTUPIÑAN TIUSO  </v>
          </cell>
          <cell r="BK534" t="str">
            <v>Asesora de Planeación</v>
          </cell>
          <cell r="BL534">
            <v>211</v>
          </cell>
          <cell r="BM534">
            <v>45334</v>
          </cell>
          <cell r="BN534">
            <v>26285257</v>
          </cell>
          <cell r="BO534">
            <v>1008</v>
          </cell>
          <cell r="BP534">
            <v>45334</v>
          </cell>
          <cell r="BQ534">
            <v>12359707</v>
          </cell>
          <cell r="CS534" t="str">
            <v>1. Brindar apoyo en el control y cuidado fitosanitario de la compensación ambiental. 2. Colaborar en el mantenimiento de reforzamiento de cercas. 3. Apoyar con la limpieza de zonas verdes y control de maleza. 4. Coadyuvar en las actividades de resiembra de la compensación forestal. 5. Apoyar en la elaboración del informe de monitoreo y acondicionamiento de plántulas.</v>
          </cell>
          <cell r="CT534">
            <v>1117322745</v>
          </cell>
          <cell r="CU534">
            <v>641</v>
          </cell>
          <cell r="CV534">
            <v>24021</v>
          </cell>
          <cell r="CY534">
            <v>8299</v>
          </cell>
          <cell r="CZ534" t="str">
            <v>M6</v>
          </cell>
        </row>
        <row r="535">
          <cell r="B535" t="str">
            <v>0436 DE 2024</v>
          </cell>
          <cell r="C535">
            <v>1106790776</v>
          </cell>
          <cell r="D535" t="str">
            <v>VALENTINA HERNANDEZ VIVAS</v>
          </cell>
          <cell r="E535" t="str">
            <v>CONTRATO DE PRESTACIÓN DE SERVICIOS PROFESIONALES</v>
          </cell>
          <cell r="F535" t="str">
            <v>PRESTACIÓN DE SERVICIOS PROFESIONALES NECESARIO PARA EL DESARROLLO DEL PROYECTO FICHA BPUNI VIARE 03 3110 2023 “FORTALECIMIENTO ESTRATÉGICO DE LA CULTURA ORGANIZACIONAL EN LA COMUNICACIÓN INTEGRAL DE LA UNIVERSIDAD DE LOS LLANOS”</v>
          </cell>
          <cell r="G535">
            <v>45334</v>
          </cell>
          <cell r="H535">
            <v>13925550</v>
          </cell>
          <cell r="I535" t="str">
            <v>Cinco (05) meses y tres (03) días calendario</v>
          </cell>
          <cell r="J535">
            <v>45334</v>
          </cell>
          <cell r="K535">
            <v>45487</v>
          </cell>
          <cell r="L535" t="str">
            <v>NO APLICA</v>
          </cell>
          <cell r="M535" t="str">
            <v>NO APLICA</v>
          </cell>
          <cell r="N535" t="str">
            <v>NO APLICA</v>
          </cell>
          <cell r="O535">
            <v>6</v>
          </cell>
          <cell r="P535">
            <v>1729317</v>
          </cell>
          <cell r="Q535">
            <v>45334</v>
          </cell>
          <cell r="R535">
            <v>45351</v>
          </cell>
          <cell r="S535">
            <v>2730500</v>
          </cell>
          <cell r="T535">
            <v>45352</v>
          </cell>
          <cell r="U535">
            <v>45382</v>
          </cell>
          <cell r="V535">
            <v>2730500</v>
          </cell>
          <cell r="W535">
            <v>45383</v>
          </cell>
          <cell r="X535">
            <v>45412</v>
          </cell>
          <cell r="Y535">
            <v>2730500</v>
          </cell>
          <cell r="Z535">
            <v>45413</v>
          </cell>
          <cell r="AA535">
            <v>45443</v>
          </cell>
          <cell r="AB535">
            <v>2730500</v>
          </cell>
          <cell r="AC535">
            <v>45444</v>
          </cell>
          <cell r="AD535">
            <v>45473</v>
          </cell>
          <cell r="AE535">
            <v>1274233</v>
          </cell>
          <cell r="AF535">
            <v>45474</v>
          </cell>
          <cell r="AG535">
            <v>45487</v>
          </cell>
          <cell r="BI535" t="str">
            <v>Secretaria General</v>
          </cell>
          <cell r="BJ535" t="str">
            <v>DEIVER GIOVANNY QUINTERO REYES</v>
          </cell>
          <cell r="BK535" t="str">
            <v>Secretario General</v>
          </cell>
          <cell r="BL535">
            <v>146</v>
          </cell>
          <cell r="BM535">
            <v>45327.440960648149</v>
          </cell>
          <cell r="BN535">
            <v>40689979</v>
          </cell>
          <cell r="BO535">
            <v>959</v>
          </cell>
          <cell r="BP535">
            <v>45334</v>
          </cell>
          <cell r="BQ535">
            <v>13925550</v>
          </cell>
          <cell r="CS535" t="str">
            <v>1. Contribuir en la construcción de estrategias de comunicación y plan de comunicaciones institucional. 2.  Prestar apoyo en el diseño y producción de contenidos en formato de audio y a fines para medios internos y externos. 3. Prestar apoyo en la redacción de boletines internos y de prensa de acuerdo a las fuentes asignadas. 4. Prestar apoyo en la redacción de notas informativas. 5. Colaborar con el acompañamiento y cubrimiento de los diferentes eventos de la Universidad de los Llanos por parte del proceso de comunicación institucional.  6. Prestar apoyo en las transmisiones y protocolo de eventos institucionales a través de redes sociales, de acuerdo a requerimientos y disponibilidad. 7. Prestar apoyo en el manejo y publicación en la página web de la institución. 8. Prestar apoyo en la realización del boletín ‘El Unillanista’ y el periódico “Revista Contexto de proyección social”. 9. Apoyar en la revisión y actualización de matrices correspondientes al Área de Comunicaciones. 10. Contribuir con el manejo y cuidado de todas las herramientas tecnológicas e implementos que sean puestos a su disposición para el desarrollo de sus actividades. 11. Contribuir en las actividades administrativas que se desarrollan en marco del proyecto Ficha BPUNI VIARE 03 3110 2023 “Fortalecimiento estratégico de la cultura organizacional en la comunicación integral de la Universidad de los Llanos”. 12. Brindar apoyo en la creación de material audiovisual (reels, historias) de los eventos desarrollados por la Universidad con el fin de dinamizar las interacciones en las redes sociales.</v>
          </cell>
          <cell r="CT535">
            <v>1106790776</v>
          </cell>
          <cell r="CU535">
            <v>620</v>
          </cell>
          <cell r="CV535" t="str">
            <v>40063</v>
          </cell>
          <cell r="CY535">
            <v>7490</v>
          </cell>
          <cell r="CZ535" t="str">
            <v>M6</v>
          </cell>
        </row>
        <row r="536">
          <cell r="B536" t="str">
            <v>0437 DE 2024</v>
          </cell>
          <cell r="C536">
            <v>86067624</v>
          </cell>
          <cell r="D536" t="str">
            <v>LUIS ALFREDO HERNANDEZ AYALA</v>
          </cell>
          <cell r="E536" t="str">
            <v>CONTRATO DE PRESTACIÓN DE SERVICIOS DE APOYO A LA GESTIÓN</v>
          </cell>
          <cell r="F536" t="str">
            <v>PRESTACIÓN DE SERVICIOS DE APOYO A LA GESTIÓN NECESARIO PARA EL FORTALECIMIENTO DE LOS PROCESOS OPERATIVOS DE SERVICIOS GENERALES DE LA UNIVERSIDAD DE LOS LLANOS.</v>
          </cell>
          <cell r="G536">
            <v>45334</v>
          </cell>
          <cell r="H536">
            <v>9269780</v>
          </cell>
          <cell r="I536" t="str">
            <v>Cinco (05) meses y tres (03) días calendario</v>
          </cell>
          <cell r="J536">
            <v>45334</v>
          </cell>
          <cell r="K536">
            <v>45487</v>
          </cell>
          <cell r="L536" t="str">
            <v>NO APLICA</v>
          </cell>
          <cell r="M536" t="str">
            <v>NO APLICA</v>
          </cell>
          <cell r="N536" t="str">
            <v>NO APLICA</v>
          </cell>
          <cell r="O536">
            <v>6</v>
          </cell>
          <cell r="P536">
            <v>1151149</v>
          </cell>
          <cell r="Q536">
            <v>45334</v>
          </cell>
          <cell r="R536">
            <v>45351</v>
          </cell>
          <cell r="S536">
            <v>1817604</v>
          </cell>
          <cell r="T536">
            <v>45352</v>
          </cell>
          <cell r="U536">
            <v>45382</v>
          </cell>
          <cell r="V536">
            <v>1817604</v>
          </cell>
          <cell r="W536">
            <v>45383</v>
          </cell>
          <cell r="X536">
            <v>45412</v>
          </cell>
          <cell r="Y536">
            <v>1817604</v>
          </cell>
          <cell r="Z536">
            <v>45413</v>
          </cell>
          <cell r="AA536">
            <v>45443</v>
          </cell>
          <cell r="AB536">
            <v>1817604</v>
          </cell>
          <cell r="AC536">
            <v>45444</v>
          </cell>
          <cell r="AD536">
            <v>45473</v>
          </cell>
          <cell r="AE536">
            <v>848215</v>
          </cell>
          <cell r="AF536">
            <v>45474</v>
          </cell>
          <cell r="AG536">
            <v>45487</v>
          </cell>
          <cell r="BI536" t="str">
            <v>Vicerrectoría de Recursos Universitarios</v>
          </cell>
          <cell r="BJ536" t="str">
            <v>CLAUDIA CONSTANZA GANTIVA ORTEGON</v>
          </cell>
          <cell r="BK536" t="str">
            <v>Técnico Administrativo</v>
          </cell>
          <cell r="BL536">
            <v>153</v>
          </cell>
          <cell r="BM536">
            <v>45327.49181712963</v>
          </cell>
          <cell r="BN536">
            <v>275013935</v>
          </cell>
          <cell r="BO536">
            <v>962</v>
          </cell>
          <cell r="BP536">
            <v>45334</v>
          </cell>
          <cell r="BQ536">
            <v>9269780</v>
          </cell>
          <cell r="CS536" t="str">
            <v>1. Colaborar en la inspección preoperacional del vehículo según el cronograma estipulado por el Área de Servicios Generales, así como el reporte oportuno de novedades para la programación de los mantenimientos correctivos. 2. Coadyuvar en el cargue y descargue de bienes y materiales según indicaciones del Área de Servicios Generales, además de asistir en el transporte de personal cuando sea necesario. 3. Contribuir en la implementación de los procedimientos del sistema de gestión de calidad, seguridad vial, seguridad y salud en el trabajo estipulados por la Universidad de Los Llanos, así como las diferentes normas de tránsito y transporte. 4. Colaborar en el buen uso y cuidado del vehículo, así como de las herramientas entregadas para el desempeño de sus actividades. 5. Brindar apoyo cuando se requiera en reparaciones de mecánica básica.</v>
          </cell>
          <cell r="CT536">
            <v>86067624</v>
          </cell>
          <cell r="CU536">
            <v>436</v>
          </cell>
          <cell r="CV536" t="str">
            <v>423</v>
          </cell>
          <cell r="CY536">
            <v>8299</v>
          </cell>
          <cell r="CZ536" t="str">
            <v>M6</v>
          </cell>
        </row>
        <row r="537">
          <cell r="B537" t="str">
            <v>0438 DE 2024</v>
          </cell>
          <cell r="C537">
            <v>1018405643</v>
          </cell>
          <cell r="D537" t="str">
            <v>JUAN DAVID TORRES RADA</v>
          </cell>
          <cell r="E537" t="str">
            <v>CONTRATO DE PRESTACIÓN DE SERVICIOS DE APOYO A LA GESTIÓN</v>
          </cell>
          <cell r="F537" t="str">
            <v>PRESTACIÓN DE SERVICIOS DE APOYO A LA GESTIÓN NECESARIO PARA EL FORTALECIMIENTO DE LOS PROCESOS DE LA DIVISIÓN DE BIBLIOTECA DE LA UNIVERSIDAD DE LOS LLANOS.</v>
          </cell>
          <cell r="G537">
            <v>45334</v>
          </cell>
          <cell r="H537">
            <v>7028069</v>
          </cell>
          <cell r="I537" t="str">
            <v>Tres (03) meses y veintisiete (27) días calendario</v>
          </cell>
          <cell r="J537">
            <v>45334</v>
          </cell>
          <cell r="K537">
            <v>45450</v>
          </cell>
          <cell r="L537" t="str">
            <v>NO APLICA</v>
          </cell>
          <cell r="M537" t="str">
            <v>NO APLICA</v>
          </cell>
          <cell r="N537" t="str">
            <v>NO APLICA</v>
          </cell>
          <cell r="O537">
            <v>5</v>
          </cell>
          <cell r="P537">
            <v>1151149</v>
          </cell>
          <cell r="Q537">
            <v>45334</v>
          </cell>
          <cell r="R537">
            <v>45351</v>
          </cell>
          <cell r="S537">
            <v>1817604</v>
          </cell>
          <cell r="T537">
            <v>45352</v>
          </cell>
          <cell r="U537">
            <v>45382</v>
          </cell>
          <cell r="V537">
            <v>1817604</v>
          </cell>
          <cell r="W537">
            <v>45383</v>
          </cell>
          <cell r="X537">
            <v>45412</v>
          </cell>
          <cell r="Y537">
            <v>1817604</v>
          </cell>
          <cell r="Z537">
            <v>45413</v>
          </cell>
          <cell r="AA537">
            <v>45443</v>
          </cell>
          <cell r="AB537">
            <v>424108</v>
          </cell>
          <cell r="AC537">
            <v>45444</v>
          </cell>
          <cell r="AD537">
            <v>45450</v>
          </cell>
          <cell r="BI537" t="str">
            <v>División de Biblioteca</v>
          </cell>
          <cell r="BJ537" t="str">
            <v>BLANCA HERMINDA NAVARRO ARGUELLO</v>
          </cell>
          <cell r="BK537" t="str">
            <v>Jefe de Oficina</v>
          </cell>
          <cell r="BL537">
            <v>153</v>
          </cell>
          <cell r="BM537">
            <v>45327.49181712963</v>
          </cell>
          <cell r="BN537">
            <v>275013935</v>
          </cell>
          <cell r="BO537">
            <v>963</v>
          </cell>
          <cell r="BP537">
            <v>45334</v>
          </cell>
          <cell r="BQ537">
            <v>7028069</v>
          </cell>
          <cell r="CS537" t="str">
            <v>1. Apoyar en el proceso de préstamo de los recursos bibliográficos físicos, a través del módulo automatizado de circulación y préstamo. 2. Prestar apoyo en la ubicación de los recursos bibliográficos en la estantería, de forma correcta teniendo en cuenta el Sistema de Clasificación Decimal DEWEY y la clasificación local de las colecciones. 3. Colaborar con el reporte en el formato establecido para la actividad, las multas generadas en el módulo automatizado de circulación y préstamo de la plataforma. 4. Prestar apoyo a los procesos de gestión de recurso bibliográficos.</v>
          </cell>
          <cell r="CT537">
            <v>1018405643</v>
          </cell>
          <cell r="CU537">
            <v>436</v>
          </cell>
          <cell r="CV537" t="str">
            <v>432</v>
          </cell>
          <cell r="CY537">
            <v>8299</v>
          </cell>
          <cell r="CZ537" t="str">
            <v>M6</v>
          </cell>
        </row>
        <row r="538">
          <cell r="B538" t="str">
            <v>0439 DE 2024</v>
          </cell>
          <cell r="D538" t="str">
            <v>No. Vice Recursos / Regalías</v>
          </cell>
        </row>
        <row r="539">
          <cell r="B539" t="str">
            <v>0440 DE 2024</v>
          </cell>
          <cell r="D539" t="str">
            <v>No. Vice Recursos / Regalías</v>
          </cell>
        </row>
        <row r="540">
          <cell r="B540" t="str">
            <v>0441 DE 2024</v>
          </cell>
          <cell r="D540" t="str">
            <v>No. Vice Recursos / Regalías</v>
          </cell>
        </row>
        <row r="541">
          <cell r="B541" t="str">
            <v>0442 DE 2024</v>
          </cell>
          <cell r="C541">
            <v>1121883331</v>
          </cell>
          <cell r="D541" t="str">
            <v>KAREN GORDILLO AGUILAR</v>
          </cell>
          <cell r="E541" t="str">
            <v>CONTRATO DE PRESTACIÓN DE SERVICIOS PROFESIONALES</v>
          </cell>
          <cell r="F541" t="str">
            <v>PRESTACIÓN DE SERVICIOS PROFESIONALES NECESARIO PARA EL DESARROLLO DEL PROYECTO FICHA BPUNI PLAN 02 0311 2023 “FORTALECIMIENTO DEL SISTEMA DE GESTIÓN UNIVERSITARIO DE LA UNIVERSIDAD DE LOS LLANOS – ACTUALIZACIÓN I”</v>
          </cell>
          <cell r="G541">
            <v>45335</v>
          </cell>
          <cell r="H541">
            <v>13925550</v>
          </cell>
          <cell r="I541" t="str">
            <v>Cinco (05) meses y tres (03) días calendario</v>
          </cell>
          <cell r="J541">
            <v>45335</v>
          </cell>
          <cell r="K541">
            <v>45488</v>
          </cell>
          <cell r="L541" t="str">
            <v>NO APLICA</v>
          </cell>
          <cell r="M541" t="str">
            <v>NO APLICA</v>
          </cell>
          <cell r="N541" t="str">
            <v>NO APLICA</v>
          </cell>
          <cell r="O541">
            <v>6</v>
          </cell>
          <cell r="P541">
            <v>1638300</v>
          </cell>
          <cell r="Q541">
            <v>45335</v>
          </cell>
          <cell r="R541">
            <v>45351</v>
          </cell>
          <cell r="S541">
            <v>2730500</v>
          </cell>
          <cell r="T541">
            <v>45352</v>
          </cell>
          <cell r="U541">
            <v>45382</v>
          </cell>
          <cell r="V541">
            <v>2730500</v>
          </cell>
          <cell r="W541">
            <v>45383</v>
          </cell>
          <cell r="X541">
            <v>45412</v>
          </cell>
          <cell r="Y541">
            <v>2730500</v>
          </cell>
          <cell r="Z541">
            <v>45413</v>
          </cell>
          <cell r="AA541">
            <v>45443</v>
          </cell>
          <cell r="AB541">
            <v>2730500</v>
          </cell>
          <cell r="AC541">
            <v>45444</v>
          </cell>
          <cell r="AD541">
            <v>45473</v>
          </cell>
          <cell r="AE541">
            <v>1365250</v>
          </cell>
          <cell r="AF541">
            <v>45474</v>
          </cell>
          <cell r="AG541">
            <v>45488</v>
          </cell>
          <cell r="BI541" t="str">
            <v>Oficina Asesora de Planeación</v>
          </cell>
          <cell r="BJ541" t="str">
            <v xml:space="preserve">MARIA PAULA ESTUPIÑAN TIUSO  </v>
          </cell>
          <cell r="BK541" t="str">
            <v>Asesora de Planeación</v>
          </cell>
          <cell r="BL541">
            <v>211</v>
          </cell>
          <cell r="BM541">
            <v>45334</v>
          </cell>
          <cell r="BN541">
            <v>26285257</v>
          </cell>
          <cell r="BO541">
            <v>1017</v>
          </cell>
          <cell r="BP541">
            <v>45334</v>
          </cell>
          <cell r="BQ541">
            <v>13925550</v>
          </cell>
          <cell r="CS541" t="str">
            <v>1. Contribuir de manera activa al fortalecimiento, optimización y mejora del Sistema de Gestión Ambiental, cumpliendo con los requisitos establecidos en la Norma ISO 14001:2015. 2. Apoyar la implementación, seguimiento y evaluación del Plan de Ahorro y uso eficiente del Agua (PUEAA), así como su actualización, realizando un seguimiento detallado de su progreso y llevar a cabo evaluaciones periódicas que permitan identificar áreas de mejora y optimización en el uso del agua en la Universidad de los Llanos. 3. Colaborar en la implementación, seguimiento y evaluación del programa de ahorro y uso eficiente de la energía, realizando un seguimiento detallado de su progreso y llevar a cabo evaluaciones periódicas que permitan identificar áreas de mejora y optimización en el uso de la energía en la Universidad de los Llanos. 4. Contribuir en la implementación, seguimiento y evaluación de la compensación forestal de Manacacias. 5. Apoyar el desarrollo de auditorías internas en los sistemas de gestión. 6. Coadyuvar en los reportes de las Autodeclaraciones de vertimiento y Consumo de agua a la Autoridad Ambiental. 7. Contribuir en el seguimiento a los objetivos, no conformidades y acciones correctivas del SGA. 8. Colaborar en el seguimiento al Formato de identificación y a los requisitos de las partes interesadas del sistema de gestión ambiental y de cambio y oportunidades. 9. Apoyar el desarrollo de las actividades de la Mesa Ambiental Universitaria y siembra de árboles en la institución.</v>
          </cell>
          <cell r="CT541">
            <v>1121883331</v>
          </cell>
          <cell r="CU541">
            <v>641</v>
          </cell>
          <cell r="CV541">
            <v>24021</v>
          </cell>
          <cell r="CY541">
            <v>8299</v>
          </cell>
          <cell r="CZ541" t="str">
            <v>M6</v>
          </cell>
        </row>
        <row r="542">
          <cell r="B542" t="str">
            <v>0443 DE 2024</v>
          </cell>
          <cell r="D542" t="str">
            <v>No. Vice Recursos / Regalías</v>
          </cell>
        </row>
        <row r="543">
          <cell r="B543" t="str">
            <v>0444 DE 2024</v>
          </cell>
          <cell r="D543" t="str">
            <v>No. Vice Recursos / Regalías</v>
          </cell>
        </row>
        <row r="544">
          <cell r="B544" t="str">
            <v>0445 DE 2024</v>
          </cell>
          <cell r="D544" t="str">
            <v>No. Vice Recursos / Regalías</v>
          </cell>
        </row>
        <row r="545">
          <cell r="B545" t="str">
            <v>0446 DE 2024</v>
          </cell>
          <cell r="D545" t="str">
            <v>No. Vice Recursos / Regalías</v>
          </cell>
        </row>
        <row r="546">
          <cell r="B546" t="str">
            <v>0447 DE 2024</v>
          </cell>
          <cell r="D546" t="str">
            <v>No. Vice Recursos / Regalías</v>
          </cell>
        </row>
        <row r="547">
          <cell r="B547" t="str">
            <v>0448 DE 2024</v>
          </cell>
          <cell r="D547" t="str">
            <v>No. Vice Recursos / Regalías</v>
          </cell>
        </row>
        <row r="548">
          <cell r="B548" t="str">
            <v>0449 DE 2024</v>
          </cell>
          <cell r="D548" t="str">
            <v>No. Vice Recursos / Regalías</v>
          </cell>
        </row>
        <row r="549">
          <cell r="B549" t="str">
            <v>0450 DE 2024</v>
          </cell>
          <cell r="C549">
            <v>1010066901</v>
          </cell>
          <cell r="D549" t="str">
            <v>ALEXANDRA BEDOYA MUÑOZ</v>
          </cell>
          <cell r="E549" t="str">
            <v>CONTRATO DE PRESTACIÓN DE SERVICIOS PROFESIONALES</v>
          </cell>
          <cell r="F549" t="str">
            <v>PRESTACIÓN DE SERVICIOS PROFESIONALES NECESARIO PARA EL DESARROLLO DEL PROYECTO FICHA BPUNI VIAC 03 2710 2023 “APOYO A LOS PROCESOS DE ASEGURAMIENTO DE LA CALIDAD ACADÉMICA EN LA UNIVERSIDAD DE LOS LLANOS”</v>
          </cell>
          <cell r="G549">
            <v>45341</v>
          </cell>
          <cell r="H549">
            <v>10922000</v>
          </cell>
          <cell r="I549" t="str">
            <v>Cuatro (04) meses calendario</v>
          </cell>
          <cell r="J549">
            <v>45341</v>
          </cell>
          <cell r="K549">
            <v>45461</v>
          </cell>
          <cell r="L549" t="str">
            <v>NO APLICA</v>
          </cell>
          <cell r="M549" t="str">
            <v>NO APLICA</v>
          </cell>
          <cell r="N549" t="str">
            <v>NO APLICA</v>
          </cell>
          <cell r="O549">
            <v>5</v>
          </cell>
          <cell r="P549">
            <v>1092200</v>
          </cell>
          <cell r="Q549">
            <v>45341</v>
          </cell>
          <cell r="R549">
            <v>45351</v>
          </cell>
          <cell r="S549">
            <v>2730500</v>
          </cell>
          <cell r="T549">
            <v>45352</v>
          </cell>
          <cell r="U549">
            <v>45382</v>
          </cell>
          <cell r="V549">
            <v>2730500</v>
          </cell>
          <cell r="W549">
            <v>45383</v>
          </cell>
          <cell r="X549">
            <v>45412</v>
          </cell>
          <cell r="Y549">
            <v>2730500</v>
          </cell>
          <cell r="Z549">
            <v>45413</v>
          </cell>
          <cell r="AA549">
            <v>45443</v>
          </cell>
          <cell r="AB549">
            <v>1638300</v>
          </cell>
          <cell r="AC549">
            <v>45444</v>
          </cell>
          <cell r="AD549">
            <v>45461</v>
          </cell>
          <cell r="BI549" t="str">
            <v>Vicerrectoría Académica</v>
          </cell>
          <cell r="BJ549" t="str">
            <v>MARIA PAULA ESTUPIÑAN TIUSO</v>
          </cell>
          <cell r="BK549" t="str">
            <v>Asesora de Planeación</v>
          </cell>
          <cell r="BL549">
            <v>295</v>
          </cell>
          <cell r="BM549">
            <v>45341.606620370374</v>
          </cell>
          <cell r="BN549">
            <v>10922000</v>
          </cell>
          <cell r="BO549">
            <v>1134</v>
          </cell>
          <cell r="BP549">
            <v>45341</v>
          </cell>
          <cell r="BQ549">
            <v>10922000</v>
          </cell>
          <cell r="CS549" t="str">
            <v>1. Apoyar la recolección de la información necesaria para los procesos de autoevaluación institucional y de los programas académicos. 2. Consolidar un repositorio para almacenamiento de la información estadística de la Universidad de los Llanos. 3. Apoyar la elaboración de información estadística derivada de la recolección de datos institucionales.  4. Apoyar la elaboración de reportes necesarios por las diferentes unidades académicas de la Institución. 5. Apoyar la elaboración de la herramienta y/o aplicativo para la consulta y alimentación de la información del repositorio estadístico de la Universidad de los Llanos.</v>
          </cell>
          <cell r="CT549">
            <v>1010066901</v>
          </cell>
          <cell r="CU549">
            <v>617</v>
          </cell>
          <cell r="CV549" t="str">
            <v>53016</v>
          </cell>
          <cell r="CY549">
            <v>8299</v>
          </cell>
          <cell r="CZ549" t="str">
            <v>M6</v>
          </cell>
        </row>
        <row r="550">
          <cell r="B550" t="str">
            <v>0451 DE 2024</v>
          </cell>
          <cell r="C550">
            <v>1121962924</v>
          </cell>
          <cell r="D550" t="str">
            <v>GERMAN ALEJANDRO PEÑARANDA RUGELIS</v>
          </cell>
          <cell r="E550" t="str">
            <v>CONTRATO DE PRESTACIÓN DE SERVICIOS DE APOYO A LA GESTIÓN</v>
          </cell>
          <cell r="F550" t="str">
            <v>PRESTACIÓN DE SERVICIOS DE APOYO A LA GESTIÓN NECESARIO PARA EL DESARROLLO DEL PROYECTO FICHA BPUNI VIARE 03 3110 2023 “FORTALECIMIENTO ESTRATÉGICO DE LA CULTURA ORGANIZACIONAL EN LA COMUNICACIÓN INTEGRAL DE LA UNIVERSIDAD DE LOS LLANOS”</v>
          </cell>
          <cell r="G550">
            <v>45341</v>
          </cell>
          <cell r="H550">
            <v>11794230</v>
          </cell>
          <cell r="I550" t="str">
            <v>Cuatro (04) meses y veintiséis (26) días calendario</v>
          </cell>
          <cell r="J550">
            <v>45341</v>
          </cell>
          <cell r="K550">
            <v>45487</v>
          </cell>
          <cell r="L550" t="str">
            <v>NO APLICA</v>
          </cell>
          <cell r="M550" t="str">
            <v>NO APLICA</v>
          </cell>
          <cell r="N550" t="str">
            <v>NO APLICA</v>
          </cell>
          <cell r="O550">
            <v>6</v>
          </cell>
          <cell r="P550">
            <v>969389</v>
          </cell>
          <cell r="Q550">
            <v>45341</v>
          </cell>
          <cell r="R550">
            <v>45351</v>
          </cell>
          <cell r="S550">
            <v>2423472</v>
          </cell>
          <cell r="T550">
            <v>45352</v>
          </cell>
          <cell r="U550">
            <v>45382</v>
          </cell>
          <cell r="V550">
            <v>2423472</v>
          </cell>
          <cell r="W550">
            <v>45383</v>
          </cell>
          <cell r="X550">
            <v>45412</v>
          </cell>
          <cell r="Y550">
            <v>2423472</v>
          </cell>
          <cell r="Z550">
            <v>45413</v>
          </cell>
          <cell r="AA550">
            <v>45443</v>
          </cell>
          <cell r="AB550">
            <v>2423472</v>
          </cell>
          <cell r="AC550">
            <v>45444</v>
          </cell>
          <cell r="AD550">
            <v>45473</v>
          </cell>
          <cell r="AE550">
            <v>1130953</v>
          </cell>
          <cell r="AF550">
            <v>45474</v>
          </cell>
          <cell r="AG550">
            <v>45487</v>
          </cell>
          <cell r="BI550" t="str">
            <v>Secretaria General</v>
          </cell>
          <cell r="BJ550" t="str">
            <v>DEIVER GIOVANNY QUINTERO REYES</v>
          </cell>
          <cell r="BK550" t="str">
            <v>Secretario General</v>
          </cell>
          <cell r="BL550">
            <v>296</v>
          </cell>
          <cell r="BM550">
            <v>45341.612395833334</v>
          </cell>
          <cell r="BN550">
            <v>11794230</v>
          </cell>
          <cell r="BO550">
            <v>1135</v>
          </cell>
          <cell r="BP550">
            <v>45341</v>
          </cell>
          <cell r="BQ550">
            <v>11794230</v>
          </cell>
          <cell r="CS550" t="str">
            <v>1. Prestar apoyo en la realización de piezas gráficas para promocionar la oferta académica de las diferentes sedes de la institución. 2. Apoyar en la elaboración de piezas gráficas de acuerdo a solicitudes de facultades, programas y dependencias. 3. Contribuir con la elaboración y edición de videos para la acreditación institucional y acreditación de programas. 4. Prestar apoyo en el registro fotográfico y audiovisual de eventos institucionales. 5. Prestar apoyo técnico en la realización de transmisiones en vivo de eventos institucionales a través de las redes oficiales. 6. Contribuir en la preproducción, producción y posproducción del programa informativo Unillanos al día. 7. Prestar apoyo para la realización en la transmisión del programa audiovisual Unillanos responde. 8. Apoyar en la organización y depuración de banco de imágenes y videos en el drive de comunicaciones. 9. Apoyar en la revisión y actualización de matrices correspondientes al Área de Comunicaciones. 10. Contribuir con el manejo y cuidado de todas las herramientas tecnológicas e implementos que sean puestos a su disposición para el desarrollo de sus actividades.</v>
          </cell>
          <cell r="CT550">
            <v>1121962924</v>
          </cell>
          <cell r="CU550">
            <v>620</v>
          </cell>
          <cell r="CV550" t="str">
            <v>40063</v>
          </cell>
          <cell r="CY550">
            <v>8299</v>
          </cell>
          <cell r="CZ550" t="str">
            <v>M6</v>
          </cell>
        </row>
        <row r="551">
          <cell r="B551" t="str">
            <v>0452 DE 2024</v>
          </cell>
          <cell r="C551">
            <v>1121883302</v>
          </cell>
          <cell r="D551" t="str">
            <v>EVELYNE ALEXANDRA BENITEZ GUTIERREZ</v>
          </cell>
          <cell r="E551" t="str">
            <v>CONTRATO DE PRESTACIÓN DE SERVICIOS PROFESIONALES</v>
          </cell>
          <cell r="F551" t="str">
            <v>PRESTACIÓN DE SERVICIOS PROFESIONALES NECESARIO PARA EL FORTALECIMIENTO DE LOS PROCESOS DE GESTIÓN JURÍDICA DE LA OFICINA ASESORA JURÍDICA DE LA UNIVERSIDAD DE LOS LLANOS.</v>
          </cell>
          <cell r="G551">
            <v>45341</v>
          </cell>
          <cell r="H551">
            <v>14897976</v>
          </cell>
          <cell r="I551" t="str">
            <v>Cuatro (04) meses y veintiséis (26) días calendario</v>
          </cell>
          <cell r="J551">
            <v>45341</v>
          </cell>
          <cell r="K551">
            <v>45487</v>
          </cell>
          <cell r="L551" t="str">
            <v>NO APLICA</v>
          </cell>
          <cell r="M551" t="str">
            <v>NO APLICA</v>
          </cell>
          <cell r="N551" t="str">
            <v>NO APLICA</v>
          </cell>
          <cell r="O551">
            <v>6</v>
          </cell>
          <cell r="P551">
            <v>1224491</v>
          </cell>
          <cell r="Q551">
            <v>45341</v>
          </cell>
          <cell r="R551">
            <v>45351</v>
          </cell>
          <cell r="S551">
            <v>3061228</v>
          </cell>
          <cell r="T551">
            <v>45352</v>
          </cell>
          <cell r="U551">
            <v>45382</v>
          </cell>
          <cell r="V551">
            <v>3061228</v>
          </cell>
          <cell r="W551">
            <v>45383</v>
          </cell>
          <cell r="X551">
            <v>45412</v>
          </cell>
          <cell r="Y551">
            <v>3061228</v>
          </cell>
          <cell r="Z551">
            <v>45413</v>
          </cell>
          <cell r="AA551">
            <v>45443</v>
          </cell>
          <cell r="AB551">
            <v>3061228</v>
          </cell>
          <cell r="AC551">
            <v>45444</v>
          </cell>
          <cell r="AD551">
            <v>45473</v>
          </cell>
          <cell r="AE551">
            <v>1428573</v>
          </cell>
          <cell r="AF551">
            <v>45474</v>
          </cell>
          <cell r="AG551">
            <v>45487</v>
          </cell>
          <cell r="BI551" t="str">
            <v>Oficina Asesora Jurídica</v>
          </cell>
          <cell r="BJ551" t="str">
            <v>ZULITH ANDREA ROMERO MARTIN</v>
          </cell>
          <cell r="BK551" t="str">
            <v>Asesora Jurídica</v>
          </cell>
          <cell r="BL551">
            <v>299</v>
          </cell>
          <cell r="BM551">
            <v>45341.672118055554</v>
          </cell>
          <cell r="BN551">
            <v>14897976</v>
          </cell>
          <cell r="BO551">
            <v>1141</v>
          </cell>
          <cell r="BP551">
            <v>45341</v>
          </cell>
          <cell r="BQ551">
            <v>14897976</v>
          </cell>
          <cell r="CS551" t="str">
            <v>1. Contribuir y prestar apoyo jurídico en la proyección de conceptos jurídicos. 2. Prestar apoyo en asesorías jurídicas cuando le sean requeridas por la Asesora Jurídica. 3. Contribuir y prestar apoyo jurídico en la proyección de las respuestas a las solicitudes efectuadas por los órganos de control. 4. Contribuir y prestar apoyo jurídico en la proyección o revisión de respuestas de las solicitudes y/o consultas realizadas por los diferentes estamentos de la Universidad. Así como, aquellas consultas asignadas por el despacho de Rectoría, conforme a las directrices impartidas por la Asesora Jurídica y la normatividad propia del asunto. 5. Contribuir y prestar apoyo jurídico en la proyección o revisión de respuestas a los derechos de petición. 6. Contribuir y prestar apoyo jurídico en lo pertinente al seguimiento y control de los procesos judiciales a través de la página Web de Ekogui. 7. Contribuir y prestar apoyo jurídico en el seguimiento, validación y consolidación de informes ejecutivos respecto de los procesos judiciales que se encuentren en curso donde una de las partes procesales sea la Universidad de los Llanos, información la cual deberá suministrarse ante los órganos de control y demás entidades públicas, conforme las estipulaciones normativas aplicables. 8. Contribuir y prestar apoyo jurídico, respecto de los procesos judiciales en curso y conforme las circunstancias particulares de índole legal que enmarcan cada proceso. Según sea requerido por la Asesora Jurídica. 9. Contribuir y prestar apoyo jurídico a la Asesora Jurídica externa, en relación a la información disponible de los diferentes procesos judiciales en curso. 10. Contribuir y prestar apoyo jurídico en los distintos procesos de defensa judicial donde la Universidad de los Llanos es parte. 11. Contribuir y prestar apoyo jurídico en la proyección o revisión de actos administrativos, documentos, informes, requerimientos y circulares, a suscribir por parte de la Universidad de los Llanos, de acuerdo a la naturaleza de los mismos y conforme a la normatividad aplicable. 12. Contribuir y prestar apoyo jurídico con la proyección o revisión de respuestas a los recursos que sean interpuestos contra los actos administrativos expedidos por la Universidad de los Llanos y que se trasladen al conocimiento y competencia de la oficina Asesora Jurídica. 13. Contribuir y prestar apoyo jurídico en lo inherente a las respuestas que ha de otorgarse a los estrados judiciales, conforme a las designaciones de peritazgos efectuadas en procesos judiciales y las cuales vinculan a la Universidad de los Llanos.  14. Contribuir y prestar apoyo jurídico en el acompañamiento a las distintas sesiones del comité conciliación efectuados al interior de la Universidad de los Llanos, coadyuvando en la proyección de las actas del comité y citaciones respectivas, así como, en la elaboración de los informes de gestión respectivos. 15. Contribuir y prestar apoyo jurídico en el proceso de trámite para el pago de autos, sentencias, laudos arbitrales y conciliaciones en contra de la Universidad, conforme la normatividad aplicable y los lineamientos institucionales existentes. 16. Apoyar la ejecución del programa anual de auditorías internas de gestión y calidad en caso de que la Oficina Asesora de Control Interno así lo requiera. 17. Contribuir y prestar apoyo jurídico en la revisión, verificación y cumplimiento de la documentación requerida para la vinculación por contrato de prestación de servicios profesionales o de apoyo a la gestión, conforme la normativa institucional aplicable a los procesos de contratación directa. 18. Contribuir y prestar apoyo jurídico en la revisión de las minutas de contrato de prestación de servicios profesionales o de apoyo a la gestión, así como, todos los actos que modifiquen y/o ajusten las estipulaciones contractuales iniciales, conforme la normativa institucional aplicable a los procesos de contratación directa. 19. Contribuir y prestar apoyo en el manejo de plataforma SECOP II, respecto del cargue de documentación necesaria dentro del proceso gestión contractual de los contratos de prestación de servicios profesionales o de apoyo a la gestión suscritos por la Universidad de los Llanos y conforme las estipulaciones normativas aplicables. 20. Contribuir y prestar apoyo jurídico en los tramites, procesos, sesiones, asesorías, acompañamientos y capacitaciones, de acuerdo a la competencia de la Oficina Asesora Jurídica en el Comité de Asuntos de Genero de la Universidad de los Llanos. 21. Contribuir y prestar apoyo jurídico conforme la normativa institucional y el marco legal aplicable a las Comisiones Disciplinarias Estudiantiles de Facultad al interior de la Universidad de los Llanos.</v>
          </cell>
          <cell r="CT551">
            <v>1121883302</v>
          </cell>
          <cell r="CU551">
            <v>436</v>
          </cell>
          <cell r="CV551" t="str">
            <v>210</v>
          </cell>
          <cell r="CY551">
            <v>7490</v>
          </cell>
          <cell r="CZ551" t="str">
            <v>M6</v>
          </cell>
        </row>
        <row r="552">
          <cell r="B552" t="str">
            <v>0453 DE 2024</v>
          </cell>
          <cell r="C552">
            <v>1121912783</v>
          </cell>
          <cell r="D552" t="str">
            <v>KATHERINE TATIANA PEREZ CASTAÑEDA</v>
          </cell>
          <cell r="E552" t="str">
            <v>CONTRATO DE PRESTACIÓN DE SERVICIOS PROFESIONALES</v>
          </cell>
          <cell r="F552" t="str">
            <v>PRESTACIÓN DE SERVICIOS PROFESIONALES NECESARIO PARA EL FORTALECIMIENTO DEL PROCESO DE AUTOEVALUACIÓN EN EL PROGRAMA DE DOCTORADO EN CIENCIAS AGRARIAS, EN EL MARCO DEL ASEGURAMIENTO DE LA CALIDAD ACADÉMICA DE LA UNIVERSIDAD DE LOS LLANOS.</v>
          </cell>
          <cell r="G552">
            <v>45341</v>
          </cell>
          <cell r="H552">
            <v>10922000</v>
          </cell>
          <cell r="I552" t="str">
            <v>Cuatro (04) meses calendario</v>
          </cell>
          <cell r="J552">
            <v>45341</v>
          </cell>
          <cell r="K552">
            <v>45461</v>
          </cell>
          <cell r="L552" t="str">
            <v>NO APLICA</v>
          </cell>
          <cell r="M552" t="str">
            <v>NO APLICA</v>
          </cell>
          <cell r="N552" t="str">
            <v>NO APLICA</v>
          </cell>
          <cell r="O552">
            <v>5</v>
          </cell>
          <cell r="P552">
            <v>1092200</v>
          </cell>
          <cell r="Q552">
            <v>45341</v>
          </cell>
          <cell r="R552">
            <v>45351</v>
          </cell>
          <cell r="S552">
            <v>2730500</v>
          </cell>
          <cell r="T552">
            <v>45352</v>
          </cell>
          <cell r="U552">
            <v>45382</v>
          </cell>
          <cell r="V552">
            <v>2730500</v>
          </cell>
          <cell r="W552">
            <v>45383</v>
          </cell>
          <cell r="X552">
            <v>45412</v>
          </cell>
          <cell r="Y552">
            <v>2730500</v>
          </cell>
          <cell r="Z552">
            <v>45413</v>
          </cell>
          <cell r="AA552">
            <v>45443</v>
          </cell>
          <cell r="AB552">
            <v>1638300</v>
          </cell>
          <cell r="AC552">
            <v>45444</v>
          </cell>
          <cell r="AD552">
            <v>45461</v>
          </cell>
          <cell r="BI552" t="str">
            <v>Facultad de Ciencias Agropecuarias y Recursos Naturales</v>
          </cell>
          <cell r="BJ552" t="str">
            <v>CRISTÓBAL LUGO LÓPEZ</v>
          </cell>
          <cell r="BK552" t="str">
            <v>Decano de la Facultad de Ciencias Agropecuarias y Recursos Naturales</v>
          </cell>
          <cell r="BL552">
            <v>297</v>
          </cell>
          <cell r="BM552">
            <v>45341.622824074075</v>
          </cell>
          <cell r="BN552">
            <v>25819976</v>
          </cell>
          <cell r="BO552">
            <v>1137</v>
          </cell>
          <cell r="BP552">
            <v>45341</v>
          </cell>
          <cell r="BQ552">
            <v>10922000</v>
          </cell>
          <cell r="CS552" t="str">
            <v>1. Contribuir con la ejecución de las actividades necesarias para la realización del segundo proceso de autoevaluación del programa de Doctorado en Ciencias Agrarias ofrecido por la Facultad de Ciencias Agropecuarias y Recursos Naturales. 2. Colaborar en la recopilación, análisis de la información y elaboración de los respectivos informes, con el propósito de someter el Programa a acreditación en alta calidad por el Consejo de Nacional de Acreditación. 3. Apoyar la búsqueda, recopilación y sistematización de la información que se requiera para el análisis y autoevaluación de los factores definidos en el modelo de acreditación del Consejo Nacional de Acreditación. 4. Coadyuvar en la construcción de los documentos, instrumentos e informes documentales, así como la recolección de la información requerida para la acreditación de alta calidad del Programa. 5. Apoyar el proceso de formulación del Plan de Mejoramiento que se derive del proceso de autoevaluación.</v>
          </cell>
          <cell r="CT552">
            <v>1121912783</v>
          </cell>
          <cell r="CU552">
            <v>241</v>
          </cell>
          <cell r="CV552" t="str">
            <v>56200</v>
          </cell>
          <cell r="CY552">
            <v>8299</v>
          </cell>
          <cell r="CZ552" t="str">
            <v>M6</v>
          </cell>
        </row>
        <row r="553">
          <cell r="B553" t="str">
            <v>0454 DE 2024</v>
          </cell>
          <cell r="C553">
            <v>1121896021</v>
          </cell>
          <cell r="D553" t="str">
            <v>YAIR LEANDRO ZAPATA MUÑOZ</v>
          </cell>
          <cell r="E553" t="str">
            <v>CONTRATO DE PRESTACIÓN DE SERVICIOS PROFESIONALES</v>
          </cell>
          <cell r="F553"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553">
            <v>45341</v>
          </cell>
          <cell r="H553">
            <v>23898837</v>
          </cell>
          <cell r="I553" t="str">
            <v>Cuatro (04) meses y veintiséis (26) días calendario</v>
          </cell>
          <cell r="J553">
            <v>45341</v>
          </cell>
          <cell r="K553">
            <v>45487</v>
          </cell>
          <cell r="L553" t="str">
            <v>NO APLICA</v>
          </cell>
          <cell r="M553" t="str">
            <v>NO APLICA</v>
          </cell>
          <cell r="N553" t="str">
            <v>NO APLICA</v>
          </cell>
          <cell r="O553">
            <v>6</v>
          </cell>
          <cell r="P553">
            <v>1964288</v>
          </cell>
          <cell r="Q553">
            <v>45341</v>
          </cell>
          <cell r="R553">
            <v>45351</v>
          </cell>
          <cell r="S553">
            <v>4910720</v>
          </cell>
          <cell r="T553">
            <v>45352</v>
          </cell>
          <cell r="U553">
            <v>45382</v>
          </cell>
          <cell r="V553">
            <v>4910720</v>
          </cell>
          <cell r="W553">
            <v>45383</v>
          </cell>
          <cell r="X553">
            <v>45412</v>
          </cell>
          <cell r="Y553">
            <v>4910720</v>
          </cell>
          <cell r="Z553">
            <v>45413</v>
          </cell>
          <cell r="AA553">
            <v>45443</v>
          </cell>
          <cell r="AB553">
            <v>4910720</v>
          </cell>
          <cell r="AC553">
            <v>45444</v>
          </cell>
          <cell r="AD553">
            <v>45473</v>
          </cell>
          <cell r="AE553">
            <v>2291669</v>
          </cell>
          <cell r="AF553">
            <v>45474</v>
          </cell>
          <cell r="AG553">
            <v>45487</v>
          </cell>
          <cell r="BI553" t="str">
            <v>Instituto de Ciencias Ambientales de la Orinoquia Colombiana</v>
          </cell>
          <cell r="BJ553" t="str">
            <v>MARCO AURELIO TORRES MORA</v>
          </cell>
          <cell r="BK553" t="str">
            <v>Director del Instituto de Ciencias Ambientales de la Orinoquia Colombiana</v>
          </cell>
          <cell r="BL553">
            <v>298</v>
          </cell>
          <cell r="BM553">
            <v>45341.639687499999</v>
          </cell>
          <cell r="BN553">
            <v>41900559</v>
          </cell>
          <cell r="BO553">
            <v>1140</v>
          </cell>
          <cell r="BP553">
            <v>45341</v>
          </cell>
          <cell r="BQ553">
            <v>23898837</v>
          </cell>
          <cell r="CS553" t="str">
            <v>1. Apoyar los procesos de recepción, generación de cotizaciones y planificación de servicios para cubrir las necesidades del Centro de Calidad de Aguas. 2. Colaborar en la revisión de resultados de laboratorio, así como en la elaboración y compilación de informes técnicos ambientales requeridos desde el Centro de Calidad de Aguas. 3. Apoyar en el pretratamiento y análisis de laboratorio de muestras hidrobiológicas necesarias en el Centro de Calidad de Aguas. 4. Contribuir al seguimiento del sistema de identificación y generación de muestras de los monitoreos ambientales realizados desde el Centro de Calidad de Aguas. 5. Cooperar en los procesos del sistema de gestión de calidad bajo el cual se desarrollan las actividades, asegurando la veracidad de la información producida y apoyando en los procesos de auditorías de investigación ambiental tanto internas como externas. 6. Apoyar las actividades académicas e investigativas llevadas a cabo por el Instituto de Ciencias Ambientales de la Orinoquía Colombiana (ICAOC), contribuyendo al desarrollo de distintos convenios y contratos interadministrativos.</v>
          </cell>
          <cell r="CT553">
            <v>1121896021.0999999</v>
          </cell>
          <cell r="CU553">
            <v>649</v>
          </cell>
          <cell r="CV553" t="str">
            <v>57706</v>
          </cell>
          <cell r="CY553">
            <v>8299</v>
          </cell>
          <cell r="CZ553" t="str">
            <v>M6</v>
          </cell>
        </row>
        <row r="554">
          <cell r="B554" t="str">
            <v>0455 DE 2024</v>
          </cell>
          <cell r="C554">
            <v>1121913636</v>
          </cell>
          <cell r="D554" t="str">
            <v>YIRLEY ANGELICA RINCON BLANQUICET</v>
          </cell>
          <cell r="E554" t="str">
            <v>CONTRATO DE PRESTACIÓN DE SERVICIOS PROFESIONALES</v>
          </cell>
          <cell r="F554" t="str">
            <v xml:space="preserve">PRESTACIÓN DE SERVICIOS PROFESIONALES, NECESARIO PARA EL DESARROLLO DEL PROYECTO FICHA BPUNI FCBI 02 0311 2023 “FORTALECIMIENTO DE LAS CAPACIDADES INVESTIGATIVAS DEL CENTRO DE CALIDAD DE AGUAS MEDIANTE EL SOSTENIMIENTO DE LA ACREDITACIÓN EN LA NORMA NTC ISO/IEC 17025: 2017 DE LA UNIVERSIDAD DE LOS LLANOS” </v>
          </cell>
          <cell r="G554">
            <v>45341</v>
          </cell>
          <cell r="H554">
            <v>18001722</v>
          </cell>
          <cell r="I554" t="str">
            <v>Cuatro (04) meses y veintiséis (26) días calendario</v>
          </cell>
          <cell r="J554">
            <v>45341</v>
          </cell>
          <cell r="K554">
            <v>45487</v>
          </cell>
          <cell r="L554" t="str">
            <v>NO APLICA</v>
          </cell>
          <cell r="M554" t="str">
            <v>NO APLICA</v>
          </cell>
          <cell r="N554" t="str">
            <v>NO APLICA</v>
          </cell>
          <cell r="O554">
            <v>6</v>
          </cell>
          <cell r="P554">
            <v>1479594</v>
          </cell>
          <cell r="Q554">
            <v>45341</v>
          </cell>
          <cell r="R554">
            <v>45351</v>
          </cell>
          <cell r="S554">
            <v>3698984</v>
          </cell>
          <cell r="T554">
            <v>45352</v>
          </cell>
          <cell r="U554">
            <v>45382</v>
          </cell>
          <cell r="V554">
            <v>3698984</v>
          </cell>
          <cell r="W554">
            <v>45383</v>
          </cell>
          <cell r="X554">
            <v>45412</v>
          </cell>
          <cell r="Y554">
            <v>3698984</v>
          </cell>
          <cell r="Z554">
            <v>45413</v>
          </cell>
          <cell r="AA554">
            <v>45443</v>
          </cell>
          <cell r="AB554">
            <v>3698984</v>
          </cell>
          <cell r="AC554">
            <v>45444</v>
          </cell>
          <cell r="AD554">
            <v>45473</v>
          </cell>
          <cell r="AE554">
            <v>1726192</v>
          </cell>
          <cell r="AF554">
            <v>45474</v>
          </cell>
          <cell r="AG554">
            <v>45487</v>
          </cell>
          <cell r="BI554" t="str">
            <v>Instituto de Ciencias Ambientales de la Orinoquia Colombiana</v>
          </cell>
          <cell r="BJ554" t="str">
            <v>MARCO AURELIO TORRES MORA</v>
          </cell>
          <cell r="BK554" t="str">
            <v>Director del Instituto de Ciencias Ambientales de la Orinoquia Colombiana</v>
          </cell>
          <cell r="BL554">
            <v>298</v>
          </cell>
          <cell r="BM554">
            <v>45341.639687499999</v>
          </cell>
          <cell r="BN554">
            <v>41900559</v>
          </cell>
          <cell r="BO554">
            <v>1139</v>
          </cell>
          <cell r="BP554">
            <v>45341</v>
          </cell>
          <cell r="BQ554">
            <v>18001722</v>
          </cell>
          <cell r="CS554" t="str">
            <v>1. Apoyar en el pretratamiento y análisis de laboratorio de muestras hidrobiológicas y fisicoquímicas requeridas en el Centro de Calidad de Aguas. 2. Colaborar en las actividades de articulación del Centro de Calidad de Aguas del ICAOC con el sistema de coordinación de laboratorios y el sistema de gestión integrado de la Universidad de los Llanos. 3. Apoyar los procesos de elaboración, revisión y control de la información documentada en medio físico y digital de las diferentes unidades del Centro de Calidad de Aguas relacionada con el sistema de gestión de calidad (instructivos de ensayo, operación, cartas de control, hojas de vida de equipos, formatos de trabajo, correspondencia, actas de reunión, listados de asistencia, rotulación de carpetas y equipos). 4. Contribuir a los procesos de planeación, verificación y actualización del plan de aseguramiento metrológico del Centro de Calidad de Aguas de las diferentes unidades del Centro de Calidad de Aguas (CCA) del ICAOC. 5. Apoyar los procesos del sistema de gestión de calidad bajo el cual se desarrollan las actividades, asegurando la veracidad de la información producida, y al presentarse auditorías de seguimiento, tratamiento de trabajo no conforme y acciones de mejora. 6. Apoyar las actividades académicas e investigativas llevadas a cabo por el Instituto de Ciencias Ambientales de la Orinoquía Colombiana (ICAOC), contribuyendo al desarrollo de distintos convenios y contratos interadministrativos.</v>
          </cell>
          <cell r="CT554">
            <v>1121913636.2</v>
          </cell>
          <cell r="CU554">
            <v>649</v>
          </cell>
          <cell r="CV554" t="str">
            <v>57706</v>
          </cell>
          <cell r="CY554">
            <v>8560</v>
          </cell>
          <cell r="CZ554" t="str">
            <v>M5</v>
          </cell>
        </row>
        <row r="555">
          <cell r="B555" t="str">
            <v>0456 DE 2024</v>
          </cell>
          <cell r="C555">
            <v>1121937873</v>
          </cell>
          <cell r="D555" t="str">
            <v>MARIA ALEJANDRA PAJOY RUIZ</v>
          </cell>
          <cell r="E555" t="str">
            <v>CONTRATO DE PRESTACIÓN DE SERVICIOS PROFESIONALES</v>
          </cell>
          <cell r="F555" t="str">
            <v>PRESTACIÓN DE SERVICIOS PROFESIONALES NECESARIO PARA EL FORTALECIMIENTO DE LOS PROCESOS ADMINISTRATIVOS QUE SE DESARROLLAN EN LA FACULTAD DE CIENCIAS HUMANAS Y DE LA EDUCACIÓN DE LA UNIVERSIDAD DE LOS LLANOS.</v>
          </cell>
          <cell r="G555">
            <v>45341</v>
          </cell>
          <cell r="H555">
            <v>14897976</v>
          </cell>
          <cell r="I555" t="str">
            <v>Cuatro (04) meses y veintiséis (26) días calendario</v>
          </cell>
          <cell r="J555">
            <v>45341</v>
          </cell>
          <cell r="K555">
            <v>45487</v>
          </cell>
          <cell r="L555" t="str">
            <v>NO APLICA</v>
          </cell>
          <cell r="M555" t="str">
            <v>NO APLICA</v>
          </cell>
          <cell r="N555" t="str">
            <v>NO APLICA</v>
          </cell>
          <cell r="O555">
            <v>6</v>
          </cell>
          <cell r="P555">
            <v>1224491</v>
          </cell>
          <cell r="Q555">
            <v>45341</v>
          </cell>
          <cell r="R555">
            <v>45351</v>
          </cell>
          <cell r="S555">
            <v>3061228</v>
          </cell>
          <cell r="T555">
            <v>45352</v>
          </cell>
          <cell r="U555">
            <v>45382</v>
          </cell>
          <cell r="V555">
            <v>3061228</v>
          </cell>
          <cell r="W555">
            <v>45383</v>
          </cell>
          <cell r="X555">
            <v>45412</v>
          </cell>
          <cell r="Y555">
            <v>3061228</v>
          </cell>
          <cell r="Z555">
            <v>45413</v>
          </cell>
          <cell r="AA555">
            <v>45443</v>
          </cell>
          <cell r="AB555">
            <v>3061228</v>
          </cell>
          <cell r="AC555">
            <v>45444</v>
          </cell>
          <cell r="AD555">
            <v>45473</v>
          </cell>
          <cell r="AE555">
            <v>1428573</v>
          </cell>
          <cell r="AF555">
            <v>45474</v>
          </cell>
          <cell r="AG555">
            <v>45487</v>
          </cell>
          <cell r="BI555" t="str">
            <v>Facultad de Ciencias Humanas y de la Educación</v>
          </cell>
          <cell r="BJ555" t="str">
            <v>FERNANDO CAMPOS POLO</v>
          </cell>
          <cell r="BK555" t="str">
            <v>Decano de la Facultad de Ciencias Humanas y de la Educación</v>
          </cell>
          <cell r="BL555">
            <v>297</v>
          </cell>
          <cell r="BM555">
            <v>45341.622824074075</v>
          </cell>
          <cell r="BN555">
            <v>25819976</v>
          </cell>
          <cell r="BO555">
            <v>1138</v>
          </cell>
          <cell r="BP555">
            <v>45341</v>
          </cell>
          <cell r="BQ555">
            <v>14897976</v>
          </cell>
          <cell r="CS555" t="str">
            <v>1. Apoyar en la elaboración de informes requeridos por los diferentes entes de control que supervisan a la Universidad. 2. Contribuir en la elaboración de propuestas de proyecto a fin de fortalecer todas las dependencias en sus diversas actividades. 3. Prestar apoyo en la coordinación y administración de proyectos que se desarrollen al interior de la Facultad. 4. Apoyar en la elaboración de planes, programas y demás documentos que soliciten las dependencias al interior de la Universidad. 5. Apoyar en la recolección de la información de las diferentes instancias de la Facultad para ser consolidadas y presentadas a las instancias superiores para a su vez ser consolidadas en el informe general de la Universidad. 6. Prestar apoyo en todas las acciones necesarias para la realización de Convenios para prácticas y Pasantías para los alumnos de la Facultad. 7. Contribuir en las acciones de revisión, actualización, evaluación, acreditación y certificación de sus procesos. 8. Contribuir al seguimiento de las metas del Plan de Acción de la Facultad de Ciencias Agropecuarias y Recursos Naturales.</v>
          </cell>
          <cell r="CT555">
            <v>1121937873</v>
          </cell>
          <cell r="CU555">
            <v>82</v>
          </cell>
          <cell r="CV555" t="str">
            <v>56200</v>
          </cell>
          <cell r="CY555">
            <v>7020</v>
          </cell>
          <cell r="CZ555" t="str">
            <v>M5</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I530"/>
  <sheetViews>
    <sheetView tabSelected="1" zoomScaleNormal="100" zoomScaleSheetLayoutView="100" workbookViewId="0">
      <pane xSplit="4" ySplit="2" topLeftCell="E3" activePane="bottomRight" state="frozen"/>
      <selection pane="topRight" activeCell="E1" sqref="E1"/>
      <selection pane="bottomLeft" activeCell="A4" sqref="A4"/>
      <selection pane="bottomRight" activeCell="H19" sqref="H19"/>
    </sheetView>
  </sheetViews>
  <sheetFormatPr baseColWidth="10" defaultColWidth="0" defaultRowHeight="11.4" zeroHeight="1" x14ac:dyDescent="0.3"/>
  <cols>
    <col min="1" max="1" width="1" style="414" customWidth="1"/>
    <col min="2" max="2" width="15.6640625" style="416" customWidth="1"/>
    <col min="3" max="3" width="18.109375" style="416" customWidth="1"/>
    <col min="4" max="4" width="34.6640625" style="416" customWidth="1"/>
    <col min="5" max="5" width="38.6640625" style="416" customWidth="1"/>
    <col min="6" max="6" width="40" style="416" customWidth="1"/>
    <col min="7" max="7" width="39.6640625" style="416" customWidth="1"/>
    <col min="8" max="8" width="10.6640625" style="443" customWidth="1"/>
    <col min="9" max="9" width="1.44140625" style="416" customWidth="1"/>
    <col min="10" max="16384" width="15.6640625" style="416" hidden="1"/>
  </cols>
  <sheetData>
    <row r="1" spans="1:8" ht="4.5" customHeight="1" x14ac:dyDescent="0.3">
      <c r="B1" s="415"/>
      <c r="C1" s="415"/>
      <c r="D1" s="415"/>
      <c r="E1" s="415"/>
      <c r="F1" s="415"/>
      <c r="G1" s="415"/>
    </row>
    <row r="2" spans="1:8" s="418" customFormat="1" ht="34.5" customHeight="1" x14ac:dyDescent="0.3">
      <c r="A2" s="417"/>
      <c r="B2" s="428" t="s">
        <v>4</v>
      </c>
      <c r="C2" s="428" t="s">
        <v>5</v>
      </c>
      <c r="D2" s="428" t="s">
        <v>6</v>
      </c>
      <c r="E2" s="428" t="s">
        <v>259</v>
      </c>
      <c r="F2" s="428" t="s">
        <v>19</v>
      </c>
      <c r="G2" s="428" t="s">
        <v>20</v>
      </c>
      <c r="H2" s="428" t="s">
        <v>305</v>
      </c>
    </row>
    <row r="3" spans="1:8" x14ac:dyDescent="0.2">
      <c r="A3" s="419"/>
      <c r="B3" s="429" t="s">
        <v>2540</v>
      </c>
      <c r="C3" s="430">
        <v>1121966132</v>
      </c>
      <c r="D3" s="429" t="s">
        <v>1164</v>
      </c>
      <c r="E3" s="431" t="s">
        <v>273</v>
      </c>
      <c r="F3" s="431" t="s">
        <v>1145</v>
      </c>
      <c r="G3" s="432" t="s">
        <v>1167</v>
      </c>
      <c r="H3" s="444" t="s">
        <v>2541</v>
      </c>
    </row>
    <row r="4" spans="1:8" x14ac:dyDescent="0.2">
      <c r="A4" s="419"/>
      <c r="B4" s="429" t="s">
        <v>1352</v>
      </c>
      <c r="C4" s="434">
        <v>1121844302</v>
      </c>
      <c r="D4" s="435" t="s">
        <v>1353</v>
      </c>
      <c r="E4" s="431" t="s">
        <v>709</v>
      </c>
      <c r="F4" s="433" t="s">
        <v>710</v>
      </c>
      <c r="G4" s="431" t="s">
        <v>711</v>
      </c>
      <c r="H4" s="444" t="s">
        <v>1354</v>
      </c>
    </row>
    <row r="5" spans="1:8" x14ac:dyDescent="0.2">
      <c r="A5" s="419"/>
      <c r="B5" s="429" t="s">
        <v>1355</v>
      </c>
      <c r="C5" s="434">
        <v>1121938572</v>
      </c>
      <c r="D5" s="435" t="s">
        <v>609</v>
      </c>
      <c r="E5" s="431" t="s">
        <v>709</v>
      </c>
      <c r="F5" s="433" t="s">
        <v>710</v>
      </c>
      <c r="G5" s="431" t="s">
        <v>711</v>
      </c>
      <c r="H5" s="444" t="s">
        <v>1356</v>
      </c>
    </row>
    <row r="6" spans="1:8" x14ac:dyDescent="0.2">
      <c r="A6" s="419"/>
      <c r="B6" s="429" t="s">
        <v>1357</v>
      </c>
      <c r="C6" s="430">
        <v>1121875719</v>
      </c>
      <c r="D6" s="429" t="s">
        <v>457</v>
      </c>
      <c r="E6" s="431" t="s">
        <v>709</v>
      </c>
      <c r="F6" s="433" t="s">
        <v>710</v>
      </c>
      <c r="G6" s="431" t="s">
        <v>711</v>
      </c>
      <c r="H6" s="444" t="s">
        <v>1358</v>
      </c>
    </row>
    <row r="7" spans="1:8" x14ac:dyDescent="0.2">
      <c r="A7" s="419"/>
      <c r="B7" s="429" t="s">
        <v>1359</v>
      </c>
      <c r="C7" s="434">
        <v>1010066901</v>
      </c>
      <c r="D7" s="435" t="s">
        <v>611</v>
      </c>
      <c r="E7" s="431" t="s">
        <v>709</v>
      </c>
      <c r="F7" s="433" t="s">
        <v>710</v>
      </c>
      <c r="G7" s="431" t="s">
        <v>711</v>
      </c>
      <c r="H7" s="444" t="s">
        <v>1360</v>
      </c>
    </row>
    <row r="8" spans="1:8" x14ac:dyDescent="0.2">
      <c r="A8" s="419"/>
      <c r="B8" s="429" t="s">
        <v>1361</v>
      </c>
      <c r="C8" s="434">
        <v>1123863846</v>
      </c>
      <c r="D8" s="435" t="s">
        <v>886</v>
      </c>
      <c r="E8" s="431" t="s">
        <v>709</v>
      </c>
      <c r="F8" s="433" t="s">
        <v>710</v>
      </c>
      <c r="G8" s="431" t="s">
        <v>711</v>
      </c>
      <c r="H8" s="444" t="s">
        <v>1362</v>
      </c>
    </row>
    <row r="9" spans="1:8" x14ac:dyDescent="0.2">
      <c r="A9" s="419"/>
      <c r="B9" s="429" t="s">
        <v>1363</v>
      </c>
      <c r="C9" s="434">
        <v>1001298273</v>
      </c>
      <c r="D9" s="435" t="s">
        <v>1306</v>
      </c>
      <c r="E9" s="431" t="s">
        <v>709</v>
      </c>
      <c r="F9" s="433" t="s">
        <v>710</v>
      </c>
      <c r="G9" s="431" t="s">
        <v>711</v>
      </c>
      <c r="H9" s="444" t="s">
        <v>1364</v>
      </c>
    </row>
    <row r="10" spans="1:8" x14ac:dyDescent="0.2">
      <c r="A10" s="419"/>
      <c r="B10" s="429" t="s">
        <v>1365</v>
      </c>
      <c r="C10" s="434">
        <v>1121827878</v>
      </c>
      <c r="D10" s="435" t="s">
        <v>1305</v>
      </c>
      <c r="E10" s="431" t="s">
        <v>709</v>
      </c>
      <c r="F10" s="433" t="s">
        <v>710</v>
      </c>
      <c r="G10" s="431" t="s">
        <v>711</v>
      </c>
      <c r="H10" s="444" t="s">
        <v>1366</v>
      </c>
    </row>
    <row r="11" spans="1:8" x14ac:dyDescent="0.2">
      <c r="A11" s="419"/>
      <c r="B11" s="429" t="s">
        <v>1367</v>
      </c>
      <c r="C11" s="430">
        <v>40185261</v>
      </c>
      <c r="D11" s="429" t="s">
        <v>504</v>
      </c>
      <c r="E11" s="431" t="s">
        <v>709</v>
      </c>
      <c r="F11" s="433" t="s">
        <v>710</v>
      </c>
      <c r="G11" s="431" t="s">
        <v>711</v>
      </c>
      <c r="H11" s="444" t="s">
        <v>1368</v>
      </c>
    </row>
    <row r="12" spans="1:8" x14ac:dyDescent="0.2">
      <c r="A12" s="419"/>
      <c r="B12" s="429" t="s">
        <v>1369</v>
      </c>
      <c r="C12" s="434">
        <v>1121936580</v>
      </c>
      <c r="D12" s="429" t="s">
        <v>1370</v>
      </c>
      <c r="E12" s="431" t="s">
        <v>709</v>
      </c>
      <c r="F12" s="433" t="s">
        <v>710</v>
      </c>
      <c r="G12" s="431" t="s">
        <v>711</v>
      </c>
      <c r="H12" s="444" t="s">
        <v>1371</v>
      </c>
    </row>
    <row r="13" spans="1:8" x14ac:dyDescent="0.2">
      <c r="A13" s="419"/>
      <c r="B13" s="429" t="s">
        <v>1372</v>
      </c>
      <c r="C13" s="430">
        <v>1121955517</v>
      </c>
      <c r="D13" s="429" t="s">
        <v>1373</v>
      </c>
      <c r="E13" s="431" t="s">
        <v>709</v>
      </c>
      <c r="F13" s="433" t="s">
        <v>710</v>
      </c>
      <c r="G13" s="431" t="s">
        <v>711</v>
      </c>
      <c r="H13" s="444" t="s">
        <v>1374</v>
      </c>
    </row>
    <row r="14" spans="1:8" x14ac:dyDescent="0.2">
      <c r="A14" s="419"/>
      <c r="B14" s="429" t="s">
        <v>1375</v>
      </c>
      <c r="C14" s="430">
        <v>1121831200</v>
      </c>
      <c r="D14" s="429" t="s">
        <v>619</v>
      </c>
      <c r="E14" s="431" t="s">
        <v>270</v>
      </c>
      <c r="F14" s="431" t="s">
        <v>713</v>
      </c>
      <c r="G14" s="436" t="s">
        <v>346</v>
      </c>
      <c r="H14" s="444" t="s">
        <v>1376</v>
      </c>
    </row>
    <row r="15" spans="1:8" x14ac:dyDescent="0.2">
      <c r="A15" s="419"/>
      <c r="B15" s="429" t="s">
        <v>1377</v>
      </c>
      <c r="C15" s="430">
        <v>40329528</v>
      </c>
      <c r="D15" s="429" t="s">
        <v>620</v>
      </c>
      <c r="E15" s="431" t="s">
        <v>270</v>
      </c>
      <c r="F15" s="431" t="s">
        <v>713</v>
      </c>
      <c r="G15" s="436" t="s">
        <v>346</v>
      </c>
      <c r="H15" s="444" t="s">
        <v>1378</v>
      </c>
    </row>
    <row r="16" spans="1:8" x14ac:dyDescent="0.2">
      <c r="A16" s="419"/>
      <c r="B16" s="429" t="s">
        <v>1379</v>
      </c>
      <c r="C16" s="430">
        <v>1121832301</v>
      </c>
      <c r="D16" s="429" t="s">
        <v>621</v>
      </c>
      <c r="E16" s="431" t="s">
        <v>270</v>
      </c>
      <c r="F16" s="431" t="s">
        <v>713</v>
      </c>
      <c r="G16" s="436" t="s">
        <v>346</v>
      </c>
      <c r="H16" s="444" t="s">
        <v>1380</v>
      </c>
    </row>
    <row r="17" spans="1:8" x14ac:dyDescent="0.2">
      <c r="A17" s="419"/>
      <c r="B17" s="429" t="s">
        <v>1381</v>
      </c>
      <c r="C17" s="434">
        <v>1121837760</v>
      </c>
      <c r="D17" s="429" t="s">
        <v>622</v>
      </c>
      <c r="E17" s="431" t="s">
        <v>270</v>
      </c>
      <c r="F17" s="431" t="s">
        <v>713</v>
      </c>
      <c r="G17" s="436" t="s">
        <v>346</v>
      </c>
      <c r="H17" s="444" t="s">
        <v>1382</v>
      </c>
    </row>
    <row r="18" spans="1:8" x14ac:dyDescent="0.2">
      <c r="A18" s="419"/>
      <c r="B18" s="429" t="s">
        <v>1383</v>
      </c>
      <c r="C18" s="430">
        <v>1121819102</v>
      </c>
      <c r="D18" s="429" t="s">
        <v>623</v>
      </c>
      <c r="E18" s="431" t="s">
        <v>270</v>
      </c>
      <c r="F18" s="431" t="s">
        <v>713</v>
      </c>
      <c r="G18" s="436" t="s">
        <v>346</v>
      </c>
      <c r="H18" s="444" t="s">
        <v>1384</v>
      </c>
    </row>
    <row r="19" spans="1:8" x14ac:dyDescent="0.2">
      <c r="A19" s="419"/>
      <c r="B19" s="429" t="s">
        <v>1385</v>
      </c>
      <c r="C19" s="430">
        <v>1121949506</v>
      </c>
      <c r="D19" s="429" t="s">
        <v>887</v>
      </c>
      <c r="E19" s="431" t="s">
        <v>270</v>
      </c>
      <c r="F19" s="431" t="s">
        <v>713</v>
      </c>
      <c r="G19" s="436" t="s">
        <v>346</v>
      </c>
      <c r="H19" s="444" t="s">
        <v>1386</v>
      </c>
    </row>
    <row r="20" spans="1:8" x14ac:dyDescent="0.2">
      <c r="A20" s="419"/>
      <c r="B20" s="429" t="s">
        <v>1387</v>
      </c>
      <c r="C20" s="430">
        <v>1121844563</v>
      </c>
      <c r="D20" s="429" t="s">
        <v>1118</v>
      </c>
      <c r="E20" s="431" t="s">
        <v>270</v>
      </c>
      <c r="F20" s="431" t="s">
        <v>713</v>
      </c>
      <c r="G20" s="436" t="s">
        <v>346</v>
      </c>
      <c r="H20" s="444" t="s">
        <v>1388</v>
      </c>
    </row>
    <row r="21" spans="1:8" x14ac:dyDescent="0.2">
      <c r="A21" s="419"/>
      <c r="B21" s="429" t="s">
        <v>1389</v>
      </c>
      <c r="C21" s="430">
        <v>1019016622</v>
      </c>
      <c r="D21" s="429" t="s">
        <v>1142</v>
      </c>
      <c r="E21" s="431" t="s">
        <v>270</v>
      </c>
      <c r="F21" s="431" t="s">
        <v>713</v>
      </c>
      <c r="G21" s="436" t="s">
        <v>346</v>
      </c>
      <c r="H21" s="444" t="s">
        <v>1390</v>
      </c>
    </row>
    <row r="22" spans="1:8" x14ac:dyDescent="0.2">
      <c r="A22" s="419"/>
      <c r="B22" s="429" t="s">
        <v>1391</v>
      </c>
      <c r="C22" s="430">
        <v>1001089370</v>
      </c>
      <c r="D22" s="429" t="s">
        <v>1392</v>
      </c>
      <c r="E22" s="431" t="s">
        <v>270</v>
      </c>
      <c r="F22" s="431" t="s">
        <v>713</v>
      </c>
      <c r="G22" s="436" t="s">
        <v>346</v>
      </c>
      <c r="H22" s="444" t="s">
        <v>1393</v>
      </c>
    </row>
    <row r="23" spans="1:8" x14ac:dyDescent="0.2">
      <c r="A23" s="419"/>
      <c r="B23" s="429" t="s">
        <v>1394</v>
      </c>
      <c r="C23" s="430">
        <v>1121898024</v>
      </c>
      <c r="D23" s="429" t="s">
        <v>510</v>
      </c>
      <c r="E23" s="431" t="s">
        <v>270</v>
      </c>
      <c r="F23" s="431" t="s">
        <v>713</v>
      </c>
      <c r="G23" s="436" t="s">
        <v>346</v>
      </c>
      <c r="H23" s="444" t="s">
        <v>1395</v>
      </c>
    </row>
    <row r="24" spans="1:8" x14ac:dyDescent="0.2">
      <c r="A24" s="416"/>
      <c r="B24" s="429" t="s">
        <v>2529</v>
      </c>
      <c r="C24" s="430">
        <v>17345238</v>
      </c>
      <c r="D24" s="429" t="s">
        <v>1330</v>
      </c>
      <c r="E24" s="431" t="s">
        <v>270</v>
      </c>
      <c r="F24" s="431" t="s">
        <v>713</v>
      </c>
      <c r="G24" s="436" t="s">
        <v>346</v>
      </c>
      <c r="H24" s="444" t="s">
        <v>2531</v>
      </c>
    </row>
    <row r="25" spans="1:8" x14ac:dyDescent="0.2">
      <c r="A25" s="419"/>
      <c r="B25" s="429" t="s">
        <v>2532</v>
      </c>
      <c r="C25" s="430">
        <v>1121948636</v>
      </c>
      <c r="D25" s="429" t="s">
        <v>2533</v>
      </c>
      <c r="E25" s="431" t="s">
        <v>270</v>
      </c>
      <c r="F25" s="431" t="s">
        <v>713</v>
      </c>
      <c r="G25" s="436" t="s">
        <v>346</v>
      </c>
      <c r="H25" s="445" t="s">
        <v>2535</v>
      </c>
    </row>
    <row r="26" spans="1:8" x14ac:dyDescent="0.2">
      <c r="A26" s="419"/>
      <c r="B26" s="429" t="s">
        <v>2536</v>
      </c>
      <c r="C26" s="430">
        <v>52088735</v>
      </c>
      <c r="D26" s="429" t="s">
        <v>2537</v>
      </c>
      <c r="E26" s="431" t="s">
        <v>270</v>
      </c>
      <c r="F26" s="431" t="s">
        <v>713</v>
      </c>
      <c r="G26" s="436" t="s">
        <v>346</v>
      </c>
      <c r="H26" s="444" t="s">
        <v>2539</v>
      </c>
    </row>
    <row r="27" spans="1:8" x14ac:dyDescent="0.2">
      <c r="A27" s="419"/>
      <c r="B27" s="429" t="s">
        <v>2845</v>
      </c>
      <c r="C27" s="430">
        <v>40187270</v>
      </c>
      <c r="D27" s="429" t="s">
        <v>2846</v>
      </c>
      <c r="E27" s="431" t="s">
        <v>270</v>
      </c>
      <c r="F27" s="431" t="s">
        <v>713</v>
      </c>
      <c r="G27" s="436" t="s">
        <v>346</v>
      </c>
      <c r="H27" s="444" t="s">
        <v>2848</v>
      </c>
    </row>
    <row r="28" spans="1:8" x14ac:dyDescent="0.2">
      <c r="A28" s="419"/>
      <c r="B28" s="429" t="s">
        <v>2853</v>
      </c>
      <c r="C28" s="430">
        <v>52811928</v>
      </c>
      <c r="D28" s="429" t="s">
        <v>2854</v>
      </c>
      <c r="E28" s="431" t="s">
        <v>270</v>
      </c>
      <c r="F28" s="431" t="s">
        <v>713</v>
      </c>
      <c r="G28" s="436" t="s">
        <v>346</v>
      </c>
      <c r="H28" s="444" t="s">
        <v>2856</v>
      </c>
    </row>
    <row r="29" spans="1:8" x14ac:dyDescent="0.2">
      <c r="A29" s="419"/>
      <c r="B29" s="429" t="s">
        <v>2857</v>
      </c>
      <c r="C29" s="430">
        <v>17315532</v>
      </c>
      <c r="D29" s="429" t="s">
        <v>530</v>
      </c>
      <c r="E29" s="431" t="s">
        <v>270</v>
      </c>
      <c r="F29" s="431" t="s">
        <v>713</v>
      </c>
      <c r="G29" s="436" t="s">
        <v>346</v>
      </c>
      <c r="H29" s="445" t="s">
        <v>2859</v>
      </c>
    </row>
    <row r="30" spans="1:8" x14ac:dyDescent="0.2">
      <c r="A30" s="419"/>
      <c r="B30" s="429" t="s">
        <v>2860</v>
      </c>
      <c r="C30" s="430">
        <v>1006856614</v>
      </c>
      <c r="D30" s="429" t="s">
        <v>2861</v>
      </c>
      <c r="E30" s="431" t="s">
        <v>270</v>
      </c>
      <c r="F30" s="431" t="s">
        <v>713</v>
      </c>
      <c r="G30" s="436" t="s">
        <v>346</v>
      </c>
      <c r="H30" s="445" t="s">
        <v>2863</v>
      </c>
    </row>
    <row r="31" spans="1:8" x14ac:dyDescent="0.2">
      <c r="A31" s="419"/>
      <c r="B31" s="429" t="s">
        <v>2865</v>
      </c>
      <c r="C31" s="430">
        <v>1121844018</v>
      </c>
      <c r="D31" s="429" t="s">
        <v>2866</v>
      </c>
      <c r="E31" s="431" t="s">
        <v>270</v>
      </c>
      <c r="F31" s="431" t="s">
        <v>713</v>
      </c>
      <c r="G31" s="436" t="s">
        <v>346</v>
      </c>
      <c r="H31" s="445" t="s">
        <v>2868</v>
      </c>
    </row>
    <row r="32" spans="1:8" x14ac:dyDescent="0.2">
      <c r="A32" s="419"/>
      <c r="B32" s="429" t="s">
        <v>2869</v>
      </c>
      <c r="C32" s="430">
        <v>17348469</v>
      </c>
      <c r="D32" s="429" t="s">
        <v>2870</v>
      </c>
      <c r="E32" s="431" t="s">
        <v>270</v>
      </c>
      <c r="F32" s="431" t="s">
        <v>713</v>
      </c>
      <c r="G32" s="436" t="s">
        <v>346</v>
      </c>
      <c r="H32" s="445" t="s">
        <v>2872</v>
      </c>
    </row>
    <row r="33" spans="1:8" x14ac:dyDescent="0.2">
      <c r="A33" s="419"/>
      <c r="B33" s="429" t="s">
        <v>2873</v>
      </c>
      <c r="C33" s="430">
        <v>1121905580</v>
      </c>
      <c r="D33" s="429" t="s">
        <v>2874</v>
      </c>
      <c r="E33" s="431" t="s">
        <v>270</v>
      </c>
      <c r="F33" s="431" t="s">
        <v>713</v>
      </c>
      <c r="G33" s="436" t="s">
        <v>346</v>
      </c>
      <c r="H33" s="445" t="s">
        <v>2876</v>
      </c>
    </row>
    <row r="34" spans="1:8" x14ac:dyDescent="0.2">
      <c r="A34" s="419"/>
      <c r="B34" s="429" t="s">
        <v>2877</v>
      </c>
      <c r="C34" s="430">
        <v>1121818745</v>
      </c>
      <c r="D34" s="429" t="s">
        <v>2878</v>
      </c>
      <c r="E34" s="431" t="s">
        <v>270</v>
      </c>
      <c r="F34" s="431" t="s">
        <v>713</v>
      </c>
      <c r="G34" s="436" t="s">
        <v>346</v>
      </c>
      <c r="H34" s="445" t="s">
        <v>2880</v>
      </c>
    </row>
    <row r="35" spans="1:8" x14ac:dyDescent="0.2">
      <c r="A35" s="419"/>
      <c r="B35" s="429" t="s">
        <v>2881</v>
      </c>
      <c r="C35" s="430">
        <v>1121858096</v>
      </c>
      <c r="D35" s="429" t="s">
        <v>2882</v>
      </c>
      <c r="E35" s="431" t="s">
        <v>270</v>
      </c>
      <c r="F35" s="431" t="s">
        <v>713</v>
      </c>
      <c r="G35" s="436" t="s">
        <v>346</v>
      </c>
      <c r="H35" s="445" t="s">
        <v>2884</v>
      </c>
    </row>
    <row r="36" spans="1:8" x14ac:dyDescent="0.2">
      <c r="A36" s="416"/>
      <c r="B36" s="429" t="s">
        <v>2906</v>
      </c>
      <c r="C36" s="434">
        <v>86057016</v>
      </c>
      <c r="D36" s="435" t="s">
        <v>2907</v>
      </c>
      <c r="E36" s="431" t="s">
        <v>270</v>
      </c>
      <c r="F36" s="437" t="s">
        <v>713</v>
      </c>
      <c r="G36" s="436" t="s">
        <v>2911</v>
      </c>
      <c r="H36" s="446" t="s">
        <v>2914</v>
      </c>
    </row>
    <row r="37" spans="1:8" x14ac:dyDescent="0.2">
      <c r="A37" s="416"/>
      <c r="B37" s="429" t="s">
        <v>2915</v>
      </c>
      <c r="C37" s="434">
        <v>80820076</v>
      </c>
      <c r="D37" s="435" t="s">
        <v>2916</v>
      </c>
      <c r="E37" s="431" t="s">
        <v>270</v>
      </c>
      <c r="F37" s="437" t="s">
        <v>713</v>
      </c>
      <c r="G37" s="436" t="s">
        <v>2911</v>
      </c>
      <c r="H37" s="446" t="s">
        <v>2917</v>
      </c>
    </row>
    <row r="38" spans="1:8" x14ac:dyDescent="0.2">
      <c r="A38" s="416"/>
      <c r="B38" s="429" t="s">
        <v>2918</v>
      </c>
      <c r="C38" s="434">
        <v>1088290340</v>
      </c>
      <c r="D38" s="435" t="s">
        <v>2919</v>
      </c>
      <c r="E38" s="431" t="s">
        <v>270</v>
      </c>
      <c r="F38" s="437" t="s">
        <v>713</v>
      </c>
      <c r="G38" s="436" t="s">
        <v>2911</v>
      </c>
      <c r="H38" s="446" t="s">
        <v>2921</v>
      </c>
    </row>
    <row r="39" spans="1:8" x14ac:dyDescent="0.2">
      <c r="A39" s="416"/>
      <c r="B39" s="429" t="s">
        <v>2922</v>
      </c>
      <c r="C39" s="434">
        <v>1094887586</v>
      </c>
      <c r="D39" s="435" t="s">
        <v>2923</v>
      </c>
      <c r="E39" s="431" t="s">
        <v>270</v>
      </c>
      <c r="F39" s="437" t="s">
        <v>713</v>
      </c>
      <c r="G39" s="436" t="s">
        <v>2911</v>
      </c>
      <c r="H39" s="446" t="s">
        <v>2926</v>
      </c>
    </row>
    <row r="40" spans="1:8" x14ac:dyDescent="0.2">
      <c r="A40" s="416"/>
      <c r="B40" s="429" t="s">
        <v>2927</v>
      </c>
      <c r="C40" s="434">
        <v>86040654</v>
      </c>
      <c r="D40" s="435" t="s">
        <v>2928</v>
      </c>
      <c r="E40" s="431" t="s">
        <v>270</v>
      </c>
      <c r="F40" s="437" t="s">
        <v>713</v>
      </c>
      <c r="G40" s="436" t="s">
        <v>2911</v>
      </c>
      <c r="H40" s="446" t="s">
        <v>2930</v>
      </c>
    </row>
    <row r="41" spans="1:8" x14ac:dyDescent="0.2">
      <c r="A41" s="416"/>
      <c r="B41" s="429" t="s">
        <v>2931</v>
      </c>
      <c r="C41" s="434">
        <v>40329224</v>
      </c>
      <c r="D41" s="435" t="s">
        <v>2932</v>
      </c>
      <c r="E41" s="431" t="s">
        <v>270</v>
      </c>
      <c r="F41" s="437" t="s">
        <v>713</v>
      </c>
      <c r="G41" s="436" t="s">
        <v>2911</v>
      </c>
      <c r="H41" s="446" t="s">
        <v>2933</v>
      </c>
    </row>
    <row r="42" spans="1:8" x14ac:dyDescent="0.2">
      <c r="A42" s="416"/>
      <c r="B42" s="429" t="s">
        <v>2934</v>
      </c>
      <c r="C42" s="434">
        <v>53131838</v>
      </c>
      <c r="D42" s="435" t="s">
        <v>2935</v>
      </c>
      <c r="E42" s="431" t="s">
        <v>270</v>
      </c>
      <c r="F42" s="437" t="s">
        <v>713</v>
      </c>
      <c r="G42" s="436" t="s">
        <v>2911</v>
      </c>
      <c r="H42" s="446" t="s">
        <v>2936</v>
      </c>
    </row>
    <row r="43" spans="1:8" x14ac:dyDescent="0.2">
      <c r="A43" s="416"/>
      <c r="B43" s="429" t="s">
        <v>2937</v>
      </c>
      <c r="C43" s="434">
        <v>1124830744</v>
      </c>
      <c r="D43" s="429" t="s">
        <v>2938</v>
      </c>
      <c r="E43" s="431" t="s">
        <v>270</v>
      </c>
      <c r="F43" s="437" t="s">
        <v>713</v>
      </c>
      <c r="G43" s="436" t="s">
        <v>2911</v>
      </c>
      <c r="H43" s="446" t="s">
        <v>2939</v>
      </c>
    </row>
    <row r="44" spans="1:8" x14ac:dyDescent="0.2">
      <c r="A44" s="416"/>
      <c r="B44" s="429" t="s">
        <v>2940</v>
      </c>
      <c r="C44" s="434">
        <v>40306088</v>
      </c>
      <c r="D44" s="435" t="s">
        <v>2941</v>
      </c>
      <c r="E44" s="431" t="s">
        <v>270</v>
      </c>
      <c r="F44" s="437" t="s">
        <v>713</v>
      </c>
      <c r="G44" s="436" t="s">
        <v>2911</v>
      </c>
      <c r="H44" s="446" t="s">
        <v>2942</v>
      </c>
    </row>
    <row r="45" spans="1:8" x14ac:dyDescent="0.2">
      <c r="A45" s="416"/>
      <c r="B45" s="429" t="s">
        <v>2943</v>
      </c>
      <c r="C45" s="434">
        <v>1121925868</v>
      </c>
      <c r="D45" s="435" t="s">
        <v>2944</v>
      </c>
      <c r="E45" s="431" t="s">
        <v>270</v>
      </c>
      <c r="F45" s="437" t="s">
        <v>713</v>
      </c>
      <c r="G45" s="436" t="s">
        <v>2911</v>
      </c>
      <c r="H45" s="446" t="s">
        <v>2946</v>
      </c>
    </row>
    <row r="46" spans="1:8" x14ac:dyDescent="0.2">
      <c r="A46" s="416"/>
      <c r="B46" s="429" t="s">
        <v>2947</v>
      </c>
      <c r="C46" s="434">
        <v>1121955159</v>
      </c>
      <c r="D46" s="435" t="s">
        <v>2948</v>
      </c>
      <c r="E46" s="431" t="s">
        <v>270</v>
      </c>
      <c r="F46" s="437" t="s">
        <v>713</v>
      </c>
      <c r="G46" s="436" t="s">
        <v>2911</v>
      </c>
      <c r="H46" s="446" t="s">
        <v>2949</v>
      </c>
    </row>
    <row r="47" spans="1:8" x14ac:dyDescent="0.2">
      <c r="A47" s="416"/>
      <c r="B47" s="429" t="s">
        <v>2950</v>
      </c>
      <c r="C47" s="434">
        <v>1010214742</v>
      </c>
      <c r="D47" s="435" t="s">
        <v>2951</v>
      </c>
      <c r="E47" s="431" t="s">
        <v>270</v>
      </c>
      <c r="F47" s="437" t="s">
        <v>713</v>
      </c>
      <c r="G47" s="436" t="s">
        <v>2911</v>
      </c>
      <c r="H47" s="446" t="s">
        <v>2952</v>
      </c>
    </row>
    <row r="48" spans="1:8" x14ac:dyDescent="0.2">
      <c r="A48" s="419"/>
      <c r="B48" s="429" t="s">
        <v>2953</v>
      </c>
      <c r="C48" s="430">
        <v>1121832244</v>
      </c>
      <c r="D48" s="429" t="s">
        <v>2954</v>
      </c>
      <c r="E48" s="431" t="s">
        <v>270</v>
      </c>
      <c r="F48" s="437" t="s">
        <v>713</v>
      </c>
      <c r="G48" s="436" t="s">
        <v>2959</v>
      </c>
      <c r="H48" s="444" t="s">
        <v>2962</v>
      </c>
    </row>
    <row r="49" spans="1:8" x14ac:dyDescent="0.2">
      <c r="A49" s="419"/>
      <c r="B49" s="429" t="s">
        <v>2963</v>
      </c>
      <c r="C49" s="430">
        <v>86073562</v>
      </c>
      <c r="D49" s="429" t="s">
        <v>2964</v>
      </c>
      <c r="E49" s="431" t="s">
        <v>270</v>
      </c>
      <c r="F49" s="437" t="s">
        <v>713</v>
      </c>
      <c r="G49" s="436" t="s">
        <v>2959</v>
      </c>
      <c r="H49" s="444" t="s">
        <v>2966</v>
      </c>
    </row>
    <row r="50" spans="1:8" x14ac:dyDescent="0.2">
      <c r="A50" s="416"/>
      <c r="B50" s="429" t="s">
        <v>2968</v>
      </c>
      <c r="C50" s="434">
        <v>1006944262</v>
      </c>
      <c r="D50" s="435" t="s">
        <v>2969</v>
      </c>
      <c r="E50" s="431" t="s">
        <v>270</v>
      </c>
      <c r="F50" s="437" t="s">
        <v>713</v>
      </c>
      <c r="G50" s="436" t="s">
        <v>2911</v>
      </c>
      <c r="H50" s="446" t="s">
        <v>2971</v>
      </c>
    </row>
    <row r="51" spans="1:8" x14ac:dyDescent="0.2">
      <c r="A51" s="416"/>
      <c r="B51" s="429" t="s">
        <v>2972</v>
      </c>
      <c r="C51" s="434">
        <v>1006775416</v>
      </c>
      <c r="D51" s="429" t="s">
        <v>2973</v>
      </c>
      <c r="E51" s="431" t="s">
        <v>270</v>
      </c>
      <c r="F51" s="437" t="s">
        <v>713</v>
      </c>
      <c r="G51" s="436" t="s">
        <v>2911</v>
      </c>
      <c r="H51" s="446" t="s">
        <v>2974</v>
      </c>
    </row>
    <row r="52" spans="1:8" x14ac:dyDescent="0.2">
      <c r="A52" s="416"/>
      <c r="B52" s="429" t="s">
        <v>2975</v>
      </c>
      <c r="C52" s="434">
        <v>1113645631</v>
      </c>
      <c r="D52" s="435" t="s">
        <v>2976</v>
      </c>
      <c r="E52" s="431" t="s">
        <v>270</v>
      </c>
      <c r="F52" s="437" t="s">
        <v>713</v>
      </c>
      <c r="G52" s="436" t="s">
        <v>2911</v>
      </c>
      <c r="H52" s="446" t="s">
        <v>2978</v>
      </c>
    </row>
    <row r="53" spans="1:8" x14ac:dyDescent="0.2">
      <c r="A53" s="419"/>
      <c r="B53" s="429" t="s">
        <v>2997</v>
      </c>
      <c r="C53" s="430">
        <v>1121893344</v>
      </c>
      <c r="D53" s="429" t="s">
        <v>2998</v>
      </c>
      <c r="E53" s="431" t="s">
        <v>270</v>
      </c>
      <c r="F53" s="431" t="s">
        <v>713</v>
      </c>
      <c r="G53" s="436" t="s">
        <v>346</v>
      </c>
      <c r="H53" s="444" t="s">
        <v>3000</v>
      </c>
    </row>
    <row r="54" spans="1:8" x14ac:dyDescent="0.2">
      <c r="A54" s="416"/>
      <c r="B54" s="429" t="s">
        <v>3024</v>
      </c>
      <c r="C54" s="438">
        <v>1121901746</v>
      </c>
      <c r="D54" s="429" t="s">
        <v>3025</v>
      </c>
      <c r="E54" s="431" t="s">
        <v>270</v>
      </c>
      <c r="F54" s="431" t="s">
        <v>713</v>
      </c>
      <c r="G54" s="436" t="s">
        <v>346</v>
      </c>
      <c r="H54" s="444" t="s">
        <v>3027</v>
      </c>
    </row>
    <row r="55" spans="1:8" ht="12" x14ac:dyDescent="0.2">
      <c r="A55" s="421"/>
      <c r="B55" s="429" t="s">
        <v>2989</v>
      </c>
      <c r="C55" s="430">
        <v>1121888405</v>
      </c>
      <c r="D55" s="429" t="s">
        <v>2990</v>
      </c>
      <c r="E55" s="431" t="s">
        <v>271</v>
      </c>
      <c r="F55" s="435" t="s">
        <v>2992</v>
      </c>
      <c r="G55" s="431" t="s">
        <v>2993</v>
      </c>
      <c r="H55" s="444" t="s">
        <v>2996</v>
      </c>
    </row>
    <row r="56" spans="1:8" x14ac:dyDescent="0.2">
      <c r="A56" s="419"/>
      <c r="B56" s="429" t="s">
        <v>1396</v>
      </c>
      <c r="C56" s="434">
        <v>1121959728</v>
      </c>
      <c r="D56" s="435" t="s">
        <v>998</v>
      </c>
      <c r="E56" s="431" t="s">
        <v>704</v>
      </c>
      <c r="F56" s="437" t="s">
        <v>705</v>
      </c>
      <c r="G56" s="431" t="s">
        <v>706</v>
      </c>
      <c r="H56" s="444" t="s">
        <v>1397</v>
      </c>
    </row>
    <row r="57" spans="1:8" x14ac:dyDescent="0.2">
      <c r="A57" s="419"/>
      <c r="B57" s="429" t="s">
        <v>1398</v>
      </c>
      <c r="C57" s="430">
        <v>1121834792</v>
      </c>
      <c r="D57" s="429" t="s">
        <v>1399</v>
      </c>
      <c r="E57" s="431" t="s">
        <v>704</v>
      </c>
      <c r="F57" s="437" t="s">
        <v>705</v>
      </c>
      <c r="G57" s="431" t="s">
        <v>706</v>
      </c>
      <c r="H57" s="444" t="s">
        <v>1400</v>
      </c>
    </row>
    <row r="58" spans="1:8" x14ac:dyDescent="0.2">
      <c r="A58" s="419"/>
      <c r="B58" s="429" t="s">
        <v>1401</v>
      </c>
      <c r="C58" s="430">
        <v>1121937453</v>
      </c>
      <c r="D58" s="429" t="s">
        <v>584</v>
      </c>
      <c r="E58" s="431" t="s">
        <v>704</v>
      </c>
      <c r="F58" s="437" t="s">
        <v>705</v>
      </c>
      <c r="G58" s="431" t="s">
        <v>706</v>
      </c>
      <c r="H58" s="444" t="s">
        <v>1402</v>
      </c>
    </row>
    <row r="59" spans="1:8" x14ac:dyDescent="0.2">
      <c r="A59" s="419"/>
      <c r="B59" s="429" t="s">
        <v>1403</v>
      </c>
      <c r="C59" s="430">
        <v>1053783494</v>
      </c>
      <c r="D59" s="429" t="s">
        <v>585</v>
      </c>
      <c r="E59" s="431" t="s">
        <v>704</v>
      </c>
      <c r="F59" s="437" t="s">
        <v>705</v>
      </c>
      <c r="G59" s="431" t="s">
        <v>706</v>
      </c>
      <c r="H59" s="444" t="s">
        <v>1404</v>
      </c>
    </row>
    <row r="60" spans="1:8" x14ac:dyDescent="0.2">
      <c r="A60" s="419"/>
      <c r="B60" s="429" t="s">
        <v>1405</v>
      </c>
      <c r="C60" s="430">
        <v>1121914875</v>
      </c>
      <c r="D60" s="429" t="s">
        <v>586</v>
      </c>
      <c r="E60" s="431" t="s">
        <v>704</v>
      </c>
      <c r="F60" s="437" t="s">
        <v>705</v>
      </c>
      <c r="G60" s="431" t="s">
        <v>706</v>
      </c>
      <c r="H60" s="444" t="s">
        <v>1406</v>
      </c>
    </row>
    <row r="61" spans="1:8" x14ac:dyDescent="0.2">
      <c r="A61" s="419"/>
      <c r="B61" s="429" t="s">
        <v>1407</v>
      </c>
      <c r="C61" s="430">
        <v>1006876734</v>
      </c>
      <c r="D61" s="429" t="s">
        <v>587</v>
      </c>
      <c r="E61" s="431" t="s">
        <v>704</v>
      </c>
      <c r="F61" s="437" t="s">
        <v>705</v>
      </c>
      <c r="G61" s="431" t="s">
        <v>706</v>
      </c>
      <c r="H61" s="444" t="s">
        <v>1408</v>
      </c>
    </row>
    <row r="62" spans="1:8" x14ac:dyDescent="0.2">
      <c r="A62" s="419"/>
      <c r="B62" s="429" t="s">
        <v>1409</v>
      </c>
      <c r="C62" s="430">
        <v>1121885006</v>
      </c>
      <c r="D62" s="429" t="s">
        <v>588</v>
      </c>
      <c r="E62" s="431" t="s">
        <v>704</v>
      </c>
      <c r="F62" s="437" t="s">
        <v>705</v>
      </c>
      <c r="G62" s="431" t="s">
        <v>706</v>
      </c>
      <c r="H62" s="444" t="s">
        <v>1410</v>
      </c>
    </row>
    <row r="63" spans="1:8" x14ac:dyDescent="0.2">
      <c r="A63" s="419"/>
      <c r="B63" s="429" t="s">
        <v>1411</v>
      </c>
      <c r="C63" s="430">
        <v>1121882349</v>
      </c>
      <c r="D63" s="429" t="s">
        <v>589</v>
      </c>
      <c r="E63" s="431" t="s">
        <v>704</v>
      </c>
      <c r="F63" s="437" t="s">
        <v>705</v>
      </c>
      <c r="G63" s="431" t="s">
        <v>706</v>
      </c>
      <c r="H63" s="444" t="s">
        <v>1412</v>
      </c>
    </row>
    <row r="64" spans="1:8" x14ac:dyDescent="0.2">
      <c r="A64" s="419"/>
      <c r="B64" s="429" t="s">
        <v>1413</v>
      </c>
      <c r="C64" s="430">
        <v>1022374795</v>
      </c>
      <c r="D64" s="429" t="s">
        <v>590</v>
      </c>
      <c r="E64" s="431" t="s">
        <v>704</v>
      </c>
      <c r="F64" s="437" t="s">
        <v>705</v>
      </c>
      <c r="G64" s="431" t="s">
        <v>706</v>
      </c>
      <c r="H64" s="444" t="s">
        <v>1414</v>
      </c>
    </row>
    <row r="65" spans="1:8" x14ac:dyDescent="0.2">
      <c r="A65" s="419"/>
      <c r="B65" s="429" t="s">
        <v>1415</v>
      </c>
      <c r="C65" s="430">
        <v>1121962924</v>
      </c>
      <c r="D65" s="429" t="s">
        <v>591</v>
      </c>
      <c r="E65" s="431" t="s">
        <v>704</v>
      </c>
      <c r="F65" s="437" t="s">
        <v>705</v>
      </c>
      <c r="G65" s="431" t="s">
        <v>706</v>
      </c>
      <c r="H65" s="444" t="s">
        <v>1416</v>
      </c>
    </row>
    <row r="66" spans="1:8" x14ac:dyDescent="0.2">
      <c r="A66" s="419"/>
      <c r="B66" s="429" t="s">
        <v>2886</v>
      </c>
      <c r="C66" s="430">
        <v>1121956247</v>
      </c>
      <c r="D66" s="429" t="s">
        <v>2887</v>
      </c>
      <c r="E66" s="431" t="s">
        <v>273</v>
      </c>
      <c r="F66" s="437" t="s">
        <v>2833</v>
      </c>
      <c r="G66" s="431" t="s">
        <v>2889</v>
      </c>
      <c r="H66" s="444" t="s">
        <v>2892</v>
      </c>
    </row>
    <row r="67" spans="1:8" x14ac:dyDescent="0.2">
      <c r="A67" s="419"/>
      <c r="B67" s="429" t="s">
        <v>2893</v>
      </c>
      <c r="C67" s="430">
        <v>1024547336</v>
      </c>
      <c r="D67" s="429" t="s">
        <v>2894</v>
      </c>
      <c r="E67" s="431" t="s">
        <v>273</v>
      </c>
      <c r="F67" s="437" t="s">
        <v>2833</v>
      </c>
      <c r="G67" s="431" t="s">
        <v>2889</v>
      </c>
      <c r="H67" s="444" t="s">
        <v>2896</v>
      </c>
    </row>
    <row r="68" spans="1:8" x14ac:dyDescent="0.2">
      <c r="A68" s="419"/>
      <c r="B68" s="429" t="s">
        <v>2897</v>
      </c>
      <c r="C68" s="430">
        <v>7534239</v>
      </c>
      <c r="D68" s="429" t="s">
        <v>2898</v>
      </c>
      <c r="E68" s="431" t="s">
        <v>273</v>
      </c>
      <c r="F68" s="437" t="s">
        <v>2833</v>
      </c>
      <c r="G68" s="431" t="s">
        <v>2889</v>
      </c>
      <c r="H68" s="444" t="s">
        <v>2900</v>
      </c>
    </row>
    <row r="69" spans="1:8" x14ac:dyDescent="0.2">
      <c r="A69" s="419"/>
      <c r="B69" s="429" t="s">
        <v>2901</v>
      </c>
      <c r="C69" s="430">
        <v>40325628</v>
      </c>
      <c r="D69" s="429" t="s">
        <v>2902</v>
      </c>
      <c r="E69" s="431" t="s">
        <v>273</v>
      </c>
      <c r="F69" s="437" t="s">
        <v>2833</v>
      </c>
      <c r="G69" s="431" t="s">
        <v>2889</v>
      </c>
      <c r="H69" s="444" t="s">
        <v>2904</v>
      </c>
    </row>
    <row r="70" spans="1:8" x14ac:dyDescent="0.2">
      <c r="A70" s="419"/>
      <c r="B70" s="429" t="s">
        <v>2979</v>
      </c>
      <c r="C70" s="430">
        <v>86048346</v>
      </c>
      <c r="D70" s="429" t="s">
        <v>2980</v>
      </c>
      <c r="E70" s="431" t="s">
        <v>277</v>
      </c>
      <c r="F70" s="437" t="s">
        <v>2833</v>
      </c>
      <c r="G70" s="431" t="s">
        <v>2834</v>
      </c>
      <c r="H70" s="444" t="s">
        <v>2983</v>
      </c>
    </row>
    <row r="71" spans="1:8" x14ac:dyDescent="0.2">
      <c r="A71" s="416"/>
      <c r="B71" s="429" t="s">
        <v>1121</v>
      </c>
      <c r="C71" s="430">
        <v>1024505176</v>
      </c>
      <c r="D71" s="429" t="s">
        <v>1122</v>
      </c>
      <c r="E71" s="431" t="s">
        <v>299</v>
      </c>
      <c r="F71" s="437" t="s">
        <v>907</v>
      </c>
      <c r="G71" s="437" t="s">
        <v>908</v>
      </c>
      <c r="H71" s="445" t="s">
        <v>1125</v>
      </c>
    </row>
    <row r="72" spans="1:8" x14ac:dyDescent="0.2">
      <c r="A72" s="419"/>
      <c r="B72" s="429" t="s">
        <v>2545</v>
      </c>
      <c r="C72" s="434">
        <v>40325585</v>
      </c>
      <c r="D72" s="429" t="s">
        <v>661</v>
      </c>
      <c r="E72" s="431" t="s">
        <v>299</v>
      </c>
      <c r="F72" s="437" t="s">
        <v>907</v>
      </c>
      <c r="G72" s="437" t="s">
        <v>908</v>
      </c>
      <c r="H72" s="444" t="s">
        <v>2548</v>
      </c>
    </row>
    <row r="73" spans="1:8" x14ac:dyDescent="0.2">
      <c r="A73" s="419"/>
      <c r="B73" s="429" t="s">
        <v>2734</v>
      </c>
      <c r="C73" s="430">
        <v>1110531340</v>
      </c>
      <c r="D73" s="429" t="s">
        <v>2735</v>
      </c>
      <c r="E73" s="431" t="s">
        <v>299</v>
      </c>
      <c r="F73" s="437" t="s">
        <v>907</v>
      </c>
      <c r="G73" s="437" t="s">
        <v>908</v>
      </c>
      <c r="H73" s="444" t="s">
        <v>2737</v>
      </c>
    </row>
    <row r="74" spans="1:8" x14ac:dyDescent="0.2">
      <c r="A74" s="419"/>
      <c r="B74" s="429" t="s">
        <v>2738</v>
      </c>
      <c r="C74" s="430">
        <v>1121886813</v>
      </c>
      <c r="D74" s="429" t="s">
        <v>906</v>
      </c>
      <c r="E74" s="431" t="s">
        <v>299</v>
      </c>
      <c r="F74" s="437" t="s">
        <v>907</v>
      </c>
      <c r="G74" s="437" t="s">
        <v>908</v>
      </c>
      <c r="H74" s="444" t="s">
        <v>2740</v>
      </c>
    </row>
    <row r="75" spans="1:8" x14ac:dyDescent="0.2">
      <c r="A75" s="419"/>
      <c r="B75" s="429" t="s">
        <v>1417</v>
      </c>
      <c r="C75" s="430">
        <v>1121932068</v>
      </c>
      <c r="D75" s="429" t="s">
        <v>582</v>
      </c>
      <c r="E75" s="431" t="s">
        <v>282</v>
      </c>
      <c r="F75" s="431" t="s">
        <v>1181</v>
      </c>
      <c r="G75" s="436" t="s">
        <v>1182</v>
      </c>
      <c r="H75" s="444" t="s">
        <v>1418</v>
      </c>
    </row>
    <row r="76" spans="1:8" x14ac:dyDescent="0.2">
      <c r="A76" s="416"/>
      <c r="B76" s="429" t="s">
        <v>1419</v>
      </c>
      <c r="C76" s="430">
        <v>40399991</v>
      </c>
      <c r="D76" s="429" t="s">
        <v>583</v>
      </c>
      <c r="E76" s="431" t="s">
        <v>282</v>
      </c>
      <c r="F76" s="431" t="s">
        <v>1181</v>
      </c>
      <c r="G76" s="436" t="s">
        <v>1182</v>
      </c>
      <c r="H76" s="444" t="s">
        <v>1420</v>
      </c>
    </row>
    <row r="77" spans="1:8" x14ac:dyDescent="0.2">
      <c r="A77" s="419"/>
      <c r="B77" s="429" t="s">
        <v>1421</v>
      </c>
      <c r="C77" s="430">
        <v>1007273641</v>
      </c>
      <c r="D77" s="429" t="s">
        <v>580</v>
      </c>
      <c r="E77" s="431" t="s">
        <v>282</v>
      </c>
      <c r="F77" s="431" t="s">
        <v>1242</v>
      </c>
      <c r="G77" s="436" t="s">
        <v>1182</v>
      </c>
      <c r="H77" s="444" t="s">
        <v>1422</v>
      </c>
    </row>
    <row r="78" spans="1:8" x14ac:dyDescent="0.2">
      <c r="A78" s="419"/>
      <c r="B78" s="429" t="s">
        <v>1423</v>
      </c>
      <c r="C78" s="430">
        <v>30082847</v>
      </c>
      <c r="D78" s="429" t="s">
        <v>581</v>
      </c>
      <c r="E78" s="431" t="s">
        <v>282</v>
      </c>
      <c r="F78" s="431" t="s">
        <v>1242</v>
      </c>
      <c r="G78" s="436" t="s">
        <v>1182</v>
      </c>
      <c r="H78" s="444" t="s">
        <v>1424</v>
      </c>
    </row>
    <row r="79" spans="1:8" ht="12" x14ac:dyDescent="0.2">
      <c r="A79" s="421"/>
      <c r="B79" s="429" t="s">
        <v>2674</v>
      </c>
      <c r="C79" s="430">
        <v>1121829934</v>
      </c>
      <c r="D79" s="429" t="s">
        <v>2675</v>
      </c>
      <c r="E79" s="431" t="s">
        <v>282</v>
      </c>
      <c r="F79" s="431" t="s">
        <v>1242</v>
      </c>
      <c r="G79" s="436" t="s">
        <v>1182</v>
      </c>
      <c r="H79" s="444" t="s">
        <v>2679</v>
      </c>
    </row>
    <row r="80" spans="1:8" x14ac:dyDescent="0.2">
      <c r="A80" s="419"/>
      <c r="B80" s="429" t="s">
        <v>1425</v>
      </c>
      <c r="C80" s="430">
        <v>40436886</v>
      </c>
      <c r="D80" s="429" t="s">
        <v>574</v>
      </c>
      <c r="E80" s="431" t="s">
        <v>275</v>
      </c>
      <c r="F80" s="436" t="s">
        <v>283</v>
      </c>
      <c r="G80" s="436" t="s">
        <v>276</v>
      </c>
      <c r="H80" s="444" t="s">
        <v>1426</v>
      </c>
    </row>
    <row r="81" spans="1:8" x14ac:dyDescent="0.2">
      <c r="A81" s="419"/>
      <c r="B81" s="429" t="s">
        <v>1427</v>
      </c>
      <c r="C81" s="430">
        <v>40189728</v>
      </c>
      <c r="D81" s="429" t="s">
        <v>575</v>
      </c>
      <c r="E81" s="431" t="s">
        <v>275</v>
      </c>
      <c r="F81" s="436" t="s">
        <v>283</v>
      </c>
      <c r="G81" s="436" t="s">
        <v>276</v>
      </c>
      <c r="H81" s="444" t="s">
        <v>1428</v>
      </c>
    </row>
    <row r="82" spans="1:8" x14ac:dyDescent="0.2">
      <c r="A82" s="419"/>
      <c r="B82" s="429" t="s">
        <v>1429</v>
      </c>
      <c r="C82" s="430">
        <v>1123084249</v>
      </c>
      <c r="D82" s="429" t="s">
        <v>577</v>
      </c>
      <c r="E82" s="431" t="s">
        <v>275</v>
      </c>
      <c r="F82" s="436" t="s">
        <v>283</v>
      </c>
      <c r="G82" s="436" t="s">
        <v>276</v>
      </c>
      <c r="H82" s="444" t="s">
        <v>1430</v>
      </c>
    </row>
    <row r="83" spans="1:8" x14ac:dyDescent="0.2">
      <c r="A83" s="419"/>
      <c r="B83" s="429" t="s">
        <v>1431</v>
      </c>
      <c r="C83" s="430">
        <v>28548137</v>
      </c>
      <c r="D83" s="429" t="s">
        <v>578</v>
      </c>
      <c r="E83" s="431" t="s">
        <v>275</v>
      </c>
      <c r="F83" s="436" t="s">
        <v>283</v>
      </c>
      <c r="G83" s="436" t="s">
        <v>276</v>
      </c>
      <c r="H83" s="444" t="s">
        <v>1432</v>
      </c>
    </row>
    <row r="84" spans="1:8" x14ac:dyDescent="0.2">
      <c r="A84" s="419"/>
      <c r="B84" s="429" t="s">
        <v>1433</v>
      </c>
      <c r="C84" s="434">
        <v>1106790776</v>
      </c>
      <c r="D84" s="435" t="s">
        <v>579</v>
      </c>
      <c r="E84" s="431" t="s">
        <v>275</v>
      </c>
      <c r="F84" s="436" t="s">
        <v>283</v>
      </c>
      <c r="G84" s="436" t="s">
        <v>276</v>
      </c>
      <c r="H84" s="444" t="s">
        <v>1434</v>
      </c>
    </row>
    <row r="85" spans="1:8" x14ac:dyDescent="0.2">
      <c r="A85" s="419"/>
      <c r="B85" s="429" t="s">
        <v>2436</v>
      </c>
      <c r="C85" s="430">
        <v>1121852564</v>
      </c>
      <c r="D85" s="429" t="s">
        <v>836</v>
      </c>
      <c r="E85" s="431" t="s">
        <v>275</v>
      </c>
      <c r="F85" s="436" t="s">
        <v>283</v>
      </c>
      <c r="G85" s="436" t="s">
        <v>276</v>
      </c>
      <c r="H85" s="444" t="s">
        <v>2439</v>
      </c>
    </row>
    <row r="86" spans="1:8" x14ac:dyDescent="0.2">
      <c r="A86" s="419"/>
      <c r="B86" s="429" t="s">
        <v>2440</v>
      </c>
      <c r="C86" s="430">
        <v>86088050</v>
      </c>
      <c r="D86" s="429" t="s">
        <v>837</v>
      </c>
      <c r="E86" s="431" t="s">
        <v>275</v>
      </c>
      <c r="F86" s="436" t="s">
        <v>283</v>
      </c>
      <c r="G86" s="436" t="s">
        <v>276</v>
      </c>
      <c r="H86" s="444" t="s">
        <v>2443</v>
      </c>
    </row>
    <row r="87" spans="1:8" x14ac:dyDescent="0.2">
      <c r="A87" s="419"/>
      <c r="B87" s="429" t="s">
        <v>2444</v>
      </c>
      <c r="C87" s="430">
        <v>1121831978</v>
      </c>
      <c r="D87" s="429" t="s">
        <v>840</v>
      </c>
      <c r="E87" s="431" t="s">
        <v>275</v>
      </c>
      <c r="F87" s="436" t="s">
        <v>283</v>
      </c>
      <c r="G87" s="436" t="s">
        <v>276</v>
      </c>
      <c r="H87" s="444" t="s">
        <v>2445</v>
      </c>
    </row>
    <row r="88" spans="1:8" x14ac:dyDescent="0.2">
      <c r="A88" s="419"/>
      <c r="B88" s="429" t="s">
        <v>2487</v>
      </c>
      <c r="C88" s="434">
        <v>1121842607</v>
      </c>
      <c r="D88" s="435" t="s">
        <v>1304</v>
      </c>
      <c r="E88" s="431" t="s">
        <v>275</v>
      </c>
      <c r="F88" s="436" t="s">
        <v>283</v>
      </c>
      <c r="G88" s="436" t="s">
        <v>276</v>
      </c>
      <c r="H88" s="444" t="s">
        <v>2489</v>
      </c>
    </row>
    <row r="89" spans="1:8" x14ac:dyDescent="0.2">
      <c r="A89" s="419"/>
      <c r="B89" s="429" t="s">
        <v>2490</v>
      </c>
      <c r="C89" s="430">
        <v>35263166</v>
      </c>
      <c r="D89" s="429" t="s">
        <v>1013</v>
      </c>
      <c r="E89" s="431" t="s">
        <v>275</v>
      </c>
      <c r="F89" s="436" t="s">
        <v>283</v>
      </c>
      <c r="G89" s="436" t="s">
        <v>276</v>
      </c>
      <c r="H89" s="444" t="s">
        <v>2493</v>
      </c>
    </row>
    <row r="90" spans="1:8" x14ac:dyDescent="0.2">
      <c r="A90" s="419"/>
      <c r="B90" s="429" t="s">
        <v>2494</v>
      </c>
      <c r="C90" s="430">
        <v>1121914717</v>
      </c>
      <c r="D90" s="429" t="s">
        <v>1014</v>
      </c>
      <c r="E90" s="431" t="s">
        <v>275</v>
      </c>
      <c r="F90" s="436" t="s">
        <v>283</v>
      </c>
      <c r="G90" s="436" t="s">
        <v>276</v>
      </c>
      <c r="H90" s="444" t="s">
        <v>2496</v>
      </c>
    </row>
    <row r="91" spans="1:8" x14ac:dyDescent="0.2">
      <c r="A91" s="419"/>
      <c r="B91" s="429" t="s">
        <v>2497</v>
      </c>
      <c r="C91" s="430">
        <v>86068502</v>
      </c>
      <c r="D91" s="429" t="s">
        <v>1015</v>
      </c>
      <c r="E91" s="431" t="s">
        <v>275</v>
      </c>
      <c r="F91" s="436" t="s">
        <v>283</v>
      </c>
      <c r="G91" s="436" t="s">
        <v>276</v>
      </c>
      <c r="H91" s="444" t="s">
        <v>2499</v>
      </c>
    </row>
    <row r="92" spans="1:8" x14ac:dyDescent="0.2">
      <c r="A92" s="419"/>
      <c r="B92" s="429" t="s">
        <v>2507</v>
      </c>
      <c r="C92" s="430">
        <v>17344211</v>
      </c>
      <c r="D92" s="429" t="s">
        <v>1025</v>
      </c>
      <c r="E92" s="431" t="s">
        <v>275</v>
      </c>
      <c r="F92" s="436" t="s">
        <v>283</v>
      </c>
      <c r="G92" s="436" t="s">
        <v>276</v>
      </c>
      <c r="H92" s="444" t="s">
        <v>2510</v>
      </c>
    </row>
    <row r="93" spans="1:8" x14ac:dyDescent="0.2">
      <c r="A93" s="419"/>
      <c r="B93" s="429" t="s">
        <v>2511</v>
      </c>
      <c r="C93" s="430">
        <v>86058158</v>
      </c>
      <c r="D93" s="429" t="s">
        <v>1029</v>
      </c>
      <c r="E93" s="431" t="s">
        <v>275</v>
      </c>
      <c r="F93" s="436" t="s">
        <v>283</v>
      </c>
      <c r="G93" s="436" t="s">
        <v>276</v>
      </c>
      <c r="H93" s="444" t="s">
        <v>2513</v>
      </c>
    </row>
    <row r="94" spans="1:8" x14ac:dyDescent="0.2">
      <c r="A94" s="419"/>
      <c r="B94" s="429" t="s">
        <v>2514</v>
      </c>
      <c r="C94" s="430">
        <v>1007449203</v>
      </c>
      <c r="D94" s="429" t="s">
        <v>1106</v>
      </c>
      <c r="E94" s="431" t="s">
        <v>275</v>
      </c>
      <c r="F94" s="436" t="s">
        <v>283</v>
      </c>
      <c r="G94" s="436" t="s">
        <v>276</v>
      </c>
      <c r="H94" s="444" t="s">
        <v>2515</v>
      </c>
    </row>
    <row r="95" spans="1:8" x14ac:dyDescent="0.2">
      <c r="A95" s="419"/>
      <c r="B95" s="429" t="s">
        <v>2519</v>
      </c>
      <c r="C95" s="430">
        <v>86050755</v>
      </c>
      <c r="D95" s="429" t="s">
        <v>1094</v>
      </c>
      <c r="E95" s="431" t="s">
        <v>275</v>
      </c>
      <c r="F95" s="436" t="s">
        <v>283</v>
      </c>
      <c r="G95" s="436" t="s">
        <v>276</v>
      </c>
      <c r="H95" s="444" t="s">
        <v>2520</v>
      </c>
    </row>
    <row r="96" spans="1:8" x14ac:dyDescent="0.2">
      <c r="A96" s="419"/>
      <c r="B96" s="429" t="s">
        <v>2521</v>
      </c>
      <c r="C96" s="430">
        <v>1121840882</v>
      </c>
      <c r="D96" s="429" t="s">
        <v>687</v>
      </c>
      <c r="E96" s="431" t="s">
        <v>275</v>
      </c>
      <c r="F96" s="436" t="s">
        <v>283</v>
      </c>
      <c r="G96" s="436" t="s">
        <v>276</v>
      </c>
      <c r="H96" s="444" t="s">
        <v>2524</v>
      </c>
    </row>
    <row r="97" spans="1:8" x14ac:dyDescent="0.2">
      <c r="A97" s="419"/>
      <c r="B97" s="429" t="s">
        <v>2525</v>
      </c>
      <c r="C97" s="430">
        <v>17349319</v>
      </c>
      <c r="D97" s="429" t="s">
        <v>2526</v>
      </c>
      <c r="E97" s="431" t="s">
        <v>275</v>
      </c>
      <c r="F97" s="436" t="s">
        <v>283</v>
      </c>
      <c r="G97" s="436" t="s">
        <v>276</v>
      </c>
      <c r="H97" s="444" t="s">
        <v>2528</v>
      </c>
    </row>
    <row r="98" spans="1:8" x14ac:dyDescent="0.2">
      <c r="A98" s="419"/>
      <c r="B98" s="429" t="s">
        <v>2751</v>
      </c>
      <c r="C98" s="430">
        <v>1121821942</v>
      </c>
      <c r="D98" s="429" t="s">
        <v>2752</v>
      </c>
      <c r="E98" s="431" t="s">
        <v>275</v>
      </c>
      <c r="F98" s="436" t="s">
        <v>283</v>
      </c>
      <c r="G98" s="436" t="s">
        <v>276</v>
      </c>
      <c r="H98" s="444" t="s">
        <v>2754</v>
      </c>
    </row>
    <row r="99" spans="1:8" x14ac:dyDescent="0.2">
      <c r="A99" s="419"/>
      <c r="B99" s="429" t="s">
        <v>2755</v>
      </c>
      <c r="C99" s="430">
        <v>1120352194</v>
      </c>
      <c r="D99" s="429" t="s">
        <v>2756</v>
      </c>
      <c r="E99" s="431" t="s">
        <v>275</v>
      </c>
      <c r="F99" s="436" t="s">
        <v>283</v>
      </c>
      <c r="G99" s="436" t="s">
        <v>276</v>
      </c>
      <c r="H99" s="445" t="s">
        <v>2758</v>
      </c>
    </row>
    <row r="100" spans="1:8" x14ac:dyDescent="0.2">
      <c r="A100" s="419"/>
      <c r="B100" s="429" t="s">
        <v>2759</v>
      </c>
      <c r="C100" s="430">
        <v>86045149</v>
      </c>
      <c r="D100" s="429" t="s">
        <v>2760</v>
      </c>
      <c r="E100" s="431" t="s">
        <v>275</v>
      </c>
      <c r="F100" s="436" t="s">
        <v>283</v>
      </c>
      <c r="G100" s="436" t="s">
        <v>276</v>
      </c>
      <c r="H100" s="445" t="s">
        <v>2762</v>
      </c>
    </row>
    <row r="101" spans="1:8" x14ac:dyDescent="0.2">
      <c r="A101" s="419"/>
      <c r="B101" s="429" t="s">
        <v>2763</v>
      </c>
      <c r="C101" s="430">
        <v>1121916301</v>
      </c>
      <c r="D101" s="429" t="s">
        <v>2764</v>
      </c>
      <c r="E101" s="431" t="s">
        <v>275</v>
      </c>
      <c r="F101" s="436" t="s">
        <v>283</v>
      </c>
      <c r="G101" s="436" t="s">
        <v>276</v>
      </c>
      <c r="H101" s="444" t="s">
        <v>2766</v>
      </c>
    </row>
    <row r="102" spans="1:8" x14ac:dyDescent="0.2">
      <c r="A102" s="419"/>
      <c r="B102" s="429" t="s">
        <v>2767</v>
      </c>
      <c r="C102" s="430">
        <v>1120357353</v>
      </c>
      <c r="D102" s="429" t="s">
        <v>2768</v>
      </c>
      <c r="E102" s="431" t="s">
        <v>275</v>
      </c>
      <c r="F102" s="436" t="s">
        <v>283</v>
      </c>
      <c r="G102" s="436" t="s">
        <v>276</v>
      </c>
      <c r="H102" s="444" t="s">
        <v>2770</v>
      </c>
    </row>
    <row r="103" spans="1:8" x14ac:dyDescent="0.2">
      <c r="A103" s="419"/>
      <c r="B103" s="429" t="s">
        <v>2771</v>
      </c>
      <c r="C103" s="430">
        <v>40394139</v>
      </c>
      <c r="D103" s="429" t="s">
        <v>2772</v>
      </c>
      <c r="E103" s="431" t="s">
        <v>275</v>
      </c>
      <c r="F103" s="436" t="s">
        <v>283</v>
      </c>
      <c r="G103" s="436" t="s">
        <v>276</v>
      </c>
      <c r="H103" s="444" t="s">
        <v>2774</v>
      </c>
    </row>
    <row r="104" spans="1:8" x14ac:dyDescent="0.2">
      <c r="A104" s="419"/>
      <c r="B104" s="429" t="s">
        <v>2477</v>
      </c>
      <c r="C104" s="434">
        <v>1121863902</v>
      </c>
      <c r="D104" s="435" t="s">
        <v>904</v>
      </c>
      <c r="E104" s="431" t="s">
        <v>275</v>
      </c>
      <c r="F104" s="436" t="s">
        <v>283</v>
      </c>
      <c r="G104" s="436" t="s">
        <v>276</v>
      </c>
      <c r="H104" s="444" t="s">
        <v>2480</v>
      </c>
    </row>
    <row r="105" spans="1:8" x14ac:dyDescent="0.2">
      <c r="A105" s="419"/>
      <c r="B105" s="429" t="s">
        <v>2500</v>
      </c>
      <c r="C105" s="430">
        <v>40411349</v>
      </c>
      <c r="D105" s="429" t="s">
        <v>1016</v>
      </c>
      <c r="E105" s="431" t="s">
        <v>275</v>
      </c>
      <c r="F105" s="436" t="s">
        <v>283</v>
      </c>
      <c r="G105" s="436" t="s">
        <v>276</v>
      </c>
      <c r="H105" s="444" t="s">
        <v>2502</v>
      </c>
    </row>
    <row r="106" spans="1:8" x14ac:dyDescent="0.2">
      <c r="A106" s="419"/>
      <c r="B106" s="429" t="s">
        <v>2503</v>
      </c>
      <c r="C106" s="430">
        <v>1121901554</v>
      </c>
      <c r="D106" s="429" t="s">
        <v>1022</v>
      </c>
      <c r="E106" s="431" t="s">
        <v>275</v>
      </c>
      <c r="F106" s="436" t="s">
        <v>283</v>
      </c>
      <c r="G106" s="436" t="s">
        <v>276</v>
      </c>
      <c r="H106" s="444" t="s">
        <v>2506</v>
      </c>
    </row>
    <row r="107" spans="1:8" x14ac:dyDescent="0.2">
      <c r="A107" s="419"/>
      <c r="B107" s="429" t="s">
        <v>2516</v>
      </c>
      <c r="C107" s="430">
        <v>1121832614</v>
      </c>
      <c r="D107" s="429" t="s">
        <v>1119</v>
      </c>
      <c r="E107" s="431" t="s">
        <v>275</v>
      </c>
      <c r="F107" s="436" t="s">
        <v>283</v>
      </c>
      <c r="G107" s="436" t="s">
        <v>276</v>
      </c>
      <c r="H107" s="444" t="s">
        <v>2518</v>
      </c>
    </row>
    <row r="108" spans="1:8" x14ac:dyDescent="0.2">
      <c r="A108" s="419"/>
      <c r="B108" s="429" t="s">
        <v>2446</v>
      </c>
      <c r="C108" s="430">
        <v>1121913636</v>
      </c>
      <c r="D108" s="429" t="s">
        <v>681</v>
      </c>
      <c r="E108" s="431" t="s">
        <v>273</v>
      </c>
      <c r="F108" s="433" t="s">
        <v>819</v>
      </c>
      <c r="G108" s="432" t="s">
        <v>715</v>
      </c>
      <c r="H108" s="444" t="s">
        <v>2449</v>
      </c>
    </row>
    <row r="109" spans="1:8" x14ac:dyDescent="0.2">
      <c r="A109" s="419"/>
      <c r="B109" s="429" t="s">
        <v>2450</v>
      </c>
      <c r="C109" s="430">
        <v>1003001401</v>
      </c>
      <c r="D109" s="429" t="s">
        <v>2451</v>
      </c>
      <c r="E109" s="431" t="s">
        <v>273</v>
      </c>
      <c r="F109" s="433" t="s">
        <v>819</v>
      </c>
      <c r="G109" s="432" t="s">
        <v>715</v>
      </c>
      <c r="H109" s="444" t="s">
        <v>2453</v>
      </c>
    </row>
    <row r="110" spans="1:8" x14ac:dyDescent="0.2">
      <c r="A110" s="419"/>
      <c r="B110" s="429" t="s">
        <v>2454</v>
      </c>
      <c r="C110" s="430">
        <v>3802477</v>
      </c>
      <c r="D110" s="429" t="s">
        <v>682</v>
      </c>
      <c r="E110" s="431" t="s">
        <v>273</v>
      </c>
      <c r="F110" s="433" t="s">
        <v>819</v>
      </c>
      <c r="G110" s="432" t="s">
        <v>715</v>
      </c>
      <c r="H110" s="444" t="s">
        <v>2456</v>
      </c>
    </row>
    <row r="111" spans="1:8" x14ac:dyDescent="0.2">
      <c r="A111" s="419"/>
      <c r="B111" s="429" t="s">
        <v>2457</v>
      </c>
      <c r="C111" s="430">
        <v>1110519424</v>
      </c>
      <c r="D111" s="429" t="s">
        <v>683</v>
      </c>
      <c r="E111" s="431" t="s">
        <v>273</v>
      </c>
      <c r="F111" s="433" t="s">
        <v>819</v>
      </c>
      <c r="G111" s="432" t="s">
        <v>715</v>
      </c>
      <c r="H111" s="444" t="s">
        <v>2459</v>
      </c>
    </row>
    <row r="112" spans="1:8" x14ac:dyDescent="0.2">
      <c r="A112" s="419"/>
      <c r="B112" s="429" t="s">
        <v>2460</v>
      </c>
      <c r="C112" s="434">
        <v>1121962050</v>
      </c>
      <c r="D112" s="435" t="s">
        <v>684</v>
      </c>
      <c r="E112" s="431" t="s">
        <v>273</v>
      </c>
      <c r="F112" s="433" t="s">
        <v>819</v>
      </c>
      <c r="G112" s="432" t="s">
        <v>715</v>
      </c>
      <c r="H112" s="444" t="s">
        <v>2463</v>
      </c>
    </row>
    <row r="113" spans="1:8" x14ac:dyDescent="0.2">
      <c r="A113" s="419"/>
      <c r="B113" s="429" t="s">
        <v>2464</v>
      </c>
      <c r="C113" s="430">
        <v>1121856924</v>
      </c>
      <c r="D113" s="429" t="s">
        <v>699</v>
      </c>
      <c r="E113" s="431" t="s">
        <v>273</v>
      </c>
      <c r="F113" s="433" t="s">
        <v>819</v>
      </c>
      <c r="G113" s="432" t="s">
        <v>715</v>
      </c>
      <c r="H113" s="444" t="s">
        <v>2466</v>
      </c>
    </row>
    <row r="114" spans="1:8" x14ac:dyDescent="0.2">
      <c r="A114" s="419"/>
      <c r="B114" s="429" t="s">
        <v>2467</v>
      </c>
      <c r="C114" s="430">
        <v>1121819817</v>
      </c>
      <c r="D114" s="429" t="s">
        <v>700</v>
      </c>
      <c r="E114" s="431" t="s">
        <v>273</v>
      </c>
      <c r="F114" s="433" t="s">
        <v>819</v>
      </c>
      <c r="G114" s="432" t="s">
        <v>715</v>
      </c>
      <c r="H114" s="444" t="s">
        <v>2469</v>
      </c>
    </row>
    <row r="115" spans="1:8" x14ac:dyDescent="0.2">
      <c r="A115" s="419"/>
      <c r="B115" s="429" t="s">
        <v>2470</v>
      </c>
      <c r="C115" s="430">
        <v>1067919351</v>
      </c>
      <c r="D115" s="429" t="s">
        <v>1149</v>
      </c>
      <c r="E115" s="431" t="s">
        <v>273</v>
      </c>
      <c r="F115" s="433" t="s">
        <v>819</v>
      </c>
      <c r="G115" s="432" t="s">
        <v>715</v>
      </c>
      <c r="H115" s="444" t="s">
        <v>2472</v>
      </c>
    </row>
    <row r="116" spans="1:8" x14ac:dyDescent="0.2">
      <c r="A116" s="419"/>
      <c r="B116" s="429" t="s">
        <v>2484</v>
      </c>
      <c r="C116" s="430">
        <v>1193086348</v>
      </c>
      <c r="D116" s="429" t="s">
        <v>1170</v>
      </c>
      <c r="E116" s="431" t="s">
        <v>273</v>
      </c>
      <c r="F116" s="433" t="s">
        <v>819</v>
      </c>
      <c r="G116" s="432" t="s">
        <v>715</v>
      </c>
      <c r="H116" s="444" t="s">
        <v>2486</v>
      </c>
    </row>
    <row r="117" spans="1:8" x14ac:dyDescent="0.2">
      <c r="A117" s="419"/>
      <c r="B117" s="429" t="s">
        <v>2804</v>
      </c>
      <c r="C117" s="430">
        <v>1002958768</v>
      </c>
      <c r="D117" s="429" t="s">
        <v>2805</v>
      </c>
      <c r="E117" s="431" t="s">
        <v>277</v>
      </c>
      <c r="F117" s="431" t="s">
        <v>2808</v>
      </c>
      <c r="G117" s="432" t="s">
        <v>272</v>
      </c>
      <c r="H117" s="444" t="s">
        <v>2811</v>
      </c>
    </row>
    <row r="118" spans="1:8" x14ac:dyDescent="0.2">
      <c r="A118" s="419"/>
      <c r="B118" s="429" t="s">
        <v>2696</v>
      </c>
      <c r="C118" s="430">
        <v>1121898066</v>
      </c>
      <c r="D118" s="429" t="s">
        <v>2697</v>
      </c>
      <c r="E118" s="431" t="s">
        <v>299</v>
      </c>
      <c r="F118" s="433" t="s">
        <v>2699</v>
      </c>
      <c r="G118" s="437" t="s">
        <v>2700</v>
      </c>
      <c r="H118" s="444" t="s">
        <v>2703</v>
      </c>
    </row>
    <row r="119" spans="1:8" x14ac:dyDescent="0.2">
      <c r="A119" s="419"/>
      <c r="B119" s="429" t="s">
        <v>2709</v>
      </c>
      <c r="C119" s="430">
        <v>79628115</v>
      </c>
      <c r="D119" s="429" t="s">
        <v>2710</v>
      </c>
      <c r="E119" s="431" t="s">
        <v>299</v>
      </c>
      <c r="F119" s="433" t="s">
        <v>2699</v>
      </c>
      <c r="G119" s="437" t="s">
        <v>2700</v>
      </c>
      <c r="H119" s="444" t="s">
        <v>2714</v>
      </c>
    </row>
    <row r="120" spans="1:8" x14ac:dyDescent="0.2">
      <c r="A120" s="419"/>
      <c r="B120" s="429" t="s">
        <v>2775</v>
      </c>
      <c r="C120" s="430">
        <v>1002606154</v>
      </c>
      <c r="D120" s="429" t="s">
        <v>2776</v>
      </c>
      <c r="E120" s="431" t="s">
        <v>277</v>
      </c>
      <c r="F120" s="431" t="s">
        <v>1177</v>
      </c>
      <c r="G120" s="436" t="s">
        <v>272</v>
      </c>
      <c r="H120" s="444" t="s">
        <v>2779</v>
      </c>
    </row>
    <row r="121" spans="1:8" x14ac:dyDescent="0.2">
      <c r="A121" s="419"/>
      <c r="B121" s="429" t="s">
        <v>1435</v>
      </c>
      <c r="C121" s="430">
        <v>1121954993</v>
      </c>
      <c r="D121" s="429" t="s">
        <v>531</v>
      </c>
      <c r="E121" s="431" t="s">
        <v>279</v>
      </c>
      <c r="F121" s="431" t="s">
        <v>328</v>
      </c>
      <c r="G121" s="431" t="s">
        <v>327</v>
      </c>
      <c r="H121" s="444" t="s">
        <v>1436</v>
      </c>
    </row>
    <row r="122" spans="1:8" x14ac:dyDescent="0.2">
      <c r="A122" s="419"/>
      <c r="B122" s="429" t="s">
        <v>1437</v>
      </c>
      <c r="C122" s="430">
        <v>40187367</v>
      </c>
      <c r="D122" s="429" t="s">
        <v>532</v>
      </c>
      <c r="E122" s="431" t="s">
        <v>279</v>
      </c>
      <c r="F122" s="431" t="s">
        <v>328</v>
      </c>
      <c r="G122" s="431" t="s">
        <v>327</v>
      </c>
      <c r="H122" s="444" t="s">
        <v>1438</v>
      </c>
    </row>
    <row r="123" spans="1:8" x14ac:dyDescent="0.2">
      <c r="A123" s="419"/>
      <c r="B123" s="429" t="s">
        <v>1439</v>
      </c>
      <c r="C123" s="430">
        <v>1121954316</v>
      </c>
      <c r="D123" s="429" t="s">
        <v>696</v>
      </c>
      <c r="E123" s="431" t="s">
        <v>279</v>
      </c>
      <c r="F123" s="431" t="s">
        <v>328</v>
      </c>
      <c r="G123" s="431" t="s">
        <v>327</v>
      </c>
      <c r="H123" s="444" t="s">
        <v>1440</v>
      </c>
    </row>
    <row r="124" spans="1:8" x14ac:dyDescent="0.2">
      <c r="A124" s="419"/>
      <c r="B124" s="429" t="s">
        <v>1441</v>
      </c>
      <c r="C124" s="434">
        <v>37310820</v>
      </c>
      <c r="D124" s="435" t="s">
        <v>570</v>
      </c>
      <c r="E124" s="431" t="s">
        <v>703</v>
      </c>
      <c r="F124" s="436" t="s">
        <v>712</v>
      </c>
      <c r="G124" s="436" t="s">
        <v>280</v>
      </c>
      <c r="H124" s="444" t="s">
        <v>1442</v>
      </c>
    </row>
    <row r="125" spans="1:8" x14ac:dyDescent="0.2">
      <c r="A125" s="419"/>
      <c r="B125" s="429" t="s">
        <v>1443</v>
      </c>
      <c r="C125" s="430">
        <v>1121858318</v>
      </c>
      <c r="D125" s="429" t="s">
        <v>571</v>
      </c>
      <c r="E125" s="431" t="s">
        <v>703</v>
      </c>
      <c r="F125" s="436" t="s">
        <v>712</v>
      </c>
      <c r="G125" s="436" t="s">
        <v>280</v>
      </c>
      <c r="H125" s="444" t="s">
        <v>1444</v>
      </c>
    </row>
    <row r="126" spans="1:8" x14ac:dyDescent="0.2">
      <c r="A126" s="419"/>
      <c r="B126" s="429" t="s">
        <v>1445</v>
      </c>
      <c r="C126" s="430">
        <v>86055150</v>
      </c>
      <c r="D126" s="429" t="s">
        <v>572</v>
      </c>
      <c r="E126" s="431" t="s">
        <v>703</v>
      </c>
      <c r="F126" s="436" t="s">
        <v>712</v>
      </c>
      <c r="G126" s="436" t="s">
        <v>280</v>
      </c>
      <c r="H126" s="444" t="s">
        <v>1446</v>
      </c>
    </row>
    <row r="127" spans="1:8" x14ac:dyDescent="0.2">
      <c r="A127" s="419"/>
      <c r="B127" s="429" t="s">
        <v>1449</v>
      </c>
      <c r="C127" s="430">
        <v>40388625</v>
      </c>
      <c r="D127" s="429" t="s">
        <v>573</v>
      </c>
      <c r="E127" s="431" t="s">
        <v>703</v>
      </c>
      <c r="F127" s="436" t="s">
        <v>712</v>
      </c>
      <c r="G127" s="436" t="s">
        <v>280</v>
      </c>
      <c r="H127" s="444" t="s">
        <v>1450</v>
      </c>
    </row>
    <row r="128" spans="1:8" x14ac:dyDescent="0.2">
      <c r="A128" s="419"/>
      <c r="B128" s="429" t="s">
        <v>1451</v>
      </c>
      <c r="C128" s="430">
        <v>86060565</v>
      </c>
      <c r="D128" s="429" t="s">
        <v>899</v>
      </c>
      <c r="E128" s="431" t="s">
        <v>703</v>
      </c>
      <c r="F128" s="436" t="s">
        <v>712</v>
      </c>
      <c r="G128" s="436" t="s">
        <v>280</v>
      </c>
      <c r="H128" s="444" t="s">
        <v>1452</v>
      </c>
    </row>
    <row r="129" spans="1:8" x14ac:dyDescent="0.2">
      <c r="A129" s="419"/>
      <c r="B129" s="429" t="s">
        <v>1453</v>
      </c>
      <c r="C129" s="430">
        <v>40187314</v>
      </c>
      <c r="D129" s="429" t="s">
        <v>1117</v>
      </c>
      <c r="E129" s="431" t="s">
        <v>703</v>
      </c>
      <c r="F129" s="436" t="s">
        <v>712</v>
      </c>
      <c r="G129" s="436" t="s">
        <v>280</v>
      </c>
      <c r="H129" s="444" t="s">
        <v>1454</v>
      </c>
    </row>
    <row r="130" spans="1:8" x14ac:dyDescent="0.2">
      <c r="A130" s="419"/>
      <c r="B130" s="429" t="s">
        <v>1455</v>
      </c>
      <c r="C130" s="430">
        <v>80768541</v>
      </c>
      <c r="D130" s="429" t="s">
        <v>617</v>
      </c>
      <c r="E130" s="431" t="s">
        <v>703</v>
      </c>
      <c r="F130" s="436" t="s">
        <v>712</v>
      </c>
      <c r="G130" s="436" t="s">
        <v>280</v>
      </c>
      <c r="H130" s="444" t="s">
        <v>1456</v>
      </c>
    </row>
    <row r="131" spans="1:8" x14ac:dyDescent="0.2">
      <c r="A131" s="419"/>
      <c r="B131" s="429" t="s">
        <v>1457</v>
      </c>
      <c r="C131" s="430">
        <v>1022386794</v>
      </c>
      <c r="D131" s="429" t="s">
        <v>618</v>
      </c>
      <c r="E131" s="431" t="s">
        <v>703</v>
      </c>
      <c r="F131" s="436" t="s">
        <v>712</v>
      </c>
      <c r="G131" s="436" t="s">
        <v>280</v>
      </c>
      <c r="H131" s="444" t="s">
        <v>1458</v>
      </c>
    </row>
    <row r="132" spans="1:8" x14ac:dyDescent="0.2">
      <c r="A132" s="419"/>
      <c r="B132" s="429" t="s">
        <v>1459</v>
      </c>
      <c r="C132" s="430">
        <v>17266736</v>
      </c>
      <c r="D132" s="429" t="s">
        <v>612</v>
      </c>
      <c r="E132" s="431" t="s">
        <v>703</v>
      </c>
      <c r="F132" s="436" t="s">
        <v>712</v>
      </c>
      <c r="G132" s="436" t="s">
        <v>280</v>
      </c>
      <c r="H132" s="444" t="s">
        <v>1460</v>
      </c>
    </row>
    <row r="133" spans="1:8" x14ac:dyDescent="0.2">
      <c r="A133" s="419"/>
      <c r="B133" s="429" t="s">
        <v>1461</v>
      </c>
      <c r="C133" s="430">
        <v>35264483</v>
      </c>
      <c r="D133" s="429" t="s">
        <v>614</v>
      </c>
      <c r="E133" s="431" t="s">
        <v>703</v>
      </c>
      <c r="F133" s="436" t="s">
        <v>712</v>
      </c>
      <c r="G133" s="436" t="s">
        <v>280</v>
      </c>
      <c r="H133" s="444" t="s">
        <v>1462</v>
      </c>
    </row>
    <row r="134" spans="1:8" x14ac:dyDescent="0.2">
      <c r="A134" s="419"/>
      <c r="B134" s="429" t="s">
        <v>1463</v>
      </c>
      <c r="C134" s="430">
        <v>40342881</v>
      </c>
      <c r="D134" s="429" t="s">
        <v>576</v>
      </c>
      <c r="E134" s="431" t="s">
        <v>703</v>
      </c>
      <c r="F134" s="436" t="s">
        <v>712</v>
      </c>
      <c r="G134" s="436" t="s">
        <v>280</v>
      </c>
      <c r="H134" s="444" t="s">
        <v>1464</v>
      </c>
    </row>
    <row r="135" spans="1:8" x14ac:dyDescent="0.2">
      <c r="A135" s="419"/>
      <c r="B135" s="429" t="s">
        <v>2433</v>
      </c>
      <c r="C135" s="430">
        <v>1118536819</v>
      </c>
      <c r="D135" s="429" t="s">
        <v>569</v>
      </c>
      <c r="E135" s="431" t="s">
        <v>703</v>
      </c>
      <c r="F135" s="436" t="s">
        <v>712</v>
      </c>
      <c r="G135" s="436" t="s">
        <v>280</v>
      </c>
      <c r="H135" s="444" t="s">
        <v>2435</v>
      </c>
    </row>
    <row r="136" spans="1:8" x14ac:dyDescent="0.2">
      <c r="A136" s="419"/>
      <c r="B136" s="429" t="s">
        <v>2473</v>
      </c>
      <c r="C136" s="430">
        <v>1122648374</v>
      </c>
      <c r="D136" s="429" t="s">
        <v>616</v>
      </c>
      <c r="E136" s="431" t="s">
        <v>703</v>
      </c>
      <c r="F136" s="436" t="s">
        <v>712</v>
      </c>
      <c r="G136" s="436" t="s">
        <v>280</v>
      </c>
      <c r="H136" s="444" t="s">
        <v>2475</v>
      </c>
    </row>
    <row r="137" spans="1:8" x14ac:dyDescent="0.2">
      <c r="A137" s="419"/>
      <c r="B137" s="429" t="s">
        <v>2481</v>
      </c>
      <c r="C137" s="430">
        <v>1121964448</v>
      </c>
      <c r="D137" s="429" t="s">
        <v>615</v>
      </c>
      <c r="E137" s="431" t="s">
        <v>703</v>
      </c>
      <c r="F137" s="436" t="s">
        <v>712</v>
      </c>
      <c r="G137" s="436" t="s">
        <v>280</v>
      </c>
      <c r="H137" s="444" t="s">
        <v>2483</v>
      </c>
    </row>
    <row r="138" spans="1:8" x14ac:dyDescent="0.2">
      <c r="A138" s="419"/>
      <c r="B138" s="429" t="s">
        <v>2741</v>
      </c>
      <c r="C138" s="430">
        <v>1121934151</v>
      </c>
      <c r="D138" s="429" t="s">
        <v>2742</v>
      </c>
      <c r="E138" s="431" t="s">
        <v>703</v>
      </c>
      <c r="F138" s="436" t="s">
        <v>712</v>
      </c>
      <c r="G138" s="436" t="s">
        <v>280</v>
      </c>
      <c r="H138" s="444" t="s">
        <v>2745</v>
      </c>
    </row>
    <row r="139" spans="1:8" x14ac:dyDescent="0.2">
      <c r="A139" s="419"/>
      <c r="B139" s="429" t="s">
        <v>2746</v>
      </c>
      <c r="C139" s="430">
        <v>40186505</v>
      </c>
      <c r="D139" s="429" t="s">
        <v>2747</v>
      </c>
      <c r="E139" s="431" t="s">
        <v>703</v>
      </c>
      <c r="F139" s="436" t="s">
        <v>712</v>
      </c>
      <c r="G139" s="436" t="s">
        <v>280</v>
      </c>
      <c r="H139" s="444" t="s">
        <v>2750</v>
      </c>
    </row>
    <row r="140" spans="1:8" x14ac:dyDescent="0.2">
      <c r="A140" s="419"/>
      <c r="B140" s="429" t="s">
        <v>1465</v>
      </c>
      <c r="C140" s="430">
        <v>1121902199</v>
      </c>
      <c r="D140" s="429" t="s">
        <v>381</v>
      </c>
      <c r="E140" s="431" t="s">
        <v>437</v>
      </c>
      <c r="F140" s="431" t="s">
        <v>438</v>
      </c>
      <c r="G140" s="431" t="s">
        <v>276</v>
      </c>
      <c r="H140" s="444" t="s">
        <v>1466</v>
      </c>
    </row>
    <row r="141" spans="1:8" x14ac:dyDescent="0.2">
      <c r="A141" s="419"/>
      <c r="B141" s="429" t="s">
        <v>1467</v>
      </c>
      <c r="C141" s="434">
        <v>1121905626</v>
      </c>
      <c r="D141" s="435" t="s">
        <v>383</v>
      </c>
      <c r="E141" s="431" t="s">
        <v>437</v>
      </c>
      <c r="F141" s="431" t="s">
        <v>438</v>
      </c>
      <c r="G141" s="431" t="s">
        <v>276</v>
      </c>
      <c r="H141" s="444" t="s">
        <v>1468</v>
      </c>
    </row>
    <row r="142" spans="1:8" x14ac:dyDescent="0.2">
      <c r="A142" s="419"/>
      <c r="B142" s="429" t="s">
        <v>1469</v>
      </c>
      <c r="C142" s="430">
        <v>1121926294</v>
      </c>
      <c r="D142" s="429" t="s">
        <v>384</v>
      </c>
      <c r="E142" s="431" t="s">
        <v>437</v>
      </c>
      <c r="F142" s="431" t="s">
        <v>438</v>
      </c>
      <c r="G142" s="431" t="s">
        <v>276</v>
      </c>
      <c r="H142" s="444" t="s">
        <v>1470</v>
      </c>
    </row>
    <row r="143" spans="1:8" x14ac:dyDescent="0.2">
      <c r="A143" s="419"/>
      <c r="B143" s="429" t="s">
        <v>1471</v>
      </c>
      <c r="C143" s="430">
        <v>1121862918</v>
      </c>
      <c r="D143" s="429" t="s">
        <v>1307</v>
      </c>
      <c r="E143" s="431" t="s">
        <v>437</v>
      </c>
      <c r="F143" s="431" t="s">
        <v>438</v>
      </c>
      <c r="G143" s="431" t="s">
        <v>276</v>
      </c>
      <c r="H143" s="444" t="s">
        <v>1472</v>
      </c>
    </row>
    <row r="144" spans="1:8" x14ac:dyDescent="0.2">
      <c r="A144" s="419"/>
      <c r="B144" s="429" t="s">
        <v>1473</v>
      </c>
      <c r="C144" s="430">
        <v>1013614456</v>
      </c>
      <c r="D144" s="429" t="s">
        <v>592</v>
      </c>
      <c r="E144" s="431" t="s">
        <v>437</v>
      </c>
      <c r="F144" s="431" t="s">
        <v>438</v>
      </c>
      <c r="G144" s="431" t="s">
        <v>276</v>
      </c>
      <c r="H144" s="444" t="s">
        <v>1474</v>
      </c>
    </row>
    <row r="145" spans="1:8" x14ac:dyDescent="0.2">
      <c r="A145" s="419"/>
      <c r="B145" s="429" t="s">
        <v>1475</v>
      </c>
      <c r="C145" s="430">
        <v>1121828522</v>
      </c>
      <c r="D145" s="429" t="s">
        <v>593</v>
      </c>
      <c r="E145" s="431" t="s">
        <v>437</v>
      </c>
      <c r="F145" s="431" t="s">
        <v>438</v>
      </c>
      <c r="G145" s="431" t="s">
        <v>276</v>
      </c>
      <c r="H145" s="444" t="s">
        <v>1476</v>
      </c>
    </row>
    <row r="146" spans="1:8" x14ac:dyDescent="0.2">
      <c r="A146" s="419"/>
      <c r="B146" s="429" t="s">
        <v>1477</v>
      </c>
      <c r="C146" s="430">
        <v>1121946486</v>
      </c>
      <c r="D146" s="429" t="s">
        <v>594</v>
      </c>
      <c r="E146" s="431" t="s">
        <v>437</v>
      </c>
      <c r="F146" s="431" t="s">
        <v>438</v>
      </c>
      <c r="G146" s="431" t="s">
        <v>276</v>
      </c>
      <c r="H146" s="444" t="s">
        <v>1478</v>
      </c>
    </row>
    <row r="147" spans="1:8" x14ac:dyDescent="0.2">
      <c r="A147" s="419"/>
      <c r="B147" s="429" t="s">
        <v>1479</v>
      </c>
      <c r="C147" s="430">
        <v>1121920979</v>
      </c>
      <c r="D147" s="429" t="s">
        <v>595</v>
      </c>
      <c r="E147" s="431" t="s">
        <v>437</v>
      </c>
      <c r="F147" s="431" t="s">
        <v>438</v>
      </c>
      <c r="G147" s="431" t="s">
        <v>276</v>
      </c>
      <c r="H147" s="444" t="s">
        <v>1480</v>
      </c>
    </row>
    <row r="148" spans="1:8" x14ac:dyDescent="0.2">
      <c r="A148" s="419"/>
      <c r="B148" s="429" t="s">
        <v>1481</v>
      </c>
      <c r="C148" s="430">
        <v>40438386</v>
      </c>
      <c r="D148" s="429" t="s">
        <v>596</v>
      </c>
      <c r="E148" s="431" t="s">
        <v>437</v>
      </c>
      <c r="F148" s="431" t="s">
        <v>438</v>
      </c>
      <c r="G148" s="431" t="s">
        <v>276</v>
      </c>
      <c r="H148" s="444" t="s">
        <v>1482</v>
      </c>
    </row>
    <row r="149" spans="1:8" x14ac:dyDescent="0.2">
      <c r="A149" s="419"/>
      <c r="B149" s="429" t="s">
        <v>1483</v>
      </c>
      <c r="C149" s="430">
        <v>1121918958</v>
      </c>
      <c r="D149" s="429" t="s">
        <v>597</v>
      </c>
      <c r="E149" s="431" t="s">
        <v>437</v>
      </c>
      <c r="F149" s="431" t="s">
        <v>438</v>
      </c>
      <c r="G149" s="431" t="s">
        <v>276</v>
      </c>
      <c r="H149" s="444" t="s">
        <v>1484</v>
      </c>
    </row>
    <row r="150" spans="1:8" x14ac:dyDescent="0.2">
      <c r="A150" s="416"/>
      <c r="B150" s="429" t="s">
        <v>1485</v>
      </c>
      <c r="C150" s="430">
        <v>1121827022</v>
      </c>
      <c r="D150" s="435" t="s">
        <v>598</v>
      </c>
      <c r="E150" s="431" t="s">
        <v>437</v>
      </c>
      <c r="F150" s="431" t="s">
        <v>438</v>
      </c>
      <c r="G150" s="431" t="s">
        <v>276</v>
      </c>
      <c r="H150" s="444" t="s">
        <v>1486</v>
      </c>
    </row>
    <row r="151" spans="1:8" x14ac:dyDescent="0.2">
      <c r="A151" s="419"/>
      <c r="B151" s="429" t="s">
        <v>1487</v>
      </c>
      <c r="C151" s="434">
        <v>1121943091</v>
      </c>
      <c r="D151" s="435" t="s">
        <v>599</v>
      </c>
      <c r="E151" s="431" t="s">
        <v>437</v>
      </c>
      <c r="F151" s="431" t="s">
        <v>438</v>
      </c>
      <c r="G151" s="431" t="s">
        <v>276</v>
      </c>
      <c r="H151" s="444" t="s">
        <v>1488</v>
      </c>
    </row>
    <row r="152" spans="1:8" x14ac:dyDescent="0.2">
      <c r="A152" s="419"/>
      <c r="B152" s="429" t="s">
        <v>1489</v>
      </c>
      <c r="C152" s="430">
        <v>1006965892</v>
      </c>
      <c r="D152" s="435" t="s">
        <v>679</v>
      </c>
      <c r="E152" s="431" t="s">
        <v>437</v>
      </c>
      <c r="F152" s="431" t="s">
        <v>438</v>
      </c>
      <c r="G152" s="431" t="s">
        <v>276</v>
      </c>
      <c r="H152" s="444" t="s">
        <v>1490</v>
      </c>
    </row>
    <row r="153" spans="1:8" x14ac:dyDescent="0.2">
      <c r="A153" s="419"/>
      <c r="B153" s="429" t="s">
        <v>1491</v>
      </c>
      <c r="C153" s="430">
        <v>79739768</v>
      </c>
      <c r="D153" s="429" t="s">
        <v>1135</v>
      </c>
      <c r="E153" s="431" t="s">
        <v>437</v>
      </c>
      <c r="F153" s="431" t="s">
        <v>438</v>
      </c>
      <c r="G153" s="431" t="s">
        <v>276</v>
      </c>
      <c r="H153" s="444" t="s">
        <v>1492</v>
      </c>
    </row>
    <row r="154" spans="1:8" x14ac:dyDescent="0.2">
      <c r="A154" s="419"/>
      <c r="B154" s="429" t="s">
        <v>1493</v>
      </c>
      <c r="C154" s="430">
        <v>1006820966</v>
      </c>
      <c r="D154" s="435" t="s">
        <v>677</v>
      </c>
      <c r="E154" s="431" t="s">
        <v>437</v>
      </c>
      <c r="F154" s="431" t="s">
        <v>438</v>
      </c>
      <c r="G154" s="431" t="s">
        <v>276</v>
      </c>
      <c r="H154" s="444" t="s">
        <v>1494</v>
      </c>
    </row>
    <row r="155" spans="1:8" x14ac:dyDescent="0.2">
      <c r="A155" s="419"/>
      <c r="B155" s="429" t="s">
        <v>1495</v>
      </c>
      <c r="C155" s="430">
        <v>1121922138</v>
      </c>
      <c r="D155" s="435" t="s">
        <v>678</v>
      </c>
      <c r="E155" s="431" t="s">
        <v>437</v>
      </c>
      <c r="F155" s="431" t="s">
        <v>438</v>
      </c>
      <c r="G155" s="431" t="s">
        <v>276</v>
      </c>
      <c r="H155" s="444" t="s">
        <v>1496</v>
      </c>
    </row>
    <row r="156" spans="1:8" x14ac:dyDescent="0.2">
      <c r="A156" s="419"/>
      <c r="B156" s="429" t="s">
        <v>2796</v>
      </c>
      <c r="C156" s="430">
        <v>1151963013</v>
      </c>
      <c r="D156" s="429" t="s">
        <v>2797</v>
      </c>
      <c r="E156" s="431" t="s">
        <v>277</v>
      </c>
      <c r="F156" s="431" t="s">
        <v>2800</v>
      </c>
      <c r="G156" s="431" t="s">
        <v>272</v>
      </c>
      <c r="H156" s="444" t="s">
        <v>2803</v>
      </c>
    </row>
    <row r="157" spans="1:8" x14ac:dyDescent="0.2">
      <c r="A157" s="419"/>
      <c r="B157" s="429" t="s">
        <v>2823</v>
      </c>
      <c r="C157" s="430">
        <v>1144075586</v>
      </c>
      <c r="D157" s="429" t="s">
        <v>2824</v>
      </c>
      <c r="E157" s="431" t="s">
        <v>2826</v>
      </c>
      <c r="F157" s="431" t="s">
        <v>2800</v>
      </c>
      <c r="G157" s="432" t="s">
        <v>272</v>
      </c>
      <c r="H157" s="444" t="s">
        <v>2828</v>
      </c>
    </row>
    <row r="158" spans="1:8" x14ac:dyDescent="0.2">
      <c r="A158" s="419"/>
      <c r="B158" s="429" t="s">
        <v>3037</v>
      </c>
      <c r="C158" s="438">
        <v>1006736620</v>
      </c>
      <c r="D158" s="433" t="s">
        <v>2818</v>
      </c>
      <c r="E158" s="431" t="s">
        <v>277</v>
      </c>
      <c r="F158" s="431" t="s">
        <v>2800</v>
      </c>
      <c r="G158" s="431" t="s">
        <v>272</v>
      </c>
      <c r="H158" s="444" t="s">
        <v>3038</v>
      </c>
    </row>
    <row r="159" spans="1:8" ht="12" x14ac:dyDescent="0.2">
      <c r="A159" s="421"/>
      <c r="B159" s="429" t="s">
        <v>1203</v>
      </c>
      <c r="C159" s="434">
        <v>11518445</v>
      </c>
      <c r="D159" s="435" t="s">
        <v>284</v>
      </c>
      <c r="E159" s="431" t="s">
        <v>271</v>
      </c>
      <c r="F159" s="431" t="s">
        <v>332</v>
      </c>
      <c r="G159" s="439" t="s">
        <v>280</v>
      </c>
      <c r="H159" s="445" t="s">
        <v>1204</v>
      </c>
    </row>
    <row r="160" spans="1:8" ht="12" x14ac:dyDescent="0.2">
      <c r="A160" s="422"/>
      <c r="B160" s="429" t="s">
        <v>1497</v>
      </c>
      <c r="C160" s="434">
        <v>35263186</v>
      </c>
      <c r="D160" s="435" t="s">
        <v>359</v>
      </c>
      <c r="E160" s="431" t="s">
        <v>1073</v>
      </c>
      <c r="F160" s="431" t="s">
        <v>332</v>
      </c>
      <c r="G160" s="439" t="s">
        <v>280</v>
      </c>
      <c r="H160" s="445" t="s">
        <v>1498</v>
      </c>
    </row>
    <row r="161" spans="1:8" x14ac:dyDescent="0.2">
      <c r="A161" s="419"/>
      <c r="B161" s="429" t="s">
        <v>1499</v>
      </c>
      <c r="C161" s="434">
        <v>30083064</v>
      </c>
      <c r="D161" s="435" t="s">
        <v>361</v>
      </c>
      <c r="E161" s="431" t="s">
        <v>1073</v>
      </c>
      <c r="F161" s="431" t="s">
        <v>332</v>
      </c>
      <c r="G161" s="439" t="s">
        <v>280</v>
      </c>
      <c r="H161" s="445" t="s">
        <v>1500</v>
      </c>
    </row>
    <row r="162" spans="1:8" x14ac:dyDescent="0.2">
      <c r="A162" s="419"/>
      <c r="B162" s="429" t="s">
        <v>1501</v>
      </c>
      <c r="C162" s="430">
        <v>1121832460</v>
      </c>
      <c r="D162" s="429" t="s">
        <v>363</v>
      </c>
      <c r="E162" s="431" t="s">
        <v>1073</v>
      </c>
      <c r="F162" s="431" t="s">
        <v>332</v>
      </c>
      <c r="G162" s="439" t="s">
        <v>280</v>
      </c>
      <c r="H162" s="445" t="s">
        <v>1502</v>
      </c>
    </row>
    <row r="163" spans="1:8" ht="12" x14ac:dyDescent="0.2">
      <c r="A163" s="421"/>
      <c r="B163" s="429" t="s">
        <v>1503</v>
      </c>
      <c r="C163" s="430">
        <v>40383789</v>
      </c>
      <c r="D163" s="429" t="s">
        <v>454</v>
      </c>
      <c r="E163" s="431" t="s">
        <v>1073</v>
      </c>
      <c r="F163" s="431" t="s">
        <v>332</v>
      </c>
      <c r="G163" s="439" t="s">
        <v>280</v>
      </c>
      <c r="H163" s="445" t="s">
        <v>1504</v>
      </c>
    </row>
    <row r="164" spans="1:8" x14ac:dyDescent="0.2">
      <c r="A164" s="419"/>
      <c r="B164" s="429" t="s">
        <v>1505</v>
      </c>
      <c r="C164" s="430">
        <v>1033681036</v>
      </c>
      <c r="D164" s="435" t="s">
        <v>1151</v>
      </c>
      <c r="E164" s="431" t="s">
        <v>1073</v>
      </c>
      <c r="F164" s="431" t="s">
        <v>332</v>
      </c>
      <c r="G164" s="439" t="s">
        <v>280</v>
      </c>
      <c r="H164" s="445" t="s">
        <v>1506</v>
      </c>
    </row>
    <row r="165" spans="1:8" x14ac:dyDescent="0.2">
      <c r="A165" s="419"/>
      <c r="B165" s="429" t="s">
        <v>1507</v>
      </c>
      <c r="C165" s="430">
        <v>52821671</v>
      </c>
      <c r="D165" s="429" t="s">
        <v>365</v>
      </c>
      <c r="E165" s="431" t="s">
        <v>1074</v>
      </c>
      <c r="F165" s="431" t="s">
        <v>332</v>
      </c>
      <c r="G165" s="439" t="s">
        <v>280</v>
      </c>
      <c r="H165" s="445" t="s">
        <v>1508</v>
      </c>
    </row>
    <row r="166" spans="1:8" x14ac:dyDescent="0.2">
      <c r="A166" s="419"/>
      <c r="B166" s="429" t="s">
        <v>1509</v>
      </c>
      <c r="C166" s="430">
        <v>1121838496</v>
      </c>
      <c r="D166" s="429" t="s">
        <v>455</v>
      </c>
      <c r="E166" s="431" t="s">
        <v>1074</v>
      </c>
      <c r="F166" s="431" t="s">
        <v>332</v>
      </c>
      <c r="G166" s="439" t="s">
        <v>280</v>
      </c>
      <c r="H166" s="445" t="s">
        <v>1510</v>
      </c>
    </row>
    <row r="167" spans="1:8" ht="12" x14ac:dyDescent="0.2">
      <c r="A167" s="422"/>
      <c r="B167" s="429" t="s">
        <v>1511</v>
      </c>
      <c r="C167" s="430">
        <v>1122920910</v>
      </c>
      <c r="D167" s="429" t="s">
        <v>822</v>
      </c>
      <c r="E167" s="431" t="s">
        <v>1074</v>
      </c>
      <c r="F167" s="431" t="s">
        <v>332</v>
      </c>
      <c r="G167" s="439" t="s">
        <v>280</v>
      </c>
      <c r="H167" s="445" t="s">
        <v>1512</v>
      </c>
    </row>
    <row r="168" spans="1:8" ht="12" x14ac:dyDescent="0.2">
      <c r="A168" s="421"/>
      <c r="B168" s="429" t="s">
        <v>1513</v>
      </c>
      <c r="C168" s="434">
        <v>17266494</v>
      </c>
      <c r="D168" s="435" t="s">
        <v>373</v>
      </c>
      <c r="E168" s="431" t="s">
        <v>1077</v>
      </c>
      <c r="F168" s="431" t="s">
        <v>332</v>
      </c>
      <c r="G168" s="439" t="s">
        <v>280</v>
      </c>
      <c r="H168" s="445" t="s">
        <v>1514</v>
      </c>
    </row>
    <row r="169" spans="1:8" x14ac:dyDescent="0.2">
      <c r="A169" s="419"/>
      <c r="B169" s="429" t="s">
        <v>1515</v>
      </c>
      <c r="C169" s="430">
        <v>1121860595</v>
      </c>
      <c r="D169" s="429" t="s">
        <v>374</v>
      </c>
      <c r="E169" s="431" t="s">
        <v>1077</v>
      </c>
      <c r="F169" s="431" t="s">
        <v>332</v>
      </c>
      <c r="G169" s="439" t="s">
        <v>280</v>
      </c>
      <c r="H169" s="445" t="s">
        <v>1516</v>
      </c>
    </row>
    <row r="170" spans="1:8" ht="12" x14ac:dyDescent="0.2">
      <c r="A170" s="421"/>
      <c r="B170" s="429" t="s">
        <v>1517</v>
      </c>
      <c r="C170" s="434">
        <v>1121904529</v>
      </c>
      <c r="D170" s="435" t="s">
        <v>1089</v>
      </c>
      <c r="E170" s="431" t="s">
        <v>1077</v>
      </c>
      <c r="F170" s="431" t="s">
        <v>332</v>
      </c>
      <c r="G170" s="439" t="s">
        <v>280</v>
      </c>
      <c r="H170" s="445" t="s">
        <v>1518</v>
      </c>
    </row>
    <row r="171" spans="1:8" ht="12" x14ac:dyDescent="0.2">
      <c r="A171" s="423"/>
      <c r="B171" s="429" t="s">
        <v>1519</v>
      </c>
      <c r="C171" s="434">
        <v>86067232</v>
      </c>
      <c r="D171" s="435" t="s">
        <v>407</v>
      </c>
      <c r="E171" s="431" t="s">
        <v>271</v>
      </c>
      <c r="F171" s="431" t="s">
        <v>332</v>
      </c>
      <c r="G171" s="439" t="s">
        <v>280</v>
      </c>
      <c r="H171" s="445" t="s">
        <v>1520</v>
      </c>
    </row>
    <row r="172" spans="1:8" x14ac:dyDescent="0.2">
      <c r="A172" s="419"/>
      <c r="B172" s="429" t="s">
        <v>1521</v>
      </c>
      <c r="C172" s="434">
        <v>1122651218</v>
      </c>
      <c r="D172" s="435" t="s">
        <v>409</v>
      </c>
      <c r="E172" s="431" t="s">
        <v>271</v>
      </c>
      <c r="F172" s="431" t="s">
        <v>332</v>
      </c>
      <c r="G172" s="439" t="s">
        <v>280</v>
      </c>
      <c r="H172" s="445" t="s">
        <v>1522</v>
      </c>
    </row>
    <row r="173" spans="1:8" ht="12" x14ac:dyDescent="0.2">
      <c r="A173" s="422"/>
      <c r="B173" s="429" t="s">
        <v>1523</v>
      </c>
      <c r="C173" s="434">
        <v>1119888213</v>
      </c>
      <c r="D173" s="435" t="s">
        <v>411</v>
      </c>
      <c r="E173" s="431" t="s">
        <v>271</v>
      </c>
      <c r="F173" s="431" t="s">
        <v>332</v>
      </c>
      <c r="G173" s="439" t="s">
        <v>280</v>
      </c>
      <c r="H173" s="445" t="s">
        <v>1524</v>
      </c>
    </row>
    <row r="174" spans="1:8" x14ac:dyDescent="0.2">
      <c r="A174" s="419"/>
      <c r="B174" s="429" t="s">
        <v>1525</v>
      </c>
      <c r="C174" s="430">
        <v>86046039</v>
      </c>
      <c r="D174" s="429" t="s">
        <v>625</v>
      </c>
      <c r="E174" s="431" t="s">
        <v>271</v>
      </c>
      <c r="F174" s="431" t="s">
        <v>332</v>
      </c>
      <c r="G174" s="439" t="s">
        <v>280</v>
      </c>
      <c r="H174" s="445" t="s">
        <v>1526</v>
      </c>
    </row>
    <row r="175" spans="1:8" x14ac:dyDescent="0.2">
      <c r="A175" s="419"/>
      <c r="B175" s="429" t="s">
        <v>1527</v>
      </c>
      <c r="C175" s="434">
        <v>40326722</v>
      </c>
      <c r="D175" s="429" t="s">
        <v>624</v>
      </c>
      <c r="E175" s="431" t="s">
        <v>271</v>
      </c>
      <c r="F175" s="431" t="s">
        <v>332</v>
      </c>
      <c r="G175" s="439" t="s">
        <v>280</v>
      </c>
      <c r="H175" s="445" t="s">
        <v>1528</v>
      </c>
    </row>
    <row r="176" spans="1:8" x14ac:dyDescent="0.2">
      <c r="A176" s="416"/>
      <c r="B176" s="429" t="s">
        <v>1529</v>
      </c>
      <c r="C176" s="430">
        <v>1234791971</v>
      </c>
      <c r="D176" s="429" t="s">
        <v>329</v>
      </c>
      <c r="E176" s="431" t="s">
        <v>281</v>
      </c>
      <c r="F176" s="431" t="s">
        <v>332</v>
      </c>
      <c r="G176" s="439" t="s">
        <v>280</v>
      </c>
      <c r="H176" s="445" t="s">
        <v>1530</v>
      </c>
    </row>
    <row r="177" spans="1:8" x14ac:dyDescent="0.2">
      <c r="A177" s="419"/>
      <c r="B177" s="429" t="s">
        <v>1531</v>
      </c>
      <c r="C177" s="430">
        <v>1121845439</v>
      </c>
      <c r="D177" s="429" t="s">
        <v>285</v>
      </c>
      <c r="E177" s="431" t="s">
        <v>281</v>
      </c>
      <c r="F177" s="431" t="s">
        <v>332</v>
      </c>
      <c r="G177" s="439" t="s">
        <v>280</v>
      </c>
      <c r="H177" s="445" t="s">
        <v>1532</v>
      </c>
    </row>
    <row r="178" spans="1:8" ht="12" x14ac:dyDescent="0.2">
      <c r="A178" s="421"/>
      <c r="B178" s="429" t="s">
        <v>1533</v>
      </c>
      <c r="C178" s="430">
        <v>86080967</v>
      </c>
      <c r="D178" s="429" t="s">
        <v>330</v>
      </c>
      <c r="E178" s="431" t="s">
        <v>281</v>
      </c>
      <c r="F178" s="431" t="s">
        <v>332</v>
      </c>
      <c r="G178" s="439" t="s">
        <v>280</v>
      </c>
      <c r="H178" s="445" t="s">
        <v>1534</v>
      </c>
    </row>
    <row r="179" spans="1:8" ht="12" x14ac:dyDescent="0.2">
      <c r="A179" s="421"/>
      <c r="B179" s="429" t="s">
        <v>1535</v>
      </c>
      <c r="C179" s="430">
        <v>40439797</v>
      </c>
      <c r="D179" s="429" t="s">
        <v>286</v>
      </c>
      <c r="E179" s="431" t="s">
        <v>281</v>
      </c>
      <c r="F179" s="431" t="s">
        <v>332</v>
      </c>
      <c r="G179" s="439" t="s">
        <v>280</v>
      </c>
      <c r="H179" s="445" t="s">
        <v>1536</v>
      </c>
    </row>
    <row r="180" spans="1:8" x14ac:dyDescent="0.2">
      <c r="A180" s="419"/>
      <c r="B180" s="429" t="s">
        <v>1537</v>
      </c>
      <c r="C180" s="430">
        <v>1121912878</v>
      </c>
      <c r="D180" s="429" t="s">
        <v>287</v>
      </c>
      <c r="E180" s="431" t="s">
        <v>281</v>
      </c>
      <c r="F180" s="431" t="s">
        <v>332</v>
      </c>
      <c r="G180" s="439" t="s">
        <v>280</v>
      </c>
      <c r="H180" s="445" t="s">
        <v>1538</v>
      </c>
    </row>
    <row r="181" spans="1:8" x14ac:dyDescent="0.2">
      <c r="A181" s="419"/>
      <c r="B181" s="429" t="s">
        <v>1539</v>
      </c>
      <c r="C181" s="430">
        <v>1121931560</v>
      </c>
      <c r="D181" s="429" t="s">
        <v>885</v>
      </c>
      <c r="E181" s="431" t="s">
        <v>281</v>
      </c>
      <c r="F181" s="431" t="s">
        <v>332</v>
      </c>
      <c r="G181" s="439" t="s">
        <v>280</v>
      </c>
      <c r="H181" s="445" t="s">
        <v>1540</v>
      </c>
    </row>
    <row r="182" spans="1:8" ht="12" x14ac:dyDescent="0.2">
      <c r="A182" s="422"/>
      <c r="B182" s="429" t="s">
        <v>1541</v>
      </c>
      <c r="C182" s="430">
        <v>1026577505</v>
      </c>
      <c r="D182" s="429" t="s">
        <v>385</v>
      </c>
      <c r="E182" s="431" t="s">
        <v>281</v>
      </c>
      <c r="F182" s="431" t="s">
        <v>332</v>
      </c>
      <c r="G182" s="439" t="s">
        <v>280</v>
      </c>
      <c r="H182" s="445" t="s">
        <v>1542</v>
      </c>
    </row>
    <row r="183" spans="1:8" x14ac:dyDescent="0.2">
      <c r="A183" s="419"/>
      <c r="B183" s="429" t="s">
        <v>1543</v>
      </c>
      <c r="C183" s="430">
        <v>1122138868</v>
      </c>
      <c r="D183" s="429" t="s">
        <v>386</v>
      </c>
      <c r="E183" s="431" t="s">
        <v>281</v>
      </c>
      <c r="F183" s="431" t="s">
        <v>332</v>
      </c>
      <c r="G183" s="439" t="s">
        <v>280</v>
      </c>
      <c r="H183" s="445" t="s">
        <v>1544</v>
      </c>
    </row>
    <row r="184" spans="1:8" ht="12" x14ac:dyDescent="0.2">
      <c r="A184" s="421"/>
      <c r="B184" s="429" t="s">
        <v>1545</v>
      </c>
      <c r="C184" s="430">
        <v>1120352344</v>
      </c>
      <c r="D184" s="429" t="s">
        <v>508</v>
      </c>
      <c r="E184" s="431" t="s">
        <v>281</v>
      </c>
      <c r="F184" s="431" t="s">
        <v>332</v>
      </c>
      <c r="G184" s="439" t="s">
        <v>280</v>
      </c>
      <c r="H184" s="445" t="s">
        <v>1546</v>
      </c>
    </row>
    <row r="185" spans="1:8" ht="12" x14ac:dyDescent="0.2">
      <c r="A185" s="424"/>
      <c r="B185" s="429" t="s">
        <v>1547</v>
      </c>
      <c r="C185" s="430">
        <v>40218615</v>
      </c>
      <c r="D185" s="435" t="s">
        <v>388</v>
      </c>
      <c r="E185" s="431" t="s">
        <v>1078</v>
      </c>
      <c r="F185" s="431" t="s">
        <v>332</v>
      </c>
      <c r="G185" s="439" t="s">
        <v>280</v>
      </c>
      <c r="H185" s="445" t="s">
        <v>1548</v>
      </c>
    </row>
    <row r="186" spans="1:8" ht="12" x14ac:dyDescent="0.2">
      <c r="A186" s="424"/>
      <c r="B186" s="429" t="s">
        <v>1549</v>
      </c>
      <c r="C186" s="434">
        <v>40447397</v>
      </c>
      <c r="D186" s="435" t="s">
        <v>390</v>
      </c>
      <c r="E186" s="431" t="s">
        <v>1078</v>
      </c>
      <c r="F186" s="431" t="s">
        <v>332</v>
      </c>
      <c r="G186" s="439" t="s">
        <v>280</v>
      </c>
      <c r="H186" s="445" t="s">
        <v>1550</v>
      </c>
    </row>
    <row r="187" spans="1:8" x14ac:dyDescent="0.2">
      <c r="A187" s="419"/>
      <c r="B187" s="429" t="s">
        <v>1551</v>
      </c>
      <c r="C187" s="430">
        <v>1121845390</v>
      </c>
      <c r="D187" s="429" t="s">
        <v>391</v>
      </c>
      <c r="E187" s="431" t="s">
        <v>1078</v>
      </c>
      <c r="F187" s="431" t="s">
        <v>332</v>
      </c>
      <c r="G187" s="439" t="s">
        <v>280</v>
      </c>
      <c r="H187" s="445" t="s">
        <v>1552</v>
      </c>
    </row>
    <row r="188" spans="1:8" x14ac:dyDescent="0.2">
      <c r="A188" s="419"/>
      <c r="B188" s="429" t="s">
        <v>1553</v>
      </c>
      <c r="C188" s="430">
        <v>40445474</v>
      </c>
      <c r="D188" s="429" t="s">
        <v>393</v>
      </c>
      <c r="E188" s="431" t="s">
        <v>1078</v>
      </c>
      <c r="F188" s="431" t="s">
        <v>332</v>
      </c>
      <c r="G188" s="439" t="s">
        <v>280</v>
      </c>
      <c r="H188" s="445" t="s">
        <v>1554</v>
      </c>
    </row>
    <row r="189" spans="1:8" x14ac:dyDescent="0.2">
      <c r="A189" s="419"/>
      <c r="B189" s="429" t="s">
        <v>1555</v>
      </c>
      <c r="C189" s="430">
        <v>1082908448</v>
      </c>
      <c r="D189" s="429" t="s">
        <v>894</v>
      </c>
      <c r="E189" s="431" t="s">
        <v>1078</v>
      </c>
      <c r="F189" s="431" t="s">
        <v>332</v>
      </c>
      <c r="G189" s="439" t="s">
        <v>280</v>
      </c>
      <c r="H189" s="445" t="s">
        <v>1556</v>
      </c>
    </row>
    <row r="190" spans="1:8" ht="12" x14ac:dyDescent="0.2">
      <c r="A190" s="421"/>
      <c r="B190" s="429" t="s">
        <v>1557</v>
      </c>
      <c r="C190" s="434">
        <v>40441513</v>
      </c>
      <c r="D190" s="435" t="s">
        <v>397</v>
      </c>
      <c r="E190" s="431" t="s">
        <v>279</v>
      </c>
      <c r="F190" s="431" t="s">
        <v>332</v>
      </c>
      <c r="G190" s="439" t="s">
        <v>280</v>
      </c>
      <c r="H190" s="445" t="s">
        <v>1558</v>
      </c>
    </row>
    <row r="191" spans="1:8" x14ac:dyDescent="0.2">
      <c r="A191" s="419"/>
      <c r="B191" s="429" t="s">
        <v>1559</v>
      </c>
      <c r="C191" s="434">
        <v>1121896951</v>
      </c>
      <c r="D191" s="429" t="s">
        <v>1560</v>
      </c>
      <c r="E191" s="431" t="s">
        <v>716</v>
      </c>
      <c r="F191" s="431" t="s">
        <v>332</v>
      </c>
      <c r="G191" s="439" t="s">
        <v>280</v>
      </c>
      <c r="H191" s="445" t="s">
        <v>1561</v>
      </c>
    </row>
    <row r="192" spans="1:8" x14ac:dyDescent="0.2">
      <c r="A192" s="419"/>
      <c r="B192" s="429" t="s">
        <v>1562</v>
      </c>
      <c r="C192" s="434">
        <v>1121969024</v>
      </c>
      <c r="D192" s="435" t="s">
        <v>358</v>
      </c>
      <c r="E192" s="431" t="s">
        <v>716</v>
      </c>
      <c r="F192" s="431" t="s">
        <v>332</v>
      </c>
      <c r="G192" s="439" t="s">
        <v>280</v>
      </c>
      <c r="H192" s="445" t="s">
        <v>1563</v>
      </c>
    </row>
    <row r="193" spans="1:8" x14ac:dyDescent="0.2">
      <c r="A193" s="419"/>
      <c r="B193" s="429" t="s">
        <v>1564</v>
      </c>
      <c r="C193" s="430">
        <v>1121944791</v>
      </c>
      <c r="D193" s="429" t="s">
        <v>701</v>
      </c>
      <c r="E193" s="431" t="s">
        <v>716</v>
      </c>
      <c r="F193" s="431" t="s">
        <v>332</v>
      </c>
      <c r="G193" s="439" t="s">
        <v>280</v>
      </c>
      <c r="H193" s="445" t="s">
        <v>1565</v>
      </c>
    </row>
    <row r="194" spans="1:8" x14ac:dyDescent="0.2">
      <c r="A194" s="419"/>
      <c r="B194" s="429" t="s">
        <v>1566</v>
      </c>
      <c r="C194" s="434">
        <v>1121921704</v>
      </c>
      <c r="D194" s="435" t="s">
        <v>1225</v>
      </c>
      <c r="E194" s="431" t="s">
        <v>716</v>
      </c>
      <c r="F194" s="431" t="s">
        <v>332</v>
      </c>
      <c r="G194" s="439" t="s">
        <v>280</v>
      </c>
      <c r="H194" s="445" t="s">
        <v>1567</v>
      </c>
    </row>
    <row r="195" spans="1:8" ht="12" x14ac:dyDescent="0.2">
      <c r="A195" s="421"/>
      <c r="B195" s="429" t="s">
        <v>1568</v>
      </c>
      <c r="C195" s="430">
        <v>1016064134</v>
      </c>
      <c r="D195" s="429" t="s">
        <v>419</v>
      </c>
      <c r="E195" s="431" t="s">
        <v>716</v>
      </c>
      <c r="F195" s="431" t="s">
        <v>332</v>
      </c>
      <c r="G195" s="439" t="s">
        <v>280</v>
      </c>
      <c r="H195" s="445" t="s">
        <v>1569</v>
      </c>
    </row>
    <row r="196" spans="1:8" x14ac:dyDescent="0.2">
      <c r="A196" s="419"/>
      <c r="B196" s="429" t="s">
        <v>1570</v>
      </c>
      <c r="C196" s="430">
        <v>1121884982</v>
      </c>
      <c r="D196" s="429" t="s">
        <v>405</v>
      </c>
      <c r="E196" s="431" t="s">
        <v>1079</v>
      </c>
      <c r="F196" s="431" t="s">
        <v>332</v>
      </c>
      <c r="G196" s="439" t="s">
        <v>280</v>
      </c>
      <c r="H196" s="445" t="s">
        <v>1571</v>
      </c>
    </row>
    <row r="197" spans="1:8" x14ac:dyDescent="0.2">
      <c r="A197" s="419"/>
      <c r="B197" s="429" t="s">
        <v>1572</v>
      </c>
      <c r="C197" s="430">
        <v>17335623</v>
      </c>
      <c r="D197" s="429" t="s">
        <v>433</v>
      </c>
      <c r="E197" s="431" t="s">
        <v>278</v>
      </c>
      <c r="F197" s="431" t="s">
        <v>332</v>
      </c>
      <c r="G197" s="439" t="s">
        <v>280</v>
      </c>
      <c r="H197" s="445" t="s">
        <v>1573</v>
      </c>
    </row>
    <row r="198" spans="1:8" x14ac:dyDescent="0.2">
      <c r="A198" s="419"/>
      <c r="B198" s="429" t="s">
        <v>1574</v>
      </c>
      <c r="C198" s="430">
        <v>86067624</v>
      </c>
      <c r="D198" s="429" t="s">
        <v>548</v>
      </c>
      <c r="E198" s="431" t="s">
        <v>278</v>
      </c>
      <c r="F198" s="431" t="s">
        <v>332</v>
      </c>
      <c r="G198" s="439" t="s">
        <v>280</v>
      </c>
      <c r="H198" s="445" t="s">
        <v>1575</v>
      </c>
    </row>
    <row r="199" spans="1:8" x14ac:dyDescent="0.2">
      <c r="A199" s="419"/>
      <c r="B199" s="429" t="s">
        <v>1576</v>
      </c>
      <c r="C199" s="430">
        <v>1121901471</v>
      </c>
      <c r="D199" s="429" t="s">
        <v>897</v>
      </c>
      <c r="E199" s="431" t="s">
        <v>278</v>
      </c>
      <c r="F199" s="431" t="s">
        <v>332</v>
      </c>
      <c r="G199" s="439" t="s">
        <v>280</v>
      </c>
      <c r="H199" s="445" t="s">
        <v>1577</v>
      </c>
    </row>
    <row r="200" spans="1:8" ht="12" x14ac:dyDescent="0.2">
      <c r="A200" s="421"/>
      <c r="B200" s="429" t="s">
        <v>1578</v>
      </c>
      <c r="C200" s="430">
        <v>1121855170</v>
      </c>
      <c r="D200" s="429" t="s">
        <v>378</v>
      </c>
      <c r="E200" s="431" t="s">
        <v>437</v>
      </c>
      <c r="F200" s="431" t="s">
        <v>332</v>
      </c>
      <c r="G200" s="439" t="s">
        <v>280</v>
      </c>
      <c r="H200" s="445" t="s">
        <v>1579</v>
      </c>
    </row>
    <row r="201" spans="1:8" x14ac:dyDescent="0.2">
      <c r="A201" s="419"/>
      <c r="B201" s="429" t="s">
        <v>1580</v>
      </c>
      <c r="C201" s="430">
        <v>1121825157</v>
      </c>
      <c r="D201" s="429" t="s">
        <v>376</v>
      </c>
      <c r="E201" s="431" t="s">
        <v>437</v>
      </c>
      <c r="F201" s="431" t="s">
        <v>332</v>
      </c>
      <c r="G201" s="439" t="s">
        <v>280</v>
      </c>
      <c r="H201" s="445" t="s">
        <v>1581</v>
      </c>
    </row>
    <row r="202" spans="1:8" x14ac:dyDescent="0.2">
      <c r="A202" s="419"/>
      <c r="B202" s="429" t="s">
        <v>1582</v>
      </c>
      <c r="C202" s="430">
        <v>1121859904</v>
      </c>
      <c r="D202" s="429" t="s">
        <v>380</v>
      </c>
      <c r="E202" s="431" t="s">
        <v>437</v>
      </c>
      <c r="F202" s="431" t="s">
        <v>332</v>
      </c>
      <c r="G202" s="439" t="s">
        <v>280</v>
      </c>
      <c r="H202" s="445" t="s">
        <v>1583</v>
      </c>
    </row>
    <row r="203" spans="1:8" x14ac:dyDescent="0.2">
      <c r="A203" s="419"/>
      <c r="B203" s="429" t="s">
        <v>1584</v>
      </c>
      <c r="C203" s="430">
        <v>3276471</v>
      </c>
      <c r="D203" s="429" t="s">
        <v>1311</v>
      </c>
      <c r="E203" s="431" t="s">
        <v>437</v>
      </c>
      <c r="F203" s="431" t="s">
        <v>332</v>
      </c>
      <c r="G203" s="439" t="s">
        <v>280</v>
      </c>
      <c r="H203" s="445" t="s">
        <v>1585</v>
      </c>
    </row>
    <row r="204" spans="1:8" ht="12" x14ac:dyDescent="0.2">
      <c r="A204" s="421"/>
      <c r="B204" s="429" t="s">
        <v>1586</v>
      </c>
      <c r="C204" s="434">
        <v>86058755</v>
      </c>
      <c r="D204" s="435" t="s">
        <v>414</v>
      </c>
      <c r="E204" s="431" t="s">
        <v>704</v>
      </c>
      <c r="F204" s="431" t="s">
        <v>332</v>
      </c>
      <c r="G204" s="439" t="s">
        <v>280</v>
      </c>
      <c r="H204" s="445" t="s">
        <v>1587</v>
      </c>
    </row>
    <row r="205" spans="1:8" ht="12" x14ac:dyDescent="0.2">
      <c r="A205" s="421"/>
      <c r="B205" s="429" t="s">
        <v>1588</v>
      </c>
      <c r="C205" s="430">
        <v>1120870734</v>
      </c>
      <c r="D205" s="429" t="s">
        <v>416</v>
      </c>
      <c r="E205" s="431" t="s">
        <v>704</v>
      </c>
      <c r="F205" s="431" t="s">
        <v>332</v>
      </c>
      <c r="G205" s="439" t="s">
        <v>280</v>
      </c>
      <c r="H205" s="445" t="s">
        <v>1589</v>
      </c>
    </row>
    <row r="206" spans="1:8" ht="12" x14ac:dyDescent="0.2">
      <c r="A206" s="421"/>
      <c r="B206" s="429" t="s">
        <v>1590</v>
      </c>
      <c r="C206" s="434">
        <v>38239974</v>
      </c>
      <c r="D206" s="435" t="s">
        <v>418</v>
      </c>
      <c r="E206" s="431" t="s">
        <v>1072</v>
      </c>
      <c r="F206" s="431" t="s">
        <v>332</v>
      </c>
      <c r="G206" s="439" t="s">
        <v>280</v>
      </c>
      <c r="H206" s="445" t="s">
        <v>1591</v>
      </c>
    </row>
    <row r="207" spans="1:8" x14ac:dyDescent="0.2">
      <c r="A207" s="419"/>
      <c r="B207" s="429" t="s">
        <v>1592</v>
      </c>
      <c r="C207" s="430">
        <v>40340708</v>
      </c>
      <c r="D207" s="429" t="s">
        <v>313</v>
      </c>
      <c r="E207" s="431" t="s">
        <v>1072</v>
      </c>
      <c r="F207" s="431" t="s">
        <v>332</v>
      </c>
      <c r="G207" s="439" t="s">
        <v>280</v>
      </c>
      <c r="H207" s="445" t="s">
        <v>1593</v>
      </c>
    </row>
    <row r="208" spans="1:8" x14ac:dyDescent="0.2">
      <c r="A208" s="419"/>
      <c r="B208" s="429" t="s">
        <v>1594</v>
      </c>
      <c r="C208" s="430">
        <v>1007503168</v>
      </c>
      <c r="D208" s="429" t="s">
        <v>1296</v>
      </c>
      <c r="E208" s="431" t="s">
        <v>1072</v>
      </c>
      <c r="F208" s="431" t="s">
        <v>332</v>
      </c>
      <c r="G208" s="439" t="s">
        <v>280</v>
      </c>
      <c r="H208" s="445" t="s">
        <v>1595</v>
      </c>
    </row>
    <row r="209" spans="1:8" x14ac:dyDescent="0.2">
      <c r="A209" s="419"/>
      <c r="B209" s="429" t="s">
        <v>1596</v>
      </c>
      <c r="C209" s="430">
        <v>1121396500</v>
      </c>
      <c r="D209" s="429" t="s">
        <v>549</v>
      </c>
      <c r="E209" s="431" t="s">
        <v>1072</v>
      </c>
      <c r="F209" s="431" t="s">
        <v>332</v>
      </c>
      <c r="G209" s="439" t="s">
        <v>280</v>
      </c>
      <c r="H209" s="445" t="s">
        <v>1597</v>
      </c>
    </row>
    <row r="210" spans="1:8" x14ac:dyDescent="0.2">
      <c r="A210" s="419"/>
      <c r="B210" s="429" t="s">
        <v>1598</v>
      </c>
      <c r="C210" s="430">
        <v>40386556</v>
      </c>
      <c r="D210" s="429" t="s">
        <v>424</v>
      </c>
      <c r="E210" s="431" t="s">
        <v>278</v>
      </c>
      <c r="F210" s="431" t="s">
        <v>332</v>
      </c>
      <c r="G210" s="439" t="s">
        <v>280</v>
      </c>
      <c r="H210" s="445" t="s">
        <v>1599</v>
      </c>
    </row>
    <row r="211" spans="1:8" x14ac:dyDescent="0.2">
      <c r="A211" s="419"/>
      <c r="B211" s="429" t="s">
        <v>1600</v>
      </c>
      <c r="C211" s="430">
        <v>86054622</v>
      </c>
      <c r="D211" s="429" t="s">
        <v>426</v>
      </c>
      <c r="E211" s="431" t="s">
        <v>278</v>
      </c>
      <c r="F211" s="431" t="s">
        <v>332</v>
      </c>
      <c r="G211" s="439" t="s">
        <v>280</v>
      </c>
      <c r="H211" s="445" t="s">
        <v>1601</v>
      </c>
    </row>
    <row r="212" spans="1:8" x14ac:dyDescent="0.2">
      <c r="A212" s="419"/>
      <c r="B212" s="429" t="s">
        <v>1602</v>
      </c>
      <c r="C212" s="430">
        <v>1121894142</v>
      </c>
      <c r="D212" s="429" t="s">
        <v>429</v>
      </c>
      <c r="E212" s="431" t="s">
        <v>278</v>
      </c>
      <c r="F212" s="431" t="s">
        <v>332</v>
      </c>
      <c r="G212" s="439" t="s">
        <v>280</v>
      </c>
      <c r="H212" s="445" t="s">
        <v>1603</v>
      </c>
    </row>
    <row r="213" spans="1:8" x14ac:dyDescent="0.2">
      <c r="A213" s="425"/>
      <c r="B213" s="429" t="s">
        <v>1604</v>
      </c>
      <c r="C213" s="430">
        <v>52714560</v>
      </c>
      <c r="D213" s="429" t="s">
        <v>554</v>
      </c>
      <c r="E213" s="431" t="s">
        <v>278</v>
      </c>
      <c r="F213" s="431" t="s">
        <v>332</v>
      </c>
      <c r="G213" s="439" t="s">
        <v>280</v>
      </c>
      <c r="H213" s="445" t="s">
        <v>1605</v>
      </c>
    </row>
    <row r="214" spans="1:8" x14ac:dyDescent="0.2">
      <c r="A214" s="419"/>
      <c r="B214" s="429" t="s">
        <v>1606</v>
      </c>
      <c r="C214" s="434">
        <v>35260583</v>
      </c>
      <c r="D214" s="435" t="s">
        <v>568</v>
      </c>
      <c r="E214" s="431" t="s">
        <v>278</v>
      </c>
      <c r="F214" s="431" t="s">
        <v>332</v>
      </c>
      <c r="G214" s="439" t="s">
        <v>280</v>
      </c>
      <c r="H214" s="445" t="s">
        <v>1607</v>
      </c>
    </row>
    <row r="215" spans="1:8" x14ac:dyDescent="0.2">
      <c r="A215" s="419"/>
      <c r="B215" s="429" t="s">
        <v>1608</v>
      </c>
      <c r="C215" s="430">
        <v>1121855785</v>
      </c>
      <c r="D215" s="429" t="s">
        <v>702</v>
      </c>
      <c r="E215" s="431" t="s">
        <v>278</v>
      </c>
      <c r="F215" s="431" t="s">
        <v>332</v>
      </c>
      <c r="G215" s="439" t="s">
        <v>280</v>
      </c>
      <c r="H215" s="445" t="s">
        <v>1609</v>
      </c>
    </row>
    <row r="216" spans="1:8" x14ac:dyDescent="0.2">
      <c r="A216" s="416"/>
      <c r="B216" s="429" t="s">
        <v>1610</v>
      </c>
      <c r="C216" s="430">
        <v>35263210</v>
      </c>
      <c r="D216" s="429" t="s">
        <v>422</v>
      </c>
      <c r="E216" s="431" t="s">
        <v>278</v>
      </c>
      <c r="F216" s="431" t="s">
        <v>332</v>
      </c>
      <c r="G216" s="439" t="s">
        <v>280</v>
      </c>
      <c r="H216" s="445" t="s">
        <v>1611</v>
      </c>
    </row>
    <row r="217" spans="1:8" x14ac:dyDescent="0.2">
      <c r="A217" s="426"/>
      <c r="B217" s="429" t="s">
        <v>1612</v>
      </c>
      <c r="C217" s="430">
        <v>1119889071</v>
      </c>
      <c r="D217" s="429" t="s">
        <v>1337</v>
      </c>
      <c r="E217" s="431" t="s">
        <v>278</v>
      </c>
      <c r="F217" s="431" t="s">
        <v>332</v>
      </c>
      <c r="G217" s="439" t="s">
        <v>280</v>
      </c>
      <c r="H217" s="445" t="s">
        <v>1613</v>
      </c>
    </row>
    <row r="218" spans="1:8" x14ac:dyDescent="0.2">
      <c r="A218" s="426"/>
      <c r="B218" s="429" t="s">
        <v>1614</v>
      </c>
      <c r="C218" s="430">
        <v>79797679</v>
      </c>
      <c r="D218" s="429" t="s">
        <v>1335</v>
      </c>
      <c r="E218" s="431" t="s">
        <v>278</v>
      </c>
      <c r="F218" s="431" t="s">
        <v>332</v>
      </c>
      <c r="G218" s="439" t="s">
        <v>280</v>
      </c>
      <c r="H218" s="445" t="s">
        <v>1615</v>
      </c>
    </row>
    <row r="219" spans="1:8" x14ac:dyDescent="0.2">
      <c r="A219" s="419"/>
      <c r="B219" s="429" t="s">
        <v>1616</v>
      </c>
      <c r="C219" s="430">
        <v>17336977</v>
      </c>
      <c r="D219" s="435" t="s">
        <v>1175</v>
      </c>
      <c r="E219" s="431" t="s">
        <v>278</v>
      </c>
      <c r="F219" s="431" t="s">
        <v>332</v>
      </c>
      <c r="G219" s="439" t="s">
        <v>280</v>
      </c>
      <c r="H219" s="445" t="s">
        <v>1617</v>
      </c>
    </row>
    <row r="220" spans="1:8" x14ac:dyDescent="0.2">
      <c r="A220" s="419"/>
      <c r="B220" s="429" t="s">
        <v>1618</v>
      </c>
      <c r="C220" s="430">
        <v>1121918871</v>
      </c>
      <c r="D220" s="429" t="s">
        <v>820</v>
      </c>
      <c r="E220" s="431" t="s">
        <v>1074</v>
      </c>
      <c r="F220" s="431" t="s">
        <v>332</v>
      </c>
      <c r="G220" s="439" t="s">
        <v>280</v>
      </c>
      <c r="H220" s="445" t="s">
        <v>1619</v>
      </c>
    </row>
    <row r="221" spans="1:8" x14ac:dyDescent="0.2">
      <c r="A221" s="416"/>
      <c r="B221" s="429" t="s">
        <v>1620</v>
      </c>
      <c r="C221" s="430">
        <v>40391742</v>
      </c>
      <c r="D221" s="429" t="s">
        <v>458</v>
      </c>
      <c r="E221" s="431" t="s">
        <v>1075</v>
      </c>
      <c r="F221" s="431" t="s">
        <v>332</v>
      </c>
      <c r="G221" s="439" t="s">
        <v>280</v>
      </c>
      <c r="H221" s="445" t="s">
        <v>1621</v>
      </c>
    </row>
    <row r="222" spans="1:8" x14ac:dyDescent="0.2">
      <c r="A222" s="419"/>
      <c r="B222" s="429" t="s">
        <v>1622</v>
      </c>
      <c r="C222" s="430">
        <v>35261474</v>
      </c>
      <c r="D222" s="429" t="s">
        <v>460</v>
      </c>
      <c r="E222" s="431" t="s">
        <v>1075</v>
      </c>
      <c r="F222" s="431" t="s">
        <v>332</v>
      </c>
      <c r="G222" s="439" t="s">
        <v>280</v>
      </c>
      <c r="H222" s="445" t="s">
        <v>1623</v>
      </c>
    </row>
    <row r="223" spans="1:8" x14ac:dyDescent="0.2">
      <c r="A223" s="419"/>
      <c r="B223" s="429" t="s">
        <v>1624</v>
      </c>
      <c r="C223" s="430">
        <v>35261731</v>
      </c>
      <c r="D223" s="429" t="s">
        <v>462</v>
      </c>
      <c r="E223" s="431" t="s">
        <v>1075</v>
      </c>
      <c r="F223" s="431" t="s">
        <v>332</v>
      </c>
      <c r="G223" s="439" t="s">
        <v>280</v>
      </c>
      <c r="H223" s="445" t="s">
        <v>1625</v>
      </c>
    </row>
    <row r="224" spans="1:8" x14ac:dyDescent="0.2">
      <c r="A224" s="416"/>
      <c r="B224" s="429" t="s">
        <v>1626</v>
      </c>
      <c r="C224" s="430">
        <v>1121839035</v>
      </c>
      <c r="D224" s="429" t="s">
        <v>367</v>
      </c>
      <c r="E224" s="431" t="s">
        <v>1075</v>
      </c>
      <c r="F224" s="431" t="s">
        <v>332</v>
      </c>
      <c r="G224" s="439" t="s">
        <v>280</v>
      </c>
      <c r="H224" s="445" t="s">
        <v>1627</v>
      </c>
    </row>
    <row r="225" spans="1:8" x14ac:dyDescent="0.2">
      <c r="A225" s="419"/>
      <c r="B225" s="429" t="s">
        <v>1628</v>
      </c>
      <c r="C225" s="430">
        <v>1121936076</v>
      </c>
      <c r="D225" s="429" t="s">
        <v>369</v>
      </c>
      <c r="E225" s="431" t="s">
        <v>1076</v>
      </c>
      <c r="F225" s="431" t="s">
        <v>332</v>
      </c>
      <c r="G225" s="439" t="s">
        <v>280</v>
      </c>
      <c r="H225" s="445" t="s">
        <v>1629</v>
      </c>
    </row>
    <row r="226" spans="1:8" ht="12" x14ac:dyDescent="0.2">
      <c r="A226" s="421"/>
      <c r="B226" s="429" t="s">
        <v>1630</v>
      </c>
      <c r="C226" s="434">
        <v>40443276</v>
      </c>
      <c r="D226" s="435" t="s">
        <v>463</v>
      </c>
      <c r="E226" s="431" t="s">
        <v>1076</v>
      </c>
      <c r="F226" s="431" t="s">
        <v>332</v>
      </c>
      <c r="G226" s="439" t="s">
        <v>280</v>
      </c>
      <c r="H226" s="445" t="s">
        <v>1631</v>
      </c>
    </row>
    <row r="227" spans="1:8" x14ac:dyDescent="0.2">
      <c r="A227" s="419"/>
      <c r="B227" s="429" t="s">
        <v>1632</v>
      </c>
      <c r="C227" s="430">
        <v>40444467</v>
      </c>
      <c r="D227" s="429" t="s">
        <v>464</v>
      </c>
      <c r="E227" s="431" t="s">
        <v>703</v>
      </c>
      <c r="F227" s="431" t="s">
        <v>332</v>
      </c>
      <c r="G227" s="439" t="s">
        <v>280</v>
      </c>
      <c r="H227" s="445" t="s">
        <v>1633</v>
      </c>
    </row>
    <row r="228" spans="1:8" x14ac:dyDescent="0.2">
      <c r="A228" s="419"/>
      <c r="B228" s="429" t="s">
        <v>1634</v>
      </c>
      <c r="C228" s="434">
        <v>40362349</v>
      </c>
      <c r="D228" s="429" t="s">
        <v>466</v>
      </c>
      <c r="E228" s="431" t="s">
        <v>703</v>
      </c>
      <c r="F228" s="431" t="s">
        <v>332</v>
      </c>
      <c r="G228" s="439" t="s">
        <v>280</v>
      </c>
      <c r="H228" s="445" t="s">
        <v>1635</v>
      </c>
    </row>
    <row r="229" spans="1:8" x14ac:dyDescent="0.2">
      <c r="A229" s="419"/>
      <c r="B229" s="429" t="s">
        <v>1636</v>
      </c>
      <c r="C229" s="430">
        <v>1006775775</v>
      </c>
      <c r="D229" s="429" t="s">
        <v>468</v>
      </c>
      <c r="E229" s="431" t="s">
        <v>1080</v>
      </c>
      <c r="F229" s="431" t="s">
        <v>332</v>
      </c>
      <c r="G229" s="439" t="s">
        <v>280</v>
      </c>
      <c r="H229" s="445" t="s">
        <v>1637</v>
      </c>
    </row>
    <row r="230" spans="1:8" ht="12" x14ac:dyDescent="0.2">
      <c r="A230" s="421"/>
      <c r="B230" s="429" t="s">
        <v>1638</v>
      </c>
      <c r="C230" s="430">
        <v>1121817216</v>
      </c>
      <c r="D230" s="429" t="s">
        <v>472</v>
      </c>
      <c r="E230" s="431" t="s">
        <v>295</v>
      </c>
      <c r="F230" s="431" t="s">
        <v>332</v>
      </c>
      <c r="G230" s="439" t="s">
        <v>280</v>
      </c>
      <c r="H230" s="445" t="s">
        <v>1639</v>
      </c>
    </row>
    <row r="231" spans="1:8" x14ac:dyDescent="0.2">
      <c r="A231" s="419"/>
      <c r="B231" s="429" t="s">
        <v>1640</v>
      </c>
      <c r="C231" s="430">
        <v>1022439066</v>
      </c>
      <c r="D231" s="429" t="s">
        <v>824</v>
      </c>
      <c r="E231" s="431" t="s">
        <v>295</v>
      </c>
      <c r="F231" s="431" t="s">
        <v>332</v>
      </c>
      <c r="G231" s="439" t="s">
        <v>280</v>
      </c>
      <c r="H231" s="445" t="s">
        <v>1641</v>
      </c>
    </row>
    <row r="232" spans="1:8" x14ac:dyDescent="0.2">
      <c r="A232" s="416"/>
      <c r="B232" s="429" t="s">
        <v>1642</v>
      </c>
      <c r="C232" s="430">
        <v>1122121514</v>
      </c>
      <c r="D232" s="429" t="s">
        <v>300</v>
      </c>
      <c r="E232" s="431" t="s">
        <v>275</v>
      </c>
      <c r="F232" s="431" t="s">
        <v>332</v>
      </c>
      <c r="G232" s="439" t="s">
        <v>280</v>
      </c>
      <c r="H232" s="445" t="s">
        <v>1643</v>
      </c>
    </row>
    <row r="233" spans="1:8" x14ac:dyDescent="0.2">
      <c r="A233" s="419"/>
      <c r="B233" s="429" t="s">
        <v>1644</v>
      </c>
      <c r="C233" s="430">
        <v>1006779215</v>
      </c>
      <c r="D233" s="429" t="s">
        <v>474</v>
      </c>
      <c r="E233" s="431" t="s">
        <v>282</v>
      </c>
      <c r="F233" s="431" t="s">
        <v>332</v>
      </c>
      <c r="G233" s="439" t="s">
        <v>280</v>
      </c>
      <c r="H233" s="445" t="s">
        <v>1645</v>
      </c>
    </row>
    <row r="234" spans="1:8" x14ac:dyDescent="0.2">
      <c r="A234" s="419"/>
      <c r="B234" s="429" t="s">
        <v>1646</v>
      </c>
      <c r="C234" s="430">
        <v>86060931</v>
      </c>
      <c r="D234" s="429" t="s">
        <v>476</v>
      </c>
      <c r="E234" s="431" t="s">
        <v>282</v>
      </c>
      <c r="F234" s="431" t="s">
        <v>332</v>
      </c>
      <c r="G234" s="439" t="s">
        <v>280</v>
      </c>
      <c r="H234" s="445" t="s">
        <v>1647</v>
      </c>
    </row>
    <row r="235" spans="1:8" x14ac:dyDescent="0.2">
      <c r="A235" s="419"/>
      <c r="B235" s="429" t="s">
        <v>1648</v>
      </c>
      <c r="C235" s="430">
        <v>1121822577</v>
      </c>
      <c r="D235" s="429" t="s">
        <v>478</v>
      </c>
      <c r="E235" s="431" t="s">
        <v>282</v>
      </c>
      <c r="F235" s="431" t="s">
        <v>332</v>
      </c>
      <c r="G235" s="439" t="s">
        <v>280</v>
      </c>
      <c r="H235" s="445" t="s">
        <v>1649</v>
      </c>
    </row>
    <row r="236" spans="1:8" x14ac:dyDescent="0.2">
      <c r="A236" s="419"/>
      <c r="B236" s="429" t="s">
        <v>1650</v>
      </c>
      <c r="C236" s="430">
        <v>1121943954</v>
      </c>
      <c r="D236" s="429" t="s">
        <v>479</v>
      </c>
      <c r="E236" s="431" t="s">
        <v>282</v>
      </c>
      <c r="F236" s="431" t="s">
        <v>332</v>
      </c>
      <c r="G236" s="439" t="s">
        <v>280</v>
      </c>
      <c r="H236" s="445" t="s">
        <v>1651</v>
      </c>
    </row>
    <row r="237" spans="1:8" x14ac:dyDescent="0.2">
      <c r="A237" s="419"/>
      <c r="B237" s="429" t="s">
        <v>1652</v>
      </c>
      <c r="C237" s="430">
        <v>40329632</v>
      </c>
      <c r="D237" s="429" t="s">
        <v>481</v>
      </c>
      <c r="E237" s="431" t="s">
        <v>282</v>
      </c>
      <c r="F237" s="431" t="s">
        <v>332</v>
      </c>
      <c r="G237" s="439" t="s">
        <v>280</v>
      </c>
      <c r="H237" s="445" t="s">
        <v>1653</v>
      </c>
    </row>
    <row r="238" spans="1:8" x14ac:dyDescent="0.2">
      <c r="A238" s="419"/>
      <c r="B238" s="429" t="s">
        <v>1654</v>
      </c>
      <c r="C238" s="430">
        <v>1235241161</v>
      </c>
      <c r="D238" s="429" t="s">
        <v>483</v>
      </c>
      <c r="E238" s="431" t="s">
        <v>282</v>
      </c>
      <c r="F238" s="431" t="s">
        <v>332</v>
      </c>
      <c r="G238" s="439" t="s">
        <v>280</v>
      </c>
      <c r="H238" s="445" t="s">
        <v>1655</v>
      </c>
    </row>
    <row r="239" spans="1:8" x14ac:dyDescent="0.2">
      <c r="A239" s="416"/>
      <c r="B239" s="429" t="s">
        <v>1656</v>
      </c>
      <c r="C239" s="430">
        <v>1013667031</v>
      </c>
      <c r="D239" s="429" t="s">
        <v>485</v>
      </c>
      <c r="E239" s="431" t="s">
        <v>282</v>
      </c>
      <c r="F239" s="431" t="s">
        <v>332</v>
      </c>
      <c r="G239" s="439" t="s">
        <v>280</v>
      </c>
      <c r="H239" s="445" t="s">
        <v>1657</v>
      </c>
    </row>
    <row r="240" spans="1:8" x14ac:dyDescent="0.2">
      <c r="A240" s="416"/>
      <c r="B240" s="429" t="s">
        <v>1658</v>
      </c>
      <c r="C240" s="430">
        <v>1121955600</v>
      </c>
      <c r="D240" s="429" t="s">
        <v>486</v>
      </c>
      <c r="E240" s="431" t="s">
        <v>282</v>
      </c>
      <c r="F240" s="431" t="s">
        <v>332</v>
      </c>
      <c r="G240" s="439" t="s">
        <v>280</v>
      </c>
      <c r="H240" s="445" t="s">
        <v>1659</v>
      </c>
    </row>
    <row r="241" spans="1:8" x14ac:dyDescent="0.2">
      <c r="A241" s="416"/>
      <c r="B241" s="429" t="s">
        <v>1660</v>
      </c>
      <c r="C241" s="434">
        <v>1119894154</v>
      </c>
      <c r="D241" s="429" t="s">
        <v>487</v>
      </c>
      <c r="E241" s="431" t="s">
        <v>282</v>
      </c>
      <c r="F241" s="431" t="s">
        <v>332</v>
      </c>
      <c r="G241" s="439" t="s">
        <v>280</v>
      </c>
      <c r="H241" s="445" t="s">
        <v>1661</v>
      </c>
    </row>
    <row r="242" spans="1:8" x14ac:dyDescent="0.2">
      <c r="A242" s="416"/>
      <c r="B242" s="429" t="s">
        <v>1662</v>
      </c>
      <c r="C242" s="430">
        <v>1090362963</v>
      </c>
      <c r="D242" s="429" t="s">
        <v>888</v>
      </c>
      <c r="E242" s="431" t="s">
        <v>282</v>
      </c>
      <c r="F242" s="431" t="s">
        <v>332</v>
      </c>
      <c r="G242" s="439" t="s">
        <v>280</v>
      </c>
      <c r="H242" s="445" t="s">
        <v>1663</v>
      </c>
    </row>
    <row r="243" spans="1:8" x14ac:dyDescent="0.2">
      <c r="A243" s="416"/>
      <c r="B243" s="429" t="s">
        <v>1664</v>
      </c>
      <c r="C243" s="434">
        <v>1121959509</v>
      </c>
      <c r="D243" s="435" t="s">
        <v>890</v>
      </c>
      <c r="E243" s="431" t="s">
        <v>282</v>
      </c>
      <c r="F243" s="431" t="s">
        <v>332</v>
      </c>
      <c r="G243" s="439" t="s">
        <v>280</v>
      </c>
      <c r="H243" s="445" t="s">
        <v>1665</v>
      </c>
    </row>
    <row r="244" spans="1:8" x14ac:dyDescent="0.2">
      <c r="A244" s="419"/>
      <c r="B244" s="429" t="s">
        <v>1666</v>
      </c>
      <c r="C244" s="430">
        <v>1006794793</v>
      </c>
      <c r="D244" s="429" t="s">
        <v>891</v>
      </c>
      <c r="E244" s="431" t="s">
        <v>282</v>
      </c>
      <c r="F244" s="431" t="s">
        <v>332</v>
      </c>
      <c r="G244" s="439" t="s">
        <v>280</v>
      </c>
      <c r="H244" s="445" t="s">
        <v>1667</v>
      </c>
    </row>
    <row r="245" spans="1:8" x14ac:dyDescent="0.2">
      <c r="A245" s="419"/>
      <c r="B245" s="429" t="s">
        <v>1668</v>
      </c>
      <c r="C245" s="434">
        <v>1118567972</v>
      </c>
      <c r="D245" s="429" t="s">
        <v>1324</v>
      </c>
      <c r="E245" s="431" t="s">
        <v>282</v>
      </c>
      <c r="F245" s="431" t="s">
        <v>332</v>
      </c>
      <c r="G245" s="439" t="s">
        <v>280</v>
      </c>
      <c r="H245" s="445" t="s">
        <v>1669</v>
      </c>
    </row>
    <row r="246" spans="1:8" x14ac:dyDescent="0.2">
      <c r="A246" s="419"/>
      <c r="B246" s="429" t="s">
        <v>1670</v>
      </c>
      <c r="C246" s="430">
        <v>1121957762</v>
      </c>
      <c r="D246" s="429" t="s">
        <v>892</v>
      </c>
      <c r="E246" s="431" t="s">
        <v>282</v>
      </c>
      <c r="F246" s="431" t="s">
        <v>332</v>
      </c>
      <c r="G246" s="439" t="s">
        <v>280</v>
      </c>
      <c r="H246" s="445" t="s">
        <v>1671</v>
      </c>
    </row>
    <row r="247" spans="1:8" x14ac:dyDescent="0.2">
      <c r="A247" s="419"/>
      <c r="B247" s="429" t="s">
        <v>1672</v>
      </c>
      <c r="C247" s="430">
        <v>12636578</v>
      </c>
      <c r="D247" s="429" t="s">
        <v>371</v>
      </c>
      <c r="E247" s="431" t="s">
        <v>1077</v>
      </c>
      <c r="F247" s="431" t="s">
        <v>332</v>
      </c>
      <c r="G247" s="439" t="s">
        <v>280</v>
      </c>
      <c r="H247" s="445" t="s">
        <v>1673</v>
      </c>
    </row>
    <row r="248" spans="1:8" ht="12" x14ac:dyDescent="0.2">
      <c r="A248" s="422"/>
      <c r="B248" s="429" t="s">
        <v>1674</v>
      </c>
      <c r="C248" s="430">
        <v>1121900999</v>
      </c>
      <c r="D248" s="429" t="s">
        <v>489</v>
      </c>
      <c r="E248" s="431" t="s">
        <v>1081</v>
      </c>
      <c r="F248" s="431" t="s">
        <v>332</v>
      </c>
      <c r="G248" s="439" t="s">
        <v>280</v>
      </c>
      <c r="H248" s="445" t="s">
        <v>1675</v>
      </c>
    </row>
    <row r="249" spans="1:8" x14ac:dyDescent="0.2">
      <c r="A249" s="419"/>
      <c r="B249" s="429" t="s">
        <v>1676</v>
      </c>
      <c r="C249" s="430">
        <v>1121963548</v>
      </c>
      <c r="D249" s="429" t="s">
        <v>491</v>
      </c>
      <c r="E249" s="431" t="s">
        <v>1081</v>
      </c>
      <c r="F249" s="431" t="s">
        <v>332</v>
      </c>
      <c r="G249" s="439" t="s">
        <v>280</v>
      </c>
      <c r="H249" s="445" t="s">
        <v>1677</v>
      </c>
    </row>
    <row r="250" spans="1:8" x14ac:dyDescent="0.2">
      <c r="A250" s="419"/>
      <c r="B250" s="429" t="s">
        <v>1678</v>
      </c>
      <c r="C250" s="430">
        <v>1013599680</v>
      </c>
      <c r="D250" s="429" t="s">
        <v>492</v>
      </c>
      <c r="E250" s="431" t="s">
        <v>1081</v>
      </c>
      <c r="F250" s="431" t="s">
        <v>332</v>
      </c>
      <c r="G250" s="439" t="s">
        <v>280</v>
      </c>
      <c r="H250" s="445" t="s">
        <v>1679</v>
      </c>
    </row>
    <row r="251" spans="1:8" x14ac:dyDescent="0.2">
      <c r="A251" s="419"/>
      <c r="B251" s="429" t="s">
        <v>1680</v>
      </c>
      <c r="C251" s="430">
        <v>1193133970</v>
      </c>
      <c r="D251" s="429" t="s">
        <v>1199</v>
      </c>
      <c r="E251" s="431" t="s">
        <v>1081</v>
      </c>
      <c r="F251" s="431" t="s">
        <v>332</v>
      </c>
      <c r="G251" s="439" t="s">
        <v>280</v>
      </c>
      <c r="H251" s="445" t="s">
        <v>1681</v>
      </c>
    </row>
    <row r="252" spans="1:8" x14ac:dyDescent="0.2">
      <c r="A252" s="419"/>
      <c r="B252" s="429" t="s">
        <v>1682</v>
      </c>
      <c r="C252" s="430">
        <v>40390826</v>
      </c>
      <c r="D252" s="429" t="s">
        <v>1134</v>
      </c>
      <c r="E252" s="431" t="s">
        <v>1082</v>
      </c>
      <c r="F252" s="431" t="s">
        <v>332</v>
      </c>
      <c r="G252" s="439" t="s">
        <v>280</v>
      </c>
      <c r="H252" s="445" t="s">
        <v>1683</v>
      </c>
    </row>
    <row r="253" spans="1:8" x14ac:dyDescent="0.2">
      <c r="A253" s="419"/>
      <c r="B253" s="429" t="s">
        <v>1684</v>
      </c>
      <c r="C253" s="430">
        <v>40326102</v>
      </c>
      <c r="D253" s="429" t="s">
        <v>495</v>
      </c>
      <c r="E253" s="431" t="s">
        <v>1082</v>
      </c>
      <c r="F253" s="431" t="s">
        <v>332</v>
      </c>
      <c r="G253" s="439" t="s">
        <v>280</v>
      </c>
      <c r="H253" s="445" t="s">
        <v>1685</v>
      </c>
    </row>
    <row r="254" spans="1:8" ht="12" x14ac:dyDescent="0.2">
      <c r="A254" s="421"/>
      <c r="B254" s="429" t="s">
        <v>1686</v>
      </c>
      <c r="C254" s="430">
        <v>52726343</v>
      </c>
      <c r="D254" s="429" t="s">
        <v>497</v>
      </c>
      <c r="E254" s="431" t="s">
        <v>1082</v>
      </c>
      <c r="F254" s="431" t="s">
        <v>332</v>
      </c>
      <c r="G254" s="439" t="s">
        <v>280</v>
      </c>
      <c r="H254" s="445" t="s">
        <v>1687</v>
      </c>
    </row>
    <row r="255" spans="1:8" x14ac:dyDescent="0.2">
      <c r="A255" s="419"/>
      <c r="B255" s="429" t="s">
        <v>1688</v>
      </c>
      <c r="C255" s="430">
        <v>17338535</v>
      </c>
      <c r="D255" s="429" t="s">
        <v>498</v>
      </c>
      <c r="E255" s="431" t="s">
        <v>1082</v>
      </c>
      <c r="F255" s="431" t="s">
        <v>332</v>
      </c>
      <c r="G255" s="439" t="s">
        <v>280</v>
      </c>
      <c r="H255" s="445" t="s">
        <v>1689</v>
      </c>
    </row>
    <row r="256" spans="1:8" x14ac:dyDescent="0.2">
      <c r="A256" s="419"/>
      <c r="B256" s="429" t="s">
        <v>1690</v>
      </c>
      <c r="C256" s="434">
        <v>40411676</v>
      </c>
      <c r="D256" s="435" t="s">
        <v>499</v>
      </c>
      <c r="E256" s="431" t="s">
        <v>1082</v>
      </c>
      <c r="F256" s="431" t="s">
        <v>332</v>
      </c>
      <c r="G256" s="439" t="s">
        <v>280</v>
      </c>
      <c r="H256" s="445" t="s">
        <v>1691</v>
      </c>
    </row>
    <row r="257" spans="1:8" ht="12" x14ac:dyDescent="0.2">
      <c r="A257" s="421"/>
      <c r="B257" s="429" t="s">
        <v>1692</v>
      </c>
      <c r="C257" s="430">
        <v>40334933</v>
      </c>
      <c r="D257" s="429" t="s">
        <v>500</v>
      </c>
      <c r="E257" s="431" t="s">
        <v>274</v>
      </c>
      <c r="F257" s="431" t="s">
        <v>332</v>
      </c>
      <c r="G257" s="439" t="s">
        <v>280</v>
      </c>
      <c r="H257" s="445" t="s">
        <v>1693</v>
      </c>
    </row>
    <row r="258" spans="1:8" x14ac:dyDescent="0.2">
      <c r="A258" s="416"/>
      <c r="B258" s="429" t="s">
        <v>1694</v>
      </c>
      <c r="C258" s="430">
        <v>1121951648</v>
      </c>
      <c r="D258" s="429" t="s">
        <v>1087</v>
      </c>
      <c r="E258" s="431" t="s">
        <v>274</v>
      </c>
      <c r="F258" s="431" t="s">
        <v>332</v>
      </c>
      <c r="G258" s="439" t="s">
        <v>280</v>
      </c>
      <c r="H258" s="445" t="s">
        <v>1695</v>
      </c>
    </row>
    <row r="259" spans="1:8" x14ac:dyDescent="0.2">
      <c r="A259" s="416"/>
      <c r="B259" s="429" t="s">
        <v>1696</v>
      </c>
      <c r="C259" s="430">
        <v>40396474</v>
      </c>
      <c r="D259" s="429" t="s">
        <v>626</v>
      </c>
      <c r="E259" s="431" t="s">
        <v>271</v>
      </c>
      <c r="F259" s="431" t="s">
        <v>332</v>
      </c>
      <c r="G259" s="439" t="s">
        <v>280</v>
      </c>
      <c r="H259" s="445" t="s">
        <v>1697</v>
      </c>
    </row>
    <row r="260" spans="1:8" x14ac:dyDescent="0.2">
      <c r="A260" s="419"/>
      <c r="B260" s="429" t="s">
        <v>1698</v>
      </c>
      <c r="C260" s="430">
        <v>1121838218</v>
      </c>
      <c r="D260" s="429" t="s">
        <v>628</v>
      </c>
      <c r="E260" s="431" t="s">
        <v>271</v>
      </c>
      <c r="F260" s="431" t="s">
        <v>332</v>
      </c>
      <c r="G260" s="439" t="s">
        <v>280</v>
      </c>
      <c r="H260" s="445" t="s">
        <v>1699</v>
      </c>
    </row>
    <row r="261" spans="1:8" x14ac:dyDescent="0.2">
      <c r="A261" s="419"/>
      <c r="B261" s="429" t="s">
        <v>1700</v>
      </c>
      <c r="C261" s="430">
        <v>40343210</v>
      </c>
      <c r="D261" s="429" t="s">
        <v>974</v>
      </c>
      <c r="E261" s="431" t="s">
        <v>271</v>
      </c>
      <c r="F261" s="431" t="s">
        <v>332</v>
      </c>
      <c r="G261" s="439" t="s">
        <v>280</v>
      </c>
      <c r="H261" s="445" t="s">
        <v>1701</v>
      </c>
    </row>
    <row r="262" spans="1:8" x14ac:dyDescent="0.2">
      <c r="A262" s="419"/>
      <c r="B262" s="429" t="s">
        <v>1702</v>
      </c>
      <c r="C262" s="430">
        <v>1121936738</v>
      </c>
      <c r="D262" s="429" t="s">
        <v>666</v>
      </c>
      <c r="E262" s="431" t="s">
        <v>273</v>
      </c>
      <c r="F262" s="431" t="s">
        <v>332</v>
      </c>
      <c r="G262" s="439" t="s">
        <v>280</v>
      </c>
      <c r="H262" s="445" t="s">
        <v>1703</v>
      </c>
    </row>
    <row r="263" spans="1:8" x14ac:dyDescent="0.2">
      <c r="A263" s="416"/>
      <c r="B263" s="429" t="s">
        <v>1704</v>
      </c>
      <c r="C263" s="430">
        <v>1121817444</v>
      </c>
      <c r="D263" s="429" t="s">
        <v>1705</v>
      </c>
      <c r="E263" s="431" t="s">
        <v>1141</v>
      </c>
      <c r="F263" s="431" t="s">
        <v>332</v>
      </c>
      <c r="G263" s="439" t="s">
        <v>280</v>
      </c>
      <c r="H263" s="445" t="s">
        <v>1706</v>
      </c>
    </row>
    <row r="264" spans="1:8" x14ac:dyDescent="0.2">
      <c r="A264" s="416"/>
      <c r="B264" s="429" t="s">
        <v>1707</v>
      </c>
      <c r="C264" s="430">
        <v>1121937873</v>
      </c>
      <c r="D264" s="429" t="s">
        <v>657</v>
      </c>
      <c r="E264" s="431" t="s">
        <v>282</v>
      </c>
      <c r="F264" s="431" t="s">
        <v>332</v>
      </c>
      <c r="G264" s="439" t="s">
        <v>280</v>
      </c>
      <c r="H264" s="445" t="s">
        <v>1708</v>
      </c>
    </row>
    <row r="265" spans="1:8" x14ac:dyDescent="0.2">
      <c r="A265" s="419"/>
      <c r="B265" s="429" t="s">
        <v>1709</v>
      </c>
      <c r="C265" s="430">
        <v>1121848189</v>
      </c>
      <c r="D265" s="429" t="s">
        <v>646</v>
      </c>
      <c r="E265" s="431" t="s">
        <v>299</v>
      </c>
      <c r="F265" s="431" t="s">
        <v>332</v>
      </c>
      <c r="G265" s="439" t="s">
        <v>280</v>
      </c>
      <c r="H265" s="445" t="s">
        <v>1710</v>
      </c>
    </row>
    <row r="266" spans="1:8" x14ac:dyDescent="0.2">
      <c r="A266" s="419"/>
      <c r="B266" s="429" t="s">
        <v>1711</v>
      </c>
      <c r="C266" s="434">
        <v>35264344</v>
      </c>
      <c r="D266" s="435" t="s">
        <v>302</v>
      </c>
      <c r="E266" s="431" t="s">
        <v>275</v>
      </c>
      <c r="F266" s="431" t="s">
        <v>332</v>
      </c>
      <c r="G266" s="439" t="s">
        <v>280</v>
      </c>
      <c r="H266" s="445" t="s">
        <v>1712</v>
      </c>
    </row>
    <row r="267" spans="1:8" x14ac:dyDescent="0.2">
      <c r="A267" s="419"/>
      <c r="B267" s="429" t="s">
        <v>1713</v>
      </c>
      <c r="C267" s="434">
        <v>1121830981</v>
      </c>
      <c r="D267" s="435" t="s">
        <v>301</v>
      </c>
      <c r="E267" s="431" t="s">
        <v>275</v>
      </c>
      <c r="F267" s="431" t="s">
        <v>332</v>
      </c>
      <c r="G267" s="439" t="s">
        <v>280</v>
      </c>
      <c r="H267" s="445" t="s">
        <v>1714</v>
      </c>
    </row>
    <row r="268" spans="1:8" ht="12" x14ac:dyDescent="0.2">
      <c r="A268" s="421"/>
      <c r="B268" s="429" t="s">
        <v>1715</v>
      </c>
      <c r="C268" s="430">
        <v>1119887606</v>
      </c>
      <c r="D268" s="429" t="s">
        <v>502</v>
      </c>
      <c r="E268" s="431" t="s">
        <v>709</v>
      </c>
      <c r="F268" s="431" t="s">
        <v>332</v>
      </c>
      <c r="G268" s="439" t="s">
        <v>280</v>
      </c>
      <c r="H268" s="445" t="s">
        <v>1716</v>
      </c>
    </row>
    <row r="269" spans="1:8" ht="12" x14ac:dyDescent="0.2">
      <c r="A269" s="422"/>
      <c r="B269" s="429" t="s">
        <v>1717</v>
      </c>
      <c r="C269" s="430">
        <v>1006874501</v>
      </c>
      <c r="D269" s="429" t="s">
        <v>505</v>
      </c>
      <c r="E269" s="431" t="s">
        <v>709</v>
      </c>
      <c r="F269" s="431" t="s">
        <v>332</v>
      </c>
      <c r="G269" s="439" t="s">
        <v>280</v>
      </c>
      <c r="H269" s="445" t="s">
        <v>1718</v>
      </c>
    </row>
    <row r="270" spans="1:8" ht="12" x14ac:dyDescent="0.2">
      <c r="A270" s="421"/>
      <c r="B270" s="429" t="s">
        <v>1719</v>
      </c>
      <c r="C270" s="430">
        <v>1121948386</v>
      </c>
      <c r="D270" s="429" t="s">
        <v>507</v>
      </c>
      <c r="E270" s="431" t="s">
        <v>281</v>
      </c>
      <c r="F270" s="431" t="s">
        <v>332</v>
      </c>
      <c r="G270" s="439" t="s">
        <v>280</v>
      </c>
      <c r="H270" s="445" t="s">
        <v>1720</v>
      </c>
    </row>
    <row r="271" spans="1:8" x14ac:dyDescent="0.2">
      <c r="A271" s="419"/>
      <c r="B271" s="429" t="s">
        <v>1721</v>
      </c>
      <c r="C271" s="430">
        <v>1006693145</v>
      </c>
      <c r="D271" s="429" t="s">
        <v>1333</v>
      </c>
      <c r="E271" s="431" t="s">
        <v>281</v>
      </c>
      <c r="F271" s="431" t="s">
        <v>332</v>
      </c>
      <c r="G271" s="439" t="s">
        <v>280</v>
      </c>
      <c r="H271" s="445" t="s">
        <v>1722</v>
      </c>
    </row>
    <row r="272" spans="1:8" x14ac:dyDescent="0.2">
      <c r="A272" s="419"/>
      <c r="B272" s="429" t="s">
        <v>1724</v>
      </c>
      <c r="C272" s="430">
        <v>1010052404</v>
      </c>
      <c r="D272" s="429" t="s">
        <v>387</v>
      </c>
      <c r="E272" s="431" t="s">
        <v>281</v>
      </c>
      <c r="F272" s="431" t="s">
        <v>332</v>
      </c>
      <c r="G272" s="439" t="s">
        <v>280</v>
      </c>
      <c r="H272" s="445" t="s">
        <v>1725</v>
      </c>
    </row>
    <row r="273" spans="1:8" x14ac:dyDescent="0.2">
      <c r="A273" s="416"/>
      <c r="B273" s="429" t="s">
        <v>1726</v>
      </c>
      <c r="C273" s="430">
        <v>17337579</v>
      </c>
      <c r="D273" s="429" t="s">
        <v>1329</v>
      </c>
      <c r="E273" s="431" t="s">
        <v>281</v>
      </c>
      <c r="F273" s="431" t="s">
        <v>332</v>
      </c>
      <c r="G273" s="439" t="s">
        <v>280</v>
      </c>
      <c r="H273" s="445" t="s">
        <v>1727</v>
      </c>
    </row>
    <row r="274" spans="1:8" x14ac:dyDescent="0.2">
      <c r="A274" s="419"/>
      <c r="B274" s="429" t="s">
        <v>1728</v>
      </c>
      <c r="C274" s="430">
        <v>1006877996</v>
      </c>
      <c r="D274" s="429" t="s">
        <v>493</v>
      </c>
      <c r="E274" s="431" t="s">
        <v>281</v>
      </c>
      <c r="F274" s="431" t="s">
        <v>332</v>
      </c>
      <c r="G274" s="439" t="s">
        <v>280</v>
      </c>
      <c r="H274" s="445" t="s">
        <v>1729</v>
      </c>
    </row>
    <row r="275" spans="1:8" x14ac:dyDescent="0.2">
      <c r="A275" s="419"/>
      <c r="B275" s="429" t="s">
        <v>1730</v>
      </c>
      <c r="C275" s="430">
        <v>1006794349</v>
      </c>
      <c r="D275" s="429" t="s">
        <v>1146</v>
      </c>
      <c r="E275" s="431" t="s">
        <v>1078</v>
      </c>
      <c r="F275" s="431" t="s">
        <v>332</v>
      </c>
      <c r="G275" s="439" t="s">
        <v>280</v>
      </c>
      <c r="H275" s="445" t="s">
        <v>1731</v>
      </c>
    </row>
    <row r="276" spans="1:8" x14ac:dyDescent="0.2">
      <c r="A276" s="419"/>
      <c r="B276" s="429" t="s">
        <v>1732</v>
      </c>
      <c r="C276" s="430">
        <v>1121880108</v>
      </c>
      <c r="D276" s="429" t="s">
        <v>395</v>
      </c>
      <c r="E276" s="431" t="s">
        <v>1078</v>
      </c>
      <c r="F276" s="431" t="s">
        <v>332</v>
      </c>
      <c r="G276" s="439" t="s">
        <v>280</v>
      </c>
      <c r="H276" s="445" t="s">
        <v>1733</v>
      </c>
    </row>
    <row r="277" spans="1:8" x14ac:dyDescent="0.2">
      <c r="A277" s="419"/>
      <c r="B277" s="429" t="s">
        <v>1734</v>
      </c>
      <c r="C277" s="430">
        <v>1121840543</v>
      </c>
      <c r="D277" s="429" t="s">
        <v>511</v>
      </c>
      <c r="E277" s="431" t="s">
        <v>1078</v>
      </c>
      <c r="F277" s="431" t="s">
        <v>332</v>
      </c>
      <c r="G277" s="439" t="s">
        <v>280</v>
      </c>
      <c r="H277" s="445" t="s">
        <v>1735</v>
      </c>
    </row>
    <row r="278" spans="1:8" ht="12" x14ac:dyDescent="0.2">
      <c r="A278" s="421"/>
      <c r="B278" s="429" t="s">
        <v>1736</v>
      </c>
      <c r="C278" s="430">
        <v>40441400</v>
      </c>
      <c r="D278" s="429" t="s">
        <v>513</v>
      </c>
      <c r="E278" s="431" t="s">
        <v>1078</v>
      </c>
      <c r="F278" s="431" t="s">
        <v>332</v>
      </c>
      <c r="G278" s="439" t="s">
        <v>280</v>
      </c>
      <c r="H278" s="445" t="s">
        <v>1737</v>
      </c>
    </row>
    <row r="279" spans="1:8" ht="12" x14ac:dyDescent="0.2">
      <c r="A279" s="421"/>
      <c r="B279" s="429" t="s">
        <v>1738</v>
      </c>
      <c r="C279" s="430">
        <v>1121932495</v>
      </c>
      <c r="D279" s="429" t="s">
        <v>515</v>
      </c>
      <c r="E279" s="431" t="s">
        <v>1078</v>
      </c>
      <c r="F279" s="431" t="s">
        <v>332</v>
      </c>
      <c r="G279" s="439" t="s">
        <v>280</v>
      </c>
      <c r="H279" s="445" t="s">
        <v>1739</v>
      </c>
    </row>
    <row r="280" spans="1:8" x14ac:dyDescent="0.2">
      <c r="A280" s="419"/>
      <c r="B280" s="429" t="s">
        <v>1740</v>
      </c>
      <c r="C280" s="430">
        <v>21176898</v>
      </c>
      <c r="D280" s="429" t="s">
        <v>517</v>
      </c>
      <c r="E280" s="431" t="s">
        <v>1078</v>
      </c>
      <c r="F280" s="431" t="s">
        <v>332</v>
      </c>
      <c r="G280" s="439" t="s">
        <v>280</v>
      </c>
      <c r="H280" s="445" t="s">
        <v>1741</v>
      </c>
    </row>
    <row r="281" spans="1:8" ht="12" x14ac:dyDescent="0.2">
      <c r="A281" s="421"/>
      <c r="B281" s="429" t="s">
        <v>1742</v>
      </c>
      <c r="C281" s="430">
        <v>1121892819</v>
      </c>
      <c r="D281" s="429" t="s">
        <v>519</v>
      </c>
      <c r="E281" s="431" t="s">
        <v>1078</v>
      </c>
      <c r="F281" s="431" t="s">
        <v>332</v>
      </c>
      <c r="G281" s="439" t="s">
        <v>280</v>
      </c>
      <c r="H281" s="445" t="s">
        <v>1743</v>
      </c>
    </row>
    <row r="282" spans="1:8" ht="12" x14ac:dyDescent="0.2">
      <c r="A282" s="421"/>
      <c r="B282" s="429" t="s">
        <v>1744</v>
      </c>
      <c r="C282" s="430">
        <v>1121911999</v>
      </c>
      <c r="D282" s="429" t="s">
        <v>1030</v>
      </c>
      <c r="E282" s="431" t="s">
        <v>1078</v>
      </c>
      <c r="F282" s="431" t="s">
        <v>332</v>
      </c>
      <c r="G282" s="439" t="s">
        <v>280</v>
      </c>
      <c r="H282" s="445" t="s">
        <v>1745</v>
      </c>
    </row>
    <row r="283" spans="1:8" x14ac:dyDescent="0.2">
      <c r="A283" s="419"/>
      <c r="B283" s="429" t="s">
        <v>1746</v>
      </c>
      <c r="C283" s="430">
        <v>1071839904</v>
      </c>
      <c r="D283" s="435" t="s">
        <v>1143</v>
      </c>
      <c r="E283" s="431" t="s">
        <v>1078</v>
      </c>
      <c r="F283" s="431" t="s">
        <v>332</v>
      </c>
      <c r="G283" s="439" t="s">
        <v>280</v>
      </c>
      <c r="H283" s="445" t="s">
        <v>1747</v>
      </c>
    </row>
    <row r="284" spans="1:8" ht="12" x14ac:dyDescent="0.2">
      <c r="A284" s="421"/>
      <c r="B284" s="429" t="s">
        <v>1748</v>
      </c>
      <c r="C284" s="434">
        <v>80830452</v>
      </c>
      <c r="D284" s="435" t="s">
        <v>399</v>
      </c>
      <c r="E284" s="431" t="s">
        <v>279</v>
      </c>
      <c r="F284" s="431" t="s">
        <v>332</v>
      </c>
      <c r="G284" s="439" t="s">
        <v>280</v>
      </c>
      <c r="H284" s="445" t="s">
        <v>1749</v>
      </c>
    </row>
    <row r="285" spans="1:8" ht="12" x14ac:dyDescent="0.2">
      <c r="A285" s="422"/>
      <c r="B285" s="429" t="s">
        <v>1750</v>
      </c>
      <c r="C285" s="434">
        <v>17342779</v>
      </c>
      <c r="D285" s="435" t="s">
        <v>401</v>
      </c>
      <c r="E285" s="431" t="s">
        <v>279</v>
      </c>
      <c r="F285" s="431" t="s">
        <v>332</v>
      </c>
      <c r="G285" s="439" t="s">
        <v>280</v>
      </c>
      <c r="H285" s="445" t="s">
        <v>1751</v>
      </c>
    </row>
    <row r="286" spans="1:8" x14ac:dyDescent="0.2">
      <c r="A286" s="419"/>
      <c r="B286" s="429" t="s">
        <v>1752</v>
      </c>
      <c r="C286" s="430">
        <v>1121848597</v>
      </c>
      <c r="D286" s="429" t="s">
        <v>402</v>
      </c>
      <c r="E286" s="431" t="s">
        <v>279</v>
      </c>
      <c r="F286" s="431" t="s">
        <v>332</v>
      </c>
      <c r="G286" s="439" t="s">
        <v>280</v>
      </c>
      <c r="H286" s="445" t="s">
        <v>1753</v>
      </c>
    </row>
    <row r="287" spans="1:8" x14ac:dyDescent="0.2">
      <c r="A287" s="419"/>
      <c r="B287" s="429" t="s">
        <v>1754</v>
      </c>
      <c r="C287" s="434">
        <v>1121889543</v>
      </c>
      <c r="D287" s="435" t="s">
        <v>404</v>
      </c>
      <c r="E287" s="431" t="s">
        <v>279</v>
      </c>
      <c r="F287" s="431" t="s">
        <v>332</v>
      </c>
      <c r="G287" s="439" t="s">
        <v>280</v>
      </c>
      <c r="H287" s="445" t="s">
        <v>1755</v>
      </c>
    </row>
    <row r="288" spans="1:8" x14ac:dyDescent="0.2">
      <c r="A288" s="419"/>
      <c r="B288" s="429" t="s">
        <v>1756</v>
      </c>
      <c r="C288" s="430">
        <v>1018406309</v>
      </c>
      <c r="D288" s="429" t="s">
        <v>435</v>
      </c>
      <c r="E288" s="431" t="s">
        <v>279</v>
      </c>
      <c r="F288" s="431" t="s">
        <v>332</v>
      </c>
      <c r="G288" s="439" t="s">
        <v>280</v>
      </c>
      <c r="H288" s="445" t="s">
        <v>1757</v>
      </c>
    </row>
    <row r="289" spans="1:8" ht="12" x14ac:dyDescent="0.2">
      <c r="A289" s="421"/>
      <c r="B289" s="429" t="s">
        <v>1758</v>
      </c>
      <c r="C289" s="434">
        <v>1121936007</v>
      </c>
      <c r="D289" s="435" t="s">
        <v>521</v>
      </c>
      <c r="E289" s="431" t="s">
        <v>279</v>
      </c>
      <c r="F289" s="431" t="s">
        <v>332</v>
      </c>
      <c r="G289" s="439" t="s">
        <v>280</v>
      </c>
      <c r="H289" s="445" t="s">
        <v>1759</v>
      </c>
    </row>
    <row r="290" spans="1:8" x14ac:dyDescent="0.2">
      <c r="A290" s="419"/>
      <c r="B290" s="429" t="s">
        <v>1760</v>
      </c>
      <c r="C290" s="430">
        <v>1121862805</v>
      </c>
      <c r="D290" s="429" t="s">
        <v>524</v>
      </c>
      <c r="E290" s="431" t="s">
        <v>279</v>
      </c>
      <c r="F290" s="431" t="s">
        <v>332</v>
      </c>
      <c r="G290" s="439" t="s">
        <v>280</v>
      </c>
      <c r="H290" s="445" t="s">
        <v>1761</v>
      </c>
    </row>
    <row r="291" spans="1:8" x14ac:dyDescent="0.2">
      <c r="A291" s="419"/>
      <c r="B291" s="429" t="s">
        <v>1762</v>
      </c>
      <c r="C291" s="434">
        <v>40441260</v>
      </c>
      <c r="D291" s="435" t="s">
        <v>525</v>
      </c>
      <c r="E291" s="431" t="s">
        <v>279</v>
      </c>
      <c r="F291" s="431" t="s">
        <v>332</v>
      </c>
      <c r="G291" s="439" t="s">
        <v>280</v>
      </c>
      <c r="H291" s="445" t="s">
        <v>1763</v>
      </c>
    </row>
    <row r="292" spans="1:8" x14ac:dyDescent="0.2">
      <c r="A292" s="419"/>
      <c r="B292" s="429" t="s">
        <v>1764</v>
      </c>
      <c r="C292" s="434">
        <v>1121867716</v>
      </c>
      <c r="D292" s="429" t="s">
        <v>526</v>
      </c>
      <c r="E292" s="431" t="s">
        <v>279</v>
      </c>
      <c r="F292" s="431" t="s">
        <v>332</v>
      </c>
      <c r="G292" s="439" t="s">
        <v>280</v>
      </c>
      <c r="H292" s="445" t="s">
        <v>1765</v>
      </c>
    </row>
    <row r="293" spans="1:8" x14ac:dyDescent="0.2">
      <c r="A293" s="419"/>
      <c r="B293" s="429" t="s">
        <v>1766</v>
      </c>
      <c r="C293" s="430">
        <v>1121938368</v>
      </c>
      <c r="D293" s="429" t="s">
        <v>529</v>
      </c>
      <c r="E293" s="431" t="s">
        <v>279</v>
      </c>
      <c r="F293" s="431" t="s">
        <v>332</v>
      </c>
      <c r="G293" s="439" t="s">
        <v>280</v>
      </c>
      <c r="H293" s="445" t="s">
        <v>1767</v>
      </c>
    </row>
    <row r="294" spans="1:8" ht="12" x14ac:dyDescent="0.2">
      <c r="A294" s="421"/>
      <c r="B294" s="429" t="s">
        <v>1768</v>
      </c>
      <c r="C294" s="434">
        <v>40215719</v>
      </c>
      <c r="D294" s="435" t="s">
        <v>528</v>
      </c>
      <c r="E294" s="431" t="s">
        <v>279</v>
      </c>
      <c r="F294" s="431" t="s">
        <v>332</v>
      </c>
      <c r="G294" s="439" t="s">
        <v>280</v>
      </c>
      <c r="H294" s="445" t="s">
        <v>1769</v>
      </c>
    </row>
    <row r="295" spans="1:8" ht="12" x14ac:dyDescent="0.2">
      <c r="A295" s="421"/>
      <c r="B295" s="429" t="s">
        <v>1770</v>
      </c>
      <c r="C295" s="430">
        <v>17315532</v>
      </c>
      <c r="D295" s="429" t="s">
        <v>530</v>
      </c>
      <c r="E295" s="431" t="s">
        <v>1079</v>
      </c>
      <c r="F295" s="431" t="s">
        <v>332</v>
      </c>
      <c r="G295" s="439" t="s">
        <v>280</v>
      </c>
      <c r="H295" s="445" t="s">
        <v>1771</v>
      </c>
    </row>
    <row r="296" spans="1:8" x14ac:dyDescent="0.2">
      <c r="A296" s="419"/>
      <c r="B296" s="429" t="s">
        <v>1772</v>
      </c>
      <c r="C296" s="434">
        <v>1006878959</v>
      </c>
      <c r="D296" s="429" t="s">
        <v>1773</v>
      </c>
      <c r="E296" s="431" t="s">
        <v>279</v>
      </c>
      <c r="F296" s="431" t="s">
        <v>332</v>
      </c>
      <c r="G296" s="439" t="s">
        <v>280</v>
      </c>
      <c r="H296" s="445" t="s">
        <v>1774</v>
      </c>
    </row>
    <row r="297" spans="1:8" ht="12" x14ac:dyDescent="0.2">
      <c r="A297" s="422"/>
      <c r="B297" s="429" t="s">
        <v>1775</v>
      </c>
      <c r="C297" s="430">
        <v>1121942933</v>
      </c>
      <c r="D297" s="429" t="s">
        <v>1155</v>
      </c>
      <c r="E297" s="431" t="s">
        <v>279</v>
      </c>
      <c r="F297" s="431" t="s">
        <v>332</v>
      </c>
      <c r="G297" s="439" t="s">
        <v>280</v>
      </c>
      <c r="H297" s="445" t="s">
        <v>1776</v>
      </c>
    </row>
    <row r="298" spans="1:8" x14ac:dyDescent="0.2">
      <c r="A298" s="419"/>
      <c r="B298" s="429" t="s">
        <v>1777</v>
      </c>
      <c r="C298" s="430">
        <v>1121893083</v>
      </c>
      <c r="D298" s="429" t="s">
        <v>900</v>
      </c>
      <c r="E298" s="431" t="s">
        <v>1778</v>
      </c>
      <c r="F298" s="431" t="s">
        <v>332</v>
      </c>
      <c r="G298" s="439" t="s">
        <v>280</v>
      </c>
      <c r="H298" s="445" t="s">
        <v>1779</v>
      </c>
    </row>
    <row r="299" spans="1:8" x14ac:dyDescent="0.2">
      <c r="A299" s="419"/>
      <c r="B299" s="429" t="s">
        <v>1780</v>
      </c>
      <c r="C299" s="430">
        <v>1121899585</v>
      </c>
      <c r="D299" s="429" t="s">
        <v>1315</v>
      </c>
      <c r="E299" s="431" t="s">
        <v>279</v>
      </c>
      <c r="F299" s="431" t="s">
        <v>332</v>
      </c>
      <c r="G299" s="439" t="s">
        <v>280</v>
      </c>
      <c r="H299" s="445" t="s">
        <v>1781</v>
      </c>
    </row>
    <row r="300" spans="1:8" x14ac:dyDescent="0.2">
      <c r="A300" s="419"/>
      <c r="B300" s="429" t="s">
        <v>1782</v>
      </c>
      <c r="C300" s="434">
        <v>1121883647</v>
      </c>
      <c r="D300" s="435" t="s">
        <v>522</v>
      </c>
      <c r="E300" s="431" t="s">
        <v>279</v>
      </c>
      <c r="F300" s="431" t="s">
        <v>332</v>
      </c>
      <c r="G300" s="439" t="s">
        <v>280</v>
      </c>
      <c r="H300" s="445" t="s">
        <v>1783</v>
      </c>
    </row>
    <row r="301" spans="1:8" x14ac:dyDescent="0.2">
      <c r="A301" s="419"/>
      <c r="B301" s="429" t="s">
        <v>1784</v>
      </c>
      <c r="C301" s="430">
        <v>1121886813</v>
      </c>
      <c r="D301" s="429" t="s">
        <v>906</v>
      </c>
      <c r="E301" s="431" t="s">
        <v>270</v>
      </c>
      <c r="F301" s="431" t="s">
        <v>332</v>
      </c>
      <c r="G301" s="439" t="s">
        <v>280</v>
      </c>
      <c r="H301" s="445" t="s">
        <v>1785</v>
      </c>
    </row>
    <row r="302" spans="1:8" ht="12" x14ac:dyDescent="0.2">
      <c r="A302" s="422"/>
      <c r="B302" s="429" t="s">
        <v>1786</v>
      </c>
      <c r="C302" s="430">
        <v>17330174</v>
      </c>
      <c r="D302" s="429" t="s">
        <v>534</v>
      </c>
      <c r="E302" s="431" t="s">
        <v>278</v>
      </c>
      <c r="F302" s="431" t="s">
        <v>332</v>
      </c>
      <c r="G302" s="439" t="s">
        <v>280</v>
      </c>
      <c r="H302" s="445" t="s">
        <v>1787</v>
      </c>
    </row>
    <row r="303" spans="1:8" ht="12" x14ac:dyDescent="0.2">
      <c r="A303" s="421"/>
      <c r="B303" s="429" t="s">
        <v>1788</v>
      </c>
      <c r="C303" s="430">
        <v>86060899</v>
      </c>
      <c r="D303" s="429" t="s">
        <v>535</v>
      </c>
      <c r="E303" s="431" t="s">
        <v>278</v>
      </c>
      <c r="F303" s="431" t="s">
        <v>332</v>
      </c>
      <c r="G303" s="439" t="s">
        <v>280</v>
      </c>
      <c r="H303" s="445" t="s">
        <v>1789</v>
      </c>
    </row>
    <row r="304" spans="1:8" ht="12" x14ac:dyDescent="0.2">
      <c r="A304" s="422"/>
      <c r="B304" s="429" t="s">
        <v>1790</v>
      </c>
      <c r="C304" s="430">
        <v>86048667</v>
      </c>
      <c r="D304" s="429" t="s">
        <v>536</v>
      </c>
      <c r="E304" s="431" t="s">
        <v>278</v>
      </c>
      <c r="F304" s="431" t="s">
        <v>332</v>
      </c>
      <c r="G304" s="439" t="s">
        <v>280</v>
      </c>
      <c r="H304" s="445" t="s">
        <v>1791</v>
      </c>
    </row>
    <row r="305" spans="1:8" ht="12" x14ac:dyDescent="0.2">
      <c r="A305" s="421"/>
      <c r="B305" s="429" t="s">
        <v>1792</v>
      </c>
      <c r="C305" s="434">
        <v>17346256</v>
      </c>
      <c r="D305" s="435" t="s">
        <v>537</v>
      </c>
      <c r="E305" s="431" t="s">
        <v>278</v>
      </c>
      <c r="F305" s="431" t="s">
        <v>332</v>
      </c>
      <c r="G305" s="439" t="s">
        <v>280</v>
      </c>
      <c r="H305" s="445" t="s">
        <v>1793</v>
      </c>
    </row>
    <row r="306" spans="1:8" ht="12" x14ac:dyDescent="0.2">
      <c r="A306" s="421"/>
      <c r="B306" s="429" t="s">
        <v>1794</v>
      </c>
      <c r="C306" s="430">
        <v>86047982</v>
      </c>
      <c r="D306" s="429" t="s">
        <v>539</v>
      </c>
      <c r="E306" s="431" t="s">
        <v>278</v>
      </c>
      <c r="F306" s="431" t="s">
        <v>332</v>
      </c>
      <c r="G306" s="439" t="s">
        <v>280</v>
      </c>
      <c r="H306" s="445" t="s">
        <v>1795</v>
      </c>
    </row>
    <row r="307" spans="1:8" x14ac:dyDescent="0.2">
      <c r="A307" s="419"/>
      <c r="B307" s="429" t="s">
        <v>1796</v>
      </c>
      <c r="C307" s="430">
        <v>1120502507</v>
      </c>
      <c r="D307" s="429" t="s">
        <v>540</v>
      </c>
      <c r="E307" s="431" t="s">
        <v>278</v>
      </c>
      <c r="F307" s="431" t="s">
        <v>332</v>
      </c>
      <c r="G307" s="439" t="s">
        <v>280</v>
      </c>
      <c r="H307" s="445" t="s">
        <v>1797</v>
      </c>
    </row>
    <row r="308" spans="1:8" x14ac:dyDescent="0.2">
      <c r="A308" s="419"/>
      <c r="B308" s="429" t="s">
        <v>1798</v>
      </c>
      <c r="C308" s="430">
        <v>17331143</v>
      </c>
      <c r="D308" s="429" t="s">
        <v>1227</v>
      </c>
      <c r="E308" s="431" t="s">
        <v>278</v>
      </c>
      <c r="F308" s="431" t="s">
        <v>332</v>
      </c>
      <c r="G308" s="439" t="s">
        <v>280</v>
      </c>
      <c r="H308" s="445" t="s">
        <v>1799</v>
      </c>
    </row>
    <row r="309" spans="1:8" x14ac:dyDescent="0.2">
      <c r="A309" s="419"/>
      <c r="B309" s="429" t="s">
        <v>1800</v>
      </c>
      <c r="C309" s="434">
        <v>1015443761</v>
      </c>
      <c r="D309" s="435" t="s">
        <v>1031</v>
      </c>
      <c r="E309" s="431" t="s">
        <v>278</v>
      </c>
      <c r="F309" s="431" t="s">
        <v>332</v>
      </c>
      <c r="G309" s="439" t="s">
        <v>280</v>
      </c>
      <c r="H309" s="445" t="s">
        <v>1801</v>
      </c>
    </row>
    <row r="310" spans="1:8" ht="12" x14ac:dyDescent="0.2">
      <c r="A310" s="421"/>
      <c r="B310" s="429" t="s">
        <v>1802</v>
      </c>
      <c r="C310" s="434">
        <v>3141035</v>
      </c>
      <c r="D310" s="435" t="s">
        <v>533</v>
      </c>
      <c r="E310" s="431" t="s">
        <v>278</v>
      </c>
      <c r="F310" s="431" t="s">
        <v>332</v>
      </c>
      <c r="G310" s="439" t="s">
        <v>280</v>
      </c>
      <c r="H310" s="445" t="s">
        <v>1803</v>
      </c>
    </row>
    <row r="311" spans="1:8" x14ac:dyDescent="0.2">
      <c r="A311" s="419"/>
      <c r="B311" s="429" t="s">
        <v>1804</v>
      </c>
      <c r="C311" s="434">
        <v>86043073</v>
      </c>
      <c r="D311" s="435" t="s">
        <v>1148</v>
      </c>
      <c r="E311" s="431" t="s">
        <v>278</v>
      </c>
      <c r="F311" s="431" t="s">
        <v>332</v>
      </c>
      <c r="G311" s="439" t="s">
        <v>280</v>
      </c>
      <c r="H311" s="445" t="s">
        <v>1805</v>
      </c>
    </row>
    <row r="312" spans="1:8" x14ac:dyDescent="0.2">
      <c r="A312" s="419"/>
      <c r="B312" s="429" t="s">
        <v>1806</v>
      </c>
      <c r="C312" s="430">
        <v>86067601</v>
      </c>
      <c r="D312" s="429" t="s">
        <v>434</v>
      </c>
      <c r="E312" s="431" t="s">
        <v>278</v>
      </c>
      <c r="F312" s="431" t="s">
        <v>332</v>
      </c>
      <c r="G312" s="439" t="s">
        <v>280</v>
      </c>
      <c r="H312" s="445" t="s">
        <v>1807</v>
      </c>
    </row>
    <row r="313" spans="1:8" x14ac:dyDescent="0.2">
      <c r="A313" s="419"/>
      <c r="B313" s="429" t="s">
        <v>1808</v>
      </c>
      <c r="C313" s="434">
        <v>86049427</v>
      </c>
      <c r="D313" s="429" t="s">
        <v>545</v>
      </c>
      <c r="E313" s="431" t="s">
        <v>278</v>
      </c>
      <c r="F313" s="431" t="s">
        <v>332</v>
      </c>
      <c r="G313" s="439" t="s">
        <v>280</v>
      </c>
      <c r="H313" s="445" t="s">
        <v>1809</v>
      </c>
    </row>
    <row r="314" spans="1:8" x14ac:dyDescent="0.2">
      <c r="A314" s="419"/>
      <c r="B314" s="429" t="s">
        <v>1810</v>
      </c>
      <c r="C314" s="430">
        <v>17347467</v>
      </c>
      <c r="D314" s="429" t="s">
        <v>547</v>
      </c>
      <c r="E314" s="431" t="s">
        <v>278</v>
      </c>
      <c r="F314" s="431" t="s">
        <v>332</v>
      </c>
      <c r="G314" s="439" t="s">
        <v>280</v>
      </c>
      <c r="H314" s="445" t="s">
        <v>1811</v>
      </c>
    </row>
    <row r="315" spans="1:8" x14ac:dyDescent="0.2">
      <c r="A315" s="419"/>
      <c r="B315" s="429" t="s">
        <v>1812</v>
      </c>
      <c r="C315" s="430">
        <v>86071891</v>
      </c>
      <c r="D315" s="429" t="s">
        <v>1228</v>
      </c>
      <c r="E315" s="431" t="s">
        <v>278</v>
      </c>
      <c r="F315" s="431" t="s">
        <v>332</v>
      </c>
      <c r="G315" s="439" t="s">
        <v>280</v>
      </c>
      <c r="H315" s="445" t="s">
        <v>1813</v>
      </c>
    </row>
    <row r="316" spans="1:8" x14ac:dyDescent="0.2">
      <c r="A316" s="419"/>
      <c r="B316" s="429" t="s">
        <v>1814</v>
      </c>
      <c r="C316" s="430">
        <v>86048717</v>
      </c>
      <c r="D316" s="429" t="s">
        <v>695</v>
      </c>
      <c r="E316" s="431" t="s">
        <v>278</v>
      </c>
      <c r="F316" s="431" t="s">
        <v>332</v>
      </c>
      <c r="G316" s="439" t="s">
        <v>280</v>
      </c>
      <c r="H316" s="445" t="s">
        <v>1815</v>
      </c>
    </row>
    <row r="317" spans="1:8" x14ac:dyDescent="0.2">
      <c r="A317" s="419"/>
      <c r="B317" s="429" t="s">
        <v>1816</v>
      </c>
      <c r="C317" s="430">
        <v>86048506</v>
      </c>
      <c r="D317" s="429" t="s">
        <v>896</v>
      </c>
      <c r="E317" s="431" t="s">
        <v>278</v>
      </c>
      <c r="F317" s="431" t="s">
        <v>332</v>
      </c>
      <c r="G317" s="439" t="s">
        <v>280</v>
      </c>
      <c r="H317" s="445" t="s">
        <v>1817</v>
      </c>
    </row>
    <row r="318" spans="1:8" x14ac:dyDescent="0.2">
      <c r="A318" s="419"/>
      <c r="B318" s="429" t="s">
        <v>1818</v>
      </c>
      <c r="C318" s="430">
        <v>80655961</v>
      </c>
      <c r="D318" s="429" t="s">
        <v>1819</v>
      </c>
      <c r="E318" s="431" t="s">
        <v>278</v>
      </c>
      <c r="F318" s="431" t="s">
        <v>332</v>
      </c>
      <c r="G318" s="439" t="s">
        <v>280</v>
      </c>
      <c r="H318" s="445" t="s">
        <v>1820</v>
      </c>
    </row>
    <row r="319" spans="1:8" x14ac:dyDescent="0.2">
      <c r="A319" s="419"/>
      <c r="B319" s="429" t="s">
        <v>1821</v>
      </c>
      <c r="C319" s="430">
        <v>40446918</v>
      </c>
      <c r="D319" s="429" t="s">
        <v>543</v>
      </c>
      <c r="E319" s="431" t="s">
        <v>437</v>
      </c>
      <c r="F319" s="431" t="s">
        <v>332</v>
      </c>
      <c r="G319" s="439" t="s">
        <v>280</v>
      </c>
      <c r="H319" s="445" t="s">
        <v>1822</v>
      </c>
    </row>
    <row r="320" spans="1:8" x14ac:dyDescent="0.2">
      <c r="A320" s="419"/>
      <c r="B320" s="429" t="s">
        <v>1823</v>
      </c>
      <c r="C320" s="430">
        <v>1121844906</v>
      </c>
      <c r="D320" s="429" t="s">
        <v>680</v>
      </c>
      <c r="E320" s="431" t="s">
        <v>437</v>
      </c>
      <c r="F320" s="431" t="s">
        <v>332</v>
      </c>
      <c r="G320" s="439" t="s">
        <v>280</v>
      </c>
      <c r="H320" s="445" t="s">
        <v>1824</v>
      </c>
    </row>
    <row r="321" spans="1:8" x14ac:dyDescent="0.2">
      <c r="A321" s="419"/>
      <c r="B321" s="429" t="s">
        <v>1825</v>
      </c>
      <c r="C321" s="430">
        <v>1006856318</v>
      </c>
      <c r="D321" s="429" t="s">
        <v>898</v>
      </c>
      <c r="E321" s="431" t="s">
        <v>437</v>
      </c>
      <c r="F321" s="431" t="s">
        <v>332</v>
      </c>
      <c r="G321" s="439" t="s">
        <v>280</v>
      </c>
      <c r="H321" s="445" t="s">
        <v>1826</v>
      </c>
    </row>
    <row r="322" spans="1:8" ht="12" x14ac:dyDescent="0.2">
      <c r="A322" s="421"/>
      <c r="B322" s="429" t="s">
        <v>1827</v>
      </c>
      <c r="C322" s="430">
        <v>1121849188</v>
      </c>
      <c r="D322" s="429" t="s">
        <v>412</v>
      </c>
      <c r="E322" s="431" t="s">
        <v>704</v>
      </c>
      <c r="F322" s="431" t="s">
        <v>332</v>
      </c>
      <c r="G322" s="439" t="s">
        <v>280</v>
      </c>
      <c r="H322" s="445" t="s">
        <v>1828</v>
      </c>
    </row>
    <row r="323" spans="1:8" ht="12" x14ac:dyDescent="0.2">
      <c r="A323" s="421"/>
      <c r="B323" s="429" t="s">
        <v>1829</v>
      </c>
      <c r="C323" s="434">
        <v>40442774</v>
      </c>
      <c r="D323" s="435" t="s">
        <v>420</v>
      </c>
      <c r="E323" s="431" t="s">
        <v>703</v>
      </c>
      <c r="F323" s="431" t="s">
        <v>332</v>
      </c>
      <c r="G323" s="439" t="s">
        <v>280</v>
      </c>
      <c r="H323" s="445" t="s">
        <v>1830</v>
      </c>
    </row>
    <row r="324" spans="1:8" x14ac:dyDescent="0.2">
      <c r="A324" s="419"/>
      <c r="B324" s="429" t="s">
        <v>1833</v>
      </c>
      <c r="C324" s="430">
        <v>45505263</v>
      </c>
      <c r="D324" s="429" t="s">
        <v>552</v>
      </c>
      <c r="E324" s="431" t="s">
        <v>703</v>
      </c>
      <c r="F324" s="431" t="s">
        <v>332</v>
      </c>
      <c r="G324" s="439" t="s">
        <v>280</v>
      </c>
      <c r="H324" s="445" t="s">
        <v>1834</v>
      </c>
    </row>
    <row r="325" spans="1:8" x14ac:dyDescent="0.2">
      <c r="A325" s="419"/>
      <c r="B325" s="429" t="s">
        <v>1835</v>
      </c>
      <c r="C325" s="434">
        <v>1121952820</v>
      </c>
      <c r="D325" s="429" t="s">
        <v>1836</v>
      </c>
      <c r="E325" s="431" t="s">
        <v>278</v>
      </c>
      <c r="F325" s="431" t="s">
        <v>332</v>
      </c>
      <c r="G325" s="439" t="s">
        <v>280</v>
      </c>
      <c r="H325" s="445" t="s">
        <v>1837</v>
      </c>
    </row>
    <row r="326" spans="1:8" x14ac:dyDescent="0.2">
      <c r="A326" s="419"/>
      <c r="B326" s="429" t="s">
        <v>1838</v>
      </c>
      <c r="C326" s="430">
        <v>1123115650</v>
      </c>
      <c r="D326" s="429" t="s">
        <v>557</v>
      </c>
      <c r="E326" s="431" t="s">
        <v>278</v>
      </c>
      <c r="F326" s="431" t="s">
        <v>332</v>
      </c>
      <c r="G326" s="439" t="s">
        <v>280</v>
      </c>
      <c r="H326" s="445" t="s">
        <v>1839</v>
      </c>
    </row>
    <row r="327" spans="1:8" x14ac:dyDescent="0.2">
      <c r="A327" s="419"/>
      <c r="B327" s="429" t="s">
        <v>1840</v>
      </c>
      <c r="C327" s="430">
        <v>1121844160</v>
      </c>
      <c r="D327" s="429" t="s">
        <v>561</v>
      </c>
      <c r="E327" s="431" t="s">
        <v>278</v>
      </c>
      <c r="F327" s="431" t="s">
        <v>332</v>
      </c>
      <c r="G327" s="439" t="s">
        <v>280</v>
      </c>
      <c r="H327" s="445" t="s">
        <v>1841</v>
      </c>
    </row>
    <row r="328" spans="1:8" x14ac:dyDescent="0.2">
      <c r="A328" s="419"/>
      <c r="B328" s="429" t="s">
        <v>1842</v>
      </c>
      <c r="C328" s="430">
        <v>1032381687</v>
      </c>
      <c r="D328" s="429" t="s">
        <v>1843</v>
      </c>
      <c r="E328" s="431" t="s">
        <v>278</v>
      </c>
      <c r="F328" s="431" t="s">
        <v>332</v>
      </c>
      <c r="G328" s="439" t="s">
        <v>280</v>
      </c>
      <c r="H328" s="445" t="s">
        <v>1844</v>
      </c>
    </row>
    <row r="329" spans="1:8" x14ac:dyDescent="0.2">
      <c r="A329" s="419"/>
      <c r="B329" s="429" t="s">
        <v>1845</v>
      </c>
      <c r="C329" s="430">
        <v>53139345</v>
      </c>
      <c r="D329" s="429" t="s">
        <v>564</v>
      </c>
      <c r="E329" s="431" t="s">
        <v>278</v>
      </c>
      <c r="F329" s="431" t="s">
        <v>332</v>
      </c>
      <c r="G329" s="439" t="s">
        <v>280</v>
      </c>
      <c r="H329" s="445" t="s">
        <v>1846</v>
      </c>
    </row>
    <row r="330" spans="1:8" x14ac:dyDescent="0.2">
      <c r="A330" s="419"/>
      <c r="B330" s="429" t="s">
        <v>1847</v>
      </c>
      <c r="C330" s="430">
        <v>1010063403</v>
      </c>
      <c r="D330" s="429" t="s">
        <v>566</v>
      </c>
      <c r="E330" s="431" t="s">
        <v>278</v>
      </c>
      <c r="F330" s="431" t="s">
        <v>332</v>
      </c>
      <c r="G330" s="439" t="s">
        <v>280</v>
      </c>
      <c r="H330" s="445" t="s">
        <v>1848</v>
      </c>
    </row>
    <row r="331" spans="1:8" ht="12" x14ac:dyDescent="0.2">
      <c r="A331" s="421"/>
      <c r="B331" s="429" t="s">
        <v>1849</v>
      </c>
      <c r="C331" s="430">
        <v>86086256</v>
      </c>
      <c r="D331" s="429" t="s">
        <v>1096</v>
      </c>
      <c r="E331" s="431" t="s">
        <v>278</v>
      </c>
      <c r="F331" s="431" t="s">
        <v>332</v>
      </c>
      <c r="G331" s="439" t="s">
        <v>280</v>
      </c>
      <c r="H331" s="445" t="s">
        <v>1850</v>
      </c>
    </row>
    <row r="332" spans="1:8" x14ac:dyDescent="0.2">
      <c r="A332" s="419"/>
      <c r="B332" s="429" t="s">
        <v>1851</v>
      </c>
      <c r="C332" s="430">
        <v>1121960705</v>
      </c>
      <c r="D332" s="429" t="s">
        <v>1302</v>
      </c>
      <c r="E332" s="431" t="s">
        <v>278</v>
      </c>
      <c r="F332" s="431" t="s">
        <v>332</v>
      </c>
      <c r="G332" s="439" t="s">
        <v>280</v>
      </c>
      <c r="H332" s="445" t="s">
        <v>1852</v>
      </c>
    </row>
    <row r="333" spans="1:8" x14ac:dyDescent="0.2">
      <c r="A333" s="416"/>
      <c r="B333" s="429" t="s">
        <v>1853</v>
      </c>
      <c r="C333" s="430">
        <v>86059230</v>
      </c>
      <c r="D333" s="429" t="s">
        <v>431</v>
      </c>
      <c r="E333" s="431" t="s">
        <v>278</v>
      </c>
      <c r="F333" s="431" t="s">
        <v>332</v>
      </c>
      <c r="G333" s="439" t="s">
        <v>280</v>
      </c>
      <c r="H333" s="445" t="s">
        <v>1854</v>
      </c>
    </row>
    <row r="334" spans="1:8" x14ac:dyDescent="0.2">
      <c r="A334" s="419"/>
      <c r="B334" s="429" t="s">
        <v>2065</v>
      </c>
      <c r="C334" s="430">
        <v>68297632</v>
      </c>
      <c r="D334" s="429" t="s">
        <v>825</v>
      </c>
      <c r="E334" s="431" t="s">
        <v>295</v>
      </c>
      <c r="F334" s="431" t="s">
        <v>332</v>
      </c>
      <c r="G334" s="439" t="s">
        <v>280</v>
      </c>
      <c r="H334" s="445" t="s">
        <v>2067</v>
      </c>
    </row>
    <row r="335" spans="1:8" x14ac:dyDescent="0.2">
      <c r="A335" s="419"/>
      <c r="B335" s="429" t="s">
        <v>2068</v>
      </c>
      <c r="C335" s="430">
        <v>1121952656</v>
      </c>
      <c r="D335" s="429" t="s">
        <v>954</v>
      </c>
      <c r="E335" s="431" t="s">
        <v>295</v>
      </c>
      <c r="F335" s="431" t="s">
        <v>332</v>
      </c>
      <c r="G335" s="439" t="s">
        <v>280</v>
      </c>
      <c r="H335" s="445" t="s">
        <v>2069</v>
      </c>
    </row>
    <row r="336" spans="1:8" x14ac:dyDescent="0.2">
      <c r="A336" s="419"/>
      <c r="B336" s="429" t="s">
        <v>2070</v>
      </c>
      <c r="C336" s="430">
        <v>1121823692</v>
      </c>
      <c r="D336" s="429" t="s">
        <v>955</v>
      </c>
      <c r="E336" s="431" t="s">
        <v>295</v>
      </c>
      <c r="F336" s="431" t="s">
        <v>332</v>
      </c>
      <c r="G336" s="439" t="s">
        <v>280</v>
      </c>
      <c r="H336" s="445" t="s">
        <v>2071</v>
      </c>
    </row>
    <row r="337" spans="1:8" x14ac:dyDescent="0.2">
      <c r="A337" s="419"/>
      <c r="B337" s="429" t="s">
        <v>2072</v>
      </c>
      <c r="C337" s="430">
        <v>1010110445</v>
      </c>
      <c r="D337" s="429" t="s">
        <v>956</v>
      </c>
      <c r="E337" s="431" t="s">
        <v>295</v>
      </c>
      <c r="F337" s="431" t="s">
        <v>332</v>
      </c>
      <c r="G337" s="439" t="s">
        <v>280</v>
      </c>
      <c r="H337" s="445" t="s">
        <v>2073</v>
      </c>
    </row>
    <row r="338" spans="1:8" x14ac:dyDescent="0.2">
      <c r="A338" s="419"/>
      <c r="B338" s="429" t="s">
        <v>2074</v>
      </c>
      <c r="C338" s="434">
        <v>40437751</v>
      </c>
      <c r="D338" s="435" t="s">
        <v>1300</v>
      </c>
      <c r="E338" s="431" t="s">
        <v>295</v>
      </c>
      <c r="F338" s="431" t="s">
        <v>332</v>
      </c>
      <c r="G338" s="439" t="s">
        <v>280</v>
      </c>
      <c r="H338" s="445" t="s">
        <v>2075</v>
      </c>
    </row>
    <row r="339" spans="1:8" x14ac:dyDescent="0.2">
      <c r="A339" s="419"/>
      <c r="B339" s="429" t="s">
        <v>2076</v>
      </c>
      <c r="C339" s="430">
        <v>1006797996</v>
      </c>
      <c r="D339" s="429" t="s">
        <v>953</v>
      </c>
      <c r="E339" s="431" t="s">
        <v>295</v>
      </c>
      <c r="F339" s="431" t="s">
        <v>332</v>
      </c>
      <c r="G339" s="439" t="s">
        <v>280</v>
      </c>
      <c r="H339" s="445" t="s">
        <v>2077</v>
      </c>
    </row>
    <row r="340" spans="1:8" x14ac:dyDescent="0.2">
      <c r="A340" s="419"/>
      <c r="B340" s="429" t="s">
        <v>2078</v>
      </c>
      <c r="C340" s="430">
        <v>1123562312</v>
      </c>
      <c r="D340" s="429" t="s">
        <v>1139</v>
      </c>
      <c r="E340" s="431" t="s">
        <v>295</v>
      </c>
      <c r="F340" s="431" t="s">
        <v>332</v>
      </c>
      <c r="G340" s="439" t="s">
        <v>280</v>
      </c>
      <c r="H340" s="445" t="s">
        <v>2079</v>
      </c>
    </row>
    <row r="341" spans="1:8" x14ac:dyDescent="0.2">
      <c r="A341" s="419"/>
      <c r="B341" s="429" t="s">
        <v>2080</v>
      </c>
      <c r="C341" s="430">
        <v>1121964497</v>
      </c>
      <c r="D341" s="429" t="s">
        <v>823</v>
      </c>
      <c r="E341" s="431" t="s">
        <v>295</v>
      </c>
      <c r="F341" s="431" t="s">
        <v>332</v>
      </c>
      <c r="G341" s="439" t="s">
        <v>280</v>
      </c>
      <c r="H341" s="445" t="s">
        <v>2081</v>
      </c>
    </row>
    <row r="342" spans="1:8" x14ac:dyDescent="0.2">
      <c r="A342" s="419"/>
      <c r="B342" s="429" t="s">
        <v>2082</v>
      </c>
      <c r="C342" s="430">
        <v>1121931537</v>
      </c>
      <c r="D342" s="429" t="s">
        <v>1301</v>
      </c>
      <c r="E342" s="431" t="s">
        <v>295</v>
      </c>
      <c r="F342" s="431" t="s">
        <v>332</v>
      </c>
      <c r="G342" s="439" t="s">
        <v>280</v>
      </c>
      <c r="H342" s="445" t="s">
        <v>2083</v>
      </c>
    </row>
    <row r="343" spans="1:8" x14ac:dyDescent="0.2">
      <c r="A343" s="419"/>
      <c r="B343" s="429" t="s">
        <v>2084</v>
      </c>
      <c r="C343" s="430">
        <v>1018405643</v>
      </c>
      <c r="D343" s="429" t="s">
        <v>903</v>
      </c>
      <c r="E343" s="431" t="s">
        <v>295</v>
      </c>
      <c r="F343" s="431" t="s">
        <v>332</v>
      </c>
      <c r="G343" s="439" t="s">
        <v>280</v>
      </c>
      <c r="H343" s="445" t="s">
        <v>2085</v>
      </c>
    </row>
    <row r="344" spans="1:8" x14ac:dyDescent="0.2">
      <c r="A344" s="419"/>
      <c r="B344" s="429" t="s">
        <v>2086</v>
      </c>
      <c r="C344" s="430">
        <v>1121871654</v>
      </c>
      <c r="D344" s="429" t="s">
        <v>833</v>
      </c>
      <c r="E344" s="431" t="s">
        <v>275</v>
      </c>
      <c r="F344" s="431" t="s">
        <v>332</v>
      </c>
      <c r="G344" s="439" t="s">
        <v>280</v>
      </c>
      <c r="H344" s="445" t="s">
        <v>2088</v>
      </c>
    </row>
    <row r="345" spans="1:8" ht="12" x14ac:dyDescent="0.2">
      <c r="A345" s="421"/>
      <c r="B345" s="429" t="s">
        <v>2089</v>
      </c>
      <c r="C345" s="434">
        <v>17333043</v>
      </c>
      <c r="D345" s="435" t="s">
        <v>470</v>
      </c>
      <c r="E345" s="431" t="s">
        <v>275</v>
      </c>
      <c r="F345" s="431" t="s">
        <v>332</v>
      </c>
      <c r="G345" s="439" t="s">
        <v>280</v>
      </c>
      <c r="H345" s="445" t="s">
        <v>2092</v>
      </c>
    </row>
    <row r="346" spans="1:8" ht="12" x14ac:dyDescent="0.2">
      <c r="A346" s="421"/>
      <c r="B346" s="429" t="s">
        <v>2093</v>
      </c>
      <c r="C346" s="430">
        <v>1121873518</v>
      </c>
      <c r="D346" s="429" t="s">
        <v>826</v>
      </c>
      <c r="E346" s="431" t="s">
        <v>275</v>
      </c>
      <c r="F346" s="431" t="s">
        <v>332</v>
      </c>
      <c r="G346" s="439" t="s">
        <v>280</v>
      </c>
      <c r="H346" s="445" t="s">
        <v>2095</v>
      </c>
    </row>
    <row r="347" spans="1:8" x14ac:dyDescent="0.2">
      <c r="A347" s="419"/>
      <c r="B347" s="429" t="s">
        <v>2096</v>
      </c>
      <c r="C347" s="430">
        <v>17423124</v>
      </c>
      <c r="D347" s="429" t="s">
        <v>829</v>
      </c>
      <c r="E347" s="431" t="s">
        <v>275</v>
      </c>
      <c r="F347" s="431" t="s">
        <v>332</v>
      </c>
      <c r="G347" s="439" t="s">
        <v>280</v>
      </c>
      <c r="H347" s="445" t="s">
        <v>2098</v>
      </c>
    </row>
    <row r="348" spans="1:8" x14ac:dyDescent="0.2">
      <c r="A348" s="419"/>
      <c r="B348" s="429" t="s">
        <v>2099</v>
      </c>
      <c r="C348" s="430">
        <v>40393974</v>
      </c>
      <c r="D348" s="429" t="s">
        <v>831</v>
      </c>
      <c r="E348" s="431" t="s">
        <v>275</v>
      </c>
      <c r="F348" s="431" t="s">
        <v>332</v>
      </c>
      <c r="G348" s="439" t="s">
        <v>280</v>
      </c>
      <c r="H348" s="445" t="s">
        <v>2101</v>
      </c>
    </row>
    <row r="349" spans="1:8" x14ac:dyDescent="0.2">
      <c r="A349" s="419"/>
      <c r="B349" s="429" t="s">
        <v>2102</v>
      </c>
      <c r="C349" s="434">
        <v>1121840765</v>
      </c>
      <c r="D349" s="435" t="s">
        <v>1278</v>
      </c>
      <c r="E349" s="431" t="s">
        <v>275</v>
      </c>
      <c r="F349" s="431" t="s">
        <v>332</v>
      </c>
      <c r="G349" s="439" t="s">
        <v>280</v>
      </c>
      <c r="H349" s="445" t="s">
        <v>2104</v>
      </c>
    </row>
    <row r="350" spans="1:8" ht="12" x14ac:dyDescent="0.2">
      <c r="A350" s="421"/>
      <c r="B350" s="429" t="s">
        <v>2105</v>
      </c>
      <c r="C350" s="430">
        <v>1121853382</v>
      </c>
      <c r="D350" s="429" t="s">
        <v>630</v>
      </c>
      <c r="E350" s="431" t="s">
        <v>271</v>
      </c>
      <c r="F350" s="431" t="s">
        <v>332</v>
      </c>
      <c r="G350" s="439" t="s">
        <v>280</v>
      </c>
      <c r="H350" s="445" t="s">
        <v>2106</v>
      </c>
    </row>
    <row r="351" spans="1:8" x14ac:dyDescent="0.2">
      <c r="A351" s="419"/>
      <c r="B351" s="429" t="s">
        <v>2107</v>
      </c>
      <c r="C351" s="430">
        <v>1121918680</v>
      </c>
      <c r="D351" s="429" t="s">
        <v>634</v>
      </c>
      <c r="E351" s="431" t="s">
        <v>271</v>
      </c>
      <c r="F351" s="431" t="s">
        <v>332</v>
      </c>
      <c r="G351" s="439" t="s">
        <v>280</v>
      </c>
      <c r="H351" s="445" t="s">
        <v>2108</v>
      </c>
    </row>
    <row r="352" spans="1:8" x14ac:dyDescent="0.2">
      <c r="A352" s="419"/>
      <c r="B352" s="429" t="s">
        <v>2109</v>
      </c>
      <c r="C352" s="430">
        <v>1081812945</v>
      </c>
      <c r="D352" s="429" t="s">
        <v>841</v>
      </c>
      <c r="E352" s="431" t="s">
        <v>271</v>
      </c>
      <c r="F352" s="431" t="s">
        <v>332</v>
      </c>
      <c r="G352" s="439" t="s">
        <v>280</v>
      </c>
      <c r="H352" s="445" t="s">
        <v>2111</v>
      </c>
    </row>
    <row r="353" spans="1:8" x14ac:dyDescent="0.2">
      <c r="A353" s="419"/>
      <c r="B353" s="429" t="s">
        <v>2112</v>
      </c>
      <c r="C353" s="430">
        <v>1121924363</v>
      </c>
      <c r="D353" s="429" t="s">
        <v>304</v>
      </c>
      <c r="E353" s="431" t="s">
        <v>271</v>
      </c>
      <c r="F353" s="431" t="s">
        <v>332</v>
      </c>
      <c r="G353" s="439" t="s">
        <v>280</v>
      </c>
      <c r="H353" s="445" t="s">
        <v>2113</v>
      </c>
    </row>
    <row r="354" spans="1:8" x14ac:dyDescent="0.2">
      <c r="A354" s="419"/>
      <c r="B354" s="429" t="s">
        <v>2114</v>
      </c>
      <c r="C354" s="430">
        <v>1121885528</v>
      </c>
      <c r="D354" s="429" t="s">
        <v>852</v>
      </c>
      <c r="E354" s="431" t="s">
        <v>271</v>
      </c>
      <c r="F354" s="431" t="s">
        <v>332</v>
      </c>
      <c r="G354" s="439" t="s">
        <v>280</v>
      </c>
      <c r="H354" s="445" t="s">
        <v>2115</v>
      </c>
    </row>
    <row r="355" spans="1:8" x14ac:dyDescent="0.2">
      <c r="A355" s="419"/>
      <c r="B355" s="429" t="s">
        <v>2116</v>
      </c>
      <c r="C355" s="430">
        <v>51732122</v>
      </c>
      <c r="D355" s="429" t="s">
        <v>976</v>
      </c>
      <c r="E355" s="431" t="s">
        <v>271</v>
      </c>
      <c r="F355" s="431" t="s">
        <v>332</v>
      </c>
      <c r="G355" s="439" t="s">
        <v>280</v>
      </c>
      <c r="H355" s="445" t="s">
        <v>2117</v>
      </c>
    </row>
    <row r="356" spans="1:8" x14ac:dyDescent="0.2">
      <c r="A356" s="419"/>
      <c r="B356" s="429" t="s">
        <v>2118</v>
      </c>
      <c r="C356" s="434">
        <v>40398437</v>
      </c>
      <c r="D356" s="429" t="s">
        <v>632</v>
      </c>
      <c r="E356" s="431" t="s">
        <v>271</v>
      </c>
      <c r="F356" s="431" t="s">
        <v>332</v>
      </c>
      <c r="G356" s="439" t="s">
        <v>280</v>
      </c>
      <c r="H356" s="445" t="s">
        <v>2119</v>
      </c>
    </row>
    <row r="357" spans="1:8" x14ac:dyDescent="0.2">
      <c r="A357" s="419"/>
      <c r="B357" s="429" t="s">
        <v>2120</v>
      </c>
      <c r="C357" s="434">
        <v>40331390</v>
      </c>
      <c r="D357" s="429" t="s">
        <v>843</v>
      </c>
      <c r="E357" s="431" t="s">
        <v>271</v>
      </c>
      <c r="F357" s="431" t="s">
        <v>332</v>
      </c>
      <c r="G357" s="439" t="s">
        <v>280</v>
      </c>
      <c r="H357" s="445" t="s">
        <v>2121</v>
      </c>
    </row>
    <row r="358" spans="1:8" x14ac:dyDescent="0.2">
      <c r="A358" s="419"/>
      <c r="B358" s="429" t="s">
        <v>2122</v>
      </c>
      <c r="C358" s="434">
        <v>1003625056</v>
      </c>
      <c r="D358" s="435" t="s">
        <v>2123</v>
      </c>
      <c r="E358" s="431" t="s">
        <v>271</v>
      </c>
      <c r="F358" s="431" t="s">
        <v>332</v>
      </c>
      <c r="G358" s="439" t="s">
        <v>280</v>
      </c>
      <c r="H358" s="445" t="s">
        <v>2124</v>
      </c>
    </row>
    <row r="359" spans="1:8" x14ac:dyDescent="0.2">
      <c r="A359" s="419"/>
      <c r="B359" s="429" t="s">
        <v>2125</v>
      </c>
      <c r="C359" s="430">
        <v>79643102</v>
      </c>
      <c r="D359" s="429" t="s">
        <v>846</v>
      </c>
      <c r="E359" s="431" t="s">
        <v>271</v>
      </c>
      <c r="F359" s="431" t="s">
        <v>332</v>
      </c>
      <c r="G359" s="439" t="s">
        <v>280</v>
      </c>
      <c r="H359" s="445" t="s">
        <v>2126</v>
      </c>
    </row>
    <row r="360" spans="1:8" x14ac:dyDescent="0.2">
      <c r="A360" s="419"/>
      <c r="B360" s="429" t="s">
        <v>2129</v>
      </c>
      <c r="C360" s="430">
        <v>1121926572</v>
      </c>
      <c r="D360" s="429" t="s">
        <v>850</v>
      </c>
      <c r="E360" s="431" t="s">
        <v>271</v>
      </c>
      <c r="F360" s="431" t="s">
        <v>332</v>
      </c>
      <c r="G360" s="439" t="s">
        <v>280</v>
      </c>
      <c r="H360" s="445" t="s">
        <v>2131</v>
      </c>
    </row>
    <row r="361" spans="1:8" x14ac:dyDescent="0.2">
      <c r="A361" s="419"/>
      <c r="B361" s="429" t="s">
        <v>2134</v>
      </c>
      <c r="C361" s="434">
        <v>1006798953</v>
      </c>
      <c r="D361" s="435" t="s">
        <v>2135</v>
      </c>
      <c r="E361" s="431" t="s">
        <v>271</v>
      </c>
      <c r="F361" s="431" t="s">
        <v>332</v>
      </c>
      <c r="G361" s="439" t="s">
        <v>280</v>
      </c>
      <c r="H361" s="445" t="s">
        <v>2137</v>
      </c>
    </row>
    <row r="362" spans="1:8" x14ac:dyDescent="0.2">
      <c r="A362" s="419"/>
      <c r="B362" s="429" t="s">
        <v>2138</v>
      </c>
      <c r="C362" s="430">
        <v>1121832739</v>
      </c>
      <c r="D362" s="429" t="s">
        <v>958</v>
      </c>
      <c r="E362" s="431" t="s">
        <v>271</v>
      </c>
      <c r="F362" s="431" t="s">
        <v>332</v>
      </c>
      <c r="G362" s="439" t="s">
        <v>280</v>
      </c>
      <c r="H362" s="445" t="s">
        <v>2139</v>
      </c>
    </row>
    <row r="363" spans="1:8" x14ac:dyDescent="0.2">
      <c r="A363" s="419"/>
      <c r="B363" s="429" t="s">
        <v>2140</v>
      </c>
      <c r="C363" s="430">
        <v>1016056089</v>
      </c>
      <c r="D363" s="429" t="s">
        <v>961</v>
      </c>
      <c r="E363" s="431" t="s">
        <v>271</v>
      </c>
      <c r="F363" s="431" t="s">
        <v>332</v>
      </c>
      <c r="G363" s="439" t="s">
        <v>280</v>
      </c>
      <c r="H363" s="445" t="s">
        <v>2142</v>
      </c>
    </row>
    <row r="364" spans="1:8" x14ac:dyDescent="0.2">
      <c r="A364" s="419"/>
      <c r="B364" s="429" t="s">
        <v>2143</v>
      </c>
      <c r="C364" s="430">
        <v>1121865537</v>
      </c>
      <c r="D364" s="429" t="s">
        <v>962</v>
      </c>
      <c r="E364" s="431" t="s">
        <v>271</v>
      </c>
      <c r="F364" s="431" t="s">
        <v>332</v>
      </c>
      <c r="G364" s="439" t="s">
        <v>280</v>
      </c>
      <c r="H364" s="445" t="s">
        <v>2144</v>
      </c>
    </row>
    <row r="365" spans="1:8" x14ac:dyDescent="0.2">
      <c r="A365" s="416"/>
      <c r="B365" s="429" t="s">
        <v>2145</v>
      </c>
      <c r="C365" s="430">
        <v>1121876092</v>
      </c>
      <c r="D365" s="429" t="s">
        <v>964</v>
      </c>
      <c r="E365" s="431" t="s">
        <v>271</v>
      </c>
      <c r="F365" s="431" t="s">
        <v>332</v>
      </c>
      <c r="G365" s="439" t="s">
        <v>280</v>
      </c>
      <c r="H365" s="445" t="s">
        <v>2146</v>
      </c>
    </row>
    <row r="366" spans="1:8" x14ac:dyDescent="0.2">
      <c r="A366" s="419"/>
      <c r="B366" s="429" t="s">
        <v>2147</v>
      </c>
      <c r="C366" s="430">
        <v>40390097</v>
      </c>
      <c r="D366" s="429" t="s">
        <v>966</v>
      </c>
      <c r="E366" s="431" t="s">
        <v>271</v>
      </c>
      <c r="F366" s="431" t="s">
        <v>332</v>
      </c>
      <c r="G366" s="439" t="s">
        <v>280</v>
      </c>
      <c r="H366" s="445" t="s">
        <v>2150</v>
      </c>
    </row>
    <row r="367" spans="1:8" x14ac:dyDescent="0.2">
      <c r="A367" s="419"/>
      <c r="B367" s="429" t="s">
        <v>2151</v>
      </c>
      <c r="C367" s="430">
        <v>1121863699</v>
      </c>
      <c r="D367" s="429" t="s">
        <v>968</v>
      </c>
      <c r="E367" s="431" t="s">
        <v>271</v>
      </c>
      <c r="F367" s="431" t="s">
        <v>332</v>
      </c>
      <c r="G367" s="439" t="s">
        <v>280</v>
      </c>
      <c r="H367" s="445" t="s">
        <v>2152</v>
      </c>
    </row>
    <row r="368" spans="1:8" x14ac:dyDescent="0.2">
      <c r="A368" s="419"/>
      <c r="B368" s="429" t="s">
        <v>2153</v>
      </c>
      <c r="C368" s="430">
        <v>1121865681</v>
      </c>
      <c r="D368" s="429" t="s">
        <v>970</v>
      </c>
      <c r="E368" s="431" t="s">
        <v>271</v>
      </c>
      <c r="F368" s="431" t="s">
        <v>332</v>
      </c>
      <c r="G368" s="439" t="s">
        <v>280</v>
      </c>
      <c r="H368" s="445" t="s">
        <v>2154</v>
      </c>
    </row>
    <row r="369" spans="1:8" x14ac:dyDescent="0.2">
      <c r="A369" s="419"/>
      <c r="B369" s="429" t="s">
        <v>2155</v>
      </c>
      <c r="C369" s="430">
        <v>24314903</v>
      </c>
      <c r="D369" s="435" t="s">
        <v>972</v>
      </c>
      <c r="E369" s="431" t="s">
        <v>271</v>
      </c>
      <c r="F369" s="431" t="s">
        <v>332</v>
      </c>
      <c r="G369" s="439" t="s">
        <v>280</v>
      </c>
      <c r="H369" s="445" t="s">
        <v>2156</v>
      </c>
    </row>
    <row r="370" spans="1:8" x14ac:dyDescent="0.2">
      <c r="A370" s="419"/>
      <c r="B370" s="429" t="s">
        <v>2157</v>
      </c>
      <c r="C370" s="430">
        <v>1085272173</v>
      </c>
      <c r="D370" s="435" t="s">
        <v>1281</v>
      </c>
      <c r="E370" s="431" t="s">
        <v>271</v>
      </c>
      <c r="F370" s="431" t="s">
        <v>332</v>
      </c>
      <c r="G370" s="439" t="s">
        <v>280</v>
      </c>
      <c r="H370" s="445" t="s">
        <v>2158</v>
      </c>
    </row>
    <row r="371" spans="1:8" x14ac:dyDescent="0.2">
      <c r="A371" s="419"/>
      <c r="B371" s="429" t="s">
        <v>2159</v>
      </c>
      <c r="C371" s="430">
        <v>1001326624</v>
      </c>
      <c r="D371" s="429" t="s">
        <v>2160</v>
      </c>
      <c r="E371" s="431" t="s">
        <v>271</v>
      </c>
      <c r="F371" s="431" t="s">
        <v>332</v>
      </c>
      <c r="G371" s="439" t="s">
        <v>280</v>
      </c>
      <c r="H371" s="445" t="s">
        <v>2161</v>
      </c>
    </row>
    <row r="372" spans="1:8" x14ac:dyDescent="0.2">
      <c r="A372" s="419"/>
      <c r="B372" s="429" t="s">
        <v>2162</v>
      </c>
      <c r="C372" s="430">
        <v>1193051380</v>
      </c>
      <c r="D372" s="429" t="s">
        <v>1098</v>
      </c>
      <c r="E372" s="431" t="s">
        <v>271</v>
      </c>
      <c r="F372" s="431" t="s">
        <v>332</v>
      </c>
      <c r="G372" s="439" t="s">
        <v>280</v>
      </c>
      <c r="H372" s="445" t="s">
        <v>2163</v>
      </c>
    </row>
    <row r="373" spans="1:8" x14ac:dyDescent="0.2">
      <c r="A373" s="419"/>
      <c r="B373" s="429" t="s">
        <v>2166</v>
      </c>
      <c r="C373" s="430">
        <v>1121852024</v>
      </c>
      <c r="D373" s="429" t="s">
        <v>636</v>
      </c>
      <c r="E373" s="431" t="s">
        <v>271</v>
      </c>
      <c r="F373" s="431" t="s">
        <v>332</v>
      </c>
      <c r="G373" s="439" t="s">
        <v>280</v>
      </c>
      <c r="H373" s="445" t="s">
        <v>2168</v>
      </c>
    </row>
    <row r="374" spans="1:8" x14ac:dyDescent="0.2">
      <c r="A374" s="419"/>
      <c r="B374" s="429" t="s">
        <v>2169</v>
      </c>
      <c r="C374" s="430">
        <v>1121931859</v>
      </c>
      <c r="D374" s="429" t="s">
        <v>1138</v>
      </c>
      <c r="E374" s="431" t="s">
        <v>271</v>
      </c>
      <c r="F374" s="431" t="s">
        <v>332</v>
      </c>
      <c r="G374" s="439" t="s">
        <v>280</v>
      </c>
      <c r="H374" s="445" t="s">
        <v>2170</v>
      </c>
    </row>
    <row r="375" spans="1:8" x14ac:dyDescent="0.2">
      <c r="A375" s="419"/>
      <c r="B375" s="429" t="s">
        <v>2171</v>
      </c>
      <c r="C375" s="430">
        <v>40404597</v>
      </c>
      <c r="D375" s="429" t="s">
        <v>857</v>
      </c>
      <c r="E375" s="431" t="s">
        <v>273</v>
      </c>
      <c r="F375" s="431" t="s">
        <v>332</v>
      </c>
      <c r="G375" s="439" t="s">
        <v>280</v>
      </c>
      <c r="H375" s="445" t="s">
        <v>2173</v>
      </c>
    </row>
    <row r="376" spans="1:8" x14ac:dyDescent="0.2">
      <c r="A376" s="419"/>
      <c r="B376" s="429" t="s">
        <v>2174</v>
      </c>
      <c r="C376" s="430">
        <v>40185370</v>
      </c>
      <c r="D376" s="429" t="s">
        <v>670</v>
      </c>
      <c r="E376" s="431" t="s">
        <v>273</v>
      </c>
      <c r="F376" s="431" t="s">
        <v>332</v>
      </c>
      <c r="G376" s="439" t="s">
        <v>280</v>
      </c>
      <c r="H376" s="445" t="s">
        <v>2177</v>
      </c>
    </row>
    <row r="377" spans="1:8" x14ac:dyDescent="0.2">
      <c r="A377" s="419"/>
      <c r="B377" s="429" t="s">
        <v>2178</v>
      </c>
      <c r="C377" s="430">
        <v>1018412599</v>
      </c>
      <c r="D377" s="429" t="s">
        <v>675</v>
      </c>
      <c r="E377" s="431" t="s">
        <v>273</v>
      </c>
      <c r="F377" s="431" t="s">
        <v>332</v>
      </c>
      <c r="G377" s="439" t="s">
        <v>280</v>
      </c>
      <c r="H377" s="445" t="s">
        <v>2179</v>
      </c>
    </row>
    <row r="378" spans="1:8" x14ac:dyDescent="0.2">
      <c r="A378" s="419"/>
      <c r="B378" s="429" t="s">
        <v>2180</v>
      </c>
      <c r="C378" s="430">
        <v>1007802325</v>
      </c>
      <c r="D378" s="429" t="s">
        <v>855</v>
      </c>
      <c r="E378" s="431" t="s">
        <v>273</v>
      </c>
      <c r="F378" s="431" t="s">
        <v>332</v>
      </c>
      <c r="G378" s="439" t="s">
        <v>280</v>
      </c>
      <c r="H378" s="445" t="s">
        <v>2181</v>
      </c>
    </row>
    <row r="379" spans="1:8" x14ac:dyDescent="0.2">
      <c r="A379" s="419"/>
      <c r="B379" s="429" t="s">
        <v>2182</v>
      </c>
      <c r="C379" s="430">
        <v>1121820301</v>
      </c>
      <c r="D379" s="429" t="s">
        <v>860</v>
      </c>
      <c r="E379" s="431" t="s">
        <v>273</v>
      </c>
      <c r="F379" s="431" t="s">
        <v>332</v>
      </c>
      <c r="G379" s="439" t="s">
        <v>280</v>
      </c>
      <c r="H379" s="445" t="s">
        <v>2183</v>
      </c>
    </row>
    <row r="380" spans="1:8" x14ac:dyDescent="0.2">
      <c r="A380" s="419"/>
      <c r="B380" s="429" t="s">
        <v>2184</v>
      </c>
      <c r="C380" s="430">
        <v>40188595</v>
      </c>
      <c r="D380" s="429" t="s">
        <v>859</v>
      </c>
      <c r="E380" s="431" t="s">
        <v>273</v>
      </c>
      <c r="F380" s="431" t="s">
        <v>332</v>
      </c>
      <c r="G380" s="439" t="s">
        <v>280</v>
      </c>
      <c r="H380" s="445" t="s">
        <v>2185</v>
      </c>
    </row>
    <row r="381" spans="1:8" x14ac:dyDescent="0.2">
      <c r="A381" s="419"/>
      <c r="B381" s="429" t="s">
        <v>2186</v>
      </c>
      <c r="C381" s="430">
        <v>1121825649</v>
      </c>
      <c r="D381" s="429" t="s">
        <v>2187</v>
      </c>
      <c r="E381" s="431" t="s">
        <v>273</v>
      </c>
      <c r="F381" s="431" t="s">
        <v>332</v>
      </c>
      <c r="G381" s="439" t="s">
        <v>280</v>
      </c>
      <c r="H381" s="445" t="s">
        <v>2188</v>
      </c>
    </row>
    <row r="382" spans="1:8" x14ac:dyDescent="0.2">
      <c r="A382" s="419"/>
      <c r="B382" s="429" t="s">
        <v>2189</v>
      </c>
      <c r="C382" s="430">
        <v>1001111980</v>
      </c>
      <c r="D382" s="429" t="s">
        <v>863</v>
      </c>
      <c r="E382" s="431" t="s">
        <v>273</v>
      </c>
      <c r="F382" s="431" t="s">
        <v>332</v>
      </c>
      <c r="G382" s="439" t="s">
        <v>280</v>
      </c>
      <c r="H382" s="445" t="s">
        <v>2190</v>
      </c>
    </row>
    <row r="383" spans="1:8" x14ac:dyDescent="0.2">
      <c r="A383" s="419"/>
      <c r="B383" s="429" t="s">
        <v>2191</v>
      </c>
      <c r="C383" s="434">
        <v>1121852735</v>
      </c>
      <c r="D383" s="435" t="s">
        <v>978</v>
      </c>
      <c r="E383" s="431" t="s">
        <v>273</v>
      </c>
      <c r="F383" s="431" t="s">
        <v>332</v>
      </c>
      <c r="G383" s="439" t="s">
        <v>280</v>
      </c>
      <c r="H383" s="445" t="s">
        <v>2193</v>
      </c>
    </row>
    <row r="384" spans="1:8" x14ac:dyDescent="0.2">
      <c r="A384" s="419"/>
      <c r="B384" s="429" t="s">
        <v>2194</v>
      </c>
      <c r="C384" s="430">
        <v>17348238</v>
      </c>
      <c r="D384" s="429" t="s">
        <v>980</v>
      </c>
      <c r="E384" s="431" t="s">
        <v>273</v>
      </c>
      <c r="F384" s="431" t="s">
        <v>332</v>
      </c>
      <c r="G384" s="439" t="s">
        <v>280</v>
      </c>
      <c r="H384" s="445" t="s">
        <v>2195</v>
      </c>
    </row>
    <row r="385" spans="1:8" x14ac:dyDescent="0.2">
      <c r="A385" s="419"/>
      <c r="B385" s="429" t="s">
        <v>2196</v>
      </c>
      <c r="C385" s="430">
        <v>40327870</v>
      </c>
      <c r="D385" s="429" t="s">
        <v>982</v>
      </c>
      <c r="E385" s="431" t="s">
        <v>273</v>
      </c>
      <c r="F385" s="431" t="s">
        <v>332</v>
      </c>
      <c r="G385" s="439" t="s">
        <v>280</v>
      </c>
      <c r="H385" s="445" t="s">
        <v>2197</v>
      </c>
    </row>
    <row r="386" spans="1:8" x14ac:dyDescent="0.2">
      <c r="A386" s="419"/>
      <c r="B386" s="429" t="s">
        <v>2198</v>
      </c>
      <c r="C386" s="430">
        <v>1193100263</v>
      </c>
      <c r="D386" s="429" t="s">
        <v>2199</v>
      </c>
      <c r="E386" s="431" t="s">
        <v>273</v>
      </c>
      <c r="F386" s="431" t="s">
        <v>332</v>
      </c>
      <c r="G386" s="439" t="s">
        <v>280</v>
      </c>
      <c r="H386" s="445" t="s">
        <v>2200</v>
      </c>
    </row>
    <row r="387" spans="1:8" x14ac:dyDescent="0.2">
      <c r="A387" s="419"/>
      <c r="B387" s="429" t="s">
        <v>2201</v>
      </c>
      <c r="C387" s="430">
        <v>1121955395</v>
      </c>
      <c r="D387" s="429" t="s">
        <v>2202</v>
      </c>
      <c r="E387" s="431" t="s">
        <v>273</v>
      </c>
      <c r="F387" s="431" t="s">
        <v>332</v>
      </c>
      <c r="G387" s="439" t="s">
        <v>280</v>
      </c>
      <c r="H387" s="445" t="s">
        <v>2203</v>
      </c>
    </row>
    <row r="388" spans="1:8" x14ac:dyDescent="0.2">
      <c r="A388" s="419"/>
      <c r="B388" s="429" t="s">
        <v>2204</v>
      </c>
      <c r="C388" s="430">
        <v>1233902183</v>
      </c>
      <c r="D388" s="429" t="s">
        <v>1290</v>
      </c>
      <c r="E388" s="431" t="s">
        <v>273</v>
      </c>
      <c r="F388" s="431" t="s">
        <v>332</v>
      </c>
      <c r="G388" s="439" t="s">
        <v>280</v>
      </c>
      <c r="H388" s="445" t="s">
        <v>2205</v>
      </c>
    </row>
    <row r="389" spans="1:8" x14ac:dyDescent="0.2">
      <c r="A389" s="419"/>
      <c r="B389" s="429" t="s">
        <v>2206</v>
      </c>
      <c r="C389" s="430">
        <v>1121934944</v>
      </c>
      <c r="D389" s="429" t="s">
        <v>984</v>
      </c>
      <c r="E389" s="431" t="s">
        <v>273</v>
      </c>
      <c r="F389" s="431" t="s">
        <v>332</v>
      </c>
      <c r="G389" s="439" t="s">
        <v>280</v>
      </c>
      <c r="H389" s="445" t="s">
        <v>2209</v>
      </c>
    </row>
    <row r="390" spans="1:8" x14ac:dyDescent="0.2">
      <c r="A390" s="419"/>
      <c r="B390" s="429" t="s">
        <v>2210</v>
      </c>
      <c r="C390" s="430">
        <v>1121935132</v>
      </c>
      <c r="D390" s="429" t="s">
        <v>985</v>
      </c>
      <c r="E390" s="431" t="s">
        <v>273</v>
      </c>
      <c r="F390" s="431" t="s">
        <v>332</v>
      </c>
      <c r="G390" s="439" t="s">
        <v>280</v>
      </c>
      <c r="H390" s="445" t="s">
        <v>2211</v>
      </c>
    </row>
    <row r="391" spans="1:8" x14ac:dyDescent="0.2">
      <c r="A391" s="419"/>
      <c r="B391" s="429" t="s">
        <v>2212</v>
      </c>
      <c r="C391" s="430">
        <v>1116233513</v>
      </c>
      <c r="D391" s="429" t="s">
        <v>987</v>
      </c>
      <c r="E391" s="431" t="s">
        <v>273</v>
      </c>
      <c r="F391" s="431" t="s">
        <v>332</v>
      </c>
      <c r="G391" s="439" t="s">
        <v>280</v>
      </c>
      <c r="H391" s="445" t="s">
        <v>2213</v>
      </c>
    </row>
    <row r="392" spans="1:8" x14ac:dyDescent="0.2">
      <c r="A392" s="419"/>
      <c r="B392" s="429" t="s">
        <v>2214</v>
      </c>
      <c r="C392" s="430">
        <v>1121955626</v>
      </c>
      <c r="D392" s="429" t="s">
        <v>988</v>
      </c>
      <c r="E392" s="431" t="s">
        <v>273</v>
      </c>
      <c r="F392" s="431" t="s">
        <v>332</v>
      </c>
      <c r="G392" s="439" t="s">
        <v>280</v>
      </c>
      <c r="H392" s="445" t="s">
        <v>2215</v>
      </c>
    </row>
    <row r="393" spans="1:8" x14ac:dyDescent="0.2">
      <c r="A393" s="419"/>
      <c r="B393" s="429" t="s">
        <v>2216</v>
      </c>
      <c r="C393" s="434">
        <v>1234792242</v>
      </c>
      <c r="D393" s="435" t="s">
        <v>993</v>
      </c>
      <c r="E393" s="431" t="s">
        <v>273</v>
      </c>
      <c r="F393" s="431" t="s">
        <v>332</v>
      </c>
      <c r="G393" s="439" t="s">
        <v>280</v>
      </c>
      <c r="H393" s="445" t="s">
        <v>2217</v>
      </c>
    </row>
    <row r="394" spans="1:8" x14ac:dyDescent="0.2">
      <c r="A394" s="419"/>
      <c r="B394" s="429" t="s">
        <v>2218</v>
      </c>
      <c r="C394" s="434">
        <v>1122130378</v>
      </c>
      <c r="D394" s="435" t="s">
        <v>995</v>
      </c>
      <c r="E394" s="431" t="s">
        <v>273</v>
      </c>
      <c r="F394" s="431" t="s">
        <v>332</v>
      </c>
      <c r="G394" s="439" t="s">
        <v>280</v>
      </c>
      <c r="H394" s="445" t="s">
        <v>2219</v>
      </c>
    </row>
    <row r="395" spans="1:8" x14ac:dyDescent="0.2">
      <c r="A395" s="419"/>
      <c r="B395" s="429" t="s">
        <v>2220</v>
      </c>
      <c r="C395" s="434">
        <v>1006827599</v>
      </c>
      <c r="D395" s="435" t="s">
        <v>2221</v>
      </c>
      <c r="E395" s="431" t="s">
        <v>273</v>
      </c>
      <c r="F395" s="431" t="s">
        <v>332</v>
      </c>
      <c r="G395" s="439" t="s">
        <v>280</v>
      </c>
      <c r="H395" s="445" t="s">
        <v>2222</v>
      </c>
    </row>
    <row r="396" spans="1:8" x14ac:dyDescent="0.2">
      <c r="A396" s="419"/>
      <c r="B396" s="429" t="s">
        <v>2223</v>
      </c>
      <c r="C396" s="430">
        <v>1006903578</v>
      </c>
      <c r="D396" s="429" t="s">
        <v>997</v>
      </c>
      <c r="E396" s="431" t="s">
        <v>273</v>
      </c>
      <c r="F396" s="431" t="s">
        <v>332</v>
      </c>
      <c r="G396" s="439" t="s">
        <v>280</v>
      </c>
      <c r="H396" s="445" t="s">
        <v>2224</v>
      </c>
    </row>
    <row r="397" spans="1:8" x14ac:dyDescent="0.2">
      <c r="A397" s="419"/>
      <c r="B397" s="429" t="s">
        <v>2225</v>
      </c>
      <c r="C397" s="430">
        <v>1121966701</v>
      </c>
      <c r="D397" s="429" t="s">
        <v>1291</v>
      </c>
      <c r="E397" s="431" t="s">
        <v>273</v>
      </c>
      <c r="F397" s="431" t="s">
        <v>332</v>
      </c>
      <c r="G397" s="439" t="s">
        <v>280</v>
      </c>
      <c r="H397" s="445" t="s">
        <v>2226</v>
      </c>
    </row>
    <row r="398" spans="1:8" x14ac:dyDescent="0.2">
      <c r="A398" s="419"/>
      <c r="B398" s="429" t="s">
        <v>2227</v>
      </c>
      <c r="C398" s="430">
        <v>1121914564</v>
      </c>
      <c r="D398" s="429" t="s">
        <v>2228</v>
      </c>
      <c r="E398" s="431" t="s">
        <v>273</v>
      </c>
      <c r="F398" s="431" t="s">
        <v>332</v>
      </c>
      <c r="G398" s="439" t="s">
        <v>280</v>
      </c>
      <c r="H398" s="445" t="s">
        <v>2229</v>
      </c>
    </row>
    <row r="399" spans="1:8" x14ac:dyDescent="0.2">
      <c r="A399" s="419"/>
      <c r="B399" s="429" t="s">
        <v>2230</v>
      </c>
      <c r="C399" s="430">
        <v>1121964380</v>
      </c>
      <c r="D399" s="435" t="s">
        <v>1034</v>
      </c>
      <c r="E399" s="431" t="s">
        <v>273</v>
      </c>
      <c r="F399" s="431" t="s">
        <v>332</v>
      </c>
      <c r="G399" s="439" t="s">
        <v>280</v>
      </c>
      <c r="H399" s="445" t="s">
        <v>2231</v>
      </c>
    </row>
    <row r="400" spans="1:8" x14ac:dyDescent="0.2">
      <c r="A400" s="419"/>
      <c r="B400" s="429" t="s">
        <v>2232</v>
      </c>
      <c r="C400" s="434">
        <v>79325573</v>
      </c>
      <c r="D400" s="435" t="s">
        <v>1090</v>
      </c>
      <c r="E400" s="431" t="s">
        <v>273</v>
      </c>
      <c r="F400" s="431" t="s">
        <v>332</v>
      </c>
      <c r="G400" s="439" t="s">
        <v>280</v>
      </c>
      <c r="H400" s="445" t="s">
        <v>2233</v>
      </c>
    </row>
    <row r="401" spans="1:8" x14ac:dyDescent="0.2">
      <c r="A401" s="419"/>
      <c r="B401" s="429" t="s">
        <v>2234</v>
      </c>
      <c r="C401" s="430">
        <v>1121954011</v>
      </c>
      <c r="D401" s="429" t="s">
        <v>1101</v>
      </c>
      <c r="E401" s="431" t="s">
        <v>273</v>
      </c>
      <c r="F401" s="431" t="s">
        <v>332</v>
      </c>
      <c r="G401" s="439" t="s">
        <v>280</v>
      </c>
      <c r="H401" s="445" t="s">
        <v>2235</v>
      </c>
    </row>
    <row r="402" spans="1:8" x14ac:dyDescent="0.2">
      <c r="A402" s="419"/>
      <c r="B402" s="429" t="s">
        <v>2236</v>
      </c>
      <c r="C402" s="430">
        <v>1010129859</v>
      </c>
      <c r="D402" s="429" t="s">
        <v>2237</v>
      </c>
      <c r="E402" s="431" t="s">
        <v>273</v>
      </c>
      <c r="F402" s="431" t="s">
        <v>332</v>
      </c>
      <c r="G402" s="439" t="s">
        <v>280</v>
      </c>
      <c r="H402" s="445" t="s">
        <v>2238</v>
      </c>
    </row>
    <row r="403" spans="1:8" x14ac:dyDescent="0.2">
      <c r="A403" s="419"/>
      <c r="B403" s="429" t="s">
        <v>2239</v>
      </c>
      <c r="C403" s="430">
        <v>1095822674</v>
      </c>
      <c r="D403" s="429" t="s">
        <v>989</v>
      </c>
      <c r="E403" s="431" t="s">
        <v>273</v>
      </c>
      <c r="F403" s="431" t="s">
        <v>332</v>
      </c>
      <c r="G403" s="439" t="s">
        <v>280</v>
      </c>
      <c r="H403" s="445" t="s">
        <v>2240</v>
      </c>
    </row>
    <row r="404" spans="1:8" x14ac:dyDescent="0.2">
      <c r="A404" s="419"/>
      <c r="B404" s="429" t="s">
        <v>2241</v>
      </c>
      <c r="C404" s="430">
        <v>1010129630</v>
      </c>
      <c r="D404" s="429" t="s">
        <v>1320</v>
      </c>
      <c r="E404" s="431" t="s">
        <v>273</v>
      </c>
      <c r="F404" s="431" t="s">
        <v>332</v>
      </c>
      <c r="G404" s="439" t="s">
        <v>280</v>
      </c>
      <c r="H404" s="445" t="s">
        <v>2242</v>
      </c>
    </row>
    <row r="405" spans="1:8" x14ac:dyDescent="0.2">
      <c r="A405" s="419"/>
      <c r="B405" s="429" t="s">
        <v>2243</v>
      </c>
      <c r="C405" s="430">
        <v>1096482067</v>
      </c>
      <c r="D405" s="429" t="s">
        <v>991</v>
      </c>
      <c r="E405" s="431" t="s">
        <v>273</v>
      </c>
      <c r="F405" s="431" t="s">
        <v>332</v>
      </c>
      <c r="G405" s="439" t="s">
        <v>280</v>
      </c>
      <c r="H405" s="445" t="s">
        <v>2245</v>
      </c>
    </row>
    <row r="406" spans="1:8" ht="12" x14ac:dyDescent="0.2">
      <c r="A406" s="422"/>
      <c r="B406" s="429" t="s">
        <v>2246</v>
      </c>
      <c r="C406" s="430">
        <v>40334161</v>
      </c>
      <c r="D406" s="429" t="s">
        <v>672</v>
      </c>
      <c r="E406" s="431" t="s">
        <v>273</v>
      </c>
      <c r="F406" s="431" t="s">
        <v>332</v>
      </c>
      <c r="G406" s="439" t="s">
        <v>280</v>
      </c>
      <c r="H406" s="445" t="s">
        <v>2247</v>
      </c>
    </row>
    <row r="407" spans="1:8" ht="12" x14ac:dyDescent="0.2">
      <c r="A407" s="421"/>
      <c r="B407" s="429" t="s">
        <v>2248</v>
      </c>
      <c r="C407" s="434">
        <v>1121833600</v>
      </c>
      <c r="D407" s="435" t="s">
        <v>674</v>
      </c>
      <c r="E407" s="431" t="s">
        <v>273</v>
      </c>
      <c r="F407" s="431" t="s">
        <v>332</v>
      </c>
      <c r="G407" s="439" t="s">
        <v>280</v>
      </c>
      <c r="H407" s="445" t="s">
        <v>2249</v>
      </c>
    </row>
    <row r="408" spans="1:8" x14ac:dyDescent="0.2">
      <c r="A408" s="419"/>
      <c r="B408" s="429" t="s">
        <v>2250</v>
      </c>
      <c r="C408" s="430">
        <v>1121860221</v>
      </c>
      <c r="D408" s="429" t="s">
        <v>298</v>
      </c>
      <c r="E408" s="431" t="s">
        <v>297</v>
      </c>
      <c r="F408" s="431" t="s">
        <v>332</v>
      </c>
      <c r="G408" s="439" t="s">
        <v>280</v>
      </c>
      <c r="H408" s="445" t="s">
        <v>2251</v>
      </c>
    </row>
    <row r="409" spans="1:8" x14ac:dyDescent="0.2">
      <c r="A409" s="419"/>
      <c r="B409" s="429" t="s">
        <v>2252</v>
      </c>
      <c r="C409" s="430">
        <v>1121934201</v>
      </c>
      <c r="D409" s="429" t="s">
        <v>641</v>
      </c>
      <c r="E409" s="431" t="s">
        <v>297</v>
      </c>
      <c r="F409" s="431" t="s">
        <v>332</v>
      </c>
      <c r="G409" s="439" t="s">
        <v>280</v>
      </c>
      <c r="H409" s="445" t="s">
        <v>2253</v>
      </c>
    </row>
    <row r="410" spans="1:8" x14ac:dyDescent="0.2">
      <c r="A410" s="419"/>
      <c r="B410" s="429" t="s">
        <v>2254</v>
      </c>
      <c r="C410" s="430">
        <v>1121816409</v>
      </c>
      <c r="D410" s="429" t="s">
        <v>697</v>
      </c>
      <c r="E410" s="431" t="s">
        <v>297</v>
      </c>
      <c r="F410" s="431" t="s">
        <v>332</v>
      </c>
      <c r="G410" s="439" t="s">
        <v>280</v>
      </c>
      <c r="H410" s="445" t="s">
        <v>2255</v>
      </c>
    </row>
    <row r="411" spans="1:8" x14ac:dyDescent="0.2">
      <c r="A411" s="419"/>
      <c r="B411" s="429" t="s">
        <v>2256</v>
      </c>
      <c r="C411" s="430">
        <v>30083797</v>
      </c>
      <c r="D411" s="429" t="s">
        <v>866</v>
      </c>
      <c r="E411" s="431" t="s">
        <v>297</v>
      </c>
      <c r="F411" s="431" t="s">
        <v>332</v>
      </c>
      <c r="G411" s="439" t="s">
        <v>280</v>
      </c>
      <c r="H411" s="445" t="s">
        <v>2257</v>
      </c>
    </row>
    <row r="412" spans="1:8" x14ac:dyDescent="0.2">
      <c r="A412" s="419"/>
      <c r="B412" s="429" t="s">
        <v>2258</v>
      </c>
      <c r="C412" s="430">
        <v>1121922443</v>
      </c>
      <c r="D412" s="429" t="s">
        <v>868</v>
      </c>
      <c r="E412" s="431" t="s">
        <v>297</v>
      </c>
      <c r="F412" s="431" t="s">
        <v>332</v>
      </c>
      <c r="G412" s="439" t="s">
        <v>280</v>
      </c>
      <c r="H412" s="445" t="s">
        <v>2259</v>
      </c>
    </row>
    <row r="413" spans="1:8" x14ac:dyDescent="0.2">
      <c r="A413" s="419"/>
      <c r="B413" s="429" t="s">
        <v>2260</v>
      </c>
      <c r="C413" s="430">
        <v>1010214691</v>
      </c>
      <c r="D413" s="429" t="s">
        <v>870</v>
      </c>
      <c r="E413" s="431" t="s">
        <v>297</v>
      </c>
      <c r="F413" s="431" t="s">
        <v>332</v>
      </c>
      <c r="G413" s="439" t="s">
        <v>280</v>
      </c>
      <c r="H413" s="445" t="s">
        <v>2261</v>
      </c>
    </row>
    <row r="414" spans="1:8" x14ac:dyDescent="0.2">
      <c r="A414" s="419"/>
      <c r="B414" s="429" t="s">
        <v>2262</v>
      </c>
      <c r="C414" s="430">
        <v>1143845435</v>
      </c>
      <c r="D414" s="429" t="s">
        <v>872</v>
      </c>
      <c r="E414" s="431" t="s">
        <v>297</v>
      </c>
      <c r="F414" s="431" t="s">
        <v>332</v>
      </c>
      <c r="G414" s="439" t="s">
        <v>280</v>
      </c>
      <c r="H414" s="445" t="s">
        <v>2263</v>
      </c>
    </row>
    <row r="415" spans="1:8" x14ac:dyDescent="0.2">
      <c r="A415" s="419"/>
      <c r="B415" s="429" t="s">
        <v>2264</v>
      </c>
      <c r="C415" s="430">
        <v>1121855065</v>
      </c>
      <c r="D415" s="429" t="s">
        <v>873</v>
      </c>
      <c r="E415" s="431" t="s">
        <v>297</v>
      </c>
      <c r="F415" s="431" t="s">
        <v>332</v>
      </c>
      <c r="G415" s="439" t="s">
        <v>280</v>
      </c>
      <c r="H415" s="445" t="s">
        <v>2265</v>
      </c>
    </row>
    <row r="416" spans="1:8" x14ac:dyDescent="0.2">
      <c r="A416" s="419"/>
      <c r="B416" s="429" t="s">
        <v>2266</v>
      </c>
      <c r="C416" s="430">
        <v>1003712176</v>
      </c>
      <c r="D416" s="429" t="s">
        <v>1104</v>
      </c>
      <c r="E416" s="431" t="s">
        <v>297</v>
      </c>
      <c r="F416" s="431" t="s">
        <v>332</v>
      </c>
      <c r="G416" s="439" t="s">
        <v>280</v>
      </c>
      <c r="H416" s="445" t="s">
        <v>2267</v>
      </c>
    </row>
    <row r="417" spans="1:8" x14ac:dyDescent="0.2">
      <c r="A417" s="419"/>
      <c r="B417" s="429" t="s">
        <v>2268</v>
      </c>
      <c r="C417" s="430">
        <v>1073677631</v>
      </c>
      <c r="D417" s="429" t="s">
        <v>2269</v>
      </c>
      <c r="E417" s="431" t="s">
        <v>1074</v>
      </c>
      <c r="F417" s="431" t="s">
        <v>332</v>
      </c>
      <c r="G417" s="439" t="s">
        <v>280</v>
      </c>
      <c r="H417" s="445" t="s">
        <v>2270</v>
      </c>
    </row>
    <row r="418" spans="1:8" ht="12" x14ac:dyDescent="0.2">
      <c r="A418" s="421"/>
      <c r="B418" s="429" t="s">
        <v>2271</v>
      </c>
      <c r="C418" s="430">
        <v>1121933991</v>
      </c>
      <c r="D418" s="429" t="s">
        <v>643</v>
      </c>
      <c r="E418" s="431" t="s">
        <v>297</v>
      </c>
      <c r="F418" s="431" t="s">
        <v>332</v>
      </c>
      <c r="G418" s="439" t="s">
        <v>280</v>
      </c>
      <c r="H418" s="445" t="s">
        <v>2272</v>
      </c>
    </row>
    <row r="419" spans="1:8" x14ac:dyDescent="0.2">
      <c r="A419" s="419"/>
      <c r="B419" s="429" t="s">
        <v>2273</v>
      </c>
      <c r="C419" s="430">
        <v>40395013</v>
      </c>
      <c r="D419" s="429" t="s">
        <v>638</v>
      </c>
      <c r="E419" s="431" t="s">
        <v>297</v>
      </c>
      <c r="F419" s="431" t="s">
        <v>332</v>
      </c>
      <c r="G419" s="439" t="s">
        <v>280</v>
      </c>
      <c r="H419" s="445" t="s">
        <v>2274</v>
      </c>
    </row>
    <row r="420" spans="1:8" x14ac:dyDescent="0.2">
      <c r="A420" s="419"/>
      <c r="B420" s="429" t="s">
        <v>2275</v>
      </c>
      <c r="C420" s="430">
        <v>40218260</v>
      </c>
      <c r="D420" s="429" t="s">
        <v>645</v>
      </c>
      <c r="E420" s="431" t="s">
        <v>297</v>
      </c>
      <c r="F420" s="431" t="s">
        <v>332</v>
      </c>
      <c r="G420" s="439" t="s">
        <v>280</v>
      </c>
      <c r="H420" s="445" t="s">
        <v>2276</v>
      </c>
    </row>
    <row r="421" spans="1:8" x14ac:dyDescent="0.2">
      <c r="A421" s="419"/>
      <c r="B421" s="429" t="s">
        <v>2277</v>
      </c>
      <c r="C421" s="430">
        <v>1121962640</v>
      </c>
      <c r="D421" s="429" t="s">
        <v>1295</v>
      </c>
      <c r="E421" s="431" t="s">
        <v>297</v>
      </c>
      <c r="F421" s="431" t="s">
        <v>332</v>
      </c>
      <c r="G421" s="439" t="s">
        <v>280</v>
      </c>
      <c r="H421" s="445" t="s">
        <v>2278</v>
      </c>
    </row>
    <row r="422" spans="1:8" x14ac:dyDescent="0.2">
      <c r="A422" s="419"/>
      <c r="B422" s="429" t="s">
        <v>2279</v>
      </c>
      <c r="C422" s="430">
        <v>52768588</v>
      </c>
      <c r="D422" s="429" t="s">
        <v>1331</v>
      </c>
      <c r="E422" s="431" t="s">
        <v>297</v>
      </c>
      <c r="F422" s="431" t="s">
        <v>332</v>
      </c>
      <c r="G422" s="439" t="s">
        <v>280</v>
      </c>
      <c r="H422" s="445" t="s">
        <v>2280</v>
      </c>
    </row>
    <row r="423" spans="1:8" x14ac:dyDescent="0.2">
      <c r="A423" s="419"/>
      <c r="B423" s="429" t="s">
        <v>2281</v>
      </c>
      <c r="C423" s="430">
        <v>40382841</v>
      </c>
      <c r="D423" s="429" t="s">
        <v>659</v>
      </c>
      <c r="E423" s="431" t="s">
        <v>282</v>
      </c>
      <c r="F423" s="431" t="s">
        <v>332</v>
      </c>
      <c r="G423" s="439" t="s">
        <v>280</v>
      </c>
      <c r="H423" s="445" t="s">
        <v>2282</v>
      </c>
    </row>
    <row r="424" spans="1:8" x14ac:dyDescent="0.2">
      <c r="A424" s="419"/>
      <c r="B424" s="429" t="s">
        <v>2283</v>
      </c>
      <c r="C424" s="434">
        <v>40325585</v>
      </c>
      <c r="D424" s="429" t="s">
        <v>661</v>
      </c>
      <c r="E424" s="431" t="s">
        <v>282</v>
      </c>
      <c r="F424" s="431" t="s">
        <v>332</v>
      </c>
      <c r="G424" s="439" t="s">
        <v>280</v>
      </c>
      <c r="H424" s="445" t="s">
        <v>2284</v>
      </c>
    </row>
    <row r="425" spans="1:8" x14ac:dyDescent="0.2">
      <c r="A425" s="416"/>
      <c r="B425" s="429" t="s">
        <v>2285</v>
      </c>
      <c r="C425" s="430">
        <v>40389413</v>
      </c>
      <c r="D425" s="429" t="s">
        <v>878</v>
      </c>
      <c r="E425" s="431" t="s">
        <v>282</v>
      </c>
      <c r="F425" s="431" t="s">
        <v>332</v>
      </c>
      <c r="G425" s="439" t="s">
        <v>280</v>
      </c>
      <c r="H425" s="445" t="s">
        <v>2286</v>
      </c>
    </row>
    <row r="426" spans="1:8" x14ac:dyDescent="0.2">
      <c r="A426" s="419"/>
      <c r="B426" s="429" t="s">
        <v>2287</v>
      </c>
      <c r="C426" s="430">
        <v>40401855</v>
      </c>
      <c r="D426" s="429" t="s">
        <v>880</v>
      </c>
      <c r="E426" s="431" t="s">
        <v>282</v>
      </c>
      <c r="F426" s="431" t="s">
        <v>332</v>
      </c>
      <c r="G426" s="439" t="s">
        <v>280</v>
      </c>
      <c r="H426" s="445" t="s">
        <v>2288</v>
      </c>
    </row>
    <row r="427" spans="1:8" x14ac:dyDescent="0.2">
      <c r="A427" s="419"/>
      <c r="B427" s="429" t="s">
        <v>2289</v>
      </c>
      <c r="C427" s="430">
        <v>1121949731</v>
      </c>
      <c r="D427" s="429" t="s">
        <v>882</v>
      </c>
      <c r="E427" s="431" t="s">
        <v>282</v>
      </c>
      <c r="F427" s="431" t="s">
        <v>332</v>
      </c>
      <c r="G427" s="439" t="s">
        <v>280</v>
      </c>
      <c r="H427" s="445" t="s">
        <v>2290</v>
      </c>
    </row>
    <row r="428" spans="1:8" x14ac:dyDescent="0.2">
      <c r="A428" s="419"/>
      <c r="B428" s="429" t="s">
        <v>2294</v>
      </c>
      <c r="C428" s="430">
        <v>1121937745</v>
      </c>
      <c r="D428" s="429" t="s">
        <v>999</v>
      </c>
      <c r="E428" s="431" t="s">
        <v>282</v>
      </c>
      <c r="F428" s="431" t="s">
        <v>332</v>
      </c>
      <c r="G428" s="439" t="s">
        <v>280</v>
      </c>
      <c r="H428" s="445" t="s">
        <v>2296</v>
      </c>
    </row>
    <row r="429" spans="1:8" x14ac:dyDescent="0.2">
      <c r="A429" s="419"/>
      <c r="B429" s="429" t="s">
        <v>2297</v>
      </c>
      <c r="C429" s="430">
        <v>40388605</v>
      </c>
      <c r="D429" s="429" t="s">
        <v>652</v>
      </c>
      <c r="E429" s="431" t="s">
        <v>282</v>
      </c>
      <c r="F429" s="431" t="s">
        <v>332</v>
      </c>
      <c r="G429" s="439" t="s">
        <v>280</v>
      </c>
      <c r="H429" s="445" t="s">
        <v>2298</v>
      </c>
    </row>
    <row r="430" spans="1:8" ht="12" x14ac:dyDescent="0.2">
      <c r="A430" s="421"/>
      <c r="B430" s="429" t="s">
        <v>2299</v>
      </c>
      <c r="C430" s="434">
        <v>1006689681</v>
      </c>
      <c r="D430" s="435" t="s">
        <v>864</v>
      </c>
      <c r="E430" s="431" t="s">
        <v>282</v>
      </c>
      <c r="F430" s="431" t="s">
        <v>332</v>
      </c>
      <c r="G430" s="439" t="s">
        <v>280</v>
      </c>
      <c r="H430" s="445" t="s">
        <v>2301</v>
      </c>
    </row>
    <row r="431" spans="1:8" x14ac:dyDescent="0.2">
      <c r="A431" s="416"/>
      <c r="B431" s="429" t="s">
        <v>2302</v>
      </c>
      <c r="C431" s="430">
        <v>1121876671</v>
      </c>
      <c r="D431" s="429" t="s">
        <v>1264</v>
      </c>
      <c r="E431" s="431" t="s">
        <v>282</v>
      </c>
      <c r="F431" s="431" t="s">
        <v>332</v>
      </c>
      <c r="G431" s="439" t="s">
        <v>280</v>
      </c>
      <c r="H431" s="445" t="s">
        <v>2303</v>
      </c>
    </row>
    <row r="432" spans="1:8" x14ac:dyDescent="0.2">
      <c r="A432" s="419"/>
      <c r="B432" s="429" t="s">
        <v>2304</v>
      </c>
      <c r="C432" s="430">
        <v>35260257</v>
      </c>
      <c r="D432" s="429" t="s">
        <v>905</v>
      </c>
      <c r="E432" s="431" t="s">
        <v>282</v>
      </c>
      <c r="F432" s="431" t="s">
        <v>332</v>
      </c>
      <c r="G432" s="439" t="s">
        <v>280</v>
      </c>
      <c r="H432" s="445" t="s">
        <v>2305</v>
      </c>
    </row>
    <row r="433" spans="1:8" ht="12" x14ac:dyDescent="0.2">
      <c r="A433" s="421"/>
      <c r="B433" s="429" t="s">
        <v>2306</v>
      </c>
      <c r="C433" s="430">
        <v>1121859581</v>
      </c>
      <c r="D433" s="429" t="s">
        <v>664</v>
      </c>
      <c r="E433" s="431" t="s">
        <v>282</v>
      </c>
      <c r="F433" s="431" t="s">
        <v>332</v>
      </c>
      <c r="G433" s="439" t="s">
        <v>280</v>
      </c>
      <c r="H433" s="445" t="s">
        <v>2307</v>
      </c>
    </row>
    <row r="434" spans="1:8" x14ac:dyDescent="0.2">
      <c r="A434" s="419"/>
      <c r="B434" s="429" t="s">
        <v>2310</v>
      </c>
      <c r="C434" s="430">
        <v>1121895485</v>
      </c>
      <c r="D434" s="429" t="s">
        <v>2311</v>
      </c>
      <c r="E434" s="431" t="s">
        <v>299</v>
      </c>
      <c r="F434" s="431" t="s">
        <v>332</v>
      </c>
      <c r="G434" s="439" t="s">
        <v>280</v>
      </c>
      <c r="H434" s="445" t="s">
        <v>2314</v>
      </c>
    </row>
    <row r="435" spans="1:8" ht="12" x14ac:dyDescent="0.2">
      <c r="A435" s="421"/>
      <c r="B435" s="429" t="s">
        <v>2315</v>
      </c>
      <c r="C435" s="430">
        <v>1121930527</v>
      </c>
      <c r="D435" s="429" t="s">
        <v>1297</v>
      </c>
      <c r="E435" s="431" t="s">
        <v>299</v>
      </c>
      <c r="F435" s="431" t="s">
        <v>332</v>
      </c>
      <c r="G435" s="439" t="s">
        <v>280</v>
      </c>
      <c r="H435" s="445" t="s">
        <v>2316</v>
      </c>
    </row>
    <row r="436" spans="1:8" x14ac:dyDescent="0.2">
      <c r="A436" s="419"/>
      <c r="B436" s="429" t="s">
        <v>2317</v>
      </c>
      <c r="C436" s="430">
        <v>1071169129</v>
      </c>
      <c r="D436" s="429" t="s">
        <v>1002</v>
      </c>
      <c r="E436" s="431" t="s">
        <v>299</v>
      </c>
      <c r="F436" s="431" t="s">
        <v>332</v>
      </c>
      <c r="G436" s="439" t="s">
        <v>280</v>
      </c>
      <c r="H436" s="445" t="s">
        <v>2318</v>
      </c>
    </row>
    <row r="437" spans="1:8" x14ac:dyDescent="0.2">
      <c r="A437" s="419"/>
      <c r="B437" s="429" t="s">
        <v>2319</v>
      </c>
      <c r="C437" s="430">
        <v>1081397038</v>
      </c>
      <c r="D437" s="429" t="s">
        <v>1004</v>
      </c>
      <c r="E437" s="431" t="s">
        <v>299</v>
      </c>
      <c r="F437" s="431" t="s">
        <v>332</v>
      </c>
      <c r="G437" s="439" t="s">
        <v>280</v>
      </c>
      <c r="H437" s="445" t="s">
        <v>2320</v>
      </c>
    </row>
    <row r="438" spans="1:8" x14ac:dyDescent="0.2">
      <c r="A438" s="419"/>
      <c r="B438" s="429" t="s">
        <v>2321</v>
      </c>
      <c r="C438" s="430">
        <v>1121922565</v>
      </c>
      <c r="D438" s="429" t="s">
        <v>1006</v>
      </c>
      <c r="E438" s="431" t="s">
        <v>299</v>
      </c>
      <c r="F438" s="431" t="s">
        <v>332</v>
      </c>
      <c r="G438" s="439" t="s">
        <v>280</v>
      </c>
      <c r="H438" s="445" t="s">
        <v>2322</v>
      </c>
    </row>
    <row r="439" spans="1:8" x14ac:dyDescent="0.2">
      <c r="A439" s="419"/>
      <c r="B439" s="429" t="s">
        <v>2323</v>
      </c>
      <c r="C439" s="430">
        <v>1121828357</v>
      </c>
      <c r="D439" s="429" t="s">
        <v>1137</v>
      </c>
      <c r="E439" s="431" t="s">
        <v>299</v>
      </c>
      <c r="F439" s="431" t="s">
        <v>332</v>
      </c>
      <c r="G439" s="439" t="s">
        <v>280</v>
      </c>
      <c r="H439" s="445" t="s">
        <v>2324</v>
      </c>
    </row>
    <row r="440" spans="1:8" x14ac:dyDescent="0.2">
      <c r="A440" s="419"/>
      <c r="B440" s="429" t="s">
        <v>2325</v>
      </c>
      <c r="C440" s="430">
        <v>1007014095</v>
      </c>
      <c r="D440" s="429" t="s">
        <v>1116</v>
      </c>
      <c r="E440" s="431" t="s">
        <v>299</v>
      </c>
      <c r="F440" s="431" t="s">
        <v>332</v>
      </c>
      <c r="G440" s="439" t="s">
        <v>280</v>
      </c>
      <c r="H440" s="445" t="s">
        <v>2326</v>
      </c>
    </row>
    <row r="441" spans="1:8" x14ac:dyDescent="0.2">
      <c r="A441" s="419"/>
      <c r="B441" s="429" t="s">
        <v>2327</v>
      </c>
      <c r="C441" s="430">
        <v>52705751</v>
      </c>
      <c r="D441" s="429" t="s">
        <v>1130</v>
      </c>
      <c r="E441" s="431" t="s">
        <v>299</v>
      </c>
      <c r="F441" s="431" t="s">
        <v>332</v>
      </c>
      <c r="G441" s="439" t="s">
        <v>280</v>
      </c>
      <c r="H441" s="445" t="s">
        <v>2328</v>
      </c>
    </row>
    <row r="442" spans="1:8" x14ac:dyDescent="0.2">
      <c r="A442" s="419"/>
      <c r="B442" s="429" t="s">
        <v>2329</v>
      </c>
      <c r="C442" s="430">
        <v>40188270</v>
      </c>
      <c r="D442" s="429" t="s">
        <v>650</v>
      </c>
      <c r="E442" s="431" t="s">
        <v>299</v>
      </c>
      <c r="F442" s="431" t="s">
        <v>332</v>
      </c>
      <c r="G442" s="439" t="s">
        <v>280</v>
      </c>
      <c r="H442" s="445" t="s">
        <v>2331</v>
      </c>
    </row>
    <row r="443" spans="1:8" ht="12" x14ac:dyDescent="0.2">
      <c r="A443" s="421"/>
      <c r="B443" s="429" t="s">
        <v>2332</v>
      </c>
      <c r="C443" s="434">
        <v>40421005</v>
      </c>
      <c r="D443" s="435" t="s">
        <v>653</v>
      </c>
      <c r="E443" s="431" t="s">
        <v>299</v>
      </c>
      <c r="F443" s="431" t="s">
        <v>332</v>
      </c>
      <c r="G443" s="439" t="s">
        <v>280</v>
      </c>
      <c r="H443" s="445" t="s">
        <v>2333</v>
      </c>
    </row>
    <row r="444" spans="1:8" x14ac:dyDescent="0.2">
      <c r="A444" s="419"/>
      <c r="B444" s="429" t="s">
        <v>2334</v>
      </c>
      <c r="C444" s="430">
        <v>1121849302</v>
      </c>
      <c r="D444" s="429" t="s">
        <v>655</v>
      </c>
      <c r="E444" s="431" t="s">
        <v>299</v>
      </c>
      <c r="F444" s="431" t="s">
        <v>332</v>
      </c>
      <c r="G444" s="439" t="s">
        <v>280</v>
      </c>
      <c r="H444" s="445" t="s">
        <v>2335</v>
      </c>
    </row>
    <row r="445" spans="1:8" x14ac:dyDescent="0.2">
      <c r="A445" s="419"/>
      <c r="B445" s="429" t="s">
        <v>2336</v>
      </c>
      <c r="C445" s="430">
        <v>1121834306</v>
      </c>
      <c r="D445" s="429" t="s">
        <v>668</v>
      </c>
      <c r="E445" s="431" t="s">
        <v>275</v>
      </c>
      <c r="F445" s="431" t="s">
        <v>332</v>
      </c>
      <c r="G445" s="439" t="s">
        <v>280</v>
      </c>
      <c r="H445" s="445" t="s">
        <v>2339</v>
      </c>
    </row>
    <row r="446" spans="1:8" x14ac:dyDescent="0.2">
      <c r="A446" s="419"/>
      <c r="B446" s="429" t="s">
        <v>2343</v>
      </c>
      <c r="C446" s="434">
        <v>86057104</v>
      </c>
      <c r="D446" s="435" t="s">
        <v>1020</v>
      </c>
      <c r="E446" s="431" t="s">
        <v>275</v>
      </c>
      <c r="F446" s="431" t="s">
        <v>332</v>
      </c>
      <c r="G446" s="439" t="s">
        <v>280</v>
      </c>
      <c r="H446" s="445" t="s">
        <v>2346</v>
      </c>
    </row>
    <row r="447" spans="1:8" x14ac:dyDescent="0.2">
      <c r="A447" s="419"/>
      <c r="B447" s="429" t="s">
        <v>2347</v>
      </c>
      <c r="C447" s="434">
        <v>40380294</v>
      </c>
      <c r="D447" s="435" t="s">
        <v>689</v>
      </c>
      <c r="E447" s="431" t="s">
        <v>275</v>
      </c>
      <c r="F447" s="431" t="s">
        <v>332</v>
      </c>
      <c r="G447" s="439" t="s">
        <v>280</v>
      </c>
      <c r="H447" s="445" t="s">
        <v>2349</v>
      </c>
    </row>
    <row r="448" spans="1:8" x14ac:dyDescent="0.2">
      <c r="A448" s="419"/>
      <c r="B448" s="429" t="s">
        <v>2350</v>
      </c>
      <c r="C448" s="430">
        <v>41058618</v>
      </c>
      <c r="D448" s="429" t="s">
        <v>690</v>
      </c>
      <c r="E448" s="431" t="s">
        <v>275</v>
      </c>
      <c r="F448" s="431" t="s">
        <v>332</v>
      </c>
      <c r="G448" s="439" t="s">
        <v>280</v>
      </c>
      <c r="H448" s="445" t="s">
        <v>2351</v>
      </c>
    </row>
    <row r="449" spans="1:8" x14ac:dyDescent="0.2">
      <c r="A449" s="419"/>
      <c r="B449" s="429" t="s">
        <v>2352</v>
      </c>
      <c r="C449" s="434">
        <v>1234790105</v>
      </c>
      <c r="D449" s="435" t="s">
        <v>691</v>
      </c>
      <c r="E449" s="431" t="s">
        <v>275</v>
      </c>
      <c r="F449" s="431" t="s">
        <v>332</v>
      </c>
      <c r="G449" s="439" t="s">
        <v>280</v>
      </c>
      <c r="H449" s="445" t="s">
        <v>2353</v>
      </c>
    </row>
    <row r="450" spans="1:8" x14ac:dyDescent="0.2">
      <c r="A450" s="419"/>
      <c r="B450" s="429" t="s">
        <v>2354</v>
      </c>
      <c r="C450" s="430">
        <v>31007488</v>
      </c>
      <c r="D450" s="429" t="s">
        <v>692</v>
      </c>
      <c r="E450" s="431" t="s">
        <v>275</v>
      </c>
      <c r="F450" s="431" t="s">
        <v>332</v>
      </c>
      <c r="G450" s="439" t="s">
        <v>280</v>
      </c>
      <c r="H450" s="445" t="s">
        <v>2355</v>
      </c>
    </row>
    <row r="451" spans="1:8" x14ac:dyDescent="0.2">
      <c r="A451" s="419"/>
      <c r="B451" s="429" t="s">
        <v>2356</v>
      </c>
      <c r="C451" s="434">
        <v>40328405</v>
      </c>
      <c r="D451" s="435" t="s">
        <v>693</v>
      </c>
      <c r="E451" s="431" t="s">
        <v>275</v>
      </c>
      <c r="F451" s="431" t="s">
        <v>332</v>
      </c>
      <c r="G451" s="439" t="s">
        <v>280</v>
      </c>
      <c r="H451" s="445" t="s">
        <v>2357</v>
      </c>
    </row>
    <row r="452" spans="1:8" x14ac:dyDescent="0.2">
      <c r="A452" s="419"/>
      <c r="B452" s="429" t="s">
        <v>2358</v>
      </c>
      <c r="C452" s="434">
        <v>86079834</v>
      </c>
      <c r="D452" s="435" t="s">
        <v>694</v>
      </c>
      <c r="E452" s="431" t="s">
        <v>275</v>
      </c>
      <c r="F452" s="431" t="s">
        <v>332</v>
      </c>
      <c r="G452" s="439" t="s">
        <v>280</v>
      </c>
      <c r="H452" s="445" t="s">
        <v>2359</v>
      </c>
    </row>
    <row r="453" spans="1:8" x14ac:dyDescent="0.2">
      <c r="A453" s="419"/>
      <c r="B453" s="429" t="s">
        <v>2363</v>
      </c>
      <c r="C453" s="430">
        <v>1121875351</v>
      </c>
      <c r="D453" s="429" t="s">
        <v>839</v>
      </c>
      <c r="E453" s="431" t="s">
        <v>275</v>
      </c>
      <c r="F453" s="431" t="s">
        <v>332</v>
      </c>
      <c r="G453" s="439" t="s">
        <v>280</v>
      </c>
      <c r="H453" s="445" t="s">
        <v>2366</v>
      </c>
    </row>
    <row r="454" spans="1:8" x14ac:dyDescent="0.2">
      <c r="A454" s="419"/>
      <c r="B454" s="429" t="s">
        <v>2367</v>
      </c>
      <c r="C454" s="430">
        <v>86071911</v>
      </c>
      <c r="D454" s="429" t="s">
        <v>1009</v>
      </c>
      <c r="E454" s="431" t="s">
        <v>275</v>
      </c>
      <c r="F454" s="431" t="s">
        <v>332</v>
      </c>
      <c r="G454" s="439" t="s">
        <v>280</v>
      </c>
      <c r="H454" s="445" t="s">
        <v>2370</v>
      </c>
    </row>
    <row r="455" spans="1:8" x14ac:dyDescent="0.2">
      <c r="A455" s="419"/>
      <c r="B455" s="429" t="s">
        <v>2371</v>
      </c>
      <c r="C455" s="434">
        <v>1122648649</v>
      </c>
      <c r="D455" s="435" t="s">
        <v>1010</v>
      </c>
      <c r="E455" s="431" t="s">
        <v>275</v>
      </c>
      <c r="F455" s="431" t="s">
        <v>332</v>
      </c>
      <c r="G455" s="439" t="s">
        <v>280</v>
      </c>
      <c r="H455" s="445" t="s">
        <v>2373</v>
      </c>
    </row>
    <row r="456" spans="1:8" x14ac:dyDescent="0.2">
      <c r="A456" s="419"/>
      <c r="B456" s="429" t="s">
        <v>2374</v>
      </c>
      <c r="C456" s="430">
        <v>1121891090</v>
      </c>
      <c r="D456" s="429" t="s">
        <v>1011</v>
      </c>
      <c r="E456" s="431" t="s">
        <v>275</v>
      </c>
      <c r="F456" s="431" t="s">
        <v>332</v>
      </c>
      <c r="G456" s="439" t="s">
        <v>280</v>
      </c>
      <c r="H456" s="445" t="s">
        <v>2376</v>
      </c>
    </row>
    <row r="457" spans="1:8" x14ac:dyDescent="0.2">
      <c r="A457" s="419"/>
      <c r="B457" s="429" t="s">
        <v>2377</v>
      </c>
      <c r="C457" s="434">
        <v>1121881048</v>
      </c>
      <c r="D457" s="435" t="s">
        <v>1012</v>
      </c>
      <c r="E457" s="431" t="s">
        <v>275</v>
      </c>
      <c r="F457" s="431" t="s">
        <v>332</v>
      </c>
      <c r="G457" s="439" t="s">
        <v>280</v>
      </c>
      <c r="H457" s="445" t="s">
        <v>2379</v>
      </c>
    </row>
    <row r="458" spans="1:8" x14ac:dyDescent="0.2">
      <c r="A458" s="419"/>
      <c r="B458" s="429" t="s">
        <v>2380</v>
      </c>
      <c r="C458" s="430">
        <v>17342916</v>
      </c>
      <c r="D458" s="429" t="s">
        <v>1021</v>
      </c>
      <c r="E458" s="431" t="s">
        <v>275</v>
      </c>
      <c r="F458" s="431" t="s">
        <v>332</v>
      </c>
      <c r="G458" s="439" t="s">
        <v>280</v>
      </c>
      <c r="H458" s="445" t="s">
        <v>2382</v>
      </c>
    </row>
    <row r="459" spans="1:8" x14ac:dyDescent="0.2">
      <c r="A459" s="419"/>
      <c r="B459" s="429" t="s">
        <v>2384</v>
      </c>
      <c r="C459" s="434">
        <v>23702460</v>
      </c>
      <c r="D459" s="435" t="s">
        <v>1027</v>
      </c>
      <c r="E459" s="431" t="s">
        <v>275</v>
      </c>
      <c r="F459" s="431" t="s">
        <v>332</v>
      </c>
      <c r="G459" s="439" t="s">
        <v>280</v>
      </c>
      <c r="H459" s="445" t="s">
        <v>2386</v>
      </c>
    </row>
    <row r="460" spans="1:8" x14ac:dyDescent="0.2">
      <c r="A460" s="419"/>
      <c r="B460" s="429" t="s">
        <v>2387</v>
      </c>
      <c r="C460" s="434">
        <v>40397919</v>
      </c>
      <c r="D460" s="435" t="s">
        <v>1028</v>
      </c>
      <c r="E460" s="431" t="s">
        <v>275</v>
      </c>
      <c r="F460" s="431" t="s">
        <v>332</v>
      </c>
      <c r="G460" s="439" t="s">
        <v>280</v>
      </c>
      <c r="H460" s="445" t="s">
        <v>2389</v>
      </c>
    </row>
    <row r="461" spans="1:8" x14ac:dyDescent="0.2">
      <c r="A461" s="419"/>
      <c r="B461" s="429" t="s">
        <v>2390</v>
      </c>
      <c r="C461" s="434">
        <v>1121867955</v>
      </c>
      <c r="D461" s="435" t="s">
        <v>1321</v>
      </c>
      <c r="E461" s="431" t="s">
        <v>275</v>
      </c>
      <c r="F461" s="431" t="s">
        <v>332</v>
      </c>
      <c r="G461" s="439" t="s">
        <v>280</v>
      </c>
      <c r="H461" s="445" t="s">
        <v>2391</v>
      </c>
    </row>
    <row r="462" spans="1:8" x14ac:dyDescent="0.2">
      <c r="A462" s="419"/>
      <c r="B462" s="429" t="s">
        <v>2392</v>
      </c>
      <c r="C462" s="430">
        <v>40449424</v>
      </c>
      <c r="D462" s="435" t="s">
        <v>1328</v>
      </c>
      <c r="E462" s="431" t="s">
        <v>275</v>
      </c>
      <c r="F462" s="431" t="s">
        <v>332</v>
      </c>
      <c r="G462" s="439" t="s">
        <v>280</v>
      </c>
      <c r="H462" s="445" t="s">
        <v>2393</v>
      </c>
    </row>
    <row r="463" spans="1:8" x14ac:dyDescent="0.2">
      <c r="A463" s="419"/>
      <c r="B463" s="429" t="s">
        <v>2394</v>
      </c>
      <c r="C463" s="430">
        <v>12448615</v>
      </c>
      <c r="D463" s="429" t="s">
        <v>1008</v>
      </c>
      <c r="E463" s="431" t="s">
        <v>275</v>
      </c>
      <c r="F463" s="431" t="s">
        <v>332</v>
      </c>
      <c r="G463" s="439" t="s">
        <v>280</v>
      </c>
      <c r="H463" s="445" t="s">
        <v>2397</v>
      </c>
    </row>
    <row r="464" spans="1:8" x14ac:dyDescent="0.2">
      <c r="A464" s="419"/>
      <c r="B464" s="429" t="s">
        <v>2398</v>
      </c>
      <c r="C464" s="430">
        <v>11255841</v>
      </c>
      <c r="D464" s="429" t="s">
        <v>1017</v>
      </c>
      <c r="E464" s="431" t="s">
        <v>275</v>
      </c>
      <c r="F464" s="431" t="s">
        <v>332</v>
      </c>
      <c r="G464" s="439" t="s">
        <v>280</v>
      </c>
      <c r="H464" s="445" t="s">
        <v>2399</v>
      </c>
    </row>
    <row r="465" spans="1:8" x14ac:dyDescent="0.2">
      <c r="A465" s="419"/>
      <c r="B465" s="429" t="s">
        <v>2400</v>
      </c>
      <c r="C465" s="430">
        <v>86071191</v>
      </c>
      <c r="D465" s="429" t="s">
        <v>1018</v>
      </c>
      <c r="E465" s="431" t="s">
        <v>275</v>
      </c>
      <c r="F465" s="431" t="s">
        <v>332</v>
      </c>
      <c r="G465" s="439" t="s">
        <v>280</v>
      </c>
      <c r="H465" s="445" t="s">
        <v>2401</v>
      </c>
    </row>
    <row r="466" spans="1:8" x14ac:dyDescent="0.2">
      <c r="A466" s="419"/>
      <c r="B466" s="429" t="s">
        <v>2402</v>
      </c>
      <c r="C466" s="430">
        <v>40442902</v>
      </c>
      <c r="D466" s="429" t="s">
        <v>1019</v>
      </c>
      <c r="E466" s="431" t="s">
        <v>275</v>
      </c>
      <c r="F466" s="431" t="s">
        <v>332</v>
      </c>
      <c r="G466" s="439" t="s">
        <v>280</v>
      </c>
      <c r="H466" s="445" t="s">
        <v>2403</v>
      </c>
    </row>
    <row r="467" spans="1:8" x14ac:dyDescent="0.2">
      <c r="A467" s="419"/>
      <c r="B467" s="429" t="s">
        <v>2406</v>
      </c>
      <c r="C467" s="430">
        <v>1121844931</v>
      </c>
      <c r="D467" s="429" t="s">
        <v>1024</v>
      </c>
      <c r="E467" s="431" t="s">
        <v>275</v>
      </c>
      <c r="F467" s="431" t="s">
        <v>332</v>
      </c>
      <c r="G467" s="439" t="s">
        <v>280</v>
      </c>
      <c r="H467" s="445" t="s">
        <v>2407</v>
      </c>
    </row>
    <row r="468" spans="1:8" x14ac:dyDescent="0.2">
      <c r="A468" s="419"/>
      <c r="B468" s="429" t="s">
        <v>2408</v>
      </c>
      <c r="C468" s="430">
        <v>40329056</v>
      </c>
      <c r="D468" s="429" t="s">
        <v>1026</v>
      </c>
      <c r="E468" s="431" t="s">
        <v>275</v>
      </c>
      <c r="F468" s="431" t="s">
        <v>332</v>
      </c>
      <c r="G468" s="439" t="s">
        <v>280</v>
      </c>
      <c r="H468" s="445" t="s">
        <v>2409</v>
      </c>
    </row>
    <row r="469" spans="1:8" x14ac:dyDescent="0.2">
      <c r="A469" s="419"/>
      <c r="B469" s="429" t="s">
        <v>2410</v>
      </c>
      <c r="C469" s="430">
        <v>86082880</v>
      </c>
      <c r="D469" s="429" t="s">
        <v>688</v>
      </c>
      <c r="E469" s="431" t="s">
        <v>275</v>
      </c>
      <c r="F469" s="431" t="s">
        <v>332</v>
      </c>
      <c r="G469" s="439" t="s">
        <v>280</v>
      </c>
      <c r="H469" s="445" t="s">
        <v>2411</v>
      </c>
    </row>
    <row r="470" spans="1:8" x14ac:dyDescent="0.2">
      <c r="A470" s="419"/>
      <c r="B470" s="429" t="s">
        <v>2412</v>
      </c>
      <c r="C470" s="430">
        <v>17357562</v>
      </c>
      <c r="D470" s="429" t="s">
        <v>1095</v>
      </c>
      <c r="E470" s="431" t="s">
        <v>275</v>
      </c>
      <c r="F470" s="431" t="s">
        <v>332</v>
      </c>
      <c r="G470" s="439" t="s">
        <v>280</v>
      </c>
      <c r="H470" s="445" t="s">
        <v>2413</v>
      </c>
    </row>
    <row r="471" spans="1:8" x14ac:dyDescent="0.2">
      <c r="A471" s="419"/>
      <c r="B471" s="429" t="s">
        <v>2414</v>
      </c>
      <c r="C471" s="430">
        <v>39213360</v>
      </c>
      <c r="D471" s="429" t="s">
        <v>2415</v>
      </c>
      <c r="E471" s="431" t="s">
        <v>275</v>
      </c>
      <c r="F471" s="431" t="s">
        <v>332</v>
      </c>
      <c r="G471" s="439" t="s">
        <v>280</v>
      </c>
      <c r="H471" s="445" t="s">
        <v>2416</v>
      </c>
    </row>
    <row r="472" spans="1:8" x14ac:dyDescent="0.2">
      <c r="A472" s="419"/>
      <c r="B472" s="429" t="s">
        <v>2417</v>
      </c>
      <c r="C472" s="430">
        <v>1234789673</v>
      </c>
      <c r="D472" s="429" t="s">
        <v>2418</v>
      </c>
      <c r="E472" s="431" t="s">
        <v>281</v>
      </c>
      <c r="F472" s="431" t="s">
        <v>332</v>
      </c>
      <c r="G472" s="439" t="s">
        <v>280</v>
      </c>
      <c r="H472" s="445" t="s">
        <v>2419</v>
      </c>
    </row>
    <row r="473" spans="1:8" x14ac:dyDescent="0.2">
      <c r="A473" s="419"/>
      <c r="B473" s="429" t="s">
        <v>2420</v>
      </c>
      <c r="C473" s="430">
        <v>1110556693</v>
      </c>
      <c r="D473" s="429" t="s">
        <v>893</v>
      </c>
      <c r="E473" s="431" t="s">
        <v>1078</v>
      </c>
      <c r="F473" s="431" t="s">
        <v>332</v>
      </c>
      <c r="G473" s="439" t="s">
        <v>280</v>
      </c>
      <c r="H473" s="445" t="s">
        <v>2422</v>
      </c>
    </row>
    <row r="474" spans="1:8" x14ac:dyDescent="0.2">
      <c r="A474" s="419"/>
      <c r="B474" s="429" t="s">
        <v>2423</v>
      </c>
      <c r="C474" s="430">
        <v>79975365</v>
      </c>
      <c r="D474" s="435" t="s">
        <v>2424</v>
      </c>
      <c r="E474" s="431" t="s">
        <v>1078</v>
      </c>
      <c r="F474" s="431" t="s">
        <v>332</v>
      </c>
      <c r="G474" s="439" t="s">
        <v>280</v>
      </c>
      <c r="H474" s="445" t="s">
        <v>2426</v>
      </c>
    </row>
    <row r="475" spans="1:8" x14ac:dyDescent="0.2">
      <c r="A475" s="419"/>
      <c r="B475" s="429" t="s">
        <v>2427</v>
      </c>
      <c r="C475" s="430">
        <v>1120358889</v>
      </c>
      <c r="D475" s="429" t="s">
        <v>562</v>
      </c>
      <c r="E475" s="431" t="s">
        <v>278</v>
      </c>
      <c r="F475" s="431" t="s">
        <v>332</v>
      </c>
      <c r="G475" s="439" t="s">
        <v>280</v>
      </c>
      <c r="H475" s="445" t="s">
        <v>2429</v>
      </c>
    </row>
    <row r="476" spans="1:8" x14ac:dyDescent="0.2">
      <c r="A476" s="419"/>
      <c r="B476" s="429" t="s">
        <v>2430</v>
      </c>
      <c r="C476" s="430">
        <v>1121957218</v>
      </c>
      <c r="D476" s="440" t="s">
        <v>567</v>
      </c>
      <c r="E476" s="431" t="s">
        <v>278</v>
      </c>
      <c r="F476" s="431" t="s">
        <v>332</v>
      </c>
      <c r="G476" s="439" t="s">
        <v>280</v>
      </c>
      <c r="H476" s="445" t="s">
        <v>2432</v>
      </c>
    </row>
    <row r="477" spans="1:8" ht="12" x14ac:dyDescent="0.2">
      <c r="A477" s="421"/>
      <c r="B477" s="429" t="s">
        <v>2550</v>
      </c>
      <c r="C477" s="430">
        <v>40332720</v>
      </c>
      <c r="D477" s="429" t="s">
        <v>559</v>
      </c>
      <c r="E477" s="431" t="s">
        <v>278</v>
      </c>
      <c r="F477" s="431" t="s">
        <v>332</v>
      </c>
      <c r="G477" s="439" t="s">
        <v>280</v>
      </c>
      <c r="H477" s="445" t="s">
        <v>2552</v>
      </c>
    </row>
    <row r="478" spans="1:8" x14ac:dyDescent="0.2">
      <c r="A478" s="419"/>
      <c r="B478" s="429" t="s">
        <v>2553</v>
      </c>
      <c r="C478" s="430">
        <v>1121952477</v>
      </c>
      <c r="D478" s="429" t="s">
        <v>901</v>
      </c>
      <c r="E478" s="431" t="s">
        <v>278</v>
      </c>
      <c r="F478" s="431" t="s">
        <v>332</v>
      </c>
      <c r="G478" s="439" t="s">
        <v>280</v>
      </c>
      <c r="H478" s="445" t="s">
        <v>2555</v>
      </c>
    </row>
    <row r="479" spans="1:8" x14ac:dyDescent="0.2">
      <c r="A479" s="419"/>
      <c r="B479" s="429" t="s">
        <v>2556</v>
      </c>
      <c r="C479" s="434">
        <v>13761421</v>
      </c>
      <c r="D479" s="435" t="s">
        <v>1313</v>
      </c>
      <c r="E479" s="431" t="s">
        <v>271</v>
      </c>
      <c r="F479" s="431" t="s">
        <v>332</v>
      </c>
      <c r="G479" s="439" t="s">
        <v>280</v>
      </c>
      <c r="H479" s="445" t="s">
        <v>2558</v>
      </c>
    </row>
    <row r="480" spans="1:8" x14ac:dyDescent="0.2">
      <c r="A480" s="419"/>
      <c r="B480" s="429" t="s">
        <v>2559</v>
      </c>
      <c r="C480" s="430">
        <v>1006780132</v>
      </c>
      <c r="D480" s="429" t="s">
        <v>685</v>
      </c>
      <c r="E480" s="431" t="s">
        <v>714</v>
      </c>
      <c r="F480" s="431" t="s">
        <v>332</v>
      </c>
      <c r="G480" s="439" t="s">
        <v>280</v>
      </c>
      <c r="H480" s="445" t="s">
        <v>2561</v>
      </c>
    </row>
    <row r="481" spans="1:8" x14ac:dyDescent="0.2">
      <c r="A481" s="419"/>
      <c r="B481" s="429" t="s">
        <v>2562</v>
      </c>
      <c r="C481" s="430">
        <v>1121940663</v>
      </c>
      <c r="D481" s="429" t="s">
        <v>1097</v>
      </c>
      <c r="E481" s="431" t="s">
        <v>714</v>
      </c>
      <c r="F481" s="431" t="s">
        <v>332</v>
      </c>
      <c r="G481" s="439" t="s">
        <v>280</v>
      </c>
      <c r="H481" s="445" t="s">
        <v>2564</v>
      </c>
    </row>
    <row r="482" spans="1:8" x14ac:dyDescent="0.2">
      <c r="A482" s="419"/>
      <c r="B482" s="429" t="s">
        <v>2572</v>
      </c>
      <c r="C482" s="430">
        <v>1121936276</v>
      </c>
      <c r="D482" s="429" t="s">
        <v>875</v>
      </c>
      <c r="E482" s="431" t="s">
        <v>297</v>
      </c>
      <c r="F482" s="431" t="s">
        <v>332</v>
      </c>
      <c r="G482" s="439" t="s">
        <v>280</v>
      </c>
      <c r="H482" s="445" t="s">
        <v>2567</v>
      </c>
    </row>
    <row r="483" spans="1:8" x14ac:dyDescent="0.2">
      <c r="A483" s="419"/>
      <c r="B483" s="429" t="s">
        <v>2611</v>
      </c>
      <c r="C483" s="430">
        <v>1007419980</v>
      </c>
      <c r="D483" s="429" t="s">
        <v>2612</v>
      </c>
      <c r="E483" s="431" t="s">
        <v>1074</v>
      </c>
      <c r="F483" s="431" t="s">
        <v>332</v>
      </c>
      <c r="G483" s="439" t="s">
        <v>280</v>
      </c>
      <c r="H483" s="445" t="s">
        <v>2614</v>
      </c>
    </row>
    <row r="484" spans="1:8" x14ac:dyDescent="0.2">
      <c r="A484" s="419"/>
      <c r="B484" s="429" t="s">
        <v>2615</v>
      </c>
      <c r="C484" s="430">
        <v>1121897410</v>
      </c>
      <c r="D484" s="429" t="s">
        <v>2616</v>
      </c>
      <c r="E484" s="431" t="s">
        <v>1080</v>
      </c>
      <c r="F484" s="431" t="s">
        <v>332</v>
      </c>
      <c r="G484" s="439" t="s">
        <v>280</v>
      </c>
      <c r="H484" s="445" t="s">
        <v>2619</v>
      </c>
    </row>
    <row r="485" spans="1:8" x14ac:dyDescent="0.2">
      <c r="A485" s="419"/>
      <c r="B485" s="429" t="s">
        <v>2620</v>
      </c>
      <c r="C485" s="434">
        <v>1121917785</v>
      </c>
      <c r="D485" s="429" t="s">
        <v>2621</v>
      </c>
      <c r="E485" s="431" t="s">
        <v>295</v>
      </c>
      <c r="F485" s="431" t="s">
        <v>332</v>
      </c>
      <c r="G485" s="439" t="s">
        <v>280</v>
      </c>
      <c r="H485" s="445" t="s">
        <v>2622</v>
      </c>
    </row>
    <row r="486" spans="1:8" x14ac:dyDescent="0.2">
      <c r="A486" s="419"/>
      <c r="B486" s="429" t="s">
        <v>2623</v>
      </c>
      <c r="C486" s="430">
        <v>1121894853</v>
      </c>
      <c r="D486" s="429" t="s">
        <v>550</v>
      </c>
      <c r="E486" s="431" t="s">
        <v>275</v>
      </c>
      <c r="F486" s="431" t="s">
        <v>332</v>
      </c>
      <c r="G486" s="439" t="s">
        <v>280</v>
      </c>
      <c r="H486" s="445" t="s">
        <v>2625</v>
      </c>
    </row>
    <row r="487" spans="1:8" x14ac:dyDescent="0.2">
      <c r="A487" s="419"/>
      <c r="B487" s="429" t="s">
        <v>2626</v>
      </c>
      <c r="C487" s="430">
        <v>1026260515</v>
      </c>
      <c r="D487" s="429" t="s">
        <v>2627</v>
      </c>
      <c r="E487" s="431" t="s">
        <v>271</v>
      </c>
      <c r="F487" s="431" t="s">
        <v>332</v>
      </c>
      <c r="G487" s="439" t="s">
        <v>280</v>
      </c>
      <c r="H487" s="445" t="s">
        <v>2632</v>
      </c>
    </row>
    <row r="488" spans="1:8" x14ac:dyDescent="0.2">
      <c r="A488" s="419"/>
      <c r="B488" s="429" t="s">
        <v>2633</v>
      </c>
      <c r="C488" s="434">
        <v>31949877</v>
      </c>
      <c r="D488" s="435" t="s">
        <v>2634</v>
      </c>
      <c r="E488" s="431" t="s">
        <v>271</v>
      </c>
      <c r="F488" s="431" t="s">
        <v>332</v>
      </c>
      <c r="G488" s="439" t="s">
        <v>280</v>
      </c>
      <c r="H488" s="445" t="s">
        <v>2638</v>
      </c>
    </row>
    <row r="489" spans="1:8" x14ac:dyDescent="0.2">
      <c r="A489" s="419"/>
      <c r="B489" s="429" t="s">
        <v>2639</v>
      </c>
      <c r="C489" s="430">
        <v>41240855</v>
      </c>
      <c r="D489" s="429" t="s">
        <v>2640</v>
      </c>
      <c r="E489" s="431" t="s">
        <v>271</v>
      </c>
      <c r="F489" s="431" t="s">
        <v>332</v>
      </c>
      <c r="G489" s="439" t="s">
        <v>280</v>
      </c>
      <c r="H489" s="445" t="s">
        <v>2643</v>
      </c>
    </row>
    <row r="490" spans="1:8" x14ac:dyDescent="0.2">
      <c r="A490" s="419"/>
      <c r="B490" s="429" t="s">
        <v>2648</v>
      </c>
      <c r="C490" s="430">
        <v>1121961568</v>
      </c>
      <c r="D490" s="429" t="s">
        <v>2649</v>
      </c>
      <c r="E490" s="431" t="s">
        <v>271</v>
      </c>
      <c r="F490" s="431" t="s">
        <v>332</v>
      </c>
      <c r="G490" s="439" t="s">
        <v>280</v>
      </c>
      <c r="H490" s="445" t="s">
        <v>2651</v>
      </c>
    </row>
    <row r="491" spans="1:8" ht="12" x14ac:dyDescent="0.2">
      <c r="A491" s="421"/>
      <c r="B491" s="429" t="s">
        <v>2652</v>
      </c>
      <c r="C491" s="430">
        <v>79943834</v>
      </c>
      <c r="D491" s="429" t="s">
        <v>2653</v>
      </c>
      <c r="E491" s="431" t="s">
        <v>271</v>
      </c>
      <c r="F491" s="431" t="s">
        <v>332</v>
      </c>
      <c r="G491" s="439" t="s">
        <v>280</v>
      </c>
      <c r="H491" s="445" t="s">
        <v>2655</v>
      </c>
    </row>
    <row r="492" spans="1:8" x14ac:dyDescent="0.2">
      <c r="A492" s="419"/>
      <c r="B492" s="429" t="s">
        <v>2656</v>
      </c>
      <c r="C492" s="430">
        <v>1121959205</v>
      </c>
      <c r="D492" s="429" t="s">
        <v>2657</v>
      </c>
      <c r="E492" s="431" t="s">
        <v>271</v>
      </c>
      <c r="F492" s="431" t="s">
        <v>332</v>
      </c>
      <c r="G492" s="439" t="s">
        <v>280</v>
      </c>
      <c r="H492" s="445" t="s">
        <v>2658</v>
      </c>
    </row>
    <row r="493" spans="1:8" x14ac:dyDescent="0.2">
      <c r="A493" s="419"/>
      <c r="B493" s="429" t="s">
        <v>2659</v>
      </c>
      <c r="C493" s="434">
        <v>1121852835</v>
      </c>
      <c r="D493" s="435" t="s">
        <v>2660</v>
      </c>
      <c r="E493" s="431" t="s">
        <v>273</v>
      </c>
      <c r="F493" s="431" t="s">
        <v>332</v>
      </c>
      <c r="G493" s="439" t="s">
        <v>280</v>
      </c>
      <c r="H493" s="445" t="s">
        <v>2664</v>
      </c>
    </row>
    <row r="494" spans="1:8" x14ac:dyDescent="0.2">
      <c r="A494" s="419"/>
      <c r="B494" s="429" t="s">
        <v>2665</v>
      </c>
      <c r="C494" s="430">
        <v>1121953652</v>
      </c>
      <c r="D494" s="429" t="s">
        <v>2666</v>
      </c>
      <c r="E494" s="431" t="s">
        <v>273</v>
      </c>
      <c r="F494" s="431" t="s">
        <v>332</v>
      </c>
      <c r="G494" s="439" t="s">
        <v>280</v>
      </c>
      <c r="H494" s="445" t="s">
        <v>2670</v>
      </c>
    </row>
    <row r="495" spans="1:8" x14ac:dyDescent="0.2">
      <c r="A495" s="419"/>
      <c r="B495" s="429" t="s">
        <v>2671</v>
      </c>
      <c r="C495" s="430">
        <v>1192794857</v>
      </c>
      <c r="D495" s="429" t="s">
        <v>2672</v>
      </c>
      <c r="E495" s="431" t="s">
        <v>273</v>
      </c>
      <c r="F495" s="431" t="s">
        <v>332</v>
      </c>
      <c r="G495" s="439" t="s">
        <v>280</v>
      </c>
      <c r="H495" s="445" t="s">
        <v>2673</v>
      </c>
    </row>
    <row r="496" spans="1:8" ht="12" x14ac:dyDescent="0.2">
      <c r="A496" s="422"/>
      <c r="B496" s="429" t="s">
        <v>2680</v>
      </c>
      <c r="C496" s="430">
        <v>1121839991</v>
      </c>
      <c r="D496" s="429" t="s">
        <v>2681</v>
      </c>
      <c r="E496" s="431" t="s">
        <v>282</v>
      </c>
      <c r="F496" s="431" t="s">
        <v>332</v>
      </c>
      <c r="G496" s="439" t="s">
        <v>280</v>
      </c>
      <c r="H496" s="445" t="s">
        <v>2684</v>
      </c>
    </row>
    <row r="497" spans="1:8" x14ac:dyDescent="0.2">
      <c r="A497" s="419"/>
      <c r="B497" s="429" t="s">
        <v>2685</v>
      </c>
      <c r="C497" s="430">
        <v>35898369</v>
      </c>
      <c r="D497" s="429" t="s">
        <v>2686</v>
      </c>
      <c r="E497" s="431" t="s">
        <v>282</v>
      </c>
      <c r="F497" s="431" t="s">
        <v>332</v>
      </c>
      <c r="G497" s="439" t="s">
        <v>280</v>
      </c>
      <c r="H497" s="445" t="s">
        <v>2690</v>
      </c>
    </row>
    <row r="498" spans="1:8" x14ac:dyDescent="0.2">
      <c r="A498" s="419"/>
      <c r="B498" s="429" t="s">
        <v>2691</v>
      </c>
      <c r="C498" s="430">
        <v>1006838635</v>
      </c>
      <c r="D498" s="429" t="s">
        <v>2692</v>
      </c>
      <c r="E498" s="431" t="s">
        <v>299</v>
      </c>
      <c r="F498" s="431" t="s">
        <v>332</v>
      </c>
      <c r="G498" s="439" t="s">
        <v>280</v>
      </c>
      <c r="H498" s="445" t="s">
        <v>2695</v>
      </c>
    </row>
    <row r="499" spans="1:8" x14ac:dyDescent="0.2">
      <c r="A499" s="419"/>
      <c r="B499" s="429" t="s">
        <v>2715</v>
      </c>
      <c r="C499" s="430">
        <v>1121819231</v>
      </c>
      <c r="D499" s="429" t="s">
        <v>2716</v>
      </c>
      <c r="E499" s="431" t="s">
        <v>703</v>
      </c>
      <c r="F499" s="431" t="s">
        <v>332</v>
      </c>
      <c r="G499" s="439" t="s">
        <v>280</v>
      </c>
      <c r="H499" s="445" t="s">
        <v>2717</v>
      </c>
    </row>
    <row r="500" spans="1:8" x14ac:dyDescent="0.2">
      <c r="A500" s="419"/>
      <c r="B500" s="429" t="s">
        <v>2718</v>
      </c>
      <c r="C500" s="430">
        <v>79749748</v>
      </c>
      <c r="D500" s="429" t="s">
        <v>2719</v>
      </c>
      <c r="E500" s="431" t="s">
        <v>278</v>
      </c>
      <c r="F500" s="431" t="s">
        <v>332</v>
      </c>
      <c r="G500" s="439" t="s">
        <v>280</v>
      </c>
      <c r="H500" s="444" t="s">
        <v>2722</v>
      </c>
    </row>
    <row r="501" spans="1:8" x14ac:dyDescent="0.2">
      <c r="A501" s="419"/>
      <c r="B501" s="429" t="s">
        <v>2984</v>
      </c>
      <c r="C501" s="430">
        <v>1006776461</v>
      </c>
      <c r="D501" s="429" t="s">
        <v>2985</v>
      </c>
      <c r="E501" s="431" t="s">
        <v>282</v>
      </c>
      <c r="F501" s="431" t="s">
        <v>332</v>
      </c>
      <c r="G501" s="439" t="s">
        <v>280</v>
      </c>
      <c r="H501" s="445" t="s">
        <v>2988</v>
      </c>
    </row>
    <row r="502" spans="1:8" x14ac:dyDescent="0.2">
      <c r="A502" s="419"/>
      <c r="B502" s="429" t="s">
        <v>3010</v>
      </c>
      <c r="C502" s="441">
        <v>1006775039</v>
      </c>
      <c r="D502" s="442" t="s">
        <v>3008</v>
      </c>
      <c r="E502" s="431" t="s">
        <v>271</v>
      </c>
      <c r="F502" s="431" t="s">
        <v>332</v>
      </c>
      <c r="G502" s="439" t="s">
        <v>280</v>
      </c>
      <c r="H502" s="447" t="s">
        <v>3009</v>
      </c>
    </row>
    <row r="503" spans="1:8" x14ac:dyDescent="0.2">
      <c r="A503" s="419"/>
      <c r="B503" s="429" t="s">
        <v>3014</v>
      </c>
      <c r="C503" s="438">
        <v>1120368055</v>
      </c>
      <c r="D503" s="433" t="s">
        <v>3015</v>
      </c>
      <c r="E503" s="431" t="s">
        <v>282</v>
      </c>
      <c r="F503" s="431" t="s">
        <v>332</v>
      </c>
      <c r="G503" s="439" t="s">
        <v>280</v>
      </c>
      <c r="H503" s="445" t="s">
        <v>3017</v>
      </c>
    </row>
    <row r="504" spans="1:8" x14ac:dyDescent="0.2">
      <c r="A504" s="419"/>
      <c r="B504" s="429" t="s">
        <v>3039</v>
      </c>
      <c r="C504" s="441">
        <v>1120570513</v>
      </c>
      <c r="D504" s="442" t="s">
        <v>3040</v>
      </c>
      <c r="E504" s="431" t="s">
        <v>278</v>
      </c>
      <c r="F504" s="431" t="s">
        <v>332</v>
      </c>
      <c r="G504" s="439" t="s">
        <v>280</v>
      </c>
      <c r="H504" s="445" t="s">
        <v>3041</v>
      </c>
    </row>
    <row r="505" spans="1:8" x14ac:dyDescent="0.2">
      <c r="A505" s="419"/>
      <c r="B505" s="429" t="s">
        <v>2127</v>
      </c>
      <c r="C505" s="430">
        <v>1121881267</v>
      </c>
      <c r="D505" s="429" t="s">
        <v>848</v>
      </c>
      <c r="E505" s="431" t="s">
        <v>271</v>
      </c>
      <c r="F505" s="431" t="s">
        <v>332</v>
      </c>
      <c r="G505" s="439" t="s">
        <v>280</v>
      </c>
      <c r="H505" s="445" t="s">
        <v>2128</v>
      </c>
    </row>
    <row r="506" spans="1:8" x14ac:dyDescent="0.2">
      <c r="A506" s="419"/>
      <c r="B506" s="429" t="s">
        <v>2132</v>
      </c>
      <c r="C506" s="430">
        <v>1121855798</v>
      </c>
      <c r="D506" s="429" t="s">
        <v>1280</v>
      </c>
      <c r="E506" s="431" t="s">
        <v>271</v>
      </c>
      <c r="F506" s="431" t="s">
        <v>332</v>
      </c>
      <c r="G506" s="439" t="s">
        <v>280</v>
      </c>
      <c r="H506" s="445" t="s">
        <v>2133</v>
      </c>
    </row>
    <row r="507" spans="1:8" x14ac:dyDescent="0.2">
      <c r="A507" s="419"/>
      <c r="B507" s="429" t="s">
        <v>2291</v>
      </c>
      <c r="C507" s="430">
        <v>1123433001</v>
      </c>
      <c r="D507" s="429" t="s">
        <v>2292</v>
      </c>
      <c r="E507" s="431" t="s">
        <v>282</v>
      </c>
      <c r="F507" s="431" t="s">
        <v>332</v>
      </c>
      <c r="G507" s="439" t="s">
        <v>280</v>
      </c>
      <c r="H507" s="445" t="s">
        <v>2293</v>
      </c>
    </row>
    <row r="508" spans="1:8" x14ac:dyDescent="0.2">
      <c r="A508" s="419"/>
      <c r="B508" s="429" t="s">
        <v>2308</v>
      </c>
      <c r="C508" s="434">
        <v>53074815</v>
      </c>
      <c r="D508" s="435" t="s">
        <v>648</v>
      </c>
      <c r="E508" s="431" t="s">
        <v>299</v>
      </c>
      <c r="F508" s="431" t="s">
        <v>332</v>
      </c>
      <c r="G508" s="439" t="s">
        <v>280</v>
      </c>
      <c r="H508" s="445" t="s">
        <v>2309</v>
      </c>
    </row>
    <row r="509" spans="1:8" x14ac:dyDescent="0.2">
      <c r="A509" s="419"/>
      <c r="B509" s="429" t="s">
        <v>2340</v>
      </c>
      <c r="C509" s="430">
        <v>43615366</v>
      </c>
      <c r="D509" s="429" t="s">
        <v>835</v>
      </c>
      <c r="E509" s="431" t="s">
        <v>275</v>
      </c>
      <c r="F509" s="431" t="s">
        <v>332</v>
      </c>
      <c r="G509" s="439" t="s">
        <v>280</v>
      </c>
      <c r="H509" s="445" t="s">
        <v>2342</v>
      </c>
    </row>
    <row r="510" spans="1:8" x14ac:dyDescent="0.2">
      <c r="A510" s="419"/>
      <c r="B510" s="429" t="s">
        <v>2361</v>
      </c>
      <c r="C510" s="434">
        <v>8734646</v>
      </c>
      <c r="D510" s="435" t="s">
        <v>838</v>
      </c>
      <c r="E510" s="431" t="s">
        <v>275</v>
      </c>
      <c r="F510" s="431" t="s">
        <v>332</v>
      </c>
      <c r="G510" s="439" t="s">
        <v>280</v>
      </c>
      <c r="H510" s="445" t="s">
        <v>2362</v>
      </c>
    </row>
    <row r="511" spans="1:8" x14ac:dyDescent="0.2">
      <c r="A511" s="419"/>
      <c r="B511" s="429" t="s">
        <v>2404</v>
      </c>
      <c r="C511" s="430">
        <v>82389505</v>
      </c>
      <c r="D511" s="429" t="s">
        <v>1023</v>
      </c>
      <c r="E511" s="431" t="s">
        <v>275</v>
      </c>
      <c r="F511" s="431" t="s">
        <v>332</v>
      </c>
      <c r="G511" s="439" t="s">
        <v>280</v>
      </c>
      <c r="H511" s="445" t="s">
        <v>2405</v>
      </c>
    </row>
    <row r="512" spans="1:8" x14ac:dyDescent="0.2">
      <c r="A512" s="419"/>
      <c r="B512" s="429" t="s">
        <v>2644</v>
      </c>
      <c r="C512" s="430">
        <v>1192775332</v>
      </c>
      <c r="D512" s="429" t="s">
        <v>2645</v>
      </c>
      <c r="E512" s="431" t="s">
        <v>271</v>
      </c>
      <c r="F512" s="431" t="s">
        <v>332</v>
      </c>
      <c r="G512" s="439" t="s">
        <v>280</v>
      </c>
      <c r="H512" s="445" t="s">
        <v>2647</v>
      </c>
    </row>
    <row r="513" spans="1:8" x14ac:dyDescent="0.2">
      <c r="A513" s="420"/>
      <c r="B513" s="429" t="s">
        <v>3018</v>
      </c>
      <c r="C513" s="441">
        <v>1121953520</v>
      </c>
      <c r="D513" s="433" t="s">
        <v>3019</v>
      </c>
      <c r="E513" s="431" t="s">
        <v>271</v>
      </c>
      <c r="F513" s="431" t="s">
        <v>332</v>
      </c>
      <c r="G513" s="439" t="s">
        <v>280</v>
      </c>
      <c r="H513" s="445" t="s">
        <v>3021</v>
      </c>
    </row>
    <row r="514" spans="1:8" x14ac:dyDescent="0.2">
      <c r="A514" s="419"/>
      <c r="B514" s="429" t="s">
        <v>1855</v>
      </c>
      <c r="C514" s="430">
        <v>1121899808</v>
      </c>
      <c r="D514" s="429" t="s">
        <v>600</v>
      </c>
      <c r="E514" s="431" t="s">
        <v>277</v>
      </c>
      <c r="F514" s="431" t="s">
        <v>707</v>
      </c>
      <c r="G514" s="432" t="s">
        <v>708</v>
      </c>
      <c r="H514" s="444" t="s">
        <v>1856</v>
      </c>
    </row>
    <row r="515" spans="1:8" x14ac:dyDescent="0.2">
      <c r="A515" s="419"/>
      <c r="B515" s="429" t="s">
        <v>1857</v>
      </c>
      <c r="C515" s="430">
        <v>1121833001</v>
      </c>
      <c r="D515" s="429" t="s">
        <v>602</v>
      </c>
      <c r="E515" s="431" t="s">
        <v>277</v>
      </c>
      <c r="F515" s="431" t="s">
        <v>707</v>
      </c>
      <c r="G515" s="432" t="s">
        <v>708</v>
      </c>
      <c r="H515" s="444" t="s">
        <v>1858</v>
      </c>
    </row>
    <row r="516" spans="1:8" x14ac:dyDescent="0.2">
      <c r="A516" s="416"/>
      <c r="B516" s="429" t="s">
        <v>1859</v>
      </c>
      <c r="C516" s="430">
        <v>40215055</v>
      </c>
      <c r="D516" s="429" t="s">
        <v>605</v>
      </c>
      <c r="E516" s="431" t="s">
        <v>277</v>
      </c>
      <c r="F516" s="431" t="s">
        <v>707</v>
      </c>
      <c r="G516" s="432" t="s">
        <v>708</v>
      </c>
      <c r="H516" s="444" t="s">
        <v>1860</v>
      </c>
    </row>
    <row r="517" spans="1:8" x14ac:dyDescent="0.2">
      <c r="A517" s="419"/>
      <c r="B517" s="429" t="s">
        <v>1861</v>
      </c>
      <c r="C517" s="434">
        <v>24716432</v>
      </c>
      <c r="D517" s="429" t="s">
        <v>608</v>
      </c>
      <c r="E517" s="431" t="s">
        <v>277</v>
      </c>
      <c r="F517" s="431" t="s">
        <v>707</v>
      </c>
      <c r="G517" s="432" t="s">
        <v>708</v>
      </c>
      <c r="H517" s="444" t="s">
        <v>1862</v>
      </c>
    </row>
    <row r="518" spans="1:8" x14ac:dyDescent="0.2">
      <c r="A518" s="419"/>
      <c r="B518" s="429" t="s">
        <v>1863</v>
      </c>
      <c r="C518" s="430">
        <v>35261992</v>
      </c>
      <c r="D518" s="429" t="s">
        <v>601</v>
      </c>
      <c r="E518" s="431" t="s">
        <v>277</v>
      </c>
      <c r="F518" s="431" t="s">
        <v>707</v>
      </c>
      <c r="G518" s="432" t="s">
        <v>708</v>
      </c>
      <c r="H518" s="444" t="s">
        <v>1864</v>
      </c>
    </row>
    <row r="519" spans="1:8" x14ac:dyDescent="0.2">
      <c r="A519" s="419"/>
      <c r="B519" s="429" t="s">
        <v>1865</v>
      </c>
      <c r="C519" s="434">
        <v>1121948633</v>
      </c>
      <c r="D519" s="429" t="s">
        <v>603</v>
      </c>
      <c r="E519" s="431" t="s">
        <v>277</v>
      </c>
      <c r="F519" s="431" t="s">
        <v>707</v>
      </c>
      <c r="G519" s="432" t="s">
        <v>708</v>
      </c>
      <c r="H519" s="444" t="s">
        <v>1866</v>
      </c>
    </row>
    <row r="520" spans="1:8" x14ac:dyDescent="0.2">
      <c r="A520" s="419"/>
      <c r="B520" s="429" t="s">
        <v>1867</v>
      </c>
      <c r="C520" s="430">
        <v>52964097</v>
      </c>
      <c r="D520" s="429" t="s">
        <v>604</v>
      </c>
      <c r="E520" s="431" t="s">
        <v>277</v>
      </c>
      <c r="F520" s="431" t="s">
        <v>707</v>
      </c>
      <c r="G520" s="432" t="s">
        <v>708</v>
      </c>
      <c r="H520" s="444" t="s">
        <v>1868</v>
      </c>
    </row>
    <row r="521" spans="1:8" x14ac:dyDescent="0.2">
      <c r="A521" s="419"/>
      <c r="B521" s="429" t="s">
        <v>1869</v>
      </c>
      <c r="C521" s="430">
        <v>40447942</v>
      </c>
      <c r="D521" s="429" t="s">
        <v>606</v>
      </c>
      <c r="E521" s="431" t="s">
        <v>277</v>
      </c>
      <c r="F521" s="431" t="s">
        <v>707</v>
      </c>
      <c r="G521" s="432" t="s">
        <v>708</v>
      </c>
      <c r="H521" s="444" t="s">
        <v>1870</v>
      </c>
    </row>
    <row r="522" spans="1:8" x14ac:dyDescent="0.2">
      <c r="A522" s="419"/>
      <c r="B522" s="429" t="s">
        <v>1871</v>
      </c>
      <c r="C522" s="430">
        <v>1085298952</v>
      </c>
      <c r="D522" s="429" t="s">
        <v>607</v>
      </c>
      <c r="E522" s="431" t="s">
        <v>277</v>
      </c>
      <c r="F522" s="431" t="s">
        <v>707</v>
      </c>
      <c r="G522" s="432" t="s">
        <v>708</v>
      </c>
      <c r="H522" s="444" t="s">
        <v>1872</v>
      </c>
    </row>
    <row r="523" spans="1:8" x14ac:dyDescent="0.2">
      <c r="A523" s="419"/>
      <c r="B523" s="429" t="s">
        <v>1873</v>
      </c>
      <c r="C523" s="430">
        <v>80029191</v>
      </c>
      <c r="D523" s="429" t="s">
        <v>1255</v>
      </c>
      <c r="E523" s="431" t="s">
        <v>277</v>
      </c>
      <c r="F523" s="431" t="s">
        <v>707</v>
      </c>
      <c r="G523" s="432" t="s">
        <v>708</v>
      </c>
      <c r="H523" s="444" t="s">
        <v>1874</v>
      </c>
    </row>
    <row r="524" spans="1:8" x14ac:dyDescent="0.2">
      <c r="A524" s="419"/>
      <c r="B524" s="429" t="s">
        <v>1875</v>
      </c>
      <c r="C524" s="430">
        <v>1121940371</v>
      </c>
      <c r="D524" s="429" t="s">
        <v>1268</v>
      </c>
      <c r="E524" s="431" t="s">
        <v>277</v>
      </c>
      <c r="F524" s="431" t="s">
        <v>707</v>
      </c>
      <c r="G524" s="432" t="s">
        <v>708</v>
      </c>
      <c r="H524" s="444" t="s">
        <v>1876</v>
      </c>
    </row>
    <row r="525" spans="1:8" x14ac:dyDescent="0.2">
      <c r="A525" s="419"/>
      <c r="B525" s="429" t="s">
        <v>2786</v>
      </c>
      <c r="C525" s="430">
        <v>53015422</v>
      </c>
      <c r="D525" s="429" t="s">
        <v>2787</v>
      </c>
      <c r="E525" s="431" t="s">
        <v>277</v>
      </c>
      <c r="F525" s="431" t="s">
        <v>707</v>
      </c>
      <c r="G525" s="432" t="s">
        <v>708</v>
      </c>
      <c r="H525" s="444" t="s">
        <v>2790</v>
      </c>
    </row>
    <row r="526" spans="1:8" x14ac:dyDescent="0.2">
      <c r="A526" s="419"/>
      <c r="B526" s="429" t="s">
        <v>2812</v>
      </c>
      <c r="C526" s="430">
        <v>39626133</v>
      </c>
      <c r="D526" s="429" t="s">
        <v>2813</v>
      </c>
      <c r="E526" s="431" t="s">
        <v>277</v>
      </c>
      <c r="F526" s="431" t="s">
        <v>707</v>
      </c>
      <c r="G526" s="432" t="s">
        <v>708</v>
      </c>
      <c r="H526" s="444" t="s">
        <v>2816</v>
      </c>
    </row>
    <row r="527" spans="1:8" s="427" customFormat="1" ht="4.5" customHeight="1" x14ac:dyDescent="0.3">
      <c r="A527" s="414"/>
      <c r="B527" s="416"/>
      <c r="C527" s="416"/>
      <c r="D527" s="416"/>
      <c r="E527" s="416"/>
      <c r="F527" s="416"/>
      <c r="G527" s="416"/>
      <c r="H527" s="443"/>
    </row>
    <row r="528" spans="1:8" s="427" customFormat="1" hidden="1" x14ac:dyDescent="0.3">
      <c r="A528" s="414"/>
      <c r="B528" s="416"/>
      <c r="C528" s="416"/>
      <c r="D528" s="416"/>
      <c r="E528" s="416"/>
      <c r="F528" s="416"/>
      <c r="G528" s="416"/>
      <c r="H528" s="443"/>
    </row>
    <row r="530" spans="1:8" s="413" customFormat="1" hidden="1" x14ac:dyDescent="0.3">
      <c r="A530" s="414"/>
      <c r="B530" s="416"/>
      <c r="C530" s="416"/>
      <c r="D530" s="416"/>
      <c r="E530" s="416"/>
      <c r="F530" s="416"/>
      <c r="G530" s="416"/>
      <c r="H530" s="443"/>
    </row>
  </sheetData>
  <sheetProtection algorithmName="SHA-512" hashValue="M3b/Gvg9iYZouHMFN0cWyoa99D280Pa4xDYE8FqZm7FoL9jaI9kxN7V5FbNGUHm5VxqVwkbMlbYbA2GtugX/Hg==" saltValue="nmqctE42kiBdyv61C53Fcg==" spinCount="100000" sheet="1" autoFilter="0"/>
  <conditionalFormatting sqref="B1 B3:B1048576">
    <cfRule type="duplicateValues" dxfId="2456" priority="18"/>
  </conditionalFormatting>
  <conditionalFormatting sqref="B1">
    <cfRule type="duplicateValues" dxfId="2455" priority="207"/>
    <cfRule type="duplicateValues" dxfId="2454" priority="209"/>
    <cfRule type="duplicateValues" dxfId="2453" priority="193"/>
    <cfRule type="duplicateValues" dxfId="2452" priority="197"/>
    <cfRule type="duplicateValues" dxfId="2451" priority="206"/>
    <cfRule type="duplicateValues" dxfId="2450" priority="203"/>
    <cfRule type="duplicateValues" dxfId="2449" priority="205"/>
    <cfRule type="duplicateValues" priority="204"/>
    <cfRule type="duplicateValues" dxfId="2448" priority="202"/>
    <cfRule type="duplicateValues" dxfId="2447" priority="201"/>
    <cfRule type="duplicateValues" priority="200"/>
    <cfRule type="duplicateValues" dxfId="2446" priority="199"/>
    <cfRule type="duplicateValues" dxfId="2445" priority="198"/>
    <cfRule type="duplicateValues" dxfId="2444" priority="196"/>
    <cfRule type="duplicateValues" dxfId="2443" priority="195"/>
    <cfRule type="duplicateValues" dxfId="2442" priority="194"/>
    <cfRule type="duplicateValues" dxfId="2441" priority="208"/>
  </conditionalFormatting>
  <conditionalFormatting sqref="B2">
    <cfRule type="duplicateValues" dxfId="2440" priority="3"/>
    <cfRule type="duplicateValues" dxfId="2439" priority="4"/>
    <cfRule type="duplicateValues" dxfId="2438" priority="5"/>
    <cfRule type="duplicateValues" dxfId="2437" priority="6"/>
    <cfRule type="duplicateValues" dxfId="2436" priority="7"/>
    <cfRule type="duplicateValues" dxfId="2435" priority="8"/>
    <cfRule type="duplicateValues" dxfId="2434" priority="9"/>
    <cfRule type="duplicateValues" dxfId="2433" priority="10"/>
    <cfRule type="duplicateValues" dxfId="2432" priority="11"/>
    <cfRule type="duplicateValues" dxfId="2431" priority="12"/>
    <cfRule type="duplicateValues" dxfId="2430" priority="13" stopIfTrue="1"/>
    <cfRule type="duplicateValues" dxfId="2429" priority="14" stopIfTrue="1"/>
    <cfRule type="duplicateValues" priority="15" stopIfTrue="1"/>
    <cfRule type="duplicateValues" dxfId="2428" priority="16" stopIfTrue="1"/>
    <cfRule type="duplicateValues" dxfId="2427" priority="1"/>
  </conditionalFormatting>
  <conditionalFormatting sqref="B3">
    <cfRule type="duplicateValues" dxfId="2426" priority="157"/>
  </conditionalFormatting>
  <conditionalFormatting sqref="B3:B4">
    <cfRule type="duplicateValues" dxfId="2425" priority="187"/>
  </conditionalFormatting>
  <conditionalFormatting sqref="B3:B258">
    <cfRule type="duplicateValues" dxfId="2424" priority="188"/>
  </conditionalFormatting>
  <conditionalFormatting sqref="B438:B508">
    <cfRule type="duplicateValues" dxfId="2423" priority="180"/>
  </conditionalFormatting>
  <conditionalFormatting sqref="B510">
    <cfRule type="duplicateValues" dxfId="2422" priority="77"/>
  </conditionalFormatting>
  <conditionalFormatting sqref="B513">
    <cfRule type="duplicateValues" dxfId="2421" priority="51"/>
  </conditionalFormatting>
  <conditionalFormatting sqref="B514:B526">
    <cfRule type="duplicateValues" dxfId="2420" priority="22"/>
  </conditionalFormatting>
  <conditionalFormatting sqref="B525">
    <cfRule type="duplicateValues" dxfId="2419" priority="28"/>
  </conditionalFormatting>
  <conditionalFormatting sqref="B527:B1048576 B1">
    <cfRule type="duplicateValues" dxfId="2418" priority="163"/>
    <cfRule type="duplicateValues" dxfId="2417" priority="190"/>
    <cfRule type="duplicateValues" dxfId="2416" priority="189"/>
    <cfRule type="duplicateValues" dxfId="2415" priority="160"/>
  </conditionalFormatting>
  <conditionalFormatting sqref="B527:B1048576">
    <cfRule type="duplicateValues" dxfId="2414" priority="159"/>
    <cfRule type="duplicateValues" dxfId="2413" priority="191"/>
    <cfRule type="duplicateValues" dxfId="2412" priority="162"/>
    <cfRule type="duplicateValues" dxfId="2411" priority="161"/>
    <cfRule type="duplicateValues" dxfId="2410" priority="192"/>
  </conditionalFormatting>
  <conditionalFormatting sqref="B528:B1048576">
    <cfRule type="duplicateValues" dxfId="2409" priority="158"/>
  </conditionalFormatting>
  <conditionalFormatting sqref="C1">
    <cfRule type="duplicateValues" dxfId="2408" priority="211"/>
    <cfRule type="duplicateValues" dxfId="2407" priority="210"/>
  </conditionalFormatting>
  <conditionalFormatting sqref="C2">
    <cfRule type="duplicateValues" dxfId="2406" priority="17" stopIfTrue="1"/>
  </conditionalFormatting>
  <conditionalFormatting sqref="C512">
    <cfRule type="duplicateValues" dxfId="2405" priority="60"/>
    <cfRule type="duplicateValues" dxfId="2404" priority="55"/>
    <cfRule type="duplicateValues" dxfId="2403" priority="56"/>
    <cfRule type="duplicateValues" dxfId="2402" priority="57"/>
    <cfRule type="duplicateValues" dxfId="2401" priority="58"/>
    <cfRule type="duplicateValues" dxfId="2400" priority="59"/>
    <cfRule type="duplicateValues" dxfId="2399" priority="61"/>
    <cfRule type="duplicateValues" dxfId="2398" priority="62"/>
    <cfRule type="duplicateValues" dxfId="2397" priority="63"/>
    <cfRule type="duplicateValues" dxfId="2396" priority="64"/>
    <cfRule type="duplicateValues" dxfId="2395" priority="65"/>
  </conditionalFormatting>
  <conditionalFormatting sqref="C513">
    <cfRule type="duplicateValues" dxfId="2394" priority="45"/>
    <cfRule type="duplicateValues" dxfId="2393" priority="44"/>
    <cfRule type="duplicateValues" dxfId="2392" priority="43"/>
    <cfRule type="duplicateValues" dxfId="2391" priority="42"/>
    <cfRule type="duplicateValues" dxfId="2390" priority="40"/>
    <cfRule type="duplicateValues" dxfId="2389" priority="41"/>
    <cfRule type="duplicateValues" dxfId="2388" priority="50"/>
    <cfRule type="duplicateValues" dxfId="2387" priority="46"/>
    <cfRule type="duplicateValues" dxfId="2386" priority="49"/>
    <cfRule type="duplicateValues" dxfId="2385" priority="48"/>
    <cfRule type="duplicateValues" dxfId="2384" priority="47"/>
  </conditionalFormatting>
  <conditionalFormatting sqref="D509">
    <cfRule type="duplicateValues" dxfId="2383" priority="84"/>
  </conditionalFormatting>
  <conditionalFormatting sqref="D510">
    <cfRule type="duplicateValues" dxfId="2382" priority="75"/>
    <cfRule type="duplicateValues" dxfId="2381" priority="76"/>
    <cfRule type="duplicateValues" dxfId="2380" priority="74"/>
  </conditionalFormatting>
  <conditionalFormatting sqref="D511">
    <cfRule type="duplicateValues" dxfId="2379" priority="67"/>
    <cfRule type="duplicateValues" dxfId="2378" priority="68"/>
    <cfRule type="duplicateValues" dxfId="2377" priority="69"/>
    <cfRule type="duplicateValues" dxfId="2376" priority="70"/>
    <cfRule type="duplicateValues" dxfId="2375" priority="66"/>
    <cfRule type="duplicateValues" dxfId="2374" priority="71"/>
  </conditionalFormatting>
  <conditionalFormatting sqref="D526">
    <cfRule type="duplicateValues" dxfId="2373" priority="34"/>
    <cfRule type="duplicateValues" dxfId="2372" priority="33"/>
  </conditionalFormatting>
  <conditionalFormatting sqref="H2">
    <cfRule type="duplicateValues" dxfId="2371" priority="2"/>
  </conditionalFormatting>
  <conditionalFormatting sqref="H3">
    <cfRule type="duplicateValues" dxfId="2370" priority="148"/>
    <cfRule type="duplicateValues" dxfId="2369" priority="154"/>
    <cfRule type="duplicateValues" dxfId="2368" priority="156"/>
    <cfRule type="duplicateValues" dxfId="2367" priority="150"/>
    <cfRule type="duplicateValues" dxfId="2366" priority="151"/>
    <cfRule type="duplicateValues" dxfId="2365" priority="149"/>
    <cfRule type="duplicateValues" dxfId="2364" priority="153"/>
    <cfRule type="duplicateValues" dxfId="2363" priority="152"/>
  </conditionalFormatting>
  <conditionalFormatting sqref="H4">
    <cfRule type="duplicateValues" dxfId="2362" priority="155"/>
  </conditionalFormatting>
  <conditionalFormatting sqref="H5:H64">
    <cfRule type="duplicateValues" dxfId="2361" priority="170"/>
    <cfRule type="duplicateValues" dxfId="2360" priority="171"/>
    <cfRule type="duplicateValues" dxfId="2359" priority="172"/>
  </conditionalFormatting>
  <conditionalFormatting sqref="H65:H72">
    <cfRule type="duplicateValues" dxfId="2358" priority="145"/>
    <cfRule type="duplicateValues" dxfId="2357" priority="146"/>
    <cfRule type="duplicateValues" dxfId="2356" priority="147"/>
  </conditionalFormatting>
  <conditionalFormatting sqref="H73:H186">
    <cfRule type="duplicateValues" dxfId="2355" priority="184"/>
    <cfRule type="duplicateValues" dxfId="2354" priority="185"/>
    <cfRule type="duplicateValues" dxfId="2353" priority="183"/>
  </conditionalFormatting>
  <conditionalFormatting sqref="H73:H258">
    <cfRule type="duplicateValues" dxfId="2352" priority="186"/>
  </conditionalFormatting>
  <conditionalFormatting sqref="H187:H258">
    <cfRule type="duplicateValues" dxfId="2351" priority="182"/>
  </conditionalFormatting>
  <conditionalFormatting sqref="H278">
    <cfRule type="duplicateValues" dxfId="2350" priority="89"/>
    <cfRule type="duplicateValues" dxfId="2349" priority="90"/>
    <cfRule type="duplicateValues" dxfId="2348" priority="91"/>
    <cfRule type="duplicateValues" dxfId="2347" priority="92"/>
  </conditionalFormatting>
  <conditionalFormatting sqref="H356">
    <cfRule type="duplicateValues" dxfId="2346" priority="135"/>
    <cfRule type="duplicateValues" dxfId="2345" priority="133"/>
    <cfRule type="duplicateValues" dxfId="2344" priority="134"/>
    <cfRule type="duplicateValues" dxfId="2343" priority="132"/>
  </conditionalFormatting>
  <conditionalFormatting sqref="H357:H406 H259:H277 H279:H355">
    <cfRule type="duplicateValues" dxfId="2342" priority="168"/>
    <cfRule type="duplicateValues" dxfId="2341" priority="169"/>
    <cfRule type="duplicateValues" dxfId="2340" priority="167"/>
  </conditionalFormatting>
  <conditionalFormatting sqref="H357:H433 H259:H277 H279:H355">
    <cfRule type="duplicateValues" dxfId="2339" priority="181"/>
  </conditionalFormatting>
  <conditionalFormatting sqref="H432">
    <cfRule type="duplicateValues" dxfId="2338" priority="144"/>
    <cfRule type="duplicateValues" dxfId="2337" priority="142"/>
    <cfRule type="duplicateValues" dxfId="2336" priority="143"/>
  </conditionalFormatting>
  <conditionalFormatting sqref="H433 H407:H431">
    <cfRule type="duplicateValues" dxfId="2335" priority="141"/>
  </conditionalFormatting>
  <conditionalFormatting sqref="H434">
    <cfRule type="duplicateValues" dxfId="2334" priority="136"/>
    <cfRule type="duplicateValues" dxfId="2333" priority="137"/>
    <cfRule type="duplicateValues" dxfId="2332" priority="138"/>
    <cfRule type="duplicateValues" dxfId="2331" priority="139"/>
  </conditionalFormatting>
  <conditionalFormatting sqref="H435">
    <cfRule type="duplicateValues" dxfId="2330" priority="140"/>
  </conditionalFormatting>
  <conditionalFormatting sqref="H436">
    <cfRule type="duplicateValues" dxfId="2329" priority="166"/>
  </conditionalFormatting>
  <conditionalFormatting sqref="H437">
    <cfRule type="duplicateValues" dxfId="2328" priority="129"/>
    <cfRule type="duplicateValues" dxfId="2327" priority="130"/>
    <cfRule type="duplicateValues" dxfId="2326" priority="131"/>
    <cfRule type="duplicateValues" dxfId="2325" priority="128"/>
  </conditionalFormatting>
  <conditionalFormatting sqref="H438:H455">
    <cfRule type="duplicateValues" dxfId="2324" priority="21"/>
    <cfRule type="duplicateValues" dxfId="2323" priority="20"/>
    <cfRule type="duplicateValues" dxfId="2322" priority="19"/>
  </conditionalFormatting>
  <conditionalFormatting sqref="H438:H468">
    <cfRule type="duplicateValues" dxfId="2321" priority="179"/>
  </conditionalFormatting>
  <conditionalFormatting sqref="H438:H469">
    <cfRule type="duplicateValues" dxfId="2320" priority="177"/>
  </conditionalFormatting>
  <conditionalFormatting sqref="H438:H470">
    <cfRule type="duplicateValues" dxfId="2319" priority="176"/>
  </conditionalFormatting>
  <conditionalFormatting sqref="H456:H460">
    <cfRule type="duplicateValues" dxfId="2318" priority="178"/>
  </conditionalFormatting>
  <conditionalFormatting sqref="H461">
    <cfRule type="duplicateValues" dxfId="2317" priority="126"/>
    <cfRule type="duplicateValues" dxfId="2316" priority="127"/>
  </conditionalFormatting>
  <conditionalFormatting sqref="H461:H468">
    <cfRule type="duplicateValues" dxfId="2315" priority="125"/>
  </conditionalFormatting>
  <conditionalFormatting sqref="H462">
    <cfRule type="duplicateValues" dxfId="2314" priority="123"/>
    <cfRule type="duplicateValues" dxfId="2313" priority="124"/>
  </conditionalFormatting>
  <conditionalFormatting sqref="H463">
    <cfRule type="duplicateValues" dxfId="2312" priority="121"/>
    <cfRule type="duplicateValues" dxfId="2311" priority="122"/>
  </conditionalFormatting>
  <conditionalFormatting sqref="H464">
    <cfRule type="duplicateValues" dxfId="2310" priority="120"/>
    <cfRule type="duplicateValues" dxfId="2309" priority="119"/>
  </conditionalFormatting>
  <conditionalFormatting sqref="H465">
    <cfRule type="duplicateValues" dxfId="2308" priority="118"/>
    <cfRule type="duplicateValues" dxfId="2307" priority="117"/>
  </conditionalFormatting>
  <conditionalFormatting sqref="H466">
    <cfRule type="duplicateValues" dxfId="2306" priority="115"/>
    <cfRule type="duplicateValues" dxfId="2305" priority="116"/>
  </conditionalFormatting>
  <conditionalFormatting sqref="H467">
    <cfRule type="duplicateValues" dxfId="2304" priority="114"/>
    <cfRule type="duplicateValues" dxfId="2303" priority="113"/>
  </conditionalFormatting>
  <conditionalFormatting sqref="H468">
    <cfRule type="duplicateValues" dxfId="2302" priority="112"/>
    <cfRule type="duplicateValues" dxfId="2301" priority="111"/>
  </conditionalFormatting>
  <conditionalFormatting sqref="H469">
    <cfRule type="duplicateValues" dxfId="2300" priority="110"/>
    <cfRule type="duplicateValues" dxfId="2299" priority="109"/>
    <cfRule type="duplicateValues" dxfId="2298" priority="107"/>
    <cfRule type="duplicateValues" dxfId="2297" priority="108"/>
  </conditionalFormatting>
  <conditionalFormatting sqref="H470">
    <cfRule type="duplicateValues" dxfId="2296" priority="104"/>
    <cfRule type="duplicateValues" dxfId="2295" priority="105"/>
    <cfRule type="duplicateValues" dxfId="2294" priority="106"/>
    <cfRule type="duplicateValues" dxfId="2293" priority="103"/>
  </conditionalFormatting>
  <conditionalFormatting sqref="H471">
    <cfRule type="duplicateValues" dxfId="2292" priority="102"/>
  </conditionalFormatting>
  <conditionalFormatting sqref="H472:H473">
    <cfRule type="duplicateValues" dxfId="2291" priority="175"/>
  </conditionalFormatting>
  <conditionalFormatting sqref="H474">
    <cfRule type="duplicateValues" dxfId="2290" priority="101"/>
  </conditionalFormatting>
  <conditionalFormatting sqref="H475">
    <cfRule type="duplicateValues" dxfId="2289" priority="174"/>
  </conditionalFormatting>
  <conditionalFormatting sqref="H476:H477">
    <cfRule type="duplicateValues" dxfId="2288" priority="173"/>
  </conditionalFormatting>
  <conditionalFormatting sqref="H478">
    <cfRule type="duplicateValues" dxfId="2287" priority="165"/>
  </conditionalFormatting>
  <conditionalFormatting sqref="H479:H480">
    <cfRule type="duplicateValues" dxfId="2286" priority="100"/>
  </conditionalFormatting>
  <conditionalFormatting sqref="H481:H483">
    <cfRule type="duplicateValues" dxfId="2285" priority="99"/>
  </conditionalFormatting>
  <conditionalFormatting sqref="H484">
    <cfRule type="duplicateValues" dxfId="2284" priority="98"/>
  </conditionalFormatting>
  <conditionalFormatting sqref="H485:H487">
    <cfRule type="duplicateValues" dxfId="2283" priority="97"/>
  </conditionalFormatting>
  <conditionalFormatting sqref="H488:H489">
    <cfRule type="duplicateValues" dxfId="2282" priority="96"/>
  </conditionalFormatting>
  <conditionalFormatting sqref="H490">
    <cfRule type="duplicateValues" dxfId="2281" priority="95"/>
  </conditionalFormatting>
  <conditionalFormatting sqref="H491:H503">
    <cfRule type="duplicateValues" dxfId="2280" priority="164"/>
  </conditionalFormatting>
  <conditionalFormatting sqref="H504">
    <cfRule type="duplicateValues" dxfId="2279" priority="94"/>
  </conditionalFormatting>
  <conditionalFormatting sqref="H505:H508">
    <cfRule type="duplicateValues" dxfId="2278" priority="93"/>
  </conditionalFormatting>
  <conditionalFormatting sqref="H509">
    <cfRule type="duplicateValues" dxfId="2277" priority="85"/>
    <cfRule type="duplicateValues" dxfId="2276" priority="86"/>
    <cfRule type="duplicateValues" dxfId="2275" priority="87"/>
    <cfRule type="duplicateValues" dxfId="2274" priority="88"/>
  </conditionalFormatting>
  <conditionalFormatting sqref="H510">
    <cfRule type="duplicateValues" dxfId="2273" priority="81"/>
    <cfRule type="duplicateValues" dxfId="2272" priority="78"/>
    <cfRule type="duplicateValues" dxfId="2271" priority="80"/>
    <cfRule type="duplicateValues" dxfId="2270" priority="79"/>
    <cfRule type="duplicateValues" dxfId="2269" priority="83"/>
    <cfRule type="duplicateValues" dxfId="2268" priority="82"/>
  </conditionalFormatting>
  <conditionalFormatting sqref="H511">
    <cfRule type="duplicateValues" dxfId="2267" priority="73"/>
    <cfRule type="duplicateValues" dxfId="2266" priority="72"/>
  </conditionalFormatting>
  <conditionalFormatting sqref="H512">
    <cfRule type="duplicateValues" dxfId="2265" priority="52"/>
    <cfRule type="duplicateValues" dxfId="2264" priority="53"/>
    <cfRule type="duplicateValues" dxfId="2263" priority="54"/>
  </conditionalFormatting>
  <conditionalFormatting sqref="H513">
    <cfRule type="duplicateValues" dxfId="2262" priority="39"/>
  </conditionalFormatting>
  <conditionalFormatting sqref="H514:H520">
    <cfRule type="duplicateValues" dxfId="2261" priority="24"/>
    <cfRule type="duplicateValues" dxfId="2260" priority="25"/>
    <cfRule type="duplicateValues" dxfId="2259" priority="26"/>
  </conditionalFormatting>
  <conditionalFormatting sqref="H514:H524">
    <cfRule type="duplicateValues" dxfId="2258" priority="23"/>
  </conditionalFormatting>
  <conditionalFormatting sqref="H521:H524">
    <cfRule type="duplicateValues" dxfId="2257" priority="27"/>
  </conditionalFormatting>
  <conditionalFormatting sqref="H525">
    <cfRule type="duplicateValues" dxfId="2256" priority="29"/>
    <cfRule type="duplicateValues" dxfId="2255" priority="30"/>
    <cfRule type="duplicateValues" dxfId="2254" priority="31"/>
    <cfRule type="duplicateValues" dxfId="2253" priority="32"/>
  </conditionalFormatting>
  <conditionalFormatting sqref="H526">
    <cfRule type="duplicateValues" dxfId="2252" priority="35"/>
    <cfRule type="duplicateValues" dxfId="2251" priority="36"/>
    <cfRule type="duplicateValues" dxfId="2250" priority="37"/>
    <cfRule type="duplicateValues" dxfId="2249" priority="38"/>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 filterMode="1"/>
  <dimension ref="A1:ED1442"/>
  <sheetViews>
    <sheetView zoomScaleNormal="100" zoomScaleSheetLayoutView="100" workbookViewId="0">
      <pane xSplit="4" ySplit="3" topLeftCell="CU483" activePane="bottomRight" state="frozen"/>
      <selection pane="topRight" activeCell="E1" sqref="E1"/>
      <selection pane="bottomLeft" activeCell="A4" sqref="A4"/>
      <selection pane="bottomRight" activeCell="DE633" sqref="DE633"/>
    </sheetView>
  </sheetViews>
  <sheetFormatPr baseColWidth="10" defaultColWidth="11.44140625" defaultRowHeight="13.8" x14ac:dyDescent="0.3"/>
  <cols>
    <col min="1" max="1" width="4.33203125" style="111" customWidth="1"/>
    <col min="2" max="2" width="14.88671875" style="103" customWidth="1"/>
    <col min="3" max="3" width="15.6640625" style="103" customWidth="1"/>
    <col min="4" max="4" width="24.5546875" style="103" customWidth="1"/>
    <col min="5" max="5" width="17.44140625" style="103" customWidth="1"/>
    <col min="6" max="6" width="15.6640625" style="103" customWidth="1"/>
    <col min="7" max="7" width="13.33203125" style="124" customWidth="1"/>
    <col min="8" max="8" width="15" style="112" customWidth="1"/>
    <col min="9" max="9" width="16" style="103" customWidth="1"/>
    <col min="10" max="10" width="13.44140625" style="124" customWidth="1"/>
    <col min="11" max="11" width="12" style="124" customWidth="1"/>
    <col min="12" max="14" width="10.88671875" style="103" customWidth="1"/>
    <col min="15" max="15" width="9.109375" style="128" customWidth="1"/>
    <col min="16" max="16" width="16.88671875" style="127" customWidth="1"/>
    <col min="17" max="17" width="11.44140625" style="128" customWidth="1"/>
    <col min="18" max="18" width="11.44140625" style="124" customWidth="1"/>
    <col min="19" max="19" width="16.33203125" style="110" customWidth="1"/>
    <col min="20" max="20" width="11.44140625" style="124" customWidth="1"/>
    <col min="21" max="21" width="12.109375" style="124" customWidth="1"/>
    <col min="22" max="22" width="15.6640625" style="110" customWidth="1"/>
    <col min="23" max="24" width="11.44140625" style="124" customWidth="1"/>
    <col min="25" max="25" width="15.6640625" style="110" customWidth="1"/>
    <col min="26" max="27" width="11.44140625" style="124" customWidth="1"/>
    <col min="28" max="28" width="15.6640625" style="110" customWidth="1"/>
    <col min="29" max="30" width="11.44140625" style="124" customWidth="1"/>
    <col min="31" max="31" width="15.6640625" style="110" customWidth="1"/>
    <col min="32" max="32" width="14.88671875" style="124" customWidth="1"/>
    <col min="33" max="33" width="11.44140625" style="124" customWidth="1"/>
    <col min="34" max="34" width="15.6640625" style="110" customWidth="1"/>
    <col min="35" max="36" width="11.44140625" style="103" customWidth="1"/>
    <col min="37" max="37" width="15.6640625" style="110" customWidth="1"/>
    <col min="38" max="39" width="11.44140625" style="103" customWidth="1"/>
    <col min="40" max="40" width="15.6640625" style="110" customWidth="1"/>
    <col min="41" max="42" width="11.44140625" style="103" customWidth="1"/>
    <col min="43" max="43" width="15.6640625" style="110" customWidth="1"/>
    <col min="44" max="45" width="11.44140625" style="103" customWidth="1"/>
    <col min="46" max="46" width="15.6640625" style="110" customWidth="1"/>
    <col min="47" max="48" width="11.44140625" style="103" customWidth="1"/>
    <col min="49" max="49" width="15.6640625" style="110" customWidth="1"/>
    <col min="50" max="60" width="15.6640625" style="103" customWidth="1"/>
    <col min="61" max="61" width="12.6640625" style="103" customWidth="1"/>
    <col min="62" max="62" width="20.109375" style="103" customWidth="1"/>
    <col min="63" max="63" width="19" style="103" customWidth="1"/>
    <col min="64" max="64" width="9" style="103" customWidth="1"/>
    <col min="65" max="65" width="12.88671875" style="124" customWidth="1"/>
    <col min="66" max="66" width="14.88671875" style="127" customWidth="1"/>
    <col min="67" max="67" width="8.6640625" style="103" customWidth="1"/>
    <col min="68" max="68" width="12.109375" style="103" customWidth="1"/>
    <col min="69" max="69" width="12.5546875" style="127" customWidth="1"/>
    <col min="70" max="70" width="15.6640625" style="127" customWidth="1"/>
    <col min="71" max="71" width="15.6640625" style="125" customWidth="1"/>
    <col min="72" max="72" width="14" style="103" customWidth="1"/>
    <col min="73" max="73" width="14.88671875" style="103" customWidth="1"/>
    <col min="74" max="76" width="21.44140625" style="103" customWidth="1"/>
    <col min="77" max="77" width="21.44140625" style="124" customWidth="1"/>
    <col min="78" max="78" width="13.33203125" style="110" customWidth="1"/>
    <col min="79" max="80" width="11.88671875" style="103" customWidth="1"/>
    <col min="81" max="81" width="15.109375" style="110" customWidth="1"/>
    <col min="82" max="83" width="11.44140625" style="103" customWidth="1"/>
    <col min="84" max="85" width="12.44140625" style="123" customWidth="1"/>
    <col min="86" max="93" width="17.109375" style="123" customWidth="1"/>
    <col min="94" max="97" width="19.44140625" style="123" customWidth="1"/>
    <col min="98" max="98" width="17.33203125" style="126" customWidth="1"/>
    <col min="99" max="99" width="19.88671875" style="103" customWidth="1"/>
    <col min="100" max="100" width="27.33203125" style="103" customWidth="1"/>
    <col min="101" max="101" width="19.109375" style="103" customWidth="1"/>
    <col min="102" max="102" width="16.88671875" style="103" customWidth="1"/>
    <col min="103" max="103" width="14" style="103" customWidth="1"/>
    <col min="104" max="106" width="11.44140625" style="103" customWidth="1"/>
    <col min="107" max="107" width="12.44140625" style="103" customWidth="1"/>
    <col min="108" max="109" width="11.44140625" style="103" customWidth="1"/>
    <col min="110" max="131" width="11.44140625" style="103"/>
    <col min="132" max="132" width="11.44140625" style="124"/>
    <col min="133" max="16384" width="11.44140625" style="103"/>
  </cols>
  <sheetData>
    <row r="1" spans="1:133" x14ac:dyDescent="0.3">
      <c r="B1" s="236"/>
      <c r="C1" s="236"/>
      <c r="D1" s="236"/>
      <c r="E1" s="236"/>
      <c r="F1" s="236"/>
      <c r="G1" s="236"/>
      <c r="I1" s="236"/>
      <c r="J1" s="236"/>
      <c r="K1" s="236"/>
      <c r="L1" s="236"/>
      <c r="M1" s="236"/>
      <c r="N1" s="236"/>
      <c r="O1" s="236"/>
      <c r="P1" s="637" t="s">
        <v>0</v>
      </c>
      <c r="Q1" s="637"/>
      <c r="R1" s="637"/>
      <c r="S1" s="637" t="s">
        <v>1</v>
      </c>
      <c r="T1" s="637"/>
      <c r="U1" s="637"/>
      <c r="V1" s="637" t="s">
        <v>44</v>
      </c>
      <c r="W1" s="637"/>
      <c r="X1" s="637"/>
      <c r="Y1" s="637" t="s">
        <v>2</v>
      </c>
      <c r="Z1" s="637"/>
      <c r="AA1" s="637"/>
      <c r="AB1" s="637" t="s">
        <v>3</v>
      </c>
      <c r="AC1" s="637"/>
      <c r="AD1" s="637"/>
      <c r="AE1" s="637" t="s">
        <v>43</v>
      </c>
      <c r="AF1" s="637"/>
      <c r="AG1" s="637"/>
      <c r="AH1" s="637" t="s">
        <v>42</v>
      </c>
      <c r="AI1" s="637"/>
      <c r="AJ1" s="637"/>
      <c r="AK1" s="637" t="s">
        <v>41</v>
      </c>
      <c r="AL1" s="637"/>
      <c r="AM1" s="637"/>
      <c r="AN1" s="637" t="s">
        <v>40</v>
      </c>
      <c r="AO1" s="637"/>
      <c r="AP1" s="637"/>
      <c r="AQ1" s="637" t="s">
        <v>39</v>
      </c>
      <c r="AR1" s="637"/>
      <c r="AS1" s="637"/>
      <c r="AT1" s="637" t="s">
        <v>80</v>
      </c>
      <c r="AU1" s="637"/>
      <c r="AV1" s="637"/>
      <c r="AW1" s="637" t="s">
        <v>83</v>
      </c>
      <c r="AX1" s="637"/>
      <c r="AY1" s="637"/>
      <c r="AZ1" s="637" t="s">
        <v>79</v>
      </c>
      <c r="BA1" s="637"/>
      <c r="BB1" s="637"/>
      <c r="BC1" s="637" t="s">
        <v>85</v>
      </c>
      <c r="BD1" s="637"/>
      <c r="BE1" s="637"/>
      <c r="BF1" s="637" t="s">
        <v>87</v>
      </c>
      <c r="BG1" s="637"/>
      <c r="BH1" s="637"/>
      <c r="BI1" s="236"/>
      <c r="BJ1" s="236"/>
      <c r="BK1" s="236"/>
      <c r="BL1" s="113"/>
      <c r="BM1" s="236"/>
      <c r="BN1" s="114"/>
      <c r="BO1" s="113"/>
      <c r="BP1" s="236"/>
      <c r="BQ1" s="114"/>
      <c r="BR1" s="114"/>
      <c r="BS1" s="115"/>
      <c r="BT1" s="236"/>
      <c r="BU1" s="236"/>
      <c r="BV1" s="236"/>
      <c r="BW1" s="236"/>
      <c r="BX1" s="113"/>
      <c r="BY1" s="116"/>
      <c r="BZ1" s="236"/>
      <c r="CA1" s="113"/>
      <c r="CB1" s="236"/>
      <c r="CC1" s="236"/>
      <c r="CD1" s="113"/>
      <c r="CE1" s="236"/>
      <c r="CF1" s="114"/>
      <c r="CG1" s="114"/>
      <c r="CH1" s="114"/>
      <c r="CI1" s="114"/>
      <c r="CJ1" s="114"/>
      <c r="CK1" s="114"/>
      <c r="CL1" s="114"/>
      <c r="CM1" s="114"/>
      <c r="CN1" s="114"/>
      <c r="CO1" s="114"/>
      <c r="CP1" s="114"/>
      <c r="CQ1" s="114"/>
      <c r="CR1" s="114"/>
      <c r="CS1" s="114"/>
      <c r="CT1" s="636" t="s">
        <v>293</v>
      </c>
      <c r="CU1" s="636"/>
      <c r="CV1" s="636"/>
      <c r="CW1" s="636"/>
      <c r="CX1" s="636"/>
      <c r="CY1" s="636"/>
      <c r="CZ1" s="636"/>
    </row>
    <row r="2" spans="1:133" x14ac:dyDescent="0.3">
      <c r="B2" s="117">
        <v>1</v>
      </c>
      <c r="C2" s="117">
        <v>2</v>
      </c>
      <c r="D2" s="117">
        <v>3</v>
      </c>
      <c r="E2" s="117">
        <v>4</v>
      </c>
      <c r="F2" s="117">
        <v>5</v>
      </c>
      <c r="G2" s="117">
        <v>6</v>
      </c>
      <c r="H2" s="117">
        <v>7</v>
      </c>
      <c r="I2" s="117">
        <v>8</v>
      </c>
      <c r="J2" s="117">
        <v>9</v>
      </c>
      <c r="K2" s="117">
        <v>10</v>
      </c>
      <c r="L2" s="117">
        <v>11</v>
      </c>
      <c r="M2" s="117">
        <v>12</v>
      </c>
      <c r="N2" s="117">
        <v>13</v>
      </c>
      <c r="O2" s="117">
        <v>14</v>
      </c>
      <c r="P2" s="117">
        <v>15</v>
      </c>
      <c r="Q2" s="117">
        <v>16</v>
      </c>
      <c r="R2" s="117">
        <v>17</v>
      </c>
      <c r="S2" s="117">
        <v>18</v>
      </c>
      <c r="T2" s="117">
        <v>19</v>
      </c>
      <c r="U2" s="117">
        <v>20</v>
      </c>
      <c r="V2" s="117">
        <v>21</v>
      </c>
      <c r="W2" s="117">
        <v>22</v>
      </c>
      <c r="X2" s="117">
        <v>23</v>
      </c>
      <c r="Y2" s="117">
        <v>24</v>
      </c>
      <c r="Z2" s="117">
        <v>25</v>
      </c>
      <c r="AA2" s="117">
        <v>26</v>
      </c>
      <c r="AB2" s="117">
        <v>27</v>
      </c>
      <c r="AC2" s="117">
        <v>28</v>
      </c>
      <c r="AD2" s="117">
        <v>29</v>
      </c>
      <c r="AE2" s="117">
        <v>30</v>
      </c>
      <c r="AF2" s="117">
        <v>31</v>
      </c>
      <c r="AG2" s="117">
        <v>32</v>
      </c>
      <c r="AH2" s="117">
        <v>33</v>
      </c>
      <c r="AI2" s="117">
        <v>34</v>
      </c>
      <c r="AJ2" s="117">
        <v>35</v>
      </c>
      <c r="AK2" s="117">
        <v>36</v>
      </c>
      <c r="AL2" s="117">
        <v>37</v>
      </c>
      <c r="AM2" s="117">
        <v>38</v>
      </c>
      <c r="AN2" s="117">
        <v>39</v>
      </c>
      <c r="AO2" s="117">
        <v>40</v>
      </c>
      <c r="AP2" s="117">
        <v>41</v>
      </c>
      <c r="AQ2" s="117">
        <v>42</v>
      </c>
      <c r="AR2" s="117">
        <v>43</v>
      </c>
      <c r="AS2" s="117">
        <v>44</v>
      </c>
      <c r="AT2" s="117">
        <v>45</v>
      </c>
      <c r="AU2" s="117">
        <v>46</v>
      </c>
      <c r="AV2" s="117">
        <v>47</v>
      </c>
      <c r="AW2" s="117">
        <v>48</v>
      </c>
      <c r="AX2" s="117">
        <v>49</v>
      </c>
      <c r="AY2" s="117">
        <v>50</v>
      </c>
      <c r="AZ2" s="117">
        <v>51</v>
      </c>
      <c r="BA2" s="117">
        <v>52</v>
      </c>
      <c r="BB2" s="117">
        <v>53</v>
      </c>
      <c r="BC2" s="117">
        <v>54</v>
      </c>
      <c r="BD2" s="117">
        <v>55</v>
      </c>
      <c r="BE2" s="117">
        <v>56</v>
      </c>
      <c r="BF2" s="117">
        <v>57</v>
      </c>
      <c r="BG2" s="117">
        <v>58</v>
      </c>
      <c r="BH2" s="117">
        <v>59</v>
      </c>
      <c r="BI2" s="117">
        <v>60</v>
      </c>
      <c r="BJ2" s="117">
        <v>61</v>
      </c>
      <c r="BK2" s="117">
        <v>62</v>
      </c>
      <c r="BL2" s="117">
        <v>63</v>
      </c>
      <c r="BM2" s="117">
        <v>64</v>
      </c>
      <c r="BN2" s="117">
        <v>65</v>
      </c>
      <c r="BO2" s="117">
        <v>66</v>
      </c>
      <c r="BP2" s="117">
        <v>67</v>
      </c>
      <c r="BQ2" s="117">
        <v>68</v>
      </c>
      <c r="BR2" s="117">
        <v>69</v>
      </c>
      <c r="BS2" s="117">
        <v>70</v>
      </c>
      <c r="BT2" s="117">
        <v>71</v>
      </c>
      <c r="BU2" s="117">
        <v>72</v>
      </c>
      <c r="BV2" s="117">
        <v>73</v>
      </c>
      <c r="BW2" s="117">
        <v>74</v>
      </c>
      <c r="BX2" s="117">
        <v>75</v>
      </c>
      <c r="BY2" s="117">
        <v>76</v>
      </c>
      <c r="BZ2" s="117">
        <v>77</v>
      </c>
      <c r="CA2" s="117">
        <v>78</v>
      </c>
      <c r="CB2" s="117">
        <v>79</v>
      </c>
      <c r="CC2" s="117">
        <v>80</v>
      </c>
      <c r="CD2" s="117">
        <v>81</v>
      </c>
      <c r="CE2" s="117">
        <v>82</v>
      </c>
      <c r="CF2" s="117">
        <v>83</v>
      </c>
      <c r="CG2" s="117">
        <v>84</v>
      </c>
      <c r="CH2" s="117">
        <v>85</v>
      </c>
      <c r="CI2" s="117">
        <v>86</v>
      </c>
      <c r="CJ2" s="117">
        <v>87</v>
      </c>
      <c r="CK2" s="117">
        <v>88</v>
      </c>
      <c r="CL2" s="117">
        <v>89</v>
      </c>
      <c r="CM2" s="117">
        <v>90</v>
      </c>
      <c r="CN2" s="117">
        <v>91</v>
      </c>
      <c r="CO2" s="117">
        <v>92</v>
      </c>
      <c r="CP2" s="117">
        <v>93</v>
      </c>
      <c r="CQ2" s="117">
        <v>94</v>
      </c>
      <c r="CR2" s="117">
        <v>95</v>
      </c>
      <c r="CS2" s="117">
        <v>96</v>
      </c>
      <c r="CT2" s="117">
        <v>97</v>
      </c>
      <c r="CU2" s="117">
        <v>98</v>
      </c>
      <c r="CV2" s="117">
        <v>99</v>
      </c>
      <c r="CW2" s="117">
        <v>100</v>
      </c>
      <c r="CX2" s="117">
        <v>101</v>
      </c>
      <c r="CY2" s="117">
        <v>102</v>
      </c>
      <c r="CZ2" s="117">
        <v>103</v>
      </c>
      <c r="DA2" s="117">
        <v>104</v>
      </c>
      <c r="DB2" s="117">
        <v>105</v>
      </c>
      <c r="DC2" s="117">
        <v>106</v>
      </c>
      <c r="DD2" s="117">
        <v>107</v>
      </c>
      <c r="DE2" s="117">
        <v>108</v>
      </c>
      <c r="DF2" s="117">
        <v>109</v>
      </c>
      <c r="DG2" s="117">
        <v>110</v>
      </c>
      <c r="DH2" s="117">
        <v>111</v>
      </c>
      <c r="DI2" s="117">
        <v>112</v>
      </c>
      <c r="DJ2" s="117">
        <v>113</v>
      </c>
      <c r="DK2" s="117">
        <v>114</v>
      </c>
      <c r="DL2" s="117">
        <v>115</v>
      </c>
      <c r="DM2" s="117">
        <v>116</v>
      </c>
      <c r="DN2" s="117">
        <v>117</v>
      </c>
      <c r="DO2" s="117">
        <v>118</v>
      </c>
      <c r="DP2" s="117">
        <v>119</v>
      </c>
      <c r="DQ2" s="117">
        <v>120</v>
      </c>
      <c r="DR2" s="117">
        <v>121</v>
      </c>
      <c r="DS2" s="117">
        <v>122</v>
      </c>
      <c r="DT2" s="117">
        <v>123</v>
      </c>
      <c r="DU2" s="117">
        <v>124</v>
      </c>
      <c r="DV2" s="117">
        <v>125</v>
      </c>
      <c r="DW2" s="117">
        <v>126</v>
      </c>
      <c r="DX2" s="117">
        <v>127</v>
      </c>
      <c r="DY2" s="117">
        <v>128</v>
      </c>
      <c r="DZ2" s="117">
        <v>129</v>
      </c>
      <c r="EA2" s="117">
        <v>130</v>
      </c>
      <c r="EB2" s="117">
        <v>131</v>
      </c>
      <c r="EC2" s="117">
        <v>132</v>
      </c>
    </row>
    <row r="3" spans="1:133" s="119" customFormat="1" ht="110.4" x14ac:dyDescent="0.3">
      <c r="A3" s="118"/>
      <c r="B3" s="284" t="s">
        <v>4</v>
      </c>
      <c r="C3" s="284" t="s">
        <v>5</v>
      </c>
      <c r="D3" s="284" t="s">
        <v>6</v>
      </c>
      <c r="E3" s="284" t="s">
        <v>7</v>
      </c>
      <c r="F3" s="284" t="s">
        <v>8</v>
      </c>
      <c r="G3" s="285" t="s">
        <v>9</v>
      </c>
      <c r="H3" s="286" t="s">
        <v>10</v>
      </c>
      <c r="I3" s="284" t="s">
        <v>11</v>
      </c>
      <c r="J3" s="285" t="s">
        <v>12</v>
      </c>
      <c r="K3" s="285" t="s">
        <v>13</v>
      </c>
      <c r="L3" s="284" t="s">
        <v>14</v>
      </c>
      <c r="M3" s="284" t="s">
        <v>76</v>
      </c>
      <c r="N3" s="284" t="s">
        <v>77</v>
      </c>
      <c r="O3" s="287" t="s">
        <v>16</v>
      </c>
      <c r="P3" s="286" t="s">
        <v>15</v>
      </c>
      <c r="Q3" s="288" t="s">
        <v>17</v>
      </c>
      <c r="R3" s="289" t="s">
        <v>18</v>
      </c>
      <c r="S3" s="286" t="s">
        <v>38</v>
      </c>
      <c r="T3" s="289" t="s">
        <v>17</v>
      </c>
      <c r="U3" s="289" t="s">
        <v>18</v>
      </c>
      <c r="V3" s="286" t="s">
        <v>37</v>
      </c>
      <c r="W3" s="289" t="s">
        <v>17</v>
      </c>
      <c r="X3" s="289" t="s">
        <v>18</v>
      </c>
      <c r="Y3" s="286" t="s">
        <v>36</v>
      </c>
      <c r="Z3" s="289" t="s">
        <v>17</v>
      </c>
      <c r="AA3" s="289" t="s">
        <v>18</v>
      </c>
      <c r="AB3" s="286" t="s">
        <v>35</v>
      </c>
      <c r="AC3" s="290" t="s">
        <v>17</v>
      </c>
      <c r="AD3" s="290" t="s">
        <v>18</v>
      </c>
      <c r="AE3" s="291" t="s">
        <v>34</v>
      </c>
      <c r="AF3" s="290" t="s">
        <v>17</v>
      </c>
      <c r="AG3" s="290" t="s">
        <v>18</v>
      </c>
      <c r="AH3" s="291" t="s">
        <v>33</v>
      </c>
      <c r="AI3" s="289" t="s">
        <v>17</v>
      </c>
      <c r="AJ3" s="289" t="s">
        <v>18</v>
      </c>
      <c r="AK3" s="291" t="s">
        <v>32</v>
      </c>
      <c r="AL3" s="289" t="s">
        <v>17</v>
      </c>
      <c r="AM3" s="289" t="s">
        <v>18</v>
      </c>
      <c r="AN3" s="291" t="s">
        <v>31</v>
      </c>
      <c r="AO3" s="289" t="s">
        <v>17</v>
      </c>
      <c r="AP3" s="289" t="s">
        <v>18</v>
      </c>
      <c r="AQ3" s="291" t="s">
        <v>30</v>
      </c>
      <c r="AR3" s="289" t="s">
        <v>17</v>
      </c>
      <c r="AS3" s="289" t="s">
        <v>18</v>
      </c>
      <c r="AT3" s="291" t="s">
        <v>81</v>
      </c>
      <c r="AU3" s="289" t="s">
        <v>17</v>
      </c>
      <c r="AV3" s="289" t="s">
        <v>18</v>
      </c>
      <c r="AW3" s="291" t="s">
        <v>82</v>
      </c>
      <c r="AX3" s="289" t="s">
        <v>17</v>
      </c>
      <c r="AY3" s="289" t="s">
        <v>18</v>
      </c>
      <c r="AZ3" s="291" t="s">
        <v>78</v>
      </c>
      <c r="BA3" s="289" t="s">
        <v>17</v>
      </c>
      <c r="BB3" s="289" t="s">
        <v>18</v>
      </c>
      <c r="BC3" s="291" t="s">
        <v>84</v>
      </c>
      <c r="BD3" s="289" t="s">
        <v>17</v>
      </c>
      <c r="BE3" s="289" t="s">
        <v>18</v>
      </c>
      <c r="BF3" s="291" t="s">
        <v>86</v>
      </c>
      <c r="BG3" s="289" t="s">
        <v>17</v>
      </c>
      <c r="BH3" s="289" t="s">
        <v>18</v>
      </c>
      <c r="BI3" s="284" t="s">
        <v>244</v>
      </c>
      <c r="BJ3" s="284" t="s">
        <v>19</v>
      </c>
      <c r="BK3" s="284" t="s">
        <v>20</v>
      </c>
      <c r="BL3" s="284" t="s">
        <v>29</v>
      </c>
      <c r="BM3" s="285" t="s">
        <v>21</v>
      </c>
      <c r="BN3" s="286" t="s">
        <v>22</v>
      </c>
      <c r="BO3" s="284" t="s">
        <v>208</v>
      </c>
      <c r="BP3" s="284" t="s">
        <v>209</v>
      </c>
      <c r="BQ3" s="286" t="s">
        <v>210</v>
      </c>
      <c r="BR3" s="286" t="s">
        <v>88</v>
      </c>
      <c r="BS3" s="292" t="s">
        <v>89</v>
      </c>
      <c r="BT3" s="293" t="s">
        <v>24</v>
      </c>
      <c r="BU3" s="293" t="s">
        <v>25</v>
      </c>
      <c r="BV3" s="293" t="s">
        <v>28</v>
      </c>
      <c r="BW3" s="293" t="s">
        <v>90</v>
      </c>
      <c r="BX3" s="294" t="s">
        <v>91</v>
      </c>
      <c r="BY3" s="292" t="s">
        <v>92</v>
      </c>
      <c r="BZ3" s="294" t="s">
        <v>26</v>
      </c>
      <c r="CA3" s="284" t="s">
        <v>66</v>
      </c>
      <c r="CB3" s="284" t="s">
        <v>67</v>
      </c>
      <c r="CC3" s="284" t="s">
        <v>68</v>
      </c>
      <c r="CD3" s="294" t="s">
        <v>93</v>
      </c>
      <c r="CE3" s="293" t="s">
        <v>94</v>
      </c>
      <c r="CF3" s="293" t="s">
        <v>95</v>
      </c>
      <c r="CG3" s="293" t="s">
        <v>96</v>
      </c>
      <c r="CH3" s="293" t="s">
        <v>97</v>
      </c>
      <c r="CI3" s="293" t="s">
        <v>98</v>
      </c>
      <c r="CJ3" s="293" t="s">
        <v>99</v>
      </c>
      <c r="CK3" s="293" t="s">
        <v>100</v>
      </c>
      <c r="CL3" s="293" t="s">
        <v>101</v>
      </c>
      <c r="CM3" s="293" t="s">
        <v>102</v>
      </c>
      <c r="CN3" s="293" t="s">
        <v>103</v>
      </c>
      <c r="CO3" s="293" t="s">
        <v>104</v>
      </c>
      <c r="CP3" s="293" t="s">
        <v>314</v>
      </c>
      <c r="CQ3" s="293" t="s">
        <v>105</v>
      </c>
      <c r="CR3" s="293" t="s">
        <v>106</v>
      </c>
      <c r="CS3" s="293" t="s">
        <v>75</v>
      </c>
      <c r="CT3" s="295" t="s">
        <v>64</v>
      </c>
      <c r="CU3" s="294" t="s">
        <v>69</v>
      </c>
      <c r="CV3" s="294" t="s">
        <v>70</v>
      </c>
      <c r="CW3" s="294" t="s">
        <v>71</v>
      </c>
      <c r="CX3" s="294" t="s">
        <v>72</v>
      </c>
      <c r="CY3" s="296" t="s">
        <v>74</v>
      </c>
      <c r="CZ3" s="297" t="s">
        <v>73</v>
      </c>
      <c r="DA3" s="298" t="s">
        <v>306</v>
      </c>
      <c r="DB3" s="298" t="s">
        <v>315</v>
      </c>
      <c r="DC3" s="298" t="s">
        <v>316</v>
      </c>
      <c r="DD3" s="299" t="s">
        <v>100</v>
      </c>
      <c r="DE3" s="299" t="s">
        <v>307</v>
      </c>
      <c r="DF3" s="299" t="s">
        <v>102</v>
      </c>
      <c r="DG3" s="299" t="s">
        <v>103</v>
      </c>
      <c r="DH3" s="299" t="s">
        <v>104</v>
      </c>
      <c r="DI3" s="299" t="s">
        <v>308</v>
      </c>
      <c r="DJ3" s="129" t="s">
        <v>88</v>
      </c>
      <c r="DK3" s="130" t="s">
        <v>89</v>
      </c>
      <c r="DL3" s="131" t="s">
        <v>24</v>
      </c>
      <c r="DM3" s="131" t="s">
        <v>25</v>
      </c>
      <c r="DN3" s="131" t="s">
        <v>28</v>
      </c>
      <c r="DO3" s="131" t="s">
        <v>90</v>
      </c>
      <c r="DP3" s="132" t="s">
        <v>91</v>
      </c>
      <c r="DQ3" s="130" t="s">
        <v>92</v>
      </c>
      <c r="DR3" s="132" t="s">
        <v>26</v>
      </c>
      <c r="DS3" s="284" t="s">
        <v>66</v>
      </c>
      <c r="DT3" s="284" t="s">
        <v>67</v>
      </c>
      <c r="DU3" s="284" t="s">
        <v>68</v>
      </c>
      <c r="DV3" s="132" t="s">
        <v>93</v>
      </c>
      <c r="DW3" s="131" t="s">
        <v>94</v>
      </c>
      <c r="DX3" s="131" t="s">
        <v>95</v>
      </c>
      <c r="DY3" s="299" t="s">
        <v>308</v>
      </c>
      <c r="DZ3" s="300" t="s">
        <v>305</v>
      </c>
      <c r="EA3" s="301" t="s">
        <v>1071</v>
      </c>
      <c r="EB3" s="302" t="s">
        <v>3031</v>
      </c>
      <c r="EC3" s="298" t="s">
        <v>3032</v>
      </c>
    </row>
    <row r="4" spans="1:133" hidden="1" x14ac:dyDescent="0.3">
      <c r="A4" s="107"/>
      <c r="B4" s="145" t="s">
        <v>1121</v>
      </c>
      <c r="C4" s="181">
        <v>1024505176</v>
      </c>
      <c r="D4" s="145" t="s">
        <v>1122</v>
      </c>
      <c r="E4" s="145" t="s">
        <v>291</v>
      </c>
      <c r="F4" s="145" t="s">
        <v>1120</v>
      </c>
      <c r="G4" s="142">
        <v>45719</v>
      </c>
      <c r="H4" s="104">
        <v>18200000</v>
      </c>
      <c r="I4" s="145" t="s">
        <v>1123</v>
      </c>
      <c r="J4" s="142">
        <v>45719</v>
      </c>
      <c r="K4" s="98">
        <v>45996</v>
      </c>
      <c r="L4" s="145" t="s">
        <v>288</v>
      </c>
      <c r="M4" s="145" t="s">
        <v>288</v>
      </c>
      <c r="N4" s="145" t="s">
        <v>288</v>
      </c>
      <c r="O4" s="312">
        <v>10</v>
      </c>
      <c r="P4" s="104">
        <v>1866667</v>
      </c>
      <c r="Q4" s="101">
        <v>45719</v>
      </c>
      <c r="R4" s="101">
        <v>45747</v>
      </c>
      <c r="S4" s="104">
        <v>2000000</v>
      </c>
      <c r="T4" s="141">
        <v>45748</v>
      </c>
      <c r="U4" s="141">
        <v>45777</v>
      </c>
      <c r="V4" s="104">
        <v>2000000</v>
      </c>
      <c r="W4" s="141">
        <v>45778</v>
      </c>
      <c r="X4" s="141">
        <v>45808</v>
      </c>
      <c r="Y4" s="104">
        <v>2000000</v>
      </c>
      <c r="Z4" s="141">
        <v>45809</v>
      </c>
      <c r="AA4" s="141">
        <v>45838</v>
      </c>
      <c r="AB4" s="104">
        <v>2000000</v>
      </c>
      <c r="AC4" s="141">
        <v>45839</v>
      </c>
      <c r="AD4" s="141">
        <v>45869</v>
      </c>
      <c r="AE4" s="104">
        <v>2000000</v>
      </c>
      <c r="AF4" s="141">
        <v>45870</v>
      </c>
      <c r="AG4" s="141">
        <v>45900</v>
      </c>
      <c r="AH4" s="104">
        <v>2000000</v>
      </c>
      <c r="AI4" s="141">
        <v>45901</v>
      </c>
      <c r="AJ4" s="141">
        <v>45930</v>
      </c>
      <c r="AK4" s="104">
        <v>2000000</v>
      </c>
      <c r="AL4" s="141">
        <v>45931</v>
      </c>
      <c r="AM4" s="141">
        <v>45961</v>
      </c>
      <c r="AN4" s="104">
        <v>2000000</v>
      </c>
      <c r="AO4" s="141">
        <v>45962</v>
      </c>
      <c r="AP4" s="141">
        <v>45991</v>
      </c>
      <c r="AQ4" s="102">
        <v>333333</v>
      </c>
      <c r="AR4" s="141">
        <v>45992</v>
      </c>
      <c r="AS4" s="141">
        <v>45996</v>
      </c>
      <c r="BI4" s="139" t="s">
        <v>299</v>
      </c>
      <c r="BJ4" s="144" t="s">
        <v>907</v>
      </c>
      <c r="BK4" s="144" t="s">
        <v>908</v>
      </c>
      <c r="BL4" s="122">
        <v>435</v>
      </c>
      <c r="BM4" s="141">
        <v>45719.666608796295</v>
      </c>
      <c r="BN4" s="156">
        <v>99150000</v>
      </c>
      <c r="BO4" s="139">
        <v>1425</v>
      </c>
      <c r="BP4" s="141">
        <v>45719.709143518521</v>
      </c>
      <c r="BQ4" s="153">
        <v>18200000</v>
      </c>
      <c r="BR4" s="139"/>
      <c r="BS4" s="139"/>
      <c r="CS4" s="147" t="s">
        <v>1124</v>
      </c>
      <c r="CT4" s="148">
        <v>1024505176</v>
      </c>
      <c r="CU4" s="139">
        <v>495</v>
      </c>
      <c r="CV4" s="139" t="s">
        <v>931</v>
      </c>
      <c r="CY4" s="170">
        <v>7310</v>
      </c>
      <c r="CZ4" s="140" t="s">
        <v>290</v>
      </c>
      <c r="DA4" s="151">
        <f t="shared" ref="DA4:DA67" si="0">P4+S4+V4+Y4+AB4+AE4+AH4+AK4+AN4+AQ4+AT4+AW4+AZ4+BC4+BF4</f>
        <v>18200000</v>
      </c>
      <c r="DB4" s="164">
        <f t="shared" ref="DB4:DB67" si="1">H4+BZ4-DA4</f>
        <v>0</v>
      </c>
      <c r="DC4" s="151">
        <f t="shared" ref="DC4:DC67" si="2">BQ4+CF4-DA4</f>
        <v>0</v>
      </c>
      <c r="DZ4" s="206" t="s">
        <v>1125</v>
      </c>
      <c r="EA4" s="160"/>
      <c r="EB4" s="154" t="e">
        <v>#N/A</v>
      </c>
      <c r="EC4" s="142" t="s">
        <v>288</v>
      </c>
    </row>
    <row r="5" spans="1:133" hidden="1" x14ac:dyDescent="0.3">
      <c r="A5" s="182"/>
      <c r="B5" s="145" t="s">
        <v>1157</v>
      </c>
      <c r="C5" s="181">
        <v>52204196</v>
      </c>
      <c r="D5" s="145" t="s">
        <v>1158</v>
      </c>
      <c r="E5" s="145" t="s">
        <v>291</v>
      </c>
      <c r="F5" s="145" t="s">
        <v>1159</v>
      </c>
      <c r="G5" s="98">
        <v>45783</v>
      </c>
      <c r="H5" s="104">
        <v>45500000</v>
      </c>
      <c r="I5" s="145" t="s">
        <v>1152</v>
      </c>
      <c r="J5" s="98">
        <v>45783</v>
      </c>
      <c r="K5" s="98">
        <v>45996</v>
      </c>
      <c r="L5" s="145" t="s">
        <v>288</v>
      </c>
      <c r="M5" s="145" t="s">
        <v>288</v>
      </c>
      <c r="N5" s="145" t="s">
        <v>288</v>
      </c>
      <c r="O5" s="122">
        <v>8</v>
      </c>
      <c r="P5" s="104">
        <v>5416667</v>
      </c>
      <c r="Q5" s="150">
        <v>45783</v>
      </c>
      <c r="R5" s="141">
        <v>45808</v>
      </c>
      <c r="S5" s="104">
        <v>6500000</v>
      </c>
      <c r="T5" s="141">
        <v>45809</v>
      </c>
      <c r="U5" s="141">
        <v>45838</v>
      </c>
      <c r="V5" s="104">
        <v>6500000</v>
      </c>
      <c r="W5" s="141">
        <v>45839</v>
      </c>
      <c r="X5" s="141">
        <v>45869</v>
      </c>
      <c r="Y5" s="104">
        <v>6500000</v>
      </c>
      <c r="Z5" s="141">
        <v>45870</v>
      </c>
      <c r="AA5" s="141">
        <v>45900</v>
      </c>
      <c r="AB5" s="104">
        <v>6500000</v>
      </c>
      <c r="AC5" s="141">
        <v>45901</v>
      </c>
      <c r="AD5" s="141">
        <v>45930</v>
      </c>
      <c r="AE5" s="104">
        <v>6500000</v>
      </c>
      <c r="AF5" s="141">
        <v>45931</v>
      </c>
      <c r="AG5" s="141">
        <v>45961</v>
      </c>
      <c r="AH5" s="104">
        <v>6500000</v>
      </c>
      <c r="AI5" s="141">
        <v>45962</v>
      </c>
      <c r="AJ5" s="141">
        <v>45991</v>
      </c>
      <c r="AK5" s="102">
        <v>1083333</v>
      </c>
      <c r="AL5" s="141">
        <v>45992</v>
      </c>
      <c r="AM5" s="141">
        <v>45996</v>
      </c>
      <c r="BI5" s="139" t="s">
        <v>277</v>
      </c>
      <c r="BJ5" s="139" t="s">
        <v>707</v>
      </c>
      <c r="BK5" s="146" t="s">
        <v>708</v>
      </c>
      <c r="BL5" s="122">
        <v>993</v>
      </c>
      <c r="BM5" s="141">
        <v>45782.703067129631</v>
      </c>
      <c r="BN5" s="156">
        <v>45500000</v>
      </c>
      <c r="BO5" s="139">
        <v>2813</v>
      </c>
      <c r="BP5" s="141">
        <v>45783</v>
      </c>
      <c r="BQ5" s="153">
        <v>45500000</v>
      </c>
      <c r="CS5" s="147" t="s">
        <v>1161</v>
      </c>
      <c r="CT5" s="99">
        <v>52204196</v>
      </c>
      <c r="CU5" s="139">
        <v>734</v>
      </c>
      <c r="CV5" s="139" t="s">
        <v>778</v>
      </c>
      <c r="CY5" s="143">
        <v>7210</v>
      </c>
      <c r="CZ5" s="143" t="s">
        <v>290</v>
      </c>
      <c r="DA5" s="151">
        <f t="shared" si="0"/>
        <v>45500000</v>
      </c>
      <c r="DB5" s="164">
        <f t="shared" si="1"/>
        <v>0</v>
      </c>
      <c r="DC5" s="151">
        <f t="shared" si="2"/>
        <v>0</v>
      </c>
      <c r="DZ5" s="310" t="s">
        <v>1162</v>
      </c>
      <c r="EA5" s="160"/>
      <c r="EB5" s="154">
        <v>46118</v>
      </c>
      <c r="EC5" s="142" t="s">
        <v>288</v>
      </c>
    </row>
    <row r="6" spans="1:133" hidden="1" x14ac:dyDescent="0.3">
      <c r="A6" s="184"/>
      <c r="B6" s="145" t="s">
        <v>1171</v>
      </c>
      <c r="C6" s="181">
        <v>1121816067</v>
      </c>
      <c r="D6" s="145" t="s">
        <v>1172</v>
      </c>
      <c r="E6" s="145" t="s">
        <v>291</v>
      </c>
      <c r="F6" s="145" t="s">
        <v>1173</v>
      </c>
      <c r="G6" s="98">
        <v>45812</v>
      </c>
      <c r="H6" s="104">
        <v>24082500</v>
      </c>
      <c r="I6" s="145" t="s">
        <v>1174</v>
      </c>
      <c r="J6" s="98">
        <v>45812</v>
      </c>
      <c r="K6" s="98">
        <v>46009</v>
      </c>
      <c r="L6" s="145" t="s">
        <v>288</v>
      </c>
      <c r="M6" s="145" t="s">
        <v>288</v>
      </c>
      <c r="N6" s="145" t="s">
        <v>288</v>
      </c>
      <c r="O6" s="122">
        <v>7</v>
      </c>
      <c r="P6" s="104">
        <v>3334500</v>
      </c>
      <c r="Q6" s="150">
        <v>45812</v>
      </c>
      <c r="R6" s="141">
        <v>45838</v>
      </c>
      <c r="S6" s="104">
        <v>3705000</v>
      </c>
      <c r="T6" s="141">
        <v>45839</v>
      </c>
      <c r="U6" s="141">
        <v>45869</v>
      </c>
      <c r="V6" s="104">
        <v>3705000</v>
      </c>
      <c r="W6" s="141">
        <v>45870</v>
      </c>
      <c r="X6" s="141">
        <v>45900</v>
      </c>
      <c r="Y6" s="104">
        <v>3705000</v>
      </c>
      <c r="Z6" s="141">
        <v>45901</v>
      </c>
      <c r="AA6" s="141">
        <v>45930</v>
      </c>
      <c r="AB6" s="104">
        <v>3705000</v>
      </c>
      <c r="AC6" s="141">
        <v>45931</v>
      </c>
      <c r="AD6" s="141">
        <v>45961</v>
      </c>
      <c r="AE6" s="104">
        <v>3705000</v>
      </c>
      <c r="AF6" s="141">
        <v>45962</v>
      </c>
      <c r="AG6" s="141">
        <v>45991</v>
      </c>
      <c r="AH6" s="102">
        <v>2223000</v>
      </c>
      <c r="AI6" s="141">
        <v>45992</v>
      </c>
      <c r="AJ6" s="141">
        <v>46009</v>
      </c>
      <c r="BI6" s="146" t="s">
        <v>277</v>
      </c>
      <c r="BJ6" s="139" t="s">
        <v>1177</v>
      </c>
      <c r="BK6" s="146" t="s">
        <v>272</v>
      </c>
      <c r="BL6" s="122">
        <v>1100</v>
      </c>
      <c r="BM6" s="141">
        <v>45791.687384259261</v>
      </c>
      <c r="BN6" s="156">
        <v>24082500</v>
      </c>
      <c r="BO6" s="139">
        <v>3292</v>
      </c>
      <c r="BP6" s="141">
        <v>45812.659108796295</v>
      </c>
      <c r="BQ6" s="153">
        <v>24082500</v>
      </c>
      <c r="CS6" s="147" t="s">
        <v>1178</v>
      </c>
      <c r="CT6" s="148">
        <v>1121816067</v>
      </c>
      <c r="CU6" s="139">
        <v>735</v>
      </c>
      <c r="CV6" s="139" t="s">
        <v>786</v>
      </c>
      <c r="CY6" s="143">
        <v>7210</v>
      </c>
      <c r="CZ6" s="143" t="s">
        <v>290</v>
      </c>
      <c r="DA6" s="151">
        <f t="shared" si="0"/>
        <v>24082500</v>
      </c>
      <c r="DB6" s="164">
        <f t="shared" si="1"/>
        <v>0</v>
      </c>
      <c r="DC6" s="151">
        <f t="shared" si="2"/>
        <v>0</v>
      </c>
      <c r="DZ6" s="203" t="s">
        <v>1180</v>
      </c>
      <c r="EA6" s="207"/>
      <c r="EB6" s="154">
        <v>46041</v>
      </c>
      <c r="EC6" s="142" t="s">
        <v>288</v>
      </c>
    </row>
    <row r="7" spans="1:133" hidden="1" x14ac:dyDescent="0.3">
      <c r="A7" s="180"/>
      <c r="B7" s="145" t="s">
        <v>1203</v>
      </c>
      <c r="C7" s="183">
        <v>11518445</v>
      </c>
      <c r="D7" s="107" t="s">
        <v>284</v>
      </c>
      <c r="E7" s="145" t="s">
        <v>292</v>
      </c>
      <c r="F7" s="145" t="s">
        <v>352</v>
      </c>
      <c r="G7" s="98">
        <v>45853</v>
      </c>
      <c r="H7" s="104">
        <v>11875444</v>
      </c>
      <c r="I7" s="145" t="s">
        <v>1187</v>
      </c>
      <c r="J7" s="98">
        <v>45853</v>
      </c>
      <c r="K7" s="98">
        <v>46010</v>
      </c>
      <c r="L7" s="145" t="s">
        <v>288</v>
      </c>
      <c r="M7" s="145" t="s">
        <v>288</v>
      </c>
      <c r="N7" s="145" t="s">
        <v>288</v>
      </c>
      <c r="O7" s="122">
        <v>6</v>
      </c>
      <c r="P7" s="104">
        <v>1225852</v>
      </c>
      <c r="Q7" s="150">
        <v>45853</v>
      </c>
      <c r="R7" s="141">
        <v>45869</v>
      </c>
      <c r="S7" s="104">
        <v>2298473</v>
      </c>
      <c r="T7" s="141">
        <v>45870</v>
      </c>
      <c r="U7" s="141">
        <v>45900</v>
      </c>
      <c r="V7" s="104">
        <v>2298473</v>
      </c>
      <c r="W7" s="141">
        <v>45901</v>
      </c>
      <c r="X7" s="141">
        <v>45930</v>
      </c>
      <c r="Y7" s="104">
        <v>2298473</v>
      </c>
      <c r="Z7" s="141">
        <v>45931</v>
      </c>
      <c r="AA7" s="141">
        <v>45961</v>
      </c>
      <c r="AB7" s="104">
        <v>2298473</v>
      </c>
      <c r="AC7" s="141">
        <v>45962</v>
      </c>
      <c r="AD7" s="141">
        <v>45991</v>
      </c>
      <c r="AE7" s="102">
        <v>1455700</v>
      </c>
      <c r="AF7" s="141">
        <v>45992</v>
      </c>
      <c r="AG7" s="141">
        <v>46010</v>
      </c>
      <c r="BI7" s="143" t="s">
        <v>278</v>
      </c>
      <c r="BJ7" s="139" t="s">
        <v>332</v>
      </c>
      <c r="BK7" s="143" t="s">
        <v>280</v>
      </c>
      <c r="BL7" s="122">
        <v>1552</v>
      </c>
      <c r="BM7" s="141">
        <v>45853.979270833333</v>
      </c>
      <c r="BN7" s="156">
        <v>3174935420</v>
      </c>
      <c r="BO7" s="139">
        <v>3806</v>
      </c>
      <c r="BP7" s="141">
        <v>45853</v>
      </c>
      <c r="BQ7" s="153">
        <v>11875444</v>
      </c>
      <c r="CS7" s="147" t="s">
        <v>356</v>
      </c>
      <c r="CT7" s="148">
        <v>11518445</v>
      </c>
      <c r="CU7" s="139">
        <v>27</v>
      </c>
      <c r="CV7" s="139" t="s">
        <v>783</v>
      </c>
      <c r="CY7" s="143">
        <v>7490</v>
      </c>
      <c r="CZ7" s="143" t="s">
        <v>290</v>
      </c>
      <c r="DA7" s="151">
        <f t="shared" si="0"/>
        <v>11875444</v>
      </c>
      <c r="DB7" s="164">
        <f t="shared" si="1"/>
        <v>0</v>
      </c>
      <c r="DC7" s="151">
        <f t="shared" si="2"/>
        <v>0</v>
      </c>
      <c r="DZ7" s="211" t="s">
        <v>1204</v>
      </c>
      <c r="EA7" s="207" t="s">
        <v>271</v>
      </c>
      <c r="EB7" s="154" t="e">
        <v>#N/A</v>
      </c>
      <c r="EC7" s="142" t="s">
        <v>288</v>
      </c>
    </row>
    <row r="8" spans="1:133" hidden="1" x14ac:dyDescent="0.3">
      <c r="A8" s="145" t="s">
        <v>3002</v>
      </c>
      <c r="B8" s="145" t="s">
        <v>1257</v>
      </c>
      <c r="C8" s="181">
        <v>1122648374</v>
      </c>
      <c r="D8" s="145" t="s">
        <v>616</v>
      </c>
      <c r="E8" s="145" t="s">
        <v>291</v>
      </c>
      <c r="F8" s="145" t="s">
        <v>613</v>
      </c>
      <c r="G8" s="98">
        <v>45853</v>
      </c>
      <c r="H8" s="104">
        <v>14954038</v>
      </c>
      <c r="I8" s="145" t="s">
        <v>1187</v>
      </c>
      <c r="J8" s="98">
        <v>45853</v>
      </c>
      <c r="K8" s="98">
        <v>46010</v>
      </c>
      <c r="L8" s="145" t="s">
        <v>288</v>
      </c>
      <c r="M8" s="145" t="s">
        <v>288</v>
      </c>
      <c r="N8" s="145" t="s">
        <v>288</v>
      </c>
      <c r="O8" s="122">
        <v>7</v>
      </c>
      <c r="P8" s="104">
        <v>1543643</v>
      </c>
      <c r="Q8" s="150">
        <v>45853</v>
      </c>
      <c r="R8" s="141">
        <v>45869</v>
      </c>
      <c r="S8" s="104">
        <v>2894330</v>
      </c>
      <c r="T8" s="141">
        <v>45870</v>
      </c>
      <c r="U8" s="141">
        <v>45900</v>
      </c>
      <c r="V8" s="104">
        <v>2894330</v>
      </c>
      <c r="W8" s="141">
        <v>45901</v>
      </c>
      <c r="X8" s="141">
        <v>45930</v>
      </c>
      <c r="Y8" s="104">
        <v>2894330</v>
      </c>
      <c r="Z8" s="141">
        <v>45931</v>
      </c>
      <c r="AA8" s="141">
        <v>45961</v>
      </c>
      <c r="AB8" s="104">
        <v>96478</v>
      </c>
      <c r="AC8" s="141">
        <v>45962</v>
      </c>
      <c r="AD8" s="141">
        <v>45962</v>
      </c>
      <c r="AE8" s="102">
        <v>675344</v>
      </c>
      <c r="AF8" s="141">
        <v>46036</v>
      </c>
      <c r="AG8" s="141">
        <v>46042</v>
      </c>
      <c r="AH8" s="151"/>
      <c r="AI8" s="142">
        <v>46043</v>
      </c>
      <c r="AJ8" s="142">
        <v>46083</v>
      </c>
      <c r="BI8" s="138" t="s">
        <v>703</v>
      </c>
      <c r="BJ8" s="138" t="s">
        <v>712</v>
      </c>
      <c r="BK8" s="138" t="s">
        <v>280</v>
      </c>
      <c r="BL8" s="122">
        <v>1541</v>
      </c>
      <c r="BM8" s="141">
        <v>45853.483865740738</v>
      </c>
      <c r="BN8" s="156">
        <v>14954038</v>
      </c>
      <c r="BO8" s="139">
        <v>3774</v>
      </c>
      <c r="BP8" s="141">
        <v>45853</v>
      </c>
      <c r="BQ8" s="153">
        <v>14954038</v>
      </c>
      <c r="CK8" s="139">
        <v>1</v>
      </c>
      <c r="CL8" s="154">
        <v>45963</v>
      </c>
      <c r="CM8" s="139">
        <v>1</v>
      </c>
      <c r="CN8" s="154">
        <v>46036</v>
      </c>
      <c r="CO8" s="154">
        <v>46083</v>
      </c>
      <c r="CP8" s="154">
        <v>46083</v>
      </c>
      <c r="CS8" s="147" t="s">
        <v>733</v>
      </c>
      <c r="CT8" s="148">
        <v>1122648374</v>
      </c>
      <c r="CU8" s="139">
        <v>747</v>
      </c>
      <c r="CV8" s="139" t="s">
        <v>780</v>
      </c>
      <c r="CY8" s="143">
        <v>7490</v>
      </c>
      <c r="CZ8" s="143" t="s">
        <v>290</v>
      </c>
      <c r="DA8" s="151">
        <f t="shared" si="0"/>
        <v>10998455</v>
      </c>
      <c r="DB8" s="164">
        <f t="shared" si="1"/>
        <v>3955583</v>
      </c>
      <c r="DC8" s="151">
        <f t="shared" si="2"/>
        <v>3955583</v>
      </c>
      <c r="DZ8" s="140" t="s">
        <v>1258</v>
      </c>
      <c r="EA8" s="160"/>
      <c r="EB8" s="154">
        <v>46038</v>
      </c>
      <c r="EC8" s="142" t="s">
        <v>288</v>
      </c>
    </row>
    <row r="9" spans="1:133" hidden="1" x14ac:dyDescent="0.3">
      <c r="A9" s="145"/>
      <c r="B9" s="145" t="s">
        <v>1267</v>
      </c>
      <c r="C9" s="181">
        <v>1121940371</v>
      </c>
      <c r="D9" s="145" t="s">
        <v>1268</v>
      </c>
      <c r="E9" s="145" t="s">
        <v>291</v>
      </c>
      <c r="F9" s="145" t="s">
        <v>1269</v>
      </c>
      <c r="G9" s="98">
        <v>45853</v>
      </c>
      <c r="H9" s="104">
        <v>13611108</v>
      </c>
      <c r="I9" s="145" t="s">
        <v>828</v>
      </c>
      <c r="J9" s="98">
        <v>45853</v>
      </c>
      <c r="K9" s="98">
        <v>45995</v>
      </c>
      <c r="L9" s="145" t="s">
        <v>288</v>
      </c>
      <c r="M9" s="145" t="s">
        <v>288</v>
      </c>
      <c r="N9" s="145" t="s">
        <v>288</v>
      </c>
      <c r="O9" s="122">
        <v>6</v>
      </c>
      <c r="P9" s="104">
        <v>1555555</v>
      </c>
      <c r="Q9" s="150">
        <v>45853</v>
      </c>
      <c r="R9" s="141">
        <v>45869</v>
      </c>
      <c r="S9" s="104">
        <v>2916666</v>
      </c>
      <c r="T9" s="141">
        <v>45870</v>
      </c>
      <c r="U9" s="141">
        <v>45900</v>
      </c>
      <c r="V9" s="104">
        <v>2916666</v>
      </c>
      <c r="W9" s="141">
        <v>45901</v>
      </c>
      <c r="X9" s="141">
        <v>45930</v>
      </c>
      <c r="Y9" s="104">
        <v>2916666</v>
      </c>
      <c r="Z9" s="141">
        <v>45931</v>
      </c>
      <c r="AA9" s="141">
        <v>45961</v>
      </c>
      <c r="AB9" s="104">
        <v>2916666</v>
      </c>
      <c r="AC9" s="141">
        <v>45962</v>
      </c>
      <c r="AD9" s="141">
        <v>45991</v>
      </c>
      <c r="AE9" s="102">
        <v>388889</v>
      </c>
      <c r="AF9" s="141">
        <v>45992</v>
      </c>
      <c r="AG9" s="141">
        <v>45995</v>
      </c>
      <c r="BI9" s="146" t="s">
        <v>277</v>
      </c>
      <c r="BJ9" s="144" t="s">
        <v>1270</v>
      </c>
      <c r="BK9" s="146" t="s">
        <v>272</v>
      </c>
      <c r="BL9" s="122">
        <v>1420</v>
      </c>
      <c r="BM9" s="141">
        <v>45828.688206018516</v>
      </c>
      <c r="BN9" s="156">
        <v>13999997</v>
      </c>
      <c r="BO9" s="139">
        <v>3767</v>
      </c>
      <c r="BP9" s="141">
        <v>45853</v>
      </c>
      <c r="BQ9" s="153">
        <v>13611108</v>
      </c>
      <c r="CS9" s="147" t="s">
        <v>1271</v>
      </c>
      <c r="CT9" s="148">
        <v>1121940371</v>
      </c>
      <c r="CU9" s="139">
        <v>735</v>
      </c>
      <c r="CV9" s="139" t="s">
        <v>786</v>
      </c>
      <c r="CY9" s="143">
        <v>7490</v>
      </c>
      <c r="CZ9" s="143" t="s">
        <v>290</v>
      </c>
      <c r="DA9" s="151">
        <f t="shared" si="0"/>
        <v>13611108</v>
      </c>
      <c r="DB9" s="164">
        <f t="shared" si="1"/>
        <v>0</v>
      </c>
      <c r="DC9" s="151">
        <f t="shared" si="2"/>
        <v>0</v>
      </c>
      <c r="DZ9" s="140" t="s">
        <v>1272</v>
      </c>
      <c r="EA9" s="207"/>
      <c r="EB9" s="154">
        <v>46055</v>
      </c>
      <c r="EC9" s="142" t="s">
        <v>288</v>
      </c>
    </row>
    <row r="10" spans="1:133" ht="14.4" hidden="1" x14ac:dyDescent="0.3">
      <c r="A10" s="228"/>
      <c r="B10" s="145" t="s">
        <v>1317</v>
      </c>
      <c r="C10" s="181">
        <v>91245149</v>
      </c>
      <c r="D10" s="107" t="s">
        <v>1318</v>
      </c>
      <c r="E10" s="145" t="s">
        <v>291</v>
      </c>
      <c r="F10" s="145" t="s">
        <v>1319</v>
      </c>
      <c r="G10" s="98">
        <v>45902</v>
      </c>
      <c r="H10" s="104">
        <v>12500000</v>
      </c>
      <c r="I10" s="145" t="s">
        <v>319</v>
      </c>
      <c r="J10" s="98">
        <v>45902</v>
      </c>
      <c r="K10" s="98">
        <v>45992</v>
      </c>
      <c r="L10" s="145" t="s">
        <v>288</v>
      </c>
      <c r="M10" s="145" t="s">
        <v>288</v>
      </c>
      <c r="N10" s="145" t="s">
        <v>288</v>
      </c>
      <c r="O10" s="122">
        <v>3</v>
      </c>
      <c r="P10" s="104">
        <v>4027777</v>
      </c>
      <c r="Q10" s="150">
        <v>45902</v>
      </c>
      <c r="R10" s="141">
        <v>45930</v>
      </c>
      <c r="S10" s="104">
        <v>4166666</v>
      </c>
      <c r="T10" s="141">
        <v>45931</v>
      </c>
      <c r="U10" s="141">
        <v>45961</v>
      </c>
      <c r="V10" s="102">
        <v>4305557</v>
      </c>
      <c r="W10" s="141">
        <v>45962</v>
      </c>
      <c r="X10" s="141">
        <v>45992</v>
      </c>
      <c r="Y10" s="102"/>
      <c r="Z10" s="141"/>
      <c r="AA10" s="141"/>
      <c r="AB10" s="145"/>
      <c r="AC10" s="140"/>
      <c r="AD10" s="140"/>
      <c r="AE10" s="145"/>
      <c r="AF10" s="140"/>
      <c r="AG10" s="140"/>
      <c r="BI10" s="138" t="s">
        <v>282</v>
      </c>
      <c r="BJ10" s="139" t="s">
        <v>1181</v>
      </c>
      <c r="BK10" s="138" t="s">
        <v>1182</v>
      </c>
      <c r="BL10" s="122">
        <v>1978</v>
      </c>
      <c r="BM10" s="141">
        <v>45902</v>
      </c>
      <c r="BN10" s="156">
        <v>12500000</v>
      </c>
      <c r="BO10" s="139">
        <v>5798</v>
      </c>
      <c r="BP10" s="141">
        <v>45902</v>
      </c>
      <c r="BQ10" s="153">
        <v>12500000</v>
      </c>
      <c r="CS10" s="147" t="s">
        <v>1322</v>
      </c>
      <c r="CT10" s="149">
        <v>91245149</v>
      </c>
      <c r="CU10" s="139">
        <v>314</v>
      </c>
      <c r="CV10" s="139" t="s">
        <v>761</v>
      </c>
      <c r="CY10" s="145">
        <v>7490</v>
      </c>
      <c r="CZ10" s="140" t="s">
        <v>290</v>
      </c>
      <c r="DA10" s="151">
        <f t="shared" si="0"/>
        <v>12500000</v>
      </c>
      <c r="DB10" s="164">
        <f t="shared" si="1"/>
        <v>0</v>
      </c>
      <c r="DC10" s="151">
        <f t="shared" si="2"/>
        <v>0</v>
      </c>
      <c r="DZ10" s="140" t="s">
        <v>1323</v>
      </c>
      <c r="EA10" s="280" t="e">
        <v>#N/A</v>
      </c>
      <c r="EB10" s="154" t="e">
        <v>#N/A</v>
      </c>
      <c r="EC10" s="142" t="s">
        <v>288</v>
      </c>
    </row>
    <row r="11" spans="1:133" hidden="1" x14ac:dyDescent="0.3">
      <c r="A11" s="231" t="s">
        <v>309</v>
      </c>
      <c r="B11" s="145" t="s">
        <v>1193</v>
      </c>
      <c r="C11" s="181">
        <v>1122121514</v>
      </c>
      <c r="D11" s="145" t="s">
        <v>300</v>
      </c>
      <c r="E11" s="145" t="s">
        <v>291</v>
      </c>
      <c r="F11" s="145" t="s">
        <v>318</v>
      </c>
      <c r="G11" s="98">
        <v>45853</v>
      </c>
      <c r="H11" s="104">
        <v>21172984</v>
      </c>
      <c r="I11" s="145" t="s">
        <v>821</v>
      </c>
      <c r="J11" s="98">
        <v>45853</v>
      </c>
      <c r="K11" s="98">
        <v>46017</v>
      </c>
      <c r="L11" s="145" t="s">
        <v>288</v>
      </c>
      <c r="M11" s="145" t="s">
        <v>288</v>
      </c>
      <c r="N11" s="145" t="s">
        <v>288</v>
      </c>
      <c r="O11" s="122">
        <v>7</v>
      </c>
      <c r="P11" s="104">
        <v>2091159</v>
      </c>
      <c r="Q11" s="150">
        <v>45853</v>
      </c>
      <c r="R11" s="141">
        <v>45869</v>
      </c>
      <c r="S11" s="104">
        <v>3920923</v>
      </c>
      <c r="T11" s="141">
        <v>45870</v>
      </c>
      <c r="U11" s="141">
        <v>45900</v>
      </c>
      <c r="V11" s="104">
        <v>3920923</v>
      </c>
      <c r="W11" s="141">
        <v>45901</v>
      </c>
      <c r="X11" s="141">
        <v>45930</v>
      </c>
      <c r="Y11" s="104">
        <v>3920923</v>
      </c>
      <c r="Z11" s="141">
        <v>45931</v>
      </c>
      <c r="AA11" s="141">
        <v>45961</v>
      </c>
      <c r="AB11" s="104">
        <v>3920923</v>
      </c>
      <c r="AC11" s="141">
        <v>45962</v>
      </c>
      <c r="AD11" s="141">
        <v>45991</v>
      </c>
      <c r="AE11" s="102">
        <v>3398133</v>
      </c>
      <c r="AF11" s="141">
        <v>45992</v>
      </c>
      <c r="AG11" s="141">
        <v>46017</v>
      </c>
      <c r="AH11" s="104">
        <v>2352554</v>
      </c>
      <c r="AI11" s="141">
        <v>46018</v>
      </c>
      <c r="AJ11" s="141">
        <v>46035</v>
      </c>
      <c r="AK11" s="145"/>
      <c r="AL11" s="122"/>
      <c r="AM11" s="122"/>
      <c r="BH11" s="178"/>
      <c r="BI11" s="143" t="s">
        <v>278</v>
      </c>
      <c r="BJ11" s="139" t="s">
        <v>332</v>
      </c>
      <c r="BK11" s="143" t="s">
        <v>280</v>
      </c>
      <c r="BL11" s="122">
        <v>1552</v>
      </c>
      <c r="BM11" s="141">
        <v>45853.979270833333</v>
      </c>
      <c r="BN11" s="156">
        <v>3174935420</v>
      </c>
      <c r="BO11" s="139">
        <v>3999</v>
      </c>
      <c r="BP11" s="141">
        <v>45853</v>
      </c>
      <c r="BQ11" s="136">
        <v>21172984</v>
      </c>
      <c r="BR11" s="145">
        <v>1</v>
      </c>
      <c r="BS11" s="98">
        <v>45982</v>
      </c>
      <c r="BT11" s="98">
        <v>46018</v>
      </c>
      <c r="BU11" s="98">
        <v>46035</v>
      </c>
      <c r="BV11" s="145" t="s">
        <v>1184</v>
      </c>
      <c r="BW11" s="145" t="s">
        <v>1342</v>
      </c>
      <c r="BX11" s="145">
        <v>1</v>
      </c>
      <c r="BY11" s="98">
        <v>45982</v>
      </c>
      <c r="BZ11" s="104">
        <v>2352554</v>
      </c>
      <c r="CA11" s="122">
        <v>2948</v>
      </c>
      <c r="CB11" s="141">
        <v>45981.77003472222</v>
      </c>
      <c r="CC11" s="152">
        <v>28957395</v>
      </c>
      <c r="CD11" s="122">
        <v>8066</v>
      </c>
      <c r="CE11" s="141">
        <v>45982</v>
      </c>
      <c r="CF11" s="152">
        <v>2352554</v>
      </c>
      <c r="CP11" s="141">
        <v>46035</v>
      </c>
      <c r="CS11" s="147" t="s">
        <v>1877</v>
      </c>
      <c r="CT11" s="148">
        <v>1122121514</v>
      </c>
      <c r="CU11" s="139">
        <v>436</v>
      </c>
      <c r="CV11" s="139" t="s">
        <v>759</v>
      </c>
      <c r="CW11" s="122">
        <v>504</v>
      </c>
      <c r="CX11" s="152" t="s">
        <v>759</v>
      </c>
      <c r="CY11" s="143">
        <v>7220</v>
      </c>
      <c r="CZ11" s="143" t="s">
        <v>290</v>
      </c>
      <c r="DA11" s="151">
        <f t="shared" si="0"/>
        <v>23525538</v>
      </c>
      <c r="DB11" s="164">
        <f t="shared" si="1"/>
        <v>0</v>
      </c>
      <c r="DC11" s="151">
        <f t="shared" si="2"/>
        <v>0</v>
      </c>
      <c r="DZ11" s="211" t="s">
        <v>1194</v>
      </c>
      <c r="EA11" s="207" t="s">
        <v>275</v>
      </c>
      <c r="EB11" s="154">
        <v>46055</v>
      </c>
      <c r="EC11" s="142" t="s">
        <v>288</v>
      </c>
    </row>
    <row r="12" spans="1:133" hidden="1" x14ac:dyDescent="0.3">
      <c r="A12" s="135" t="s">
        <v>1183</v>
      </c>
      <c r="B12" s="145" t="s">
        <v>1205</v>
      </c>
      <c r="C12" s="181">
        <v>40343210</v>
      </c>
      <c r="D12" s="145" t="s">
        <v>974</v>
      </c>
      <c r="E12" s="145" t="s">
        <v>291</v>
      </c>
      <c r="F12" s="145" t="s">
        <v>975</v>
      </c>
      <c r="G12" s="98">
        <v>45853</v>
      </c>
      <c r="H12" s="104">
        <v>17522471</v>
      </c>
      <c r="I12" s="145" t="s">
        <v>821</v>
      </c>
      <c r="J12" s="98">
        <v>45853</v>
      </c>
      <c r="K12" s="98">
        <v>46017</v>
      </c>
      <c r="L12" s="145" t="s">
        <v>288</v>
      </c>
      <c r="M12" s="145" t="s">
        <v>288</v>
      </c>
      <c r="N12" s="145" t="s">
        <v>288</v>
      </c>
      <c r="O12" s="122">
        <v>7</v>
      </c>
      <c r="P12" s="104">
        <v>1730614</v>
      </c>
      <c r="Q12" s="150">
        <v>45853</v>
      </c>
      <c r="R12" s="141">
        <v>45869</v>
      </c>
      <c r="S12" s="104">
        <v>3244902</v>
      </c>
      <c r="T12" s="141">
        <v>45870</v>
      </c>
      <c r="U12" s="141">
        <v>45900</v>
      </c>
      <c r="V12" s="104">
        <v>3244902</v>
      </c>
      <c r="W12" s="141">
        <v>45901</v>
      </c>
      <c r="X12" s="141">
        <v>45930</v>
      </c>
      <c r="Y12" s="104">
        <v>3244902</v>
      </c>
      <c r="Z12" s="141">
        <v>45931</v>
      </c>
      <c r="AA12" s="141">
        <v>45961</v>
      </c>
      <c r="AB12" s="104">
        <v>3244902</v>
      </c>
      <c r="AC12" s="141">
        <v>45962</v>
      </c>
      <c r="AD12" s="141">
        <v>45991</v>
      </c>
      <c r="AE12" s="102">
        <v>2812249</v>
      </c>
      <c r="AF12" s="141">
        <v>45992</v>
      </c>
      <c r="AG12" s="141">
        <v>46017</v>
      </c>
      <c r="AH12" s="104">
        <v>1946941</v>
      </c>
      <c r="AI12" s="141">
        <v>46018</v>
      </c>
      <c r="AJ12" s="141">
        <v>46035</v>
      </c>
      <c r="AK12" s="145"/>
      <c r="AL12" s="122"/>
      <c r="AM12" s="122"/>
      <c r="BH12" s="178"/>
      <c r="BI12" s="143" t="s">
        <v>278</v>
      </c>
      <c r="BJ12" s="139" t="s">
        <v>332</v>
      </c>
      <c r="BK12" s="143" t="s">
        <v>280</v>
      </c>
      <c r="BL12" s="122">
        <v>1552</v>
      </c>
      <c r="BM12" s="141">
        <v>45853.979270833333</v>
      </c>
      <c r="BN12" s="156">
        <v>3174935420</v>
      </c>
      <c r="BO12" s="139">
        <v>3839</v>
      </c>
      <c r="BP12" s="141">
        <v>45853</v>
      </c>
      <c r="BQ12" s="136">
        <v>17522471</v>
      </c>
      <c r="BR12" s="145">
        <v>1</v>
      </c>
      <c r="BS12" s="98">
        <v>45982</v>
      </c>
      <c r="BT12" s="98">
        <v>46018</v>
      </c>
      <c r="BU12" s="98">
        <v>46035</v>
      </c>
      <c r="BV12" s="145" t="s">
        <v>1184</v>
      </c>
      <c r="BW12" s="145" t="s">
        <v>1342</v>
      </c>
      <c r="BX12" s="145">
        <v>1</v>
      </c>
      <c r="BY12" s="98">
        <v>45982</v>
      </c>
      <c r="BZ12" s="104">
        <v>1946941</v>
      </c>
      <c r="CA12" s="122">
        <v>2948</v>
      </c>
      <c r="CB12" s="141">
        <v>45981.77003472222</v>
      </c>
      <c r="CC12" s="152">
        <v>28957395</v>
      </c>
      <c r="CD12" s="122">
        <v>8058</v>
      </c>
      <c r="CE12" s="141">
        <v>45982</v>
      </c>
      <c r="CF12" s="152">
        <v>1946941</v>
      </c>
      <c r="CP12" s="141">
        <v>46035</v>
      </c>
      <c r="CS12" s="147" t="s">
        <v>1040</v>
      </c>
      <c r="CT12" s="149">
        <v>40343210.799999997</v>
      </c>
      <c r="CU12" s="139">
        <v>27</v>
      </c>
      <c r="CV12" s="139" t="s">
        <v>1060</v>
      </c>
      <c r="CW12" s="122">
        <v>27</v>
      </c>
      <c r="CX12" s="152" t="s">
        <v>1060</v>
      </c>
      <c r="CY12" s="143">
        <v>8299</v>
      </c>
      <c r="CZ12" s="143" t="s">
        <v>290</v>
      </c>
      <c r="DA12" s="151">
        <f t="shared" si="0"/>
        <v>19469412</v>
      </c>
      <c r="DB12" s="164">
        <f t="shared" si="1"/>
        <v>0</v>
      </c>
      <c r="DC12" s="151">
        <f t="shared" si="2"/>
        <v>0</v>
      </c>
      <c r="DZ12" s="211" t="s">
        <v>1206</v>
      </c>
      <c r="EA12" s="207" t="s">
        <v>271</v>
      </c>
      <c r="EB12" s="154">
        <v>46083</v>
      </c>
      <c r="EC12" s="142" t="s">
        <v>288</v>
      </c>
    </row>
    <row r="13" spans="1:133" hidden="1" x14ac:dyDescent="0.3">
      <c r="A13" s="145" t="s">
        <v>3001</v>
      </c>
      <c r="B13" s="145" t="s">
        <v>1212</v>
      </c>
      <c r="C13" s="181">
        <v>1121936276</v>
      </c>
      <c r="D13" s="145" t="s">
        <v>875</v>
      </c>
      <c r="E13" s="145" t="s">
        <v>291</v>
      </c>
      <c r="F13" s="145" t="s">
        <v>876</v>
      </c>
      <c r="G13" s="98">
        <v>45853</v>
      </c>
      <c r="H13" s="104">
        <v>15629382</v>
      </c>
      <c r="I13" s="145" t="s">
        <v>821</v>
      </c>
      <c r="J13" s="98">
        <v>45853</v>
      </c>
      <c r="K13" s="98">
        <v>46017</v>
      </c>
      <c r="L13" s="145" t="s">
        <v>288</v>
      </c>
      <c r="M13" s="145" t="s">
        <v>288</v>
      </c>
      <c r="N13" s="145" t="s">
        <v>288</v>
      </c>
      <c r="O13" s="122">
        <v>7</v>
      </c>
      <c r="P13" s="104">
        <v>1543643</v>
      </c>
      <c r="Q13" s="150">
        <v>45853</v>
      </c>
      <c r="R13" s="141">
        <v>45869</v>
      </c>
      <c r="S13" s="104">
        <v>2894330</v>
      </c>
      <c r="T13" s="141">
        <v>45870</v>
      </c>
      <c r="U13" s="141">
        <v>45900</v>
      </c>
      <c r="V13" s="104">
        <v>2894330</v>
      </c>
      <c r="W13" s="141">
        <v>45901</v>
      </c>
      <c r="X13" s="141">
        <v>45930</v>
      </c>
      <c r="Y13" s="104">
        <v>2894330</v>
      </c>
      <c r="Z13" s="141">
        <v>45931</v>
      </c>
      <c r="AA13" s="141">
        <v>45961</v>
      </c>
      <c r="AB13" s="104">
        <v>2894330</v>
      </c>
      <c r="AC13" s="141">
        <v>45962</v>
      </c>
      <c r="AD13" s="141">
        <v>45991</v>
      </c>
      <c r="AE13" s="102">
        <v>1833076</v>
      </c>
      <c r="AF13" s="141">
        <v>45992</v>
      </c>
      <c r="AG13" s="141">
        <v>46010</v>
      </c>
      <c r="AH13" s="151">
        <v>675343</v>
      </c>
      <c r="AI13" s="142">
        <v>46039</v>
      </c>
      <c r="AJ13" s="142">
        <v>46045</v>
      </c>
      <c r="BI13" s="157" t="s">
        <v>278</v>
      </c>
      <c r="BJ13" s="158" t="s">
        <v>332</v>
      </c>
      <c r="BK13" s="157" t="s">
        <v>280</v>
      </c>
      <c r="BL13" s="122">
        <v>1552</v>
      </c>
      <c r="BM13" s="141">
        <v>45853.979270833333</v>
      </c>
      <c r="BN13" s="156">
        <v>3174935420</v>
      </c>
      <c r="BO13" s="139">
        <v>3983</v>
      </c>
      <c r="BP13" s="141">
        <v>45853</v>
      </c>
      <c r="BQ13" s="153">
        <v>15629382</v>
      </c>
      <c r="CK13" s="205">
        <v>1</v>
      </c>
      <c r="CL13" s="125">
        <v>46011</v>
      </c>
      <c r="CM13" s="205">
        <v>1</v>
      </c>
      <c r="CN13" s="125">
        <v>46039</v>
      </c>
      <c r="CO13" s="125">
        <v>46045</v>
      </c>
      <c r="CP13" s="125">
        <v>46045</v>
      </c>
      <c r="CS13" s="175" t="s">
        <v>943</v>
      </c>
      <c r="CT13" s="148">
        <v>1121936276</v>
      </c>
      <c r="CU13" s="139">
        <v>109</v>
      </c>
      <c r="CV13" s="139" t="s">
        <v>925</v>
      </c>
      <c r="CY13" s="143">
        <v>8299</v>
      </c>
      <c r="CZ13" s="143" t="s">
        <v>290</v>
      </c>
      <c r="DA13" s="151">
        <f t="shared" si="0"/>
        <v>15629382</v>
      </c>
      <c r="DB13" s="164">
        <f t="shared" si="1"/>
        <v>0</v>
      </c>
      <c r="DC13" s="151">
        <f t="shared" si="2"/>
        <v>0</v>
      </c>
      <c r="DZ13" s="211" t="s">
        <v>1213</v>
      </c>
      <c r="EA13" s="160" t="s">
        <v>297</v>
      </c>
      <c r="EB13" s="154">
        <v>46083</v>
      </c>
      <c r="EC13" s="142" t="s">
        <v>288</v>
      </c>
    </row>
    <row r="14" spans="1:133" hidden="1" x14ac:dyDescent="0.3">
      <c r="A14" s="230" t="s">
        <v>1183</v>
      </c>
      <c r="B14" s="145" t="s">
        <v>1218</v>
      </c>
      <c r="C14" s="183">
        <v>1121883647</v>
      </c>
      <c r="D14" s="107" t="s">
        <v>522</v>
      </c>
      <c r="E14" s="145" t="s">
        <v>291</v>
      </c>
      <c r="F14" s="145" t="s">
        <v>400</v>
      </c>
      <c r="G14" s="98">
        <v>45853</v>
      </c>
      <c r="H14" s="104">
        <v>21172984</v>
      </c>
      <c r="I14" s="145" t="s">
        <v>821</v>
      </c>
      <c r="J14" s="98">
        <v>45853</v>
      </c>
      <c r="K14" s="98">
        <v>46017</v>
      </c>
      <c r="L14" s="145" t="s">
        <v>288</v>
      </c>
      <c r="M14" s="145" t="s">
        <v>288</v>
      </c>
      <c r="N14" s="145" t="s">
        <v>288</v>
      </c>
      <c r="O14" s="122">
        <v>7</v>
      </c>
      <c r="P14" s="104">
        <v>2091159</v>
      </c>
      <c r="Q14" s="150">
        <v>45853</v>
      </c>
      <c r="R14" s="141">
        <v>45869</v>
      </c>
      <c r="S14" s="104">
        <v>3920923</v>
      </c>
      <c r="T14" s="141">
        <v>45870</v>
      </c>
      <c r="U14" s="141">
        <v>45900</v>
      </c>
      <c r="V14" s="104">
        <v>3920923</v>
      </c>
      <c r="W14" s="141">
        <v>45901</v>
      </c>
      <c r="X14" s="141">
        <v>45930</v>
      </c>
      <c r="Y14" s="104">
        <v>3920923</v>
      </c>
      <c r="Z14" s="141">
        <v>45931</v>
      </c>
      <c r="AA14" s="141">
        <v>45961</v>
      </c>
      <c r="AB14" s="104">
        <v>3920923</v>
      </c>
      <c r="AC14" s="141">
        <v>45962</v>
      </c>
      <c r="AD14" s="141">
        <v>45991</v>
      </c>
      <c r="AE14" s="102">
        <v>3398133</v>
      </c>
      <c r="AF14" s="141">
        <v>45992</v>
      </c>
      <c r="AG14" s="141">
        <v>46017</v>
      </c>
      <c r="AH14" s="104">
        <v>2352554</v>
      </c>
      <c r="AI14" s="141">
        <v>46018</v>
      </c>
      <c r="AJ14" s="141">
        <v>46035</v>
      </c>
      <c r="AK14" s="145"/>
      <c r="AL14" s="139"/>
      <c r="AM14" s="139"/>
      <c r="BH14" s="178"/>
      <c r="BI14" s="143" t="s">
        <v>278</v>
      </c>
      <c r="BJ14" s="139" t="s">
        <v>332</v>
      </c>
      <c r="BK14" s="143" t="s">
        <v>280</v>
      </c>
      <c r="BL14" s="122">
        <v>1552</v>
      </c>
      <c r="BM14" s="141">
        <v>45853.979270833333</v>
      </c>
      <c r="BN14" s="156">
        <v>3174935420</v>
      </c>
      <c r="BO14" s="139">
        <v>3960</v>
      </c>
      <c r="BP14" s="141">
        <v>45853</v>
      </c>
      <c r="BQ14" s="136">
        <v>21172984</v>
      </c>
      <c r="BR14" s="145">
        <v>1</v>
      </c>
      <c r="BS14" s="98">
        <v>45982</v>
      </c>
      <c r="BT14" s="98">
        <v>46018</v>
      </c>
      <c r="BU14" s="98">
        <v>46035</v>
      </c>
      <c r="BV14" s="145" t="s">
        <v>1184</v>
      </c>
      <c r="BW14" s="145" t="s">
        <v>1342</v>
      </c>
      <c r="BX14" s="145">
        <v>1</v>
      </c>
      <c r="BY14" s="98">
        <v>45982</v>
      </c>
      <c r="BZ14" s="104">
        <v>2352554</v>
      </c>
      <c r="CA14" s="122">
        <v>2948</v>
      </c>
      <c r="CB14" s="141">
        <v>45981.77003472222</v>
      </c>
      <c r="CC14" s="152">
        <v>28957395</v>
      </c>
      <c r="CD14" s="122">
        <v>8067</v>
      </c>
      <c r="CE14" s="141">
        <v>45982</v>
      </c>
      <c r="CF14" s="152">
        <v>2352554</v>
      </c>
      <c r="CP14" s="141">
        <v>46035</v>
      </c>
      <c r="CS14" s="147" t="s">
        <v>813</v>
      </c>
      <c r="CT14" s="149">
        <v>1121883647</v>
      </c>
      <c r="CU14" s="139">
        <v>436</v>
      </c>
      <c r="CV14" s="139" t="s">
        <v>768</v>
      </c>
      <c r="CW14" s="122">
        <v>504</v>
      </c>
      <c r="CX14" s="152" t="s">
        <v>768</v>
      </c>
      <c r="CY14" s="143">
        <v>4111</v>
      </c>
      <c r="CZ14" s="143" t="s">
        <v>289</v>
      </c>
      <c r="DA14" s="151">
        <f t="shared" si="0"/>
        <v>23525538</v>
      </c>
      <c r="DB14" s="164">
        <f t="shared" si="1"/>
        <v>0</v>
      </c>
      <c r="DC14" s="151">
        <f t="shared" si="2"/>
        <v>0</v>
      </c>
      <c r="DZ14" s="211" t="s">
        <v>1219</v>
      </c>
      <c r="EA14" s="207" t="s">
        <v>279</v>
      </c>
      <c r="EB14" s="154">
        <v>46055</v>
      </c>
      <c r="EC14" s="142" t="s">
        <v>288</v>
      </c>
    </row>
    <row r="15" spans="1:133" hidden="1" x14ac:dyDescent="0.3">
      <c r="A15" s="232" t="s">
        <v>309</v>
      </c>
      <c r="B15" s="145" t="s">
        <v>1235</v>
      </c>
      <c r="C15" s="183">
        <v>35264344</v>
      </c>
      <c r="D15" s="107" t="s">
        <v>302</v>
      </c>
      <c r="E15" s="145" t="s">
        <v>292</v>
      </c>
      <c r="F15" s="145" t="s">
        <v>355</v>
      </c>
      <c r="G15" s="98">
        <v>45853</v>
      </c>
      <c r="H15" s="104">
        <v>11109286</v>
      </c>
      <c r="I15" s="145" t="s">
        <v>1343</v>
      </c>
      <c r="J15" s="98">
        <v>45853</v>
      </c>
      <c r="K15" s="98">
        <v>46000</v>
      </c>
      <c r="L15" s="145" t="s">
        <v>288</v>
      </c>
      <c r="M15" s="145" t="s">
        <v>288</v>
      </c>
      <c r="N15" s="145" t="s">
        <v>288</v>
      </c>
      <c r="O15" s="122">
        <v>8</v>
      </c>
      <c r="P15" s="104">
        <v>1225852</v>
      </c>
      <c r="Q15" s="150">
        <v>45853</v>
      </c>
      <c r="R15" s="141">
        <v>45869</v>
      </c>
      <c r="S15" s="104">
        <v>2298473</v>
      </c>
      <c r="T15" s="141">
        <v>45870</v>
      </c>
      <c r="U15" s="141">
        <v>45900</v>
      </c>
      <c r="V15" s="104">
        <v>2298473</v>
      </c>
      <c r="W15" s="141">
        <v>45901</v>
      </c>
      <c r="X15" s="141">
        <v>45930</v>
      </c>
      <c r="Y15" s="104">
        <v>2298473</v>
      </c>
      <c r="Z15" s="141">
        <v>45931</v>
      </c>
      <c r="AA15" s="141">
        <v>45961</v>
      </c>
      <c r="AB15" s="104">
        <v>2298473</v>
      </c>
      <c r="AC15" s="141">
        <v>45962</v>
      </c>
      <c r="AD15" s="141">
        <v>45991</v>
      </c>
      <c r="AE15" s="102">
        <v>689542</v>
      </c>
      <c r="AF15" s="141">
        <v>45992</v>
      </c>
      <c r="AG15" s="141">
        <v>46000</v>
      </c>
      <c r="AH15" s="104">
        <v>1532315</v>
      </c>
      <c r="AI15" s="141">
        <v>46001</v>
      </c>
      <c r="AJ15" s="141">
        <v>46020</v>
      </c>
      <c r="AK15" s="104">
        <v>1072621</v>
      </c>
      <c r="AL15" s="141">
        <v>46021</v>
      </c>
      <c r="AM15" s="141">
        <v>46035</v>
      </c>
      <c r="BH15" s="165"/>
      <c r="BI15" s="138" t="s">
        <v>275</v>
      </c>
      <c r="BJ15" s="138" t="s">
        <v>283</v>
      </c>
      <c r="BK15" s="138" t="s">
        <v>276</v>
      </c>
      <c r="BL15" s="122">
        <v>1534</v>
      </c>
      <c r="BM15" s="141">
        <v>45853.40488425926</v>
      </c>
      <c r="BN15" s="156">
        <v>217417891</v>
      </c>
      <c r="BO15" s="139">
        <v>3707</v>
      </c>
      <c r="BP15" s="141">
        <v>45853</v>
      </c>
      <c r="BQ15" s="136">
        <v>11109286</v>
      </c>
      <c r="BR15" s="145">
        <v>1</v>
      </c>
      <c r="BS15" s="98">
        <v>45982</v>
      </c>
      <c r="BT15" s="98">
        <v>46001</v>
      </c>
      <c r="BU15" s="98">
        <v>46035</v>
      </c>
      <c r="BV15" s="145" t="s">
        <v>1163</v>
      </c>
      <c r="BW15" s="145" t="s">
        <v>1344</v>
      </c>
      <c r="BX15" s="145">
        <v>1</v>
      </c>
      <c r="BY15" s="98">
        <v>45982</v>
      </c>
      <c r="BZ15" s="104">
        <v>2604936</v>
      </c>
      <c r="CA15" s="122">
        <v>2948</v>
      </c>
      <c r="CB15" s="141">
        <v>45981.77003472222</v>
      </c>
      <c r="CC15" s="152">
        <v>28957395</v>
      </c>
      <c r="CD15" s="122">
        <v>8071</v>
      </c>
      <c r="CE15" s="141">
        <v>45982</v>
      </c>
      <c r="CF15" s="152">
        <v>2604936</v>
      </c>
      <c r="CP15" s="141">
        <v>46035</v>
      </c>
      <c r="CS15" s="147" t="s">
        <v>1345</v>
      </c>
      <c r="CT15" s="100">
        <v>35264344</v>
      </c>
      <c r="CU15" s="139">
        <v>717</v>
      </c>
      <c r="CV15" s="139" t="s">
        <v>357</v>
      </c>
      <c r="CW15" s="122">
        <v>504</v>
      </c>
      <c r="CX15" s="152" t="s">
        <v>759</v>
      </c>
      <c r="CY15" s="143">
        <v>7490</v>
      </c>
      <c r="CZ15" s="143" t="s">
        <v>290</v>
      </c>
      <c r="DA15" s="151">
        <f t="shared" si="0"/>
        <v>13714222</v>
      </c>
      <c r="DB15" s="164">
        <f t="shared" si="1"/>
        <v>0</v>
      </c>
      <c r="DC15" s="151">
        <f t="shared" si="2"/>
        <v>0</v>
      </c>
      <c r="DZ15" s="140" t="s">
        <v>1236</v>
      </c>
      <c r="EA15" s="207"/>
      <c r="EB15" s="154">
        <v>46055</v>
      </c>
      <c r="EC15" s="142" t="s">
        <v>288</v>
      </c>
    </row>
    <row r="16" spans="1:133" hidden="1" x14ac:dyDescent="0.3">
      <c r="A16" s="232" t="s">
        <v>309</v>
      </c>
      <c r="B16" s="145" t="s">
        <v>1237</v>
      </c>
      <c r="C16" s="183">
        <v>1121830981</v>
      </c>
      <c r="D16" s="107" t="s">
        <v>301</v>
      </c>
      <c r="E16" s="145" t="s">
        <v>292</v>
      </c>
      <c r="F16" s="145" t="s">
        <v>355</v>
      </c>
      <c r="G16" s="98">
        <v>45853</v>
      </c>
      <c r="H16" s="104">
        <v>11109286</v>
      </c>
      <c r="I16" s="145" t="s">
        <v>1343</v>
      </c>
      <c r="J16" s="98">
        <v>45853</v>
      </c>
      <c r="K16" s="98">
        <v>46000</v>
      </c>
      <c r="L16" s="145" t="s">
        <v>288</v>
      </c>
      <c r="M16" s="145" t="s">
        <v>288</v>
      </c>
      <c r="N16" s="145" t="s">
        <v>288</v>
      </c>
      <c r="O16" s="122">
        <v>8</v>
      </c>
      <c r="P16" s="104">
        <v>1225852</v>
      </c>
      <c r="Q16" s="150">
        <v>45853</v>
      </c>
      <c r="R16" s="141">
        <v>45869</v>
      </c>
      <c r="S16" s="104">
        <v>2298473</v>
      </c>
      <c r="T16" s="141">
        <v>45870</v>
      </c>
      <c r="U16" s="141">
        <v>45900</v>
      </c>
      <c r="V16" s="104">
        <v>2298473</v>
      </c>
      <c r="W16" s="141">
        <v>45901</v>
      </c>
      <c r="X16" s="141">
        <v>45930</v>
      </c>
      <c r="Y16" s="104">
        <v>2298473</v>
      </c>
      <c r="Z16" s="141">
        <v>45931</v>
      </c>
      <c r="AA16" s="141">
        <v>45961</v>
      </c>
      <c r="AB16" s="104">
        <v>2298473</v>
      </c>
      <c r="AC16" s="141">
        <v>45962</v>
      </c>
      <c r="AD16" s="141">
        <v>45991</v>
      </c>
      <c r="AE16" s="102">
        <v>689542</v>
      </c>
      <c r="AF16" s="141">
        <v>45992</v>
      </c>
      <c r="AG16" s="141">
        <v>46000</v>
      </c>
      <c r="AH16" s="104">
        <v>1532315</v>
      </c>
      <c r="AI16" s="141">
        <v>46001</v>
      </c>
      <c r="AJ16" s="141">
        <v>46020</v>
      </c>
      <c r="AK16" s="104">
        <v>1072621</v>
      </c>
      <c r="AL16" s="141">
        <v>46021</v>
      </c>
      <c r="AM16" s="141">
        <v>46035</v>
      </c>
      <c r="BH16" s="165"/>
      <c r="BI16" s="138" t="s">
        <v>275</v>
      </c>
      <c r="BJ16" s="138" t="s">
        <v>283</v>
      </c>
      <c r="BK16" s="138" t="s">
        <v>276</v>
      </c>
      <c r="BL16" s="122">
        <v>1534</v>
      </c>
      <c r="BM16" s="141">
        <v>45853.40488425926</v>
      </c>
      <c r="BN16" s="156">
        <v>217417891</v>
      </c>
      <c r="BO16" s="139">
        <v>3708</v>
      </c>
      <c r="BP16" s="141">
        <v>45853</v>
      </c>
      <c r="BQ16" s="136">
        <v>11109286</v>
      </c>
      <c r="BR16" s="145">
        <v>1</v>
      </c>
      <c r="BS16" s="98">
        <v>45982</v>
      </c>
      <c r="BT16" s="98">
        <v>46001</v>
      </c>
      <c r="BU16" s="98">
        <v>46035</v>
      </c>
      <c r="BV16" s="145" t="s">
        <v>1163</v>
      </c>
      <c r="BW16" s="145" t="s">
        <v>1344</v>
      </c>
      <c r="BX16" s="145">
        <v>1</v>
      </c>
      <c r="BY16" s="98">
        <v>45982</v>
      </c>
      <c r="BZ16" s="104">
        <v>2604936</v>
      </c>
      <c r="CA16" s="122">
        <v>2948</v>
      </c>
      <c r="CB16" s="141">
        <v>45981.77003472222</v>
      </c>
      <c r="CC16" s="152">
        <v>28957395</v>
      </c>
      <c r="CD16" s="122">
        <v>8072</v>
      </c>
      <c r="CE16" s="141">
        <v>45982</v>
      </c>
      <c r="CF16" s="152">
        <v>2604936</v>
      </c>
      <c r="CP16" s="141">
        <v>46035</v>
      </c>
      <c r="CS16" s="147" t="s">
        <v>1345</v>
      </c>
      <c r="CT16" s="149">
        <v>1121830981</v>
      </c>
      <c r="CU16" s="139">
        <v>717</v>
      </c>
      <c r="CV16" s="139" t="s">
        <v>357</v>
      </c>
      <c r="CW16" s="122">
        <v>504</v>
      </c>
      <c r="CX16" s="152" t="s">
        <v>759</v>
      </c>
      <c r="CY16" s="143">
        <v>7490</v>
      </c>
      <c r="CZ16" s="143" t="s">
        <v>290</v>
      </c>
      <c r="DA16" s="151">
        <f t="shared" si="0"/>
        <v>13714222</v>
      </c>
      <c r="DB16" s="164">
        <f t="shared" si="1"/>
        <v>0</v>
      </c>
      <c r="DC16" s="151">
        <f t="shared" si="2"/>
        <v>0</v>
      </c>
      <c r="DZ16" s="140" t="s">
        <v>1238</v>
      </c>
      <c r="EA16" s="190"/>
      <c r="EB16" s="154">
        <v>46055</v>
      </c>
      <c r="EC16" s="142" t="s">
        <v>288</v>
      </c>
    </row>
    <row r="17" spans="1:133" hidden="1" x14ac:dyDescent="0.3">
      <c r="A17" s="232" t="s">
        <v>309</v>
      </c>
      <c r="B17" s="145" t="s">
        <v>1273</v>
      </c>
      <c r="C17" s="181">
        <v>1022439066</v>
      </c>
      <c r="D17" s="145" t="s">
        <v>824</v>
      </c>
      <c r="E17" s="145" t="s">
        <v>292</v>
      </c>
      <c r="F17" s="145" t="s">
        <v>317</v>
      </c>
      <c r="G17" s="98">
        <v>45860</v>
      </c>
      <c r="H17" s="104">
        <v>8220416</v>
      </c>
      <c r="I17" s="145" t="s">
        <v>1274</v>
      </c>
      <c r="J17" s="98">
        <v>45860</v>
      </c>
      <c r="K17" s="98">
        <v>45990</v>
      </c>
      <c r="L17" s="145" t="s">
        <v>288</v>
      </c>
      <c r="M17" s="145" t="s">
        <v>288</v>
      </c>
      <c r="N17" s="145" t="s">
        <v>288</v>
      </c>
      <c r="O17" s="122">
        <v>6</v>
      </c>
      <c r="P17" s="104">
        <v>2504658</v>
      </c>
      <c r="Q17" s="150">
        <v>45860</v>
      </c>
      <c r="R17" s="141">
        <v>45900</v>
      </c>
      <c r="S17" s="104">
        <v>1926660</v>
      </c>
      <c r="T17" s="141">
        <v>45901</v>
      </c>
      <c r="U17" s="141">
        <v>45930</v>
      </c>
      <c r="V17" s="104">
        <v>1926660</v>
      </c>
      <c r="W17" s="141">
        <v>45931</v>
      </c>
      <c r="X17" s="141">
        <v>45961</v>
      </c>
      <c r="Y17" s="104">
        <v>1862438</v>
      </c>
      <c r="Z17" s="141">
        <v>45962</v>
      </c>
      <c r="AA17" s="141">
        <v>45990</v>
      </c>
      <c r="AB17" s="104">
        <v>1926660</v>
      </c>
      <c r="AC17" s="141">
        <v>45991</v>
      </c>
      <c r="AD17" s="154">
        <v>46020</v>
      </c>
      <c r="AE17" s="104">
        <v>963330</v>
      </c>
      <c r="AF17" s="154">
        <v>46021</v>
      </c>
      <c r="AG17" s="154">
        <v>46035</v>
      </c>
      <c r="AH17" s="104"/>
      <c r="AI17" s="141"/>
      <c r="AJ17" s="154"/>
      <c r="AK17" s="104"/>
      <c r="AL17" s="154"/>
      <c r="AM17" s="154"/>
      <c r="BH17" s="160"/>
      <c r="BI17" s="143" t="s">
        <v>278</v>
      </c>
      <c r="BJ17" s="139" t="s">
        <v>332</v>
      </c>
      <c r="BK17" s="143" t="s">
        <v>280</v>
      </c>
      <c r="BL17" s="122">
        <v>1600</v>
      </c>
      <c r="BM17" s="141">
        <v>45860.72247685185</v>
      </c>
      <c r="BN17" s="156">
        <v>1114340201</v>
      </c>
      <c r="BO17" s="139">
        <v>4239</v>
      </c>
      <c r="BP17" s="141">
        <v>45860</v>
      </c>
      <c r="BQ17" s="136">
        <v>8220416</v>
      </c>
      <c r="BR17" s="145">
        <v>1</v>
      </c>
      <c r="BS17" s="98">
        <v>45982</v>
      </c>
      <c r="BT17" s="98">
        <v>45991</v>
      </c>
      <c r="BU17" s="98">
        <v>46035</v>
      </c>
      <c r="BV17" s="145" t="s">
        <v>1334</v>
      </c>
      <c r="BW17" s="145" t="s">
        <v>1347</v>
      </c>
      <c r="BX17" s="145">
        <v>1</v>
      </c>
      <c r="BY17" s="98">
        <v>45982</v>
      </c>
      <c r="BZ17" s="104">
        <v>2889990</v>
      </c>
      <c r="CA17" s="122">
        <v>2948</v>
      </c>
      <c r="CB17" s="141">
        <v>45981.77003472222</v>
      </c>
      <c r="CC17" s="152">
        <v>28957395</v>
      </c>
      <c r="CD17" s="122">
        <v>8068</v>
      </c>
      <c r="CE17" s="141">
        <v>45982</v>
      </c>
      <c r="CF17" s="152">
        <v>2889990</v>
      </c>
      <c r="CP17" s="141">
        <v>46035</v>
      </c>
      <c r="CS17" s="147" t="s">
        <v>933</v>
      </c>
      <c r="CT17" s="99">
        <v>1022439066</v>
      </c>
      <c r="CU17" s="139">
        <v>436</v>
      </c>
      <c r="CV17" s="139" t="s">
        <v>760</v>
      </c>
      <c r="CW17" s="122">
        <v>504</v>
      </c>
      <c r="CX17" s="152" t="s">
        <v>760</v>
      </c>
      <c r="CY17" s="143">
        <v>8299</v>
      </c>
      <c r="CZ17" s="143" t="s">
        <v>290</v>
      </c>
      <c r="DA17" s="151">
        <f t="shared" si="0"/>
        <v>11110406</v>
      </c>
      <c r="DB17" s="164">
        <f t="shared" si="1"/>
        <v>0</v>
      </c>
      <c r="DC17" s="151">
        <f t="shared" si="2"/>
        <v>0</v>
      </c>
      <c r="DZ17" s="211" t="s">
        <v>1275</v>
      </c>
      <c r="EA17" s="207" t="s">
        <v>295</v>
      </c>
      <c r="EB17" s="154">
        <v>46055</v>
      </c>
      <c r="EC17" s="142" t="s">
        <v>288</v>
      </c>
    </row>
    <row r="18" spans="1:133" hidden="1" x14ac:dyDescent="0.3">
      <c r="A18" s="230" t="s">
        <v>309</v>
      </c>
      <c r="B18" s="145" t="s">
        <v>1312</v>
      </c>
      <c r="C18" s="183">
        <v>13761421</v>
      </c>
      <c r="D18" s="107" t="s">
        <v>1313</v>
      </c>
      <c r="E18" s="145" t="s">
        <v>292</v>
      </c>
      <c r="F18" s="145" t="s">
        <v>352</v>
      </c>
      <c r="G18" s="98">
        <v>45889</v>
      </c>
      <c r="H18" s="104">
        <v>9193892</v>
      </c>
      <c r="I18" s="145" t="s">
        <v>303</v>
      </c>
      <c r="J18" s="98">
        <v>45889</v>
      </c>
      <c r="K18" s="98">
        <v>46010</v>
      </c>
      <c r="L18" s="145" t="s">
        <v>288</v>
      </c>
      <c r="M18" s="145" t="s">
        <v>288</v>
      </c>
      <c r="N18" s="145" t="s">
        <v>288</v>
      </c>
      <c r="O18" s="122">
        <v>6</v>
      </c>
      <c r="P18" s="104">
        <v>3141246</v>
      </c>
      <c r="Q18" s="150">
        <v>45889</v>
      </c>
      <c r="R18" s="141">
        <v>45930</v>
      </c>
      <c r="S18" s="104">
        <v>2298473</v>
      </c>
      <c r="T18" s="141">
        <v>45931</v>
      </c>
      <c r="U18" s="141">
        <v>45961</v>
      </c>
      <c r="V18" s="104">
        <v>2298473</v>
      </c>
      <c r="W18" s="141">
        <v>45962</v>
      </c>
      <c r="X18" s="141">
        <v>45991</v>
      </c>
      <c r="Y18" s="102">
        <v>1455700</v>
      </c>
      <c r="Z18" s="141">
        <v>45992</v>
      </c>
      <c r="AA18" s="141">
        <v>46010</v>
      </c>
      <c r="AB18" s="104">
        <v>766158</v>
      </c>
      <c r="AC18" s="141">
        <v>46011</v>
      </c>
      <c r="AD18" s="141">
        <v>46020</v>
      </c>
      <c r="AE18" s="104">
        <v>1149236</v>
      </c>
      <c r="AF18" s="141">
        <v>46021</v>
      </c>
      <c r="AG18" s="141">
        <v>46035</v>
      </c>
      <c r="AH18" s="104"/>
      <c r="AI18" s="141"/>
      <c r="AJ18" s="141"/>
      <c r="AK18" s="104"/>
      <c r="AL18" s="141"/>
      <c r="AM18" s="141"/>
      <c r="BH18" s="160"/>
      <c r="BI18" s="143" t="s">
        <v>278</v>
      </c>
      <c r="BJ18" s="139" t="s">
        <v>332</v>
      </c>
      <c r="BK18" s="143" t="s">
        <v>280</v>
      </c>
      <c r="BL18" s="122">
        <v>1840</v>
      </c>
      <c r="BM18" s="141">
        <v>45889.835173611114</v>
      </c>
      <c r="BN18" s="156">
        <v>71507271</v>
      </c>
      <c r="BO18" s="139">
        <v>5498</v>
      </c>
      <c r="BP18" s="141">
        <v>45889</v>
      </c>
      <c r="BQ18" s="136">
        <v>9193892</v>
      </c>
      <c r="BR18" s="145">
        <v>1</v>
      </c>
      <c r="BS18" s="98">
        <v>45982</v>
      </c>
      <c r="BT18" s="98">
        <v>46011</v>
      </c>
      <c r="BU18" s="98">
        <v>46035</v>
      </c>
      <c r="BV18" s="145" t="s">
        <v>1348</v>
      </c>
      <c r="BW18" s="145" t="s">
        <v>1349</v>
      </c>
      <c r="BX18" s="145">
        <v>1</v>
      </c>
      <c r="BY18" s="98">
        <v>45982</v>
      </c>
      <c r="BZ18" s="104">
        <v>1915394</v>
      </c>
      <c r="CA18" s="122">
        <v>2948</v>
      </c>
      <c r="CB18" s="141">
        <v>45981.77003472222</v>
      </c>
      <c r="CC18" s="152">
        <v>28957395</v>
      </c>
      <c r="CD18" s="122">
        <v>8062</v>
      </c>
      <c r="CE18" s="141">
        <v>45982</v>
      </c>
      <c r="CF18" s="152">
        <v>1915394</v>
      </c>
      <c r="CP18" s="141">
        <v>46035</v>
      </c>
      <c r="CS18" s="147" t="s">
        <v>356</v>
      </c>
      <c r="CT18" s="148">
        <v>13761421</v>
      </c>
      <c r="CU18" s="139">
        <v>27</v>
      </c>
      <c r="CV18" s="139" t="s">
        <v>783</v>
      </c>
      <c r="CW18" s="122">
        <v>27</v>
      </c>
      <c r="CX18" s="152" t="s">
        <v>783</v>
      </c>
      <c r="CY18" s="217">
        <v>8299</v>
      </c>
      <c r="CZ18" s="217" t="s">
        <v>290</v>
      </c>
      <c r="DA18" s="151">
        <f t="shared" si="0"/>
        <v>11109286</v>
      </c>
      <c r="DB18" s="164">
        <f t="shared" si="1"/>
        <v>0</v>
      </c>
      <c r="DC18" s="151">
        <f t="shared" si="2"/>
        <v>0</v>
      </c>
      <c r="DZ18" s="140" t="s">
        <v>1314</v>
      </c>
      <c r="EA18" s="207" t="s">
        <v>271</v>
      </c>
      <c r="EB18" s="154">
        <v>46055</v>
      </c>
      <c r="EC18" s="142" t="s">
        <v>288</v>
      </c>
    </row>
    <row r="19" spans="1:133" hidden="1" x14ac:dyDescent="0.3">
      <c r="A19" s="233" t="s">
        <v>1341</v>
      </c>
      <c r="B19" s="145" t="s">
        <v>1325</v>
      </c>
      <c r="C19" s="181">
        <v>1010052404</v>
      </c>
      <c r="D19" s="145" t="s">
        <v>387</v>
      </c>
      <c r="E19" s="145" t="s">
        <v>291</v>
      </c>
      <c r="F19" s="145" t="s">
        <v>310</v>
      </c>
      <c r="G19" s="98">
        <v>45909</v>
      </c>
      <c r="H19" s="104">
        <v>11681647</v>
      </c>
      <c r="I19" s="145" t="s">
        <v>1316</v>
      </c>
      <c r="J19" s="98">
        <v>45909</v>
      </c>
      <c r="K19" s="98">
        <v>46017</v>
      </c>
      <c r="L19" s="145" t="s">
        <v>288</v>
      </c>
      <c r="M19" s="145" t="s">
        <v>288</v>
      </c>
      <c r="N19" s="145" t="s">
        <v>288</v>
      </c>
      <c r="O19" s="122">
        <v>5</v>
      </c>
      <c r="P19" s="104">
        <v>2379595</v>
      </c>
      <c r="Q19" s="223">
        <v>45909</v>
      </c>
      <c r="R19" s="141">
        <v>45930</v>
      </c>
      <c r="S19" s="104">
        <v>3244902</v>
      </c>
      <c r="T19" s="141">
        <v>45931</v>
      </c>
      <c r="U19" s="141">
        <v>45961</v>
      </c>
      <c r="V19" s="104">
        <v>3244902</v>
      </c>
      <c r="W19" s="141">
        <v>45962</v>
      </c>
      <c r="X19" s="141">
        <v>45991</v>
      </c>
      <c r="Y19" s="102">
        <v>2812248</v>
      </c>
      <c r="Z19" s="141">
        <v>45992</v>
      </c>
      <c r="AA19" s="141">
        <v>46017</v>
      </c>
      <c r="AB19" s="104">
        <v>1946941</v>
      </c>
      <c r="AC19" s="141">
        <v>46018</v>
      </c>
      <c r="AD19" s="141">
        <v>46035</v>
      </c>
      <c r="AE19" s="104"/>
      <c r="AF19" s="141"/>
      <c r="AG19" s="141"/>
      <c r="AH19" s="145"/>
      <c r="AI19" s="140"/>
      <c r="AJ19" s="140"/>
      <c r="AK19" s="145"/>
      <c r="AL19" s="140"/>
      <c r="AM19" s="140"/>
      <c r="BH19" s="165"/>
      <c r="BI19" s="143" t="s">
        <v>278</v>
      </c>
      <c r="BJ19" s="139" t="s">
        <v>332</v>
      </c>
      <c r="BK19" s="143" t="s">
        <v>280</v>
      </c>
      <c r="BL19" s="208">
        <v>2067</v>
      </c>
      <c r="BM19" s="224">
        <v>45909.62358796296</v>
      </c>
      <c r="BN19" s="225">
        <v>11681647</v>
      </c>
      <c r="BO19" s="158">
        <v>5957</v>
      </c>
      <c r="BP19" s="224">
        <v>45909</v>
      </c>
      <c r="BQ19" s="234">
        <v>11681647</v>
      </c>
      <c r="BR19" s="192">
        <v>1</v>
      </c>
      <c r="BS19" s="195">
        <v>45982</v>
      </c>
      <c r="BT19" s="195">
        <v>46018</v>
      </c>
      <c r="BU19" s="195">
        <v>46035</v>
      </c>
      <c r="BV19" s="192" t="s">
        <v>1184</v>
      </c>
      <c r="BW19" s="192" t="s">
        <v>326</v>
      </c>
      <c r="BX19" s="192">
        <v>1</v>
      </c>
      <c r="BY19" s="195">
        <v>45982</v>
      </c>
      <c r="BZ19" s="237">
        <v>1946941</v>
      </c>
      <c r="CA19" s="122">
        <v>2948</v>
      </c>
      <c r="CB19" s="141">
        <v>45981.77003472222</v>
      </c>
      <c r="CC19" s="152">
        <v>28957395</v>
      </c>
      <c r="CD19" s="122">
        <v>8069</v>
      </c>
      <c r="CE19" s="141">
        <v>45982</v>
      </c>
      <c r="CF19" s="152">
        <v>1946941</v>
      </c>
      <c r="CP19" s="141">
        <v>46035</v>
      </c>
      <c r="CS19" s="147" t="s">
        <v>1878</v>
      </c>
      <c r="CT19" s="99">
        <v>1010052404</v>
      </c>
      <c r="CU19" s="158">
        <v>504</v>
      </c>
      <c r="CV19" s="158" t="s">
        <v>766</v>
      </c>
      <c r="CW19" s="122">
        <v>504</v>
      </c>
      <c r="CX19" s="152" t="s">
        <v>766</v>
      </c>
      <c r="CY19" s="143">
        <v>6910</v>
      </c>
      <c r="CZ19" s="143" t="s">
        <v>289</v>
      </c>
      <c r="DA19" s="151">
        <f t="shared" si="0"/>
        <v>13628588</v>
      </c>
      <c r="DB19" s="164">
        <f t="shared" si="1"/>
        <v>0</v>
      </c>
      <c r="DC19" s="151">
        <f t="shared" si="2"/>
        <v>0</v>
      </c>
      <c r="DZ19" s="140" t="s">
        <v>1327</v>
      </c>
      <c r="EA19" s="207" t="s">
        <v>281</v>
      </c>
      <c r="EB19" s="154">
        <v>46055</v>
      </c>
      <c r="EC19" s="142" t="s">
        <v>288</v>
      </c>
    </row>
    <row r="20" spans="1:133" hidden="1" x14ac:dyDescent="0.3">
      <c r="A20" s="233" t="s">
        <v>1341</v>
      </c>
      <c r="B20" s="145" t="s">
        <v>1223</v>
      </c>
      <c r="C20" s="183">
        <v>1121969024</v>
      </c>
      <c r="D20" s="107" t="s">
        <v>358</v>
      </c>
      <c r="E20" s="145" t="s">
        <v>291</v>
      </c>
      <c r="F20" s="145" t="s">
        <v>353</v>
      </c>
      <c r="G20" s="98">
        <v>45853</v>
      </c>
      <c r="H20" s="104">
        <v>17846961</v>
      </c>
      <c r="I20" s="145" t="s">
        <v>1198</v>
      </c>
      <c r="J20" s="98">
        <v>45853</v>
      </c>
      <c r="K20" s="98">
        <v>46020</v>
      </c>
      <c r="L20" s="145" t="s">
        <v>288</v>
      </c>
      <c r="M20" s="145" t="s">
        <v>288</v>
      </c>
      <c r="N20" s="145" t="s">
        <v>288</v>
      </c>
      <c r="O20" s="122">
        <v>7</v>
      </c>
      <c r="P20" s="104">
        <v>1730614</v>
      </c>
      <c r="Q20" s="150">
        <v>45853</v>
      </c>
      <c r="R20" s="141">
        <v>45869</v>
      </c>
      <c r="S20" s="104">
        <v>3244902</v>
      </c>
      <c r="T20" s="141">
        <v>45870</v>
      </c>
      <c r="U20" s="141">
        <v>45900</v>
      </c>
      <c r="V20" s="104">
        <v>3244902</v>
      </c>
      <c r="W20" s="141">
        <v>45901</v>
      </c>
      <c r="X20" s="141">
        <v>45930</v>
      </c>
      <c r="Y20" s="104">
        <v>3244902</v>
      </c>
      <c r="Z20" s="141">
        <v>45931</v>
      </c>
      <c r="AA20" s="141">
        <v>45961</v>
      </c>
      <c r="AB20" s="104">
        <v>3244902</v>
      </c>
      <c r="AC20" s="141">
        <v>45962</v>
      </c>
      <c r="AD20" s="141">
        <v>45991</v>
      </c>
      <c r="AE20" s="102">
        <v>3136739</v>
      </c>
      <c r="AF20" s="141">
        <v>45992</v>
      </c>
      <c r="AG20" s="141">
        <v>46020</v>
      </c>
      <c r="AH20" s="151">
        <v>648980</v>
      </c>
      <c r="AI20" s="141">
        <v>46021</v>
      </c>
      <c r="AJ20" s="154">
        <v>46026</v>
      </c>
      <c r="BI20" s="143" t="s">
        <v>278</v>
      </c>
      <c r="BJ20" s="139" t="s">
        <v>332</v>
      </c>
      <c r="BK20" s="143" t="s">
        <v>280</v>
      </c>
      <c r="BL20" s="122">
        <v>1552</v>
      </c>
      <c r="BM20" s="141">
        <v>45853.979270833333</v>
      </c>
      <c r="BN20" s="156">
        <v>3174935420</v>
      </c>
      <c r="BO20" s="139">
        <v>3998</v>
      </c>
      <c r="BP20" s="141">
        <v>45853</v>
      </c>
      <c r="BQ20" s="136">
        <v>17846961</v>
      </c>
      <c r="BR20" s="145">
        <v>1</v>
      </c>
      <c r="BS20" s="98">
        <v>45987</v>
      </c>
      <c r="BT20" s="98">
        <v>46021</v>
      </c>
      <c r="BU20" s="98">
        <v>46026</v>
      </c>
      <c r="BV20" s="145" t="s">
        <v>1350</v>
      </c>
      <c r="BW20" s="145" t="s">
        <v>1351</v>
      </c>
      <c r="BX20" s="145">
        <v>1</v>
      </c>
      <c r="BY20" s="98">
        <v>46352</v>
      </c>
      <c r="BZ20" s="104">
        <v>648980</v>
      </c>
      <c r="CA20" s="139">
        <v>2987</v>
      </c>
      <c r="CB20" s="154">
        <v>45987</v>
      </c>
      <c r="CC20" s="155">
        <v>648980</v>
      </c>
      <c r="CD20" s="139">
        <v>8111</v>
      </c>
      <c r="CE20" s="154">
        <v>45987</v>
      </c>
      <c r="CF20" s="155">
        <v>648980</v>
      </c>
      <c r="CP20" s="121">
        <v>46026</v>
      </c>
      <c r="CS20" s="168" t="s">
        <v>1879</v>
      </c>
      <c r="CT20" s="100">
        <v>1121969024</v>
      </c>
      <c r="CU20" s="139">
        <v>504</v>
      </c>
      <c r="CV20" s="139" t="s">
        <v>807</v>
      </c>
      <c r="CW20" s="139">
        <v>504</v>
      </c>
      <c r="CX20" s="139">
        <v>4201</v>
      </c>
      <c r="CY20" s="170">
        <v>6920</v>
      </c>
      <c r="CZ20" s="140" t="s">
        <v>289</v>
      </c>
      <c r="DA20" s="151">
        <f t="shared" si="0"/>
        <v>18495941</v>
      </c>
      <c r="DB20" s="164">
        <f t="shared" si="1"/>
        <v>0</v>
      </c>
      <c r="DC20" s="151">
        <f t="shared" si="2"/>
        <v>0</v>
      </c>
      <c r="DZ20" s="211" t="s">
        <v>1224</v>
      </c>
      <c r="EA20" s="207" t="s">
        <v>716</v>
      </c>
      <c r="EB20" s="154">
        <v>46055</v>
      </c>
      <c r="EC20" s="142" t="s">
        <v>288</v>
      </c>
    </row>
    <row r="21" spans="1:133" hidden="1" x14ac:dyDescent="0.3">
      <c r="A21" s="232" t="s">
        <v>309</v>
      </c>
      <c r="B21" s="145" t="s">
        <v>1229</v>
      </c>
      <c r="C21" s="181">
        <v>1121855170</v>
      </c>
      <c r="D21" s="145" t="s">
        <v>378</v>
      </c>
      <c r="E21" s="145" t="s">
        <v>291</v>
      </c>
      <c r="F21" s="145" t="s">
        <v>379</v>
      </c>
      <c r="G21" s="98">
        <v>45853</v>
      </c>
      <c r="H21" s="104">
        <v>17846961</v>
      </c>
      <c r="I21" s="145" t="s">
        <v>1198</v>
      </c>
      <c r="J21" s="98">
        <v>45853</v>
      </c>
      <c r="K21" s="98">
        <v>46020</v>
      </c>
      <c r="L21" s="145" t="s">
        <v>288</v>
      </c>
      <c r="M21" s="145" t="s">
        <v>288</v>
      </c>
      <c r="N21" s="145" t="s">
        <v>288</v>
      </c>
      <c r="O21" s="122">
        <v>7</v>
      </c>
      <c r="P21" s="104">
        <v>1730614</v>
      </c>
      <c r="Q21" s="150">
        <v>45853</v>
      </c>
      <c r="R21" s="141">
        <v>45869</v>
      </c>
      <c r="S21" s="104">
        <v>3244902</v>
      </c>
      <c r="T21" s="141">
        <v>45870</v>
      </c>
      <c r="U21" s="141">
        <v>45900</v>
      </c>
      <c r="V21" s="104">
        <v>3244902</v>
      </c>
      <c r="W21" s="141">
        <v>45901</v>
      </c>
      <c r="X21" s="141">
        <v>45930</v>
      </c>
      <c r="Y21" s="104">
        <v>3244902</v>
      </c>
      <c r="Z21" s="141">
        <v>45931</v>
      </c>
      <c r="AA21" s="141">
        <v>45961</v>
      </c>
      <c r="AB21" s="104">
        <v>3244902</v>
      </c>
      <c r="AC21" s="141">
        <v>45962</v>
      </c>
      <c r="AD21" s="141">
        <v>45991</v>
      </c>
      <c r="AE21" s="102">
        <v>3136739</v>
      </c>
      <c r="AF21" s="141">
        <v>45992</v>
      </c>
      <c r="AG21" s="235">
        <v>46020</v>
      </c>
      <c r="AH21" s="104">
        <v>648980</v>
      </c>
      <c r="AI21" s="216">
        <v>46021</v>
      </c>
      <c r="AJ21" s="154">
        <v>46026</v>
      </c>
      <c r="BI21" s="143" t="s">
        <v>278</v>
      </c>
      <c r="BJ21" s="139" t="s">
        <v>332</v>
      </c>
      <c r="BK21" s="143" t="s">
        <v>280</v>
      </c>
      <c r="BL21" s="122">
        <v>1552</v>
      </c>
      <c r="BM21" s="141">
        <v>45853.979270833333</v>
      </c>
      <c r="BN21" s="156">
        <v>3174935420</v>
      </c>
      <c r="BO21" s="139">
        <v>3948</v>
      </c>
      <c r="BP21" s="141">
        <v>45853</v>
      </c>
      <c r="BQ21" s="136">
        <v>17846961</v>
      </c>
      <c r="BR21" s="145">
        <v>1</v>
      </c>
      <c r="BS21" s="98">
        <v>46000</v>
      </c>
      <c r="BT21" s="98">
        <v>46021</v>
      </c>
      <c r="BU21" s="98">
        <v>46026</v>
      </c>
      <c r="BV21" s="145" t="s">
        <v>1350</v>
      </c>
      <c r="BW21" s="145" t="s">
        <v>1351</v>
      </c>
      <c r="BX21" s="145">
        <v>1</v>
      </c>
      <c r="BY21" s="98">
        <v>46000</v>
      </c>
      <c r="BZ21" s="104">
        <v>648980</v>
      </c>
      <c r="CA21" s="140">
        <v>3014</v>
      </c>
      <c r="CB21" s="141">
        <v>46000</v>
      </c>
      <c r="CC21" s="152">
        <v>648980</v>
      </c>
      <c r="CD21" s="122">
        <v>8274</v>
      </c>
      <c r="CE21" s="141">
        <v>46000</v>
      </c>
      <c r="CF21" s="152">
        <v>648980</v>
      </c>
      <c r="CG21" s="213"/>
      <c r="CH21" s="213"/>
      <c r="CI21" s="213"/>
      <c r="CJ21" s="213"/>
      <c r="CK21" s="213"/>
      <c r="CL21" s="213"/>
      <c r="CM21" s="213"/>
      <c r="CN21" s="213"/>
      <c r="CO21" s="213"/>
      <c r="CP21" s="141">
        <v>46026</v>
      </c>
      <c r="CQ21" s="213"/>
      <c r="CR21" s="213"/>
      <c r="CS21" s="147" t="s">
        <v>1230</v>
      </c>
      <c r="CT21" s="109">
        <v>1121855170</v>
      </c>
      <c r="CU21" s="139">
        <v>504</v>
      </c>
      <c r="CV21" s="139" t="s">
        <v>771</v>
      </c>
      <c r="CW21" s="122">
        <v>504</v>
      </c>
      <c r="CX21" s="122">
        <v>1701</v>
      </c>
      <c r="CY21" s="143">
        <v>8299</v>
      </c>
      <c r="CZ21" s="143" t="s">
        <v>290</v>
      </c>
      <c r="DA21" s="151">
        <f t="shared" si="0"/>
        <v>18495941</v>
      </c>
      <c r="DB21" s="164">
        <f t="shared" si="1"/>
        <v>0</v>
      </c>
      <c r="DC21" s="151">
        <f t="shared" si="2"/>
        <v>0</v>
      </c>
      <c r="DZ21" s="211" t="s">
        <v>1231</v>
      </c>
      <c r="EA21" s="207" t="s">
        <v>437</v>
      </c>
      <c r="EB21" s="154">
        <v>46055</v>
      </c>
      <c r="EC21" s="142" t="s">
        <v>288</v>
      </c>
    </row>
    <row r="22" spans="1:133" hidden="1" x14ac:dyDescent="0.3">
      <c r="A22" s="232" t="s">
        <v>309</v>
      </c>
      <c r="B22" s="145" t="s">
        <v>1247</v>
      </c>
      <c r="C22" s="181">
        <v>1121937453</v>
      </c>
      <c r="D22" s="145" t="s">
        <v>584</v>
      </c>
      <c r="E22" s="145" t="s">
        <v>291</v>
      </c>
      <c r="F22" s="145" t="s">
        <v>1246</v>
      </c>
      <c r="G22" s="98">
        <v>45853</v>
      </c>
      <c r="H22" s="104">
        <v>20258102</v>
      </c>
      <c r="I22" s="145" t="s">
        <v>1187</v>
      </c>
      <c r="J22" s="98">
        <v>45853</v>
      </c>
      <c r="K22" s="98">
        <v>46010</v>
      </c>
      <c r="L22" s="145" t="s">
        <v>288</v>
      </c>
      <c r="M22" s="145" t="s">
        <v>288</v>
      </c>
      <c r="N22" s="145" t="s">
        <v>288</v>
      </c>
      <c r="O22" s="122">
        <v>8</v>
      </c>
      <c r="P22" s="104">
        <v>2091159</v>
      </c>
      <c r="Q22" s="150">
        <v>45853</v>
      </c>
      <c r="R22" s="141">
        <v>45869</v>
      </c>
      <c r="S22" s="104">
        <v>3920923</v>
      </c>
      <c r="T22" s="141">
        <v>45870</v>
      </c>
      <c r="U22" s="141">
        <v>45900</v>
      </c>
      <c r="V22" s="104">
        <v>3920923</v>
      </c>
      <c r="W22" s="141">
        <v>45901</v>
      </c>
      <c r="X22" s="141">
        <v>45930</v>
      </c>
      <c r="Y22" s="104">
        <v>3920923</v>
      </c>
      <c r="Z22" s="141">
        <v>45931</v>
      </c>
      <c r="AA22" s="141">
        <v>45961</v>
      </c>
      <c r="AB22" s="104">
        <v>3920923</v>
      </c>
      <c r="AC22" s="141">
        <v>45962</v>
      </c>
      <c r="AD22" s="141">
        <v>45991</v>
      </c>
      <c r="AE22" s="102">
        <v>2483251</v>
      </c>
      <c r="AF22" s="141">
        <v>45992</v>
      </c>
      <c r="AG22" s="141">
        <v>46010</v>
      </c>
      <c r="AH22" s="151">
        <v>1306974</v>
      </c>
      <c r="AI22" s="141">
        <v>46011</v>
      </c>
      <c r="AJ22" s="141">
        <v>46020</v>
      </c>
      <c r="AK22" s="151">
        <v>1960462</v>
      </c>
      <c r="AL22" s="141">
        <v>46021</v>
      </c>
      <c r="AM22" s="142">
        <v>46035</v>
      </c>
      <c r="BI22" s="139" t="s">
        <v>704</v>
      </c>
      <c r="BJ22" s="144" t="s">
        <v>705</v>
      </c>
      <c r="BK22" s="139" t="s">
        <v>706</v>
      </c>
      <c r="BL22" s="122">
        <v>1536</v>
      </c>
      <c r="BM22" s="141">
        <v>45853.479074074072</v>
      </c>
      <c r="BN22" s="156">
        <v>158661715</v>
      </c>
      <c r="BO22" s="139">
        <v>3732</v>
      </c>
      <c r="BP22" s="141">
        <v>45853</v>
      </c>
      <c r="BQ22" s="136">
        <v>20258102</v>
      </c>
      <c r="BR22" s="145">
        <v>1</v>
      </c>
      <c r="BS22" s="98">
        <v>46010</v>
      </c>
      <c r="BT22" s="98">
        <v>46011</v>
      </c>
      <c r="BU22" s="98">
        <v>46035</v>
      </c>
      <c r="BV22" s="145" t="s">
        <v>1348</v>
      </c>
      <c r="BW22" s="145" t="s">
        <v>294</v>
      </c>
      <c r="BX22" s="145">
        <v>1</v>
      </c>
      <c r="BY22" s="98">
        <v>46010</v>
      </c>
      <c r="BZ22" s="104">
        <v>3267436</v>
      </c>
      <c r="CA22" s="139">
        <v>3049</v>
      </c>
      <c r="CB22" s="141">
        <v>46010</v>
      </c>
      <c r="CC22" s="155">
        <v>3267436</v>
      </c>
      <c r="CD22" s="139">
        <v>8727</v>
      </c>
      <c r="CE22" s="154">
        <v>46010</v>
      </c>
      <c r="CF22" s="155">
        <v>3267436</v>
      </c>
      <c r="CG22" s="213"/>
      <c r="CH22" s="213"/>
      <c r="CI22" s="213"/>
      <c r="CJ22" s="213"/>
      <c r="CK22" s="213"/>
      <c r="CL22" s="213"/>
      <c r="CM22" s="213"/>
      <c r="CN22" s="213"/>
      <c r="CO22" s="213"/>
      <c r="CP22" s="98">
        <v>46035</v>
      </c>
      <c r="CQ22" s="213"/>
      <c r="CR22" s="213"/>
      <c r="CS22" s="147" t="s">
        <v>1129</v>
      </c>
      <c r="CT22" s="149">
        <v>1121937453</v>
      </c>
      <c r="CU22" s="139">
        <v>732</v>
      </c>
      <c r="CV22" s="139" t="s">
        <v>777</v>
      </c>
      <c r="CW22" s="139">
        <v>504</v>
      </c>
      <c r="CX22" s="139">
        <v>1201</v>
      </c>
      <c r="CY22" s="143">
        <v>7310</v>
      </c>
      <c r="CZ22" s="143" t="s">
        <v>290</v>
      </c>
      <c r="DA22" s="151">
        <f t="shared" si="0"/>
        <v>23525538</v>
      </c>
      <c r="DB22" s="164">
        <f t="shared" si="1"/>
        <v>0</v>
      </c>
      <c r="DC22" s="151">
        <f t="shared" si="2"/>
        <v>0</v>
      </c>
      <c r="DZ22" s="140" t="s">
        <v>1248</v>
      </c>
      <c r="EA22" s="160"/>
      <c r="EB22" s="154">
        <v>46055</v>
      </c>
      <c r="EC22" s="142" t="s">
        <v>288</v>
      </c>
    </row>
    <row r="23" spans="1:133" hidden="1" x14ac:dyDescent="0.3">
      <c r="A23" s="313" t="s">
        <v>309</v>
      </c>
      <c r="B23" s="192" t="s">
        <v>1262</v>
      </c>
      <c r="C23" s="248">
        <v>1013614456</v>
      </c>
      <c r="D23" s="192" t="s">
        <v>592</v>
      </c>
      <c r="E23" s="192" t="s">
        <v>291</v>
      </c>
      <c r="F23" s="192" t="s">
        <v>382</v>
      </c>
      <c r="G23" s="195">
        <v>45853</v>
      </c>
      <c r="H23" s="237">
        <v>20258102</v>
      </c>
      <c r="I23" s="192" t="s">
        <v>1187</v>
      </c>
      <c r="J23" s="195">
        <v>45853</v>
      </c>
      <c r="K23" s="195">
        <v>46010</v>
      </c>
      <c r="L23" s="192" t="s">
        <v>288</v>
      </c>
      <c r="M23" s="192" t="s">
        <v>288</v>
      </c>
      <c r="N23" s="192" t="s">
        <v>288</v>
      </c>
      <c r="O23" s="122">
        <v>8</v>
      </c>
      <c r="P23" s="104">
        <v>2091159</v>
      </c>
      <c r="Q23" s="150">
        <v>45853</v>
      </c>
      <c r="R23" s="141">
        <v>45869</v>
      </c>
      <c r="S23" s="104">
        <v>3920923</v>
      </c>
      <c r="T23" s="141">
        <v>45870</v>
      </c>
      <c r="U23" s="141">
        <v>45900</v>
      </c>
      <c r="V23" s="104">
        <v>3920923</v>
      </c>
      <c r="W23" s="141">
        <v>45901</v>
      </c>
      <c r="X23" s="141">
        <v>45930</v>
      </c>
      <c r="Y23" s="104">
        <v>3920923</v>
      </c>
      <c r="Z23" s="141">
        <v>45931</v>
      </c>
      <c r="AA23" s="141">
        <v>45961</v>
      </c>
      <c r="AB23" s="104">
        <v>3920923</v>
      </c>
      <c r="AC23" s="141">
        <v>45962</v>
      </c>
      <c r="AD23" s="141">
        <v>45991</v>
      </c>
      <c r="AE23" s="102">
        <v>2483251</v>
      </c>
      <c r="AF23" s="141">
        <v>45992</v>
      </c>
      <c r="AG23" s="141">
        <v>46010</v>
      </c>
      <c r="AH23" s="151">
        <v>1306974</v>
      </c>
      <c r="AI23" s="141">
        <v>46011</v>
      </c>
      <c r="AJ23" s="141">
        <v>46020</v>
      </c>
      <c r="AK23" s="151">
        <v>1960462</v>
      </c>
      <c r="AL23" s="141">
        <v>46021</v>
      </c>
      <c r="AM23" s="142">
        <v>46035</v>
      </c>
      <c r="BI23" s="139" t="s">
        <v>437</v>
      </c>
      <c r="BJ23" s="139" t="s">
        <v>438</v>
      </c>
      <c r="BK23" s="139" t="s">
        <v>276</v>
      </c>
      <c r="BL23" s="122">
        <v>1544</v>
      </c>
      <c r="BM23" s="141">
        <v>45853.600914351853</v>
      </c>
      <c r="BN23" s="156">
        <v>292823993</v>
      </c>
      <c r="BO23" s="139">
        <v>3790</v>
      </c>
      <c r="BP23" s="141">
        <v>45853</v>
      </c>
      <c r="BQ23" s="136">
        <v>20258102</v>
      </c>
      <c r="BR23" s="145">
        <v>1</v>
      </c>
      <c r="BS23" s="98">
        <v>46010</v>
      </c>
      <c r="BT23" s="98">
        <v>46011</v>
      </c>
      <c r="BU23" s="98">
        <v>46035</v>
      </c>
      <c r="BV23" s="145" t="s">
        <v>1348</v>
      </c>
      <c r="BW23" s="145" t="s">
        <v>294</v>
      </c>
      <c r="BX23" s="145">
        <v>1</v>
      </c>
      <c r="BY23" s="98">
        <v>46010</v>
      </c>
      <c r="BZ23" s="104">
        <v>3267436</v>
      </c>
      <c r="CA23" s="122">
        <v>3048</v>
      </c>
      <c r="CB23" s="141">
        <v>46010</v>
      </c>
      <c r="CC23" s="152">
        <v>3267436</v>
      </c>
      <c r="CD23" s="122">
        <v>8728</v>
      </c>
      <c r="CE23" s="141">
        <v>46010</v>
      </c>
      <c r="CF23" s="152">
        <v>3267436</v>
      </c>
      <c r="CG23" s="213"/>
      <c r="CH23" s="213"/>
      <c r="CI23" s="213"/>
      <c r="CJ23" s="213"/>
      <c r="CK23" s="213"/>
      <c r="CL23" s="213"/>
      <c r="CM23" s="213"/>
      <c r="CN23" s="213"/>
      <c r="CO23" s="213"/>
      <c r="CP23" s="98">
        <v>46035</v>
      </c>
      <c r="CQ23" s="213"/>
      <c r="CR23" s="213"/>
      <c r="CS23" s="166" t="s">
        <v>728</v>
      </c>
      <c r="CT23" s="149">
        <v>1013614456</v>
      </c>
      <c r="CU23" s="139">
        <v>761</v>
      </c>
      <c r="CV23" s="139" t="s">
        <v>452</v>
      </c>
      <c r="CW23" s="122">
        <v>504</v>
      </c>
      <c r="CX23" s="122">
        <v>1701</v>
      </c>
      <c r="CY23" s="143">
        <v>7110</v>
      </c>
      <c r="CZ23" s="143" t="s">
        <v>289</v>
      </c>
      <c r="DA23" s="151">
        <f t="shared" si="0"/>
        <v>23525538</v>
      </c>
      <c r="DB23" s="164">
        <f t="shared" si="1"/>
        <v>0</v>
      </c>
      <c r="DC23" s="151">
        <f t="shared" si="2"/>
        <v>0</v>
      </c>
      <c r="DZ23" s="140" t="s">
        <v>1263</v>
      </c>
      <c r="EA23" s="160"/>
      <c r="EB23" s="154">
        <v>46052</v>
      </c>
      <c r="EC23" s="142" t="s">
        <v>288</v>
      </c>
    </row>
    <row r="24" spans="1:133" hidden="1" x14ac:dyDescent="0.3">
      <c r="A24" s="182"/>
      <c r="B24" s="145" t="s">
        <v>1497</v>
      </c>
      <c r="C24" s="183">
        <v>35263186</v>
      </c>
      <c r="D24" s="107" t="s">
        <v>359</v>
      </c>
      <c r="E24" s="145" t="s">
        <v>291</v>
      </c>
      <c r="F24" s="107" t="s">
        <v>360</v>
      </c>
      <c r="G24" s="98">
        <v>46028</v>
      </c>
      <c r="H24" s="104">
        <v>25925145</v>
      </c>
      <c r="I24" s="145" t="s">
        <v>1185</v>
      </c>
      <c r="J24" s="98">
        <v>46028</v>
      </c>
      <c r="K24" s="98">
        <v>46218</v>
      </c>
      <c r="L24" s="145" t="s">
        <v>288</v>
      </c>
      <c r="M24" s="145" t="s">
        <v>288</v>
      </c>
      <c r="N24" s="145" t="s">
        <v>288</v>
      </c>
      <c r="O24" s="122">
        <v>7</v>
      </c>
      <c r="P24" s="104">
        <v>3411203</v>
      </c>
      <c r="Q24" s="150">
        <v>46028</v>
      </c>
      <c r="R24" s="101">
        <v>46053</v>
      </c>
      <c r="S24" s="104">
        <v>4093444</v>
      </c>
      <c r="T24" s="101">
        <v>46054</v>
      </c>
      <c r="U24" s="141">
        <v>46081</v>
      </c>
      <c r="V24" s="104">
        <v>4093444</v>
      </c>
      <c r="W24" s="101">
        <v>46082</v>
      </c>
      <c r="X24" s="101">
        <v>46112</v>
      </c>
      <c r="Y24" s="104">
        <v>4093444</v>
      </c>
      <c r="Z24" s="141">
        <v>46113</v>
      </c>
      <c r="AA24" s="141">
        <v>46142</v>
      </c>
      <c r="AB24" s="104">
        <v>4093444</v>
      </c>
      <c r="AC24" s="141">
        <v>46143</v>
      </c>
      <c r="AD24" s="141">
        <v>46173</v>
      </c>
      <c r="AE24" s="104">
        <v>4093444</v>
      </c>
      <c r="AF24" s="141">
        <v>46174</v>
      </c>
      <c r="AG24" s="141">
        <v>46203</v>
      </c>
      <c r="AH24" s="102">
        <v>2046722</v>
      </c>
      <c r="AI24" s="141">
        <v>46204</v>
      </c>
      <c r="AJ24" s="141">
        <v>46218</v>
      </c>
      <c r="BI24" s="143" t="s">
        <v>278</v>
      </c>
      <c r="BJ24" s="139" t="s">
        <v>332</v>
      </c>
      <c r="BK24" s="143" t="s">
        <v>280</v>
      </c>
      <c r="BL24" s="122">
        <v>1</v>
      </c>
      <c r="BM24" s="141">
        <v>46028</v>
      </c>
      <c r="BN24" s="156">
        <v>1336479180</v>
      </c>
      <c r="BO24" s="139">
        <v>1</v>
      </c>
      <c r="BP24" s="141">
        <v>46028</v>
      </c>
      <c r="BQ24" s="153">
        <v>25925145</v>
      </c>
      <c r="CS24" s="147" t="s">
        <v>1880</v>
      </c>
      <c r="CT24" s="109">
        <v>35263186</v>
      </c>
      <c r="CU24" s="139">
        <v>184</v>
      </c>
      <c r="CV24" s="139" t="s">
        <v>754</v>
      </c>
      <c r="CY24" s="143">
        <v>7110</v>
      </c>
      <c r="CZ24" s="143" t="s">
        <v>289</v>
      </c>
      <c r="DA24" s="151">
        <f t="shared" si="0"/>
        <v>25925145</v>
      </c>
      <c r="DB24" s="164">
        <f t="shared" si="1"/>
        <v>0</v>
      </c>
      <c r="DC24" s="151">
        <f t="shared" si="2"/>
        <v>0</v>
      </c>
      <c r="DZ24" s="211" t="s">
        <v>1498</v>
      </c>
      <c r="EA24" s="207" t="s">
        <v>1073</v>
      </c>
      <c r="EB24" s="154" t="e">
        <v>#N/A</v>
      </c>
      <c r="EC24" s="142" t="s">
        <v>288</v>
      </c>
    </row>
    <row r="25" spans="1:133" hidden="1" x14ac:dyDescent="0.3">
      <c r="A25" s="145"/>
      <c r="B25" s="145" t="s">
        <v>1499</v>
      </c>
      <c r="C25" s="183">
        <v>30083064</v>
      </c>
      <c r="D25" s="107" t="s">
        <v>361</v>
      </c>
      <c r="E25" s="145" t="s">
        <v>291</v>
      </c>
      <c r="F25" s="145" t="s">
        <v>1881</v>
      </c>
      <c r="G25" s="98">
        <v>46028</v>
      </c>
      <c r="H25" s="104">
        <v>21455288</v>
      </c>
      <c r="I25" s="145" t="s">
        <v>1185</v>
      </c>
      <c r="J25" s="98">
        <v>46028</v>
      </c>
      <c r="K25" s="98">
        <v>46218</v>
      </c>
      <c r="L25" s="145" t="s">
        <v>288</v>
      </c>
      <c r="M25" s="145" t="s">
        <v>288</v>
      </c>
      <c r="N25" s="145" t="s">
        <v>288</v>
      </c>
      <c r="O25" s="122">
        <v>7</v>
      </c>
      <c r="P25" s="104">
        <v>2823064</v>
      </c>
      <c r="Q25" s="150">
        <v>46028</v>
      </c>
      <c r="R25" s="101">
        <v>46053</v>
      </c>
      <c r="S25" s="104">
        <v>3387677</v>
      </c>
      <c r="T25" s="101">
        <v>46054</v>
      </c>
      <c r="U25" s="141">
        <v>46081</v>
      </c>
      <c r="V25" s="104">
        <v>3387677</v>
      </c>
      <c r="W25" s="101">
        <v>46082</v>
      </c>
      <c r="X25" s="101">
        <v>46112</v>
      </c>
      <c r="Y25" s="104">
        <v>3387677</v>
      </c>
      <c r="Z25" s="141">
        <v>46113</v>
      </c>
      <c r="AA25" s="141">
        <v>46142</v>
      </c>
      <c r="AB25" s="104">
        <v>3387677</v>
      </c>
      <c r="AC25" s="141">
        <v>46143</v>
      </c>
      <c r="AD25" s="141">
        <v>46173</v>
      </c>
      <c r="AE25" s="104">
        <v>3387677</v>
      </c>
      <c r="AF25" s="141">
        <v>46174</v>
      </c>
      <c r="AG25" s="141">
        <v>46203</v>
      </c>
      <c r="AH25" s="102">
        <v>1693839</v>
      </c>
      <c r="AI25" s="141">
        <v>46204</v>
      </c>
      <c r="AJ25" s="141">
        <v>46218</v>
      </c>
      <c r="BI25" s="143" t="s">
        <v>278</v>
      </c>
      <c r="BJ25" s="139" t="s">
        <v>332</v>
      </c>
      <c r="BK25" s="143" t="s">
        <v>280</v>
      </c>
      <c r="BL25" s="122">
        <v>1</v>
      </c>
      <c r="BM25" s="141">
        <v>46028</v>
      </c>
      <c r="BN25" s="156">
        <v>1336479180</v>
      </c>
      <c r="BO25" s="139">
        <v>2</v>
      </c>
      <c r="BP25" s="141">
        <v>46028</v>
      </c>
      <c r="BQ25" s="153">
        <v>21455288</v>
      </c>
      <c r="CS25" s="147" t="s">
        <v>1882</v>
      </c>
      <c r="CT25" s="100">
        <v>30083064.600000001</v>
      </c>
      <c r="CU25" s="139">
        <v>184</v>
      </c>
      <c r="CV25" s="139" t="s">
        <v>754</v>
      </c>
      <c r="CY25" s="143">
        <v>8299</v>
      </c>
      <c r="CZ25" s="143" t="s">
        <v>290</v>
      </c>
      <c r="DA25" s="151">
        <f t="shared" si="0"/>
        <v>21455288</v>
      </c>
      <c r="DB25" s="164">
        <f t="shared" si="1"/>
        <v>0</v>
      </c>
      <c r="DC25" s="151">
        <f t="shared" si="2"/>
        <v>0</v>
      </c>
      <c r="DZ25" s="211" t="s">
        <v>1500</v>
      </c>
      <c r="EA25" s="207" t="s">
        <v>1073</v>
      </c>
      <c r="EB25" s="154" t="e">
        <v>#N/A</v>
      </c>
      <c r="EC25" s="142" t="s">
        <v>288</v>
      </c>
    </row>
    <row r="26" spans="1:133" hidden="1" x14ac:dyDescent="0.3">
      <c r="A26" s="145"/>
      <c r="B26" s="145" t="s">
        <v>1501</v>
      </c>
      <c r="C26" s="181">
        <v>1121832460</v>
      </c>
      <c r="D26" s="145" t="s">
        <v>363</v>
      </c>
      <c r="E26" s="145" t="s">
        <v>292</v>
      </c>
      <c r="F26" s="145" t="s">
        <v>362</v>
      </c>
      <c r="G26" s="98">
        <v>46028</v>
      </c>
      <c r="H26" s="104">
        <v>16985436</v>
      </c>
      <c r="I26" s="145" t="s">
        <v>1185</v>
      </c>
      <c r="J26" s="98">
        <v>46028</v>
      </c>
      <c r="K26" s="98">
        <v>46218</v>
      </c>
      <c r="L26" s="145" t="s">
        <v>288</v>
      </c>
      <c r="M26" s="145" t="s">
        <v>288</v>
      </c>
      <c r="N26" s="145" t="s">
        <v>288</v>
      </c>
      <c r="O26" s="122">
        <v>7</v>
      </c>
      <c r="P26" s="104">
        <v>2234926</v>
      </c>
      <c r="Q26" s="150">
        <v>46028</v>
      </c>
      <c r="R26" s="101">
        <v>46053</v>
      </c>
      <c r="S26" s="104">
        <v>2681911</v>
      </c>
      <c r="T26" s="101">
        <v>46054</v>
      </c>
      <c r="U26" s="141">
        <v>46081</v>
      </c>
      <c r="V26" s="104">
        <v>2681911</v>
      </c>
      <c r="W26" s="101">
        <v>46082</v>
      </c>
      <c r="X26" s="101">
        <v>46112</v>
      </c>
      <c r="Y26" s="104">
        <v>2681911</v>
      </c>
      <c r="Z26" s="141">
        <v>46113</v>
      </c>
      <c r="AA26" s="141">
        <v>46142</v>
      </c>
      <c r="AB26" s="104">
        <v>2681911</v>
      </c>
      <c r="AC26" s="141">
        <v>46143</v>
      </c>
      <c r="AD26" s="141">
        <v>46173</v>
      </c>
      <c r="AE26" s="104">
        <v>2681911</v>
      </c>
      <c r="AF26" s="141">
        <v>46174</v>
      </c>
      <c r="AG26" s="141">
        <v>46203</v>
      </c>
      <c r="AH26" s="102">
        <v>1340955</v>
      </c>
      <c r="AI26" s="141">
        <v>46204</v>
      </c>
      <c r="AJ26" s="141">
        <v>46218</v>
      </c>
      <c r="BI26" s="143" t="s">
        <v>278</v>
      </c>
      <c r="BJ26" s="139" t="s">
        <v>332</v>
      </c>
      <c r="BK26" s="143" t="s">
        <v>280</v>
      </c>
      <c r="BL26" s="122">
        <v>1</v>
      </c>
      <c r="BM26" s="141">
        <v>46028</v>
      </c>
      <c r="BN26" s="156">
        <v>1336479180</v>
      </c>
      <c r="BO26" s="139">
        <v>3</v>
      </c>
      <c r="BP26" s="141">
        <v>46028</v>
      </c>
      <c r="BQ26" s="153">
        <v>16985436</v>
      </c>
      <c r="CS26" s="147" t="s">
        <v>1883</v>
      </c>
      <c r="CT26" s="148">
        <v>1121832460.5</v>
      </c>
      <c r="CU26" s="139">
        <v>184</v>
      </c>
      <c r="CV26" s="139" t="s">
        <v>754</v>
      </c>
      <c r="CY26" s="143">
        <v>8299</v>
      </c>
      <c r="CZ26" s="143" t="s">
        <v>290</v>
      </c>
      <c r="DA26" s="151">
        <f t="shared" si="0"/>
        <v>16985436</v>
      </c>
      <c r="DB26" s="164">
        <f t="shared" si="1"/>
        <v>0</v>
      </c>
      <c r="DC26" s="151">
        <f t="shared" si="2"/>
        <v>0</v>
      </c>
      <c r="DZ26" s="211" t="s">
        <v>1502</v>
      </c>
      <c r="EA26" s="207" t="s">
        <v>1073</v>
      </c>
      <c r="EB26" s="154" t="e">
        <v>#N/A</v>
      </c>
      <c r="EC26" s="142" t="s">
        <v>288</v>
      </c>
    </row>
    <row r="27" spans="1:133" hidden="1" x14ac:dyDescent="0.3">
      <c r="A27" s="180"/>
      <c r="B27" s="145" t="s">
        <v>1503</v>
      </c>
      <c r="C27" s="181">
        <v>40383789</v>
      </c>
      <c r="D27" s="145" t="s">
        <v>454</v>
      </c>
      <c r="E27" s="145" t="s">
        <v>292</v>
      </c>
      <c r="F27" s="145" t="s">
        <v>362</v>
      </c>
      <c r="G27" s="98">
        <v>46028</v>
      </c>
      <c r="H27" s="104">
        <v>15197505</v>
      </c>
      <c r="I27" s="145" t="s">
        <v>1185</v>
      </c>
      <c r="J27" s="98">
        <v>46028</v>
      </c>
      <c r="K27" s="98">
        <v>46218</v>
      </c>
      <c r="L27" s="145" t="s">
        <v>288</v>
      </c>
      <c r="M27" s="145" t="s">
        <v>288</v>
      </c>
      <c r="N27" s="145" t="s">
        <v>288</v>
      </c>
      <c r="O27" s="122">
        <v>7</v>
      </c>
      <c r="P27" s="104">
        <v>1999672</v>
      </c>
      <c r="Q27" s="150">
        <v>46028</v>
      </c>
      <c r="R27" s="101">
        <v>46053</v>
      </c>
      <c r="S27" s="104">
        <v>2399606</v>
      </c>
      <c r="T27" s="101">
        <v>46054</v>
      </c>
      <c r="U27" s="141">
        <v>46081</v>
      </c>
      <c r="V27" s="104">
        <v>2399606</v>
      </c>
      <c r="W27" s="101">
        <v>46082</v>
      </c>
      <c r="X27" s="101">
        <v>46112</v>
      </c>
      <c r="Y27" s="104">
        <v>2399606</v>
      </c>
      <c r="Z27" s="141">
        <v>46113</v>
      </c>
      <c r="AA27" s="141">
        <v>46142</v>
      </c>
      <c r="AB27" s="104">
        <v>2399606</v>
      </c>
      <c r="AC27" s="141">
        <v>46143</v>
      </c>
      <c r="AD27" s="141">
        <v>46173</v>
      </c>
      <c r="AE27" s="104">
        <v>2399606</v>
      </c>
      <c r="AF27" s="141">
        <v>46174</v>
      </c>
      <c r="AG27" s="141">
        <v>46203</v>
      </c>
      <c r="AH27" s="102">
        <v>1199803</v>
      </c>
      <c r="AI27" s="141">
        <v>46204</v>
      </c>
      <c r="AJ27" s="141">
        <v>46218</v>
      </c>
      <c r="BI27" s="143" t="s">
        <v>278</v>
      </c>
      <c r="BJ27" s="139" t="s">
        <v>332</v>
      </c>
      <c r="BK27" s="143" t="s">
        <v>280</v>
      </c>
      <c r="BL27" s="122">
        <v>1</v>
      </c>
      <c r="BM27" s="141">
        <v>46028</v>
      </c>
      <c r="BN27" s="156">
        <v>1336479180</v>
      </c>
      <c r="BO27" s="139">
        <v>4</v>
      </c>
      <c r="BP27" s="141">
        <v>46028</v>
      </c>
      <c r="BQ27" s="153">
        <v>15197505</v>
      </c>
      <c r="CS27" s="147" t="s">
        <v>1188</v>
      </c>
      <c r="CT27" s="99">
        <v>40383789</v>
      </c>
      <c r="CU27" s="139">
        <v>184</v>
      </c>
      <c r="CV27" s="139" t="s">
        <v>754</v>
      </c>
      <c r="CY27" s="143">
        <v>8219</v>
      </c>
      <c r="CZ27" s="143" t="s">
        <v>290</v>
      </c>
      <c r="DA27" s="151">
        <f t="shared" si="0"/>
        <v>15197505</v>
      </c>
      <c r="DB27" s="164">
        <f t="shared" si="1"/>
        <v>0</v>
      </c>
      <c r="DC27" s="151">
        <f t="shared" si="2"/>
        <v>0</v>
      </c>
      <c r="DZ27" s="211" t="s">
        <v>1504</v>
      </c>
      <c r="EA27" s="207" t="s">
        <v>1073</v>
      </c>
      <c r="EB27" s="154" t="e">
        <v>#N/A</v>
      </c>
      <c r="EC27" s="142" t="s">
        <v>288</v>
      </c>
    </row>
    <row r="28" spans="1:133" hidden="1" x14ac:dyDescent="0.3">
      <c r="A28" s="145"/>
      <c r="B28" s="145" t="s">
        <v>1505</v>
      </c>
      <c r="C28" s="181">
        <v>1033681036</v>
      </c>
      <c r="D28" s="107" t="s">
        <v>1151</v>
      </c>
      <c r="E28" s="107" t="s">
        <v>292</v>
      </c>
      <c r="F28" s="145" t="s">
        <v>362</v>
      </c>
      <c r="G28" s="98">
        <v>46028</v>
      </c>
      <c r="H28" s="104">
        <v>15197505</v>
      </c>
      <c r="I28" s="145" t="s">
        <v>1185</v>
      </c>
      <c r="J28" s="98">
        <v>46028</v>
      </c>
      <c r="K28" s="98">
        <v>46218</v>
      </c>
      <c r="L28" s="145" t="s">
        <v>288</v>
      </c>
      <c r="M28" s="145" t="s">
        <v>288</v>
      </c>
      <c r="N28" s="145" t="s">
        <v>288</v>
      </c>
      <c r="O28" s="122">
        <v>7</v>
      </c>
      <c r="P28" s="104">
        <v>1999672</v>
      </c>
      <c r="Q28" s="150">
        <v>46028</v>
      </c>
      <c r="R28" s="101">
        <v>46053</v>
      </c>
      <c r="S28" s="104">
        <v>2399606</v>
      </c>
      <c r="T28" s="101">
        <v>46054</v>
      </c>
      <c r="U28" s="141">
        <v>46081</v>
      </c>
      <c r="V28" s="104">
        <v>2399606</v>
      </c>
      <c r="W28" s="101">
        <v>46082</v>
      </c>
      <c r="X28" s="101">
        <v>46112</v>
      </c>
      <c r="Y28" s="104">
        <v>2399606</v>
      </c>
      <c r="Z28" s="141">
        <v>46113</v>
      </c>
      <c r="AA28" s="141">
        <v>46142</v>
      </c>
      <c r="AB28" s="104">
        <v>2399606</v>
      </c>
      <c r="AC28" s="141">
        <v>46143</v>
      </c>
      <c r="AD28" s="141">
        <v>46173</v>
      </c>
      <c r="AE28" s="104">
        <v>2399606</v>
      </c>
      <c r="AF28" s="141">
        <v>46174</v>
      </c>
      <c r="AG28" s="141">
        <v>46203</v>
      </c>
      <c r="AH28" s="102">
        <v>1199803</v>
      </c>
      <c r="AI28" s="141">
        <v>46204</v>
      </c>
      <c r="AJ28" s="141">
        <v>46218</v>
      </c>
      <c r="BI28" s="143" t="s">
        <v>278</v>
      </c>
      <c r="BJ28" s="139" t="s">
        <v>332</v>
      </c>
      <c r="BK28" s="143" t="s">
        <v>280</v>
      </c>
      <c r="BL28" s="122">
        <v>1</v>
      </c>
      <c r="BM28" s="141">
        <v>46028</v>
      </c>
      <c r="BN28" s="156">
        <v>1336479180</v>
      </c>
      <c r="BO28" s="139">
        <v>5</v>
      </c>
      <c r="BP28" s="141">
        <v>46028</v>
      </c>
      <c r="BQ28" s="153">
        <v>15197505</v>
      </c>
      <c r="CS28" s="147" t="s">
        <v>1189</v>
      </c>
      <c r="CT28" s="148">
        <v>1033681036</v>
      </c>
      <c r="CU28" s="139">
        <v>184</v>
      </c>
      <c r="CV28" s="139" t="s">
        <v>754</v>
      </c>
      <c r="CY28" s="143">
        <v>8299</v>
      </c>
      <c r="CZ28" s="143" t="s">
        <v>290</v>
      </c>
      <c r="DA28" s="151">
        <f t="shared" si="0"/>
        <v>15197505</v>
      </c>
      <c r="DB28" s="164">
        <f t="shared" si="1"/>
        <v>0</v>
      </c>
      <c r="DC28" s="151">
        <f t="shared" si="2"/>
        <v>0</v>
      </c>
      <c r="DZ28" s="211" t="s">
        <v>1506</v>
      </c>
      <c r="EA28" s="207" t="s">
        <v>1073</v>
      </c>
      <c r="EB28" s="154" t="e">
        <v>#N/A</v>
      </c>
      <c r="EC28" s="142" t="s">
        <v>288</v>
      </c>
    </row>
    <row r="29" spans="1:133" hidden="1" x14ac:dyDescent="0.3">
      <c r="A29" s="145"/>
      <c r="B29" s="145" t="s">
        <v>1507</v>
      </c>
      <c r="C29" s="181">
        <v>52821671</v>
      </c>
      <c r="D29" s="145" t="s">
        <v>365</v>
      </c>
      <c r="E29" s="145" t="s">
        <v>292</v>
      </c>
      <c r="F29" s="145" t="s">
        <v>364</v>
      </c>
      <c r="G29" s="98">
        <v>46028</v>
      </c>
      <c r="H29" s="104">
        <v>15197505</v>
      </c>
      <c r="I29" s="145" t="s">
        <v>1185</v>
      </c>
      <c r="J29" s="98">
        <v>46028</v>
      </c>
      <c r="K29" s="98">
        <v>46218</v>
      </c>
      <c r="L29" s="145" t="s">
        <v>288</v>
      </c>
      <c r="M29" s="145" t="s">
        <v>288</v>
      </c>
      <c r="N29" s="145" t="s">
        <v>288</v>
      </c>
      <c r="O29" s="122">
        <v>7</v>
      </c>
      <c r="P29" s="104">
        <v>1999672</v>
      </c>
      <c r="Q29" s="150">
        <v>46028</v>
      </c>
      <c r="R29" s="101">
        <v>46053</v>
      </c>
      <c r="S29" s="104">
        <v>2399606</v>
      </c>
      <c r="T29" s="101">
        <v>46054</v>
      </c>
      <c r="U29" s="141">
        <v>46081</v>
      </c>
      <c r="V29" s="104">
        <v>2399606</v>
      </c>
      <c r="W29" s="101">
        <v>46082</v>
      </c>
      <c r="X29" s="101">
        <v>46112</v>
      </c>
      <c r="Y29" s="104">
        <v>2399606</v>
      </c>
      <c r="Z29" s="141">
        <v>46113</v>
      </c>
      <c r="AA29" s="141">
        <v>46142</v>
      </c>
      <c r="AB29" s="104">
        <v>2399606</v>
      </c>
      <c r="AC29" s="141">
        <v>46143</v>
      </c>
      <c r="AD29" s="141">
        <v>46173</v>
      </c>
      <c r="AE29" s="104">
        <v>2399606</v>
      </c>
      <c r="AF29" s="141">
        <v>46174</v>
      </c>
      <c r="AG29" s="141">
        <v>46203</v>
      </c>
      <c r="AH29" s="102">
        <v>1199803</v>
      </c>
      <c r="AI29" s="141">
        <v>46204</v>
      </c>
      <c r="AJ29" s="141">
        <v>46218</v>
      </c>
      <c r="BI29" s="143" t="s">
        <v>278</v>
      </c>
      <c r="BJ29" s="139" t="s">
        <v>332</v>
      </c>
      <c r="BK29" s="143" t="s">
        <v>280</v>
      </c>
      <c r="BL29" s="122">
        <v>1</v>
      </c>
      <c r="BM29" s="141">
        <v>46028</v>
      </c>
      <c r="BN29" s="156">
        <v>1336479180</v>
      </c>
      <c r="BO29" s="139">
        <v>6</v>
      </c>
      <c r="BP29" s="141">
        <v>46028</v>
      </c>
      <c r="BQ29" s="153">
        <v>15197505</v>
      </c>
      <c r="CS29" s="147" t="s">
        <v>1884</v>
      </c>
      <c r="CT29" s="99">
        <v>52821671</v>
      </c>
      <c r="CU29" s="139">
        <v>184</v>
      </c>
      <c r="CV29" s="139" t="s">
        <v>755</v>
      </c>
      <c r="CY29" s="143">
        <v>8299</v>
      </c>
      <c r="CZ29" s="143" t="s">
        <v>290</v>
      </c>
      <c r="DA29" s="151">
        <f t="shared" si="0"/>
        <v>15197505</v>
      </c>
      <c r="DB29" s="164">
        <f t="shared" si="1"/>
        <v>0</v>
      </c>
      <c r="DC29" s="151">
        <f t="shared" si="2"/>
        <v>0</v>
      </c>
      <c r="DZ29" s="211" t="s">
        <v>1508</v>
      </c>
      <c r="EA29" s="207" t="s">
        <v>1074</v>
      </c>
      <c r="EB29" s="154" t="e">
        <v>#N/A</v>
      </c>
      <c r="EC29" s="142" t="s">
        <v>288</v>
      </c>
    </row>
    <row r="30" spans="1:133" hidden="1" x14ac:dyDescent="0.3">
      <c r="A30" s="145"/>
      <c r="B30" s="145" t="s">
        <v>1509</v>
      </c>
      <c r="C30" s="181">
        <v>1121838496</v>
      </c>
      <c r="D30" s="145" t="s">
        <v>455</v>
      </c>
      <c r="E30" s="145" t="s">
        <v>291</v>
      </c>
      <c r="F30" s="145" t="s">
        <v>456</v>
      </c>
      <c r="G30" s="98">
        <v>46028</v>
      </c>
      <c r="H30" s="104">
        <v>21455288</v>
      </c>
      <c r="I30" s="145" t="s">
        <v>1185</v>
      </c>
      <c r="J30" s="98">
        <v>46028</v>
      </c>
      <c r="K30" s="98">
        <v>46218</v>
      </c>
      <c r="L30" s="145" t="s">
        <v>288</v>
      </c>
      <c r="M30" s="145" t="s">
        <v>288</v>
      </c>
      <c r="N30" s="145" t="s">
        <v>288</v>
      </c>
      <c r="O30" s="122">
        <v>7</v>
      </c>
      <c r="P30" s="104">
        <v>2823064</v>
      </c>
      <c r="Q30" s="150">
        <v>46028</v>
      </c>
      <c r="R30" s="101">
        <v>46053</v>
      </c>
      <c r="S30" s="104">
        <v>3387677</v>
      </c>
      <c r="T30" s="101">
        <v>46054</v>
      </c>
      <c r="U30" s="141">
        <v>46081</v>
      </c>
      <c r="V30" s="104">
        <v>3387677</v>
      </c>
      <c r="W30" s="101">
        <v>46082</v>
      </c>
      <c r="X30" s="101">
        <v>46112</v>
      </c>
      <c r="Y30" s="104">
        <v>3387677</v>
      </c>
      <c r="Z30" s="141">
        <v>46113</v>
      </c>
      <c r="AA30" s="141">
        <v>46142</v>
      </c>
      <c r="AB30" s="104">
        <v>3387677</v>
      </c>
      <c r="AC30" s="141">
        <v>46143</v>
      </c>
      <c r="AD30" s="141">
        <v>46173</v>
      </c>
      <c r="AE30" s="104">
        <v>3387677</v>
      </c>
      <c r="AF30" s="141">
        <v>46174</v>
      </c>
      <c r="AG30" s="141">
        <v>46203</v>
      </c>
      <c r="AH30" s="102">
        <v>1693839</v>
      </c>
      <c r="AI30" s="141">
        <v>46204</v>
      </c>
      <c r="AJ30" s="141">
        <v>46218</v>
      </c>
      <c r="BI30" s="143" t="s">
        <v>278</v>
      </c>
      <c r="BJ30" s="139" t="s">
        <v>332</v>
      </c>
      <c r="BK30" s="143" t="s">
        <v>280</v>
      </c>
      <c r="BL30" s="122">
        <v>1</v>
      </c>
      <c r="BM30" s="141">
        <v>46028</v>
      </c>
      <c r="BN30" s="156">
        <v>1336479180</v>
      </c>
      <c r="BO30" s="139">
        <v>7</v>
      </c>
      <c r="BP30" s="141">
        <v>46028</v>
      </c>
      <c r="BQ30" s="153">
        <v>21455288</v>
      </c>
      <c r="CS30" s="147" t="s">
        <v>1190</v>
      </c>
      <c r="CT30" s="148">
        <v>1121838496.7</v>
      </c>
      <c r="CU30" s="139">
        <v>184</v>
      </c>
      <c r="CV30" s="139" t="s">
        <v>755</v>
      </c>
      <c r="CY30" s="143">
        <v>7490</v>
      </c>
      <c r="CZ30" s="143" t="s">
        <v>290</v>
      </c>
      <c r="DA30" s="151">
        <f t="shared" si="0"/>
        <v>21455288</v>
      </c>
      <c r="DB30" s="164">
        <f t="shared" si="1"/>
        <v>0</v>
      </c>
      <c r="DC30" s="151">
        <f t="shared" si="2"/>
        <v>0</v>
      </c>
      <c r="DZ30" s="211" t="s">
        <v>1510</v>
      </c>
      <c r="EA30" s="207" t="s">
        <v>1074</v>
      </c>
      <c r="EB30" s="154" t="e">
        <v>#N/A</v>
      </c>
      <c r="EC30" s="142" t="s">
        <v>288</v>
      </c>
    </row>
    <row r="31" spans="1:133" hidden="1" x14ac:dyDescent="0.3">
      <c r="A31" s="182"/>
      <c r="B31" s="145" t="s">
        <v>1511</v>
      </c>
      <c r="C31" s="181">
        <v>1122920910</v>
      </c>
      <c r="D31" s="145" t="s">
        <v>822</v>
      </c>
      <c r="E31" s="145" t="s">
        <v>292</v>
      </c>
      <c r="F31" s="145" t="s">
        <v>364</v>
      </c>
      <c r="G31" s="98">
        <v>46028</v>
      </c>
      <c r="H31" s="104">
        <v>15197505</v>
      </c>
      <c r="I31" s="145" t="s">
        <v>1185</v>
      </c>
      <c r="J31" s="98">
        <v>46028</v>
      </c>
      <c r="K31" s="98">
        <v>46218</v>
      </c>
      <c r="L31" s="145" t="s">
        <v>288</v>
      </c>
      <c r="M31" s="145" t="s">
        <v>288</v>
      </c>
      <c r="N31" s="145" t="s">
        <v>288</v>
      </c>
      <c r="O31" s="122">
        <v>7</v>
      </c>
      <c r="P31" s="104">
        <v>1999672</v>
      </c>
      <c r="Q31" s="150">
        <v>46028</v>
      </c>
      <c r="R31" s="101">
        <v>46053</v>
      </c>
      <c r="S31" s="104">
        <v>2399606</v>
      </c>
      <c r="T31" s="101">
        <v>46054</v>
      </c>
      <c r="U31" s="141">
        <v>46081</v>
      </c>
      <c r="V31" s="104">
        <v>2399606</v>
      </c>
      <c r="W31" s="101">
        <v>46082</v>
      </c>
      <c r="X31" s="101">
        <v>46112</v>
      </c>
      <c r="Y31" s="104">
        <v>2399606</v>
      </c>
      <c r="Z31" s="141">
        <v>46113</v>
      </c>
      <c r="AA31" s="141">
        <v>46142</v>
      </c>
      <c r="AB31" s="104">
        <v>2399606</v>
      </c>
      <c r="AC31" s="141">
        <v>46143</v>
      </c>
      <c r="AD31" s="141">
        <v>46173</v>
      </c>
      <c r="AE31" s="104">
        <v>2399606</v>
      </c>
      <c r="AF31" s="141">
        <v>46174</v>
      </c>
      <c r="AG31" s="141">
        <v>46203</v>
      </c>
      <c r="AH31" s="102">
        <v>1199803</v>
      </c>
      <c r="AI31" s="141">
        <v>46204</v>
      </c>
      <c r="AJ31" s="141">
        <v>46218</v>
      </c>
      <c r="BI31" s="143" t="s">
        <v>278</v>
      </c>
      <c r="BJ31" s="139" t="s">
        <v>332</v>
      </c>
      <c r="BK31" s="143" t="s">
        <v>280</v>
      </c>
      <c r="BL31" s="122">
        <v>1</v>
      </c>
      <c r="BM31" s="141">
        <v>46028</v>
      </c>
      <c r="BN31" s="156">
        <v>1336479180</v>
      </c>
      <c r="BO31" s="139">
        <v>8</v>
      </c>
      <c r="BP31" s="141">
        <v>46028</v>
      </c>
      <c r="BQ31" s="153">
        <v>15197505</v>
      </c>
      <c r="CS31" s="147" t="s">
        <v>1191</v>
      </c>
      <c r="CT31" s="148">
        <v>1122920910</v>
      </c>
      <c r="CU31" s="139">
        <v>184</v>
      </c>
      <c r="CV31" s="139" t="s">
        <v>755</v>
      </c>
      <c r="CY31" s="143">
        <v>8299</v>
      </c>
      <c r="CZ31" s="143" t="s">
        <v>290</v>
      </c>
      <c r="DA31" s="151">
        <f t="shared" si="0"/>
        <v>15197505</v>
      </c>
      <c r="DB31" s="164">
        <f t="shared" si="1"/>
        <v>0</v>
      </c>
      <c r="DC31" s="151">
        <f t="shared" si="2"/>
        <v>0</v>
      </c>
      <c r="DZ31" s="211" t="s">
        <v>1512</v>
      </c>
      <c r="EA31" s="207" t="s">
        <v>1074</v>
      </c>
      <c r="EB31" s="154" t="e">
        <v>#N/A</v>
      </c>
      <c r="EC31" s="142" t="s">
        <v>288</v>
      </c>
    </row>
    <row r="32" spans="1:133" hidden="1" x14ac:dyDescent="0.3">
      <c r="A32" s="145" t="s">
        <v>436</v>
      </c>
      <c r="B32" s="145" t="s">
        <v>1885</v>
      </c>
      <c r="C32" s="181"/>
      <c r="D32" s="145" t="s">
        <v>436</v>
      </c>
      <c r="E32" s="145"/>
      <c r="F32" s="145"/>
      <c r="G32" s="98"/>
      <c r="H32" s="104"/>
      <c r="I32" s="145"/>
      <c r="J32" s="98"/>
      <c r="K32" s="98"/>
      <c r="L32" s="145"/>
      <c r="M32" s="145"/>
      <c r="N32" s="145"/>
      <c r="O32" s="122"/>
      <c r="P32" s="104"/>
      <c r="Q32" s="150"/>
      <c r="R32" s="101"/>
      <c r="S32" s="104"/>
      <c r="T32" s="101"/>
      <c r="U32" s="141"/>
      <c r="V32" s="104"/>
      <c r="W32" s="101"/>
      <c r="X32" s="101"/>
      <c r="Y32" s="104"/>
      <c r="Z32" s="141"/>
      <c r="AA32" s="141"/>
      <c r="AB32" s="104"/>
      <c r="AC32" s="141"/>
      <c r="AD32" s="141"/>
      <c r="AE32" s="104"/>
      <c r="AF32" s="141"/>
      <c r="AG32" s="141"/>
      <c r="AH32" s="102"/>
      <c r="AI32" s="141"/>
      <c r="AJ32" s="141"/>
      <c r="BI32" s="143"/>
      <c r="BJ32" s="139"/>
      <c r="BK32" s="143"/>
      <c r="BL32" s="122" t="e">
        <v>#N/A</v>
      </c>
      <c r="BM32" s="141" t="e">
        <v>#N/A</v>
      </c>
      <c r="BN32" s="156" t="e">
        <v>#N/A</v>
      </c>
      <c r="BO32" s="139" t="e">
        <v>#N/A</v>
      </c>
      <c r="BP32" s="141" t="e">
        <v>#N/A</v>
      </c>
      <c r="BQ32" s="153" t="e">
        <v>#N/A</v>
      </c>
      <c r="CS32" s="147"/>
      <c r="CT32" s="99"/>
      <c r="CU32" s="139" t="e">
        <v>#N/A</v>
      </c>
      <c r="CV32" s="139" t="e">
        <v>#N/A</v>
      </c>
      <c r="CY32" s="143"/>
      <c r="CZ32" s="143"/>
      <c r="DA32" s="151"/>
      <c r="DB32" s="164"/>
      <c r="DC32" s="151"/>
      <c r="DZ32" s="211"/>
      <c r="EA32" s="207"/>
      <c r="EB32" s="154" t="e">
        <v>#N/A</v>
      </c>
      <c r="EC32" s="142" t="s">
        <v>288</v>
      </c>
    </row>
    <row r="33" spans="1:133" hidden="1" x14ac:dyDescent="0.3">
      <c r="A33" s="180"/>
      <c r="B33" s="145" t="s">
        <v>1513</v>
      </c>
      <c r="C33" s="183">
        <v>17266494</v>
      </c>
      <c r="D33" s="107" t="s">
        <v>373</v>
      </c>
      <c r="E33" s="145" t="s">
        <v>291</v>
      </c>
      <c r="F33" s="145" t="s">
        <v>372</v>
      </c>
      <c r="G33" s="98">
        <v>46028</v>
      </c>
      <c r="H33" s="104">
        <v>25925145</v>
      </c>
      <c r="I33" s="145" t="s">
        <v>1185</v>
      </c>
      <c r="J33" s="98">
        <v>46028</v>
      </c>
      <c r="K33" s="98">
        <v>46218</v>
      </c>
      <c r="L33" s="145" t="s">
        <v>288</v>
      </c>
      <c r="M33" s="145" t="s">
        <v>288</v>
      </c>
      <c r="N33" s="145" t="s">
        <v>288</v>
      </c>
      <c r="O33" s="122">
        <v>7</v>
      </c>
      <c r="P33" s="104">
        <v>3411203</v>
      </c>
      <c r="Q33" s="150">
        <v>46028</v>
      </c>
      <c r="R33" s="101">
        <v>46053</v>
      </c>
      <c r="S33" s="104">
        <v>4093444</v>
      </c>
      <c r="T33" s="101">
        <v>46054</v>
      </c>
      <c r="U33" s="141">
        <v>46081</v>
      </c>
      <c r="V33" s="104">
        <v>4093444</v>
      </c>
      <c r="W33" s="101">
        <v>46082</v>
      </c>
      <c r="X33" s="101">
        <v>46112</v>
      </c>
      <c r="Y33" s="104">
        <v>4093444</v>
      </c>
      <c r="Z33" s="141">
        <v>46113</v>
      </c>
      <c r="AA33" s="141">
        <v>46142</v>
      </c>
      <c r="AB33" s="104">
        <v>4093444</v>
      </c>
      <c r="AC33" s="141">
        <v>46143</v>
      </c>
      <c r="AD33" s="141">
        <v>46173</v>
      </c>
      <c r="AE33" s="104">
        <v>4093444</v>
      </c>
      <c r="AF33" s="141">
        <v>46174</v>
      </c>
      <c r="AG33" s="141">
        <v>46203</v>
      </c>
      <c r="AH33" s="102">
        <v>2046722</v>
      </c>
      <c r="AI33" s="141">
        <v>46204</v>
      </c>
      <c r="AJ33" s="141">
        <v>46218</v>
      </c>
      <c r="BI33" s="143" t="s">
        <v>278</v>
      </c>
      <c r="BJ33" s="139" t="s">
        <v>332</v>
      </c>
      <c r="BK33" s="143" t="s">
        <v>280</v>
      </c>
      <c r="BL33" s="122">
        <v>1</v>
      </c>
      <c r="BM33" s="141">
        <v>46028</v>
      </c>
      <c r="BN33" s="156">
        <v>1336479180</v>
      </c>
      <c r="BO33" s="139">
        <v>9</v>
      </c>
      <c r="BP33" s="141">
        <v>46028</v>
      </c>
      <c r="BQ33" s="153">
        <v>25925145</v>
      </c>
      <c r="CS33" s="147" t="s">
        <v>1886</v>
      </c>
      <c r="CT33" s="100">
        <v>17266494</v>
      </c>
      <c r="CU33" s="139">
        <v>184</v>
      </c>
      <c r="CV33" s="139" t="s">
        <v>1111</v>
      </c>
      <c r="CY33" s="143">
        <v>6920</v>
      </c>
      <c r="CZ33" s="143" t="s">
        <v>289</v>
      </c>
      <c r="DA33" s="151">
        <f t="shared" si="0"/>
        <v>25925145</v>
      </c>
      <c r="DB33" s="164">
        <f t="shared" si="1"/>
        <v>0</v>
      </c>
      <c r="DC33" s="151">
        <f t="shared" si="2"/>
        <v>0</v>
      </c>
      <c r="DZ33" s="211" t="s">
        <v>1514</v>
      </c>
      <c r="EA33" s="207" t="s">
        <v>1077</v>
      </c>
      <c r="EB33" s="154" t="e">
        <v>#N/A</v>
      </c>
      <c r="EC33" s="142" t="s">
        <v>288</v>
      </c>
    </row>
    <row r="34" spans="1:133" hidden="1" x14ac:dyDescent="0.3">
      <c r="A34" s="145"/>
      <c r="B34" s="145" t="s">
        <v>1515</v>
      </c>
      <c r="C34" s="181">
        <v>1121860595</v>
      </c>
      <c r="D34" s="145" t="s">
        <v>374</v>
      </c>
      <c r="E34" s="145" t="s">
        <v>291</v>
      </c>
      <c r="F34" s="145" t="s">
        <v>372</v>
      </c>
      <c r="G34" s="98">
        <v>46028</v>
      </c>
      <c r="H34" s="104">
        <v>21455288</v>
      </c>
      <c r="I34" s="145" t="s">
        <v>1185</v>
      </c>
      <c r="J34" s="98">
        <v>46028</v>
      </c>
      <c r="K34" s="98">
        <v>46218</v>
      </c>
      <c r="L34" s="145" t="s">
        <v>288</v>
      </c>
      <c r="M34" s="145" t="s">
        <v>288</v>
      </c>
      <c r="N34" s="145" t="s">
        <v>288</v>
      </c>
      <c r="O34" s="122">
        <v>7</v>
      </c>
      <c r="P34" s="104">
        <v>2823064</v>
      </c>
      <c r="Q34" s="150">
        <v>46028</v>
      </c>
      <c r="R34" s="101">
        <v>46053</v>
      </c>
      <c r="S34" s="104">
        <v>3387677</v>
      </c>
      <c r="T34" s="101">
        <v>46054</v>
      </c>
      <c r="U34" s="141">
        <v>46081</v>
      </c>
      <c r="V34" s="104">
        <v>3387677</v>
      </c>
      <c r="W34" s="101">
        <v>46082</v>
      </c>
      <c r="X34" s="101">
        <v>46112</v>
      </c>
      <c r="Y34" s="104">
        <v>3387677</v>
      </c>
      <c r="Z34" s="141">
        <v>46113</v>
      </c>
      <c r="AA34" s="141">
        <v>46142</v>
      </c>
      <c r="AB34" s="104">
        <v>3387677</v>
      </c>
      <c r="AC34" s="141">
        <v>46143</v>
      </c>
      <c r="AD34" s="141">
        <v>46173</v>
      </c>
      <c r="AE34" s="104">
        <v>3387677</v>
      </c>
      <c r="AF34" s="141">
        <v>46174</v>
      </c>
      <c r="AG34" s="141">
        <v>46203</v>
      </c>
      <c r="AH34" s="102">
        <v>1693839</v>
      </c>
      <c r="AI34" s="141">
        <v>46204</v>
      </c>
      <c r="AJ34" s="141">
        <v>46218</v>
      </c>
      <c r="BI34" s="143" t="s">
        <v>278</v>
      </c>
      <c r="BJ34" s="139" t="s">
        <v>332</v>
      </c>
      <c r="BK34" s="143" t="s">
        <v>280</v>
      </c>
      <c r="BL34" s="122">
        <v>1</v>
      </c>
      <c r="BM34" s="141">
        <v>46028</v>
      </c>
      <c r="BN34" s="156">
        <v>1336479180</v>
      </c>
      <c r="BO34" s="139">
        <v>10</v>
      </c>
      <c r="BP34" s="141">
        <v>46028</v>
      </c>
      <c r="BQ34" s="153">
        <v>21455288</v>
      </c>
      <c r="CS34" s="147" t="s">
        <v>1887</v>
      </c>
      <c r="CT34" s="148">
        <v>1121860595</v>
      </c>
      <c r="CU34" s="139">
        <v>184</v>
      </c>
      <c r="CV34" s="139" t="s">
        <v>1111</v>
      </c>
      <c r="CY34" s="139">
        <v>6920</v>
      </c>
      <c r="CZ34" s="122" t="s">
        <v>289</v>
      </c>
      <c r="DA34" s="151">
        <f t="shared" si="0"/>
        <v>21455288</v>
      </c>
      <c r="DB34" s="164">
        <f t="shared" si="1"/>
        <v>0</v>
      </c>
      <c r="DC34" s="151">
        <f t="shared" si="2"/>
        <v>0</v>
      </c>
      <c r="DZ34" s="211" t="s">
        <v>1516</v>
      </c>
      <c r="EA34" s="207" t="s">
        <v>1077</v>
      </c>
      <c r="EB34" s="154" t="e">
        <v>#N/A</v>
      </c>
      <c r="EC34" s="142" t="s">
        <v>288</v>
      </c>
    </row>
    <row r="35" spans="1:133" hidden="1" x14ac:dyDescent="0.3">
      <c r="A35" s="180"/>
      <c r="B35" s="145" t="s">
        <v>1517</v>
      </c>
      <c r="C35" s="183">
        <v>1121904529</v>
      </c>
      <c r="D35" s="107" t="s">
        <v>1089</v>
      </c>
      <c r="E35" s="145" t="s">
        <v>291</v>
      </c>
      <c r="F35" s="145" t="s">
        <v>372</v>
      </c>
      <c r="G35" s="98">
        <v>46028</v>
      </c>
      <c r="H35" s="104">
        <v>21455288</v>
      </c>
      <c r="I35" s="145" t="s">
        <v>1185</v>
      </c>
      <c r="J35" s="98">
        <v>46028</v>
      </c>
      <c r="K35" s="98">
        <v>46218</v>
      </c>
      <c r="L35" s="145" t="s">
        <v>288</v>
      </c>
      <c r="M35" s="145" t="s">
        <v>288</v>
      </c>
      <c r="N35" s="145" t="s">
        <v>288</v>
      </c>
      <c r="O35" s="122">
        <v>7</v>
      </c>
      <c r="P35" s="104">
        <v>2823064</v>
      </c>
      <c r="Q35" s="150">
        <v>46028</v>
      </c>
      <c r="R35" s="101">
        <v>46053</v>
      </c>
      <c r="S35" s="104">
        <v>3387677</v>
      </c>
      <c r="T35" s="101">
        <v>46054</v>
      </c>
      <c r="U35" s="141">
        <v>46081</v>
      </c>
      <c r="V35" s="104">
        <v>3387677</v>
      </c>
      <c r="W35" s="101">
        <v>46082</v>
      </c>
      <c r="X35" s="101">
        <v>46112</v>
      </c>
      <c r="Y35" s="104">
        <v>3387677</v>
      </c>
      <c r="Z35" s="141">
        <v>46113</v>
      </c>
      <c r="AA35" s="141">
        <v>46142</v>
      </c>
      <c r="AB35" s="104">
        <v>3387677</v>
      </c>
      <c r="AC35" s="141">
        <v>46143</v>
      </c>
      <c r="AD35" s="141">
        <v>46173</v>
      </c>
      <c r="AE35" s="104">
        <v>3387677</v>
      </c>
      <c r="AF35" s="141">
        <v>46174</v>
      </c>
      <c r="AG35" s="141">
        <v>46203</v>
      </c>
      <c r="AH35" s="102">
        <v>1693839</v>
      </c>
      <c r="AI35" s="141">
        <v>46204</v>
      </c>
      <c r="AJ35" s="141">
        <v>46218</v>
      </c>
      <c r="BI35" s="143" t="s">
        <v>278</v>
      </c>
      <c r="BJ35" s="139" t="s">
        <v>332</v>
      </c>
      <c r="BK35" s="143" t="s">
        <v>280</v>
      </c>
      <c r="BL35" s="122">
        <v>1</v>
      </c>
      <c r="BM35" s="141">
        <v>46028</v>
      </c>
      <c r="BN35" s="156">
        <v>1336479180</v>
      </c>
      <c r="BO35" s="139">
        <v>11</v>
      </c>
      <c r="BP35" s="141">
        <v>46028</v>
      </c>
      <c r="BQ35" s="153">
        <v>21455288</v>
      </c>
      <c r="CS35" s="147" t="s">
        <v>1888</v>
      </c>
      <c r="CT35" s="148">
        <v>1121904529</v>
      </c>
      <c r="CU35" s="139">
        <v>184</v>
      </c>
      <c r="CV35" s="139" t="s">
        <v>1111</v>
      </c>
      <c r="CY35" s="143">
        <v>6920</v>
      </c>
      <c r="CZ35" s="143" t="s">
        <v>289</v>
      </c>
      <c r="DA35" s="151">
        <f t="shared" si="0"/>
        <v>21455288</v>
      </c>
      <c r="DB35" s="164">
        <f t="shared" si="1"/>
        <v>0</v>
      </c>
      <c r="DC35" s="151">
        <f t="shared" si="2"/>
        <v>0</v>
      </c>
      <c r="DZ35" s="211" t="s">
        <v>1518</v>
      </c>
      <c r="EA35" s="207" t="s">
        <v>1077</v>
      </c>
      <c r="EB35" s="154" t="e">
        <v>#N/A</v>
      </c>
      <c r="EC35" s="142" t="s">
        <v>288</v>
      </c>
    </row>
    <row r="36" spans="1:133" hidden="1" x14ac:dyDescent="0.3">
      <c r="A36" s="197"/>
      <c r="B36" s="145" t="s">
        <v>1519</v>
      </c>
      <c r="C36" s="183">
        <v>86067232</v>
      </c>
      <c r="D36" s="107" t="s">
        <v>407</v>
      </c>
      <c r="E36" s="145" t="s">
        <v>292</v>
      </c>
      <c r="F36" s="107" t="s">
        <v>351</v>
      </c>
      <c r="G36" s="98">
        <v>46028</v>
      </c>
      <c r="H36" s="104">
        <v>15197505</v>
      </c>
      <c r="I36" s="145" t="s">
        <v>1185</v>
      </c>
      <c r="J36" s="98">
        <v>46028</v>
      </c>
      <c r="K36" s="98">
        <v>46218</v>
      </c>
      <c r="L36" s="145" t="s">
        <v>288</v>
      </c>
      <c r="M36" s="145" t="s">
        <v>288</v>
      </c>
      <c r="N36" s="145" t="s">
        <v>288</v>
      </c>
      <c r="O36" s="122">
        <v>7</v>
      </c>
      <c r="P36" s="104">
        <v>1999672</v>
      </c>
      <c r="Q36" s="150">
        <v>46028</v>
      </c>
      <c r="R36" s="101">
        <v>46053</v>
      </c>
      <c r="S36" s="104">
        <v>2399606</v>
      </c>
      <c r="T36" s="101">
        <v>46054</v>
      </c>
      <c r="U36" s="141">
        <v>46081</v>
      </c>
      <c r="V36" s="104">
        <v>2399606</v>
      </c>
      <c r="W36" s="101">
        <v>46082</v>
      </c>
      <c r="X36" s="101">
        <v>46112</v>
      </c>
      <c r="Y36" s="104">
        <v>2399606</v>
      </c>
      <c r="Z36" s="141">
        <v>46113</v>
      </c>
      <c r="AA36" s="141">
        <v>46142</v>
      </c>
      <c r="AB36" s="104">
        <v>2399606</v>
      </c>
      <c r="AC36" s="141">
        <v>46143</v>
      </c>
      <c r="AD36" s="141">
        <v>46173</v>
      </c>
      <c r="AE36" s="104">
        <v>2399606</v>
      </c>
      <c r="AF36" s="141">
        <v>46174</v>
      </c>
      <c r="AG36" s="141">
        <v>46203</v>
      </c>
      <c r="AH36" s="102">
        <v>1199803</v>
      </c>
      <c r="AI36" s="141">
        <v>46204</v>
      </c>
      <c r="AJ36" s="141">
        <v>46218</v>
      </c>
      <c r="BI36" s="143" t="s">
        <v>278</v>
      </c>
      <c r="BJ36" s="139" t="s">
        <v>332</v>
      </c>
      <c r="BK36" s="143" t="s">
        <v>280</v>
      </c>
      <c r="BL36" s="122">
        <v>1</v>
      </c>
      <c r="BM36" s="141">
        <v>46028</v>
      </c>
      <c r="BN36" s="156">
        <v>1336479180</v>
      </c>
      <c r="BO36" s="139">
        <v>12</v>
      </c>
      <c r="BP36" s="141">
        <v>46028</v>
      </c>
      <c r="BQ36" s="153">
        <v>15197505</v>
      </c>
      <c r="CS36" s="147" t="s">
        <v>1889</v>
      </c>
      <c r="CT36" s="100">
        <v>86067232</v>
      </c>
      <c r="CU36" s="139">
        <v>205</v>
      </c>
      <c r="CV36" s="139" t="s">
        <v>783</v>
      </c>
      <c r="CY36" s="143">
        <v>4111</v>
      </c>
      <c r="CZ36" s="143" t="s">
        <v>289</v>
      </c>
      <c r="DA36" s="151">
        <f t="shared" si="0"/>
        <v>15197505</v>
      </c>
      <c r="DB36" s="164">
        <f t="shared" si="1"/>
        <v>0</v>
      </c>
      <c r="DC36" s="151">
        <f t="shared" si="2"/>
        <v>0</v>
      </c>
      <c r="DZ36" s="211" t="s">
        <v>1520</v>
      </c>
      <c r="EA36" s="207" t="s">
        <v>271</v>
      </c>
      <c r="EB36" s="154" t="e">
        <v>#N/A</v>
      </c>
      <c r="EC36" s="142" t="s">
        <v>288</v>
      </c>
    </row>
    <row r="37" spans="1:133" hidden="1" x14ac:dyDescent="0.3">
      <c r="A37" s="145"/>
      <c r="B37" s="145" t="s">
        <v>1521</v>
      </c>
      <c r="C37" s="183">
        <v>1122651218</v>
      </c>
      <c r="D37" s="107" t="s">
        <v>409</v>
      </c>
      <c r="E37" s="145" t="s">
        <v>292</v>
      </c>
      <c r="F37" s="145" t="s">
        <v>410</v>
      </c>
      <c r="G37" s="98">
        <v>46028</v>
      </c>
      <c r="H37" s="104">
        <v>12739076</v>
      </c>
      <c r="I37" s="145" t="s">
        <v>1185</v>
      </c>
      <c r="J37" s="98">
        <v>46028</v>
      </c>
      <c r="K37" s="98">
        <v>46218</v>
      </c>
      <c r="L37" s="145" t="s">
        <v>288</v>
      </c>
      <c r="M37" s="145" t="s">
        <v>288</v>
      </c>
      <c r="N37" s="145" t="s">
        <v>288</v>
      </c>
      <c r="O37" s="122">
        <v>7</v>
      </c>
      <c r="P37" s="104">
        <v>1676194</v>
      </c>
      <c r="Q37" s="150">
        <v>46028</v>
      </c>
      <c r="R37" s="101">
        <v>46053</v>
      </c>
      <c r="S37" s="104">
        <v>2011433</v>
      </c>
      <c r="T37" s="101">
        <v>46054</v>
      </c>
      <c r="U37" s="141">
        <v>46081</v>
      </c>
      <c r="V37" s="104">
        <v>2011433</v>
      </c>
      <c r="W37" s="101">
        <v>46082</v>
      </c>
      <c r="X37" s="101">
        <v>46112</v>
      </c>
      <c r="Y37" s="104">
        <v>2011433</v>
      </c>
      <c r="Z37" s="141">
        <v>46113</v>
      </c>
      <c r="AA37" s="141">
        <v>46142</v>
      </c>
      <c r="AB37" s="104">
        <v>2011433</v>
      </c>
      <c r="AC37" s="141">
        <v>46143</v>
      </c>
      <c r="AD37" s="141">
        <v>46173</v>
      </c>
      <c r="AE37" s="104">
        <v>2011433</v>
      </c>
      <c r="AF37" s="141">
        <v>46174</v>
      </c>
      <c r="AG37" s="141">
        <v>46203</v>
      </c>
      <c r="AH37" s="102">
        <v>1005717</v>
      </c>
      <c r="AI37" s="141">
        <v>46204</v>
      </c>
      <c r="AJ37" s="141">
        <v>46218</v>
      </c>
      <c r="BI37" s="143" t="s">
        <v>278</v>
      </c>
      <c r="BJ37" s="139" t="s">
        <v>332</v>
      </c>
      <c r="BK37" s="143" t="s">
        <v>280</v>
      </c>
      <c r="BL37" s="122">
        <v>1</v>
      </c>
      <c r="BM37" s="141">
        <v>46028</v>
      </c>
      <c r="BN37" s="156">
        <v>1336479180</v>
      </c>
      <c r="BO37" s="139">
        <v>13</v>
      </c>
      <c r="BP37" s="141">
        <v>46028</v>
      </c>
      <c r="BQ37" s="153">
        <v>12739076</v>
      </c>
      <c r="CS37" s="147" t="s">
        <v>451</v>
      </c>
      <c r="CT37" s="149">
        <v>1122651218.5</v>
      </c>
      <c r="CU37" s="139">
        <v>205</v>
      </c>
      <c r="CV37" s="139" t="s">
        <v>783</v>
      </c>
      <c r="CY37" s="143">
        <v>8299</v>
      </c>
      <c r="CZ37" s="143" t="s">
        <v>290</v>
      </c>
      <c r="DA37" s="151">
        <f t="shared" si="0"/>
        <v>12739076</v>
      </c>
      <c r="DB37" s="164">
        <f t="shared" si="1"/>
        <v>0</v>
      </c>
      <c r="DC37" s="151">
        <f t="shared" si="2"/>
        <v>0</v>
      </c>
      <c r="DZ37" s="211" t="s">
        <v>1522</v>
      </c>
      <c r="EA37" s="207" t="s">
        <v>271</v>
      </c>
      <c r="EB37" s="154" t="e">
        <v>#N/A</v>
      </c>
      <c r="EC37" s="142" t="s">
        <v>288</v>
      </c>
    </row>
    <row r="38" spans="1:133" hidden="1" x14ac:dyDescent="0.3">
      <c r="A38" s="182"/>
      <c r="B38" s="145" t="s">
        <v>1523</v>
      </c>
      <c r="C38" s="183">
        <v>1119888213</v>
      </c>
      <c r="D38" s="107" t="s">
        <v>411</v>
      </c>
      <c r="E38" s="145" t="s">
        <v>292</v>
      </c>
      <c r="F38" s="107" t="s">
        <v>320</v>
      </c>
      <c r="G38" s="98">
        <v>46028</v>
      </c>
      <c r="H38" s="104">
        <v>15197505</v>
      </c>
      <c r="I38" s="145" t="s">
        <v>1185</v>
      </c>
      <c r="J38" s="98">
        <v>46028</v>
      </c>
      <c r="K38" s="98">
        <v>46218</v>
      </c>
      <c r="L38" s="145" t="s">
        <v>288</v>
      </c>
      <c r="M38" s="145" t="s">
        <v>288</v>
      </c>
      <c r="N38" s="145" t="s">
        <v>288</v>
      </c>
      <c r="O38" s="122">
        <v>7</v>
      </c>
      <c r="P38" s="104">
        <v>1999672</v>
      </c>
      <c r="Q38" s="150">
        <v>46028</v>
      </c>
      <c r="R38" s="101">
        <v>46053</v>
      </c>
      <c r="S38" s="104">
        <v>2399606</v>
      </c>
      <c r="T38" s="101">
        <v>46054</v>
      </c>
      <c r="U38" s="141">
        <v>46081</v>
      </c>
      <c r="V38" s="104">
        <v>2399606</v>
      </c>
      <c r="W38" s="101">
        <v>46082</v>
      </c>
      <c r="X38" s="101">
        <v>46112</v>
      </c>
      <c r="Y38" s="104">
        <v>2399606</v>
      </c>
      <c r="Z38" s="141">
        <v>46113</v>
      </c>
      <c r="AA38" s="141">
        <v>46142</v>
      </c>
      <c r="AB38" s="104">
        <v>2399606</v>
      </c>
      <c r="AC38" s="141">
        <v>46143</v>
      </c>
      <c r="AD38" s="141">
        <v>46173</v>
      </c>
      <c r="AE38" s="104">
        <v>2399606</v>
      </c>
      <c r="AF38" s="141">
        <v>46174</v>
      </c>
      <c r="AG38" s="141">
        <v>46203</v>
      </c>
      <c r="AH38" s="102">
        <v>1199803</v>
      </c>
      <c r="AI38" s="141">
        <v>46204</v>
      </c>
      <c r="AJ38" s="141">
        <v>46218</v>
      </c>
      <c r="BI38" s="143" t="s">
        <v>278</v>
      </c>
      <c r="BJ38" s="139" t="s">
        <v>332</v>
      </c>
      <c r="BK38" s="143" t="s">
        <v>280</v>
      </c>
      <c r="BL38" s="122">
        <v>1</v>
      </c>
      <c r="BM38" s="141">
        <v>46028</v>
      </c>
      <c r="BN38" s="156">
        <v>1336479180</v>
      </c>
      <c r="BO38" s="139">
        <v>14</v>
      </c>
      <c r="BP38" s="141">
        <v>46028</v>
      </c>
      <c r="BQ38" s="153">
        <v>15197505</v>
      </c>
      <c r="CS38" s="147" t="s">
        <v>323</v>
      </c>
      <c r="CT38" s="109">
        <v>1119888213</v>
      </c>
      <c r="CU38" s="139">
        <v>205</v>
      </c>
      <c r="CV38" s="139" t="s">
        <v>783</v>
      </c>
      <c r="CY38" s="143">
        <v>8299</v>
      </c>
      <c r="CZ38" s="143" t="s">
        <v>290</v>
      </c>
      <c r="DA38" s="151">
        <f t="shared" si="0"/>
        <v>15197505</v>
      </c>
      <c r="DB38" s="164">
        <f t="shared" si="1"/>
        <v>0</v>
      </c>
      <c r="DC38" s="151">
        <f t="shared" si="2"/>
        <v>0</v>
      </c>
      <c r="DZ38" s="211" t="s">
        <v>1524</v>
      </c>
      <c r="EA38" s="207" t="s">
        <v>271</v>
      </c>
      <c r="EB38" s="154" t="e">
        <v>#N/A</v>
      </c>
      <c r="EC38" s="142" t="s">
        <v>288</v>
      </c>
    </row>
    <row r="39" spans="1:133" hidden="1" x14ac:dyDescent="0.3">
      <c r="A39" s="145"/>
      <c r="B39" s="145" t="s">
        <v>1525</v>
      </c>
      <c r="C39" s="181">
        <v>86046039</v>
      </c>
      <c r="D39" s="145" t="s">
        <v>625</v>
      </c>
      <c r="E39" s="145" t="s">
        <v>292</v>
      </c>
      <c r="F39" s="145" t="s">
        <v>320</v>
      </c>
      <c r="G39" s="98">
        <v>46028</v>
      </c>
      <c r="H39" s="104">
        <v>15197505</v>
      </c>
      <c r="I39" s="145" t="s">
        <v>1185</v>
      </c>
      <c r="J39" s="98">
        <v>46028</v>
      </c>
      <c r="K39" s="98">
        <v>46218</v>
      </c>
      <c r="L39" s="145" t="s">
        <v>288</v>
      </c>
      <c r="M39" s="145" t="s">
        <v>288</v>
      </c>
      <c r="N39" s="145" t="s">
        <v>288</v>
      </c>
      <c r="O39" s="122">
        <v>7</v>
      </c>
      <c r="P39" s="104">
        <v>1999672</v>
      </c>
      <c r="Q39" s="150">
        <v>46028</v>
      </c>
      <c r="R39" s="101">
        <v>46053</v>
      </c>
      <c r="S39" s="104">
        <v>2399606</v>
      </c>
      <c r="T39" s="101">
        <v>46054</v>
      </c>
      <c r="U39" s="141">
        <v>46081</v>
      </c>
      <c r="V39" s="104">
        <v>2399606</v>
      </c>
      <c r="W39" s="101">
        <v>46082</v>
      </c>
      <c r="X39" s="101">
        <v>46112</v>
      </c>
      <c r="Y39" s="104">
        <v>2399606</v>
      </c>
      <c r="Z39" s="141">
        <v>46113</v>
      </c>
      <c r="AA39" s="141">
        <v>46142</v>
      </c>
      <c r="AB39" s="104">
        <v>2399606</v>
      </c>
      <c r="AC39" s="141">
        <v>46143</v>
      </c>
      <c r="AD39" s="141">
        <v>46173</v>
      </c>
      <c r="AE39" s="104">
        <v>2399606</v>
      </c>
      <c r="AF39" s="141">
        <v>46174</v>
      </c>
      <c r="AG39" s="141">
        <v>46203</v>
      </c>
      <c r="AH39" s="102">
        <v>1199803</v>
      </c>
      <c r="AI39" s="141">
        <v>46204</v>
      </c>
      <c r="AJ39" s="141">
        <v>46218</v>
      </c>
      <c r="BI39" s="143" t="s">
        <v>278</v>
      </c>
      <c r="BJ39" s="139" t="s">
        <v>332</v>
      </c>
      <c r="BK39" s="143" t="s">
        <v>280</v>
      </c>
      <c r="BL39" s="122">
        <v>1</v>
      </c>
      <c r="BM39" s="141">
        <v>46028</v>
      </c>
      <c r="BN39" s="156">
        <v>1336479180</v>
      </c>
      <c r="BO39" s="139">
        <v>15</v>
      </c>
      <c r="BP39" s="141">
        <v>46028</v>
      </c>
      <c r="BQ39" s="153">
        <v>15197505</v>
      </c>
      <c r="CS39" s="147" t="s">
        <v>323</v>
      </c>
      <c r="CT39" s="149">
        <v>86046039</v>
      </c>
      <c r="CU39" s="139">
        <v>205</v>
      </c>
      <c r="CV39" s="139" t="s">
        <v>783</v>
      </c>
      <c r="CY39" s="143">
        <v>8299</v>
      </c>
      <c r="CZ39" s="143" t="s">
        <v>290</v>
      </c>
      <c r="DA39" s="151">
        <f t="shared" si="0"/>
        <v>15197505</v>
      </c>
      <c r="DB39" s="164">
        <f t="shared" si="1"/>
        <v>0</v>
      </c>
      <c r="DC39" s="151">
        <f t="shared" si="2"/>
        <v>0</v>
      </c>
      <c r="DZ39" s="211" t="s">
        <v>1526</v>
      </c>
      <c r="EA39" s="207" t="s">
        <v>271</v>
      </c>
      <c r="EB39" s="154" t="e">
        <v>#N/A</v>
      </c>
      <c r="EC39" s="142" t="s">
        <v>288</v>
      </c>
    </row>
    <row r="40" spans="1:133" hidden="1" x14ac:dyDescent="0.3">
      <c r="A40" s="145"/>
      <c r="B40" s="145" t="s">
        <v>1527</v>
      </c>
      <c r="C40" s="183">
        <v>40326722</v>
      </c>
      <c r="D40" s="145" t="s">
        <v>624</v>
      </c>
      <c r="E40" s="145" t="s">
        <v>292</v>
      </c>
      <c r="F40" s="107" t="s">
        <v>408</v>
      </c>
      <c r="G40" s="98">
        <v>46028</v>
      </c>
      <c r="H40" s="104">
        <v>12739076</v>
      </c>
      <c r="I40" s="145" t="s">
        <v>1185</v>
      </c>
      <c r="J40" s="98">
        <v>46028</v>
      </c>
      <c r="K40" s="98">
        <v>46218</v>
      </c>
      <c r="L40" s="145" t="s">
        <v>288</v>
      </c>
      <c r="M40" s="145" t="s">
        <v>288</v>
      </c>
      <c r="N40" s="145" t="s">
        <v>288</v>
      </c>
      <c r="O40" s="122">
        <v>7</v>
      </c>
      <c r="P40" s="104">
        <v>1676194</v>
      </c>
      <c r="Q40" s="150">
        <v>46028</v>
      </c>
      <c r="R40" s="101">
        <v>46053</v>
      </c>
      <c r="S40" s="104">
        <v>2011433</v>
      </c>
      <c r="T40" s="101">
        <v>46054</v>
      </c>
      <c r="U40" s="141">
        <v>46081</v>
      </c>
      <c r="V40" s="104">
        <v>2011433</v>
      </c>
      <c r="W40" s="101">
        <v>46082</v>
      </c>
      <c r="X40" s="101">
        <v>46112</v>
      </c>
      <c r="Y40" s="104">
        <v>2011433</v>
      </c>
      <c r="Z40" s="141">
        <v>46113</v>
      </c>
      <c r="AA40" s="141">
        <v>46142</v>
      </c>
      <c r="AB40" s="104">
        <v>2011433</v>
      </c>
      <c r="AC40" s="141">
        <v>46143</v>
      </c>
      <c r="AD40" s="141">
        <v>46173</v>
      </c>
      <c r="AE40" s="104">
        <v>2011433</v>
      </c>
      <c r="AF40" s="141">
        <v>46174</v>
      </c>
      <c r="AG40" s="141">
        <v>46203</v>
      </c>
      <c r="AH40" s="102">
        <v>1005717</v>
      </c>
      <c r="AI40" s="141">
        <v>46204</v>
      </c>
      <c r="AJ40" s="141">
        <v>46218</v>
      </c>
      <c r="BI40" s="143" t="s">
        <v>278</v>
      </c>
      <c r="BJ40" s="139" t="s">
        <v>332</v>
      </c>
      <c r="BK40" s="143" t="s">
        <v>280</v>
      </c>
      <c r="BL40" s="122">
        <v>1</v>
      </c>
      <c r="BM40" s="141">
        <v>46028</v>
      </c>
      <c r="BN40" s="156">
        <v>1336479180</v>
      </c>
      <c r="BO40" s="139">
        <v>16</v>
      </c>
      <c r="BP40" s="141">
        <v>46028</v>
      </c>
      <c r="BQ40" s="153">
        <v>12739076</v>
      </c>
      <c r="CS40" s="147" t="s">
        <v>734</v>
      </c>
      <c r="CT40" s="148">
        <v>40326722</v>
      </c>
      <c r="CU40" s="139">
        <v>205</v>
      </c>
      <c r="CV40" s="139" t="s">
        <v>783</v>
      </c>
      <c r="CY40" s="143">
        <v>7490</v>
      </c>
      <c r="CZ40" s="143" t="s">
        <v>290</v>
      </c>
      <c r="DA40" s="151">
        <f t="shared" si="0"/>
        <v>12739076</v>
      </c>
      <c r="DB40" s="164">
        <f t="shared" si="1"/>
        <v>0</v>
      </c>
      <c r="DC40" s="151">
        <f t="shared" si="2"/>
        <v>0</v>
      </c>
      <c r="DZ40" s="211" t="s">
        <v>1528</v>
      </c>
      <c r="EA40" s="207" t="s">
        <v>271</v>
      </c>
      <c r="EB40" s="154" t="e">
        <v>#N/A</v>
      </c>
      <c r="EC40" s="142" t="s">
        <v>288</v>
      </c>
    </row>
    <row r="41" spans="1:133" hidden="1" x14ac:dyDescent="0.3">
      <c r="A41" s="107"/>
      <c r="B41" s="145" t="s">
        <v>1529</v>
      </c>
      <c r="C41" s="181">
        <v>1234791971</v>
      </c>
      <c r="D41" s="145" t="s">
        <v>329</v>
      </c>
      <c r="E41" s="145" t="s">
        <v>291</v>
      </c>
      <c r="F41" s="145" t="s">
        <v>310</v>
      </c>
      <c r="G41" s="98">
        <v>46028</v>
      </c>
      <c r="H41" s="104">
        <v>21455288</v>
      </c>
      <c r="I41" s="145" t="s">
        <v>1185</v>
      </c>
      <c r="J41" s="98">
        <v>46028</v>
      </c>
      <c r="K41" s="98">
        <v>46218</v>
      </c>
      <c r="L41" s="145" t="s">
        <v>288</v>
      </c>
      <c r="M41" s="145" t="s">
        <v>288</v>
      </c>
      <c r="N41" s="145" t="s">
        <v>288</v>
      </c>
      <c r="O41" s="122">
        <v>7</v>
      </c>
      <c r="P41" s="104">
        <v>2823064</v>
      </c>
      <c r="Q41" s="150">
        <v>46028</v>
      </c>
      <c r="R41" s="101">
        <v>46053</v>
      </c>
      <c r="S41" s="104">
        <v>3387677</v>
      </c>
      <c r="T41" s="101">
        <v>46054</v>
      </c>
      <c r="U41" s="141">
        <v>46081</v>
      </c>
      <c r="V41" s="104">
        <v>3387677</v>
      </c>
      <c r="W41" s="101">
        <v>46082</v>
      </c>
      <c r="X41" s="101">
        <v>46112</v>
      </c>
      <c r="Y41" s="104">
        <v>3387677</v>
      </c>
      <c r="Z41" s="141">
        <v>46113</v>
      </c>
      <c r="AA41" s="141">
        <v>46142</v>
      </c>
      <c r="AB41" s="104">
        <v>3387677</v>
      </c>
      <c r="AC41" s="141">
        <v>46143</v>
      </c>
      <c r="AD41" s="141">
        <v>46173</v>
      </c>
      <c r="AE41" s="104">
        <v>3387677</v>
      </c>
      <c r="AF41" s="141">
        <v>46174</v>
      </c>
      <c r="AG41" s="141">
        <v>46203</v>
      </c>
      <c r="AH41" s="102">
        <v>1693839</v>
      </c>
      <c r="AI41" s="141">
        <v>46204</v>
      </c>
      <c r="AJ41" s="141">
        <v>46218</v>
      </c>
      <c r="BI41" s="143" t="s">
        <v>278</v>
      </c>
      <c r="BJ41" s="139" t="s">
        <v>332</v>
      </c>
      <c r="BK41" s="143" t="s">
        <v>280</v>
      </c>
      <c r="BL41" s="122">
        <v>1</v>
      </c>
      <c r="BM41" s="141">
        <v>46028</v>
      </c>
      <c r="BN41" s="156">
        <v>1336479180</v>
      </c>
      <c r="BO41" s="139">
        <v>17</v>
      </c>
      <c r="BP41" s="141">
        <v>46028</v>
      </c>
      <c r="BQ41" s="153">
        <v>21455288</v>
      </c>
      <c r="CS41" s="147" t="s">
        <v>1890</v>
      </c>
      <c r="CT41" s="148">
        <v>1234791971</v>
      </c>
      <c r="CU41" s="139">
        <v>184</v>
      </c>
      <c r="CV41" s="139" t="s">
        <v>766</v>
      </c>
      <c r="CY41" s="143">
        <v>8299</v>
      </c>
      <c r="CZ41" s="143" t="s">
        <v>290</v>
      </c>
      <c r="DA41" s="151">
        <f t="shared" si="0"/>
        <v>21455288</v>
      </c>
      <c r="DB41" s="164">
        <f t="shared" si="1"/>
        <v>0</v>
      </c>
      <c r="DC41" s="151">
        <f t="shared" si="2"/>
        <v>0</v>
      </c>
      <c r="DZ41" s="211" t="s">
        <v>1530</v>
      </c>
      <c r="EA41" s="207" t="s">
        <v>281</v>
      </c>
      <c r="EB41" s="154" t="e">
        <v>#N/A</v>
      </c>
      <c r="EC41" s="142" t="s">
        <v>288</v>
      </c>
    </row>
    <row r="42" spans="1:133" hidden="1" x14ac:dyDescent="0.3">
      <c r="A42" s="145"/>
      <c r="B42" s="145" t="s">
        <v>1531</v>
      </c>
      <c r="C42" s="181">
        <v>1121845439</v>
      </c>
      <c r="D42" s="145" t="s">
        <v>285</v>
      </c>
      <c r="E42" s="145" t="s">
        <v>291</v>
      </c>
      <c r="F42" s="145" t="s">
        <v>347</v>
      </c>
      <c r="G42" s="98">
        <v>46028</v>
      </c>
      <c r="H42" s="104">
        <v>25925145</v>
      </c>
      <c r="I42" s="145" t="s">
        <v>1185</v>
      </c>
      <c r="J42" s="98">
        <v>46028</v>
      </c>
      <c r="K42" s="98">
        <v>46218</v>
      </c>
      <c r="L42" s="145" t="s">
        <v>288</v>
      </c>
      <c r="M42" s="145" t="s">
        <v>288</v>
      </c>
      <c r="N42" s="145" t="s">
        <v>288</v>
      </c>
      <c r="O42" s="122">
        <v>7</v>
      </c>
      <c r="P42" s="104">
        <v>3411203</v>
      </c>
      <c r="Q42" s="150">
        <v>46028</v>
      </c>
      <c r="R42" s="101">
        <v>46053</v>
      </c>
      <c r="S42" s="104">
        <v>4093444</v>
      </c>
      <c r="T42" s="101">
        <v>46054</v>
      </c>
      <c r="U42" s="141">
        <v>46081</v>
      </c>
      <c r="V42" s="104">
        <v>4093444</v>
      </c>
      <c r="W42" s="101">
        <v>46082</v>
      </c>
      <c r="X42" s="101">
        <v>46112</v>
      </c>
      <c r="Y42" s="104">
        <v>4093444</v>
      </c>
      <c r="Z42" s="141">
        <v>46113</v>
      </c>
      <c r="AA42" s="141">
        <v>46142</v>
      </c>
      <c r="AB42" s="104">
        <v>4093444</v>
      </c>
      <c r="AC42" s="141">
        <v>46143</v>
      </c>
      <c r="AD42" s="141">
        <v>46173</v>
      </c>
      <c r="AE42" s="104">
        <v>4093444</v>
      </c>
      <c r="AF42" s="141">
        <v>46174</v>
      </c>
      <c r="AG42" s="141">
        <v>46203</v>
      </c>
      <c r="AH42" s="102">
        <v>2046722</v>
      </c>
      <c r="AI42" s="141">
        <v>46204</v>
      </c>
      <c r="AJ42" s="141">
        <v>46218</v>
      </c>
      <c r="BI42" s="143" t="s">
        <v>278</v>
      </c>
      <c r="BJ42" s="139" t="s">
        <v>332</v>
      </c>
      <c r="BK42" s="143" t="s">
        <v>280</v>
      </c>
      <c r="BL42" s="122">
        <v>1</v>
      </c>
      <c r="BM42" s="141">
        <v>46028</v>
      </c>
      <c r="BN42" s="156">
        <v>1336479180</v>
      </c>
      <c r="BO42" s="139">
        <v>18</v>
      </c>
      <c r="BP42" s="141">
        <v>46028</v>
      </c>
      <c r="BQ42" s="153">
        <v>25925145</v>
      </c>
      <c r="CS42" s="147" t="s">
        <v>1891</v>
      </c>
      <c r="CT42" s="99">
        <v>1121845439.5999999</v>
      </c>
      <c r="CU42" s="139">
        <v>184</v>
      </c>
      <c r="CV42" s="139" t="s">
        <v>766</v>
      </c>
      <c r="CY42" s="143">
        <v>6920</v>
      </c>
      <c r="CZ42" s="143" t="s">
        <v>289</v>
      </c>
      <c r="DA42" s="151">
        <f t="shared" si="0"/>
        <v>25925145</v>
      </c>
      <c r="DB42" s="164">
        <f t="shared" si="1"/>
        <v>0</v>
      </c>
      <c r="DC42" s="151">
        <f t="shared" si="2"/>
        <v>0</v>
      </c>
      <c r="DZ42" s="211" t="s">
        <v>1532</v>
      </c>
      <c r="EA42" s="207" t="s">
        <v>281</v>
      </c>
      <c r="EB42" s="154" t="e">
        <v>#N/A</v>
      </c>
      <c r="EC42" s="142" t="s">
        <v>288</v>
      </c>
    </row>
    <row r="43" spans="1:133" hidden="1" x14ac:dyDescent="0.3">
      <c r="A43" s="180"/>
      <c r="B43" s="145" t="s">
        <v>1533</v>
      </c>
      <c r="C43" s="181">
        <v>86080967</v>
      </c>
      <c r="D43" s="145" t="s">
        <v>330</v>
      </c>
      <c r="E43" s="145" t="s">
        <v>292</v>
      </c>
      <c r="F43" s="145" t="s">
        <v>348</v>
      </c>
      <c r="G43" s="98">
        <v>46028</v>
      </c>
      <c r="H43" s="104">
        <v>16985436</v>
      </c>
      <c r="I43" s="145" t="s">
        <v>1185</v>
      </c>
      <c r="J43" s="98">
        <v>46028</v>
      </c>
      <c r="K43" s="98">
        <v>46218</v>
      </c>
      <c r="L43" s="145" t="s">
        <v>288</v>
      </c>
      <c r="M43" s="145" t="s">
        <v>288</v>
      </c>
      <c r="N43" s="145" t="s">
        <v>288</v>
      </c>
      <c r="O43" s="122">
        <v>7</v>
      </c>
      <c r="P43" s="104">
        <v>2234926</v>
      </c>
      <c r="Q43" s="150">
        <v>46028</v>
      </c>
      <c r="R43" s="101">
        <v>46053</v>
      </c>
      <c r="S43" s="104">
        <v>2681911</v>
      </c>
      <c r="T43" s="101">
        <v>46054</v>
      </c>
      <c r="U43" s="141">
        <v>46081</v>
      </c>
      <c r="V43" s="104">
        <v>2681911</v>
      </c>
      <c r="W43" s="101">
        <v>46082</v>
      </c>
      <c r="X43" s="101">
        <v>46112</v>
      </c>
      <c r="Y43" s="104">
        <v>2681911</v>
      </c>
      <c r="Z43" s="141">
        <v>46113</v>
      </c>
      <c r="AA43" s="141">
        <v>46142</v>
      </c>
      <c r="AB43" s="104">
        <v>2681911</v>
      </c>
      <c r="AC43" s="141">
        <v>46143</v>
      </c>
      <c r="AD43" s="141">
        <v>46173</v>
      </c>
      <c r="AE43" s="104">
        <v>2681911</v>
      </c>
      <c r="AF43" s="141">
        <v>46174</v>
      </c>
      <c r="AG43" s="141">
        <v>46203</v>
      </c>
      <c r="AH43" s="102">
        <v>1340955</v>
      </c>
      <c r="AI43" s="141">
        <v>46204</v>
      </c>
      <c r="AJ43" s="141">
        <v>46218</v>
      </c>
      <c r="BI43" s="143" t="s">
        <v>278</v>
      </c>
      <c r="BJ43" s="139" t="s">
        <v>332</v>
      </c>
      <c r="BK43" s="143" t="s">
        <v>280</v>
      </c>
      <c r="BL43" s="122">
        <v>1</v>
      </c>
      <c r="BM43" s="141">
        <v>46028</v>
      </c>
      <c r="BN43" s="156">
        <v>1336479180</v>
      </c>
      <c r="BO43" s="139">
        <v>19</v>
      </c>
      <c r="BP43" s="141">
        <v>46028</v>
      </c>
      <c r="BQ43" s="153">
        <v>16985436</v>
      </c>
      <c r="CS43" s="147" t="s">
        <v>1892</v>
      </c>
      <c r="CT43" s="148">
        <v>86080967</v>
      </c>
      <c r="CU43" s="139">
        <v>184</v>
      </c>
      <c r="CV43" s="139" t="s">
        <v>766</v>
      </c>
      <c r="CY43" s="143">
        <v>7490</v>
      </c>
      <c r="CZ43" s="143" t="s">
        <v>290</v>
      </c>
      <c r="DA43" s="151">
        <f t="shared" si="0"/>
        <v>16985436</v>
      </c>
      <c r="DB43" s="164">
        <f t="shared" si="1"/>
        <v>0</v>
      </c>
      <c r="DC43" s="151">
        <f t="shared" si="2"/>
        <v>0</v>
      </c>
      <c r="DZ43" s="211" t="s">
        <v>1534</v>
      </c>
      <c r="EA43" s="207" t="s">
        <v>281</v>
      </c>
      <c r="EB43" s="154" t="e">
        <v>#N/A</v>
      </c>
      <c r="EC43" s="142" t="s">
        <v>288</v>
      </c>
    </row>
    <row r="44" spans="1:133" hidden="1" x14ac:dyDescent="0.3">
      <c r="A44" s="180"/>
      <c r="B44" s="145" t="s">
        <v>1535</v>
      </c>
      <c r="C44" s="181">
        <v>40439797</v>
      </c>
      <c r="D44" s="145" t="s">
        <v>286</v>
      </c>
      <c r="E44" s="145" t="s">
        <v>291</v>
      </c>
      <c r="F44" s="145" t="s">
        <v>349</v>
      </c>
      <c r="G44" s="98">
        <v>46028</v>
      </c>
      <c r="H44" s="104">
        <v>34417860</v>
      </c>
      <c r="I44" s="145" t="s">
        <v>1185</v>
      </c>
      <c r="J44" s="98">
        <v>46028</v>
      </c>
      <c r="K44" s="98">
        <v>46218</v>
      </c>
      <c r="L44" s="145" t="s">
        <v>288</v>
      </c>
      <c r="M44" s="145" t="s">
        <v>288</v>
      </c>
      <c r="N44" s="145" t="s">
        <v>288</v>
      </c>
      <c r="O44" s="122">
        <v>7</v>
      </c>
      <c r="P44" s="104">
        <v>4528666</v>
      </c>
      <c r="Q44" s="150">
        <v>46028</v>
      </c>
      <c r="R44" s="101">
        <v>46053</v>
      </c>
      <c r="S44" s="104">
        <v>5434399</v>
      </c>
      <c r="T44" s="101">
        <v>46054</v>
      </c>
      <c r="U44" s="141">
        <v>46081</v>
      </c>
      <c r="V44" s="104">
        <v>5434399</v>
      </c>
      <c r="W44" s="101">
        <v>46082</v>
      </c>
      <c r="X44" s="101">
        <v>46112</v>
      </c>
      <c r="Y44" s="104">
        <v>5434399</v>
      </c>
      <c r="Z44" s="141">
        <v>46113</v>
      </c>
      <c r="AA44" s="141">
        <v>46142</v>
      </c>
      <c r="AB44" s="104">
        <v>5434399</v>
      </c>
      <c r="AC44" s="141">
        <v>46143</v>
      </c>
      <c r="AD44" s="141">
        <v>46173</v>
      </c>
      <c r="AE44" s="104">
        <v>5434399</v>
      </c>
      <c r="AF44" s="141">
        <v>46174</v>
      </c>
      <c r="AG44" s="141">
        <v>46203</v>
      </c>
      <c r="AH44" s="102">
        <v>2717199</v>
      </c>
      <c r="AI44" s="141">
        <v>46204</v>
      </c>
      <c r="AJ44" s="141">
        <v>46218</v>
      </c>
      <c r="BI44" s="143" t="s">
        <v>278</v>
      </c>
      <c r="BJ44" s="139" t="s">
        <v>332</v>
      </c>
      <c r="BK44" s="143" t="s">
        <v>280</v>
      </c>
      <c r="BL44" s="122">
        <v>1</v>
      </c>
      <c r="BM44" s="141">
        <v>46028</v>
      </c>
      <c r="BN44" s="156">
        <v>1336479180</v>
      </c>
      <c r="BO44" s="139">
        <v>20</v>
      </c>
      <c r="BP44" s="141">
        <v>46028</v>
      </c>
      <c r="BQ44" s="153">
        <v>34417860</v>
      </c>
      <c r="CS44" s="147" t="s">
        <v>1893</v>
      </c>
      <c r="CT44" s="149">
        <v>40439797.200000003</v>
      </c>
      <c r="CU44" s="139">
        <v>184</v>
      </c>
      <c r="CV44" s="139" t="s">
        <v>766</v>
      </c>
      <c r="CY44" s="143">
        <v>6920</v>
      </c>
      <c r="CZ44" s="143" t="s">
        <v>289</v>
      </c>
      <c r="DA44" s="151">
        <f t="shared" si="0"/>
        <v>34417860</v>
      </c>
      <c r="DB44" s="164">
        <f t="shared" si="1"/>
        <v>0</v>
      </c>
      <c r="DC44" s="151">
        <f t="shared" si="2"/>
        <v>0</v>
      </c>
      <c r="DZ44" s="211" t="s">
        <v>1536</v>
      </c>
      <c r="EA44" s="207" t="s">
        <v>281</v>
      </c>
      <c r="EB44" s="154" t="e">
        <v>#N/A</v>
      </c>
      <c r="EC44" s="142" t="s">
        <v>288</v>
      </c>
    </row>
    <row r="45" spans="1:133" hidden="1" x14ac:dyDescent="0.3">
      <c r="A45" s="145"/>
      <c r="B45" s="145" t="s">
        <v>1537</v>
      </c>
      <c r="C45" s="181">
        <v>1121912878</v>
      </c>
      <c r="D45" s="145" t="s">
        <v>287</v>
      </c>
      <c r="E45" s="145" t="s">
        <v>291</v>
      </c>
      <c r="F45" s="145" t="s">
        <v>350</v>
      </c>
      <c r="G45" s="98">
        <v>46028</v>
      </c>
      <c r="H45" s="104">
        <v>34417860</v>
      </c>
      <c r="I45" s="145" t="s">
        <v>1185</v>
      </c>
      <c r="J45" s="98">
        <v>46028</v>
      </c>
      <c r="K45" s="98">
        <v>46218</v>
      </c>
      <c r="L45" s="145" t="s">
        <v>288</v>
      </c>
      <c r="M45" s="145" t="s">
        <v>288</v>
      </c>
      <c r="N45" s="145" t="s">
        <v>288</v>
      </c>
      <c r="O45" s="122">
        <v>7</v>
      </c>
      <c r="P45" s="104">
        <v>4528666</v>
      </c>
      <c r="Q45" s="150">
        <v>46028</v>
      </c>
      <c r="R45" s="101">
        <v>46053</v>
      </c>
      <c r="S45" s="104">
        <v>5434399</v>
      </c>
      <c r="T45" s="101">
        <v>46054</v>
      </c>
      <c r="U45" s="141">
        <v>46081</v>
      </c>
      <c r="V45" s="104">
        <v>5434399</v>
      </c>
      <c r="W45" s="101">
        <v>46082</v>
      </c>
      <c r="X45" s="101">
        <v>46112</v>
      </c>
      <c r="Y45" s="104">
        <v>5434399</v>
      </c>
      <c r="Z45" s="141">
        <v>46113</v>
      </c>
      <c r="AA45" s="141">
        <v>46142</v>
      </c>
      <c r="AB45" s="104">
        <v>5434399</v>
      </c>
      <c r="AC45" s="141">
        <v>46143</v>
      </c>
      <c r="AD45" s="141">
        <v>46173</v>
      </c>
      <c r="AE45" s="104">
        <v>5434399</v>
      </c>
      <c r="AF45" s="141">
        <v>46174</v>
      </c>
      <c r="AG45" s="141">
        <v>46203</v>
      </c>
      <c r="AH45" s="102">
        <v>2717199</v>
      </c>
      <c r="AI45" s="141">
        <v>46204</v>
      </c>
      <c r="AJ45" s="141">
        <v>46218</v>
      </c>
      <c r="BI45" s="143" t="s">
        <v>278</v>
      </c>
      <c r="BJ45" s="139" t="s">
        <v>332</v>
      </c>
      <c r="BK45" s="143" t="s">
        <v>280</v>
      </c>
      <c r="BL45" s="122">
        <v>1</v>
      </c>
      <c r="BM45" s="141">
        <v>46028</v>
      </c>
      <c r="BN45" s="156">
        <v>1336479180</v>
      </c>
      <c r="BO45" s="139">
        <v>21</v>
      </c>
      <c r="BP45" s="141">
        <v>46028</v>
      </c>
      <c r="BQ45" s="153">
        <v>34417860</v>
      </c>
      <c r="CS45" s="147" t="s">
        <v>1894</v>
      </c>
      <c r="CT45" s="148">
        <v>1121912878</v>
      </c>
      <c r="CU45" s="139">
        <v>184</v>
      </c>
      <c r="CV45" s="139" t="s">
        <v>766</v>
      </c>
      <c r="CY45" s="143">
        <v>7490</v>
      </c>
      <c r="CZ45" s="143" t="s">
        <v>290</v>
      </c>
      <c r="DA45" s="151">
        <f t="shared" si="0"/>
        <v>34417860</v>
      </c>
      <c r="DB45" s="164">
        <f t="shared" si="1"/>
        <v>0</v>
      </c>
      <c r="DC45" s="151">
        <f t="shared" si="2"/>
        <v>0</v>
      </c>
      <c r="DZ45" s="211" t="s">
        <v>1538</v>
      </c>
      <c r="EA45" s="207" t="s">
        <v>281</v>
      </c>
      <c r="EB45" s="154" t="e">
        <v>#N/A</v>
      </c>
      <c r="EC45" s="142" t="s">
        <v>288</v>
      </c>
    </row>
    <row r="46" spans="1:133" hidden="1" x14ac:dyDescent="0.3">
      <c r="A46" s="145"/>
      <c r="B46" s="145" t="s">
        <v>1539</v>
      </c>
      <c r="C46" s="181">
        <v>1121931560</v>
      </c>
      <c r="D46" s="145" t="s">
        <v>885</v>
      </c>
      <c r="E46" s="145" t="s">
        <v>291</v>
      </c>
      <c r="F46" s="145" t="s">
        <v>350</v>
      </c>
      <c r="G46" s="98">
        <v>46028</v>
      </c>
      <c r="H46" s="104">
        <v>19137313</v>
      </c>
      <c r="I46" s="145" t="s">
        <v>1185</v>
      </c>
      <c r="J46" s="98">
        <v>46028</v>
      </c>
      <c r="K46" s="98">
        <v>46218</v>
      </c>
      <c r="L46" s="145" t="s">
        <v>288</v>
      </c>
      <c r="M46" s="145" t="s">
        <v>288</v>
      </c>
      <c r="N46" s="145" t="s">
        <v>288</v>
      </c>
      <c r="O46" s="122">
        <v>7</v>
      </c>
      <c r="P46" s="104">
        <v>2518068</v>
      </c>
      <c r="Q46" s="150">
        <v>46028</v>
      </c>
      <c r="R46" s="101">
        <v>46053</v>
      </c>
      <c r="S46" s="104">
        <v>3021681</v>
      </c>
      <c r="T46" s="101">
        <v>46054</v>
      </c>
      <c r="U46" s="141">
        <v>46081</v>
      </c>
      <c r="V46" s="104">
        <v>3021681</v>
      </c>
      <c r="W46" s="101">
        <v>46082</v>
      </c>
      <c r="X46" s="101">
        <v>46112</v>
      </c>
      <c r="Y46" s="104">
        <v>3021681</v>
      </c>
      <c r="Z46" s="141">
        <v>46113</v>
      </c>
      <c r="AA46" s="141">
        <v>46142</v>
      </c>
      <c r="AB46" s="104">
        <v>3021681</v>
      </c>
      <c r="AC46" s="141">
        <v>46143</v>
      </c>
      <c r="AD46" s="141">
        <v>46173</v>
      </c>
      <c r="AE46" s="104">
        <v>3021681</v>
      </c>
      <c r="AF46" s="141">
        <v>46174</v>
      </c>
      <c r="AG46" s="141">
        <v>46203</v>
      </c>
      <c r="AH46" s="102">
        <v>1510840</v>
      </c>
      <c r="AI46" s="141">
        <v>46204</v>
      </c>
      <c r="AJ46" s="141">
        <v>46218</v>
      </c>
      <c r="BI46" s="143" t="s">
        <v>278</v>
      </c>
      <c r="BJ46" s="139" t="s">
        <v>332</v>
      </c>
      <c r="BK46" s="143" t="s">
        <v>280</v>
      </c>
      <c r="BL46" s="122">
        <v>1</v>
      </c>
      <c r="BM46" s="141">
        <v>46028</v>
      </c>
      <c r="BN46" s="156">
        <v>1336479180</v>
      </c>
      <c r="BO46" s="139">
        <v>22</v>
      </c>
      <c r="BP46" s="141">
        <v>46028</v>
      </c>
      <c r="BQ46" s="153">
        <v>19137313</v>
      </c>
      <c r="CS46" s="147" t="s">
        <v>1895</v>
      </c>
      <c r="CT46" s="148">
        <v>1121931560</v>
      </c>
      <c r="CU46" s="139">
        <v>184</v>
      </c>
      <c r="CV46" s="139" t="s">
        <v>766</v>
      </c>
      <c r="CY46" s="143">
        <v>7490</v>
      </c>
      <c r="CZ46" s="143" t="s">
        <v>290</v>
      </c>
      <c r="DA46" s="151">
        <f t="shared" si="0"/>
        <v>19137313</v>
      </c>
      <c r="DB46" s="164">
        <f t="shared" si="1"/>
        <v>0</v>
      </c>
      <c r="DC46" s="151">
        <f t="shared" si="2"/>
        <v>0</v>
      </c>
      <c r="DZ46" s="211" t="s">
        <v>1540</v>
      </c>
      <c r="EA46" s="207" t="s">
        <v>281</v>
      </c>
      <c r="EB46" s="154" t="e">
        <v>#N/A</v>
      </c>
      <c r="EC46" s="142" t="s">
        <v>288</v>
      </c>
    </row>
    <row r="47" spans="1:133" hidden="1" x14ac:dyDescent="0.3">
      <c r="A47" s="182"/>
      <c r="B47" s="145" t="s">
        <v>1541</v>
      </c>
      <c r="C47" s="181">
        <v>1026577505</v>
      </c>
      <c r="D47" s="145" t="s">
        <v>385</v>
      </c>
      <c r="E47" s="145" t="s">
        <v>291</v>
      </c>
      <c r="F47" s="145" t="s">
        <v>310</v>
      </c>
      <c r="G47" s="98">
        <v>46028</v>
      </c>
      <c r="H47" s="104">
        <v>34417860</v>
      </c>
      <c r="I47" s="145" t="s">
        <v>1185</v>
      </c>
      <c r="J47" s="98">
        <v>46028</v>
      </c>
      <c r="K47" s="98">
        <v>46218</v>
      </c>
      <c r="L47" s="145" t="s">
        <v>288</v>
      </c>
      <c r="M47" s="145" t="s">
        <v>288</v>
      </c>
      <c r="N47" s="145" t="s">
        <v>288</v>
      </c>
      <c r="O47" s="122">
        <v>7</v>
      </c>
      <c r="P47" s="104">
        <v>4528666</v>
      </c>
      <c r="Q47" s="150">
        <v>46028</v>
      </c>
      <c r="R47" s="101">
        <v>46053</v>
      </c>
      <c r="S47" s="104">
        <v>5434399</v>
      </c>
      <c r="T47" s="101">
        <v>46054</v>
      </c>
      <c r="U47" s="141">
        <v>46081</v>
      </c>
      <c r="V47" s="104">
        <v>5434399</v>
      </c>
      <c r="W47" s="101">
        <v>46082</v>
      </c>
      <c r="X47" s="101">
        <v>46112</v>
      </c>
      <c r="Y47" s="104">
        <v>5434399</v>
      </c>
      <c r="Z47" s="141">
        <v>46113</v>
      </c>
      <c r="AA47" s="141">
        <v>46142</v>
      </c>
      <c r="AB47" s="104">
        <v>5434399</v>
      </c>
      <c r="AC47" s="141">
        <v>46143</v>
      </c>
      <c r="AD47" s="141">
        <v>46173</v>
      </c>
      <c r="AE47" s="104">
        <v>5434399</v>
      </c>
      <c r="AF47" s="141">
        <v>46174</v>
      </c>
      <c r="AG47" s="141">
        <v>46203</v>
      </c>
      <c r="AH47" s="102">
        <v>2717199</v>
      </c>
      <c r="AI47" s="141">
        <v>46204</v>
      </c>
      <c r="AJ47" s="141">
        <v>46218</v>
      </c>
      <c r="BI47" s="143" t="s">
        <v>278</v>
      </c>
      <c r="BJ47" s="139" t="s">
        <v>332</v>
      </c>
      <c r="BK47" s="143" t="s">
        <v>280</v>
      </c>
      <c r="BL47" s="122">
        <v>1</v>
      </c>
      <c r="BM47" s="141">
        <v>46028</v>
      </c>
      <c r="BN47" s="156">
        <v>1336479180</v>
      </c>
      <c r="BO47" s="139">
        <v>23</v>
      </c>
      <c r="BP47" s="141">
        <v>46028</v>
      </c>
      <c r="BQ47" s="153">
        <v>34417860</v>
      </c>
      <c r="CS47" s="147" t="s">
        <v>1896</v>
      </c>
      <c r="CT47" s="148">
        <v>1026577505</v>
      </c>
      <c r="CU47" s="139">
        <v>184</v>
      </c>
      <c r="CV47" s="139" t="s">
        <v>766</v>
      </c>
      <c r="CY47" s="143">
        <v>6920</v>
      </c>
      <c r="CZ47" s="143" t="s">
        <v>289</v>
      </c>
      <c r="DA47" s="151">
        <f t="shared" si="0"/>
        <v>34417860</v>
      </c>
      <c r="DB47" s="164">
        <f t="shared" si="1"/>
        <v>0</v>
      </c>
      <c r="DC47" s="151">
        <f t="shared" si="2"/>
        <v>0</v>
      </c>
      <c r="DZ47" s="211" t="s">
        <v>1542</v>
      </c>
      <c r="EA47" s="207" t="s">
        <v>281</v>
      </c>
      <c r="EB47" s="154" t="e">
        <v>#N/A</v>
      </c>
      <c r="EC47" s="142" t="s">
        <v>288</v>
      </c>
    </row>
    <row r="48" spans="1:133" hidden="1" x14ac:dyDescent="0.3">
      <c r="A48" s="145"/>
      <c r="B48" s="145" t="s">
        <v>1543</v>
      </c>
      <c r="C48" s="181">
        <v>1122138868</v>
      </c>
      <c r="D48" s="145" t="s">
        <v>386</v>
      </c>
      <c r="E48" s="145" t="s">
        <v>291</v>
      </c>
      <c r="F48" s="145" t="s">
        <v>310</v>
      </c>
      <c r="G48" s="98">
        <v>46028</v>
      </c>
      <c r="H48" s="104">
        <v>21455288</v>
      </c>
      <c r="I48" s="145" t="s">
        <v>1185</v>
      </c>
      <c r="J48" s="98">
        <v>46028</v>
      </c>
      <c r="K48" s="98">
        <v>46218</v>
      </c>
      <c r="L48" s="145" t="s">
        <v>288</v>
      </c>
      <c r="M48" s="145" t="s">
        <v>288</v>
      </c>
      <c r="N48" s="145" t="s">
        <v>288</v>
      </c>
      <c r="O48" s="122">
        <v>7</v>
      </c>
      <c r="P48" s="104">
        <v>2823064</v>
      </c>
      <c r="Q48" s="150">
        <v>46028</v>
      </c>
      <c r="R48" s="101">
        <v>46053</v>
      </c>
      <c r="S48" s="104">
        <v>3387677</v>
      </c>
      <c r="T48" s="101">
        <v>46054</v>
      </c>
      <c r="U48" s="141">
        <v>46081</v>
      </c>
      <c r="V48" s="104">
        <v>3387677</v>
      </c>
      <c r="W48" s="101">
        <v>46082</v>
      </c>
      <c r="X48" s="101">
        <v>46112</v>
      </c>
      <c r="Y48" s="104">
        <v>3387677</v>
      </c>
      <c r="Z48" s="141">
        <v>46113</v>
      </c>
      <c r="AA48" s="141">
        <v>46142</v>
      </c>
      <c r="AB48" s="104">
        <v>3387677</v>
      </c>
      <c r="AC48" s="141">
        <v>46143</v>
      </c>
      <c r="AD48" s="141">
        <v>46173</v>
      </c>
      <c r="AE48" s="104">
        <v>3387677</v>
      </c>
      <c r="AF48" s="141">
        <v>46174</v>
      </c>
      <c r="AG48" s="141">
        <v>46203</v>
      </c>
      <c r="AH48" s="102">
        <v>1693839</v>
      </c>
      <c r="AI48" s="141">
        <v>46204</v>
      </c>
      <c r="AJ48" s="141">
        <v>46218</v>
      </c>
      <c r="BI48" s="143" t="s">
        <v>278</v>
      </c>
      <c r="BJ48" s="139" t="s">
        <v>332</v>
      </c>
      <c r="BK48" s="143" t="s">
        <v>280</v>
      </c>
      <c r="BL48" s="122">
        <v>1</v>
      </c>
      <c r="BM48" s="141">
        <v>46028</v>
      </c>
      <c r="BN48" s="156">
        <v>1336479180</v>
      </c>
      <c r="BO48" s="139">
        <v>24</v>
      </c>
      <c r="BP48" s="141">
        <v>46028</v>
      </c>
      <c r="BQ48" s="153">
        <v>21455288</v>
      </c>
      <c r="CS48" s="147" t="s">
        <v>1897</v>
      </c>
      <c r="CT48" s="148">
        <v>1122138868</v>
      </c>
      <c r="CU48" s="139">
        <v>184</v>
      </c>
      <c r="CV48" s="139" t="s">
        <v>766</v>
      </c>
      <c r="CY48" s="143">
        <v>6910</v>
      </c>
      <c r="CZ48" s="143" t="s">
        <v>289</v>
      </c>
      <c r="DA48" s="151">
        <f t="shared" si="0"/>
        <v>21455288</v>
      </c>
      <c r="DB48" s="164">
        <f t="shared" si="1"/>
        <v>0</v>
      </c>
      <c r="DC48" s="151">
        <f t="shared" si="2"/>
        <v>0</v>
      </c>
      <c r="DZ48" s="211" t="s">
        <v>1544</v>
      </c>
      <c r="EA48" s="207" t="s">
        <v>281</v>
      </c>
      <c r="EB48" s="154" t="e">
        <v>#N/A</v>
      </c>
      <c r="EC48" s="142" t="s">
        <v>288</v>
      </c>
    </row>
    <row r="49" spans="1:133" hidden="1" x14ac:dyDescent="0.3">
      <c r="A49" s="180"/>
      <c r="B49" s="145" t="s">
        <v>1545</v>
      </c>
      <c r="C49" s="181">
        <v>1120352344</v>
      </c>
      <c r="D49" s="145" t="s">
        <v>508</v>
      </c>
      <c r="E49" s="145" t="s">
        <v>292</v>
      </c>
      <c r="F49" s="145" t="s">
        <v>509</v>
      </c>
      <c r="G49" s="98">
        <v>46028</v>
      </c>
      <c r="H49" s="104">
        <v>10299697</v>
      </c>
      <c r="I49" s="145" t="s">
        <v>1185</v>
      </c>
      <c r="J49" s="98">
        <v>46028</v>
      </c>
      <c r="K49" s="98">
        <v>46218</v>
      </c>
      <c r="L49" s="145" t="s">
        <v>288</v>
      </c>
      <c r="M49" s="145" t="s">
        <v>288</v>
      </c>
      <c r="N49" s="145" t="s">
        <v>288</v>
      </c>
      <c r="O49" s="122">
        <v>7</v>
      </c>
      <c r="P49" s="104">
        <v>1355223</v>
      </c>
      <c r="Q49" s="150">
        <v>46028</v>
      </c>
      <c r="R49" s="101">
        <v>46053</v>
      </c>
      <c r="S49" s="104">
        <v>1626268</v>
      </c>
      <c r="T49" s="101">
        <v>46054</v>
      </c>
      <c r="U49" s="141">
        <v>46081</v>
      </c>
      <c r="V49" s="104">
        <v>1626268</v>
      </c>
      <c r="W49" s="101">
        <v>46082</v>
      </c>
      <c r="X49" s="101">
        <v>46112</v>
      </c>
      <c r="Y49" s="104">
        <v>1626268</v>
      </c>
      <c r="Z49" s="141">
        <v>46113</v>
      </c>
      <c r="AA49" s="141">
        <v>46142</v>
      </c>
      <c r="AB49" s="104">
        <v>1626268</v>
      </c>
      <c r="AC49" s="141">
        <v>46143</v>
      </c>
      <c r="AD49" s="141">
        <v>46173</v>
      </c>
      <c r="AE49" s="104">
        <v>1626268</v>
      </c>
      <c r="AF49" s="141">
        <v>46174</v>
      </c>
      <c r="AG49" s="141">
        <v>46203</v>
      </c>
      <c r="AH49" s="102">
        <v>813134</v>
      </c>
      <c r="AI49" s="141">
        <v>46204</v>
      </c>
      <c r="AJ49" s="141">
        <v>46218</v>
      </c>
      <c r="BI49" s="143" t="s">
        <v>278</v>
      </c>
      <c r="BJ49" s="139" t="s">
        <v>332</v>
      </c>
      <c r="BK49" s="143" t="s">
        <v>280</v>
      </c>
      <c r="BL49" s="122">
        <v>1</v>
      </c>
      <c r="BM49" s="141">
        <v>46028</v>
      </c>
      <c r="BN49" s="156">
        <v>1336479180</v>
      </c>
      <c r="BO49" s="139">
        <v>25</v>
      </c>
      <c r="BP49" s="141">
        <v>46028</v>
      </c>
      <c r="BQ49" s="153">
        <v>10299697</v>
      </c>
      <c r="CS49" s="147" t="s">
        <v>725</v>
      </c>
      <c r="CT49" s="99">
        <v>1120352344</v>
      </c>
      <c r="CU49" s="139">
        <v>184</v>
      </c>
      <c r="CV49" s="139" t="s">
        <v>766</v>
      </c>
      <c r="CY49" s="143">
        <v>7490</v>
      </c>
      <c r="CZ49" s="143" t="s">
        <v>290</v>
      </c>
      <c r="DA49" s="151">
        <f t="shared" si="0"/>
        <v>10299697</v>
      </c>
      <c r="DB49" s="164">
        <f t="shared" si="1"/>
        <v>0</v>
      </c>
      <c r="DC49" s="151">
        <f t="shared" si="2"/>
        <v>0</v>
      </c>
      <c r="DZ49" s="211" t="s">
        <v>1546</v>
      </c>
      <c r="EA49" s="160" t="s">
        <v>281</v>
      </c>
      <c r="EB49" s="154" t="e">
        <v>#N/A</v>
      </c>
      <c r="EC49" s="142" t="s">
        <v>288</v>
      </c>
    </row>
    <row r="50" spans="1:133" hidden="1" x14ac:dyDescent="0.3">
      <c r="A50" s="196"/>
      <c r="B50" s="145" t="s">
        <v>1547</v>
      </c>
      <c r="C50" s="181">
        <v>40218615</v>
      </c>
      <c r="D50" s="107" t="s">
        <v>388</v>
      </c>
      <c r="E50" s="145" t="s">
        <v>291</v>
      </c>
      <c r="F50" s="145" t="s">
        <v>389</v>
      </c>
      <c r="G50" s="98">
        <v>46028</v>
      </c>
      <c r="H50" s="104">
        <v>25925145</v>
      </c>
      <c r="I50" s="145" t="s">
        <v>1185</v>
      </c>
      <c r="J50" s="98">
        <v>46028</v>
      </c>
      <c r="K50" s="98">
        <v>46218</v>
      </c>
      <c r="L50" s="145" t="s">
        <v>288</v>
      </c>
      <c r="M50" s="145" t="s">
        <v>288</v>
      </c>
      <c r="N50" s="145" t="s">
        <v>288</v>
      </c>
      <c r="O50" s="122">
        <v>7</v>
      </c>
      <c r="P50" s="104">
        <v>3411203</v>
      </c>
      <c r="Q50" s="150">
        <v>46028</v>
      </c>
      <c r="R50" s="101">
        <v>46053</v>
      </c>
      <c r="S50" s="104">
        <v>4093444</v>
      </c>
      <c r="T50" s="101">
        <v>46054</v>
      </c>
      <c r="U50" s="141">
        <v>46081</v>
      </c>
      <c r="V50" s="104">
        <v>4093444</v>
      </c>
      <c r="W50" s="101">
        <v>46082</v>
      </c>
      <c r="X50" s="101">
        <v>46112</v>
      </c>
      <c r="Y50" s="104">
        <v>4093444</v>
      </c>
      <c r="Z50" s="141">
        <v>46113</v>
      </c>
      <c r="AA50" s="141">
        <v>46142</v>
      </c>
      <c r="AB50" s="104">
        <v>4093444</v>
      </c>
      <c r="AC50" s="141">
        <v>46143</v>
      </c>
      <c r="AD50" s="141">
        <v>46173</v>
      </c>
      <c r="AE50" s="104">
        <v>4093444</v>
      </c>
      <c r="AF50" s="141">
        <v>46174</v>
      </c>
      <c r="AG50" s="141">
        <v>46203</v>
      </c>
      <c r="AH50" s="102">
        <v>2046722</v>
      </c>
      <c r="AI50" s="141">
        <v>46204</v>
      </c>
      <c r="AJ50" s="141">
        <v>46218</v>
      </c>
      <c r="BI50" s="143" t="s">
        <v>278</v>
      </c>
      <c r="BJ50" s="139" t="s">
        <v>332</v>
      </c>
      <c r="BK50" s="143" t="s">
        <v>280</v>
      </c>
      <c r="BL50" s="122">
        <v>1</v>
      </c>
      <c r="BM50" s="141">
        <v>46028</v>
      </c>
      <c r="BN50" s="156">
        <v>1336479180</v>
      </c>
      <c r="BO50" s="139">
        <v>60</v>
      </c>
      <c r="BP50" s="141">
        <v>46028</v>
      </c>
      <c r="BQ50" s="153">
        <v>25925145</v>
      </c>
      <c r="CS50" s="147" t="s">
        <v>1898</v>
      </c>
      <c r="CT50" s="149">
        <v>40218615</v>
      </c>
      <c r="CU50" s="139">
        <v>184</v>
      </c>
      <c r="CV50" s="139" t="s">
        <v>768</v>
      </c>
      <c r="CY50" s="143">
        <v>8299</v>
      </c>
      <c r="CZ50" s="143" t="s">
        <v>290</v>
      </c>
      <c r="DA50" s="151">
        <f t="shared" si="0"/>
        <v>25925145</v>
      </c>
      <c r="DB50" s="164">
        <f t="shared" si="1"/>
        <v>0</v>
      </c>
      <c r="DC50" s="151">
        <f t="shared" si="2"/>
        <v>0</v>
      </c>
      <c r="DZ50" s="211" t="s">
        <v>1548</v>
      </c>
      <c r="EA50" s="160" t="s">
        <v>1078</v>
      </c>
      <c r="EB50" s="154" t="e">
        <v>#N/A</v>
      </c>
      <c r="EC50" s="142" t="s">
        <v>288</v>
      </c>
    </row>
    <row r="51" spans="1:133" hidden="1" x14ac:dyDescent="0.3">
      <c r="A51" s="196"/>
      <c r="B51" s="145" t="s">
        <v>1549</v>
      </c>
      <c r="C51" s="183">
        <v>40447397</v>
      </c>
      <c r="D51" s="107" t="s">
        <v>390</v>
      </c>
      <c r="E51" s="145" t="s">
        <v>291</v>
      </c>
      <c r="F51" s="145" t="s">
        <v>389</v>
      </c>
      <c r="G51" s="98">
        <v>46028</v>
      </c>
      <c r="H51" s="104">
        <v>25925145</v>
      </c>
      <c r="I51" s="145" t="s">
        <v>1185</v>
      </c>
      <c r="J51" s="98">
        <v>46028</v>
      </c>
      <c r="K51" s="98">
        <v>46218</v>
      </c>
      <c r="L51" s="145" t="s">
        <v>288</v>
      </c>
      <c r="M51" s="145" t="s">
        <v>288</v>
      </c>
      <c r="N51" s="145" t="s">
        <v>288</v>
      </c>
      <c r="O51" s="122">
        <v>7</v>
      </c>
      <c r="P51" s="104">
        <v>3411203</v>
      </c>
      <c r="Q51" s="150">
        <v>46028</v>
      </c>
      <c r="R51" s="101">
        <v>46053</v>
      </c>
      <c r="S51" s="104">
        <v>4093444</v>
      </c>
      <c r="T51" s="101">
        <v>46054</v>
      </c>
      <c r="U51" s="141">
        <v>46081</v>
      </c>
      <c r="V51" s="104">
        <v>4093444</v>
      </c>
      <c r="W51" s="101">
        <v>46082</v>
      </c>
      <c r="X51" s="101">
        <v>46112</v>
      </c>
      <c r="Y51" s="104">
        <v>4093444</v>
      </c>
      <c r="Z51" s="141">
        <v>46113</v>
      </c>
      <c r="AA51" s="141">
        <v>46142</v>
      </c>
      <c r="AB51" s="104">
        <v>4093444</v>
      </c>
      <c r="AC51" s="141">
        <v>46143</v>
      </c>
      <c r="AD51" s="141">
        <v>46173</v>
      </c>
      <c r="AE51" s="104">
        <v>4093444</v>
      </c>
      <c r="AF51" s="141">
        <v>46174</v>
      </c>
      <c r="AG51" s="141">
        <v>46203</v>
      </c>
      <c r="AH51" s="102">
        <v>2046722</v>
      </c>
      <c r="AI51" s="141">
        <v>46204</v>
      </c>
      <c r="AJ51" s="141">
        <v>46218</v>
      </c>
      <c r="BI51" s="143" t="s">
        <v>278</v>
      </c>
      <c r="BJ51" s="139" t="s">
        <v>332</v>
      </c>
      <c r="BK51" s="143" t="s">
        <v>280</v>
      </c>
      <c r="BL51" s="122">
        <v>1</v>
      </c>
      <c r="BM51" s="141">
        <v>46028</v>
      </c>
      <c r="BN51" s="156">
        <v>1336479180</v>
      </c>
      <c r="BO51" s="139">
        <v>27</v>
      </c>
      <c r="BP51" s="141">
        <v>46028</v>
      </c>
      <c r="BQ51" s="153">
        <v>25925145</v>
      </c>
      <c r="CS51" s="147" t="s">
        <v>1899</v>
      </c>
      <c r="CT51" s="100">
        <v>40447397</v>
      </c>
      <c r="CU51" s="139">
        <v>184</v>
      </c>
      <c r="CV51" s="139" t="s">
        <v>767</v>
      </c>
      <c r="CY51" s="143">
        <v>8299</v>
      </c>
      <c r="CZ51" s="143" t="s">
        <v>290</v>
      </c>
      <c r="DA51" s="151">
        <f t="shared" si="0"/>
        <v>25925145</v>
      </c>
      <c r="DB51" s="164">
        <f t="shared" si="1"/>
        <v>0</v>
      </c>
      <c r="DC51" s="151">
        <f t="shared" si="2"/>
        <v>0</v>
      </c>
      <c r="DZ51" s="211" t="s">
        <v>1550</v>
      </c>
      <c r="EA51" s="160" t="s">
        <v>1078</v>
      </c>
      <c r="EB51" s="154" t="e">
        <v>#N/A</v>
      </c>
      <c r="EC51" s="142" t="s">
        <v>288</v>
      </c>
    </row>
    <row r="52" spans="1:133" hidden="1" x14ac:dyDescent="0.3">
      <c r="A52" s="145"/>
      <c r="B52" s="145" t="s">
        <v>1551</v>
      </c>
      <c r="C52" s="181">
        <v>1121845390</v>
      </c>
      <c r="D52" s="145" t="s">
        <v>391</v>
      </c>
      <c r="E52" s="145" t="s">
        <v>292</v>
      </c>
      <c r="F52" s="145" t="s">
        <v>392</v>
      </c>
      <c r="G52" s="98">
        <v>46028</v>
      </c>
      <c r="H52" s="104">
        <v>16985436</v>
      </c>
      <c r="I52" s="145" t="s">
        <v>1185</v>
      </c>
      <c r="J52" s="98">
        <v>46028</v>
      </c>
      <c r="K52" s="98">
        <v>46218</v>
      </c>
      <c r="L52" s="145" t="s">
        <v>288</v>
      </c>
      <c r="M52" s="145" t="s">
        <v>288</v>
      </c>
      <c r="N52" s="145" t="s">
        <v>288</v>
      </c>
      <c r="O52" s="122">
        <v>7</v>
      </c>
      <c r="P52" s="104">
        <v>2234926</v>
      </c>
      <c r="Q52" s="150">
        <v>46028</v>
      </c>
      <c r="R52" s="101">
        <v>46053</v>
      </c>
      <c r="S52" s="104">
        <v>2681911</v>
      </c>
      <c r="T52" s="101">
        <v>46054</v>
      </c>
      <c r="U52" s="141">
        <v>46081</v>
      </c>
      <c r="V52" s="104">
        <v>2681911</v>
      </c>
      <c r="W52" s="101">
        <v>46082</v>
      </c>
      <c r="X52" s="101">
        <v>46112</v>
      </c>
      <c r="Y52" s="104">
        <v>2681911</v>
      </c>
      <c r="Z52" s="141">
        <v>46113</v>
      </c>
      <c r="AA52" s="141">
        <v>46142</v>
      </c>
      <c r="AB52" s="104">
        <v>2681911</v>
      </c>
      <c r="AC52" s="141">
        <v>46143</v>
      </c>
      <c r="AD52" s="141">
        <v>46173</v>
      </c>
      <c r="AE52" s="104">
        <v>2681911</v>
      </c>
      <c r="AF52" s="141">
        <v>46174</v>
      </c>
      <c r="AG52" s="141">
        <v>46203</v>
      </c>
      <c r="AH52" s="102">
        <v>1340955</v>
      </c>
      <c r="AI52" s="141">
        <v>46204</v>
      </c>
      <c r="AJ52" s="141">
        <v>46218</v>
      </c>
      <c r="BI52" s="143" t="s">
        <v>278</v>
      </c>
      <c r="BJ52" s="139" t="s">
        <v>332</v>
      </c>
      <c r="BK52" s="143" t="s">
        <v>280</v>
      </c>
      <c r="BL52" s="122">
        <v>1</v>
      </c>
      <c r="BM52" s="141">
        <v>46028</v>
      </c>
      <c r="BN52" s="156">
        <v>1336479180</v>
      </c>
      <c r="BO52" s="139">
        <v>29</v>
      </c>
      <c r="BP52" s="141">
        <v>46028</v>
      </c>
      <c r="BQ52" s="153">
        <v>16985436</v>
      </c>
      <c r="CS52" s="147" t="s">
        <v>1900</v>
      </c>
      <c r="CT52" s="99">
        <v>1121845390.4000001</v>
      </c>
      <c r="CU52" s="139">
        <v>184</v>
      </c>
      <c r="CV52" s="139" t="s">
        <v>767</v>
      </c>
      <c r="CY52" s="143">
        <v>9609</v>
      </c>
      <c r="CZ52" s="143" t="s">
        <v>290</v>
      </c>
      <c r="DA52" s="151">
        <f t="shared" si="0"/>
        <v>16985436</v>
      </c>
      <c r="DB52" s="164">
        <f t="shared" si="1"/>
        <v>0</v>
      </c>
      <c r="DC52" s="151">
        <f t="shared" si="2"/>
        <v>0</v>
      </c>
      <c r="DZ52" s="211" t="s">
        <v>1552</v>
      </c>
      <c r="EA52" s="160" t="s">
        <v>1078</v>
      </c>
      <c r="EB52" s="154" t="e">
        <v>#N/A</v>
      </c>
      <c r="EC52" s="142" t="s">
        <v>288</v>
      </c>
    </row>
    <row r="53" spans="1:133" hidden="1" x14ac:dyDescent="0.3">
      <c r="A53" s="145"/>
      <c r="B53" s="145" t="s">
        <v>1553</v>
      </c>
      <c r="C53" s="181">
        <v>40445474</v>
      </c>
      <c r="D53" s="145" t="s">
        <v>393</v>
      </c>
      <c r="E53" s="145" t="s">
        <v>291</v>
      </c>
      <c r="F53" s="145" t="s">
        <v>394</v>
      </c>
      <c r="G53" s="98">
        <v>46028</v>
      </c>
      <c r="H53" s="104">
        <v>34417860</v>
      </c>
      <c r="I53" s="145" t="s">
        <v>1185</v>
      </c>
      <c r="J53" s="98">
        <v>46028</v>
      </c>
      <c r="K53" s="98">
        <v>46218</v>
      </c>
      <c r="L53" s="145" t="s">
        <v>288</v>
      </c>
      <c r="M53" s="145" t="s">
        <v>288</v>
      </c>
      <c r="N53" s="145" t="s">
        <v>288</v>
      </c>
      <c r="O53" s="122">
        <v>7</v>
      </c>
      <c r="P53" s="104">
        <v>4528666</v>
      </c>
      <c r="Q53" s="150">
        <v>46028</v>
      </c>
      <c r="R53" s="101">
        <v>46053</v>
      </c>
      <c r="S53" s="104">
        <v>5434399</v>
      </c>
      <c r="T53" s="101">
        <v>46054</v>
      </c>
      <c r="U53" s="141">
        <v>46081</v>
      </c>
      <c r="V53" s="104">
        <v>5434399</v>
      </c>
      <c r="W53" s="101">
        <v>46082</v>
      </c>
      <c r="X53" s="101">
        <v>46112</v>
      </c>
      <c r="Y53" s="104">
        <v>5434399</v>
      </c>
      <c r="Z53" s="141">
        <v>46113</v>
      </c>
      <c r="AA53" s="141">
        <v>46142</v>
      </c>
      <c r="AB53" s="104">
        <v>5434399</v>
      </c>
      <c r="AC53" s="141">
        <v>46143</v>
      </c>
      <c r="AD53" s="141">
        <v>46173</v>
      </c>
      <c r="AE53" s="104">
        <v>5434399</v>
      </c>
      <c r="AF53" s="141">
        <v>46174</v>
      </c>
      <c r="AG53" s="141">
        <v>46203</v>
      </c>
      <c r="AH53" s="102">
        <v>2717199</v>
      </c>
      <c r="AI53" s="141">
        <v>46204</v>
      </c>
      <c r="AJ53" s="141">
        <v>46218</v>
      </c>
      <c r="BI53" s="143" t="s">
        <v>278</v>
      </c>
      <c r="BJ53" s="139" t="s">
        <v>332</v>
      </c>
      <c r="BK53" s="143" t="s">
        <v>280</v>
      </c>
      <c r="BL53" s="122">
        <v>1</v>
      </c>
      <c r="BM53" s="141">
        <v>46028</v>
      </c>
      <c r="BN53" s="156">
        <v>1336479180</v>
      </c>
      <c r="BO53" s="139">
        <v>26</v>
      </c>
      <c r="BP53" s="141">
        <v>46028</v>
      </c>
      <c r="BQ53" s="153">
        <v>34417860</v>
      </c>
      <c r="CS53" s="147" t="s">
        <v>1901</v>
      </c>
      <c r="CT53" s="140">
        <v>40445474.299999997</v>
      </c>
      <c r="CU53" s="139">
        <v>184</v>
      </c>
      <c r="CV53" s="139" t="s">
        <v>767</v>
      </c>
      <c r="CY53" s="143">
        <v>7110</v>
      </c>
      <c r="CZ53" s="143" t="s">
        <v>289</v>
      </c>
      <c r="DA53" s="151">
        <f t="shared" si="0"/>
        <v>34417860</v>
      </c>
      <c r="DB53" s="164">
        <f t="shared" si="1"/>
        <v>0</v>
      </c>
      <c r="DC53" s="151">
        <f t="shared" si="2"/>
        <v>0</v>
      </c>
      <c r="DZ53" s="211" t="s">
        <v>1554</v>
      </c>
      <c r="EA53" s="160" t="s">
        <v>1078</v>
      </c>
      <c r="EB53" s="154" t="e">
        <v>#N/A</v>
      </c>
      <c r="EC53" s="142" t="s">
        <v>288</v>
      </c>
    </row>
    <row r="54" spans="1:133" hidden="1" x14ac:dyDescent="0.3">
      <c r="A54" s="145"/>
      <c r="B54" s="145" t="s">
        <v>1555</v>
      </c>
      <c r="C54" s="181">
        <v>1082908448</v>
      </c>
      <c r="D54" s="145" t="s">
        <v>894</v>
      </c>
      <c r="E54" s="145" t="s">
        <v>291</v>
      </c>
      <c r="F54" s="145" t="s">
        <v>895</v>
      </c>
      <c r="G54" s="98">
        <v>46028</v>
      </c>
      <c r="H54" s="104">
        <v>34417860</v>
      </c>
      <c r="I54" s="145" t="s">
        <v>1185</v>
      </c>
      <c r="J54" s="98">
        <v>46028</v>
      </c>
      <c r="K54" s="98">
        <v>46218</v>
      </c>
      <c r="L54" s="145" t="s">
        <v>288</v>
      </c>
      <c r="M54" s="145" t="s">
        <v>288</v>
      </c>
      <c r="N54" s="145" t="s">
        <v>288</v>
      </c>
      <c r="O54" s="122">
        <v>7</v>
      </c>
      <c r="P54" s="104">
        <v>4528666</v>
      </c>
      <c r="Q54" s="150">
        <v>46028</v>
      </c>
      <c r="R54" s="101">
        <v>46053</v>
      </c>
      <c r="S54" s="104">
        <v>5434399</v>
      </c>
      <c r="T54" s="101">
        <v>46054</v>
      </c>
      <c r="U54" s="141">
        <v>46081</v>
      </c>
      <c r="V54" s="104">
        <v>5434399</v>
      </c>
      <c r="W54" s="101">
        <v>46082</v>
      </c>
      <c r="X54" s="101">
        <v>46112</v>
      </c>
      <c r="Y54" s="104">
        <v>5434399</v>
      </c>
      <c r="Z54" s="141">
        <v>46113</v>
      </c>
      <c r="AA54" s="141">
        <v>46142</v>
      </c>
      <c r="AB54" s="104">
        <v>5434399</v>
      </c>
      <c r="AC54" s="141">
        <v>46143</v>
      </c>
      <c r="AD54" s="141">
        <v>46173</v>
      </c>
      <c r="AE54" s="104">
        <v>5434399</v>
      </c>
      <c r="AF54" s="141">
        <v>46174</v>
      </c>
      <c r="AG54" s="141">
        <v>46203</v>
      </c>
      <c r="AH54" s="102">
        <v>2717199</v>
      </c>
      <c r="AI54" s="141">
        <v>46204</v>
      </c>
      <c r="AJ54" s="141">
        <v>46218</v>
      </c>
      <c r="BI54" s="143" t="s">
        <v>278</v>
      </c>
      <c r="BJ54" s="139" t="s">
        <v>332</v>
      </c>
      <c r="BK54" s="143" t="s">
        <v>280</v>
      </c>
      <c r="BL54" s="122">
        <v>1</v>
      </c>
      <c r="BM54" s="141">
        <v>46028</v>
      </c>
      <c r="BN54" s="156">
        <v>1336479180</v>
      </c>
      <c r="BO54" s="139">
        <v>28</v>
      </c>
      <c r="BP54" s="141">
        <v>46028</v>
      </c>
      <c r="BQ54" s="153">
        <v>34417860</v>
      </c>
      <c r="CS54" s="147" t="s">
        <v>1902</v>
      </c>
      <c r="CT54" s="100">
        <v>1082908448</v>
      </c>
      <c r="CU54" s="139">
        <v>184</v>
      </c>
      <c r="CV54" s="139" t="s">
        <v>767</v>
      </c>
      <c r="CY54" s="143">
        <v>7490</v>
      </c>
      <c r="CZ54" s="143" t="s">
        <v>290</v>
      </c>
      <c r="DA54" s="151">
        <f t="shared" si="0"/>
        <v>34417860</v>
      </c>
      <c r="DB54" s="164">
        <f t="shared" si="1"/>
        <v>0</v>
      </c>
      <c r="DC54" s="151">
        <f t="shared" si="2"/>
        <v>0</v>
      </c>
      <c r="DZ54" s="211" t="s">
        <v>1556</v>
      </c>
      <c r="EA54" s="207" t="s">
        <v>1078</v>
      </c>
      <c r="EB54" s="154" t="e">
        <v>#N/A</v>
      </c>
      <c r="EC54" s="142" t="s">
        <v>288</v>
      </c>
    </row>
    <row r="55" spans="1:133" hidden="1" x14ac:dyDescent="0.3">
      <c r="A55" s="180"/>
      <c r="B55" s="145" t="s">
        <v>1557</v>
      </c>
      <c r="C55" s="183">
        <v>40441513</v>
      </c>
      <c r="D55" s="107" t="s">
        <v>397</v>
      </c>
      <c r="E55" s="145" t="s">
        <v>291</v>
      </c>
      <c r="F55" s="145" t="s">
        <v>398</v>
      </c>
      <c r="G55" s="98">
        <v>46028</v>
      </c>
      <c r="H55" s="104">
        <v>25925145</v>
      </c>
      <c r="I55" s="145" t="s">
        <v>1185</v>
      </c>
      <c r="J55" s="98">
        <v>46028</v>
      </c>
      <c r="K55" s="98">
        <v>46218</v>
      </c>
      <c r="L55" s="145" t="s">
        <v>288</v>
      </c>
      <c r="M55" s="145" t="s">
        <v>288</v>
      </c>
      <c r="N55" s="145" t="s">
        <v>288</v>
      </c>
      <c r="O55" s="122">
        <v>7</v>
      </c>
      <c r="P55" s="104">
        <v>3411203</v>
      </c>
      <c r="Q55" s="150">
        <v>46028</v>
      </c>
      <c r="R55" s="101">
        <v>46053</v>
      </c>
      <c r="S55" s="104">
        <v>4093444</v>
      </c>
      <c r="T55" s="101">
        <v>46054</v>
      </c>
      <c r="U55" s="141">
        <v>46081</v>
      </c>
      <c r="V55" s="104">
        <v>4093444</v>
      </c>
      <c r="W55" s="101">
        <v>46082</v>
      </c>
      <c r="X55" s="101">
        <v>46112</v>
      </c>
      <c r="Y55" s="104">
        <v>4093444</v>
      </c>
      <c r="Z55" s="141">
        <v>46113</v>
      </c>
      <c r="AA55" s="141">
        <v>46142</v>
      </c>
      <c r="AB55" s="104">
        <v>4093444</v>
      </c>
      <c r="AC55" s="141">
        <v>46143</v>
      </c>
      <c r="AD55" s="141">
        <v>46173</v>
      </c>
      <c r="AE55" s="104">
        <v>4093444</v>
      </c>
      <c r="AF55" s="141">
        <v>46174</v>
      </c>
      <c r="AG55" s="141">
        <v>46203</v>
      </c>
      <c r="AH55" s="102">
        <v>2046722</v>
      </c>
      <c r="AI55" s="141">
        <v>46204</v>
      </c>
      <c r="AJ55" s="141">
        <v>46218</v>
      </c>
      <c r="BI55" s="143" t="s">
        <v>278</v>
      </c>
      <c r="BJ55" s="139" t="s">
        <v>332</v>
      </c>
      <c r="BK55" s="143" t="s">
        <v>280</v>
      </c>
      <c r="BL55" s="122">
        <v>1</v>
      </c>
      <c r="BM55" s="141">
        <v>46028</v>
      </c>
      <c r="BN55" s="156">
        <v>1336479180</v>
      </c>
      <c r="BO55" s="139">
        <v>30</v>
      </c>
      <c r="BP55" s="141">
        <v>46028</v>
      </c>
      <c r="BQ55" s="153">
        <v>25925145</v>
      </c>
      <c r="CS55" s="147" t="s">
        <v>441</v>
      </c>
      <c r="CT55" s="100">
        <v>40441513</v>
      </c>
      <c r="CU55" s="139">
        <v>184</v>
      </c>
      <c r="CV55" s="139" t="s">
        <v>767</v>
      </c>
      <c r="CY55" s="143">
        <v>8299</v>
      </c>
      <c r="CZ55" s="143" t="s">
        <v>290</v>
      </c>
      <c r="DA55" s="151">
        <f t="shared" si="0"/>
        <v>25925145</v>
      </c>
      <c r="DB55" s="164">
        <f t="shared" si="1"/>
        <v>0</v>
      </c>
      <c r="DC55" s="151">
        <f t="shared" si="2"/>
        <v>0</v>
      </c>
      <c r="DZ55" s="211" t="s">
        <v>1558</v>
      </c>
      <c r="EA55" s="207" t="s">
        <v>279</v>
      </c>
      <c r="EB55" s="154" t="e">
        <v>#N/A</v>
      </c>
      <c r="EC55" s="142" t="s">
        <v>288</v>
      </c>
    </row>
    <row r="56" spans="1:133" hidden="1" x14ac:dyDescent="0.3">
      <c r="A56" s="145"/>
      <c r="B56" s="145" t="s">
        <v>1559</v>
      </c>
      <c r="C56" s="245">
        <v>1121896951</v>
      </c>
      <c r="D56" s="184" t="s">
        <v>1560</v>
      </c>
      <c r="E56" s="145" t="s">
        <v>291</v>
      </c>
      <c r="F56" s="145" t="s">
        <v>353</v>
      </c>
      <c r="G56" s="98">
        <v>46028</v>
      </c>
      <c r="H56" s="104">
        <v>19137313</v>
      </c>
      <c r="I56" s="145" t="s">
        <v>1185</v>
      </c>
      <c r="J56" s="98">
        <v>46028</v>
      </c>
      <c r="K56" s="98">
        <v>46218</v>
      </c>
      <c r="L56" s="145" t="s">
        <v>288</v>
      </c>
      <c r="M56" s="145" t="s">
        <v>288</v>
      </c>
      <c r="N56" s="145" t="s">
        <v>288</v>
      </c>
      <c r="O56" s="122">
        <v>7</v>
      </c>
      <c r="P56" s="104">
        <v>2518068</v>
      </c>
      <c r="Q56" s="150">
        <v>46028</v>
      </c>
      <c r="R56" s="101">
        <v>46053</v>
      </c>
      <c r="S56" s="104">
        <v>3021681</v>
      </c>
      <c r="T56" s="101">
        <v>46054</v>
      </c>
      <c r="U56" s="141">
        <v>46081</v>
      </c>
      <c r="V56" s="104">
        <v>3021681</v>
      </c>
      <c r="W56" s="101">
        <v>46082</v>
      </c>
      <c r="X56" s="101">
        <v>46112</v>
      </c>
      <c r="Y56" s="104">
        <v>3021681</v>
      </c>
      <c r="Z56" s="141">
        <v>46113</v>
      </c>
      <c r="AA56" s="141">
        <v>46142</v>
      </c>
      <c r="AB56" s="104">
        <v>3021681</v>
      </c>
      <c r="AC56" s="141">
        <v>46143</v>
      </c>
      <c r="AD56" s="141">
        <v>46173</v>
      </c>
      <c r="AE56" s="104">
        <v>3021681</v>
      </c>
      <c r="AF56" s="141">
        <v>46174</v>
      </c>
      <c r="AG56" s="141">
        <v>46203</v>
      </c>
      <c r="AH56" s="102">
        <v>1510840</v>
      </c>
      <c r="AI56" s="141">
        <v>46204</v>
      </c>
      <c r="AJ56" s="141">
        <v>46218</v>
      </c>
      <c r="BI56" s="143" t="s">
        <v>278</v>
      </c>
      <c r="BJ56" s="139" t="s">
        <v>332</v>
      </c>
      <c r="BK56" s="143" t="s">
        <v>280</v>
      </c>
      <c r="BL56" s="122">
        <v>1</v>
      </c>
      <c r="BM56" s="141">
        <v>46028</v>
      </c>
      <c r="BN56" s="156">
        <v>1336479180</v>
      </c>
      <c r="BO56" s="139">
        <v>31</v>
      </c>
      <c r="BP56" s="141">
        <v>46028</v>
      </c>
      <c r="BQ56" s="153">
        <v>19137313</v>
      </c>
      <c r="CS56" s="168" t="s">
        <v>1903</v>
      </c>
      <c r="CT56" s="314">
        <v>1121896951</v>
      </c>
      <c r="CU56" s="139">
        <v>184</v>
      </c>
      <c r="CV56" s="139" t="s">
        <v>807</v>
      </c>
      <c r="CY56" s="217">
        <v>8299</v>
      </c>
      <c r="CZ56" s="217" t="s">
        <v>290</v>
      </c>
      <c r="DA56" s="151">
        <f t="shared" si="0"/>
        <v>19137313</v>
      </c>
      <c r="DB56" s="164">
        <f t="shared" si="1"/>
        <v>0</v>
      </c>
      <c r="DC56" s="151">
        <f t="shared" si="2"/>
        <v>0</v>
      </c>
      <c r="DZ56" s="211" t="s">
        <v>1561</v>
      </c>
      <c r="EA56" s="207" t="s">
        <v>716</v>
      </c>
      <c r="EB56" s="154" t="e">
        <v>#N/A</v>
      </c>
      <c r="EC56" s="142" t="s">
        <v>288</v>
      </c>
    </row>
    <row r="57" spans="1:133" hidden="1" x14ac:dyDescent="0.3">
      <c r="A57" s="145"/>
      <c r="B57" s="145" t="s">
        <v>1562</v>
      </c>
      <c r="C57" s="183">
        <v>1121969024</v>
      </c>
      <c r="D57" s="107" t="s">
        <v>358</v>
      </c>
      <c r="E57" s="145" t="s">
        <v>291</v>
      </c>
      <c r="F57" s="145" t="s">
        <v>353</v>
      </c>
      <c r="G57" s="98">
        <v>46028</v>
      </c>
      <c r="H57" s="104">
        <v>21455288</v>
      </c>
      <c r="I57" s="145" t="s">
        <v>1185</v>
      </c>
      <c r="J57" s="98">
        <v>46028</v>
      </c>
      <c r="K57" s="98">
        <v>46218</v>
      </c>
      <c r="L57" s="145" t="s">
        <v>288</v>
      </c>
      <c r="M57" s="145" t="s">
        <v>288</v>
      </c>
      <c r="N57" s="145" t="s">
        <v>288</v>
      </c>
      <c r="O57" s="122">
        <v>7</v>
      </c>
      <c r="P57" s="104">
        <v>2823064</v>
      </c>
      <c r="Q57" s="150">
        <v>46028</v>
      </c>
      <c r="R57" s="101">
        <v>46053</v>
      </c>
      <c r="S57" s="104">
        <v>3387677</v>
      </c>
      <c r="T57" s="101">
        <v>46054</v>
      </c>
      <c r="U57" s="141">
        <v>46081</v>
      </c>
      <c r="V57" s="104">
        <v>3387677</v>
      </c>
      <c r="W57" s="101">
        <v>46082</v>
      </c>
      <c r="X57" s="101">
        <v>46112</v>
      </c>
      <c r="Y57" s="104">
        <v>3387677</v>
      </c>
      <c r="Z57" s="141">
        <v>46113</v>
      </c>
      <c r="AA57" s="141">
        <v>46142</v>
      </c>
      <c r="AB57" s="104">
        <v>3387677</v>
      </c>
      <c r="AC57" s="141">
        <v>46143</v>
      </c>
      <c r="AD57" s="141">
        <v>46173</v>
      </c>
      <c r="AE57" s="104">
        <v>3387677</v>
      </c>
      <c r="AF57" s="141">
        <v>46174</v>
      </c>
      <c r="AG57" s="141">
        <v>46203</v>
      </c>
      <c r="AH57" s="102">
        <v>1693839</v>
      </c>
      <c r="AI57" s="141">
        <v>46204</v>
      </c>
      <c r="AJ57" s="141">
        <v>46218</v>
      </c>
      <c r="BI57" s="143" t="s">
        <v>278</v>
      </c>
      <c r="BJ57" s="139" t="s">
        <v>332</v>
      </c>
      <c r="BK57" s="143" t="s">
        <v>280</v>
      </c>
      <c r="BL57" s="122">
        <v>1</v>
      </c>
      <c r="BM57" s="141">
        <v>46028</v>
      </c>
      <c r="BN57" s="156">
        <v>1336479180</v>
      </c>
      <c r="BO57" s="139">
        <v>32</v>
      </c>
      <c r="BP57" s="141">
        <v>46028</v>
      </c>
      <c r="BQ57" s="153">
        <v>21455288</v>
      </c>
      <c r="CS57" s="147" t="s">
        <v>1904</v>
      </c>
      <c r="CT57" s="100">
        <v>1121969024</v>
      </c>
      <c r="CU57" s="139">
        <v>184</v>
      </c>
      <c r="CV57" s="139" t="s">
        <v>807</v>
      </c>
      <c r="CY57" s="170">
        <v>6920</v>
      </c>
      <c r="CZ57" s="140" t="s">
        <v>289</v>
      </c>
      <c r="DA57" s="151">
        <f t="shared" si="0"/>
        <v>21455288</v>
      </c>
      <c r="DB57" s="164">
        <f t="shared" si="1"/>
        <v>0</v>
      </c>
      <c r="DC57" s="151">
        <f t="shared" si="2"/>
        <v>0</v>
      </c>
      <c r="DZ57" s="211" t="s">
        <v>1563</v>
      </c>
      <c r="EA57" s="207" t="s">
        <v>716</v>
      </c>
      <c r="EB57" s="154" t="e">
        <v>#N/A</v>
      </c>
      <c r="EC57" s="142" t="s">
        <v>288</v>
      </c>
    </row>
    <row r="58" spans="1:133" hidden="1" x14ac:dyDescent="0.3">
      <c r="A58" s="145"/>
      <c r="B58" s="145" t="s">
        <v>1564</v>
      </c>
      <c r="C58" s="181">
        <v>1121944791</v>
      </c>
      <c r="D58" s="145" t="s">
        <v>701</v>
      </c>
      <c r="E58" s="145" t="s">
        <v>291</v>
      </c>
      <c r="F58" s="145" t="s">
        <v>353</v>
      </c>
      <c r="G58" s="98">
        <v>46028</v>
      </c>
      <c r="H58" s="104">
        <v>21455288</v>
      </c>
      <c r="I58" s="145" t="s">
        <v>1185</v>
      </c>
      <c r="J58" s="98">
        <v>46028</v>
      </c>
      <c r="K58" s="98">
        <v>46218</v>
      </c>
      <c r="L58" s="145" t="s">
        <v>288</v>
      </c>
      <c r="M58" s="145" t="s">
        <v>288</v>
      </c>
      <c r="N58" s="145" t="s">
        <v>288</v>
      </c>
      <c r="O58" s="122">
        <v>7</v>
      </c>
      <c r="P58" s="104">
        <v>2823064</v>
      </c>
      <c r="Q58" s="150">
        <v>46028</v>
      </c>
      <c r="R58" s="101">
        <v>46053</v>
      </c>
      <c r="S58" s="104">
        <v>3387677</v>
      </c>
      <c r="T58" s="101">
        <v>46054</v>
      </c>
      <c r="U58" s="141">
        <v>46081</v>
      </c>
      <c r="V58" s="104">
        <v>3387677</v>
      </c>
      <c r="W58" s="101">
        <v>46082</v>
      </c>
      <c r="X58" s="101">
        <v>46112</v>
      </c>
      <c r="Y58" s="104">
        <v>3387677</v>
      </c>
      <c r="Z58" s="141">
        <v>46113</v>
      </c>
      <c r="AA58" s="141">
        <v>46142</v>
      </c>
      <c r="AB58" s="104">
        <v>3387677</v>
      </c>
      <c r="AC58" s="141">
        <v>46143</v>
      </c>
      <c r="AD58" s="141">
        <v>46173</v>
      </c>
      <c r="AE58" s="104">
        <v>3387677</v>
      </c>
      <c r="AF58" s="141">
        <v>46174</v>
      </c>
      <c r="AG58" s="141">
        <v>46203</v>
      </c>
      <c r="AH58" s="102">
        <v>1693839</v>
      </c>
      <c r="AI58" s="141">
        <v>46204</v>
      </c>
      <c r="AJ58" s="141">
        <v>46218</v>
      </c>
      <c r="BI58" s="143" t="s">
        <v>278</v>
      </c>
      <c r="BJ58" s="139" t="s">
        <v>332</v>
      </c>
      <c r="BK58" s="143" t="s">
        <v>280</v>
      </c>
      <c r="BL58" s="122">
        <v>1</v>
      </c>
      <c r="BM58" s="141">
        <v>46028</v>
      </c>
      <c r="BN58" s="156">
        <v>1336479180</v>
      </c>
      <c r="BO58" s="139">
        <v>33</v>
      </c>
      <c r="BP58" s="141">
        <v>46028</v>
      </c>
      <c r="BQ58" s="153">
        <v>21455288</v>
      </c>
      <c r="CS58" s="147" t="s">
        <v>1905</v>
      </c>
      <c r="CT58" s="109">
        <v>1121944791</v>
      </c>
      <c r="CU58" s="139">
        <v>184</v>
      </c>
      <c r="CV58" s="139" t="s">
        <v>807</v>
      </c>
      <c r="CY58" s="143">
        <v>8299</v>
      </c>
      <c r="CZ58" s="143" t="s">
        <v>290</v>
      </c>
      <c r="DA58" s="151">
        <f t="shared" si="0"/>
        <v>21455288</v>
      </c>
      <c r="DB58" s="164">
        <f t="shared" si="1"/>
        <v>0</v>
      </c>
      <c r="DC58" s="151">
        <f t="shared" si="2"/>
        <v>0</v>
      </c>
      <c r="DZ58" s="211" t="s">
        <v>1565</v>
      </c>
      <c r="EA58" s="207" t="s">
        <v>716</v>
      </c>
      <c r="EB58" s="154" t="e">
        <v>#N/A</v>
      </c>
      <c r="EC58" s="142" t="s">
        <v>288</v>
      </c>
    </row>
    <row r="59" spans="1:133" hidden="1" x14ac:dyDescent="0.3">
      <c r="A59" s="145"/>
      <c r="B59" s="145" t="s">
        <v>1566</v>
      </c>
      <c r="C59" s="183">
        <v>1121921704</v>
      </c>
      <c r="D59" s="107" t="s">
        <v>1225</v>
      </c>
      <c r="E59" s="145" t="s">
        <v>291</v>
      </c>
      <c r="F59" s="145" t="s">
        <v>353</v>
      </c>
      <c r="G59" s="98">
        <v>46028</v>
      </c>
      <c r="H59" s="104">
        <v>21455288</v>
      </c>
      <c r="I59" s="145" t="s">
        <v>1185</v>
      </c>
      <c r="J59" s="98">
        <v>46028</v>
      </c>
      <c r="K59" s="98">
        <v>46218</v>
      </c>
      <c r="L59" s="145" t="s">
        <v>288</v>
      </c>
      <c r="M59" s="145" t="s">
        <v>288</v>
      </c>
      <c r="N59" s="145" t="s">
        <v>288</v>
      </c>
      <c r="O59" s="122">
        <v>7</v>
      </c>
      <c r="P59" s="104">
        <v>2823064</v>
      </c>
      <c r="Q59" s="150">
        <v>46028</v>
      </c>
      <c r="R59" s="101">
        <v>46053</v>
      </c>
      <c r="S59" s="104">
        <v>3387677</v>
      </c>
      <c r="T59" s="101">
        <v>46054</v>
      </c>
      <c r="U59" s="141">
        <v>46081</v>
      </c>
      <c r="V59" s="104">
        <v>3387677</v>
      </c>
      <c r="W59" s="101">
        <v>46082</v>
      </c>
      <c r="X59" s="101">
        <v>46112</v>
      </c>
      <c r="Y59" s="104">
        <v>3387677</v>
      </c>
      <c r="Z59" s="141">
        <v>46113</v>
      </c>
      <c r="AA59" s="141">
        <v>46142</v>
      </c>
      <c r="AB59" s="104">
        <v>3387677</v>
      </c>
      <c r="AC59" s="141">
        <v>46143</v>
      </c>
      <c r="AD59" s="141">
        <v>46173</v>
      </c>
      <c r="AE59" s="104">
        <v>3387677</v>
      </c>
      <c r="AF59" s="141">
        <v>46174</v>
      </c>
      <c r="AG59" s="141">
        <v>46203</v>
      </c>
      <c r="AH59" s="102">
        <v>1693839</v>
      </c>
      <c r="AI59" s="141">
        <v>46204</v>
      </c>
      <c r="AJ59" s="141">
        <v>46218</v>
      </c>
      <c r="BI59" s="143" t="s">
        <v>278</v>
      </c>
      <c r="BJ59" s="139" t="s">
        <v>332</v>
      </c>
      <c r="BK59" s="143" t="s">
        <v>280</v>
      </c>
      <c r="BL59" s="122">
        <v>1</v>
      </c>
      <c r="BM59" s="141">
        <v>46028</v>
      </c>
      <c r="BN59" s="156">
        <v>1336479180</v>
      </c>
      <c r="BO59" s="139">
        <v>34</v>
      </c>
      <c r="BP59" s="141">
        <v>46028</v>
      </c>
      <c r="BQ59" s="153">
        <v>21455288</v>
      </c>
      <c r="CS59" s="133" t="s">
        <v>1906</v>
      </c>
      <c r="CT59" s="100">
        <v>1121921704</v>
      </c>
      <c r="CU59" s="139">
        <v>184</v>
      </c>
      <c r="CV59" s="139" t="s">
        <v>807</v>
      </c>
      <c r="CY59" s="170">
        <v>6920</v>
      </c>
      <c r="CZ59" s="140" t="s">
        <v>289</v>
      </c>
      <c r="DA59" s="151">
        <f t="shared" si="0"/>
        <v>21455288</v>
      </c>
      <c r="DB59" s="164">
        <f t="shared" si="1"/>
        <v>0</v>
      </c>
      <c r="DC59" s="151">
        <f t="shared" si="2"/>
        <v>0</v>
      </c>
      <c r="DZ59" s="211" t="s">
        <v>1567</v>
      </c>
      <c r="EA59" s="207" t="s">
        <v>716</v>
      </c>
      <c r="EB59" s="154" t="e">
        <v>#N/A</v>
      </c>
      <c r="EC59" s="142" t="s">
        <v>288</v>
      </c>
    </row>
    <row r="60" spans="1:133" hidden="1" x14ac:dyDescent="0.3">
      <c r="A60" s="180"/>
      <c r="B60" s="145" t="s">
        <v>1568</v>
      </c>
      <c r="C60" s="181">
        <v>1016064134</v>
      </c>
      <c r="D60" s="145" t="s">
        <v>419</v>
      </c>
      <c r="E60" s="145" t="s">
        <v>291</v>
      </c>
      <c r="F60" s="145" t="s">
        <v>353</v>
      </c>
      <c r="G60" s="98">
        <v>46028</v>
      </c>
      <c r="H60" s="104">
        <v>34417860</v>
      </c>
      <c r="I60" s="145" t="s">
        <v>1185</v>
      </c>
      <c r="J60" s="98">
        <v>46028</v>
      </c>
      <c r="K60" s="98">
        <v>46218</v>
      </c>
      <c r="L60" s="145" t="s">
        <v>288</v>
      </c>
      <c r="M60" s="145" t="s">
        <v>288</v>
      </c>
      <c r="N60" s="145" t="s">
        <v>288</v>
      </c>
      <c r="O60" s="122">
        <v>7</v>
      </c>
      <c r="P60" s="104">
        <v>4528666</v>
      </c>
      <c r="Q60" s="150">
        <v>46028</v>
      </c>
      <c r="R60" s="101">
        <v>46053</v>
      </c>
      <c r="S60" s="104">
        <v>5434399</v>
      </c>
      <c r="T60" s="101">
        <v>46054</v>
      </c>
      <c r="U60" s="141">
        <v>46081</v>
      </c>
      <c r="V60" s="104">
        <v>5434399</v>
      </c>
      <c r="W60" s="101">
        <v>46082</v>
      </c>
      <c r="X60" s="101">
        <v>46112</v>
      </c>
      <c r="Y60" s="104">
        <v>5434399</v>
      </c>
      <c r="Z60" s="141">
        <v>46113</v>
      </c>
      <c r="AA60" s="141">
        <v>46142</v>
      </c>
      <c r="AB60" s="104">
        <v>5434399</v>
      </c>
      <c r="AC60" s="141">
        <v>46143</v>
      </c>
      <c r="AD60" s="141">
        <v>46173</v>
      </c>
      <c r="AE60" s="104">
        <v>5434399</v>
      </c>
      <c r="AF60" s="141">
        <v>46174</v>
      </c>
      <c r="AG60" s="141">
        <v>46203</v>
      </c>
      <c r="AH60" s="102">
        <v>2717199</v>
      </c>
      <c r="AI60" s="141">
        <v>46204</v>
      </c>
      <c r="AJ60" s="141">
        <v>46218</v>
      </c>
      <c r="BI60" s="143" t="s">
        <v>278</v>
      </c>
      <c r="BJ60" s="139" t="s">
        <v>332</v>
      </c>
      <c r="BK60" s="143" t="s">
        <v>280</v>
      </c>
      <c r="BL60" s="122">
        <v>1</v>
      </c>
      <c r="BM60" s="141">
        <v>46028</v>
      </c>
      <c r="BN60" s="156">
        <v>1336479180</v>
      </c>
      <c r="BO60" s="139">
        <v>35</v>
      </c>
      <c r="BP60" s="141">
        <v>46028</v>
      </c>
      <c r="BQ60" s="153">
        <v>34417860</v>
      </c>
      <c r="CS60" s="147" t="s">
        <v>1907</v>
      </c>
      <c r="CT60" s="109">
        <v>1016064134</v>
      </c>
      <c r="CU60" s="139">
        <v>184</v>
      </c>
      <c r="CV60" s="139" t="s">
        <v>807</v>
      </c>
      <c r="CY60" s="143">
        <v>6920</v>
      </c>
      <c r="CZ60" s="143" t="s">
        <v>289</v>
      </c>
      <c r="DA60" s="151">
        <f t="shared" si="0"/>
        <v>34417860</v>
      </c>
      <c r="DB60" s="164">
        <f t="shared" si="1"/>
        <v>0</v>
      </c>
      <c r="DC60" s="151">
        <f t="shared" si="2"/>
        <v>0</v>
      </c>
      <c r="DZ60" s="211" t="s">
        <v>1569</v>
      </c>
      <c r="EA60" s="207" t="s">
        <v>716</v>
      </c>
      <c r="EB60" s="154" t="e">
        <v>#N/A</v>
      </c>
      <c r="EC60" s="142" t="s">
        <v>288</v>
      </c>
    </row>
    <row r="61" spans="1:133" hidden="1" x14ac:dyDescent="0.3">
      <c r="A61" s="145"/>
      <c r="B61" s="145" t="s">
        <v>1570</v>
      </c>
      <c r="C61" s="181">
        <v>1121884982</v>
      </c>
      <c r="D61" s="145" t="s">
        <v>405</v>
      </c>
      <c r="E61" s="145" t="s">
        <v>291</v>
      </c>
      <c r="F61" s="145" t="s">
        <v>406</v>
      </c>
      <c r="G61" s="98">
        <v>46028</v>
      </c>
      <c r="H61" s="104">
        <v>25925145</v>
      </c>
      <c r="I61" s="145" t="s">
        <v>1185</v>
      </c>
      <c r="J61" s="98">
        <v>46028</v>
      </c>
      <c r="K61" s="98">
        <v>46218</v>
      </c>
      <c r="L61" s="145" t="s">
        <v>288</v>
      </c>
      <c r="M61" s="145" t="s">
        <v>288</v>
      </c>
      <c r="N61" s="145" t="s">
        <v>288</v>
      </c>
      <c r="O61" s="122">
        <v>7</v>
      </c>
      <c r="P61" s="104">
        <v>3411203</v>
      </c>
      <c r="Q61" s="150">
        <v>46028</v>
      </c>
      <c r="R61" s="101">
        <v>46053</v>
      </c>
      <c r="S61" s="104">
        <v>4093444</v>
      </c>
      <c r="T61" s="101">
        <v>46054</v>
      </c>
      <c r="U61" s="141">
        <v>46081</v>
      </c>
      <c r="V61" s="104">
        <v>4093444</v>
      </c>
      <c r="W61" s="101">
        <v>46082</v>
      </c>
      <c r="X61" s="101">
        <v>46112</v>
      </c>
      <c r="Y61" s="104">
        <v>4093444</v>
      </c>
      <c r="Z61" s="141">
        <v>46113</v>
      </c>
      <c r="AA61" s="141">
        <v>46142</v>
      </c>
      <c r="AB61" s="104">
        <v>4093444</v>
      </c>
      <c r="AC61" s="141">
        <v>46143</v>
      </c>
      <c r="AD61" s="141">
        <v>46173</v>
      </c>
      <c r="AE61" s="104">
        <v>4093444</v>
      </c>
      <c r="AF61" s="141">
        <v>46174</v>
      </c>
      <c r="AG61" s="141">
        <v>46203</v>
      </c>
      <c r="AH61" s="102">
        <v>2046722</v>
      </c>
      <c r="AI61" s="141">
        <v>46204</v>
      </c>
      <c r="AJ61" s="141">
        <v>46218</v>
      </c>
      <c r="BI61" s="143" t="s">
        <v>278</v>
      </c>
      <c r="BJ61" s="139" t="s">
        <v>332</v>
      </c>
      <c r="BK61" s="143" t="s">
        <v>280</v>
      </c>
      <c r="BL61" s="122">
        <v>1</v>
      </c>
      <c r="BM61" s="141">
        <v>46028</v>
      </c>
      <c r="BN61" s="156">
        <v>1336479180</v>
      </c>
      <c r="BO61" s="139">
        <v>36</v>
      </c>
      <c r="BP61" s="141">
        <v>46028</v>
      </c>
      <c r="BQ61" s="153">
        <v>25925145</v>
      </c>
      <c r="CS61" s="147" t="s">
        <v>450</v>
      </c>
      <c r="CT61" s="99">
        <v>1121884982</v>
      </c>
      <c r="CU61" s="139">
        <v>184</v>
      </c>
      <c r="CV61" s="139" t="s">
        <v>1226</v>
      </c>
      <c r="CY61" s="143">
        <v>7490</v>
      </c>
      <c r="CZ61" s="143" t="s">
        <v>290</v>
      </c>
      <c r="DA61" s="151">
        <f t="shared" si="0"/>
        <v>25925145</v>
      </c>
      <c r="DB61" s="164">
        <f t="shared" si="1"/>
        <v>0</v>
      </c>
      <c r="DC61" s="151">
        <f t="shared" si="2"/>
        <v>0</v>
      </c>
      <c r="DZ61" s="211" t="s">
        <v>1571</v>
      </c>
      <c r="EA61" s="207" t="s">
        <v>1079</v>
      </c>
      <c r="EB61" s="154" t="e">
        <v>#N/A</v>
      </c>
      <c r="EC61" s="142" t="s">
        <v>288</v>
      </c>
    </row>
    <row r="62" spans="1:133" hidden="1" x14ac:dyDescent="0.3">
      <c r="A62" s="145" t="s">
        <v>311</v>
      </c>
      <c r="B62" s="145" t="s">
        <v>1572</v>
      </c>
      <c r="C62" s="181">
        <v>17335623</v>
      </c>
      <c r="D62" s="145" t="s">
        <v>433</v>
      </c>
      <c r="E62" s="145" t="s">
        <v>292</v>
      </c>
      <c r="F62" s="145" t="s">
        <v>312</v>
      </c>
      <c r="G62" s="98">
        <v>46028</v>
      </c>
      <c r="H62" s="104">
        <v>12739076</v>
      </c>
      <c r="I62" s="145" t="s">
        <v>1185</v>
      </c>
      <c r="J62" s="98">
        <v>46028</v>
      </c>
      <c r="K62" s="98">
        <v>46218</v>
      </c>
      <c r="L62" s="145" t="s">
        <v>288</v>
      </c>
      <c r="M62" s="145" t="s">
        <v>288</v>
      </c>
      <c r="N62" s="145" t="s">
        <v>288</v>
      </c>
      <c r="O62" s="122">
        <v>7</v>
      </c>
      <c r="P62" s="104">
        <v>1676194</v>
      </c>
      <c r="Q62" s="150">
        <v>46028</v>
      </c>
      <c r="R62" s="101">
        <v>46053</v>
      </c>
      <c r="S62" s="104">
        <v>2011433</v>
      </c>
      <c r="T62" s="101">
        <v>46054</v>
      </c>
      <c r="U62" s="141">
        <v>46081</v>
      </c>
      <c r="V62" s="104">
        <v>2011433</v>
      </c>
      <c r="W62" s="101">
        <v>46082</v>
      </c>
      <c r="X62" s="101">
        <v>46112</v>
      </c>
      <c r="Y62" s="104">
        <v>2011433</v>
      </c>
      <c r="Z62" s="141">
        <v>46113</v>
      </c>
      <c r="AA62" s="141">
        <v>46142</v>
      </c>
      <c r="AB62" s="104">
        <v>2011433</v>
      </c>
      <c r="AC62" s="141">
        <v>46143</v>
      </c>
      <c r="AD62" s="141">
        <v>46173</v>
      </c>
      <c r="AE62" s="104">
        <v>2011433</v>
      </c>
      <c r="AF62" s="141">
        <v>46174</v>
      </c>
      <c r="AG62" s="141">
        <v>46203</v>
      </c>
      <c r="AH62" s="102">
        <v>1005717</v>
      </c>
      <c r="AI62" s="141">
        <v>46204</v>
      </c>
      <c r="AJ62" s="141">
        <v>46218</v>
      </c>
      <c r="BI62" s="143" t="s">
        <v>278</v>
      </c>
      <c r="BJ62" s="139" t="s">
        <v>332</v>
      </c>
      <c r="BK62" s="143" t="s">
        <v>280</v>
      </c>
      <c r="BL62" s="122">
        <v>1</v>
      </c>
      <c r="BM62" s="141">
        <v>46028</v>
      </c>
      <c r="BN62" s="156">
        <v>1336479180</v>
      </c>
      <c r="BO62" s="139">
        <v>37</v>
      </c>
      <c r="BP62" s="141">
        <v>46028</v>
      </c>
      <c r="BQ62" s="153">
        <v>12739076</v>
      </c>
      <c r="CS62" s="147" t="s">
        <v>1908</v>
      </c>
      <c r="CT62" s="149">
        <v>17335623</v>
      </c>
      <c r="CU62" s="139">
        <v>184</v>
      </c>
      <c r="CV62" s="139" t="s">
        <v>770</v>
      </c>
      <c r="CY62" s="143">
        <v>8010</v>
      </c>
      <c r="CZ62" s="143" t="s">
        <v>290</v>
      </c>
      <c r="DA62" s="151">
        <f t="shared" si="0"/>
        <v>12739076</v>
      </c>
      <c r="DB62" s="164">
        <f t="shared" si="1"/>
        <v>0</v>
      </c>
      <c r="DC62" s="151">
        <f t="shared" si="2"/>
        <v>0</v>
      </c>
      <c r="DZ62" s="211" t="s">
        <v>1573</v>
      </c>
      <c r="EA62" s="207" t="s">
        <v>278</v>
      </c>
      <c r="EB62" s="154" t="e">
        <v>#N/A</v>
      </c>
      <c r="EC62" s="142" t="s">
        <v>288</v>
      </c>
    </row>
    <row r="63" spans="1:133" hidden="1" x14ac:dyDescent="0.3">
      <c r="A63" s="145" t="s">
        <v>311</v>
      </c>
      <c r="B63" s="145" t="s">
        <v>1574</v>
      </c>
      <c r="C63" s="181">
        <v>86067624</v>
      </c>
      <c r="D63" s="145" t="s">
        <v>548</v>
      </c>
      <c r="E63" s="145" t="s">
        <v>292</v>
      </c>
      <c r="F63" s="145" t="s">
        <v>312</v>
      </c>
      <c r="G63" s="98">
        <v>46028</v>
      </c>
      <c r="H63" s="104">
        <v>12739076</v>
      </c>
      <c r="I63" s="145" t="s">
        <v>1185</v>
      </c>
      <c r="J63" s="98">
        <v>46028</v>
      </c>
      <c r="K63" s="98">
        <v>46218</v>
      </c>
      <c r="L63" s="145" t="s">
        <v>288</v>
      </c>
      <c r="M63" s="145" t="s">
        <v>288</v>
      </c>
      <c r="N63" s="145" t="s">
        <v>288</v>
      </c>
      <c r="O63" s="122">
        <v>7</v>
      </c>
      <c r="P63" s="104">
        <v>1676194</v>
      </c>
      <c r="Q63" s="150">
        <v>46028</v>
      </c>
      <c r="R63" s="101">
        <v>46053</v>
      </c>
      <c r="S63" s="104">
        <v>2011433</v>
      </c>
      <c r="T63" s="101">
        <v>46054</v>
      </c>
      <c r="U63" s="141">
        <v>46081</v>
      </c>
      <c r="V63" s="104">
        <v>2011433</v>
      </c>
      <c r="W63" s="101">
        <v>46082</v>
      </c>
      <c r="X63" s="101">
        <v>46112</v>
      </c>
      <c r="Y63" s="104">
        <v>2011433</v>
      </c>
      <c r="Z63" s="141">
        <v>46113</v>
      </c>
      <c r="AA63" s="141">
        <v>46142</v>
      </c>
      <c r="AB63" s="104">
        <v>2011433</v>
      </c>
      <c r="AC63" s="141">
        <v>46143</v>
      </c>
      <c r="AD63" s="141">
        <v>46173</v>
      </c>
      <c r="AE63" s="104">
        <v>2011433</v>
      </c>
      <c r="AF63" s="141">
        <v>46174</v>
      </c>
      <c r="AG63" s="141">
        <v>46203</v>
      </c>
      <c r="AH63" s="102">
        <v>1005717</v>
      </c>
      <c r="AI63" s="141">
        <v>46204</v>
      </c>
      <c r="AJ63" s="141">
        <v>46218</v>
      </c>
      <c r="BI63" s="143" t="s">
        <v>278</v>
      </c>
      <c r="BJ63" s="139" t="s">
        <v>332</v>
      </c>
      <c r="BK63" s="143" t="s">
        <v>280</v>
      </c>
      <c r="BL63" s="122">
        <v>1</v>
      </c>
      <c r="BM63" s="141">
        <v>46028</v>
      </c>
      <c r="BN63" s="156">
        <v>1336479180</v>
      </c>
      <c r="BO63" s="139">
        <v>38</v>
      </c>
      <c r="BP63" s="141">
        <v>46028</v>
      </c>
      <c r="BQ63" s="153">
        <v>12739076</v>
      </c>
      <c r="CS63" s="147" t="s">
        <v>1908</v>
      </c>
      <c r="CT63" s="149">
        <v>86067624</v>
      </c>
      <c r="CU63" s="139">
        <v>184</v>
      </c>
      <c r="CV63" s="139" t="s">
        <v>770</v>
      </c>
      <c r="CY63" s="143">
        <v>8299</v>
      </c>
      <c r="CZ63" s="143" t="s">
        <v>290</v>
      </c>
      <c r="DA63" s="151">
        <f t="shared" si="0"/>
        <v>12739076</v>
      </c>
      <c r="DB63" s="164">
        <f t="shared" si="1"/>
        <v>0</v>
      </c>
      <c r="DC63" s="151">
        <f t="shared" si="2"/>
        <v>0</v>
      </c>
      <c r="DZ63" s="211" t="s">
        <v>1575</v>
      </c>
      <c r="EA63" s="160" t="s">
        <v>278</v>
      </c>
      <c r="EB63" s="154" t="e">
        <v>#N/A</v>
      </c>
      <c r="EC63" s="142" t="s">
        <v>288</v>
      </c>
    </row>
    <row r="64" spans="1:133" hidden="1" x14ac:dyDescent="0.3">
      <c r="A64" s="145" t="s">
        <v>311</v>
      </c>
      <c r="B64" s="145" t="s">
        <v>1576</v>
      </c>
      <c r="C64" s="181">
        <v>1121901471</v>
      </c>
      <c r="D64" s="145" t="s">
        <v>897</v>
      </c>
      <c r="E64" s="145" t="s">
        <v>292</v>
      </c>
      <c r="F64" s="145" t="s">
        <v>312</v>
      </c>
      <c r="G64" s="98">
        <v>46028</v>
      </c>
      <c r="H64" s="104">
        <v>12739076</v>
      </c>
      <c r="I64" s="145" t="s">
        <v>1185</v>
      </c>
      <c r="J64" s="98">
        <v>46028</v>
      </c>
      <c r="K64" s="98">
        <v>46218</v>
      </c>
      <c r="L64" s="145" t="s">
        <v>288</v>
      </c>
      <c r="M64" s="145" t="s">
        <v>288</v>
      </c>
      <c r="N64" s="145" t="s">
        <v>288</v>
      </c>
      <c r="O64" s="122">
        <v>7</v>
      </c>
      <c r="P64" s="104">
        <v>1676194</v>
      </c>
      <c r="Q64" s="150">
        <v>46028</v>
      </c>
      <c r="R64" s="101">
        <v>46053</v>
      </c>
      <c r="S64" s="104">
        <v>2011433</v>
      </c>
      <c r="T64" s="101">
        <v>46054</v>
      </c>
      <c r="U64" s="141">
        <v>46081</v>
      </c>
      <c r="V64" s="104">
        <v>2011433</v>
      </c>
      <c r="W64" s="101">
        <v>46082</v>
      </c>
      <c r="X64" s="101">
        <v>46112</v>
      </c>
      <c r="Y64" s="104">
        <v>2011433</v>
      </c>
      <c r="Z64" s="141">
        <v>46113</v>
      </c>
      <c r="AA64" s="141">
        <v>46142</v>
      </c>
      <c r="AB64" s="104">
        <v>2011433</v>
      </c>
      <c r="AC64" s="141">
        <v>46143</v>
      </c>
      <c r="AD64" s="141">
        <v>46173</v>
      </c>
      <c r="AE64" s="104">
        <v>2011433</v>
      </c>
      <c r="AF64" s="141">
        <v>46174</v>
      </c>
      <c r="AG64" s="141">
        <v>46203</v>
      </c>
      <c r="AH64" s="102">
        <v>1005717</v>
      </c>
      <c r="AI64" s="141">
        <v>46204</v>
      </c>
      <c r="AJ64" s="141">
        <v>46218</v>
      </c>
      <c r="BI64" s="143" t="s">
        <v>278</v>
      </c>
      <c r="BJ64" s="139" t="s">
        <v>332</v>
      </c>
      <c r="BK64" s="143" t="s">
        <v>280</v>
      </c>
      <c r="BL64" s="122">
        <v>1</v>
      </c>
      <c r="BM64" s="141">
        <v>46028</v>
      </c>
      <c r="BN64" s="156">
        <v>1336479180</v>
      </c>
      <c r="BO64" s="139">
        <v>39</v>
      </c>
      <c r="BP64" s="141">
        <v>46028</v>
      </c>
      <c r="BQ64" s="153">
        <v>12739076</v>
      </c>
      <c r="CS64" s="147" t="s">
        <v>1908</v>
      </c>
      <c r="CT64" s="149">
        <v>1121901471</v>
      </c>
      <c r="CU64" s="139">
        <v>184</v>
      </c>
      <c r="CV64" s="139" t="s">
        <v>770</v>
      </c>
      <c r="CY64" s="143">
        <v>7490</v>
      </c>
      <c r="CZ64" s="143" t="s">
        <v>290</v>
      </c>
      <c r="DA64" s="151">
        <f t="shared" si="0"/>
        <v>12739076</v>
      </c>
      <c r="DB64" s="164">
        <f t="shared" si="1"/>
        <v>0</v>
      </c>
      <c r="DC64" s="151">
        <f t="shared" si="2"/>
        <v>0</v>
      </c>
      <c r="DZ64" s="211" t="s">
        <v>1577</v>
      </c>
      <c r="EA64" s="207" t="s">
        <v>278</v>
      </c>
      <c r="EB64" s="154" t="e">
        <v>#N/A</v>
      </c>
      <c r="EC64" s="142" t="s">
        <v>288</v>
      </c>
    </row>
    <row r="65" spans="1:133" hidden="1" x14ac:dyDescent="0.3">
      <c r="A65" s="180"/>
      <c r="B65" s="145" t="s">
        <v>1578</v>
      </c>
      <c r="C65" s="181">
        <v>1121855170</v>
      </c>
      <c r="D65" s="145" t="s">
        <v>378</v>
      </c>
      <c r="E65" s="145" t="s">
        <v>291</v>
      </c>
      <c r="F65" s="145" t="s">
        <v>379</v>
      </c>
      <c r="G65" s="98">
        <v>46028</v>
      </c>
      <c r="H65" s="104">
        <v>21455288</v>
      </c>
      <c r="I65" s="145" t="s">
        <v>1185</v>
      </c>
      <c r="J65" s="98">
        <v>46028</v>
      </c>
      <c r="K65" s="98">
        <v>46218</v>
      </c>
      <c r="L65" s="145" t="s">
        <v>288</v>
      </c>
      <c r="M65" s="145" t="s">
        <v>288</v>
      </c>
      <c r="N65" s="145" t="s">
        <v>288</v>
      </c>
      <c r="O65" s="122">
        <v>7</v>
      </c>
      <c r="P65" s="104">
        <v>2823064</v>
      </c>
      <c r="Q65" s="150">
        <v>46028</v>
      </c>
      <c r="R65" s="101">
        <v>46053</v>
      </c>
      <c r="S65" s="104">
        <v>3387677</v>
      </c>
      <c r="T65" s="101">
        <v>46054</v>
      </c>
      <c r="U65" s="141">
        <v>46081</v>
      </c>
      <c r="V65" s="104">
        <v>3387677</v>
      </c>
      <c r="W65" s="101">
        <v>46082</v>
      </c>
      <c r="X65" s="101">
        <v>46112</v>
      </c>
      <c r="Y65" s="104">
        <v>3387677</v>
      </c>
      <c r="Z65" s="141">
        <v>46113</v>
      </c>
      <c r="AA65" s="141">
        <v>46142</v>
      </c>
      <c r="AB65" s="104">
        <v>3387677</v>
      </c>
      <c r="AC65" s="141">
        <v>46143</v>
      </c>
      <c r="AD65" s="141">
        <v>46173</v>
      </c>
      <c r="AE65" s="104">
        <v>3387677</v>
      </c>
      <c r="AF65" s="141">
        <v>46174</v>
      </c>
      <c r="AG65" s="141">
        <v>46203</v>
      </c>
      <c r="AH65" s="102">
        <v>1693839</v>
      </c>
      <c r="AI65" s="141">
        <v>46204</v>
      </c>
      <c r="AJ65" s="141">
        <v>46218</v>
      </c>
      <c r="BI65" s="143" t="s">
        <v>278</v>
      </c>
      <c r="BJ65" s="139" t="s">
        <v>332</v>
      </c>
      <c r="BK65" s="143" t="s">
        <v>280</v>
      </c>
      <c r="BL65" s="122">
        <v>1</v>
      </c>
      <c r="BM65" s="141">
        <v>46028</v>
      </c>
      <c r="BN65" s="156">
        <v>1336479180</v>
      </c>
      <c r="BO65" s="139">
        <v>40</v>
      </c>
      <c r="BP65" s="141">
        <v>46028</v>
      </c>
      <c r="BQ65" s="153">
        <v>21455288</v>
      </c>
      <c r="CS65" s="147" t="s">
        <v>1909</v>
      </c>
      <c r="CT65" s="109">
        <v>1121855170</v>
      </c>
      <c r="CU65" s="139">
        <v>184</v>
      </c>
      <c r="CV65" s="139" t="s">
        <v>771</v>
      </c>
      <c r="CY65" s="143">
        <v>8299</v>
      </c>
      <c r="CZ65" s="143" t="s">
        <v>290</v>
      </c>
      <c r="DA65" s="151">
        <f t="shared" si="0"/>
        <v>21455288</v>
      </c>
      <c r="DB65" s="164">
        <f t="shared" si="1"/>
        <v>0</v>
      </c>
      <c r="DC65" s="151">
        <f t="shared" si="2"/>
        <v>0</v>
      </c>
      <c r="DZ65" s="211" t="s">
        <v>1579</v>
      </c>
      <c r="EA65" s="207" t="s">
        <v>437</v>
      </c>
      <c r="EB65" s="154" t="e">
        <v>#N/A</v>
      </c>
      <c r="EC65" s="142" t="s">
        <v>288</v>
      </c>
    </row>
    <row r="66" spans="1:133" hidden="1" x14ac:dyDescent="0.3">
      <c r="A66" s="145" t="s">
        <v>311</v>
      </c>
      <c r="B66" s="145" t="s">
        <v>1580</v>
      </c>
      <c r="C66" s="181">
        <v>1121825157</v>
      </c>
      <c r="D66" s="145" t="s">
        <v>376</v>
      </c>
      <c r="E66" s="145" t="s">
        <v>291</v>
      </c>
      <c r="F66" s="145" t="s">
        <v>377</v>
      </c>
      <c r="G66" s="98">
        <v>46028</v>
      </c>
      <c r="H66" s="104">
        <v>21455288</v>
      </c>
      <c r="I66" s="145" t="s">
        <v>1185</v>
      </c>
      <c r="J66" s="98">
        <v>46028</v>
      </c>
      <c r="K66" s="98">
        <v>46218</v>
      </c>
      <c r="L66" s="145" t="s">
        <v>288</v>
      </c>
      <c r="M66" s="145" t="s">
        <v>288</v>
      </c>
      <c r="N66" s="145" t="s">
        <v>288</v>
      </c>
      <c r="O66" s="122">
        <v>7</v>
      </c>
      <c r="P66" s="104">
        <v>2823064</v>
      </c>
      <c r="Q66" s="150">
        <v>46028</v>
      </c>
      <c r="R66" s="101">
        <v>46053</v>
      </c>
      <c r="S66" s="104">
        <v>3387677</v>
      </c>
      <c r="T66" s="101">
        <v>46054</v>
      </c>
      <c r="U66" s="141">
        <v>46081</v>
      </c>
      <c r="V66" s="104">
        <v>3387677</v>
      </c>
      <c r="W66" s="101">
        <v>46082</v>
      </c>
      <c r="X66" s="101">
        <v>46112</v>
      </c>
      <c r="Y66" s="104">
        <v>3387677</v>
      </c>
      <c r="Z66" s="141">
        <v>46113</v>
      </c>
      <c r="AA66" s="141">
        <v>46142</v>
      </c>
      <c r="AB66" s="104">
        <v>3387677</v>
      </c>
      <c r="AC66" s="141">
        <v>46143</v>
      </c>
      <c r="AD66" s="141">
        <v>46173</v>
      </c>
      <c r="AE66" s="104">
        <v>3387677</v>
      </c>
      <c r="AF66" s="141">
        <v>46174</v>
      </c>
      <c r="AG66" s="141">
        <v>46203</v>
      </c>
      <c r="AH66" s="102">
        <v>1693839</v>
      </c>
      <c r="AI66" s="141">
        <v>46204</v>
      </c>
      <c r="AJ66" s="141">
        <v>46218</v>
      </c>
      <c r="BI66" s="143" t="s">
        <v>278</v>
      </c>
      <c r="BJ66" s="139" t="s">
        <v>332</v>
      </c>
      <c r="BK66" s="143" t="s">
        <v>280</v>
      </c>
      <c r="BL66" s="122">
        <v>1</v>
      </c>
      <c r="BM66" s="141">
        <v>46028</v>
      </c>
      <c r="BN66" s="156">
        <v>1336479180</v>
      </c>
      <c r="BO66" s="139">
        <v>41</v>
      </c>
      <c r="BP66" s="141">
        <v>46028</v>
      </c>
      <c r="BQ66" s="153">
        <v>21455288</v>
      </c>
      <c r="CS66" s="147" t="s">
        <v>1232</v>
      </c>
      <c r="CT66" s="148">
        <v>1121825157</v>
      </c>
      <c r="CU66" s="139">
        <v>184</v>
      </c>
      <c r="CV66" s="139" t="s">
        <v>771</v>
      </c>
      <c r="CY66" s="143">
        <v>6209</v>
      </c>
      <c r="CZ66" s="143" t="s">
        <v>290</v>
      </c>
      <c r="DA66" s="151">
        <f t="shared" si="0"/>
        <v>21455288</v>
      </c>
      <c r="DB66" s="164">
        <f t="shared" si="1"/>
        <v>0</v>
      </c>
      <c r="DC66" s="151">
        <f t="shared" si="2"/>
        <v>0</v>
      </c>
      <c r="DZ66" s="211" t="s">
        <v>1581</v>
      </c>
      <c r="EA66" s="207" t="s">
        <v>437</v>
      </c>
      <c r="EB66" s="154" t="e">
        <v>#N/A</v>
      </c>
      <c r="EC66" s="142" t="s">
        <v>288</v>
      </c>
    </row>
    <row r="67" spans="1:133" hidden="1" x14ac:dyDescent="0.3">
      <c r="A67" s="145" t="s">
        <v>311</v>
      </c>
      <c r="B67" s="145" t="s">
        <v>1582</v>
      </c>
      <c r="C67" s="181">
        <v>1121859904</v>
      </c>
      <c r="D67" s="145" t="s">
        <v>380</v>
      </c>
      <c r="E67" s="145" t="s">
        <v>291</v>
      </c>
      <c r="F67" s="145" t="s">
        <v>379</v>
      </c>
      <c r="G67" s="98">
        <v>46028</v>
      </c>
      <c r="H67" s="104">
        <v>21455288</v>
      </c>
      <c r="I67" s="145" t="s">
        <v>1185</v>
      </c>
      <c r="J67" s="98">
        <v>46028</v>
      </c>
      <c r="K67" s="98">
        <v>46218</v>
      </c>
      <c r="L67" s="145" t="s">
        <v>288</v>
      </c>
      <c r="M67" s="145" t="s">
        <v>288</v>
      </c>
      <c r="N67" s="145" t="s">
        <v>288</v>
      </c>
      <c r="O67" s="122">
        <v>7</v>
      </c>
      <c r="P67" s="104">
        <v>2823064</v>
      </c>
      <c r="Q67" s="150">
        <v>46028</v>
      </c>
      <c r="R67" s="101">
        <v>46053</v>
      </c>
      <c r="S67" s="104">
        <v>3387677</v>
      </c>
      <c r="T67" s="101">
        <v>46054</v>
      </c>
      <c r="U67" s="141">
        <v>46081</v>
      </c>
      <c r="V67" s="104">
        <v>3387677</v>
      </c>
      <c r="W67" s="101">
        <v>46082</v>
      </c>
      <c r="X67" s="101">
        <v>46112</v>
      </c>
      <c r="Y67" s="104">
        <v>3387677</v>
      </c>
      <c r="Z67" s="141">
        <v>46113</v>
      </c>
      <c r="AA67" s="141">
        <v>46142</v>
      </c>
      <c r="AB67" s="104">
        <v>3387677</v>
      </c>
      <c r="AC67" s="141">
        <v>46143</v>
      </c>
      <c r="AD67" s="141">
        <v>46173</v>
      </c>
      <c r="AE67" s="104">
        <v>3387677</v>
      </c>
      <c r="AF67" s="141">
        <v>46174</v>
      </c>
      <c r="AG67" s="141">
        <v>46203</v>
      </c>
      <c r="AH67" s="102">
        <v>1693839</v>
      </c>
      <c r="AI67" s="141">
        <v>46204</v>
      </c>
      <c r="AJ67" s="141">
        <v>46218</v>
      </c>
      <c r="BI67" s="143" t="s">
        <v>278</v>
      </c>
      <c r="BJ67" s="139" t="s">
        <v>332</v>
      </c>
      <c r="BK67" s="143" t="s">
        <v>280</v>
      </c>
      <c r="BL67" s="122">
        <v>1</v>
      </c>
      <c r="BM67" s="141">
        <v>46028</v>
      </c>
      <c r="BN67" s="156">
        <v>1336479180</v>
      </c>
      <c r="BO67" s="139">
        <v>42</v>
      </c>
      <c r="BP67" s="141">
        <v>46028</v>
      </c>
      <c r="BQ67" s="153">
        <v>21455288</v>
      </c>
      <c r="CS67" s="147" t="s">
        <v>447</v>
      </c>
      <c r="CT67" s="148">
        <v>1121859904</v>
      </c>
      <c r="CU67" s="139">
        <v>184</v>
      </c>
      <c r="CV67" s="139" t="s">
        <v>771</v>
      </c>
      <c r="CY67" s="143">
        <v>8299</v>
      </c>
      <c r="CZ67" s="143" t="s">
        <v>290</v>
      </c>
      <c r="DA67" s="151">
        <f t="shared" si="0"/>
        <v>21455288</v>
      </c>
      <c r="DB67" s="164">
        <f t="shared" si="1"/>
        <v>0</v>
      </c>
      <c r="DC67" s="151">
        <f t="shared" si="2"/>
        <v>0</v>
      </c>
      <c r="DZ67" s="211" t="s">
        <v>1583</v>
      </c>
      <c r="EA67" s="160" t="s">
        <v>437</v>
      </c>
      <c r="EB67" s="154" t="e">
        <v>#N/A</v>
      </c>
      <c r="EC67" s="142" t="s">
        <v>288</v>
      </c>
    </row>
    <row r="68" spans="1:133" hidden="1" x14ac:dyDescent="0.3">
      <c r="A68" s="145" t="s">
        <v>311</v>
      </c>
      <c r="B68" s="145" t="s">
        <v>1584</v>
      </c>
      <c r="C68" s="181">
        <v>3276471</v>
      </c>
      <c r="D68" s="145" t="s">
        <v>1311</v>
      </c>
      <c r="E68" s="145" t="s">
        <v>291</v>
      </c>
      <c r="F68" s="145" t="s">
        <v>375</v>
      </c>
      <c r="G68" s="98">
        <v>46028</v>
      </c>
      <c r="H68" s="104">
        <v>25925145</v>
      </c>
      <c r="I68" s="145" t="s">
        <v>1185</v>
      </c>
      <c r="J68" s="98">
        <v>46028</v>
      </c>
      <c r="K68" s="98">
        <v>46218</v>
      </c>
      <c r="L68" s="145" t="s">
        <v>288</v>
      </c>
      <c r="M68" s="145" t="s">
        <v>288</v>
      </c>
      <c r="N68" s="145" t="s">
        <v>288</v>
      </c>
      <c r="O68" s="122">
        <v>7</v>
      </c>
      <c r="P68" s="104">
        <v>3411203</v>
      </c>
      <c r="Q68" s="150">
        <v>46028</v>
      </c>
      <c r="R68" s="101">
        <v>46053</v>
      </c>
      <c r="S68" s="104">
        <v>4093444</v>
      </c>
      <c r="T68" s="101">
        <v>46054</v>
      </c>
      <c r="U68" s="141">
        <v>46081</v>
      </c>
      <c r="V68" s="104">
        <v>4093444</v>
      </c>
      <c r="W68" s="101">
        <v>46082</v>
      </c>
      <c r="X68" s="101">
        <v>46112</v>
      </c>
      <c r="Y68" s="104">
        <v>4093444</v>
      </c>
      <c r="Z68" s="141">
        <v>46113</v>
      </c>
      <c r="AA68" s="141">
        <v>46142</v>
      </c>
      <c r="AB68" s="104">
        <v>4093444</v>
      </c>
      <c r="AC68" s="141">
        <v>46143</v>
      </c>
      <c r="AD68" s="141">
        <v>46173</v>
      </c>
      <c r="AE68" s="104">
        <v>4093444</v>
      </c>
      <c r="AF68" s="141">
        <v>46174</v>
      </c>
      <c r="AG68" s="141">
        <v>46203</v>
      </c>
      <c r="AH68" s="102">
        <v>2046722</v>
      </c>
      <c r="AI68" s="141">
        <v>46204</v>
      </c>
      <c r="AJ68" s="141">
        <v>46218</v>
      </c>
      <c r="BI68" s="143" t="s">
        <v>278</v>
      </c>
      <c r="BJ68" s="139" t="s">
        <v>332</v>
      </c>
      <c r="BK68" s="143" t="s">
        <v>280</v>
      </c>
      <c r="BL68" s="122">
        <v>1</v>
      </c>
      <c r="BM68" s="141">
        <v>46028</v>
      </c>
      <c r="BN68" s="156">
        <v>1336479180</v>
      </c>
      <c r="BO68" s="139">
        <v>43</v>
      </c>
      <c r="BP68" s="141">
        <v>46028</v>
      </c>
      <c r="BQ68" s="153">
        <v>25925145</v>
      </c>
      <c r="CS68" s="147" t="s">
        <v>1186</v>
      </c>
      <c r="CT68" s="109">
        <v>3276471</v>
      </c>
      <c r="CU68" s="139">
        <v>184</v>
      </c>
      <c r="CV68" s="139" t="s">
        <v>771</v>
      </c>
      <c r="CY68" s="145">
        <v>7490</v>
      </c>
      <c r="CZ68" s="140" t="s">
        <v>290</v>
      </c>
      <c r="DA68" s="151">
        <f t="shared" ref="DA68:DA91" si="3">P68+S68+V68+Y68+AB68+AE68+AH68+AK68+AN68+AQ68+AT68+AW68+AZ68+BC68+BF68</f>
        <v>25925145</v>
      </c>
      <c r="DB68" s="164">
        <f t="shared" ref="DB68:DB91" si="4">H68+BZ68-DA68</f>
        <v>0</v>
      </c>
      <c r="DC68" s="151">
        <f t="shared" ref="DC68:DC91" si="5">BQ68+CF68-DA68</f>
        <v>0</v>
      </c>
      <c r="DZ68" s="211" t="s">
        <v>1585</v>
      </c>
      <c r="EA68" s="160" t="s">
        <v>437</v>
      </c>
      <c r="EB68" s="154" t="e">
        <v>#N/A</v>
      </c>
      <c r="EC68" s="142" t="s">
        <v>288</v>
      </c>
    </row>
    <row r="69" spans="1:133" hidden="1" x14ac:dyDescent="0.3">
      <c r="A69" s="180"/>
      <c r="B69" s="145" t="s">
        <v>1586</v>
      </c>
      <c r="C69" s="183">
        <v>86058755</v>
      </c>
      <c r="D69" s="107" t="s">
        <v>414</v>
      </c>
      <c r="E69" s="145" t="s">
        <v>291</v>
      </c>
      <c r="F69" s="145" t="s">
        <v>415</v>
      </c>
      <c r="G69" s="98">
        <v>46028</v>
      </c>
      <c r="H69" s="104">
        <v>21455288</v>
      </c>
      <c r="I69" s="145" t="s">
        <v>1185</v>
      </c>
      <c r="J69" s="98">
        <v>46028</v>
      </c>
      <c r="K69" s="98">
        <v>46218</v>
      </c>
      <c r="L69" s="145" t="s">
        <v>288</v>
      </c>
      <c r="M69" s="145" t="s">
        <v>288</v>
      </c>
      <c r="N69" s="145" t="s">
        <v>288</v>
      </c>
      <c r="O69" s="122">
        <v>7</v>
      </c>
      <c r="P69" s="104">
        <v>2823064</v>
      </c>
      <c r="Q69" s="150">
        <v>46028</v>
      </c>
      <c r="R69" s="101">
        <v>46053</v>
      </c>
      <c r="S69" s="104">
        <v>3387677</v>
      </c>
      <c r="T69" s="101">
        <v>46054</v>
      </c>
      <c r="U69" s="141">
        <v>46081</v>
      </c>
      <c r="V69" s="104">
        <v>3387677</v>
      </c>
      <c r="W69" s="101">
        <v>46082</v>
      </c>
      <c r="X69" s="101">
        <v>46112</v>
      </c>
      <c r="Y69" s="104">
        <v>3387677</v>
      </c>
      <c r="Z69" s="141">
        <v>46113</v>
      </c>
      <c r="AA69" s="141">
        <v>46142</v>
      </c>
      <c r="AB69" s="104">
        <v>3387677</v>
      </c>
      <c r="AC69" s="141">
        <v>46143</v>
      </c>
      <c r="AD69" s="141">
        <v>46173</v>
      </c>
      <c r="AE69" s="104">
        <v>3387677</v>
      </c>
      <c r="AF69" s="141">
        <v>46174</v>
      </c>
      <c r="AG69" s="141">
        <v>46203</v>
      </c>
      <c r="AH69" s="102">
        <v>1693839</v>
      </c>
      <c r="AI69" s="141">
        <v>46204</v>
      </c>
      <c r="AJ69" s="141">
        <v>46218</v>
      </c>
      <c r="BI69" s="143" t="s">
        <v>278</v>
      </c>
      <c r="BJ69" s="139" t="s">
        <v>332</v>
      </c>
      <c r="BK69" s="143" t="s">
        <v>280</v>
      </c>
      <c r="BL69" s="122">
        <v>1</v>
      </c>
      <c r="BM69" s="141">
        <v>46028</v>
      </c>
      <c r="BN69" s="156">
        <v>1336479180</v>
      </c>
      <c r="BO69" s="139">
        <v>44</v>
      </c>
      <c r="BP69" s="141">
        <v>46028</v>
      </c>
      <c r="BQ69" s="153">
        <v>21455288</v>
      </c>
      <c r="CS69" s="147" t="s">
        <v>444</v>
      </c>
      <c r="CT69" s="149">
        <v>86058755</v>
      </c>
      <c r="CU69" s="139">
        <v>184</v>
      </c>
      <c r="CV69" s="139" t="s">
        <v>1233</v>
      </c>
      <c r="CY69" s="143">
        <v>7020</v>
      </c>
      <c r="CZ69" s="143" t="s">
        <v>289</v>
      </c>
      <c r="DA69" s="151">
        <f t="shared" si="3"/>
        <v>21455288</v>
      </c>
      <c r="DB69" s="164">
        <f t="shared" si="4"/>
        <v>0</v>
      </c>
      <c r="DC69" s="151">
        <f t="shared" si="5"/>
        <v>0</v>
      </c>
      <c r="DZ69" s="211" t="s">
        <v>1587</v>
      </c>
      <c r="EA69" s="207" t="s">
        <v>704</v>
      </c>
      <c r="EB69" s="154" t="e">
        <v>#N/A</v>
      </c>
      <c r="EC69" s="142" t="s">
        <v>288</v>
      </c>
    </row>
    <row r="70" spans="1:133" hidden="1" x14ac:dyDescent="0.3">
      <c r="A70" s="180"/>
      <c r="B70" s="145" t="s">
        <v>1588</v>
      </c>
      <c r="C70" s="181">
        <v>1120870734</v>
      </c>
      <c r="D70" s="145" t="s">
        <v>416</v>
      </c>
      <c r="E70" s="145" t="s">
        <v>291</v>
      </c>
      <c r="F70" s="145" t="s">
        <v>417</v>
      </c>
      <c r="G70" s="98">
        <v>46028</v>
      </c>
      <c r="H70" s="104">
        <v>19137313</v>
      </c>
      <c r="I70" s="145" t="s">
        <v>1185</v>
      </c>
      <c r="J70" s="98">
        <v>46028</v>
      </c>
      <c r="K70" s="98">
        <v>46218</v>
      </c>
      <c r="L70" s="145" t="s">
        <v>288</v>
      </c>
      <c r="M70" s="145" t="s">
        <v>288</v>
      </c>
      <c r="N70" s="145" t="s">
        <v>288</v>
      </c>
      <c r="O70" s="122">
        <v>7</v>
      </c>
      <c r="P70" s="104">
        <v>2518068</v>
      </c>
      <c r="Q70" s="150">
        <v>46028</v>
      </c>
      <c r="R70" s="101">
        <v>46053</v>
      </c>
      <c r="S70" s="104">
        <v>3021681</v>
      </c>
      <c r="T70" s="101">
        <v>46054</v>
      </c>
      <c r="U70" s="141">
        <v>46081</v>
      </c>
      <c r="V70" s="104">
        <v>3021681</v>
      </c>
      <c r="W70" s="101">
        <v>46082</v>
      </c>
      <c r="X70" s="101">
        <v>46112</v>
      </c>
      <c r="Y70" s="104">
        <v>3021681</v>
      </c>
      <c r="Z70" s="141">
        <v>46113</v>
      </c>
      <c r="AA70" s="141">
        <v>46142</v>
      </c>
      <c r="AB70" s="104">
        <v>3021681</v>
      </c>
      <c r="AC70" s="141">
        <v>46143</v>
      </c>
      <c r="AD70" s="141">
        <v>46173</v>
      </c>
      <c r="AE70" s="104">
        <v>3021681</v>
      </c>
      <c r="AF70" s="141">
        <v>46174</v>
      </c>
      <c r="AG70" s="141">
        <v>46203</v>
      </c>
      <c r="AH70" s="102">
        <v>1510840</v>
      </c>
      <c r="AI70" s="141">
        <v>46204</v>
      </c>
      <c r="AJ70" s="141">
        <v>46218</v>
      </c>
      <c r="BI70" s="143" t="s">
        <v>278</v>
      </c>
      <c r="BJ70" s="139" t="s">
        <v>332</v>
      </c>
      <c r="BK70" s="143" t="s">
        <v>280</v>
      </c>
      <c r="BL70" s="122">
        <v>1</v>
      </c>
      <c r="BM70" s="141">
        <v>46028</v>
      </c>
      <c r="BN70" s="156">
        <v>1336479180</v>
      </c>
      <c r="BO70" s="139">
        <v>45</v>
      </c>
      <c r="BP70" s="141">
        <v>46028</v>
      </c>
      <c r="BQ70" s="153">
        <v>19137313</v>
      </c>
      <c r="CS70" s="147" t="s">
        <v>445</v>
      </c>
      <c r="CT70" s="149">
        <v>1120870734</v>
      </c>
      <c r="CU70" s="139">
        <v>184</v>
      </c>
      <c r="CV70" s="139" t="s">
        <v>1233</v>
      </c>
      <c r="CY70" s="143">
        <v>8299</v>
      </c>
      <c r="CZ70" s="143" t="s">
        <v>290</v>
      </c>
      <c r="DA70" s="151">
        <f t="shared" si="3"/>
        <v>19137313</v>
      </c>
      <c r="DB70" s="164">
        <f t="shared" si="4"/>
        <v>0</v>
      </c>
      <c r="DC70" s="151">
        <f t="shared" si="5"/>
        <v>0</v>
      </c>
      <c r="DZ70" s="211" t="s">
        <v>1589</v>
      </c>
      <c r="EA70" s="160" t="s">
        <v>704</v>
      </c>
      <c r="EB70" s="154" t="e">
        <v>#N/A</v>
      </c>
      <c r="EC70" s="142" t="s">
        <v>288</v>
      </c>
    </row>
    <row r="71" spans="1:133" hidden="1" x14ac:dyDescent="0.3">
      <c r="A71" s="180"/>
      <c r="B71" s="145" t="s">
        <v>1590</v>
      </c>
      <c r="C71" s="183">
        <v>38239974</v>
      </c>
      <c r="D71" s="107" t="s">
        <v>418</v>
      </c>
      <c r="E71" s="145" t="s">
        <v>291</v>
      </c>
      <c r="F71" s="145" t="s">
        <v>354</v>
      </c>
      <c r="G71" s="98">
        <v>46028</v>
      </c>
      <c r="H71" s="104">
        <v>21455288</v>
      </c>
      <c r="I71" s="145" t="s">
        <v>1185</v>
      </c>
      <c r="J71" s="98">
        <v>46028</v>
      </c>
      <c r="K71" s="98">
        <v>46218</v>
      </c>
      <c r="L71" s="145" t="s">
        <v>288</v>
      </c>
      <c r="M71" s="145" t="s">
        <v>288</v>
      </c>
      <c r="N71" s="145" t="s">
        <v>288</v>
      </c>
      <c r="O71" s="122">
        <v>7</v>
      </c>
      <c r="P71" s="104">
        <v>2823064</v>
      </c>
      <c r="Q71" s="150">
        <v>46028</v>
      </c>
      <c r="R71" s="101">
        <v>46053</v>
      </c>
      <c r="S71" s="104">
        <v>3387677</v>
      </c>
      <c r="T71" s="101">
        <v>46054</v>
      </c>
      <c r="U71" s="141">
        <v>46081</v>
      </c>
      <c r="V71" s="104">
        <v>3387677</v>
      </c>
      <c r="W71" s="101">
        <v>46082</v>
      </c>
      <c r="X71" s="101">
        <v>46112</v>
      </c>
      <c r="Y71" s="104">
        <v>3387677</v>
      </c>
      <c r="Z71" s="141">
        <v>46113</v>
      </c>
      <c r="AA71" s="141">
        <v>46142</v>
      </c>
      <c r="AB71" s="104">
        <v>3387677</v>
      </c>
      <c r="AC71" s="141">
        <v>46143</v>
      </c>
      <c r="AD71" s="141">
        <v>46173</v>
      </c>
      <c r="AE71" s="104">
        <v>3387677</v>
      </c>
      <c r="AF71" s="141">
        <v>46174</v>
      </c>
      <c r="AG71" s="141">
        <v>46203</v>
      </c>
      <c r="AH71" s="102">
        <v>1693839</v>
      </c>
      <c r="AI71" s="141">
        <v>46204</v>
      </c>
      <c r="AJ71" s="141">
        <v>46218</v>
      </c>
      <c r="BI71" s="143" t="s">
        <v>278</v>
      </c>
      <c r="BJ71" s="139" t="s">
        <v>332</v>
      </c>
      <c r="BK71" s="143" t="s">
        <v>280</v>
      </c>
      <c r="BL71" s="122">
        <v>1</v>
      </c>
      <c r="BM71" s="141">
        <v>46028</v>
      </c>
      <c r="BN71" s="156">
        <v>1336479180</v>
      </c>
      <c r="BO71" s="139">
        <v>46</v>
      </c>
      <c r="BP71" s="141">
        <v>46028</v>
      </c>
      <c r="BQ71" s="153">
        <v>21455288</v>
      </c>
      <c r="CS71" s="169" t="s">
        <v>1910</v>
      </c>
      <c r="CT71" s="100">
        <v>38239974</v>
      </c>
      <c r="CU71" s="139">
        <v>184</v>
      </c>
      <c r="CV71" s="139" t="s">
        <v>772</v>
      </c>
      <c r="CY71" s="122">
        <v>9609</v>
      </c>
      <c r="CZ71" s="122" t="s">
        <v>290</v>
      </c>
      <c r="DA71" s="151">
        <f t="shared" si="3"/>
        <v>21455288</v>
      </c>
      <c r="DB71" s="164">
        <f t="shared" si="4"/>
        <v>0</v>
      </c>
      <c r="DC71" s="151">
        <f t="shared" si="5"/>
        <v>0</v>
      </c>
      <c r="DZ71" s="211" t="s">
        <v>1591</v>
      </c>
      <c r="EA71" s="160" t="s">
        <v>1072</v>
      </c>
      <c r="EB71" s="154" t="e">
        <v>#N/A</v>
      </c>
      <c r="EC71" s="142" t="s">
        <v>288</v>
      </c>
    </row>
    <row r="72" spans="1:133" hidden="1" x14ac:dyDescent="0.3">
      <c r="A72" s="145"/>
      <c r="B72" s="145" t="s">
        <v>1592</v>
      </c>
      <c r="C72" s="181">
        <v>40340708</v>
      </c>
      <c r="D72" s="145" t="s">
        <v>313</v>
      </c>
      <c r="E72" s="145" t="s">
        <v>291</v>
      </c>
      <c r="F72" s="145" t="s">
        <v>354</v>
      </c>
      <c r="G72" s="98">
        <v>46028</v>
      </c>
      <c r="H72" s="104">
        <v>21455288</v>
      </c>
      <c r="I72" s="145" t="s">
        <v>1185</v>
      </c>
      <c r="J72" s="98">
        <v>46028</v>
      </c>
      <c r="K72" s="98">
        <v>46218</v>
      </c>
      <c r="L72" s="145" t="s">
        <v>288</v>
      </c>
      <c r="M72" s="145" t="s">
        <v>288</v>
      </c>
      <c r="N72" s="145" t="s">
        <v>288</v>
      </c>
      <c r="O72" s="122">
        <v>7</v>
      </c>
      <c r="P72" s="104">
        <v>2823064</v>
      </c>
      <c r="Q72" s="150">
        <v>46028</v>
      </c>
      <c r="R72" s="101">
        <v>46053</v>
      </c>
      <c r="S72" s="104">
        <v>3387677</v>
      </c>
      <c r="T72" s="101">
        <v>46054</v>
      </c>
      <c r="U72" s="141">
        <v>46081</v>
      </c>
      <c r="V72" s="104">
        <v>3387677</v>
      </c>
      <c r="W72" s="101">
        <v>46082</v>
      </c>
      <c r="X72" s="101">
        <v>46112</v>
      </c>
      <c r="Y72" s="104">
        <v>3387677</v>
      </c>
      <c r="Z72" s="141">
        <v>46113</v>
      </c>
      <c r="AA72" s="141">
        <v>46142</v>
      </c>
      <c r="AB72" s="104">
        <v>3387677</v>
      </c>
      <c r="AC72" s="141">
        <v>46143</v>
      </c>
      <c r="AD72" s="141">
        <v>46173</v>
      </c>
      <c r="AE72" s="104">
        <v>3387677</v>
      </c>
      <c r="AF72" s="141">
        <v>46174</v>
      </c>
      <c r="AG72" s="141">
        <v>46203</v>
      </c>
      <c r="AH72" s="102">
        <v>1693839</v>
      </c>
      <c r="AI72" s="141">
        <v>46204</v>
      </c>
      <c r="AJ72" s="141">
        <v>46218</v>
      </c>
      <c r="BI72" s="143" t="s">
        <v>278</v>
      </c>
      <c r="BJ72" s="139" t="s">
        <v>332</v>
      </c>
      <c r="BK72" s="143" t="s">
        <v>280</v>
      </c>
      <c r="BL72" s="122">
        <v>1</v>
      </c>
      <c r="BM72" s="141">
        <v>46028</v>
      </c>
      <c r="BN72" s="156">
        <v>1336479180</v>
      </c>
      <c r="BO72" s="139">
        <v>47</v>
      </c>
      <c r="BP72" s="141">
        <v>46028</v>
      </c>
      <c r="BQ72" s="153">
        <v>21455288</v>
      </c>
      <c r="CS72" s="166" t="s">
        <v>1911</v>
      </c>
      <c r="CT72" s="149">
        <v>40340708</v>
      </c>
      <c r="CU72" s="139">
        <v>184</v>
      </c>
      <c r="CV72" s="139" t="s">
        <v>772</v>
      </c>
      <c r="CY72" s="143">
        <v>6920</v>
      </c>
      <c r="CZ72" s="143" t="s">
        <v>289</v>
      </c>
      <c r="DA72" s="151">
        <f t="shared" si="3"/>
        <v>21455288</v>
      </c>
      <c r="DB72" s="164">
        <f t="shared" si="4"/>
        <v>0</v>
      </c>
      <c r="DC72" s="151">
        <f t="shared" si="5"/>
        <v>0</v>
      </c>
      <c r="DZ72" s="211" t="s">
        <v>1593</v>
      </c>
      <c r="EA72" s="207" t="s">
        <v>1072</v>
      </c>
      <c r="EB72" s="154" t="e">
        <v>#N/A</v>
      </c>
      <c r="EC72" s="142" t="s">
        <v>288</v>
      </c>
    </row>
    <row r="73" spans="1:133" hidden="1" x14ac:dyDescent="0.3">
      <c r="A73" s="145"/>
      <c r="B73" s="145" t="s">
        <v>1594</v>
      </c>
      <c r="C73" s="181">
        <v>1007503168</v>
      </c>
      <c r="D73" s="145" t="s">
        <v>1296</v>
      </c>
      <c r="E73" s="145" t="s">
        <v>291</v>
      </c>
      <c r="F73" s="145" t="s">
        <v>354</v>
      </c>
      <c r="G73" s="98">
        <v>46028</v>
      </c>
      <c r="H73" s="104">
        <v>21455288</v>
      </c>
      <c r="I73" s="145" t="s">
        <v>1185</v>
      </c>
      <c r="J73" s="98">
        <v>46028</v>
      </c>
      <c r="K73" s="98">
        <v>46218</v>
      </c>
      <c r="L73" s="145" t="s">
        <v>288</v>
      </c>
      <c r="M73" s="145" t="s">
        <v>288</v>
      </c>
      <c r="N73" s="145" t="s">
        <v>288</v>
      </c>
      <c r="O73" s="122">
        <v>7</v>
      </c>
      <c r="P73" s="104">
        <v>2823064</v>
      </c>
      <c r="Q73" s="150">
        <v>46028</v>
      </c>
      <c r="R73" s="101">
        <v>46053</v>
      </c>
      <c r="S73" s="104">
        <v>3387677</v>
      </c>
      <c r="T73" s="101">
        <v>46054</v>
      </c>
      <c r="U73" s="141">
        <v>46081</v>
      </c>
      <c r="V73" s="104">
        <v>3387677</v>
      </c>
      <c r="W73" s="101">
        <v>46082</v>
      </c>
      <c r="X73" s="101">
        <v>46112</v>
      </c>
      <c r="Y73" s="104">
        <v>3387677</v>
      </c>
      <c r="Z73" s="141">
        <v>46113</v>
      </c>
      <c r="AA73" s="141">
        <v>46142</v>
      </c>
      <c r="AB73" s="104">
        <v>3387677</v>
      </c>
      <c r="AC73" s="141">
        <v>46143</v>
      </c>
      <c r="AD73" s="141">
        <v>46173</v>
      </c>
      <c r="AE73" s="104">
        <v>3387677</v>
      </c>
      <c r="AF73" s="141">
        <v>46174</v>
      </c>
      <c r="AG73" s="141">
        <v>46203</v>
      </c>
      <c r="AH73" s="102">
        <v>1693839</v>
      </c>
      <c r="AI73" s="141">
        <v>46204</v>
      </c>
      <c r="AJ73" s="141">
        <v>46218</v>
      </c>
      <c r="BI73" s="143" t="s">
        <v>278</v>
      </c>
      <c r="BJ73" s="139" t="s">
        <v>332</v>
      </c>
      <c r="BK73" s="143" t="s">
        <v>280</v>
      </c>
      <c r="BL73" s="122">
        <v>1</v>
      </c>
      <c r="BM73" s="141">
        <v>46028</v>
      </c>
      <c r="BN73" s="156">
        <v>1336479180</v>
      </c>
      <c r="BO73" s="139">
        <v>48</v>
      </c>
      <c r="BP73" s="141">
        <v>46028</v>
      </c>
      <c r="BQ73" s="153">
        <v>21455288</v>
      </c>
      <c r="CS73" s="166" t="s">
        <v>1912</v>
      </c>
      <c r="CT73" s="109">
        <v>1007503168</v>
      </c>
      <c r="CU73" s="139">
        <v>184</v>
      </c>
      <c r="CV73" s="139" t="s">
        <v>772</v>
      </c>
      <c r="CY73" s="145">
        <v>7490</v>
      </c>
      <c r="CZ73" s="140" t="s">
        <v>290</v>
      </c>
      <c r="DA73" s="151">
        <f t="shared" si="3"/>
        <v>21455288</v>
      </c>
      <c r="DB73" s="164">
        <f t="shared" si="4"/>
        <v>0</v>
      </c>
      <c r="DC73" s="151">
        <f t="shared" si="5"/>
        <v>0</v>
      </c>
      <c r="DZ73" s="211" t="s">
        <v>1595</v>
      </c>
      <c r="EA73" s="207" t="s">
        <v>1072</v>
      </c>
      <c r="EB73" s="154" t="e">
        <v>#N/A</v>
      </c>
      <c r="EC73" s="142" t="s">
        <v>288</v>
      </c>
    </row>
    <row r="74" spans="1:133" hidden="1" x14ac:dyDescent="0.3">
      <c r="A74" s="145"/>
      <c r="B74" s="145" t="s">
        <v>1596</v>
      </c>
      <c r="C74" s="181">
        <v>1121396500</v>
      </c>
      <c r="D74" s="145" t="s">
        <v>549</v>
      </c>
      <c r="E74" s="145" t="s">
        <v>291</v>
      </c>
      <c r="F74" s="145" t="s">
        <v>354</v>
      </c>
      <c r="G74" s="98">
        <v>46028</v>
      </c>
      <c r="H74" s="104">
        <v>19137313</v>
      </c>
      <c r="I74" s="145" t="s">
        <v>1185</v>
      </c>
      <c r="J74" s="98">
        <v>46028</v>
      </c>
      <c r="K74" s="98">
        <v>46218</v>
      </c>
      <c r="L74" s="145" t="s">
        <v>288</v>
      </c>
      <c r="M74" s="145" t="s">
        <v>288</v>
      </c>
      <c r="N74" s="145" t="s">
        <v>288</v>
      </c>
      <c r="O74" s="122">
        <v>7</v>
      </c>
      <c r="P74" s="104">
        <v>2518068</v>
      </c>
      <c r="Q74" s="150">
        <v>46028</v>
      </c>
      <c r="R74" s="101">
        <v>46053</v>
      </c>
      <c r="S74" s="104">
        <v>3021681</v>
      </c>
      <c r="T74" s="101">
        <v>46054</v>
      </c>
      <c r="U74" s="141">
        <v>46081</v>
      </c>
      <c r="V74" s="104">
        <v>3021681</v>
      </c>
      <c r="W74" s="101">
        <v>46082</v>
      </c>
      <c r="X74" s="101">
        <v>46112</v>
      </c>
      <c r="Y74" s="104">
        <v>3021681</v>
      </c>
      <c r="Z74" s="141">
        <v>46113</v>
      </c>
      <c r="AA74" s="141">
        <v>46142</v>
      </c>
      <c r="AB74" s="104">
        <v>3021681</v>
      </c>
      <c r="AC74" s="141">
        <v>46143</v>
      </c>
      <c r="AD74" s="141">
        <v>46173</v>
      </c>
      <c r="AE74" s="104">
        <v>3021681</v>
      </c>
      <c r="AF74" s="141">
        <v>46174</v>
      </c>
      <c r="AG74" s="141">
        <v>46203</v>
      </c>
      <c r="AH74" s="102">
        <v>1510840</v>
      </c>
      <c r="AI74" s="141">
        <v>46204</v>
      </c>
      <c r="AJ74" s="141">
        <v>46218</v>
      </c>
      <c r="BI74" s="143" t="s">
        <v>278</v>
      </c>
      <c r="BJ74" s="139" t="s">
        <v>332</v>
      </c>
      <c r="BK74" s="143" t="s">
        <v>280</v>
      </c>
      <c r="BL74" s="122">
        <v>1</v>
      </c>
      <c r="BM74" s="141">
        <v>46028</v>
      </c>
      <c r="BN74" s="156">
        <v>1336479180</v>
      </c>
      <c r="BO74" s="139">
        <v>49</v>
      </c>
      <c r="BP74" s="141">
        <v>46028</v>
      </c>
      <c r="BQ74" s="153">
        <v>19137313</v>
      </c>
      <c r="CS74" s="172" t="s">
        <v>1913</v>
      </c>
      <c r="CT74" s="99">
        <v>1121396500</v>
      </c>
      <c r="CU74" s="139">
        <v>184</v>
      </c>
      <c r="CV74" s="139" t="s">
        <v>772</v>
      </c>
      <c r="CY74" s="143">
        <v>8299</v>
      </c>
      <c r="CZ74" s="143" t="s">
        <v>290</v>
      </c>
      <c r="DA74" s="151">
        <f t="shared" si="3"/>
        <v>19137313</v>
      </c>
      <c r="DB74" s="164">
        <f t="shared" si="4"/>
        <v>0</v>
      </c>
      <c r="DC74" s="151">
        <f t="shared" si="5"/>
        <v>0</v>
      </c>
      <c r="DZ74" s="211" t="s">
        <v>1597</v>
      </c>
      <c r="EA74" s="160" t="s">
        <v>1072</v>
      </c>
      <c r="EB74" s="154" t="e">
        <v>#N/A</v>
      </c>
      <c r="EC74" s="142" t="s">
        <v>288</v>
      </c>
    </row>
    <row r="75" spans="1:133" hidden="1" x14ac:dyDescent="0.3">
      <c r="A75" s="145"/>
      <c r="B75" s="145" t="s">
        <v>1598</v>
      </c>
      <c r="C75" s="181">
        <v>40386556</v>
      </c>
      <c r="D75" s="145" t="s">
        <v>424</v>
      </c>
      <c r="E75" s="145" t="s">
        <v>291</v>
      </c>
      <c r="F75" s="145" t="s">
        <v>425</v>
      </c>
      <c r="G75" s="98">
        <v>46028</v>
      </c>
      <c r="H75" s="104">
        <v>25925145</v>
      </c>
      <c r="I75" s="145" t="s">
        <v>1185</v>
      </c>
      <c r="J75" s="98">
        <v>46028</v>
      </c>
      <c r="K75" s="98">
        <v>46218</v>
      </c>
      <c r="L75" s="145" t="s">
        <v>288</v>
      </c>
      <c r="M75" s="145" t="s">
        <v>288</v>
      </c>
      <c r="N75" s="145" t="s">
        <v>288</v>
      </c>
      <c r="O75" s="122">
        <v>7</v>
      </c>
      <c r="P75" s="104">
        <v>3411203</v>
      </c>
      <c r="Q75" s="150">
        <v>46028</v>
      </c>
      <c r="R75" s="101">
        <v>46053</v>
      </c>
      <c r="S75" s="104">
        <v>4093444</v>
      </c>
      <c r="T75" s="101">
        <v>46054</v>
      </c>
      <c r="U75" s="141">
        <v>46081</v>
      </c>
      <c r="V75" s="104">
        <v>4093444</v>
      </c>
      <c r="W75" s="101">
        <v>46082</v>
      </c>
      <c r="X75" s="101">
        <v>46112</v>
      </c>
      <c r="Y75" s="104">
        <v>4093444</v>
      </c>
      <c r="Z75" s="141">
        <v>46113</v>
      </c>
      <c r="AA75" s="141">
        <v>46142</v>
      </c>
      <c r="AB75" s="104">
        <v>4093444</v>
      </c>
      <c r="AC75" s="141">
        <v>46143</v>
      </c>
      <c r="AD75" s="141">
        <v>46173</v>
      </c>
      <c r="AE75" s="104">
        <v>4093444</v>
      </c>
      <c r="AF75" s="141">
        <v>46174</v>
      </c>
      <c r="AG75" s="141">
        <v>46203</v>
      </c>
      <c r="AH75" s="102">
        <v>2046722</v>
      </c>
      <c r="AI75" s="141">
        <v>46204</v>
      </c>
      <c r="AJ75" s="141">
        <v>46218</v>
      </c>
      <c r="BI75" s="143" t="s">
        <v>278</v>
      </c>
      <c r="BJ75" s="139" t="s">
        <v>332</v>
      </c>
      <c r="BK75" s="143" t="s">
        <v>280</v>
      </c>
      <c r="BL75" s="122">
        <v>1</v>
      </c>
      <c r="BM75" s="141">
        <v>46028</v>
      </c>
      <c r="BN75" s="156">
        <v>1336479180</v>
      </c>
      <c r="BO75" s="139">
        <v>50</v>
      </c>
      <c r="BP75" s="141">
        <v>46028</v>
      </c>
      <c r="BQ75" s="153">
        <v>25925145</v>
      </c>
      <c r="CS75" s="147" t="s">
        <v>1914</v>
      </c>
      <c r="CT75" s="148">
        <v>40386556</v>
      </c>
      <c r="CU75" s="139">
        <v>184</v>
      </c>
      <c r="CV75" s="139" t="s">
        <v>774</v>
      </c>
      <c r="CY75" s="143">
        <v>8299</v>
      </c>
      <c r="CZ75" s="143" t="s">
        <v>290</v>
      </c>
      <c r="DA75" s="151">
        <f t="shared" si="3"/>
        <v>25925145</v>
      </c>
      <c r="DB75" s="164">
        <f t="shared" si="4"/>
        <v>0</v>
      </c>
      <c r="DC75" s="151">
        <f t="shared" si="5"/>
        <v>0</v>
      </c>
      <c r="DZ75" s="211" t="s">
        <v>1599</v>
      </c>
      <c r="EA75" s="160" t="s">
        <v>278</v>
      </c>
      <c r="EB75" s="154" t="e">
        <v>#N/A</v>
      </c>
      <c r="EC75" s="142" t="s">
        <v>288</v>
      </c>
    </row>
    <row r="76" spans="1:133" hidden="1" x14ac:dyDescent="0.3">
      <c r="A76" s="145"/>
      <c r="B76" s="145" t="s">
        <v>1600</v>
      </c>
      <c r="C76" s="181">
        <v>86054622</v>
      </c>
      <c r="D76" s="145" t="s">
        <v>426</v>
      </c>
      <c r="E76" s="145" t="s">
        <v>291</v>
      </c>
      <c r="F76" s="145" t="s">
        <v>427</v>
      </c>
      <c r="G76" s="98">
        <v>46028</v>
      </c>
      <c r="H76" s="104">
        <v>34417860</v>
      </c>
      <c r="I76" s="145" t="s">
        <v>1185</v>
      </c>
      <c r="J76" s="98">
        <v>46028</v>
      </c>
      <c r="K76" s="98">
        <v>46218</v>
      </c>
      <c r="L76" s="145" t="s">
        <v>288</v>
      </c>
      <c r="M76" s="145" t="s">
        <v>288</v>
      </c>
      <c r="N76" s="145" t="s">
        <v>288</v>
      </c>
      <c r="O76" s="122">
        <v>7</v>
      </c>
      <c r="P76" s="104">
        <v>4528666</v>
      </c>
      <c r="Q76" s="150">
        <v>46028</v>
      </c>
      <c r="R76" s="101">
        <v>46053</v>
      </c>
      <c r="S76" s="104">
        <v>5434399</v>
      </c>
      <c r="T76" s="101">
        <v>46054</v>
      </c>
      <c r="U76" s="141">
        <v>46081</v>
      </c>
      <c r="V76" s="104">
        <v>5434399</v>
      </c>
      <c r="W76" s="101">
        <v>46082</v>
      </c>
      <c r="X76" s="101">
        <v>46112</v>
      </c>
      <c r="Y76" s="104">
        <v>5434399</v>
      </c>
      <c r="Z76" s="141">
        <v>46113</v>
      </c>
      <c r="AA76" s="141">
        <v>46142</v>
      </c>
      <c r="AB76" s="104">
        <v>5434399</v>
      </c>
      <c r="AC76" s="141">
        <v>46143</v>
      </c>
      <c r="AD76" s="141">
        <v>46173</v>
      </c>
      <c r="AE76" s="104">
        <v>5434399</v>
      </c>
      <c r="AF76" s="141">
        <v>46174</v>
      </c>
      <c r="AG76" s="141">
        <v>46203</v>
      </c>
      <c r="AH76" s="102">
        <v>2717199</v>
      </c>
      <c r="AI76" s="141">
        <v>46204</v>
      </c>
      <c r="AJ76" s="141">
        <v>46218</v>
      </c>
      <c r="BI76" s="143" t="s">
        <v>278</v>
      </c>
      <c r="BJ76" s="139" t="s">
        <v>332</v>
      </c>
      <c r="BK76" s="143" t="s">
        <v>280</v>
      </c>
      <c r="BL76" s="122">
        <v>1</v>
      </c>
      <c r="BM76" s="141">
        <v>46028</v>
      </c>
      <c r="BN76" s="156">
        <v>1336479180</v>
      </c>
      <c r="BO76" s="139">
        <v>51</v>
      </c>
      <c r="BP76" s="141">
        <v>46028</v>
      </c>
      <c r="BQ76" s="153">
        <v>34417860</v>
      </c>
      <c r="CS76" s="147" t="s">
        <v>1915</v>
      </c>
      <c r="CT76" s="99">
        <v>86054622.599999994</v>
      </c>
      <c r="CU76" s="139">
        <v>184</v>
      </c>
      <c r="CV76" s="139" t="s">
        <v>774</v>
      </c>
      <c r="CY76" s="143">
        <v>4290</v>
      </c>
      <c r="CZ76" s="143" t="s">
        <v>289</v>
      </c>
      <c r="DA76" s="151">
        <f t="shared" si="3"/>
        <v>34417860</v>
      </c>
      <c r="DB76" s="164">
        <f t="shared" si="4"/>
        <v>0</v>
      </c>
      <c r="DC76" s="151">
        <f t="shared" si="5"/>
        <v>0</v>
      </c>
      <c r="DZ76" s="211" t="s">
        <v>1601</v>
      </c>
      <c r="EA76" s="207" t="s">
        <v>278</v>
      </c>
      <c r="EB76" s="154" t="e">
        <v>#N/A</v>
      </c>
      <c r="EC76" s="142" t="s">
        <v>288</v>
      </c>
    </row>
    <row r="77" spans="1:133" hidden="1" x14ac:dyDescent="0.3">
      <c r="A77" s="184"/>
      <c r="B77" s="145" t="s">
        <v>1602</v>
      </c>
      <c r="C77" s="181">
        <v>1121894142</v>
      </c>
      <c r="D77" s="184" t="s">
        <v>429</v>
      </c>
      <c r="E77" s="145" t="s">
        <v>291</v>
      </c>
      <c r="F77" s="145" t="s">
        <v>430</v>
      </c>
      <c r="G77" s="98">
        <v>46028</v>
      </c>
      <c r="H77" s="104">
        <v>25925145</v>
      </c>
      <c r="I77" s="145" t="s">
        <v>1185</v>
      </c>
      <c r="J77" s="98">
        <v>46028</v>
      </c>
      <c r="K77" s="98">
        <v>46218</v>
      </c>
      <c r="L77" s="145" t="s">
        <v>288</v>
      </c>
      <c r="M77" s="145" t="s">
        <v>288</v>
      </c>
      <c r="N77" s="145" t="s">
        <v>288</v>
      </c>
      <c r="O77" s="122">
        <v>7</v>
      </c>
      <c r="P77" s="104">
        <v>3411203</v>
      </c>
      <c r="Q77" s="150">
        <v>46028</v>
      </c>
      <c r="R77" s="101">
        <v>46053</v>
      </c>
      <c r="S77" s="104">
        <v>4093444</v>
      </c>
      <c r="T77" s="101">
        <v>46054</v>
      </c>
      <c r="U77" s="141">
        <v>46081</v>
      </c>
      <c r="V77" s="104">
        <v>4093444</v>
      </c>
      <c r="W77" s="101">
        <v>46082</v>
      </c>
      <c r="X77" s="101">
        <v>46112</v>
      </c>
      <c r="Y77" s="104">
        <v>4093444</v>
      </c>
      <c r="Z77" s="141">
        <v>46113</v>
      </c>
      <c r="AA77" s="141">
        <v>46142</v>
      </c>
      <c r="AB77" s="104">
        <v>4093444</v>
      </c>
      <c r="AC77" s="141">
        <v>46143</v>
      </c>
      <c r="AD77" s="141">
        <v>46173</v>
      </c>
      <c r="AE77" s="104">
        <v>4093444</v>
      </c>
      <c r="AF77" s="141">
        <v>46174</v>
      </c>
      <c r="AG77" s="141">
        <v>46203</v>
      </c>
      <c r="AH77" s="102">
        <v>2046722</v>
      </c>
      <c r="AI77" s="141">
        <v>46204</v>
      </c>
      <c r="AJ77" s="141">
        <v>46218</v>
      </c>
      <c r="BI77" s="143" t="s">
        <v>278</v>
      </c>
      <c r="BJ77" s="139" t="s">
        <v>332</v>
      </c>
      <c r="BK77" s="143" t="s">
        <v>280</v>
      </c>
      <c r="BL77" s="122">
        <v>1</v>
      </c>
      <c r="BM77" s="141">
        <v>46028</v>
      </c>
      <c r="BN77" s="156">
        <v>1336479180</v>
      </c>
      <c r="BO77" s="139">
        <v>52</v>
      </c>
      <c r="BP77" s="141">
        <v>46028</v>
      </c>
      <c r="BQ77" s="153">
        <v>25925145</v>
      </c>
      <c r="CS77" s="147" t="s">
        <v>1916</v>
      </c>
      <c r="CT77" s="148">
        <v>1121894142</v>
      </c>
      <c r="CU77" s="139">
        <v>184</v>
      </c>
      <c r="CV77" s="139" t="s">
        <v>774</v>
      </c>
      <c r="CY77" s="143">
        <v>8299</v>
      </c>
      <c r="CZ77" s="143" t="s">
        <v>290</v>
      </c>
      <c r="DA77" s="151">
        <f t="shared" si="3"/>
        <v>25925145</v>
      </c>
      <c r="DB77" s="164">
        <f t="shared" si="4"/>
        <v>0</v>
      </c>
      <c r="DC77" s="151">
        <f t="shared" si="5"/>
        <v>0</v>
      </c>
      <c r="DZ77" s="211" t="s">
        <v>1603</v>
      </c>
      <c r="EA77" s="207" t="s">
        <v>278</v>
      </c>
      <c r="EB77" s="154" t="e">
        <v>#N/A</v>
      </c>
      <c r="EC77" s="142" t="s">
        <v>288</v>
      </c>
    </row>
    <row r="78" spans="1:133" hidden="1" x14ac:dyDescent="0.3">
      <c r="A78" s="198"/>
      <c r="B78" s="145" t="s">
        <v>1604</v>
      </c>
      <c r="C78" s="181">
        <v>52714560</v>
      </c>
      <c r="D78" s="145" t="s">
        <v>554</v>
      </c>
      <c r="E78" s="145" t="s">
        <v>292</v>
      </c>
      <c r="F78" s="145" t="s">
        <v>555</v>
      </c>
      <c r="G78" s="98">
        <v>46028</v>
      </c>
      <c r="H78" s="104">
        <v>12739076</v>
      </c>
      <c r="I78" s="145" t="s">
        <v>1185</v>
      </c>
      <c r="J78" s="98">
        <v>46028</v>
      </c>
      <c r="K78" s="98">
        <v>46218</v>
      </c>
      <c r="L78" s="145" t="s">
        <v>288</v>
      </c>
      <c r="M78" s="145" t="s">
        <v>288</v>
      </c>
      <c r="N78" s="145" t="s">
        <v>288</v>
      </c>
      <c r="O78" s="122">
        <v>7</v>
      </c>
      <c r="P78" s="104">
        <v>1676194</v>
      </c>
      <c r="Q78" s="150">
        <v>46028</v>
      </c>
      <c r="R78" s="101">
        <v>46053</v>
      </c>
      <c r="S78" s="104">
        <v>2011433</v>
      </c>
      <c r="T78" s="101">
        <v>46054</v>
      </c>
      <c r="U78" s="141">
        <v>46081</v>
      </c>
      <c r="V78" s="104">
        <v>2011433</v>
      </c>
      <c r="W78" s="101">
        <v>46082</v>
      </c>
      <c r="X78" s="101">
        <v>46112</v>
      </c>
      <c r="Y78" s="104">
        <v>2011433</v>
      </c>
      <c r="Z78" s="141">
        <v>46113</v>
      </c>
      <c r="AA78" s="141">
        <v>46142</v>
      </c>
      <c r="AB78" s="104">
        <v>2011433</v>
      </c>
      <c r="AC78" s="141">
        <v>46143</v>
      </c>
      <c r="AD78" s="141">
        <v>46173</v>
      </c>
      <c r="AE78" s="104">
        <v>2011433</v>
      </c>
      <c r="AF78" s="141">
        <v>46174</v>
      </c>
      <c r="AG78" s="141">
        <v>46203</v>
      </c>
      <c r="AH78" s="102">
        <v>1005717</v>
      </c>
      <c r="AI78" s="141">
        <v>46204</v>
      </c>
      <c r="AJ78" s="141">
        <v>46218</v>
      </c>
      <c r="BI78" s="143" t="s">
        <v>278</v>
      </c>
      <c r="BJ78" s="139" t="s">
        <v>332</v>
      </c>
      <c r="BK78" s="143" t="s">
        <v>280</v>
      </c>
      <c r="BL78" s="122">
        <v>1</v>
      </c>
      <c r="BM78" s="141">
        <v>46028</v>
      </c>
      <c r="BN78" s="156">
        <v>1336479180</v>
      </c>
      <c r="BO78" s="139">
        <v>53</v>
      </c>
      <c r="BP78" s="141">
        <v>46028</v>
      </c>
      <c r="BQ78" s="153">
        <v>12739076</v>
      </c>
      <c r="CS78" s="147" t="s">
        <v>1917</v>
      </c>
      <c r="CT78" s="134">
        <v>52714560</v>
      </c>
      <c r="CU78" s="139">
        <v>184</v>
      </c>
      <c r="CV78" s="139" t="s">
        <v>774</v>
      </c>
      <c r="CY78" s="143">
        <v>8299</v>
      </c>
      <c r="CZ78" s="143" t="s">
        <v>290</v>
      </c>
      <c r="DA78" s="151">
        <f t="shared" si="3"/>
        <v>12739076</v>
      </c>
      <c r="DB78" s="164">
        <f t="shared" si="4"/>
        <v>0</v>
      </c>
      <c r="DC78" s="151">
        <f t="shared" si="5"/>
        <v>0</v>
      </c>
      <c r="DZ78" s="211" t="s">
        <v>1605</v>
      </c>
      <c r="EA78" s="207" t="s">
        <v>278</v>
      </c>
      <c r="EB78" s="154" t="e">
        <v>#N/A</v>
      </c>
      <c r="EC78" s="142" t="s">
        <v>288</v>
      </c>
    </row>
    <row r="79" spans="1:133" hidden="1" x14ac:dyDescent="0.3">
      <c r="A79" s="145"/>
      <c r="B79" s="145" t="s">
        <v>1606</v>
      </c>
      <c r="C79" s="183">
        <v>35260583</v>
      </c>
      <c r="D79" s="107" t="s">
        <v>568</v>
      </c>
      <c r="E79" s="145" t="s">
        <v>291</v>
      </c>
      <c r="F79" s="145" t="s">
        <v>560</v>
      </c>
      <c r="G79" s="98">
        <v>46028</v>
      </c>
      <c r="H79" s="104">
        <v>21455288</v>
      </c>
      <c r="I79" s="145" t="s">
        <v>1185</v>
      </c>
      <c r="J79" s="98">
        <v>46028</v>
      </c>
      <c r="K79" s="98">
        <v>46218</v>
      </c>
      <c r="L79" s="145" t="s">
        <v>288</v>
      </c>
      <c r="M79" s="145" t="s">
        <v>288</v>
      </c>
      <c r="N79" s="145" t="s">
        <v>288</v>
      </c>
      <c r="O79" s="122">
        <v>7</v>
      </c>
      <c r="P79" s="104">
        <v>2823064</v>
      </c>
      <c r="Q79" s="150">
        <v>46028</v>
      </c>
      <c r="R79" s="101">
        <v>46053</v>
      </c>
      <c r="S79" s="104">
        <v>3387677</v>
      </c>
      <c r="T79" s="101">
        <v>46054</v>
      </c>
      <c r="U79" s="141">
        <v>46081</v>
      </c>
      <c r="V79" s="104">
        <v>3387677</v>
      </c>
      <c r="W79" s="101">
        <v>46082</v>
      </c>
      <c r="X79" s="101">
        <v>46112</v>
      </c>
      <c r="Y79" s="104">
        <v>3387677</v>
      </c>
      <c r="Z79" s="141">
        <v>46113</v>
      </c>
      <c r="AA79" s="141">
        <v>46142</v>
      </c>
      <c r="AB79" s="104">
        <v>3387677</v>
      </c>
      <c r="AC79" s="141">
        <v>46143</v>
      </c>
      <c r="AD79" s="141">
        <v>46173</v>
      </c>
      <c r="AE79" s="104">
        <v>3387677</v>
      </c>
      <c r="AF79" s="141">
        <v>46174</v>
      </c>
      <c r="AG79" s="141">
        <v>46203</v>
      </c>
      <c r="AH79" s="102">
        <v>1693839</v>
      </c>
      <c r="AI79" s="141">
        <v>46204</v>
      </c>
      <c r="AJ79" s="141">
        <v>46218</v>
      </c>
      <c r="BI79" s="143" t="s">
        <v>278</v>
      </c>
      <c r="BJ79" s="139" t="s">
        <v>332</v>
      </c>
      <c r="BK79" s="143" t="s">
        <v>280</v>
      </c>
      <c r="BL79" s="122">
        <v>1</v>
      </c>
      <c r="BM79" s="141">
        <v>46028</v>
      </c>
      <c r="BN79" s="156">
        <v>1336479180</v>
      </c>
      <c r="BO79" s="139">
        <v>54</v>
      </c>
      <c r="BP79" s="141">
        <v>46028</v>
      </c>
      <c r="BQ79" s="153">
        <v>21455288</v>
      </c>
      <c r="CS79" s="147" t="s">
        <v>1918</v>
      </c>
      <c r="CT79" s="149">
        <v>35260583</v>
      </c>
      <c r="CU79" s="139">
        <v>184</v>
      </c>
      <c r="CV79" s="139" t="s">
        <v>774</v>
      </c>
      <c r="CY79" s="143">
        <v>7490</v>
      </c>
      <c r="CZ79" s="143" t="s">
        <v>290</v>
      </c>
      <c r="DA79" s="151">
        <f t="shared" si="3"/>
        <v>21455288</v>
      </c>
      <c r="DB79" s="164">
        <f t="shared" si="4"/>
        <v>0</v>
      </c>
      <c r="DC79" s="151">
        <f t="shared" si="5"/>
        <v>0</v>
      </c>
      <c r="DZ79" s="211" t="s">
        <v>1607</v>
      </c>
      <c r="EA79" s="207" t="s">
        <v>278</v>
      </c>
      <c r="EB79" s="154" t="e">
        <v>#N/A</v>
      </c>
      <c r="EC79" s="142" t="s">
        <v>288</v>
      </c>
    </row>
    <row r="80" spans="1:133" hidden="1" x14ac:dyDescent="0.3">
      <c r="A80" s="145"/>
      <c r="B80" s="145" t="s">
        <v>1608</v>
      </c>
      <c r="C80" s="181">
        <v>1121855785</v>
      </c>
      <c r="D80" s="145" t="s">
        <v>702</v>
      </c>
      <c r="E80" s="145" t="s">
        <v>291</v>
      </c>
      <c r="F80" s="145" t="s">
        <v>560</v>
      </c>
      <c r="G80" s="98">
        <v>46028</v>
      </c>
      <c r="H80" s="104">
        <v>25925145</v>
      </c>
      <c r="I80" s="145" t="s">
        <v>1185</v>
      </c>
      <c r="J80" s="98">
        <v>46028</v>
      </c>
      <c r="K80" s="98">
        <v>46218</v>
      </c>
      <c r="L80" s="145" t="s">
        <v>288</v>
      </c>
      <c r="M80" s="145" t="s">
        <v>288</v>
      </c>
      <c r="N80" s="145" t="s">
        <v>288</v>
      </c>
      <c r="O80" s="122">
        <v>7</v>
      </c>
      <c r="P80" s="104">
        <v>3411203</v>
      </c>
      <c r="Q80" s="150">
        <v>46028</v>
      </c>
      <c r="R80" s="101">
        <v>46053</v>
      </c>
      <c r="S80" s="104">
        <v>4093444</v>
      </c>
      <c r="T80" s="101">
        <v>46054</v>
      </c>
      <c r="U80" s="141">
        <v>46081</v>
      </c>
      <c r="V80" s="104">
        <v>4093444</v>
      </c>
      <c r="W80" s="101">
        <v>46082</v>
      </c>
      <c r="X80" s="101">
        <v>46112</v>
      </c>
      <c r="Y80" s="104">
        <v>4093444</v>
      </c>
      <c r="Z80" s="141">
        <v>46113</v>
      </c>
      <c r="AA80" s="141">
        <v>46142</v>
      </c>
      <c r="AB80" s="104">
        <v>4093444</v>
      </c>
      <c r="AC80" s="141">
        <v>46143</v>
      </c>
      <c r="AD80" s="141">
        <v>46173</v>
      </c>
      <c r="AE80" s="104">
        <v>4093444</v>
      </c>
      <c r="AF80" s="141">
        <v>46174</v>
      </c>
      <c r="AG80" s="141">
        <v>46203</v>
      </c>
      <c r="AH80" s="102">
        <v>2046722</v>
      </c>
      <c r="AI80" s="141">
        <v>46204</v>
      </c>
      <c r="AJ80" s="141">
        <v>46218</v>
      </c>
      <c r="BI80" s="143" t="s">
        <v>278</v>
      </c>
      <c r="BJ80" s="139" t="s">
        <v>332</v>
      </c>
      <c r="BK80" s="143" t="s">
        <v>280</v>
      </c>
      <c r="BL80" s="122">
        <v>1</v>
      </c>
      <c r="BM80" s="141">
        <v>46028</v>
      </c>
      <c r="BN80" s="156">
        <v>1336479180</v>
      </c>
      <c r="BO80" s="139">
        <v>55</v>
      </c>
      <c r="BP80" s="141">
        <v>46028</v>
      </c>
      <c r="BQ80" s="153">
        <v>25925145</v>
      </c>
      <c r="CS80" s="147" t="s">
        <v>1919</v>
      </c>
      <c r="CT80" s="148">
        <v>1121855785</v>
      </c>
      <c r="CU80" s="139">
        <v>184</v>
      </c>
      <c r="CV80" s="139" t="s">
        <v>774</v>
      </c>
      <c r="CY80" s="143">
        <v>8299</v>
      </c>
      <c r="CZ80" s="143" t="s">
        <v>290</v>
      </c>
      <c r="DA80" s="151">
        <f t="shared" si="3"/>
        <v>25925145</v>
      </c>
      <c r="DB80" s="164">
        <f t="shared" si="4"/>
        <v>0</v>
      </c>
      <c r="DC80" s="151">
        <f t="shared" si="5"/>
        <v>0</v>
      </c>
      <c r="DZ80" s="211" t="s">
        <v>1609</v>
      </c>
      <c r="EA80" s="207" t="s">
        <v>278</v>
      </c>
      <c r="EB80" s="154" t="e">
        <v>#N/A</v>
      </c>
      <c r="EC80" s="142" t="s">
        <v>288</v>
      </c>
    </row>
    <row r="81" spans="1:134" hidden="1" x14ac:dyDescent="0.3">
      <c r="A81" s="107"/>
      <c r="B81" s="145" t="s">
        <v>1610</v>
      </c>
      <c r="C81" s="181">
        <v>35263210</v>
      </c>
      <c r="D81" s="145" t="s">
        <v>422</v>
      </c>
      <c r="E81" s="145" t="s">
        <v>291</v>
      </c>
      <c r="F81" s="145" t="s">
        <v>423</v>
      </c>
      <c r="G81" s="98">
        <v>46028</v>
      </c>
      <c r="H81" s="104">
        <v>34417860</v>
      </c>
      <c r="I81" s="145" t="s">
        <v>1185</v>
      </c>
      <c r="J81" s="98">
        <v>46028</v>
      </c>
      <c r="K81" s="98">
        <v>46218</v>
      </c>
      <c r="L81" s="145" t="s">
        <v>288</v>
      </c>
      <c r="M81" s="145" t="s">
        <v>288</v>
      </c>
      <c r="N81" s="145" t="s">
        <v>288</v>
      </c>
      <c r="O81" s="122">
        <v>7</v>
      </c>
      <c r="P81" s="104">
        <v>4528666</v>
      </c>
      <c r="Q81" s="150">
        <v>46028</v>
      </c>
      <c r="R81" s="101">
        <v>46053</v>
      </c>
      <c r="S81" s="104">
        <v>5434399</v>
      </c>
      <c r="T81" s="101">
        <v>46054</v>
      </c>
      <c r="U81" s="141">
        <v>46081</v>
      </c>
      <c r="V81" s="104">
        <v>5434399</v>
      </c>
      <c r="W81" s="101">
        <v>46082</v>
      </c>
      <c r="X81" s="101">
        <v>46112</v>
      </c>
      <c r="Y81" s="104">
        <v>5434399</v>
      </c>
      <c r="Z81" s="141">
        <v>46113</v>
      </c>
      <c r="AA81" s="141">
        <v>46142</v>
      </c>
      <c r="AB81" s="104">
        <v>5434399</v>
      </c>
      <c r="AC81" s="141">
        <v>46143</v>
      </c>
      <c r="AD81" s="141">
        <v>46173</v>
      </c>
      <c r="AE81" s="104">
        <v>5434399</v>
      </c>
      <c r="AF81" s="141">
        <v>46174</v>
      </c>
      <c r="AG81" s="141">
        <v>46203</v>
      </c>
      <c r="AH81" s="102">
        <v>2717199</v>
      </c>
      <c r="AI81" s="141">
        <v>46204</v>
      </c>
      <c r="AJ81" s="141">
        <v>46218</v>
      </c>
      <c r="BI81" s="143" t="s">
        <v>278</v>
      </c>
      <c r="BJ81" s="139" t="s">
        <v>332</v>
      </c>
      <c r="BK81" s="143" t="s">
        <v>280</v>
      </c>
      <c r="BL81" s="122">
        <v>1</v>
      </c>
      <c r="BM81" s="141">
        <v>46028</v>
      </c>
      <c r="BN81" s="156">
        <v>1336479180</v>
      </c>
      <c r="BO81" s="139">
        <v>56</v>
      </c>
      <c r="BP81" s="141">
        <v>46028</v>
      </c>
      <c r="BQ81" s="153">
        <v>34417860</v>
      </c>
      <c r="CS81" s="147" t="s">
        <v>1920</v>
      </c>
      <c r="CT81" s="148">
        <v>35263210</v>
      </c>
      <c r="CU81" s="139">
        <v>184</v>
      </c>
      <c r="CV81" s="139" t="s">
        <v>774</v>
      </c>
      <c r="CY81" s="143">
        <v>6920</v>
      </c>
      <c r="CZ81" s="143" t="s">
        <v>289</v>
      </c>
      <c r="DA81" s="151">
        <f t="shared" si="3"/>
        <v>34417860</v>
      </c>
      <c r="DB81" s="164">
        <f t="shared" si="4"/>
        <v>0</v>
      </c>
      <c r="DC81" s="151">
        <f t="shared" si="5"/>
        <v>0</v>
      </c>
      <c r="DZ81" s="211" t="s">
        <v>1611</v>
      </c>
      <c r="EA81" s="207" t="s">
        <v>278</v>
      </c>
      <c r="EB81" s="154" t="e">
        <v>#N/A</v>
      </c>
      <c r="EC81" s="142" t="s">
        <v>288</v>
      </c>
    </row>
    <row r="82" spans="1:134" hidden="1" x14ac:dyDescent="0.3">
      <c r="A82" s="246"/>
      <c r="B82" s="145" t="s">
        <v>1612</v>
      </c>
      <c r="C82" s="181">
        <v>1119889071</v>
      </c>
      <c r="D82" s="145" t="s">
        <v>1337</v>
      </c>
      <c r="E82" s="145" t="s">
        <v>292</v>
      </c>
      <c r="F82" s="145" t="s">
        <v>1338</v>
      </c>
      <c r="G82" s="98">
        <v>46028</v>
      </c>
      <c r="H82" s="104">
        <v>15197505</v>
      </c>
      <c r="I82" s="145" t="s">
        <v>1185</v>
      </c>
      <c r="J82" s="98">
        <v>46028</v>
      </c>
      <c r="K82" s="98">
        <v>46218</v>
      </c>
      <c r="L82" s="145" t="s">
        <v>288</v>
      </c>
      <c r="M82" s="145" t="s">
        <v>288</v>
      </c>
      <c r="N82" s="145" t="s">
        <v>288</v>
      </c>
      <c r="O82" s="122">
        <v>7</v>
      </c>
      <c r="P82" s="104">
        <v>1999672</v>
      </c>
      <c r="Q82" s="150">
        <v>46028</v>
      </c>
      <c r="R82" s="101">
        <v>46053</v>
      </c>
      <c r="S82" s="104">
        <v>2399606</v>
      </c>
      <c r="T82" s="101">
        <v>46054</v>
      </c>
      <c r="U82" s="141">
        <v>46081</v>
      </c>
      <c r="V82" s="104">
        <v>2399606</v>
      </c>
      <c r="W82" s="101">
        <v>46082</v>
      </c>
      <c r="X82" s="101">
        <v>46112</v>
      </c>
      <c r="Y82" s="104">
        <v>2399606</v>
      </c>
      <c r="Z82" s="141">
        <v>46113</v>
      </c>
      <c r="AA82" s="141">
        <v>46142</v>
      </c>
      <c r="AB82" s="104">
        <v>2399606</v>
      </c>
      <c r="AC82" s="141">
        <v>46143</v>
      </c>
      <c r="AD82" s="141">
        <v>46173</v>
      </c>
      <c r="AE82" s="104">
        <v>2399606</v>
      </c>
      <c r="AF82" s="141">
        <v>46174</v>
      </c>
      <c r="AG82" s="141">
        <v>46203</v>
      </c>
      <c r="AH82" s="102">
        <v>1199803</v>
      </c>
      <c r="AI82" s="141">
        <v>46204</v>
      </c>
      <c r="AJ82" s="141">
        <v>46218</v>
      </c>
      <c r="BI82" s="143" t="s">
        <v>278</v>
      </c>
      <c r="BJ82" s="139" t="s">
        <v>332</v>
      </c>
      <c r="BK82" s="143" t="s">
        <v>280</v>
      </c>
      <c r="BL82" s="122">
        <v>1</v>
      </c>
      <c r="BM82" s="141">
        <v>46028</v>
      </c>
      <c r="BN82" s="156">
        <v>1336479180</v>
      </c>
      <c r="BO82" s="139">
        <v>57</v>
      </c>
      <c r="BP82" s="141">
        <v>46028</v>
      </c>
      <c r="BQ82" s="153">
        <v>15197505</v>
      </c>
      <c r="CS82" s="147" t="s">
        <v>1340</v>
      </c>
      <c r="CT82" s="149">
        <v>1119889071</v>
      </c>
      <c r="CU82" s="139">
        <v>184</v>
      </c>
      <c r="CV82" s="139" t="s">
        <v>1179</v>
      </c>
      <c r="CY82" s="217">
        <v>8299</v>
      </c>
      <c r="CZ82" s="217" t="s">
        <v>290</v>
      </c>
      <c r="DA82" s="151">
        <f t="shared" si="3"/>
        <v>15197505</v>
      </c>
      <c r="DB82" s="164">
        <f t="shared" si="4"/>
        <v>0</v>
      </c>
      <c r="DC82" s="151">
        <f t="shared" si="5"/>
        <v>0</v>
      </c>
      <c r="DZ82" s="211" t="s">
        <v>1613</v>
      </c>
      <c r="EA82" s="279" t="s">
        <v>278</v>
      </c>
      <c r="EB82" s="154" t="e">
        <v>#N/A</v>
      </c>
      <c r="EC82" s="142" t="s">
        <v>288</v>
      </c>
    </row>
    <row r="83" spans="1:134" hidden="1" x14ac:dyDescent="0.3">
      <c r="A83" s="246"/>
      <c r="B83" s="145" t="s">
        <v>1614</v>
      </c>
      <c r="C83" s="181">
        <v>79797679</v>
      </c>
      <c r="D83" s="145" t="s">
        <v>1335</v>
      </c>
      <c r="E83" s="145" t="s">
        <v>292</v>
      </c>
      <c r="F83" s="145" t="s">
        <v>1336</v>
      </c>
      <c r="G83" s="98">
        <v>46028</v>
      </c>
      <c r="H83" s="104">
        <v>12739076</v>
      </c>
      <c r="I83" s="145" t="s">
        <v>1185</v>
      </c>
      <c r="J83" s="98">
        <v>46028</v>
      </c>
      <c r="K83" s="98">
        <v>46218</v>
      </c>
      <c r="L83" s="145" t="s">
        <v>288</v>
      </c>
      <c r="M83" s="145" t="s">
        <v>288</v>
      </c>
      <c r="N83" s="145" t="s">
        <v>288</v>
      </c>
      <c r="O83" s="122">
        <v>7</v>
      </c>
      <c r="P83" s="104">
        <v>1676194</v>
      </c>
      <c r="Q83" s="150">
        <v>46028</v>
      </c>
      <c r="R83" s="101">
        <v>46053</v>
      </c>
      <c r="S83" s="104">
        <v>2011433</v>
      </c>
      <c r="T83" s="101">
        <v>46054</v>
      </c>
      <c r="U83" s="141">
        <v>46081</v>
      </c>
      <c r="V83" s="104">
        <v>2011433</v>
      </c>
      <c r="W83" s="101">
        <v>46082</v>
      </c>
      <c r="X83" s="101">
        <v>46112</v>
      </c>
      <c r="Y83" s="104">
        <v>2011433</v>
      </c>
      <c r="Z83" s="141">
        <v>46113</v>
      </c>
      <c r="AA83" s="141">
        <v>46142</v>
      </c>
      <c r="AB83" s="104">
        <v>2011433</v>
      </c>
      <c r="AC83" s="141">
        <v>46143</v>
      </c>
      <c r="AD83" s="141">
        <v>46173</v>
      </c>
      <c r="AE83" s="104">
        <v>2011433</v>
      </c>
      <c r="AF83" s="141">
        <v>46174</v>
      </c>
      <c r="AG83" s="141">
        <v>46203</v>
      </c>
      <c r="AH83" s="102">
        <v>1005717</v>
      </c>
      <c r="AI83" s="141">
        <v>46204</v>
      </c>
      <c r="AJ83" s="141">
        <v>46218</v>
      </c>
      <c r="BI83" s="143" t="s">
        <v>278</v>
      </c>
      <c r="BJ83" s="139" t="s">
        <v>332</v>
      </c>
      <c r="BK83" s="143" t="s">
        <v>280</v>
      </c>
      <c r="BL83" s="122">
        <v>1</v>
      </c>
      <c r="BM83" s="141">
        <v>46028</v>
      </c>
      <c r="BN83" s="156">
        <v>1336479180</v>
      </c>
      <c r="BO83" s="139">
        <v>58</v>
      </c>
      <c r="BP83" s="141">
        <v>46028</v>
      </c>
      <c r="BQ83" s="153">
        <v>12739076</v>
      </c>
      <c r="CS83" s="147" t="s">
        <v>1339</v>
      </c>
      <c r="CT83" s="149">
        <v>79797679</v>
      </c>
      <c r="CU83" s="139">
        <v>184</v>
      </c>
      <c r="CV83" s="139" t="s">
        <v>1179</v>
      </c>
      <c r="CY83" s="217">
        <v>8299</v>
      </c>
      <c r="CZ83" s="217" t="s">
        <v>290</v>
      </c>
      <c r="DA83" s="151">
        <f t="shared" si="3"/>
        <v>12739076</v>
      </c>
      <c r="DB83" s="164">
        <f t="shared" si="4"/>
        <v>0</v>
      </c>
      <c r="DC83" s="151">
        <f t="shared" si="5"/>
        <v>0</v>
      </c>
      <c r="DZ83" s="211" t="s">
        <v>1615</v>
      </c>
      <c r="EA83" s="315" t="s">
        <v>278</v>
      </c>
      <c r="EB83" s="154" t="e">
        <v>#N/A</v>
      </c>
      <c r="EC83" s="142" t="s">
        <v>288</v>
      </c>
    </row>
    <row r="84" spans="1:134" hidden="1" x14ac:dyDescent="0.3">
      <c r="A84" s="184"/>
      <c r="B84" s="145" t="s">
        <v>1616</v>
      </c>
      <c r="C84" s="181">
        <v>17336977</v>
      </c>
      <c r="D84" s="107" t="s">
        <v>1175</v>
      </c>
      <c r="E84" s="145" t="s">
        <v>291</v>
      </c>
      <c r="F84" s="145" t="s">
        <v>1176</v>
      </c>
      <c r="G84" s="98">
        <v>46028</v>
      </c>
      <c r="H84" s="104">
        <v>34417860</v>
      </c>
      <c r="I84" s="145" t="s">
        <v>1185</v>
      </c>
      <c r="J84" s="98">
        <v>46028</v>
      </c>
      <c r="K84" s="98">
        <v>46218</v>
      </c>
      <c r="L84" s="145" t="s">
        <v>288</v>
      </c>
      <c r="M84" s="145" t="s">
        <v>288</v>
      </c>
      <c r="N84" s="145" t="s">
        <v>288</v>
      </c>
      <c r="O84" s="122">
        <v>7</v>
      </c>
      <c r="P84" s="104">
        <v>4528666</v>
      </c>
      <c r="Q84" s="150">
        <v>46028</v>
      </c>
      <c r="R84" s="101">
        <v>46053</v>
      </c>
      <c r="S84" s="104">
        <v>5434399</v>
      </c>
      <c r="T84" s="101">
        <v>46054</v>
      </c>
      <c r="U84" s="141">
        <v>46081</v>
      </c>
      <c r="V84" s="104">
        <v>5434399</v>
      </c>
      <c r="W84" s="101">
        <v>46082</v>
      </c>
      <c r="X84" s="101">
        <v>46112</v>
      </c>
      <c r="Y84" s="104">
        <v>5434399</v>
      </c>
      <c r="Z84" s="141">
        <v>46113</v>
      </c>
      <c r="AA84" s="141">
        <v>46142</v>
      </c>
      <c r="AB84" s="104">
        <v>5434399</v>
      </c>
      <c r="AC84" s="141">
        <v>46143</v>
      </c>
      <c r="AD84" s="141">
        <v>46173</v>
      </c>
      <c r="AE84" s="104">
        <v>5434399</v>
      </c>
      <c r="AF84" s="141">
        <v>46174</v>
      </c>
      <c r="AG84" s="141">
        <v>46203</v>
      </c>
      <c r="AH84" s="102">
        <v>2717199</v>
      </c>
      <c r="AI84" s="141">
        <v>46204</v>
      </c>
      <c r="AJ84" s="141">
        <v>46218</v>
      </c>
      <c r="BI84" s="143" t="s">
        <v>278</v>
      </c>
      <c r="BJ84" s="139" t="s">
        <v>332</v>
      </c>
      <c r="BK84" s="143" t="s">
        <v>280</v>
      </c>
      <c r="BL84" s="122">
        <v>1</v>
      </c>
      <c r="BM84" s="141">
        <v>46028</v>
      </c>
      <c r="BN84" s="156">
        <v>1336479180</v>
      </c>
      <c r="BO84" s="139">
        <v>59</v>
      </c>
      <c r="BP84" s="141">
        <v>46028</v>
      </c>
      <c r="BQ84" s="153">
        <v>34417860</v>
      </c>
      <c r="CS84" s="147" t="s">
        <v>1921</v>
      </c>
      <c r="CT84" s="148">
        <v>17336977</v>
      </c>
      <c r="CU84" s="139">
        <v>184</v>
      </c>
      <c r="CV84" s="139" t="s">
        <v>1179</v>
      </c>
      <c r="CY84" s="143">
        <v>8299</v>
      </c>
      <c r="CZ84" s="143" t="s">
        <v>290</v>
      </c>
      <c r="DA84" s="151">
        <f t="shared" si="3"/>
        <v>34417860</v>
      </c>
      <c r="DB84" s="164">
        <f t="shared" si="4"/>
        <v>0</v>
      </c>
      <c r="DC84" s="151">
        <f t="shared" si="5"/>
        <v>0</v>
      </c>
      <c r="DZ84" s="211" t="s">
        <v>1617</v>
      </c>
      <c r="EA84" s="160" t="s">
        <v>278</v>
      </c>
      <c r="EB84" s="154" t="e">
        <v>#N/A</v>
      </c>
      <c r="EC84" s="142" t="s">
        <v>288</v>
      </c>
    </row>
    <row r="85" spans="1:134" hidden="1" x14ac:dyDescent="0.3">
      <c r="A85" s="145"/>
      <c r="B85" s="145" t="s">
        <v>1855</v>
      </c>
      <c r="C85" s="181">
        <v>1121899808</v>
      </c>
      <c r="D85" s="145" t="s">
        <v>600</v>
      </c>
      <c r="E85" s="145" t="s">
        <v>291</v>
      </c>
      <c r="F85" s="145" t="s">
        <v>1922</v>
      </c>
      <c r="G85" s="98">
        <v>46028</v>
      </c>
      <c r="H85" s="104">
        <v>34417860</v>
      </c>
      <c r="I85" s="145" t="s">
        <v>1185</v>
      </c>
      <c r="J85" s="98">
        <v>46028</v>
      </c>
      <c r="K85" s="98">
        <v>46218</v>
      </c>
      <c r="L85" s="145" t="s">
        <v>288</v>
      </c>
      <c r="M85" s="145" t="s">
        <v>288</v>
      </c>
      <c r="N85" s="145" t="s">
        <v>288</v>
      </c>
      <c r="O85" s="122">
        <v>7</v>
      </c>
      <c r="P85" s="104">
        <v>4528666</v>
      </c>
      <c r="Q85" s="150">
        <v>46028</v>
      </c>
      <c r="R85" s="101">
        <v>46053</v>
      </c>
      <c r="S85" s="104">
        <v>5434399</v>
      </c>
      <c r="T85" s="101">
        <v>46054</v>
      </c>
      <c r="U85" s="141">
        <v>46081</v>
      </c>
      <c r="V85" s="104">
        <v>5434399</v>
      </c>
      <c r="W85" s="101">
        <v>46082</v>
      </c>
      <c r="X85" s="101">
        <v>46112</v>
      </c>
      <c r="Y85" s="104">
        <v>5434399</v>
      </c>
      <c r="Z85" s="141">
        <v>46113</v>
      </c>
      <c r="AA85" s="141">
        <v>46142</v>
      </c>
      <c r="AB85" s="104">
        <v>5434399</v>
      </c>
      <c r="AC85" s="141">
        <v>46143</v>
      </c>
      <c r="AD85" s="141">
        <v>46173</v>
      </c>
      <c r="AE85" s="104">
        <v>5434399</v>
      </c>
      <c r="AF85" s="141">
        <v>46174</v>
      </c>
      <c r="AG85" s="141">
        <v>46203</v>
      </c>
      <c r="AH85" s="102">
        <v>2717199</v>
      </c>
      <c r="AI85" s="141">
        <v>46204</v>
      </c>
      <c r="AJ85" s="141">
        <v>46218</v>
      </c>
      <c r="BI85" s="139" t="s">
        <v>277</v>
      </c>
      <c r="BJ85" s="139" t="s">
        <v>707</v>
      </c>
      <c r="BK85" s="146" t="s">
        <v>708</v>
      </c>
      <c r="BL85" s="122">
        <v>5</v>
      </c>
      <c r="BM85" s="141">
        <v>46028</v>
      </c>
      <c r="BN85" s="156">
        <v>120686010</v>
      </c>
      <c r="BO85" s="139">
        <v>66</v>
      </c>
      <c r="BP85" s="141">
        <v>46028</v>
      </c>
      <c r="BQ85" s="153">
        <v>34417860</v>
      </c>
      <c r="CS85" s="147" t="s">
        <v>1923</v>
      </c>
      <c r="CT85" s="148">
        <v>1121899808</v>
      </c>
      <c r="CU85" s="139">
        <v>523</v>
      </c>
      <c r="CV85" s="139" t="s">
        <v>778</v>
      </c>
      <c r="CY85" s="143">
        <v>8299</v>
      </c>
      <c r="CZ85" s="143" t="s">
        <v>290</v>
      </c>
      <c r="DA85" s="151">
        <f t="shared" si="3"/>
        <v>34417860</v>
      </c>
      <c r="DB85" s="164">
        <f t="shared" si="4"/>
        <v>0</v>
      </c>
      <c r="DC85" s="151">
        <f t="shared" si="5"/>
        <v>0</v>
      </c>
      <c r="DZ85" s="140" t="s">
        <v>1856</v>
      </c>
      <c r="EA85" s="160"/>
      <c r="EB85" s="154" t="e">
        <v>#N/A</v>
      </c>
      <c r="EC85" s="142" t="s">
        <v>288</v>
      </c>
    </row>
    <row r="86" spans="1:134" hidden="1" x14ac:dyDescent="0.3">
      <c r="A86" s="145"/>
      <c r="B86" s="145" t="s">
        <v>1857</v>
      </c>
      <c r="C86" s="181">
        <v>1121833001</v>
      </c>
      <c r="D86" s="145" t="s">
        <v>602</v>
      </c>
      <c r="E86" s="145" t="s">
        <v>291</v>
      </c>
      <c r="F86" s="145" t="s">
        <v>1922</v>
      </c>
      <c r="G86" s="98">
        <v>46028</v>
      </c>
      <c r="H86" s="104">
        <v>34417860</v>
      </c>
      <c r="I86" s="145" t="s">
        <v>1185</v>
      </c>
      <c r="J86" s="98">
        <v>46028</v>
      </c>
      <c r="K86" s="98">
        <v>46218</v>
      </c>
      <c r="L86" s="145" t="s">
        <v>288</v>
      </c>
      <c r="M86" s="145" t="s">
        <v>288</v>
      </c>
      <c r="N86" s="145" t="s">
        <v>288</v>
      </c>
      <c r="O86" s="122">
        <v>7</v>
      </c>
      <c r="P86" s="104">
        <v>4528666</v>
      </c>
      <c r="Q86" s="150">
        <v>46028</v>
      </c>
      <c r="R86" s="101">
        <v>46053</v>
      </c>
      <c r="S86" s="104">
        <v>5434399</v>
      </c>
      <c r="T86" s="101">
        <v>46054</v>
      </c>
      <c r="U86" s="141">
        <v>46081</v>
      </c>
      <c r="V86" s="104">
        <v>5434399</v>
      </c>
      <c r="W86" s="101">
        <v>46082</v>
      </c>
      <c r="X86" s="101">
        <v>46112</v>
      </c>
      <c r="Y86" s="104">
        <v>5434399</v>
      </c>
      <c r="Z86" s="141">
        <v>46113</v>
      </c>
      <c r="AA86" s="141">
        <v>46142</v>
      </c>
      <c r="AB86" s="104">
        <v>5434399</v>
      </c>
      <c r="AC86" s="141">
        <v>46143</v>
      </c>
      <c r="AD86" s="141">
        <v>46173</v>
      </c>
      <c r="AE86" s="104">
        <v>5434399</v>
      </c>
      <c r="AF86" s="141">
        <v>46174</v>
      </c>
      <c r="AG86" s="141">
        <v>46203</v>
      </c>
      <c r="AH86" s="102">
        <v>2717199</v>
      </c>
      <c r="AI86" s="141">
        <v>46204</v>
      </c>
      <c r="AJ86" s="141">
        <v>46218</v>
      </c>
      <c r="BI86" s="146" t="s">
        <v>277</v>
      </c>
      <c r="BJ86" s="139" t="s">
        <v>707</v>
      </c>
      <c r="BK86" s="146" t="s">
        <v>708</v>
      </c>
      <c r="BL86" s="122">
        <v>5</v>
      </c>
      <c r="BM86" s="141">
        <v>46028</v>
      </c>
      <c r="BN86" s="156">
        <v>120686010</v>
      </c>
      <c r="BO86" s="139">
        <v>67</v>
      </c>
      <c r="BP86" s="141">
        <v>46028</v>
      </c>
      <c r="BQ86" s="153">
        <v>34417860</v>
      </c>
      <c r="CS86" s="160" t="s">
        <v>1251</v>
      </c>
      <c r="CT86" s="149">
        <v>1121833001.2</v>
      </c>
      <c r="CU86" s="139">
        <v>523</v>
      </c>
      <c r="CV86" s="139" t="s">
        <v>778</v>
      </c>
      <c r="CY86" s="143">
        <v>7490</v>
      </c>
      <c r="CZ86" s="143" t="s">
        <v>290</v>
      </c>
      <c r="DA86" s="151">
        <f t="shared" si="3"/>
        <v>34417860</v>
      </c>
      <c r="DB86" s="164">
        <f t="shared" si="4"/>
        <v>0</v>
      </c>
      <c r="DC86" s="151">
        <f t="shared" si="5"/>
        <v>0</v>
      </c>
      <c r="DZ86" s="140" t="s">
        <v>1858</v>
      </c>
      <c r="EA86" s="207"/>
      <c r="EB86" s="154" t="e">
        <v>#N/A</v>
      </c>
      <c r="EC86" s="142" t="s">
        <v>288</v>
      </c>
    </row>
    <row r="87" spans="1:134" hidden="1" x14ac:dyDescent="0.3">
      <c r="A87" s="107" t="s">
        <v>3042</v>
      </c>
      <c r="B87" s="145" t="s">
        <v>1859</v>
      </c>
      <c r="C87" s="181">
        <v>40215055</v>
      </c>
      <c r="D87" s="145" t="s">
        <v>605</v>
      </c>
      <c r="E87" s="145" t="s">
        <v>291</v>
      </c>
      <c r="F87" s="145" t="s">
        <v>1922</v>
      </c>
      <c r="G87" s="98">
        <v>46028</v>
      </c>
      <c r="H87" s="104">
        <v>25925145</v>
      </c>
      <c r="I87" s="145" t="s">
        <v>1185</v>
      </c>
      <c r="J87" s="98">
        <v>46028</v>
      </c>
      <c r="K87" s="98">
        <v>46218</v>
      </c>
      <c r="L87" s="145" t="s">
        <v>288</v>
      </c>
      <c r="M87" s="145" t="s">
        <v>288</v>
      </c>
      <c r="N87" s="145" t="s">
        <v>288</v>
      </c>
      <c r="O87" s="122">
        <v>7</v>
      </c>
      <c r="P87" s="104">
        <v>3411203</v>
      </c>
      <c r="Q87" s="150">
        <v>46028</v>
      </c>
      <c r="R87" s="101">
        <v>46053</v>
      </c>
      <c r="S87" s="104">
        <v>4093444</v>
      </c>
      <c r="T87" s="101">
        <v>46054</v>
      </c>
      <c r="U87" s="141">
        <v>46081</v>
      </c>
      <c r="V87" s="104">
        <v>4093444</v>
      </c>
      <c r="W87" s="101">
        <v>46082</v>
      </c>
      <c r="X87" s="101">
        <v>46112</v>
      </c>
      <c r="Y87" s="104">
        <v>2183170</v>
      </c>
      <c r="Z87" s="141">
        <v>46113</v>
      </c>
      <c r="AA87" s="141">
        <v>46128</v>
      </c>
      <c r="AB87" s="104">
        <v>3411203</v>
      </c>
      <c r="AC87" s="141">
        <v>46149</v>
      </c>
      <c r="AD87" s="141">
        <v>46173</v>
      </c>
      <c r="AE87" s="104">
        <v>4093444</v>
      </c>
      <c r="AF87" s="141">
        <v>46174</v>
      </c>
      <c r="AG87" s="141">
        <v>46203</v>
      </c>
      <c r="AH87" s="102">
        <v>4093444</v>
      </c>
      <c r="AI87" s="141">
        <v>46204</v>
      </c>
      <c r="AJ87" s="141">
        <v>46234</v>
      </c>
      <c r="AK87" s="110">
        <v>545793</v>
      </c>
      <c r="AL87" s="124">
        <v>46235</v>
      </c>
      <c r="AM87" s="124">
        <v>46235</v>
      </c>
      <c r="BI87" s="146" t="s">
        <v>277</v>
      </c>
      <c r="BJ87" s="139" t="s">
        <v>707</v>
      </c>
      <c r="BK87" s="146" t="s">
        <v>708</v>
      </c>
      <c r="BL87" s="122">
        <v>5</v>
      </c>
      <c r="BM87" s="141">
        <v>46028</v>
      </c>
      <c r="BN87" s="156">
        <v>120686010</v>
      </c>
      <c r="BO87" s="139">
        <v>68</v>
      </c>
      <c r="BP87" s="141">
        <v>46028</v>
      </c>
      <c r="BQ87" s="153">
        <v>25925145</v>
      </c>
      <c r="CK87" s="205">
        <v>1</v>
      </c>
      <c r="CL87" s="125">
        <v>46129</v>
      </c>
      <c r="CM87" s="205">
        <v>1</v>
      </c>
      <c r="CN87" s="125">
        <v>46149</v>
      </c>
      <c r="CO87" s="125">
        <v>46238</v>
      </c>
      <c r="CP87" s="125">
        <v>46238</v>
      </c>
      <c r="CS87" s="147" t="s">
        <v>951</v>
      </c>
      <c r="CT87" s="149">
        <v>40215055.399999999</v>
      </c>
      <c r="CU87" s="139">
        <v>523</v>
      </c>
      <c r="CV87" s="139" t="s">
        <v>778</v>
      </c>
      <c r="CY87" s="143">
        <v>7020</v>
      </c>
      <c r="CZ87" s="143" t="s">
        <v>289</v>
      </c>
      <c r="DA87" s="151">
        <f t="shared" si="3"/>
        <v>25925145</v>
      </c>
      <c r="DB87" s="164">
        <f t="shared" si="4"/>
        <v>0</v>
      </c>
      <c r="DC87" s="151">
        <f t="shared" si="5"/>
        <v>0</v>
      </c>
      <c r="DZ87" s="140" t="s">
        <v>1860</v>
      </c>
      <c r="EA87" s="207"/>
      <c r="EB87" s="154" t="e">
        <v>#N/A</v>
      </c>
      <c r="EC87" s="142" t="s">
        <v>288</v>
      </c>
    </row>
    <row r="88" spans="1:134" hidden="1" x14ac:dyDescent="0.3">
      <c r="A88" s="145"/>
      <c r="B88" s="145" t="s">
        <v>1861</v>
      </c>
      <c r="C88" s="183">
        <v>24716432</v>
      </c>
      <c r="D88" s="145" t="s">
        <v>608</v>
      </c>
      <c r="E88" s="145" t="s">
        <v>291</v>
      </c>
      <c r="F88" s="145" t="s">
        <v>1922</v>
      </c>
      <c r="G88" s="98">
        <v>46028</v>
      </c>
      <c r="H88" s="104">
        <v>25925145</v>
      </c>
      <c r="I88" s="145" t="s">
        <v>1185</v>
      </c>
      <c r="J88" s="98">
        <v>46028</v>
      </c>
      <c r="K88" s="98">
        <v>46218</v>
      </c>
      <c r="L88" s="145" t="s">
        <v>288</v>
      </c>
      <c r="M88" s="145" t="s">
        <v>288</v>
      </c>
      <c r="N88" s="145" t="s">
        <v>288</v>
      </c>
      <c r="O88" s="122">
        <v>7</v>
      </c>
      <c r="P88" s="104">
        <v>3411203</v>
      </c>
      <c r="Q88" s="150">
        <v>46028</v>
      </c>
      <c r="R88" s="101">
        <v>46053</v>
      </c>
      <c r="S88" s="104">
        <v>4093444</v>
      </c>
      <c r="T88" s="101">
        <v>46054</v>
      </c>
      <c r="U88" s="141">
        <v>46081</v>
      </c>
      <c r="V88" s="104">
        <v>4093444</v>
      </c>
      <c r="W88" s="101">
        <v>46082</v>
      </c>
      <c r="X88" s="101">
        <v>46112</v>
      </c>
      <c r="Y88" s="104">
        <v>4093444</v>
      </c>
      <c r="Z88" s="141">
        <v>46113</v>
      </c>
      <c r="AA88" s="141">
        <v>46142</v>
      </c>
      <c r="AB88" s="104">
        <v>4093444</v>
      </c>
      <c r="AC88" s="141">
        <v>46143</v>
      </c>
      <c r="AD88" s="141">
        <v>46173</v>
      </c>
      <c r="AE88" s="104">
        <v>4093444</v>
      </c>
      <c r="AF88" s="141">
        <v>46174</v>
      </c>
      <c r="AG88" s="141">
        <v>46203</v>
      </c>
      <c r="AH88" s="102">
        <v>2046722</v>
      </c>
      <c r="AI88" s="141">
        <v>46204</v>
      </c>
      <c r="AJ88" s="141">
        <v>46218</v>
      </c>
      <c r="BI88" s="146" t="s">
        <v>277</v>
      </c>
      <c r="BJ88" s="139" t="s">
        <v>707</v>
      </c>
      <c r="BK88" s="146" t="s">
        <v>708</v>
      </c>
      <c r="BL88" s="122">
        <v>5</v>
      </c>
      <c r="BM88" s="141">
        <v>46028</v>
      </c>
      <c r="BN88" s="156">
        <v>120686010</v>
      </c>
      <c r="BO88" s="139">
        <v>69</v>
      </c>
      <c r="BP88" s="141">
        <v>46028</v>
      </c>
      <c r="BQ88" s="153">
        <v>25925145</v>
      </c>
      <c r="CS88" s="147" t="s">
        <v>1346</v>
      </c>
      <c r="CT88" s="149">
        <v>24716432</v>
      </c>
      <c r="CU88" s="139">
        <v>523</v>
      </c>
      <c r="CV88" s="139" t="s">
        <v>778</v>
      </c>
      <c r="CY88" s="143">
        <v>8299</v>
      </c>
      <c r="CZ88" s="143" t="s">
        <v>290</v>
      </c>
      <c r="DA88" s="151">
        <f t="shared" si="3"/>
        <v>25925145</v>
      </c>
      <c r="DB88" s="164">
        <f t="shared" si="4"/>
        <v>0</v>
      </c>
      <c r="DC88" s="151">
        <f t="shared" si="5"/>
        <v>0</v>
      </c>
      <c r="DZ88" s="140" t="s">
        <v>1862</v>
      </c>
      <c r="EA88" s="160"/>
      <c r="EB88" s="154" t="e">
        <v>#N/A</v>
      </c>
      <c r="EC88" s="142" t="s">
        <v>288</v>
      </c>
    </row>
    <row r="89" spans="1:134" hidden="1" x14ac:dyDescent="0.3">
      <c r="A89" s="145"/>
      <c r="B89" s="145" t="s">
        <v>1465</v>
      </c>
      <c r="C89" s="181">
        <v>1121902199</v>
      </c>
      <c r="D89" s="145" t="s">
        <v>381</v>
      </c>
      <c r="E89" s="145" t="s">
        <v>291</v>
      </c>
      <c r="F89" s="145" t="s">
        <v>1924</v>
      </c>
      <c r="G89" s="98">
        <v>46028</v>
      </c>
      <c r="H89" s="104">
        <v>34417860</v>
      </c>
      <c r="I89" s="145" t="s">
        <v>1185</v>
      </c>
      <c r="J89" s="98">
        <v>46028</v>
      </c>
      <c r="K89" s="98">
        <v>46218</v>
      </c>
      <c r="L89" s="145" t="s">
        <v>288</v>
      </c>
      <c r="M89" s="145" t="s">
        <v>288</v>
      </c>
      <c r="N89" s="145" t="s">
        <v>288</v>
      </c>
      <c r="O89" s="122">
        <v>7</v>
      </c>
      <c r="P89" s="104">
        <v>4528666</v>
      </c>
      <c r="Q89" s="150">
        <v>46028</v>
      </c>
      <c r="R89" s="101">
        <v>46053</v>
      </c>
      <c r="S89" s="104">
        <v>5434399</v>
      </c>
      <c r="T89" s="101">
        <v>46054</v>
      </c>
      <c r="U89" s="141">
        <v>46081</v>
      </c>
      <c r="V89" s="104">
        <v>5434399</v>
      </c>
      <c r="W89" s="101">
        <v>46082</v>
      </c>
      <c r="X89" s="101">
        <v>46112</v>
      </c>
      <c r="Y89" s="104">
        <v>5434399</v>
      </c>
      <c r="Z89" s="141">
        <v>46113</v>
      </c>
      <c r="AA89" s="141">
        <v>46142</v>
      </c>
      <c r="AB89" s="104">
        <v>5434399</v>
      </c>
      <c r="AC89" s="141">
        <v>46143</v>
      </c>
      <c r="AD89" s="141">
        <v>46173</v>
      </c>
      <c r="AE89" s="104">
        <v>5434399</v>
      </c>
      <c r="AF89" s="141">
        <v>46174</v>
      </c>
      <c r="AG89" s="141">
        <v>46203</v>
      </c>
      <c r="AH89" s="102">
        <v>2717199</v>
      </c>
      <c r="AI89" s="141">
        <v>46204</v>
      </c>
      <c r="AJ89" s="141">
        <v>46218</v>
      </c>
      <c r="BI89" s="139" t="s">
        <v>437</v>
      </c>
      <c r="BJ89" s="139" t="s">
        <v>438</v>
      </c>
      <c r="BK89" s="139" t="s">
        <v>276</v>
      </c>
      <c r="BL89" s="122">
        <v>2</v>
      </c>
      <c r="BM89" s="141">
        <v>46028</v>
      </c>
      <c r="BN89" s="156">
        <v>129178725</v>
      </c>
      <c r="BO89" s="139">
        <v>61</v>
      </c>
      <c r="BP89" s="141">
        <v>46028</v>
      </c>
      <c r="BQ89" s="153">
        <v>34417860</v>
      </c>
      <c r="CS89" s="147" t="s">
        <v>1925</v>
      </c>
      <c r="CT89" s="148">
        <v>1121902199.8</v>
      </c>
      <c r="CU89" s="139">
        <v>545</v>
      </c>
      <c r="CV89" s="139" t="s">
        <v>452</v>
      </c>
      <c r="CY89" s="143">
        <v>8299</v>
      </c>
      <c r="CZ89" s="143" t="s">
        <v>290</v>
      </c>
      <c r="DA89" s="151">
        <f t="shared" si="3"/>
        <v>34417860</v>
      </c>
      <c r="DB89" s="164">
        <f t="shared" si="4"/>
        <v>0</v>
      </c>
      <c r="DC89" s="151">
        <f t="shared" si="5"/>
        <v>0</v>
      </c>
      <c r="DZ89" s="140" t="s">
        <v>1466</v>
      </c>
      <c r="EA89" s="190"/>
      <c r="EB89" s="154" t="e">
        <v>#N/A</v>
      </c>
      <c r="EC89" s="142" t="s">
        <v>288</v>
      </c>
    </row>
    <row r="90" spans="1:134" hidden="1" x14ac:dyDescent="0.3">
      <c r="A90" s="145"/>
      <c r="B90" s="145" t="s">
        <v>1467</v>
      </c>
      <c r="C90" s="183">
        <v>1121905626</v>
      </c>
      <c r="D90" s="107" t="s">
        <v>383</v>
      </c>
      <c r="E90" s="145" t="s">
        <v>291</v>
      </c>
      <c r="F90" s="145" t="s">
        <v>1924</v>
      </c>
      <c r="G90" s="98">
        <v>46028</v>
      </c>
      <c r="H90" s="104">
        <v>25925145</v>
      </c>
      <c r="I90" s="145" t="s">
        <v>1185</v>
      </c>
      <c r="J90" s="98">
        <v>46028</v>
      </c>
      <c r="K90" s="98">
        <v>46218</v>
      </c>
      <c r="L90" s="145" t="s">
        <v>288</v>
      </c>
      <c r="M90" s="145" t="s">
        <v>288</v>
      </c>
      <c r="N90" s="145" t="s">
        <v>288</v>
      </c>
      <c r="O90" s="122">
        <v>7</v>
      </c>
      <c r="P90" s="104">
        <v>3411203</v>
      </c>
      <c r="Q90" s="150">
        <v>46028</v>
      </c>
      <c r="R90" s="101">
        <v>46053</v>
      </c>
      <c r="S90" s="104">
        <v>4093444</v>
      </c>
      <c r="T90" s="101">
        <v>46054</v>
      </c>
      <c r="U90" s="141">
        <v>46081</v>
      </c>
      <c r="V90" s="104">
        <v>4093444</v>
      </c>
      <c r="W90" s="101">
        <v>46082</v>
      </c>
      <c r="X90" s="101">
        <v>46112</v>
      </c>
      <c r="Y90" s="104">
        <v>4093444</v>
      </c>
      <c r="Z90" s="141">
        <v>46113</v>
      </c>
      <c r="AA90" s="141">
        <v>46142</v>
      </c>
      <c r="AB90" s="104">
        <v>4093444</v>
      </c>
      <c r="AC90" s="141">
        <v>46143</v>
      </c>
      <c r="AD90" s="141">
        <v>46173</v>
      </c>
      <c r="AE90" s="104">
        <v>4093444</v>
      </c>
      <c r="AF90" s="141">
        <v>46174</v>
      </c>
      <c r="AG90" s="141">
        <v>46203</v>
      </c>
      <c r="AH90" s="102">
        <v>2046722</v>
      </c>
      <c r="AI90" s="141">
        <v>46204</v>
      </c>
      <c r="AJ90" s="141">
        <v>46218</v>
      </c>
      <c r="BI90" s="139" t="s">
        <v>437</v>
      </c>
      <c r="BJ90" s="139" t="s">
        <v>438</v>
      </c>
      <c r="BK90" s="139" t="s">
        <v>276</v>
      </c>
      <c r="BL90" s="122">
        <v>2</v>
      </c>
      <c r="BM90" s="141">
        <v>46028</v>
      </c>
      <c r="BN90" s="156">
        <v>129178725</v>
      </c>
      <c r="BO90" s="139">
        <v>62</v>
      </c>
      <c r="BP90" s="141">
        <v>46028</v>
      </c>
      <c r="BQ90" s="153">
        <v>25925145</v>
      </c>
      <c r="CS90" s="147" t="s">
        <v>1261</v>
      </c>
      <c r="CT90" s="149">
        <v>1121905626</v>
      </c>
      <c r="CU90" s="139">
        <v>545</v>
      </c>
      <c r="CV90" s="139" t="s">
        <v>452</v>
      </c>
      <c r="CY90" s="143">
        <v>6201</v>
      </c>
      <c r="CZ90" s="143" t="s">
        <v>290</v>
      </c>
      <c r="DA90" s="151">
        <f t="shared" si="3"/>
        <v>25925145</v>
      </c>
      <c r="DB90" s="164">
        <f t="shared" si="4"/>
        <v>0</v>
      </c>
      <c r="DC90" s="151">
        <f t="shared" si="5"/>
        <v>0</v>
      </c>
      <c r="DZ90" s="140" t="s">
        <v>1468</v>
      </c>
      <c r="EA90" s="190"/>
      <c r="EB90" s="154" t="e">
        <v>#N/A</v>
      </c>
      <c r="EC90" s="142" t="s">
        <v>288</v>
      </c>
    </row>
    <row r="91" spans="1:134" hidden="1" x14ac:dyDescent="0.3">
      <c r="A91" s="145"/>
      <c r="B91" s="145" t="s">
        <v>1469</v>
      </c>
      <c r="C91" s="181">
        <v>1121926294</v>
      </c>
      <c r="D91" s="145" t="s">
        <v>384</v>
      </c>
      <c r="E91" s="145" t="s">
        <v>291</v>
      </c>
      <c r="F91" s="145" t="s">
        <v>1924</v>
      </c>
      <c r="G91" s="98">
        <v>46028</v>
      </c>
      <c r="H91" s="104">
        <v>34417860</v>
      </c>
      <c r="I91" s="145" t="s">
        <v>1185</v>
      </c>
      <c r="J91" s="98">
        <v>46028</v>
      </c>
      <c r="K91" s="98">
        <v>46218</v>
      </c>
      <c r="L91" s="145" t="s">
        <v>288</v>
      </c>
      <c r="M91" s="145" t="s">
        <v>288</v>
      </c>
      <c r="N91" s="145" t="s">
        <v>288</v>
      </c>
      <c r="O91" s="122">
        <v>7</v>
      </c>
      <c r="P91" s="104">
        <v>4528666</v>
      </c>
      <c r="Q91" s="150">
        <v>46028</v>
      </c>
      <c r="R91" s="101">
        <v>46053</v>
      </c>
      <c r="S91" s="104">
        <v>5434399</v>
      </c>
      <c r="T91" s="101">
        <v>46054</v>
      </c>
      <c r="U91" s="141">
        <v>46081</v>
      </c>
      <c r="V91" s="104">
        <v>5434399</v>
      </c>
      <c r="W91" s="101">
        <v>46082</v>
      </c>
      <c r="X91" s="101">
        <v>46112</v>
      </c>
      <c r="Y91" s="104">
        <v>5434399</v>
      </c>
      <c r="Z91" s="141">
        <v>46113</v>
      </c>
      <c r="AA91" s="141">
        <v>46142</v>
      </c>
      <c r="AB91" s="104">
        <v>5434399</v>
      </c>
      <c r="AC91" s="141">
        <v>46143</v>
      </c>
      <c r="AD91" s="141">
        <v>46173</v>
      </c>
      <c r="AE91" s="104">
        <v>5434399</v>
      </c>
      <c r="AF91" s="141">
        <v>46174</v>
      </c>
      <c r="AG91" s="141">
        <v>46203</v>
      </c>
      <c r="AH91" s="102">
        <v>2717199</v>
      </c>
      <c r="AI91" s="141">
        <v>46204</v>
      </c>
      <c r="AJ91" s="141">
        <v>46218</v>
      </c>
      <c r="BI91" s="139" t="s">
        <v>437</v>
      </c>
      <c r="BJ91" s="139" t="s">
        <v>438</v>
      </c>
      <c r="BK91" s="139" t="s">
        <v>276</v>
      </c>
      <c r="BL91" s="122">
        <v>2</v>
      </c>
      <c r="BM91" s="141">
        <v>46028</v>
      </c>
      <c r="BN91" s="156">
        <v>129178725</v>
      </c>
      <c r="BO91" s="139">
        <v>63</v>
      </c>
      <c r="BP91" s="141">
        <v>46028</v>
      </c>
      <c r="BQ91" s="153">
        <v>34417860</v>
      </c>
      <c r="CS91" s="147" t="s">
        <v>1926</v>
      </c>
      <c r="CT91" s="148">
        <v>1121926294</v>
      </c>
      <c r="CU91" s="139">
        <v>545</v>
      </c>
      <c r="CV91" s="139" t="s">
        <v>452</v>
      </c>
      <c r="CY91" s="143">
        <v>6201</v>
      </c>
      <c r="CZ91" s="143" t="s">
        <v>290</v>
      </c>
      <c r="DA91" s="151">
        <f t="shared" si="3"/>
        <v>34417860</v>
      </c>
      <c r="DB91" s="164">
        <f t="shared" si="4"/>
        <v>0</v>
      </c>
      <c r="DC91" s="151">
        <f t="shared" si="5"/>
        <v>0</v>
      </c>
      <c r="DZ91" s="140" t="s">
        <v>1470</v>
      </c>
      <c r="EA91" s="207"/>
      <c r="EB91" s="154" t="e">
        <v>#N/A</v>
      </c>
      <c r="EC91" s="142" t="s">
        <v>288</v>
      </c>
    </row>
    <row r="92" spans="1:134" hidden="1" x14ac:dyDescent="0.3">
      <c r="A92" s="145"/>
      <c r="B92" s="145" t="s">
        <v>1471</v>
      </c>
      <c r="C92" s="181">
        <v>1121862918</v>
      </c>
      <c r="D92" s="145" t="s">
        <v>1307</v>
      </c>
      <c r="E92" s="145" t="s">
        <v>291</v>
      </c>
      <c r="F92" s="145" t="s">
        <v>1924</v>
      </c>
      <c r="G92" s="98">
        <v>46028</v>
      </c>
      <c r="H92" s="104">
        <v>34417860</v>
      </c>
      <c r="I92" s="145" t="s">
        <v>1185</v>
      </c>
      <c r="J92" s="98">
        <v>46028</v>
      </c>
      <c r="K92" s="98">
        <v>46218</v>
      </c>
      <c r="L92" s="145" t="s">
        <v>288</v>
      </c>
      <c r="M92" s="145" t="s">
        <v>288</v>
      </c>
      <c r="N92" s="145" t="s">
        <v>288</v>
      </c>
      <c r="O92" s="122">
        <v>7</v>
      </c>
      <c r="P92" s="104">
        <v>4528666</v>
      </c>
      <c r="Q92" s="150">
        <v>46028</v>
      </c>
      <c r="R92" s="101">
        <v>46053</v>
      </c>
      <c r="S92" s="104">
        <v>5434399</v>
      </c>
      <c r="T92" s="101">
        <v>46054</v>
      </c>
      <c r="U92" s="141">
        <v>46081</v>
      </c>
      <c r="V92" s="104">
        <v>5434399</v>
      </c>
      <c r="W92" s="101">
        <v>46082</v>
      </c>
      <c r="X92" s="101">
        <v>46112</v>
      </c>
      <c r="Y92" s="104">
        <v>5434399</v>
      </c>
      <c r="Z92" s="141">
        <v>46113</v>
      </c>
      <c r="AA92" s="141">
        <v>46142</v>
      </c>
      <c r="AB92" s="104">
        <v>5434399</v>
      </c>
      <c r="AC92" s="141">
        <v>46143</v>
      </c>
      <c r="AD92" s="141">
        <v>46173</v>
      </c>
      <c r="AE92" s="104">
        <v>5434399</v>
      </c>
      <c r="AF92" s="141">
        <v>46174</v>
      </c>
      <c r="AG92" s="141">
        <v>46203</v>
      </c>
      <c r="AH92" s="102">
        <v>2717199</v>
      </c>
      <c r="AI92" s="141">
        <v>46204</v>
      </c>
      <c r="AJ92" s="141">
        <v>46218</v>
      </c>
      <c r="BI92" s="139" t="s">
        <v>437</v>
      </c>
      <c r="BJ92" s="139" t="s">
        <v>438</v>
      </c>
      <c r="BK92" s="139" t="s">
        <v>276</v>
      </c>
      <c r="BL92" s="122">
        <v>2</v>
      </c>
      <c r="BM92" s="141">
        <v>46028</v>
      </c>
      <c r="BN92" s="156">
        <v>129178725</v>
      </c>
      <c r="BO92" s="139">
        <v>64</v>
      </c>
      <c r="BP92" s="141">
        <v>46028</v>
      </c>
      <c r="BQ92" s="153">
        <v>34417860</v>
      </c>
      <c r="CS92" s="147" t="s">
        <v>1927</v>
      </c>
      <c r="CT92" s="99">
        <v>1121862918</v>
      </c>
      <c r="CU92" s="139">
        <v>545</v>
      </c>
      <c r="CV92" s="139" t="s">
        <v>452</v>
      </c>
      <c r="CY92" s="143">
        <v>6201</v>
      </c>
      <c r="CZ92" s="143" t="s">
        <v>290</v>
      </c>
      <c r="DA92" s="151">
        <f>P92+S92+V92+Y92+AB92+AE92+AH92+AK92+AN92+AQ92+AT92+AW92+AZ92+BC92+BF92</f>
        <v>34417860</v>
      </c>
      <c r="DB92" s="164">
        <f>H92+BZ92-DA92</f>
        <v>0</v>
      </c>
      <c r="DC92" s="151">
        <f>BQ92+CF92-DA92</f>
        <v>0</v>
      </c>
      <c r="DZ92" s="140" t="s">
        <v>1472</v>
      </c>
      <c r="EA92" s="190"/>
      <c r="EB92" s="154" t="e">
        <v>#N/A</v>
      </c>
      <c r="EC92" s="142" t="s">
        <v>288</v>
      </c>
    </row>
    <row r="93" spans="1:134" hidden="1" x14ac:dyDescent="0.3">
      <c r="A93" s="145" t="s">
        <v>453</v>
      </c>
      <c r="B93" s="145" t="s">
        <v>1928</v>
      </c>
      <c r="C93" s="107"/>
      <c r="D93" s="107" t="s">
        <v>453</v>
      </c>
      <c r="E93" s="145"/>
      <c r="F93" s="145"/>
      <c r="G93" s="145"/>
      <c r="H93" s="145"/>
      <c r="I93" s="145"/>
      <c r="J93" s="145"/>
      <c r="K93" s="145"/>
      <c r="L93" s="145"/>
      <c r="M93" s="145"/>
      <c r="N93" s="145"/>
      <c r="P93" s="145"/>
      <c r="Q93" s="150"/>
      <c r="R93" s="101"/>
      <c r="S93" s="145"/>
      <c r="T93" s="101"/>
      <c r="U93" s="141"/>
      <c r="W93" s="101"/>
      <c r="X93" s="101"/>
      <c r="Y93" s="145"/>
      <c r="Z93" s="141"/>
      <c r="AA93" s="141"/>
      <c r="AB93" s="145"/>
      <c r="AC93" s="141"/>
      <c r="AD93" s="141"/>
      <c r="AE93" s="145"/>
      <c r="AF93" s="141"/>
      <c r="AG93" s="141"/>
      <c r="AH93" s="107"/>
      <c r="AI93" s="141"/>
      <c r="AJ93" s="141"/>
      <c r="BI93" s="138"/>
      <c r="BJ93" s="138"/>
      <c r="BK93" s="138"/>
      <c r="BL93" s="122"/>
      <c r="BM93" s="141"/>
      <c r="BN93" s="156"/>
      <c r="BO93" s="139"/>
      <c r="BP93" s="141"/>
      <c r="BQ93" s="153"/>
      <c r="CP93" s="125"/>
      <c r="CS93" s="239"/>
      <c r="CT93" s="149"/>
      <c r="CU93" s="139"/>
      <c r="CV93" s="139"/>
      <c r="CY93" s="143"/>
      <c r="CZ93" s="143"/>
      <c r="DA93" s="151">
        <f t="shared" ref="DA93:DA156" si="6">P93+S93+V93+Y93+AB93+AE93+AH93+AK93+AN93+AQ93+AT93+AW93+AZ93+BC93+BF93</f>
        <v>0</v>
      </c>
      <c r="DB93" s="164">
        <f t="shared" ref="DB93:DB156" si="7">H93+BZ93-DA93</f>
        <v>0</v>
      </c>
      <c r="DC93" s="151">
        <f t="shared" ref="DC93:DC156" si="8">BQ93+CF93-DA93</f>
        <v>0</v>
      </c>
      <c r="DZ93" s="140"/>
      <c r="EA93" s="178"/>
      <c r="EB93" s="154" t="e">
        <v>#N/A</v>
      </c>
      <c r="EC93" s="142" t="s">
        <v>288</v>
      </c>
    </row>
    <row r="94" spans="1:134" ht="14.4" hidden="1" x14ac:dyDescent="0.3">
      <c r="A94" s="145" t="s">
        <v>453</v>
      </c>
      <c r="B94" s="145" t="s">
        <v>1929</v>
      </c>
      <c r="C94" s="185"/>
      <c r="D94" s="107" t="s">
        <v>453</v>
      </c>
      <c r="E94" s="185"/>
      <c r="F94" s="185"/>
      <c r="G94" s="185"/>
      <c r="H94" s="185"/>
      <c r="I94" s="185"/>
      <c r="J94" s="185"/>
      <c r="K94" s="185"/>
      <c r="L94" s="185"/>
      <c r="M94" s="185"/>
      <c r="N94" s="185"/>
      <c r="DA94" s="151">
        <f t="shared" si="6"/>
        <v>0</v>
      </c>
      <c r="DB94" s="164">
        <f t="shared" si="7"/>
        <v>0</v>
      </c>
      <c r="DC94" s="151">
        <f t="shared" si="8"/>
        <v>0</v>
      </c>
      <c r="EB94" s="154" t="e">
        <v>#N/A</v>
      </c>
      <c r="EC94" s="142" t="s">
        <v>288</v>
      </c>
    </row>
    <row r="95" spans="1:134" hidden="1" x14ac:dyDescent="0.3">
      <c r="A95" s="192" t="s">
        <v>453</v>
      </c>
      <c r="B95" s="192" t="s">
        <v>1930</v>
      </c>
      <c r="C95" s="194"/>
      <c r="D95" s="194" t="s">
        <v>453</v>
      </c>
      <c r="E95" s="192"/>
      <c r="F95" s="192"/>
      <c r="G95" s="192"/>
      <c r="H95" s="192"/>
      <c r="I95" s="192"/>
      <c r="J95" s="192"/>
      <c r="K95" s="192"/>
      <c r="L95" s="192"/>
      <c r="M95" s="192"/>
      <c r="N95" s="192"/>
      <c r="P95" s="192"/>
      <c r="Q95" s="223"/>
      <c r="R95" s="316"/>
      <c r="S95" s="192"/>
      <c r="T95" s="316"/>
      <c r="U95" s="224"/>
      <c r="W95" s="316"/>
      <c r="X95" s="316"/>
      <c r="Y95" s="192"/>
      <c r="Z95" s="224"/>
      <c r="AA95" s="224"/>
      <c r="AB95" s="192"/>
      <c r="AC95" s="224"/>
      <c r="AD95" s="224"/>
      <c r="AE95" s="192"/>
      <c r="AF95" s="224"/>
      <c r="AG95" s="224"/>
      <c r="AH95" s="194"/>
      <c r="AI95" s="224"/>
      <c r="AJ95" s="224"/>
      <c r="BI95" s="171"/>
      <c r="BJ95" s="171"/>
      <c r="BK95" s="171"/>
      <c r="BL95" s="208"/>
      <c r="BM95" s="224"/>
      <c r="CP95" s="125"/>
      <c r="CS95" s="317"/>
      <c r="CT95" s="218"/>
      <c r="CY95" s="157"/>
      <c r="CZ95" s="157"/>
      <c r="DA95" s="318">
        <f t="shared" si="6"/>
        <v>0</v>
      </c>
      <c r="DB95" s="319">
        <f t="shared" si="7"/>
        <v>0</v>
      </c>
      <c r="DC95" s="318">
        <f t="shared" si="8"/>
        <v>0</v>
      </c>
      <c r="DZ95" s="201"/>
      <c r="EA95" s="178"/>
      <c r="EB95" s="154" t="e">
        <v>#N/A</v>
      </c>
      <c r="EC95" s="142" t="s">
        <v>288</v>
      </c>
    </row>
    <row r="96" spans="1:134" s="107" customFormat="1" hidden="1" x14ac:dyDescent="0.3">
      <c r="A96" s="145"/>
      <c r="B96" s="145" t="s">
        <v>1618</v>
      </c>
      <c r="C96" s="181">
        <v>1121918871</v>
      </c>
      <c r="D96" s="145" t="s">
        <v>820</v>
      </c>
      <c r="E96" s="145" t="s">
        <v>292</v>
      </c>
      <c r="F96" s="145" t="s">
        <v>364</v>
      </c>
      <c r="G96" s="98">
        <v>46036</v>
      </c>
      <c r="H96" s="104">
        <v>14557610</v>
      </c>
      <c r="I96" s="145" t="s">
        <v>1931</v>
      </c>
      <c r="J96" s="98">
        <v>46036</v>
      </c>
      <c r="K96" s="98">
        <v>46218</v>
      </c>
      <c r="L96" s="145" t="s">
        <v>288</v>
      </c>
      <c r="M96" s="145" t="s">
        <v>288</v>
      </c>
      <c r="N96" s="145" t="s">
        <v>288</v>
      </c>
      <c r="O96" s="122">
        <v>7</v>
      </c>
      <c r="P96" s="104">
        <v>1359777</v>
      </c>
      <c r="Q96" s="150">
        <v>46036</v>
      </c>
      <c r="R96" s="320">
        <v>46053</v>
      </c>
      <c r="S96" s="104">
        <v>2399606</v>
      </c>
      <c r="T96" s="101">
        <v>46054</v>
      </c>
      <c r="U96" s="235">
        <v>46081</v>
      </c>
      <c r="V96" s="104">
        <v>2399606</v>
      </c>
      <c r="W96" s="101">
        <v>46082</v>
      </c>
      <c r="X96" s="320">
        <v>46112</v>
      </c>
      <c r="Y96" s="104">
        <v>2399606</v>
      </c>
      <c r="Z96" s="141">
        <v>46113</v>
      </c>
      <c r="AA96" s="235">
        <v>46142</v>
      </c>
      <c r="AB96" s="104">
        <v>2399606</v>
      </c>
      <c r="AC96" s="141">
        <v>46143</v>
      </c>
      <c r="AD96" s="235">
        <v>46173</v>
      </c>
      <c r="AE96" s="104">
        <v>2399606</v>
      </c>
      <c r="AF96" s="141">
        <v>46174</v>
      </c>
      <c r="AG96" s="235">
        <v>46203</v>
      </c>
      <c r="AH96" s="102">
        <v>1199803</v>
      </c>
      <c r="AI96" s="141">
        <v>46204</v>
      </c>
      <c r="AJ96" s="141">
        <v>46218</v>
      </c>
      <c r="AK96" s="110"/>
      <c r="AN96" s="151"/>
      <c r="AQ96" s="151"/>
      <c r="AT96" s="151"/>
      <c r="AW96" s="151"/>
      <c r="BI96" s="143" t="s">
        <v>278</v>
      </c>
      <c r="BJ96" s="139" t="s">
        <v>332</v>
      </c>
      <c r="BK96" s="143" t="s">
        <v>280</v>
      </c>
      <c r="BL96" s="122">
        <v>35</v>
      </c>
      <c r="BM96" s="141">
        <v>46036</v>
      </c>
      <c r="BN96" s="156">
        <v>2238444243</v>
      </c>
      <c r="BO96" s="139">
        <v>218</v>
      </c>
      <c r="BP96" s="141">
        <v>46036</v>
      </c>
      <c r="BQ96" s="153">
        <v>14557610</v>
      </c>
      <c r="BR96" s="120"/>
      <c r="BS96" s="121"/>
      <c r="BY96" s="142"/>
      <c r="BZ96" s="151"/>
      <c r="CC96" s="151"/>
      <c r="CF96" s="108"/>
      <c r="CG96" s="108"/>
      <c r="CH96" s="108"/>
      <c r="CI96" s="108"/>
      <c r="CJ96" s="108"/>
      <c r="CK96" s="108"/>
      <c r="CL96" s="108"/>
      <c r="CM96" s="108"/>
      <c r="CN96" s="108"/>
      <c r="CO96" s="108"/>
      <c r="CP96" s="121"/>
      <c r="CQ96" s="108"/>
      <c r="CR96" s="108"/>
      <c r="CS96" s="147" t="s">
        <v>1884</v>
      </c>
      <c r="CT96" s="148">
        <v>1121918871</v>
      </c>
      <c r="CU96" s="139">
        <v>184</v>
      </c>
      <c r="CV96" s="139" t="s">
        <v>755</v>
      </c>
      <c r="CY96" s="143">
        <v>8299</v>
      </c>
      <c r="CZ96" s="143" t="s">
        <v>290</v>
      </c>
      <c r="DA96" s="318">
        <f t="shared" si="6"/>
        <v>14557610</v>
      </c>
      <c r="DB96" s="319">
        <f t="shared" si="7"/>
        <v>0</v>
      </c>
      <c r="DC96" s="318">
        <f t="shared" si="8"/>
        <v>0</v>
      </c>
      <c r="DZ96" s="211" t="s">
        <v>1619</v>
      </c>
      <c r="EA96" s="207" t="s">
        <v>1074</v>
      </c>
      <c r="EB96" s="154" t="e">
        <v>#N/A</v>
      </c>
      <c r="EC96" s="142" t="s">
        <v>288</v>
      </c>
      <c r="ED96" s="321"/>
    </row>
    <row r="97" spans="1:134" s="107" customFormat="1" hidden="1" x14ac:dyDescent="0.3">
      <c r="B97" s="145" t="s">
        <v>1620</v>
      </c>
      <c r="C97" s="181">
        <v>40391742</v>
      </c>
      <c r="D97" s="145" t="s">
        <v>458</v>
      </c>
      <c r="E97" s="145" t="s">
        <v>292</v>
      </c>
      <c r="F97" s="145" t="s">
        <v>459</v>
      </c>
      <c r="G97" s="98">
        <v>46036</v>
      </c>
      <c r="H97" s="104">
        <v>14557610</v>
      </c>
      <c r="I97" s="145" t="s">
        <v>1931</v>
      </c>
      <c r="J97" s="98">
        <v>46036</v>
      </c>
      <c r="K97" s="98">
        <v>46218</v>
      </c>
      <c r="L97" s="145" t="s">
        <v>288</v>
      </c>
      <c r="M97" s="145" t="s">
        <v>288</v>
      </c>
      <c r="N97" s="145" t="s">
        <v>288</v>
      </c>
      <c r="O97" s="122">
        <v>7</v>
      </c>
      <c r="P97" s="104">
        <v>1359777</v>
      </c>
      <c r="Q97" s="150">
        <v>46036</v>
      </c>
      <c r="R97" s="320">
        <v>46053</v>
      </c>
      <c r="S97" s="104">
        <v>2399606</v>
      </c>
      <c r="T97" s="101">
        <v>46054</v>
      </c>
      <c r="U97" s="235">
        <v>46081</v>
      </c>
      <c r="V97" s="104">
        <v>2399606</v>
      </c>
      <c r="W97" s="101">
        <v>46082</v>
      </c>
      <c r="X97" s="320">
        <v>46112</v>
      </c>
      <c r="Y97" s="104">
        <v>2399606</v>
      </c>
      <c r="Z97" s="141">
        <v>46113</v>
      </c>
      <c r="AA97" s="235">
        <v>46142</v>
      </c>
      <c r="AB97" s="104">
        <v>2399606</v>
      </c>
      <c r="AC97" s="141">
        <v>46143</v>
      </c>
      <c r="AD97" s="235">
        <v>46173</v>
      </c>
      <c r="AE97" s="104">
        <v>2399606</v>
      </c>
      <c r="AF97" s="141">
        <v>46174</v>
      </c>
      <c r="AG97" s="235">
        <v>46203</v>
      </c>
      <c r="AH97" s="102">
        <v>1199803</v>
      </c>
      <c r="AI97" s="141">
        <v>46204</v>
      </c>
      <c r="AJ97" s="141">
        <v>46218</v>
      </c>
      <c r="AK97" s="110"/>
      <c r="AN97" s="151"/>
      <c r="AQ97" s="151"/>
      <c r="AT97" s="151"/>
      <c r="AW97" s="151"/>
      <c r="BI97" s="143" t="s">
        <v>278</v>
      </c>
      <c r="BJ97" s="139" t="s">
        <v>332</v>
      </c>
      <c r="BK97" s="143" t="s">
        <v>280</v>
      </c>
      <c r="BL97" s="122">
        <v>35</v>
      </c>
      <c r="BM97" s="141">
        <v>46036</v>
      </c>
      <c r="BN97" s="156">
        <v>2238444243</v>
      </c>
      <c r="BO97" s="139">
        <v>147</v>
      </c>
      <c r="BP97" s="141">
        <v>46036</v>
      </c>
      <c r="BQ97" s="153">
        <v>14557610</v>
      </c>
      <c r="BR97" s="120"/>
      <c r="BS97" s="121"/>
      <c r="BY97" s="142"/>
      <c r="BZ97" s="151"/>
      <c r="CC97" s="151"/>
      <c r="CF97" s="108"/>
      <c r="CG97" s="108"/>
      <c r="CH97" s="108"/>
      <c r="CI97" s="108"/>
      <c r="CJ97" s="108"/>
      <c r="CK97" s="108"/>
      <c r="CL97" s="108"/>
      <c r="CM97" s="108"/>
      <c r="CN97" s="108"/>
      <c r="CO97" s="108"/>
      <c r="CP97" s="108"/>
      <c r="CQ97" s="108"/>
      <c r="CR97" s="108"/>
      <c r="CS97" s="147" t="s">
        <v>717</v>
      </c>
      <c r="CT97" s="148">
        <v>40391742</v>
      </c>
      <c r="CU97" s="139">
        <v>184</v>
      </c>
      <c r="CV97" s="139" t="s">
        <v>756</v>
      </c>
      <c r="CY97" s="143">
        <v>7490</v>
      </c>
      <c r="CZ97" s="143" t="s">
        <v>290</v>
      </c>
      <c r="DA97" s="318">
        <f t="shared" si="6"/>
        <v>14557610</v>
      </c>
      <c r="DB97" s="319">
        <f t="shared" si="7"/>
        <v>0</v>
      </c>
      <c r="DC97" s="318">
        <f t="shared" si="8"/>
        <v>0</v>
      </c>
      <c r="DZ97" s="211" t="s">
        <v>1621</v>
      </c>
      <c r="EA97" s="207" t="s">
        <v>1075</v>
      </c>
      <c r="EB97" s="154" t="e">
        <v>#N/A</v>
      </c>
      <c r="EC97" s="142" t="s">
        <v>288</v>
      </c>
      <c r="ED97" s="321"/>
    </row>
    <row r="98" spans="1:134" s="107" customFormat="1" hidden="1" x14ac:dyDescent="0.3">
      <c r="A98" s="184"/>
      <c r="B98" s="145" t="s">
        <v>1622</v>
      </c>
      <c r="C98" s="181">
        <v>35261474</v>
      </c>
      <c r="D98" s="184" t="s">
        <v>460</v>
      </c>
      <c r="E98" s="145" t="s">
        <v>292</v>
      </c>
      <c r="F98" s="145" t="s">
        <v>461</v>
      </c>
      <c r="G98" s="98">
        <v>46036</v>
      </c>
      <c r="H98" s="104">
        <v>14557610</v>
      </c>
      <c r="I98" s="145" t="s">
        <v>1931</v>
      </c>
      <c r="J98" s="98">
        <v>46036</v>
      </c>
      <c r="K98" s="98">
        <v>46218</v>
      </c>
      <c r="L98" s="145" t="s">
        <v>288</v>
      </c>
      <c r="M98" s="145" t="s">
        <v>288</v>
      </c>
      <c r="N98" s="145" t="s">
        <v>288</v>
      </c>
      <c r="O98" s="122">
        <v>7</v>
      </c>
      <c r="P98" s="104">
        <v>1359777</v>
      </c>
      <c r="Q98" s="150">
        <v>46036</v>
      </c>
      <c r="R98" s="320">
        <v>46053</v>
      </c>
      <c r="S98" s="104">
        <v>2399606</v>
      </c>
      <c r="T98" s="101">
        <v>46054</v>
      </c>
      <c r="U98" s="235">
        <v>46081</v>
      </c>
      <c r="V98" s="104">
        <v>2399606</v>
      </c>
      <c r="W98" s="101">
        <v>46082</v>
      </c>
      <c r="X98" s="320">
        <v>46112</v>
      </c>
      <c r="Y98" s="104">
        <v>2399606</v>
      </c>
      <c r="Z98" s="141">
        <v>46113</v>
      </c>
      <c r="AA98" s="235">
        <v>46142</v>
      </c>
      <c r="AB98" s="104">
        <v>2399606</v>
      </c>
      <c r="AC98" s="141">
        <v>46143</v>
      </c>
      <c r="AD98" s="235">
        <v>46173</v>
      </c>
      <c r="AE98" s="104">
        <v>2399606</v>
      </c>
      <c r="AF98" s="141">
        <v>46174</v>
      </c>
      <c r="AG98" s="235">
        <v>46203</v>
      </c>
      <c r="AH98" s="102">
        <v>1199803</v>
      </c>
      <c r="AI98" s="141">
        <v>46204</v>
      </c>
      <c r="AJ98" s="141">
        <v>46218</v>
      </c>
      <c r="AK98" s="110"/>
      <c r="AN98" s="151"/>
      <c r="AQ98" s="151"/>
      <c r="AT98" s="151"/>
      <c r="AW98" s="151"/>
      <c r="BI98" s="143" t="s">
        <v>278</v>
      </c>
      <c r="BJ98" s="139" t="s">
        <v>332</v>
      </c>
      <c r="BK98" s="143" t="s">
        <v>280</v>
      </c>
      <c r="BL98" s="122">
        <v>35</v>
      </c>
      <c r="BM98" s="141">
        <v>46036</v>
      </c>
      <c r="BN98" s="156">
        <v>2238444243</v>
      </c>
      <c r="BO98" s="139">
        <v>136</v>
      </c>
      <c r="BP98" s="141">
        <v>46036</v>
      </c>
      <c r="BQ98" s="153">
        <v>14557610</v>
      </c>
      <c r="BR98" s="120"/>
      <c r="BS98" s="121"/>
      <c r="BY98" s="142"/>
      <c r="BZ98" s="151"/>
      <c r="CC98" s="151"/>
      <c r="CF98" s="108"/>
      <c r="CG98" s="108"/>
      <c r="CH98" s="108"/>
      <c r="CI98" s="108"/>
      <c r="CJ98" s="108"/>
      <c r="CK98" s="108"/>
      <c r="CL98" s="108"/>
      <c r="CM98" s="108"/>
      <c r="CN98" s="108"/>
      <c r="CO98" s="108"/>
      <c r="CP98" s="121"/>
      <c r="CQ98" s="108"/>
      <c r="CR98" s="108"/>
      <c r="CS98" s="147" t="s">
        <v>1932</v>
      </c>
      <c r="CT98" s="148">
        <v>35261474</v>
      </c>
      <c r="CU98" s="139">
        <v>184</v>
      </c>
      <c r="CV98" s="139" t="s">
        <v>756</v>
      </c>
      <c r="CY98" s="143">
        <v>8299</v>
      </c>
      <c r="CZ98" s="143" t="s">
        <v>290</v>
      </c>
      <c r="DA98" s="318">
        <f t="shared" si="6"/>
        <v>14557610</v>
      </c>
      <c r="DB98" s="319">
        <f t="shared" si="7"/>
        <v>0</v>
      </c>
      <c r="DC98" s="318">
        <f t="shared" si="8"/>
        <v>0</v>
      </c>
      <c r="DZ98" s="211" t="s">
        <v>1623</v>
      </c>
      <c r="EA98" s="207" t="s">
        <v>1075</v>
      </c>
      <c r="EB98" s="154" t="e">
        <v>#N/A</v>
      </c>
      <c r="EC98" s="142" t="s">
        <v>288</v>
      </c>
      <c r="ED98" s="321"/>
    </row>
    <row r="99" spans="1:134" s="107" customFormat="1" hidden="1" x14ac:dyDescent="0.3">
      <c r="A99" s="145"/>
      <c r="B99" s="145" t="s">
        <v>1624</v>
      </c>
      <c r="C99" s="181">
        <v>35261731</v>
      </c>
      <c r="D99" s="145" t="s">
        <v>462</v>
      </c>
      <c r="E99" s="145" t="s">
        <v>292</v>
      </c>
      <c r="F99" s="145" t="s">
        <v>461</v>
      </c>
      <c r="G99" s="98">
        <v>46036</v>
      </c>
      <c r="H99" s="104">
        <v>14557610</v>
      </c>
      <c r="I99" s="145" t="s">
        <v>1931</v>
      </c>
      <c r="J99" s="98">
        <v>46036</v>
      </c>
      <c r="K99" s="98">
        <v>46218</v>
      </c>
      <c r="L99" s="145" t="s">
        <v>288</v>
      </c>
      <c r="M99" s="145" t="s">
        <v>288</v>
      </c>
      <c r="N99" s="145" t="s">
        <v>288</v>
      </c>
      <c r="O99" s="122">
        <v>7</v>
      </c>
      <c r="P99" s="104">
        <v>1359777</v>
      </c>
      <c r="Q99" s="150">
        <v>46036</v>
      </c>
      <c r="R99" s="320">
        <v>46053</v>
      </c>
      <c r="S99" s="104">
        <v>2399606</v>
      </c>
      <c r="T99" s="101">
        <v>46054</v>
      </c>
      <c r="U99" s="235">
        <v>46081</v>
      </c>
      <c r="V99" s="104">
        <v>2399606</v>
      </c>
      <c r="W99" s="101">
        <v>46082</v>
      </c>
      <c r="X99" s="320">
        <v>46112</v>
      </c>
      <c r="Y99" s="104">
        <v>2399606</v>
      </c>
      <c r="Z99" s="141">
        <v>46113</v>
      </c>
      <c r="AA99" s="235">
        <v>46142</v>
      </c>
      <c r="AB99" s="104">
        <v>2399606</v>
      </c>
      <c r="AC99" s="141">
        <v>46143</v>
      </c>
      <c r="AD99" s="235">
        <v>46173</v>
      </c>
      <c r="AE99" s="104">
        <v>2399606</v>
      </c>
      <c r="AF99" s="141">
        <v>46174</v>
      </c>
      <c r="AG99" s="235">
        <v>46203</v>
      </c>
      <c r="AH99" s="102">
        <v>1199803</v>
      </c>
      <c r="AI99" s="141">
        <v>46204</v>
      </c>
      <c r="AJ99" s="141">
        <v>46218</v>
      </c>
      <c r="AK99" s="110"/>
      <c r="AN99" s="151"/>
      <c r="AQ99" s="151"/>
      <c r="AT99" s="151"/>
      <c r="AW99" s="151"/>
      <c r="BI99" s="143" t="s">
        <v>278</v>
      </c>
      <c r="BJ99" s="139" t="s">
        <v>332</v>
      </c>
      <c r="BK99" s="143" t="s">
        <v>280</v>
      </c>
      <c r="BL99" s="122">
        <v>35</v>
      </c>
      <c r="BM99" s="141">
        <v>46036</v>
      </c>
      <c r="BN99" s="156">
        <v>2238444243</v>
      </c>
      <c r="BO99" s="139">
        <v>137</v>
      </c>
      <c r="BP99" s="141">
        <v>46036</v>
      </c>
      <c r="BQ99" s="153">
        <v>14557610</v>
      </c>
      <c r="BR99" s="120"/>
      <c r="BS99" s="121"/>
      <c r="BY99" s="142"/>
      <c r="BZ99" s="151"/>
      <c r="CC99" s="151"/>
      <c r="CF99" s="108"/>
      <c r="CG99" s="108"/>
      <c r="CH99" s="108"/>
      <c r="CI99" s="108"/>
      <c r="CJ99" s="108"/>
      <c r="CK99" s="108"/>
      <c r="CL99" s="108"/>
      <c r="CM99" s="108"/>
      <c r="CN99" s="108"/>
      <c r="CO99" s="108"/>
      <c r="CP99" s="108"/>
      <c r="CQ99" s="108"/>
      <c r="CR99" s="108"/>
      <c r="CS99" s="147" t="s">
        <v>718</v>
      </c>
      <c r="CT99" s="149">
        <v>35261731</v>
      </c>
      <c r="CU99" s="139">
        <v>184</v>
      </c>
      <c r="CV99" s="139" t="s">
        <v>756</v>
      </c>
      <c r="CY99" s="143">
        <v>8211</v>
      </c>
      <c r="CZ99" s="143" t="s">
        <v>290</v>
      </c>
      <c r="DA99" s="318">
        <f t="shared" si="6"/>
        <v>14557610</v>
      </c>
      <c r="DB99" s="319">
        <f t="shared" si="7"/>
        <v>0</v>
      </c>
      <c r="DC99" s="318">
        <f t="shared" si="8"/>
        <v>0</v>
      </c>
      <c r="DZ99" s="211" t="s">
        <v>1625</v>
      </c>
      <c r="EA99" s="207" t="s">
        <v>1075</v>
      </c>
      <c r="EB99" s="154" t="e">
        <v>#N/A</v>
      </c>
      <c r="EC99" s="142" t="s">
        <v>288</v>
      </c>
      <c r="ED99" s="321"/>
    </row>
    <row r="100" spans="1:134" s="107" customFormat="1" hidden="1" x14ac:dyDescent="0.3">
      <c r="A100" s="107" t="s">
        <v>366</v>
      </c>
      <c r="B100" s="145" t="s">
        <v>1626</v>
      </c>
      <c r="C100" s="181">
        <v>1121839035</v>
      </c>
      <c r="D100" s="145" t="s">
        <v>367</v>
      </c>
      <c r="E100" s="145" t="s">
        <v>292</v>
      </c>
      <c r="F100" s="145" t="s">
        <v>368</v>
      </c>
      <c r="G100" s="98">
        <v>46036</v>
      </c>
      <c r="H100" s="104">
        <v>19303593</v>
      </c>
      <c r="I100" s="145" t="s">
        <v>1931</v>
      </c>
      <c r="J100" s="98">
        <v>46036</v>
      </c>
      <c r="K100" s="98">
        <v>46218</v>
      </c>
      <c r="L100" s="145" t="s">
        <v>288</v>
      </c>
      <c r="M100" s="145" t="s">
        <v>288</v>
      </c>
      <c r="N100" s="145" t="s">
        <v>288</v>
      </c>
      <c r="O100" s="122">
        <v>7</v>
      </c>
      <c r="P100" s="104">
        <v>1803083</v>
      </c>
      <c r="Q100" s="150">
        <v>46036</v>
      </c>
      <c r="R100" s="320">
        <v>46053</v>
      </c>
      <c r="S100" s="104">
        <v>3181911</v>
      </c>
      <c r="T100" s="101">
        <v>46054</v>
      </c>
      <c r="U100" s="235">
        <v>46081</v>
      </c>
      <c r="V100" s="104">
        <v>3181911</v>
      </c>
      <c r="W100" s="101">
        <v>46082</v>
      </c>
      <c r="X100" s="320">
        <v>46112</v>
      </c>
      <c r="Y100" s="104">
        <v>3181911</v>
      </c>
      <c r="Z100" s="141">
        <v>46113</v>
      </c>
      <c r="AA100" s="235">
        <v>46142</v>
      </c>
      <c r="AB100" s="104">
        <v>3181911</v>
      </c>
      <c r="AC100" s="141">
        <v>46143</v>
      </c>
      <c r="AD100" s="235">
        <v>46173</v>
      </c>
      <c r="AE100" s="104">
        <v>3181911</v>
      </c>
      <c r="AF100" s="141">
        <v>46174</v>
      </c>
      <c r="AG100" s="235">
        <v>46203</v>
      </c>
      <c r="AH100" s="102">
        <v>1590955</v>
      </c>
      <c r="AI100" s="141">
        <v>46204</v>
      </c>
      <c r="AJ100" s="141">
        <v>46218</v>
      </c>
      <c r="AK100" s="110"/>
      <c r="AN100" s="151"/>
      <c r="AQ100" s="151"/>
      <c r="AT100" s="151"/>
      <c r="AW100" s="151"/>
      <c r="BI100" s="143" t="s">
        <v>278</v>
      </c>
      <c r="BJ100" s="139" t="s">
        <v>332</v>
      </c>
      <c r="BK100" s="143" t="s">
        <v>280</v>
      </c>
      <c r="BL100" s="122">
        <v>35</v>
      </c>
      <c r="BM100" s="141">
        <v>46036</v>
      </c>
      <c r="BN100" s="156">
        <v>2238444243</v>
      </c>
      <c r="BO100" s="139">
        <v>250</v>
      </c>
      <c r="BP100" s="141">
        <v>46036</v>
      </c>
      <c r="BQ100" s="153">
        <v>19303593</v>
      </c>
      <c r="BR100" s="120"/>
      <c r="BS100" s="121"/>
      <c r="BY100" s="142"/>
      <c r="BZ100" s="151"/>
      <c r="CC100" s="151"/>
      <c r="CF100" s="108"/>
      <c r="CG100" s="108"/>
      <c r="CH100" s="108"/>
      <c r="CI100" s="108"/>
      <c r="CJ100" s="108"/>
      <c r="CK100" s="108"/>
      <c r="CL100" s="108"/>
      <c r="CM100" s="108"/>
      <c r="CN100" s="108"/>
      <c r="CO100" s="108"/>
      <c r="CP100" s="121"/>
      <c r="CQ100" s="108"/>
      <c r="CR100" s="108"/>
      <c r="CS100" s="147" t="s">
        <v>1933</v>
      </c>
      <c r="CT100" s="148">
        <v>1121839035.0999999</v>
      </c>
      <c r="CU100" s="139">
        <v>184</v>
      </c>
      <c r="CV100" s="139" t="s">
        <v>756</v>
      </c>
      <c r="CY100" s="143">
        <v>9007</v>
      </c>
      <c r="CZ100" s="143" t="s">
        <v>290</v>
      </c>
      <c r="DA100" s="318">
        <f t="shared" si="6"/>
        <v>19303593</v>
      </c>
      <c r="DB100" s="319">
        <f t="shared" si="7"/>
        <v>0</v>
      </c>
      <c r="DC100" s="318">
        <f t="shared" si="8"/>
        <v>0</v>
      </c>
      <c r="DZ100" s="211" t="s">
        <v>1627</v>
      </c>
      <c r="EA100" s="207" t="s">
        <v>1075</v>
      </c>
      <c r="EB100" s="154" t="e">
        <v>#N/A</v>
      </c>
      <c r="EC100" s="142" t="s">
        <v>288</v>
      </c>
      <c r="ED100" s="321"/>
    </row>
    <row r="101" spans="1:134" s="107" customFormat="1" hidden="1" x14ac:dyDescent="0.3">
      <c r="A101" s="145"/>
      <c r="B101" s="145" t="s">
        <v>1628</v>
      </c>
      <c r="C101" s="181">
        <v>1121936076</v>
      </c>
      <c r="D101" s="145" t="s">
        <v>369</v>
      </c>
      <c r="E101" s="145" t="s">
        <v>291</v>
      </c>
      <c r="F101" s="145" t="s">
        <v>370</v>
      </c>
      <c r="G101" s="98">
        <v>46036</v>
      </c>
      <c r="H101" s="104">
        <v>20551907</v>
      </c>
      <c r="I101" s="145" t="s">
        <v>1931</v>
      </c>
      <c r="J101" s="98">
        <v>46036</v>
      </c>
      <c r="K101" s="98">
        <v>46218</v>
      </c>
      <c r="L101" s="145" t="s">
        <v>288</v>
      </c>
      <c r="M101" s="145" t="s">
        <v>288</v>
      </c>
      <c r="N101" s="145" t="s">
        <v>288</v>
      </c>
      <c r="O101" s="122">
        <v>7</v>
      </c>
      <c r="P101" s="104">
        <v>1919684</v>
      </c>
      <c r="Q101" s="150">
        <v>46036</v>
      </c>
      <c r="R101" s="320">
        <v>46053</v>
      </c>
      <c r="S101" s="104">
        <v>3387677</v>
      </c>
      <c r="T101" s="101">
        <v>46054</v>
      </c>
      <c r="U101" s="235">
        <v>46081</v>
      </c>
      <c r="V101" s="104">
        <v>3387677</v>
      </c>
      <c r="W101" s="101">
        <v>46082</v>
      </c>
      <c r="X101" s="320">
        <v>46112</v>
      </c>
      <c r="Y101" s="104">
        <v>3387677</v>
      </c>
      <c r="Z101" s="141">
        <v>46113</v>
      </c>
      <c r="AA101" s="235">
        <v>46142</v>
      </c>
      <c r="AB101" s="104">
        <v>3387677</v>
      </c>
      <c r="AC101" s="141">
        <v>46143</v>
      </c>
      <c r="AD101" s="235">
        <v>46173</v>
      </c>
      <c r="AE101" s="104">
        <v>3387677</v>
      </c>
      <c r="AF101" s="141">
        <v>46174</v>
      </c>
      <c r="AG101" s="235">
        <v>46203</v>
      </c>
      <c r="AH101" s="102">
        <v>1693838</v>
      </c>
      <c r="AI101" s="141">
        <v>46204</v>
      </c>
      <c r="AJ101" s="141">
        <v>46218</v>
      </c>
      <c r="AK101" s="110"/>
      <c r="AN101" s="151"/>
      <c r="AQ101" s="151"/>
      <c r="AT101" s="151"/>
      <c r="AW101" s="151"/>
      <c r="BI101" s="143" t="s">
        <v>278</v>
      </c>
      <c r="BJ101" s="139" t="s">
        <v>332</v>
      </c>
      <c r="BK101" s="143" t="s">
        <v>280</v>
      </c>
      <c r="BL101" s="122">
        <v>35</v>
      </c>
      <c r="BM101" s="141">
        <v>46036</v>
      </c>
      <c r="BN101" s="156">
        <v>2238444243</v>
      </c>
      <c r="BO101" s="139">
        <v>221</v>
      </c>
      <c r="BP101" s="141">
        <v>46036</v>
      </c>
      <c r="BQ101" s="153">
        <v>20551907</v>
      </c>
      <c r="BR101" s="120"/>
      <c r="BS101" s="121"/>
      <c r="BY101" s="142"/>
      <c r="BZ101" s="151"/>
      <c r="CC101" s="151"/>
      <c r="CF101" s="108"/>
      <c r="CG101" s="108"/>
      <c r="CH101" s="108"/>
      <c r="CI101" s="108"/>
      <c r="CJ101" s="108"/>
      <c r="CK101" s="108"/>
      <c r="CL101" s="108"/>
      <c r="CM101" s="108"/>
      <c r="CN101" s="108"/>
      <c r="CO101" s="108"/>
      <c r="CP101" s="121"/>
      <c r="CQ101" s="108"/>
      <c r="CR101" s="108"/>
      <c r="CS101" s="147" t="s">
        <v>439</v>
      </c>
      <c r="CT101" s="149">
        <v>1121936076</v>
      </c>
      <c r="CU101" s="139">
        <v>184</v>
      </c>
      <c r="CV101" s="139" t="s">
        <v>757</v>
      </c>
      <c r="CY101" s="143">
        <v>8299</v>
      </c>
      <c r="CZ101" s="143" t="s">
        <v>290</v>
      </c>
      <c r="DA101" s="318">
        <f t="shared" si="6"/>
        <v>20551907</v>
      </c>
      <c r="DB101" s="319">
        <f t="shared" si="7"/>
        <v>0</v>
      </c>
      <c r="DC101" s="318">
        <f t="shared" si="8"/>
        <v>0</v>
      </c>
      <c r="DZ101" s="211" t="s">
        <v>1629</v>
      </c>
      <c r="EA101" s="207" t="s">
        <v>1076</v>
      </c>
      <c r="EB101" s="154" t="e">
        <v>#N/A</v>
      </c>
      <c r="EC101" s="142" t="s">
        <v>288</v>
      </c>
      <c r="ED101" s="321"/>
    </row>
    <row r="102" spans="1:134" s="107" customFormat="1" hidden="1" x14ac:dyDescent="0.3">
      <c r="A102" s="180"/>
      <c r="B102" s="145" t="s">
        <v>1630</v>
      </c>
      <c r="C102" s="183">
        <v>40443276</v>
      </c>
      <c r="D102" s="107" t="s">
        <v>463</v>
      </c>
      <c r="E102" s="145" t="s">
        <v>291</v>
      </c>
      <c r="F102" s="145" t="s">
        <v>370</v>
      </c>
      <c r="G102" s="98">
        <v>46036</v>
      </c>
      <c r="H102" s="104">
        <v>20551907</v>
      </c>
      <c r="I102" s="145" t="s">
        <v>1931</v>
      </c>
      <c r="J102" s="98">
        <v>46036</v>
      </c>
      <c r="K102" s="98">
        <v>46218</v>
      </c>
      <c r="L102" s="145" t="s">
        <v>288</v>
      </c>
      <c r="M102" s="145" t="s">
        <v>288</v>
      </c>
      <c r="N102" s="145" t="s">
        <v>288</v>
      </c>
      <c r="O102" s="122">
        <v>7</v>
      </c>
      <c r="P102" s="104">
        <v>1919684</v>
      </c>
      <c r="Q102" s="150">
        <v>46036</v>
      </c>
      <c r="R102" s="320">
        <v>46053</v>
      </c>
      <c r="S102" s="104">
        <v>3387677</v>
      </c>
      <c r="T102" s="101">
        <v>46054</v>
      </c>
      <c r="U102" s="235">
        <v>46081</v>
      </c>
      <c r="V102" s="104">
        <v>3387677</v>
      </c>
      <c r="W102" s="101">
        <v>46082</v>
      </c>
      <c r="X102" s="320">
        <v>46112</v>
      </c>
      <c r="Y102" s="104">
        <v>3387677</v>
      </c>
      <c r="Z102" s="141">
        <v>46113</v>
      </c>
      <c r="AA102" s="235">
        <v>46142</v>
      </c>
      <c r="AB102" s="104">
        <v>3387677</v>
      </c>
      <c r="AC102" s="141">
        <v>46143</v>
      </c>
      <c r="AD102" s="235">
        <v>46173</v>
      </c>
      <c r="AE102" s="104">
        <v>3387677</v>
      </c>
      <c r="AF102" s="141">
        <v>46174</v>
      </c>
      <c r="AG102" s="235">
        <v>46203</v>
      </c>
      <c r="AH102" s="102">
        <v>1693838</v>
      </c>
      <c r="AI102" s="141">
        <v>46204</v>
      </c>
      <c r="AJ102" s="141">
        <v>46218</v>
      </c>
      <c r="AK102" s="110"/>
      <c r="AN102" s="151"/>
      <c r="AQ102" s="151"/>
      <c r="AT102" s="151"/>
      <c r="AW102" s="151"/>
      <c r="BI102" s="143" t="s">
        <v>278</v>
      </c>
      <c r="BJ102" s="139" t="s">
        <v>332</v>
      </c>
      <c r="BK102" s="143" t="s">
        <v>280</v>
      </c>
      <c r="BL102" s="122">
        <v>35</v>
      </c>
      <c r="BM102" s="141">
        <v>46036</v>
      </c>
      <c r="BN102" s="156">
        <v>2238444243</v>
      </c>
      <c r="BO102" s="139">
        <v>153</v>
      </c>
      <c r="BP102" s="141">
        <v>46036</v>
      </c>
      <c r="BQ102" s="153">
        <v>20551907</v>
      </c>
      <c r="BR102" s="120"/>
      <c r="BS102" s="121"/>
      <c r="BY102" s="142"/>
      <c r="BZ102" s="151"/>
      <c r="CC102" s="151"/>
      <c r="CF102" s="108"/>
      <c r="CG102" s="108"/>
      <c r="CH102" s="108"/>
      <c r="CI102" s="108"/>
      <c r="CJ102" s="108"/>
      <c r="CK102" s="108"/>
      <c r="CL102" s="108"/>
      <c r="CM102" s="108"/>
      <c r="CN102" s="108"/>
      <c r="CO102" s="108"/>
      <c r="CP102" s="108"/>
      <c r="CQ102" s="108"/>
      <c r="CR102" s="108"/>
      <c r="CS102" s="147" t="s">
        <v>1934</v>
      </c>
      <c r="CT102" s="100">
        <v>40443276</v>
      </c>
      <c r="CU102" s="139">
        <v>184</v>
      </c>
      <c r="CV102" s="139" t="s">
        <v>757</v>
      </c>
      <c r="CY102" s="143">
        <v>8299</v>
      </c>
      <c r="CZ102" s="143" t="s">
        <v>290</v>
      </c>
      <c r="DA102" s="318">
        <f t="shared" si="6"/>
        <v>20551907</v>
      </c>
      <c r="DB102" s="319">
        <f t="shared" si="7"/>
        <v>0</v>
      </c>
      <c r="DC102" s="318">
        <f t="shared" si="8"/>
        <v>0</v>
      </c>
      <c r="DZ102" s="211" t="s">
        <v>1631</v>
      </c>
      <c r="EA102" s="207" t="s">
        <v>1076</v>
      </c>
      <c r="EB102" s="154" t="e">
        <v>#N/A</v>
      </c>
      <c r="EC102" s="142" t="s">
        <v>288</v>
      </c>
      <c r="ED102" s="321"/>
    </row>
    <row r="103" spans="1:134" s="107" customFormat="1" hidden="1" x14ac:dyDescent="0.3">
      <c r="A103" s="145"/>
      <c r="B103" s="145" t="s">
        <v>1632</v>
      </c>
      <c r="C103" s="181">
        <v>40444467</v>
      </c>
      <c r="D103" s="145" t="s">
        <v>464</v>
      </c>
      <c r="E103" s="145" t="s">
        <v>291</v>
      </c>
      <c r="F103" s="145" t="s">
        <v>465</v>
      </c>
      <c r="G103" s="98">
        <v>46036</v>
      </c>
      <c r="H103" s="104">
        <v>18331531</v>
      </c>
      <c r="I103" s="145" t="s">
        <v>1931</v>
      </c>
      <c r="J103" s="98">
        <v>46036</v>
      </c>
      <c r="K103" s="98">
        <v>46218</v>
      </c>
      <c r="L103" s="145" t="s">
        <v>288</v>
      </c>
      <c r="M103" s="145" t="s">
        <v>288</v>
      </c>
      <c r="N103" s="145" t="s">
        <v>288</v>
      </c>
      <c r="O103" s="122">
        <v>7</v>
      </c>
      <c r="P103" s="104">
        <v>1712286</v>
      </c>
      <c r="Q103" s="150">
        <v>46036</v>
      </c>
      <c r="R103" s="320">
        <v>46053</v>
      </c>
      <c r="S103" s="104">
        <v>3021681</v>
      </c>
      <c r="T103" s="101">
        <v>46054</v>
      </c>
      <c r="U103" s="235">
        <v>46081</v>
      </c>
      <c r="V103" s="104">
        <v>3021681</v>
      </c>
      <c r="W103" s="101">
        <v>46082</v>
      </c>
      <c r="X103" s="320">
        <v>46112</v>
      </c>
      <c r="Y103" s="104">
        <v>3021681</v>
      </c>
      <c r="Z103" s="141">
        <v>46113</v>
      </c>
      <c r="AA103" s="235">
        <v>46142</v>
      </c>
      <c r="AB103" s="104">
        <v>3021681</v>
      </c>
      <c r="AC103" s="141">
        <v>46143</v>
      </c>
      <c r="AD103" s="235">
        <v>46173</v>
      </c>
      <c r="AE103" s="104">
        <v>3021681</v>
      </c>
      <c r="AF103" s="141">
        <v>46174</v>
      </c>
      <c r="AG103" s="235">
        <v>46203</v>
      </c>
      <c r="AH103" s="102">
        <v>1510840</v>
      </c>
      <c r="AI103" s="141">
        <v>46204</v>
      </c>
      <c r="AJ103" s="141">
        <v>46218</v>
      </c>
      <c r="AK103" s="110"/>
      <c r="AN103" s="151"/>
      <c r="AQ103" s="151"/>
      <c r="AT103" s="151"/>
      <c r="AW103" s="151"/>
      <c r="BI103" s="143" t="s">
        <v>278</v>
      </c>
      <c r="BJ103" s="139" t="s">
        <v>332</v>
      </c>
      <c r="BK103" s="143" t="s">
        <v>280</v>
      </c>
      <c r="BL103" s="122">
        <v>35</v>
      </c>
      <c r="BM103" s="141">
        <v>46036</v>
      </c>
      <c r="BN103" s="156">
        <v>2238444243</v>
      </c>
      <c r="BO103" s="139">
        <v>154</v>
      </c>
      <c r="BP103" s="141">
        <v>46036</v>
      </c>
      <c r="BQ103" s="153">
        <v>18331531</v>
      </c>
      <c r="BR103" s="120"/>
      <c r="BS103" s="121"/>
      <c r="BY103" s="142"/>
      <c r="BZ103" s="151"/>
      <c r="CC103" s="151"/>
      <c r="CF103" s="108"/>
      <c r="CG103" s="108"/>
      <c r="CH103" s="108"/>
      <c r="CI103" s="108"/>
      <c r="CJ103" s="108"/>
      <c r="CK103" s="108"/>
      <c r="CL103" s="108"/>
      <c r="CM103" s="108"/>
      <c r="CN103" s="108"/>
      <c r="CO103" s="108"/>
      <c r="CP103" s="121"/>
      <c r="CQ103" s="108"/>
      <c r="CR103" s="108"/>
      <c r="CS103" s="147" t="s">
        <v>1935</v>
      </c>
      <c r="CT103" s="149">
        <v>40444467</v>
      </c>
      <c r="CU103" s="139">
        <v>184</v>
      </c>
      <c r="CV103" s="139" t="s">
        <v>757</v>
      </c>
      <c r="CY103" s="143">
        <v>8299</v>
      </c>
      <c r="CZ103" s="143" t="s">
        <v>290</v>
      </c>
      <c r="DA103" s="318">
        <f t="shared" si="6"/>
        <v>18331531</v>
      </c>
      <c r="DB103" s="319">
        <f t="shared" si="7"/>
        <v>0</v>
      </c>
      <c r="DC103" s="318">
        <f t="shared" si="8"/>
        <v>0</v>
      </c>
      <c r="DZ103" s="211" t="s">
        <v>1633</v>
      </c>
      <c r="EA103" s="207" t="s">
        <v>703</v>
      </c>
      <c r="EB103" s="154" t="e">
        <v>#N/A</v>
      </c>
      <c r="EC103" s="142" t="s">
        <v>288</v>
      </c>
      <c r="ED103" s="321"/>
    </row>
    <row r="104" spans="1:134" s="107" customFormat="1" hidden="1" x14ac:dyDescent="0.3">
      <c r="A104" s="145"/>
      <c r="B104" s="145" t="s">
        <v>1634</v>
      </c>
      <c r="C104" s="183">
        <v>40362349</v>
      </c>
      <c r="D104" s="145" t="s">
        <v>466</v>
      </c>
      <c r="E104" s="145" t="s">
        <v>292</v>
      </c>
      <c r="F104" s="145" t="s">
        <v>467</v>
      </c>
      <c r="G104" s="98">
        <v>46036</v>
      </c>
      <c r="H104" s="104">
        <v>16270260</v>
      </c>
      <c r="I104" s="145" t="s">
        <v>1931</v>
      </c>
      <c r="J104" s="98">
        <v>46036</v>
      </c>
      <c r="K104" s="98">
        <v>46218</v>
      </c>
      <c r="L104" s="145" t="s">
        <v>288</v>
      </c>
      <c r="M104" s="145" t="s">
        <v>288</v>
      </c>
      <c r="N104" s="145" t="s">
        <v>288</v>
      </c>
      <c r="O104" s="122">
        <v>7</v>
      </c>
      <c r="P104" s="104">
        <v>1519750</v>
      </c>
      <c r="Q104" s="150">
        <v>46036</v>
      </c>
      <c r="R104" s="320">
        <v>46053</v>
      </c>
      <c r="S104" s="104">
        <v>2681911</v>
      </c>
      <c r="T104" s="101">
        <v>46054</v>
      </c>
      <c r="U104" s="235">
        <v>46081</v>
      </c>
      <c r="V104" s="104">
        <v>2681911</v>
      </c>
      <c r="W104" s="101">
        <v>46082</v>
      </c>
      <c r="X104" s="320">
        <v>46112</v>
      </c>
      <c r="Y104" s="104">
        <v>2681911</v>
      </c>
      <c r="Z104" s="141">
        <v>46113</v>
      </c>
      <c r="AA104" s="235">
        <v>46142</v>
      </c>
      <c r="AB104" s="104">
        <v>2681911</v>
      </c>
      <c r="AC104" s="141">
        <v>46143</v>
      </c>
      <c r="AD104" s="235">
        <v>46173</v>
      </c>
      <c r="AE104" s="104">
        <v>2681911</v>
      </c>
      <c r="AF104" s="141">
        <v>46174</v>
      </c>
      <c r="AG104" s="235">
        <v>46203</v>
      </c>
      <c r="AH104" s="102">
        <v>1340955</v>
      </c>
      <c r="AI104" s="141">
        <v>46204</v>
      </c>
      <c r="AJ104" s="141">
        <v>46218</v>
      </c>
      <c r="AK104" s="110"/>
      <c r="AN104" s="151"/>
      <c r="AQ104" s="151"/>
      <c r="AT104" s="151"/>
      <c r="AW104" s="151"/>
      <c r="BI104" s="143" t="s">
        <v>278</v>
      </c>
      <c r="BJ104" s="139" t="s">
        <v>332</v>
      </c>
      <c r="BK104" s="143" t="s">
        <v>280</v>
      </c>
      <c r="BL104" s="122">
        <v>35</v>
      </c>
      <c r="BM104" s="141">
        <v>46036</v>
      </c>
      <c r="BN104" s="156">
        <v>2238444243</v>
      </c>
      <c r="BO104" s="139">
        <v>145</v>
      </c>
      <c r="BP104" s="141">
        <v>46036</v>
      </c>
      <c r="BQ104" s="153">
        <v>16270260</v>
      </c>
      <c r="BR104" s="120"/>
      <c r="BS104" s="121"/>
      <c r="BY104" s="142"/>
      <c r="BZ104" s="151"/>
      <c r="CC104" s="151"/>
      <c r="CF104" s="108"/>
      <c r="CG104" s="108"/>
      <c r="CH104" s="108"/>
      <c r="CI104" s="108"/>
      <c r="CJ104" s="108"/>
      <c r="CK104" s="108"/>
      <c r="CL104" s="108"/>
      <c r="CM104" s="108"/>
      <c r="CN104" s="108"/>
      <c r="CO104" s="108"/>
      <c r="CP104" s="108"/>
      <c r="CQ104" s="108"/>
      <c r="CR104" s="108"/>
      <c r="CS104" s="147" t="s">
        <v>719</v>
      </c>
      <c r="CT104" s="109">
        <v>40362349</v>
      </c>
      <c r="CU104" s="139">
        <v>184</v>
      </c>
      <c r="CV104" s="139" t="s">
        <v>757</v>
      </c>
      <c r="CY104" s="143">
        <v>8299</v>
      </c>
      <c r="CZ104" s="143" t="s">
        <v>290</v>
      </c>
      <c r="DA104" s="318">
        <f t="shared" si="6"/>
        <v>16270260</v>
      </c>
      <c r="DB104" s="319">
        <f t="shared" si="7"/>
        <v>0</v>
      </c>
      <c r="DC104" s="318">
        <f t="shared" si="8"/>
        <v>0</v>
      </c>
      <c r="DZ104" s="211" t="s">
        <v>1635</v>
      </c>
      <c r="EA104" s="207" t="s">
        <v>703</v>
      </c>
      <c r="EB104" s="154" t="e">
        <v>#N/A</v>
      </c>
      <c r="EC104" s="142" t="s">
        <v>288</v>
      </c>
      <c r="ED104" s="321"/>
    </row>
    <row r="105" spans="1:134" s="107" customFormat="1" hidden="1" x14ac:dyDescent="0.3">
      <c r="A105" s="145"/>
      <c r="B105" s="145" t="s">
        <v>1636</v>
      </c>
      <c r="C105" s="181">
        <v>1006775775</v>
      </c>
      <c r="D105" s="145" t="s">
        <v>468</v>
      </c>
      <c r="E105" s="145" t="s">
        <v>292</v>
      </c>
      <c r="F105" s="145" t="s">
        <v>469</v>
      </c>
      <c r="G105" s="98">
        <v>46036</v>
      </c>
      <c r="H105" s="104">
        <v>14557610</v>
      </c>
      <c r="I105" s="145" t="s">
        <v>1931</v>
      </c>
      <c r="J105" s="98">
        <v>46036</v>
      </c>
      <c r="K105" s="98">
        <v>46218</v>
      </c>
      <c r="L105" s="145" t="s">
        <v>288</v>
      </c>
      <c r="M105" s="145" t="s">
        <v>288</v>
      </c>
      <c r="N105" s="145" t="s">
        <v>288</v>
      </c>
      <c r="O105" s="122">
        <v>7</v>
      </c>
      <c r="P105" s="104">
        <v>1359777</v>
      </c>
      <c r="Q105" s="150">
        <v>46036</v>
      </c>
      <c r="R105" s="320">
        <v>46053</v>
      </c>
      <c r="S105" s="104">
        <v>2399606</v>
      </c>
      <c r="T105" s="101">
        <v>46054</v>
      </c>
      <c r="U105" s="235">
        <v>46081</v>
      </c>
      <c r="V105" s="104">
        <v>2399606</v>
      </c>
      <c r="W105" s="101">
        <v>46082</v>
      </c>
      <c r="X105" s="320">
        <v>46112</v>
      </c>
      <c r="Y105" s="104">
        <v>2399606</v>
      </c>
      <c r="Z105" s="141">
        <v>46113</v>
      </c>
      <c r="AA105" s="235">
        <v>46142</v>
      </c>
      <c r="AB105" s="104">
        <v>2399606</v>
      </c>
      <c r="AC105" s="141">
        <v>46143</v>
      </c>
      <c r="AD105" s="235">
        <v>46173</v>
      </c>
      <c r="AE105" s="104">
        <v>2399606</v>
      </c>
      <c r="AF105" s="141">
        <v>46174</v>
      </c>
      <c r="AG105" s="235">
        <v>46203</v>
      </c>
      <c r="AH105" s="102">
        <v>1199803</v>
      </c>
      <c r="AI105" s="141">
        <v>46204</v>
      </c>
      <c r="AJ105" s="141">
        <v>46218</v>
      </c>
      <c r="AK105" s="110"/>
      <c r="AN105" s="151"/>
      <c r="AQ105" s="151"/>
      <c r="AT105" s="151"/>
      <c r="AW105" s="151"/>
      <c r="BI105" s="143" t="s">
        <v>278</v>
      </c>
      <c r="BJ105" s="139" t="s">
        <v>332</v>
      </c>
      <c r="BK105" s="143" t="s">
        <v>280</v>
      </c>
      <c r="BL105" s="122">
        <v>35</v>
      </c>
      <c r="BM105" s="141">
        <v>46036</v>
      </c>
      <c r="BN105" s="156">
        <v>2238444243</v>
      </c>
      <c r="BO105" s="139">
        <v>174</v>
      </c>
      <c r="BP105" s="141">
        <v>46036</v>
      </c>
      <c r="BQ105" s="153">
        <v>14557610</v>
      </c>
      <c r="BR105" s="120"/>
      <c r="BS105" s="121"/>
      <c r="BY105" s="142"/>
      <c r="BZ105" s="151"/>
      <c r="CC105" s="151"/>
      <c r="CF105" s="108"/>
      <c r="CG105" s="108"/>
      <c r="CH105" s="108"/>
      <c r="CI105" s="108"/>
      <c r="CJ105" s="108"/>
      <c r="CK105" s="108"/>
      <c r="CL105" s="108"/>
      <c r="CM105" s="108"/>
      <c r="CN105" s="108"/>
      <c r="CO105" s="108"/>
      <c r="CP105" s="121"/>
      <c r="CQ105" s="108"/>
      <c r="CR105" s="108"/>
      <c r="CS105" s="133" t="s">
        <v>1308</v>
      </c>
      <c r="CT105" s="99">
        <v>1006775775</v>
      </c>
      <c r="CU105" s="139">
        <v>184</v>
      </c>
      <c r="CV105" s="139" t="s">
        <v>758</v>
      </c>
      <c r="CY105" s="143">
        <v>7490</v>
      </c>
      <c r="CZ105" s="143" t="s">
        <v>290</v>
      </c>
      <c r="DA105" s="318">
        <f t="shared" si="6"/>
        <v>14557610</v>
      </c>
      <c r="DB105" s="319">
        <f t="shared" si="7"/>
        <v>0</v>
      </c>
      <c r="DC105" s="318">
        <f t="shared" si="8"/>
        <v>0</v>
      </c>
      <c r="DZ105" s="211" t="s">
        <v>1637</v>
      </c>
      <c r="EA105" s="207" t="s">
        <v>1080</v>
      </c>
      <c r="EB105" s="154" t="e">
        <v>#N/A</v>
      </c>
      <c r="EC105" s="142" t="s">
        <v>288</v>
      </c>
      <c r="ED105" s="321"/>
    </row>
    <row r="106" spans="1:134" s="107" customFormat="1" hidden="1" x14ac:dyDescent="0.3">
      <c r="A106" s="180"/>
      <c r="B106" s="145" t="s">
        <v>1638</v>
      </c>
      <c r="C106" s="181">
        <v>1121817216</v>
      </c>
      <c r="D106" s="145" t="s">
        <v>472</v>
      </c>
      <c r="E106" s="145" t="s">
        <v>292</v>
      </c>
      <c r="F106" s="145" t="s">
        <v>473</v>
      </c>
      <c r="G106" s="98">
        <v>46036</v>
      </c>
      <c r="H106" s="104">
        <v>16270260</v>
      </c>
      <c r="I106" s="145" t="s">
        <v>1931</v>
      </c>
      <c r="J106" s="98">
        <v>46036</v>
      </c>
      <c r="K106" s="98">
        <v>46218</v>
      </c>
      <c r="L106" s="145" t="s">
        <v>288</v>
      </c>
      <c r="M106" s="145" t="s">
        <v>288</v>
      </c>
      <c r="N106" s="145" t="s">
        <v>288</v>
      </c>
      <c r="O106" s="122">
        <v>7</v>
      </c>
      <c r="P106" s="104">
        <v>1519750</v>
      </c>
      <c r="Q106" s="150">
        <v>46036</v>
      </c>
      <c r="R106" s="320">
        <v>46053</v>
      </c>
      <c r="S106" s="104">
        <v>2681911</v>
      </c>
      <c r="T106" s="101">
        <v>46054</v>
      </c>
      <c r="U106" s="235">
        <v>46081</v>
      </c>
      <c r="V106" s="104">
        <v>2681911</v>
      </c>
      <c r="W106" s="101">
        <v>46082</v>
      </c>
      <c r="X106" s="320">
        <v>46112</v>
      </c>
      <c r="Y106" s="104">
        <v>2681911</v>
      </c>
      <c r="Z106" s="141">
        <v>46113</v>
      </c>
      <c r="AA106" s="235">
        <v>46142</v>
      </c>
      <c r="AB106" s="104">
        <v>2681911</v>
      </c>
      <c r="AC106" s="141">
        <v>46143</v>
      </c>
      <c r="AD106" s="235">
        <v>46173</v>
      </c>
      <c r="AE106" s="104">
        <v>2681911</v>
      </c>
      <c r="AF106" s="141">
        <v>46174</v>
      </c>
      <c r="AG106" s="235">
        <v>46203</v>
      </c>
      <c r="AH106" s="102">
        <v>1340955</v>
      </c>
      <c r="AI106" s="141">
        <v>46204</v>
      </c>
      <c r="AJ106" s="141">
        <v>46218</v>
      </c>
      <c r="AK106" s="110"/>
      <c r="AN106" s="151"/>
      <c r="AQ106" s="151"/>
      <c r="AT106" s="151"/>
      <c r="AW106" s="151"/>
      <c r="BI106" s="143" t="s">
        <v>278</v>
      </c>
      <c r="BJ106" s="139" t="s">
        <v>332</v>
      </c>
      <c r="BK106" s="143" t="s">
        <v>280</v>
      </c>
      <c r="BL106" s="122">
        <v>35</v>
      </c>
      <c r="BM106" s="141">
        <v>46036</v>
      </c>
      <c r="BN106" s="156">
        <v>2238444243</v>
      </c>
      <c r="BO106" s="139">
        <v>196</v>
      </c>
      <c r="BP106" s="141">
        <v>46036</v>
      </c>
      <c r="BQ106" s="153">
        <v>16270260</v>
      </c>
      <c r="BR106" s="120"/>
      <c r="BS106" s="121"/>
      <c r="BY106" s="142"/>
      <c r="BZ106" s="151"/>
      <c r="CC106" s="151"/>
      <c r="CF106" s="108"/>
      <c r="CG106" s="108"/>
      <c r="CH106" s="108"/>
      <c r="CI106" s="108"/>
      <c r="CJ106" s="108"/>
      <c r="CK106" s="108"/>
      <c r="CL106" s="108"/>
      <c r="CM106" s="108"/>
      <c r="CN106" s="108"/>
      <c r="CO106" s="108"/>
      <c r="CP106" s="108"/>
      <c r="CQ106" s="108"/>
      <c r="CR106" s="108"/>
      <c r="CS106" s="147" t="s">
        <v>1192</v>
      </c>
      <c r="CT106" s="148">
        <v>1121817216.0999999</v>
      </c>
      <c r="CU106" s="139">
        <v>184</v>
      </c>
      <c r="CV106" s="139" t="s">
        <v>760</v>
      </c>
      <c r="CY106" s="143">
        <v>6202</v>
      </c>
      <c r="CZ106" s="143" t="s">
        <v>290</v>
      </c>
      <c r="DA106" s="318">
        <f t="shared" si="6"/>
        <v>16270260</v>
      </c>
      <c r="DB106" s="319">
        <f t="shared" si="7"/>
        <v>0</v>
      </c>
      <c r="DC106" s="318">
        <f t="shared" si="8"/>
        <v>0</v>
      </c>
      <c r="DZ106" s="211" t="s">
        <v>1639</v>
      </c>
      <c r="EA106" s="207" t="s">
        <v>295</v>
      </c>
      <c r="EB106" s="154" t="e">
        <v>#N/A</v>
      </c>
      <c r="EC106" s="142" t="s">
        <v>288</v>
      </c>
      <c r="ED106" s="321"/>
    </row>
    <row r="107" spans="1:134" s="107" customFormat="1" hidden="1" x14ac:dyDescent="0.3">
      <c r="A107" s="145"/>
      <c r="B107" s="145" t="s">
        <v>1640</v>
      </c>
      <c r="C107" s="181">
        <v>1022439066</v>
      </c>
      <c r="D107" s="145" t="s">
        <v>824</v>
      </c>
      <c r="E107" s="145" t="s">
        <v>292</v>
      </c>
      <c r="F107" s="145" t="s">
        <v>317</v>
      </c>
      <c r="G107" s="98">
        <v>46036</v>
      </c>
      <c r="H107" s="104">
        <v>12202694</v>
      </c>
      <c r="I107" s="145" t="s">
        <v>1931</v>
      </c>
      <c r="J107" s="98">
        <v>46036</v>
      </c>
      <c r="K107" s="98">
        <v>46218</v>
      </c>
      <c r="L107" s="145" t="s">
        <v>288</v>
      </c>
      <c r="M107" s="145" t="s">
        <v>288</v>
      </c>
      <c r="N107" s="145" t="s">
        <v>288</v>
      </c>
      <c r="O107" s="122">
        <v>7</v>
      </c>
      <c r="P107" s="104">
        <v>1139812</v>
      </c>
      <c r="Q107" s="150">
        <v>46036</v>
      </c>
      <c r="R107" s="320">
        <v>46053</v>
      </c>
      <c r="S107" s="104">
        <v>2011433</v>
      </c>
      <c r="T107" s="101">
        <v>46054</v>
      </c>
      <c r="U107" s="235">
        <v>46081</v>
      </c>
      <c r="V107" s="104">
        <v>2011433</v>
      </c>
      <c r="W107" s="101">
        <v>46082</v>
      </c>
      <c r="X107" s="320">
        <v>46112</v>
      </c>
      <c r="Y107" s="104">
        <v>2011433</v>
      </c>
      <c r="Z107" s="141">
        <v>46113</v>
      </c>
      <c r="AA107" s="235">
        <v>46142</v>
      </c>
      <c r="AB107" s="104">
        <v>2011433</v>
      </c>
      <c r="AC107" s="141">
        <v>46143</v>
      </c>
      <c r="AD107" s="235">
        <v>46173</v>
      </c>
      <c r="AE107" s="104">
        <v>2011433</v>
      </c>
      <c r="AF107" s="141">
        <v>46174</v>
      </c>
      <c r="AG107" s="235">
        <v>46203</v>
      </c>
      <c r="AH107" s="102">
        <v>1005717</v>
      </c>
      <c r="AI107" s="141">
        <v>46204</v>
      </c>
      <c r="AJ107" s="141">
        <v>46218</v>
      </c>
      <c r="AK107" s="110"/>
      <c r="AN107" s="151"/>
      <c r="AQ107" s="151"/>
      <c r="AT107" s="151"/>
      <c r="AW107" s="151"/>
      <c r="BI107" s="143" t="s">
        <v>278</v>
      </c>
      <c r="BJ107" s="139" t="s">
        <v>332</v>
      </c>
      <c r="BK107" s="143" t="s">
        <v>280</v>
      </c>
      <c r="BL107" s="122">
        <v>35</v>
      </c>
      <c r="BM107" s="141">
        <v>46036</v>
      </c>
      <c r="BN107" s="156">
        <v>2238444243</v>
      </c>
      <c r="BO107" s="139">
        <v>188</v>
      </c>
      <c r="BP107" s="141">
        <v>46036</v>
      </c>
      <c r="BQ107" s="153">
        <v>12202694</v>
      </c>
      <c r="BR107" s="120"/>
      <c r="BS107" s="121"/>
      <c r="BY107" s="142"/>
      <c r="BZ107" s="151"/>
      <c r="CC107" s="151"/>
      <c r="CF107" s="108"/>
      <c r="CG107" s="108"/>
      <c r="CH107" s="108"/>
      <c r="CI107" s="108"/>
      <c r="CJ107" s="108"/>
      <c r="CK107" s="108"/>
      <c r="CL107" s="108"/>
      <c r="CM107" s="108"/>
      <c r="CN107" s="108"/>
      <c r="CO107" s="108"/>
      <c r="CP107" s="121"/>
      <c r="CQ107" s="108"/>
      <c r="CR107" s="108"/>
      <c r="CS107" s="147" t="s">
        <v>933</v>
      </c>
      <c r="CT107" s="99">
        <v>1022439066</v>
      </c>
      <c r="CU107" s="139">
        <v>184</v>
      </c>
      <c r="CV107" s="139" t="s">
        <v>760</v>
      </c>
      <c r="CY107" s="143">
        <v>8299</v>
      </c>
      <c r="CZ107" s="143" t="s">
        <v>290</v>
      </c>
      <c r="DA107" s="318">
        <f t="shared" si="6"/>
        <v>12202694</v>
      </c>
      <c r="DB107" s="319">
        <f t="shared" si="7"/>
        <v>0</v>
      </c>
      <c r="DC107" s="318">
        <f t="shared" si="8"/>
        <v>0</v>
      </c>
      <c r="DZ107" s="211" t="s">
        <v>1641</v>
      </c>
      <c r="EA107" s="207" t="s">
        <v>295</v>
      </c>
      <c r="EB107" s="154" t="e">
        <v>#N/A</v>
      </c>
      <c r="EC107" s="142" t="s">
        <v>288</v>
      </c>
      <c r="ED107" s="321"/>
    </row>
    <row r="108" spans="1:134" s="107" customFormat="1" hidden="1" x14ac:dyDescent="0.3">
      <c r="B108" s="145" t="s">
        <v>1642</v>
      </c>
      <c r="C108" s="181">
        <v>1122121514</v>
      </c>
      <c r="D108" s="145" t="s">
        <v>300</v>
      </c>
      <c r="E108" s="145" t="s">
        <v>291</v>
      </c>
      <c r="F108" s="145" t="s">
        <v>318</v>
      </c>
      <c r="G108" s="98">
        <v>46036</v>
      </c>
      <c r="H108" s="104">
        <v>24833560</v>
      </c>
      <c r="I108" s="145" t="s">
        <v>1931</v>
      </c>
      <c r="J108" s="98">
        <v>46036</v>
      </c>
      <c r="K108" s="98">
        <v>46218</v>
      </c>
      <c r="L108" s="145" t="s">
        <v>288</v>
      </c>
      <c r="M108" s="145" t="s">
        <v>288</v>
      </c>
      <c r="N108" s="145" t="s">
        <v>288</v>
      </c>
      <c r="O108" s="122">
        <v>7</v>
      </c>
      <c r="P108" s="104">
        <v>2319618</v>
      </c>
      <c r="Q108" s="150">
        <v>46036</v>
      </c>
      <c r="R108" s="320">
        <v>46053</v>
      </c>
      <c r="S108" s="104">
        <v>4093444</v>
      </c>
      <c r="T108" s="101">
        <v>46054</v>
      </c>
      <c r="U108" s="235">
        <v>46081</v>
      </c>
      <c r="V108" s="104">
        <v>4093444</v>
      </c>
      <c r="W108" s="101">
        <v>46082</v>
      </c>
      <c r="X108" s="320">
        <v>46112</v>
      </c>
      <c r="Y108" s="104">
        <v>4093444</v>
      </c>
      <c r="Z108" s="141">
        <v>46113</v>
      </c>
      <c r="AA108" s="235">
        <v>46142</v>
      </c>
      <c r="AB108" s="104">
        <v>4093444</v>
      </c>
      <c r="AC108" s="141">
        <v>46143</v>
      </c>
      <c r="AD108" s="235">
        <v>46173</v>
      </c>
      <c r="AE108" s="104">
        <v>4093444</v>
      </c>
      <c r="AF108" s="141">
        <v>46174</v>
      </c>
      <c r="AG108" s="235">
        <v>46203</v>
      </c>
      <c r="AH108" s="102">
        <v>2046722</v>
      </c>
      <c r="AI108" s="141">
        <v>46204</v>
      </c>
      <c r="AJ108" s="141">
        <v>46218</v>
      </c>
      <c r="AK108" s="110"/>
      <c r="AN108" s="151"/>
      <c r="AQ108" s="151"/>
      <c r="AT108" s="151"/>
      <c r="AW108" s="151"/>
      <c r="BI108" s="143" t="s">
        <v>278</v>
      </c>
      <c r="BJ108" s="139" t="s">
        <v>332</v>
      </c>
      <c r="BK108" s="143" t="s">
        <v>280</v>
      </c>
      <c r="BL108" s="122">
        <v>35</v>
      </c>
      <c r="BM108" s="141">
        <v>46036</v>
      </c>
      <c r="BN108" s="156">
        <v>2238444243</v>
      </c>
      <c r="BO108" s="139">
        <v>235</v>
      </c>
      <c r="BP108" s="141">
        <v>46036</v>
      </c>
      <c r="BQ108" s="153">
        <v>24833560</v>
      </c>
      <c r="BR108" s="120"/>
      <c r="BS108" s="121"/>
      <c r="BY108" s="142"/>
      <c r="BZ108" s="151"/>
      <c r="CC108" s="151"/>
      <c r="CF108" s="108"/>
      <c r="CG108" s="108"/>
      <c r="CH108" s="108"/>
      <c r="CI108" s="108"/>
      <c r="CJ108" s="108"/>
      <c r="CK108" s="108"/>
      <c r="CL108" s="108"/>
      <c r="CM108" s="108"/>
      <c r="CN108" s="108"/>
      <c r="CO108" s="108"/>
      <c r="CP108" s="121"/>
      <c r="CQ108" s="108"/>
      <c r="CR108" s="108"/>
      <c r="CS108" s="147" t="s">
        <v>1877</v>
      </c>
      <c r="CT108" s="148">
        <v>1122121514</v>
      </c>
      <c r="CU108" s="139">
        <v>184</v>
      </c>
      <c r="CV108" s="139" t="s">
        <v>759</v>
      </c>
      <c r="CY108" s="167">
        <v>7220</v>
      </c>
      <c r="CZ108" s="167" t="s">
        <v>290</v>
      </c>
      <c r="DA108" s="318">
        <f t="shared" si="6"/>
        <v>24833560</v>
      </c>
      <c r="DB108" s="319">
        <f t="shared" si="7"/>
        <v>0</v>
      </c>
      <c r="DC108" s="318">
        <f t="shared" si="8"/>
        <v>0</v>
      </c>
      <c r="DZ108" s="211" t="s">
        <v>1643</v>
      </c>
      <c r="EA108" s="207" t="s">
        <v>275</v>
      </c>
      <c r="EB108" s="154" t="e">
        <v>#N/A</v>
      </c>
      <c r="EC108" s="142" t="s">
        <v>288</v>
      </c>
      <c r="ED108" s="321"/>
    </row>
    <row r="109" spans="1:134" s="107" customFormat="1" hidden="1" x14ac:dyDescent="0.3">
      <c r="A109" s="145"/>
      <c r="B109" s="145" t="s">
        <v>1644</v>
      </c>
      <c r="C109" s="181">
        <v>1006779215</v>
      </c>
      <c r="D109" s="145" t="s">
        <v>474</v>
      </c>
      <c r="E109" s="145" t="s">
        <v>292</v>
      </c>
      <c r="F109" s="145" t="s">
        <v>475</v>
      </c>
      <c r="G109" s="98">
        <v>46036</v>
      </c>
      <c r="H109" s="104">
        <v>14557610</v>
      </c>
      <c r="I109" s="145" t="s">
        <v>1931</v>
      </c>
      <c r="J109" s="98">
        <v>46036</v>
      </c>
      <c r="K109" s="98">
        <v>46218</v>
      </c>
      <c r="L109" s="145" t="s">
        <v>288</v>
      </c>
      <c r="M109" s="145" t="s">
        <v>288</v>
      </c>
      <c r="N109" s="145" t="s">
        <v>288</v>
      </c>
      <c r="O109" s="122">
        <v>7</v>
      </c>
      <c r="P109" s="104">
        <v>1359777</v>
      </c>
      <c r="Q109" s="150">
        <v>46036</v>
      </c>
      <c r="R109" s="320">
        <v>46053</v>
      </c>
      <c r="S109" s="104">
        <v>2399606</v>
      </c>
      <c r="T109" s="101">
        <v>46054</v>
      </c>
      <c r="U109" s="235">
        <v>46081</v>
      </c>
      <c r="V109" s="104">
        <v>2399606</v>
      </c>
      <c r="W109" s="101">
        <v>46082</v>
      </c>
      <c r="X109" s="320">
        <v>46112</v>
      </c>
      <c r="Y109" s="104">
        <v>2399606</v>
      </c>
      <c r="Z109" s="141">
        <v>46113</v>
      </c>
      <c r="AA109" s="235">
        <v>46142</v>
      </c>
      <c r="AB109" s="104">
        <v>2399606</v>
      </c>
      <c r="AC109" s="141">
        <v>46143</v>
      </c>
      <c r="AD109" s="235">
        <v>46173</v>
      </c>
      <c r="AE109" s="104">
        <v>2399606</v>
      </c>
      <c r="AF109" s="141">
        <v>46174</v>
      </c>
      <c r="AG109" s="235">
        <v>46203</v>
      </c>
      <c r="AH109" s="102">
        <v>1199803</v>
      </c>
      <c r="AI109" s="141">
        <v>46204</v>
      </c>
      <c r="AJ109" s="141">
        <v>46218</v>
      </c>
      <c r="AK109" s="110"/>
      <c r="AN109" s="151"/>
      <c r="AQ109" s="151"/>
      <c r="AT109" s="151"/>
      <c r="AW109" s="151"/>
      <c r="BI109" s="143" t="s">
        <v>278</v>
      </c>
      <c r="BJ109" s="139" t="s">
        <v>332</v>
      </c>
      <c r="BK109" s="143" t="s">
        <v>280</v>
      </c>
      <c r="BL109" s="122">
        <v>35</v>
      </c>
      <c r="BM109" s="141">
        <v>46036</v>
      </c>
      <c r="BN109" s="156">
        <v>2238444243</v>
      </c>
      <c r="BO109" s="139">
        <v>175</v>
      </c>
      <c r="BP109" s="141">
        <v>46036</v>
      </c>
      <c r="BQ109" s="153">
        <v>14557610</v>
      </c>
      <c r="BR109" s="120"/>
      <c r="BS109" s="121"/>
      <c r="BY109" s="142"/>
      <c r="BZ109" s="151"/>
      <c r="CC109" s="151"/>
      <c r="CF109" s="108"/>
      <c r="CG109" s="108"/>
      <c r="CH109" s="108"/>
      <c r="CI109" s="108"/>
      <c r="CJ109" s="108"/>
      <c r="CK109" s="108"/>
      <c r="CL109" s="108"/>
      <c r="CM109" s="108"/>
      <c r="CN109" s="108"/>
      <c r="CO109" s="108"/>
      <c r="CP109" s="108"/>
      <c r="CQ109" s="108"/>
      <c r="CR109" s="108"/>
      <c r="CS109" s="147" t="s">
        <v>720</v>
      </c>
      <c r="CT109" s="148">
        <v>1006779215</v>
      </c>
      <c r="CU109" s="139">
        <v>347</v>
      </c>
      <c r="CV109" s="139" t="s">
        <v>761</v>
      </c>
      <c r="CY109" s="143">
        <v>8299</v>
      </c>
      <c r="CZ109" s="143" t="s">
        <v>290</v>
      </c>
      <c r="DA109" s="318">
        <f t="shared" si="6"/>
        <v>14557610</v>
      </c>
      <c r="DB109" s="319">
        <f t="shared" si="7"/>
        <v>0</v>
      </c>
      <c r="DC109" s="318">
        <f t="shared" si="8"/>
        <v>0</v>
      </c>
      <c r="DZ109" s="211" t="s">
        <v>1645</v>
      </c>
      <c r="EA109" s="207" t="s">
        <v>282</v>
      </c>
      <c r="EB109" s="154" t="e">
        <v>#N/A</v>
      </c>
      <c r="EC109" s="142" t="s">
        <v>288</v>
      </c>
      <c r="ED109" s="321"/>
    </row>
    <row r="110" spans="1:134" s="107" customFormat="1" hidden="1" x14ac:dyDescent="0.3">
      <c r="A110" s="145"/>
      <c r="B110" s="145" t="s">
        <v>1646</v>
      </c>
      <c r="C110" s="181">
        <v>86060931</v>
      </c>
      <c r="D110" s="145" t="s">
        <v>476</v>
      </c>
      <c r="E110" s="145" t="s">
        <v>292</v>
      </c>
      <c r="F110" s="145" t="s">
        <v>477</v>
      </c>
      <c r="G110" s="98">
        <v>46036</v>
      </c>
      <c r="H110" s="104">
        <v>16270260</v>
      </c>
      <c r="I110" s="145" t="s">
        <v>1931</v>
      </c>
      <c r="J110" s="98">
        <v>46036</v>
      </c>
      <c r="K110" s="98">
        <v>46218</v>
      </c>
      <c r="L110" s="145" t="s">
        <v>288</v>
      </c>
      <c r="M110" s="145" t="s">
        <v>288</v>
      </c>
      <c r="N110" s="145" t="s">
        <v>288</v>
      </c>
      <c r="O110" s="122">
        <v>7</v>
      </c>
      <c r="P110" s="104">
        <v>1519750</v>
      </c>
      <c r="Q110" s="150">
        <v>46036</v>
      </c>
      <c r="R110" s="320">
        <v>46053</v>
      </c>
      <c r="S110" s="104">
        <v>2681911</v>
      </c>
      <c r="T110" s="101">
        <v>46054</v>
      </c>
      <c r="U110" s="235">
        <v>46081</v>
      </c>
      <c r="V110" s="104">
        <v>2681911</v>
      </c>
      <c r="W110" s="101">
        <v>46082</v>
      </c>
      <c r="X110" s="320">
        <v>46112</v>
      </c>
      <c r="Y110" s="104">
        <v>2681911</v>
      </c>
      <c r="Z110" s="141">
        <v>46113</v>
      </c>
      <c r="AA110" s="235">
        <v>46142</v>
      </c>
      <c r="AB110" s="104">
        <v>2681911</v>
      </c>
      <c r="AC110" s="141">
        <v>46143</v>
      </c>
      <c r="AD110" s="235">
        <v>46173</v>
      </c>
      <c r="AE110" s="104">
        <v>2681911</v>
      </c>
      <c r="AF110" s="141">
        <v>46174</v>
      </c>
      <c r="AG110" s="235">
        <v>46203</v>
      </c>
      <c r="AH110" s="102">
        <v>1340955</v>
      </c>
      <c r="AI110" s="141">
        <v>46204</v>
      </c>
      <c r="AJ110" s="141">
        <v>46218</v>
      </c>
      <c r="AK110" s="110"/>
      <c r="AN110" s="151"/>
      <c r="AQ110" s="151"/>
      <c r="AT110" s="151"/>
      <c r="AW110" s="151"/>
      <c r="BI110" s="143" t="s">
        <v>278</v>
      </c>
      <c r="BJ110" s="139" t="s">
        <v>332</v>
      </c>
      <c r="BK110" s="143" t="s">
        <v>280</v>
      </c>
      <c r="BL110" s="122">
        <v>35</v>
      </c>
      <c r="BM110" s="141">
        <v>46036</v>
      </c>
      <c r="BN110" s="156">
        <v>2238444243</v>
      </c>
      <c r="BO110" s="139">
        <v>169</v>
      </c>
      <c r="BP110" s="141">
        <v>46036</v>
      </c>
      <c r="BQ110" s="153">
        <v>16270260</v>
      </c>
      <c r="BR110" s="120"/>
      <c r="BS110" s="121"/>
      <c r="BY110" s="142"/>
      <c r="BZ110" s="151"/>
      <c r="CC110" s="151"/>
      <c r="CF110" s="108"/>
      <c r="CG110" s="108"/>
      <c r="CH110" s="108"/>
      <c r="CI110" s="108"/>
      <c r="CJ110" s="108"/>
      <c r="CK110" s="108"/>
      <c r="CL110" s="108"/>
      <c r="CM110" s="108"/>
      <c r="CN110" s="108"/>
      <c r="CO110" s="108"/>
      <c r="CP110" s="121"/>
      <c r="CQ110" s="108"/>
      <c r="CR110" s="108"/>
      <c r="CS110" s="147" t="s">
        <v>1936</v>
      </c>
      <c r="CT110" s="149">
        <v>86060931</v>
      </c>
      <c r="CU110" s="139">
        <v>347</v>
      </c>
      <c r="CV110" s="139" t="s">
        <v>761</v>
      </c>
      <c r="CY110" s="143">
        <v>7490</v>
      </c>
      <c r="CZ110" s="143" t="s">
        <v>290</v>
      </c>
      <c r="DA110" s="318">
        <f t="shared" si="6"/>
        <v>16270260</v>
      </c>
      <c r="DB110" s="319">
        <f t="shared" si="7"/>
        <v>0</v>
      </c>
      <c r="DC110" s="318">
        <f t="shared" si="8"/>
        <v>0</v>
      </c>
      <c r="DZ110" s="211" t="s">
        <v>1647</v>
      </c>
      <c r="EA110" s="207" t="s">
        <v>282</v>
      </c>
      <c r="EB110" s="154" t="e">
        <v>#N/A</v>
      </c>
      <c r="EC110" s="142" t="s">
        <v>288</v>
      </c>
      <c r="ED110" s="321"/>
    </row>
    <row r="111" spans="1:134" s="107" customFormat="1" hidden="1" x14ac:dyDescent="0.3">
      <c r="A111" s="145"/>
      <c r="B111" s="145" t="s">
        <v>1648</v>
      </c>
      <c r="C111" s="181">
        <v>1121822577</v>
      </c>
      <c r="D111" s="145" t="s">
        <v>478</v>
      </c>
      <c r="E111" s="145" t="s">
        <v>292</v>
      </c>
      <c r="F111" s="107" t="s">
        <v>475</v>
      </c>
      <c r="G111" s="98">
        <v>46036</v>
      </c>
      <c r="H111" s="104">
        <v>14557610</v>
      </c>
      <c r="I111" s="145" t="s">
        <v>1931</v>
      </c>
      <c r="J111" s="98">
        <v>46036</v>
      </c>
      <c r="K111" s="98">
        <v>46218</v>
      </c>
      <c r="L111" s="145" t="s">
        <v>288</v>
      </c>
      <c r="M111" s="145" t="s">
        <v>288</v>
      </c>
      <c r="N111" s="145" t="s">
        <v>288</v>
      </c>
      <c r="O111" s="122">
        <v>7</v>
      </c>
      <c r="P111" s="104">
        <v>1359777</v>
      </c>
      <c r="Q111" s="150">
        <v>46036</v>
      </c>
      <c r="R111" s="320">
        <v>46053</v>
      </c>
      <c r="S111" s="104">
        <v>2399606</v>
      </c>
      <c r="T111" s="101">
        <v>46054</v>
      </c>
      <c r="U111" s="235">
        <v>46081</v>
      </c>
      <c r="V111" s="104">
        <v>2399606</v>
      </c>
      <c r="W111" s="101">
        <v>46082</v>
      </c>
      <c r="X111" s="320">
        <v>46112</v>
      </c>
      <c r="Y111" s="104">
        <v>2399606</v>
      </c>
      <c r="Z111" s="141">
        <v>46113</v>
      </c>
      <c r="AA111" s="235">
        <v>46142</v>
      </c>
      <c r="AB111" s="104">
        <v>2399606</v>
      </c>
      <c r="AC111" s="141">
        <v>46143</v>
      </c>
      <c r="AD111" s="235">
        <v>46173</v>
      </c>
      <c r="AE111" s="104">
        <v>2399606</v>
      </c>
      <c r="AF111" s="141">
        <v>46174</v>
      </c>
      <c r="AG111" s="235">
        <v>46203</v>
      </c>
      <c r="AH111" s="102">
        <v>1199803</v>
      </c>
      <c r="AI111" s="141">
        <v>46204</v>
      </c>
      <c r="AJ111" s="141">
        <v>46218</v>
      </c>
      <c r="AK111" s="110"/>
      <c r="AN111" s="151"/>
      <c r="AQ111" s="151"/>
      <c r="AT111" s="151"/>
      <c r="AW111" s="151"/>
      <c r="BI111" s="143" t="s">
        <v>278</v>
      </c>
      <c r="BJ111" s="139" t="s">
        <v>332</v>
      </c>
      <c r="BK111" s="143" t="s">
        <v>280</v>
      </c>
      <c r="BL111" s="122">
        <v>35</v>
      </c>
      <c r="BM111" s="141">
        <v>46036</v>
      </c>
      <c r="BN111" s="156">
        <v>2238444243</v>
      </c>
      <c r="BO111" s="139">
        <v>198</v>
      </c>
      <c r="BP111" s="141">
        <v>46036</v>
      </c>
      <c r="BQ111" s="153">
        <v>14557610</v>
      </c>
      <c r="BR111" s="120"/>
      <c r="BS111" s="121"/>
      <c r="BY111" s="142"/>
      <c r="BZ111" s="151"/>
      <c r="CC111" s="151"/>
      <c r="CF111" s="108"/>
      <c r="CG111" s="108"/>
      <c r="CH111" s="108"/>
      <c r="CI111" s="108"/>
      <c r="CJ111" s="108"/>
      <c r="CK111" s="108"/>
      <c r="CL111" s="108"/>
      <c r="CM111" s="108"/>
      <c r="CN111" s="108"/>
      <c r="CO111" s="108"/>
      <c r="CP111" s="108"/>
      <c r="CQ111" s="108"/>
      <c r="CR111" s="108"/>
      <c r="CS111" s="147" t="s">
        <v>1195</v>
      </c>
      <c r="CT111" s="149">
        <v>1121822577</v>
      </c>
      <c r="CU111" s="139">
        <v>347</v>
      </c>
      <c r="CV111" s="139" t="s">
        <v>761</v>
      </c>
      <c r="CY111" s="170">
        <v>8299</v>
      </c>
      <c r="CZ111" s="140" t="s">
        <v>290</v>
      </c>
      <c r="DA111" s="318">
        <f t="shared" si="6"/>
        <v>14557610</v>
      </c>
      <c r="DB111" s="319">
        <f t="shared" si="7"/>
        <v>0</v>
      </c>
      <c r="DC111" s="318">
        <f t="shared" si="8"/>
        <v>0</v>
      </c>
      <c r="DZ111" s="211" t="s">
        <v>1649</v>
      </c>
      <c r="EA111" s="207" t="s">
        <v>282</v>
      </c>
      <c r="EB111" s="154" t="e">
        <v>#N/A</v>
      </c>
      <c r="EC111" s="142" t="s">
        <v>288</v>
      </c>
      <c r="ED111" s="321"/>
    </row>
    <row r="112" spans="1:134" s="107" customFormat="1" hidden="1" x14ac:dyDescent="0.3">
      <c r="A112" s="145"/>
      <c r="B112" s="145" t="s">
        <v>1650</v>
      </c>
      <c r="C112" s="181">
        <v>1121943954</v>
      </c>
      <c r="D112" s="145" t="s">
        <v>479</v>
      </c>
      <c r="E112" s="145" t="s">
        <v>291</v>
      </c>
      <c r="F112" s="145" t="s">
        <v>480</v>
      </c>
      <c r="G112" s="98">
        <v>46036</v>
      </c>
      <c r="H112" s="104">
        <v>20551907</v>
      </c>
      <c r="I112" s="145" t="s">
        <v>1931</v>
      </c>
      <c r="J112" s="98">
        <v>46036</v>
      </c>
      <c r="K112" s="98">
        <v>46218</v>
      </c>
      <c r="L112" s="145" t="s">
        <v>288</v>
      </c>
      <c r="M112" s="145" t="s">
        <v>288</v>
      </c>
      <c r="N112" s="145" t="s">
        <v>288</v>
      </c>
      <c r="O112" s="122">
        <v>7</v>
      </c>
      <c r="P112" s="104">
        <v>1919684</v>
      </c>
      <c r="Q112" s="150">
        <v>46036</v>
      </c>
      <c r="R112" s="320">
        <v>46053</v>
      </c>
      <c r="S112" s="104">
        <v>3387677</v>
      </c>
      <c r="T112" s="101">
        <v>46054</v>
      </c>
      <c r="U112" s="235">
        <v>46081</v>
      </c>
      <c r="V112" s="104">
        <v>3387677</v>
      </c>
      <c r="W112" s="101">
        <v>46082</v>
      </c>
      <c r="X112" s="320">
        <v>46112</v>
      </c>
      <c r="Y112" s="104">
        <v>3387677</v>
      </c>
      <c r="Z112" s="141">
        <v>46113</v>
      </c>
      <c r="AA112" s="235">
        <v>46142</v>
      </c>
      <c r="AB112" s="104">
        <v>3387677</v>
      </c>
      <c r="AC112" s="141">
        <v>46143</v>
      </c>
      <c r="AD112" s="235">
        <v>46173</v>
      </c>
      <c r="AE112" s="104">
        <v>3387677</v>
      </c>
      <c r="AF112" s="141">
        <v>46174</v>
      </c>
      <c r="AG112" s="235">
        <v>46203</v>
      </c>
      <c r="AH112" s="102">
        <v>1693838</v>
      </c>
      <c r="AI112" s="141">
        <v>46204</v>
      </c>
      <c r="AJ112" s="141">
        <v>46218</v>
      </c>
      <c r="AK112" s="110"/>
      <c r="AN112" s="151"/>
      <c r="AQ112" s="151"/>
      <c r="AT112" s="151"/>
      <c r="AW112" s="151"/>
      <c r="BI112" s="143" t="s">
        <v>278</v>
      </c>
      <c r="BJ112" s="139" t="s">
        <v>332</v>
      </c>
      <c r="BK112" s="143" t="s">
        <v>280</v>
      </c>
      <c r="BL112" s="122">
        <v>35</v>
      </c>
      <c r="BM112" s="141">
        <v>46036</v>
      </c>
      <c r="BN112" s="156">
        <v>2238444243</v>
      </c>
      <c r="BO112" s="139">
        <v>226</v>
      </c>
      <c r="BP112" s="141">
        <v>46036</v>
      </c>
      <c r="BQ112" s="153">
        <v>20551907</v>
      </c>
      <c r="BR112" s="120"/>
      <c r="BS112" s="121"/>
      <c r="BY112" s="142"/>
      <c r="BZ112" s="151"/>
      <c r="CC112" s="151"/>
      <c r="CF112" s="108"/>
      <c r="CG112" s="108"/>
      <c r="CH112" s="108"/>
      <c r="CI112" s="108"/>
      <c r="CJ112" s="108"/>
      <c r="CK112" s="108"/>
      <c r="CL112" s="108"/>
      <c r="CM112" s="108"/>
      <c r="CN112" s="108"/>
      <c r="CO112" s="108"/>
      <c r="CP112" s="121"/>
      <c r="CQ112" s="108"/>
      <c r="CR112" s="108"/>
      <c r="CS112" s="147" t="s">
        <v>1937</v>
      </c>
      <c r="CT112" s="148">
        <v>1121943954</v>
      </c>
      <c r="CU112" s="139">
        <v>347</v>
      </c>
      <c r="CV112" s="139" t="s">
        <v>761</v>
      </c>
      <c r="CY112" s="143">
        <v>8299</v>
      </c>
      <c r="CZ112" s="143" t="s">
        <v>290</v>
      </c>
      <c r="DA112" s="318">
        <f t="shared" si="6"/>
        <v>20551907</v>
      </c>
      <c r="DB112" s="319">
        <f t="shared" si="7"/>
        <v>0</v>
      </c>
      <c r="DC112" s="318">
        <f t="shared" si="8"/>
        <v>0</v>
      </c>
      <c r="DZ112" s="211" t="s">
        <v>1651</v>
      </c>
      <c r="EA112" s="207" t="s">
        <v>282</v>
      </c>
      <c r="EB112" s="154" t="e">
        <v>#N/A</v>
      </c>
      <c r="EC112" s="142" t="s">
        <v>288</v>
      </c>
      <c r="ED112" s="321"/>
    </row>
    <row r="113" spans="1:134" s="107" customFormat="1" hidden="1" x14ac:dyDescent="0.3">
      <c r="A113" s="145"/>
      <c r="B113" s="145" t="s">
        <v>1652</v>
      </c>
      <c r="C113" s="181">
        <v>40329632</v>
      </c>
      <c r="D113" s="145" t="s">
        <v>481</v>
      </c>
      <c r="E113" s="145" t="s">
        <v>291</v>
      </c>
      <c r="F113" s="107" t="s">
        <v>482</v>
      </c>
      <c r="G113" s="98">
        <v>46036</v>
      </c>
      <c r="H113" s="104">
        <v>18331531</v>
      </c>
      <c r="I113" s="145" t="s">
        <v>1931</v>
      </c>
      <c r="J113" s="98">
        <v>46036</v>
      </c>
      <c r="K113" s="98">
        <v>46218</v>
      </c>
      <c r="L113" s="145" t="s">
        <v>288</v>
      </c>
      <c r="M113" s="145" t="s">
        <v>288</v>
      </c>
      <c r="N113" s="145" t="s">
        <v>288</v>
      </c>
      <c r="O113" s="122">
        <v>7</v>
      </c>
      <c r="P113" s="104">
        <v>1712286</v>
      </c>
      <c r="Q113" s="150">
        <v>46036</v>
      </c>
      <c r="R113" s="320">
        <v>46053</v>
      </c>
      <c r="S113" s="104">
        <v>3021681</v>
      </c>
      <c r="T113" s="101">
        <v>46054</v>
      </c>
      <c r="U113" s="235">
        <v>46081</v>
      </c>
      <c r="V113" s="104">
        <v>3021681</v>
      </c>
      <c r="W113" s="101">
        <v>46082</v>
      </c>
      <c r="X113" s="320">
        <v>46112</v>
      </c>
      <c r="Y113" s="104">
        <v>3021681</v>
      </c>
      <c r="Z113" s="141">
        <v>46113</v>
      </c>
      <c r="AA113" s="235">
        <v>46142</v>
      </c>
      <c r="AB113" s="104">
        <v>3021681</v>
      </c>
      <c r="AC113" s="141">
        <v>46143</v>
      </c>
      <c r="AD113" s="235">
        <v>46173</v>
      </c>
      <c r="AE113" s="104">
        <v>3021681</v>
      </c>
      <c r="AF113" s="141">
        <v>46174</v>
      </c>
      <c r="AG113" s="235">
        <v>46203</v>
      </c>
      <c r="AH113" s="102">
        <v>1510840</v>
      </c>
      <c r="AI113" s="141">
        <v>46204</v>
      </c>
      <c r="AJ113" s="141">
        <v>46218</v>
      </c>
      <c r="AK113" s="110"/>
      <c r="AN113" s="151"/>
      <c r="AQ113" s="151"/>
      <c r="AT113" s="151"/>
      <c r="AW113" s="151"/>
      <c r="BI113" s="143" t="s">
        <v>278</v>
      </c>
      <c r="BJ113" s="139" t="s">
        <v>332</v>
      </c>
      <c r="BK113" s="143" t="s">
        <v>280</v>
      </c>
      <c r="BL113" s="122">
        <v>35</v>
      </c>
      <c r="BM113" s="141">
        <v>46036</v>
      </c>
      <c r="BN113" s="156">
        <v>2238444243</v>
      </c>
      <c r="BO113" s="139">
        <v>141</v>
      </c>
      <c r="BP113" s="141">
        <v>46036</v>
      </c>
      <c r="BQ113" s="153">
        <v>18331531</v>
      </c>
      <c r="BR113" s="120"/>
      <c r="BS113" s="121"/>
      <c r="BY113" s="142"/>
      <c r="BZ113" s="151"/>
      <c r="CC113" s="151"/>
      <c r="CF113" s="108"/>
      <c r="CG113" s="108"/>
      <c r="CH113" s="108"/>
      <c r="CI113" s="108"/>
      <c r="CJ113" s="108"/>
      <c r="CK113" s="108"/>
      <c r="CL113" s="108"/>
      <c r="CM113" s="108"/>
      <c r="CN113" s="108"/>
      <c r="CO113" s="108"/>
      <c r="CP113" s="121"/>
      <c r="CQ113" s="108"/>
      <c r="CR113" s="108"/>
      <c r="CS113" s="147" t="s">
        <v>810</v>
      </c>
      <c r="CT113" s="149">
        <v>40329632.399999999</v>
      </c>
      <c r="CU113" s="139">
        <v>347</v>
      </c>
      <c r="CV113" s="139" t="s">
        <v>761</v>
      </c>
      <c r="CY113" s="170">
        <v>8299</v>
      </c>
      <c r="CZ113" s="140" t="s">
        <v>290</v>
      </c>
      <c r="DA113" s="318">
        <f t="shared" si="6"/>
        <v>18331531</v>
      </c>
      <c r="DB113" s="319">
        <f t="shared" si="7"/>
        <v>0</v>
      </c>
      <c r="DC113" s="318">
        <f t="shared" si="8"/>
        <v>0</v>
      </c>
      <c r="DZ113" s="211" t="s">
        <v>1653</v>
      </c>
      <c r="EA113" s="207" t="s">
        <v>282</v>
      </c>
      <c r="EB113" s="154" t="e">
        <v>#N/A</v>
      </c>
      <c r="EC113" s="142" t="s">
        <v>288</v>
      </c>
      <c r="ED113" s="321"/>
    </row>
    <row r="114" spans="1:134" s="107" customFormat="1" hidden="1" x14ac:dyDescent="0.3">
      <c r="A114" s="145"/>
      <c r="B114" s="145" t="s">
        <v>1654</v>
      </c>
      <c r="C114" s="181">
        <v>1235241161</v>
      </c>
      <c r="D114" s="145" t="s">
        <v>483</v>
      </c>
      <c r="E114" s="145" t="s">
        <v>292</v>
      </c>
      <c r="F114" s="145" t="s">
        <v>484</v>
      </c>
      <c r="G114" s="98">
        <v>46036</v>
      </c>
      <c r="H114" s="104">
        <v>14557610</v>
      </c>
      <c r="I114" s="145" t="s">
        <v>1931</v>
      </c>
      <c r="J114" s="98">
        <v>46036</v>
      </c>
      <c r="K114" s="98">
        <v>46218</v>
      </c>
      <c r="L114" s="145" t="s">
        <v>288</v>
      </c>
      <c r="M114" s="145" t="s">
        <v>288</v>
      </c>
      <c r="N114" s="145" t="s">
        <v>288</v>
      </c>
      <c r="O114" s="122">
        <v>7</v>
      </c>
      <c r="P114" s="104">
        <v>1359777</v>
      </c>
      <c r="Q114" s="150">
        <v>46036</v>
      </c>
      <c r="R114" s="320">
        <v>46053</v>
      </c>
      <c r="S114" s="104">
        <v>2399606</v>
      </c>
      <c r="T114" s="101">
        <v>46054</v>
      </c>
      <c r="U114" s="235">
        <v>46081</v>
      </c>
      <c r="V114" s="104">
        <v>2399606</v>
      </c>
      <c r="W114" s="101">
        <v>46082</v>
      </c>
      <c r="X114" s="320">
        <v>46112</v>
      </c>
      <c r="Y114" s="104">
        <v>2399606</v>
      </c>
      <c r="Z114" s="141">
        <v>46113</v>
      </c>
      <c r="AA114" s="235">
        <v>46142</v>
      </c>
      <c r="AB114" s="104">
        <v>2399606</v>
      </c>
      <c r="AC114" s="141">
        <v>46143</v>
      </c>
      <c r="AD114" s="235">
        <v>46173</v>
      </c>
      <c r="AE114" s="104">
        <v>2399606</v>
      </c>
      <c r="AF114" s="141">
        <v>46174</v>
      </c>
      <c r="AG114" s="235">
        <v>46203</v>
      </c>
      <c r="AH114" s="102">
        <v>1199803</v>
      </c>
      <c r="AI114" s="141">
        <v>46204</v>
      </c>
      <c r="AJ114" s="141">
        <v>46218</v>
      </c>
      <c r="AK114" s="110"/>
      <c r="AN114" s="151"/>
      <c r="AQ114" s="151"/>
      <c r="AT114" s="151"/>
      <c r="AW114" s="151"/>
      <c r="BI114" s="143" t="s">
        <v>278</v>
      </c>
      <c r="BJ114" s="139" t="s">
        <v>332</v>
      </c>
      <c r="BK114" s="143" t="s">
        <v>280</v>
      </c>
      <c r="BL114" s="122">
        <v>35</v>
      </c>
      <c r="BM114" s="141">
        <v>46036</v>
      </c>
      <c r="BN114" s="156">
        <v>2238444243</v>
      </c>
      <c r="BO114" s="139">
        <v>238</v>
      </c>
      <c r="BP114" s="141">
        <v>46036</v>
      </c>
      <c r="BQ114" s="153">
        <v>14557610</v>
      </c>
      <c r="BR114" s="120"/>
      <c r="BS114" s="121"/>
      <c r="BY114" s="142"/>
      <c r="BZ114" s="151"/>
      <c r="CC114" s="151"/>
      <c r="CF114" s="108"/>
      <c r="CG114" s="108"/>
      <c r="CH114" s="108"/>
      <c r="CI114" s="108"/>
      <c r="CJ114" s="108"/>
      <c r="CK114" s="108"/>
      <c r="CL114" s="108"/>
      <c r="CM114" s="108"/>
      <c r="CN114" s="108"/>
      <c r="CO114" s="108"/>
      <c r="CP114" s="108"/>
      <c r="CQ114" s="108"/>
      <c r="CR114" s="108"/>
      <c r="CS114" s="147" t="s">
        <v>811</v>
      </c>
      <c r="CT114" s="148">
        <v>1235241161</v>
      </c>
      <c r="CU114" s="139">
        <v>347</v>
      </c>
      <c r="CV114" s="139" t="s">
        <v>761</v>
      </c>
      <c r="CY114" s="143">
        <v>7490</v>
      </c>
      <c r="CZ114" s="143" t="s">
        <v>290</v>
      </c>
      <c r="DA114" s="318">
        <f t="shared" si="6"/>
        <v>14557610</v>
      </c>
      <c r="DB114" s="319">
        <f t="shared" si="7"/>
        <v>0</v>
      </c>
      <c r="DC114" s="318">
        <f t="shared" si="8"/>
        <v>0</v>
      </c>
      <c r="DZ114" s="211" t="s">
        <v>1655</v>
      </c>
      <c r="EA114" s="160" t="s">
        <v>282</v>
      </c>
      <c r="EB114" s="154" t="e">
        <v>#N/A</v>
      </c>
      <c r="EC114" s="142" t="s">
        <v>288</v>
      </c>
      <c r="ED114" s="321"/>
    </row>
    <row r="115" spans="1:134" s="107" customFormat="1" hidden="1" x14ac:dyDescent="0.3">
      <c r="B115" s="145" t="s">
        <v>1656</v>
      </c>
      <c r="C115" s="181">
        <v>1013667031</v>
      </c>
      <c r="D115" s="145" t="s">
        <v>485</v>
      </c>
      <c r="E115" s="145" t="s">
        <v>291</v>
      </c>
      <c r="F115" s="145" t="s">
        <v>480</v>
      </c>
      <c r="G115" s="98">
        <v>46036</v>
      </c>
      <c r="H115" s="104">
        <v>18331531</v>
      </c>
      <c r="I115" s="145" t="s">
        <v>1931</v>
      </c>
      <c r="J115" s="98">
        <v>46036</v>
      </c>
      <c r="K115" s="98">
        <v>46218</v>
      </c>
      <c r="L115" s="145" t="s">
        <v>288</v>
      </c>
      <c r="M115" s="145" t="s">
        <v>288</v>
      </c>
      <c r="N115" s="145" t="s">
        <v>288</v>
      </c>
      <c r="O115" s="122">
        <v>7</v>
      </c>
      <c r="P115" s="104">
        <v>1712286</v>
      </c>
      <c r="Q115" s="150">
        <v>46036</v>
      </c>
      <c r="R115" s="320">
        <v>46053</v>
      </c>
      <c r="S115" s="104">
        <v>3021681</v>
      </c>
      <c r="T115" s="101">
        <v>46054</v>
      </c>
      <c r="U115" s="235">
        <v>46081</v>
      </c>
      <c r="V115" s="104">
        <v>3021681</v>
      </c>
      <c r="W115" s="101">
        <v>46082</v>
      </c>
      <c r="X115" s="320">
        <v>46112</v>
      </c>
      <c r="Y115" s="104">
        <v>3021681</v>
      </c>
      <c r="Z115" s="141">
        <v>46113</v>
      </c>
      <c r="AA115" s="235">
        <v>46142</v>
      </c>
      <c r="AB115" s="104">
        <v>3021681</v>
      </c>
      <c r="AC115" s="141">
        <v>46143</v>
      </c>
      <c r="AD115" s="235">
        <v>46173</v>
      </c>
      <c r="AE115" s="104">
        <v>3021681</v>
      </c>
      <c r="AF115" s="141">
        <v>46174</v>
      </c>
      <c r="AG115" s="235">
        <v>46203</v>
      </c>
      <c r="AH115" s="102">
        <v>1510840</v>
      </c>
      <c r="AI115" s="141">
        <v>46204</v>
      </c>
      <c r="AJ115" s="141">
        <v>46218</v>
      </c>
      <c r="AK115" s="110"/>
      <c r="AN115" s="151"/>
      <c r="AQ115" s="151"/>
      <c r="AT115" s="151"/>
      <c r="AW115" s="151"/>
      <c r="BI115" s="143" t="s">
        <v>278</v>
      </c>
      <c r="BJ115" s="139" t="s">
        <v>332</v>
      </c>
      <c r="BK115" s="143" t="s">
        <v>280</v>
      </c>
      <c r="BL115" s="122">
        <v>35</v>
      </c>
      <c r="BM115" s="141">
        <v>46036</v>
      </c>
      <c r="BN115" s="156">
        <v>2238444243</v>
      </c>
      <c r="BO115" s="139">
        <v>185</v>
      </c>
      <c r="BP115" s="141">
        <v>46036</v>
      </c>
      <c r="BQ115" s="153">
        <v>18331531</v>
      </c>
      <c r="BR115" s="120"/>
      <c r="BS115" s="121"/>
      <c r="BY115" s="142"/>
      <c r="BZ115" s="151"/>
      <c r="CC115" s="151"/>
      <c r="CF115" s="108"/>
      <c r="CG115" s="108"/>
      <c r="CH115" s="108"/>
      <c r="CI115" s="108"/>
      <c r="CJ115" s="108"/>
      <c r="CK115" s="108"/>
      <c r="CL115" s="108"/>
      <c r="CM115" s="108"/>
      <c r="CN115" s="108"/>
      <c r="CO115" s="108"/>
      <c r="CP115" s="121"/>
      <c r="CQ115" s="108"/>
      <c r="CR115" s="108"/>
      <c r="CS115" s="147" t="s">
        <v>721</v>
      </c>
      <c r="CT115" s="149">
        <v>1013667031.1</v>
      </c>
      <c r="CU115" s="139">
        <v>347</v>
      </c>
      <c r="CV115" s="139" t="s">
        <v>761</v>
      </c>
      <c r="CY115" s="170">
        <v>8299</v>
      </c>
      <c r="CZ115" s="140" t="s">
        <v>290</v>
      </c>
      <c r="DA115" s="318">
        <f t="shared" si="6"/>
        <v>18331531</v>
      </c>
      <c r="DB115" s="319">
        <f t="shared" si="7"/>
        <v>0</v>
      </c>
      <c r="DC115" s="318">
        <f t="shared" si="8"/>
        <v>0</v>
      </c>
      <c r="DZ115" s="211" t="s">
        <v>1657</v>
      </c>
      <c r="EA115" s="160" t="s">
        <v>282</v>
      </c>
      <c r="EB115" s="154" t="e">
        <v>#N/A</v>
      </c>
      <c r="EC115" s="142" t="s">
        <v>288</v>
      </c>
      <c r="ED115" s="321"/>
    </row>
    <row r="116" spans="1:134" s="107" customFormat="1" hidden="1" x14ac:dyDescent="0.3">
      <c r="B116" s="145" t="s">
        <v>1658</v>
      </c>
      <c r="C116" s="181">
        <v>1121955600</v>
      </c>
      <c r="D116" s="145" t="s">
        <v>486</v>
      </c>
      <c r="E116" s="145" t="s">
        <v>292</v>
      </c>
      <c r="F116" s="145" t="s">
        <v>475</v>
      </c>
      <c r="G116" s="98">
        <v>46036</v>
      </c>
      <c r="H116" s="104">
        <v>14557610</v>
      </c>
      <c r="I116" s="145" t="s">
        <v>1931</v>
      </c>
      <c r="J116" s="98">
        <v>46036</v>
      </c>
      <c r="K116" s="98">
        <v>46218</v>
      </c>
      <c r="L116" s="145" t="s">
        <v>288</v>
      </c>
      <c r="M116" s="145" t="s">
        <v>288</v>
      </c>
      <c r="N116" s="145" t="s">
        <v>288</v>
      </c>
      <c r="O116" s="122">
        <v>7</v>
      </c>
      <c r="P116" s="104">
        <v>1359777</v>
      </c>
      <c r="Q116" s="150">
        <v>46036</v>
      </c>
      <c r="R116" s="320">
        <v>46053</v>
      </c>
      <c r="S116" s="104">
        <v>2399606</v>
      </c>
      <c r="T116" s="101">
        <v>46054</v>
      </c>
      <c r="U116" s="235">
        <v>46081</v>
      </c>
      <c r="V116" s="104">
        <v>2399606</v>
      </c>
      <c r="W116" s="101">
        <v>46082</v>
      </c>
      <c r="X116" s="320">
        <v>46112</v>
      </c>
      <c r="Y116" s="104">
        <v>2399606</v>
      </c>
      <c r="Z116" s="141">
        <v>46113</v>
      </c>
      <c r="AA116" s="235">
        <v>46142</v>
      </c>
      <c r="AB116" s="104">
        <v>2399606</v>
      </c>
      <c r="AC116" s="141">
        <v>46143</v>
      </c>
      <c r="AD116" s="235">
        <v>46173</v>
      </c>
      <c r="AE116" s="104">
        <v>2399606</v>
      </c>
      <c r="AF116" s="141">
        <v>46174</v>
      </c>
      <c r="AG116" s="235">
        <v>46203</v>
      </c>
      <c r="AH116" s="102">
        <v>1199803</v>
      </c>
      <c r="AI116" s="141">
        <v>46204</v>
      </c>
      <c r="AJ116" s="141">
        <v>46218</v>
      </c>
      <c r="AK116" s="110"/>
      <c r="AN116" s="151"/>
      <c r="AQ116" s="151"/>
      <c r="AT116" s="151"/>
      <c r="AW116" s="151"/>
      <c r="BI116" s="143" t="s">
        <v>278</v>
      </c>
      <c r="BJ116" s="139" t="s">
        <v>332</v>
      </c>
      <c r="BK116" s="143" t="s">
        <v>280</v>
      </c>
      <c r="BL116" s="122">
        <v>35</v>
      </c>
      <c r="BM116" s="141">
        <v>46036</v>
      </c>
      <c r="BN116" s="156">
        <v>2238444243</v>
      </c>
      <c r="BO116" s="139">
        <v>230</v>
      </c>
      <c r="BP116" s="141">
        <v>46036</v>
      </c>
      <c r="BQ116" s="153">
        <v>14557610</v>
      </c>
      <c r="BR116" s="120"/>
      <c r="BS116" s="121"/>
      <c r="BY116" s="142"/>
      <c r="BZ116" s="151"/>
      <c r="CC116" s="151"/>
      <c r="CF116" s="108"/>
      <c r="CG116" s="108"/>
      <c r="CH116" s="108"/>
      <c r="CI116" s="108"/>
      <c r="CJ116" s="108"/>
      <c r="CK116" s="108"/>
      <c r="CL116" s="108"/>
      <c r="CM116" s="108"/>
      <c r="CN116" s="108"/>
      <c r="CO116" s="108"/>
      <c r="CP116" s="108"/>
      <c r="CQ116" s="108"/>
      <c r="CR116" s="108"/>
      <c r="CS116" s="147" t="s">
        <v>722</v>
      </c>
      <c r="CT116" s="149">
        <v>1121955600</v>
      </c>
      <c r="CU116" s="139">
        <v>347</v>
      </c>
      <c r="CV116" s="139" t="s">
        <v>761</v>
      </c>
      <c r="CY116" s="170">
        <v>8299</v>
      </c>
      <c r="CZ116" s="140" t="s">
        <v>290</v>
      </c>
      <c r="DA116" s="318">
        <f t="shared" si="6"/>
        <v>14557610</v>
      </c>
      <c r="DB116" s="319">
        <f t="shared" si="7"/>
        <v>0</v>
      </c>
      <c r="DC116" s="318">
        <f t="shared" si="8"/>
        <v>0</v>
      </c>
      <c r="DZ116" s="211" t="s">
        <v>1659</v>
      </c>
      <c r="EA116" s="160" t="s">
        <v>282</v>
      </c>
      <c r="EB116" s="154" t="e">
        <v>#N/A</v>
      </c>
      <c r="EC116" s="142" t="s">
        <v>288</v>
      </c>
      <c r="ED116" s="321"/>
    </row>
    <row r="117" spans="1:134" s="107" customFormat="1" hidden="1" x14ac:dyDescent="0.3">
      <c r="B117" s="145" t="s">
        <v>1660</v>
      </c>
      <c r="C117" s="183">
        <v>1119894154</v>
      </c>
      <c r="D117" s="145" t="s">
        <v>487</v>
      </c>
      <c r="E117" s="145" t="s">
        <v>291</v>
      </c>
      <c r="F117" s="145" t="s">
        <v>488</v>
      </c>
      <c r="G117" s="98">
        <v>46036</v>
      </c>
      <c r="H117" s="104">
        <v>20551907</v>
      </c>
      <c r="I117" s="145" t="s">
        <v>1931</v>
      </c>
      <c r="J117" s="98">
        <v>46036</v>
      </c>
      <c r="K117" s="98">
        <v>46218</v>
      </c>
      <c r="L117" s="145" t="s">
        <v>288</v>
      </c>
      <c r="M117" s="145" t="s">
        <v>288</v>
      </c>
      <c r="N117" s="145" t="s">
        <v>288</v>
      </c>
      <c r="O117" s="122">
        <v>7</v>
      </c>
      <c r="P117" s="104">
        <v>1919684</v>
      </c>
      <c r="Q117" s="150">
        <v>46036</v>
      </c>
      <c r="R117" s="320">
        <v>46053</v>
      </c>
      <c r="S117" s="104">
        <v>3387677</v>
      </c>
      <c r="T117" s="101">
        <v>46054</v>
      </c>
      <c r="U117" s="235">
        <v>46081</v>
      </c>
      <c r="V117" s="104">
        <v>3387677</v>
      </c>
      <c r="W117" s="101">
        <v>46082</v>
      </c>
      <c r="X117" s="320">
        <v>46112</v>
      </c>
      <c r="Y117" s="104">
        <v>3387677</v>
      </c>
      <c r="Z117" s="141">
        <v>46113</v>
      </c>
      <c r="AA117" s="235">
        <v>46142</v>
      </c>
      <c r="AB117" s="104">
        <v>3387677</v>
      </c>
      <c r="AC117" s="141">
        <v>46143</v>
      </c>
      <c r="AD117" s="235">
        <v>46173</v>
      </c>
      <c r="AE117" s="104">
        <v>3387677</v>
      </c>
      <c r="AF117" s="141">
        <v>46174</v>
      </c>
      <c r="AG117" s="235">
        <v>46203</v>
      </c>
      <c r="AH117" s="102">
        <v>1693838</v>
      </c>
      <c r="AI117" s="141">
        <v>46204</v>
      </c>
      <c r="AJ117" s="141">
        <v>46218</v>
      </c>
      <c r="AK117" s="110"/>
      <c r="AN117" s="151"/>
      <c r="AQ117" s="151"/>
      <c r="AT117" s="151"/>
      <c r="AW117" s="151"/>
      <c r="BI117" s="143" t="s">
        <v>278</v>
      </c>
      <c r="BJ117" s="139" t="s">
        <v>332</v>
      </c>
      <c r="BK117" s="143" t="s">
        <v>280</v>
      </c>
      <c r="BL117" s="122">
        <v>35</v>
      </c>
      <c r="BM117" s="141">
        <v>46036</v>
      </c>
      <c r="BN117" s="156">
        <v>2238444243</v>
      </c>
      <c r="BO117" s="139">
        <v>194</v>
      </c>
      <c r="BP117" s="141">
        <v>46036</v>
      </c>
      <c r="BQ117" s="153">
        <v>20551907</v>
      </c>
      <c r="BR117" s="120"/>
      <c r="BS117" s="121"/>
      <c r="BY117" s="142"/>
      <c r="BZ117" s="151"/>
      <c r="CC117" s="151"/>
      <c r="CF117" s="108"/>
      <c r="CG117" s="108"/>
      <c r="CH117" s="108"/>
      <c r="CI117" s="108"/>
      <c r="CJ117" s="108"/>
      <c r="CK117" s="108"/>
      <c r="CL117" s="108"/>
      <c r="CM117" s="108"/>
      <c r="CN117" s="108"/>
      <c r="CO117" s="108"/>
      <c r="CP117" s="121"/>
      <c r="CQ117" s="108"/>
      <c r="CR117" s="108"/>
      <c r="CS117" s="147" t="s">
        <v>812</v>
      </c>
      <c r="CT117" s="148">
        <v>1119894154.4000001</v>
      </c>
      <c r="CU117" s="139">
        <v>347</v>
      </c>
      <c r="CV117" s="139" t="s">
        <v>761</v>
      </c>
      <c r="CY117" s="143">
        <v>8299</v>
      </c>
      <c r="CZ117" s="143" t="s">
        <v>290</v>
      </c>
      <c r="DA117" s="318">
        <f t="shared" si="6"/>
        <v>20551907</v>
      </c>
      <c r="DB117" s="319">
        <f t="shared" si="7"/>
        <v>0</v>
      </c>
      <c r="DC117" s="318">
        <f t="shared" si="8"/>
        <v>0</v>
      </c>
      <c r="DZ117" s="211" t="s">
        <v>1661</v>
      </c>
      <c r="EA117" s="160" t="s">
        <v>282</v>
      </c>
      <c r="EB117" s="154" t="e">
        <v>#N/A</v>
      </c>
      <c r="EC117" s="142" t="s">
        <v>288</v>
      </c>
      <c r="ED117" s="321"/>
    </row>
    <row r="118" spans="1:134" s="107" customFormat="1" hidden="1" x14ac:dyDescent="0.3">
      <c r="B118" s="145" t="s">
        <v>1662</v>
      </c>
      <c r="C118" s="181">
        <v>1090362963</v>
      </c>
      <c r="D118" s="145" t="s">
        <v>888</v>
      </c>
      <c r="E118" s="145" t="s">
        <v>292</v>
      </c>
      <c r="F118" s="145" t="s">
        <v>889</v>
      </c>
      <c r="G118" s="98">
        <v>46036</v>
      </c>
      <c r="H118" s="104">
        <v>14557610</v>
      </c>
      <c r="I118" s="145" t="s">
        <v>1931</v>
      </c>
      <c r="J118" s="98">
        <v>46036</v>
      </c>
      <c r="K118" s="98">
        <v>46218</v>
      </c>
      <c r="L118" s="145" t="s">
        <v>288</v>
      </c>
      <c r="M118" s="145" t="s">
        <v>288</v>
      </c>
      <c r="N118" s="145" t="s">
        <v>288</v>
      </c>
      <c r="O118" s="122">
        <v>7</v>
      </c>
      <c r="P118" s="104">
        <v>1359777</v>
      </c>
      <c r="Q118" s="150">
        <v>46036</v>
      </c>
      <c r="R118" s="320">
        <v>46053</v>
      </c>
      <c r="S118" s="104">
        <v>2399606</v>
      </c>
      <c r="T118" s="101">
        <v>46054</v>
      </c>
      <c r="U118" s="235">
        <v>46081</v>
      </c>
      <c r="V118" s="104">
        <v>2399606</v>
      </c>
      <c r="W118" s="101">
        <v>46082</v>
      </c>
      <c r="X118" s="320">
        <v>46112</v>
      </c>
      <c r="Y118" s="104">
        <v>2399606</v>
      </c>
      <c r="Z118" s="141">
        <v>46113</v>
      </c>
      <c r="AA118" s="235">
        <v>46142</v>
      </c>
      <c r="AB118" s="104">
        <v>2399606</v>
      </c>
      <c r="AC118" s="141">
        <v>46143</v>
      </c>
      <c r="AD118" s="235">
        <v>46173</v>
      </c>
      <c r="AE118" s="104">
        <v>2399606</v>
      </c>
      <c r="AF118" s="141">
        <v>46174</v>
      </c>
      <c r="AG118" s="235">
        <v>46203</v>
      </c>
      <c r="AH118" s="102">
        <v>1199803</v>
      </c>
      <c r="AI118" s="141">
        <v>46204</v>
      </c>
      <c r="AJ118" s="141">
        <v>46218</v>
      </c>
      <c r="AK118" s="110"/>
      <c r="AN118" s="151"/>
      <c r="AQ118" s="151"/>
      <c r="AT118" s="151"/>
      <c r="AW118" s="151"/>
      <c r="BI118" s="143" t="s">
        <v>278</v>
      </c>
      <c r="BJ118" s="139" t="s">
        <v>332</v>
      </c>
      <c r="BK118" s="143" t="s">
        <v>280</v>
      </c>
      <c r="BL118" s="122">
        <v>35</v>
      </c>
      <c r="BM118" s="141">
        <v>46036</v>
      </c>
      <c r="BN118" s="156">
        <v>2238444243</v>
      </c>
      <c r="BO118" s="139">
        <v>191</v>
      </c>
      <c r="BP118" s="141">
        <v>46036</v>
      </c>
      <c r="BQ118" s="153">
        <v>14557610</v>
      </c>
      <c r="BR118" s="120"/>
      <c r="BS118" s="121"/>
      <c r="BY118" s="142"/>
      <c r="BZ118" s="151"/>
      <c r="CC118" s="151"/>
      <c r="CF118" s="108"/>
      <c r="CG118" s="108"/>
      <c r="CH118" s="108"/>
      <c r="CI118" s="108"/>
      <c r="CJ118" s="108"/>
      <c r="CK118" s="108"/>
      <c r="CL118" s="108"/>
      <c r="CM118" s="108"/>
      <c r="CN118" s="108"/>
      <c r="CO118" s="108"/>
      <c r="CP118" s="108"/>
      <c r="CQ118" s="108"/>
      <c r="CR118" s="108"/>
      <c r="CS118" s="147" t="s">
        <v>1196</v>
      </c>
      <c r="CT118" s="148">
        <v>1090362963</v>
      </c>
      <c r="CU118" s="139">
        <v>347</v>
      </c>
      <c r="CV118" s="139" t="s">
        <v>761</v>
      </c>
      <c r="CY118" s="143">
        <v>7490</v>
      </c>
      <c r="CZ118" s="143" t="s">
        <v>290</v>
      </c>
      <c r="DA118" s="318">
        <f t="shared" si="6"/>
        <v>14557610</v>
      </c>
      <c r="DB118" s="319">
        <f t="shared" si="7"/>
        <v>0</v>
      </c>
      <c r="DC118" s="318">
        <f t="shared" si="8"/>
        <v>0</v>
      </c>
      <c r="DZ118" s="211" t="s">
        <v>1663</v>
      </c>
      <c r="EA118" s="207" t="s">
        <v>282</v>
      </c>
      <c r="EB118" s="154" t="e">
        <v>#N/A</v>
      </c>
      <c r="EC118" s="142" t="s">
        <v>288</v>
      </c>
      <c r="ED118" s="321"/>
    </row>
    <row r="119" spans="1:134" s="107" customFormat="1" hidden="1" x14ac:dyDescent="0.3">
      <c r="B119" s="145" t="s">
        <v>1664</v>
      </c>
      <c r="C119" s="183">
        <v>1121959509</v>
      </c>
      <c r="D119" s="107" t="s">
        <v>890</v>
      </c>
      <c r="E119" s="145" t="s">
        <v>292</v>
      </c>
      <c r="F119" s="107" t="s">
        <v>475</v>
      </c>
      <c r="G119" s="98">
        <v>46036</v>
      </c>
      <c r="H119" s="104">
        <v>14557610</v>
      </c>
      <c r="I119" s="145" t="s">
        <v>1931</v>
      </c>
      <c r="J119" s="98">
        <v>46036</v>
      </c>
      <c r="K119" s="98">
        <v>46218</v>
      </c>
      <c r="L119" s="145" t="s">
        <v>288</v>
      </c>
      <c r="M119" s="145" t="s">
        <v>288</v>
      </c>
      <c r="N119" s="145" t="s">
        <v>288</v>
      </c>
      <c r="O119" s="122">
        <v>7</v>
      </c>
      <c r="P119" s="104">
        <v>1359777</v>
      </c>
      <c r="Q119" s="150">
        <v>46036</v>
      </c>
      <c r="R119" s="320">
        <v>46053</v>
      </c>
      <c r="S119" s="104">
        <v>2399606</v>
      </c>
      <c r="T119" s="101">
        <v>46054</v>
      </c>
      <c r="U119" s="235">
        <v>46081</v>
      </c>
      <c r="V119" s="104">
        <v>2399606</v>
      </c>
      <c r="W119" s="101">
        <v>46082</v>
      </c>
      <c r="X119" s="320">
        <v>46112</v>
      </c>
      <c r="Y119" s="104">
        <v>2399606</v>
      </c>
      <c r="Z119" s="141">
        <v>46113</v>
      </c>
      <c r="AA119" s="235">
        <v>46142</v>
      </c>
      <c r="AB119" s="104">
        <v>2399606</v>
      </c>
      <c r="AC119" s="141">
        <v>46143</v>
      </c>
      <c r="AD119" s="235">
        <v>46173</v>
      </c>
      <c r="AE119" s="104">
        <v>2399606</v>
      </c>
      <c r="AF119" s="141">
        <v>46174</v>
      </c>
      <c r="AG119" s="235">
        <v>46203</v>
      </c>
      <c r="AH119" s="102">
        <v>1199803</v>
      </c>
      <c r="AI119" s="141">
        <v>46204</v>
      </c>
      <c r="AJ119" s="141">
        <v>46218</v>
      </c>
      <c r="AK119" s="110"/>
      <c r="AN119" s="151"/>
      <c r="AQ119" s="151"/>
      <c r="AT119" s="151"/>
      <c r="AW119" s="151"/>
      <c r="BI119" s="143" t="s">
        <v>278</v>
      </c>
      <c r="BJ119" s="139" t="s">
        <v>332</v>
      </c>
      <c r="BK119" s="143" t="s">
        <v>280</v>
      </c>
      <c r="BL119" s="122">
        <v>35</v>
      </c>
      <c r="BM119" s="141">
        <v>46036</v>
      </c>
      <c r="BN119" s="156">
        <v>2238444243</v>
      </c>
      <c r="BO119" s="139">
        <v>232</v>
      </c>
      <c r="BP119" s="141">
        <v>46036</v>
      </c>
      <c r="BQ119" s="153">
        <v>14557610</v>
      </c>
      <c r="BR119" s="120"/>
      <c r="BS119" s="121"/>
      <c r="BY119" s="142"/>
      <c r="BZ119" s="151"/>
      <c r="CC119" s="151"/>
      <c r="CF119" s="108"/>
      <c r="CG119" s="108"/>
      <c r="CH119" s="108"/>
      <c r="CI119" s="108"/>
      <c r="CJ119" s="108"/>
      <c r="CK119" s="108"/>
      <c r="CL119" s="108"/>
      <c r="CM119" s="108"/>
      <c r="CN119" s="108"/>
      <c r="CO119" s="108"/>
      <c r="CP119" s="121"/>
      <c r="CQ119" s="108"/>
      <c r="CR119" s="108"/>
      <c r="CS119" s="147" t="s">
        <v>948</v>
      </c>
      <c r="CT119" s="105">
        <v>1121959509</v>
      </c>
      <c r="CU119" s="139">
        <v>347</v>
      </c>
      <c r="CV119" s="139" t="s">
        <v>761</v>
      </c>
      <c r="CY119" s="144">
        <v>7490</v>
      </c>
      <c r="CZ119" s="144" t="s">
        <v>290</v>
      </c>
      <c r="DA119" s="318">
        <f t="shared" si="6"/>
        <v>14557610</v>
      </c>
      <c r="DB119" s="319">
        <f t="shared" si="7"/>
        <v>0</v>
      </c>
      <c r="DC119" s="318">
        <f t="shared" si="8"/>
        <v>0</v>
      </c>
      <c r="DZ119" s="211" t="s">
        <v>1665</v>
      </c>
      <c r="EA119" s="207" t="s">
        <v>282</v>
      </c>
      <c r="EB119" s="154" t="e">
        <v>#N/A</v>
      </c>
      <c r="EC119" s="142" t="s">
        <v>288</v>
      </c>
      <c r="ED119" s="321"/>
    </row>
    <row r="120" spans="1:134" s="107" customFormat="1" hidden="1" x14ac:dyDescent="0.3">
      <c r="A120" s="145"/>
      <c r="B120" s="145" t="s">
        <v>1666</v>
      </c>
      <c r="C120" s="181">
        <v>1006794793</v>
      </c>
      <c r="D120" s="145" t="s">
        <v>891</v>
      </c>
      <c r="E120" s="145" t="s">
        <v>292</v>
      </c>
      <c r="F120" s="107" t="s">
        <v>475</v>
      </c>
      <c r="G120" s="98">
        <v>46036</v>
      </c>
      <c r="H120" s="104">
        <v>14557610</v>
      </c>
      <c r="I120" s="145" t="s">
        <v>1931</v>
      </c>
      <c r="J120" s="98">
        <v>46036</v>
      </c>
      <c r="K120" s="98">
        <v>46218</v>
      </c>
      <c r="L120" s="145" t="s">
        <v>288</v>
      </c>
      <c r="M120" s="145" t="s">
        <v>288</v>
      </c>
      <c r="N120" s="145" t="s">
        <v>288</v>
      </c>
      <c r="O120" s="122">
        <v>7</v>
      </c>
      <c r="P120" s="104">
        <v>1359777</v>
      </c>
      <c r="Q120" s="150">
        <v>46036</v>
      </c>
      <c r="R120" s="320">
        <v>46053</v>
      </c>
      <c r="S120" s="104">
        <v>2399606</v>
      </c>
      <c r="T120" s="101">
        <v>46054</v>
      </c>
      <c r="U120" s="235">
        <v>46081</v>
      </c>
      <c r="V120" s="104">
        <v>2399606</v>
      </c>
      <c r="W120" s="101">
        <v>46082</v>
      </c>
      <c r="X120" s="320">
        <v>46112</v>
      </c>
      <c r="Y120" s="104">
        <v>2399606</v>
      </c>
      <c r="Z120" s="141">
        <v>46113</v>
      </c>
      <c r="AA120" s="235">
        <v>46142</v>
      </c>
      <c r="AB120" s="104">
        <v>2399606</v>
      </c>
      <c r="AC120" s="141">
        <v>46143</v>
      </c>
      <c r="AD120" s="235">
        <v>46173</v>
      </c>
      <c r="AE120" s="104">
        <v>2399606</v>
      </c>
      <c r="AF120" s="141">
        <v>46174</v>
      </c>
      <c r="AG120" s="235">
        <v>46203</v>
      </c>
      <c r="AH120" s="102">
        <v>1199803</v>
      </c>
      <c r="AI120" s="141">
        <v>46204</v>
      </c>
      <c r="AJ120" s="141">
        <v>46218</v>
      </c>
      <c r="AK120" s="110"/>
      <c r="AN120" s="151"/>
      <c r="AQ120" s="151"/>
      <c r="AT120" s="151"/>
      <c r="AW120" s="151"/>
      <c r="BI120" s="143" t="s">
        <v>278</v>
      </c>
      <c r="BJ120" s="139" t="s">
        <v>332</v>
      </c>
      <c r="BK120" s="143" t="s">
        <v>280</v>
      </c>
      <c r="BL120" s="122">
        <v>35</v>
      </c>
      <c r="BM120" s="141">
        <v>46036</v>
      </c>
      <c r="BN120" s="156">
        <v>2238444243</v>
      </c>
      <c r="BO120" s="139">
        <v>177</v>
      </c>
      <c r="BP120" s="141">
        <v>46036</v>
      </c>
      <c r="BQ120" s="153">
        <v>14557610</v>
      </c>
      <c r="BR120" s="120"/>
      <c r="BS120" s="121"/>
      <c r="BY120" s="142"/>
      <c r="BZ120" s="151"/>
      <c r="CC120" s="151"/>
      <c r="CF120" s="108"/>
      <c r="CG120" s="108"/>
      <c r="CH120" s="108"/>
      <c r="CI120" s="108"/>
      <c r="CJ120" s="108"/>
      <c r="CK120" s="108"/>
      <c r="CL120" s="108"/>
      <c r="CM120" s="108"/>
      <c r="CN120" s="108"/>
      <c r="CO120" s="108"/>
      <c r="CP120" s="121"/>
      <c r="CQ120" s="108"/>
      <c r="CR120" s="108"/>
      <c r="CS120" s="147" t="s">
        <v>1197</v>
      </c>
      <c r="CT120" s="149">
        <v>1006794793</v>
      </c>
      <c r="CU120" s="139">
        <v>347</v>
      </c>
      <c r="CV120" s="139" t="s">
        <v>761</v>
      </c>
      <c r="CY120" s="143">
        <v>7490</v>
      </c>
      <c r="CZ120" s="143" t="s">
        <v>290</v>
      </c>
      <c r="DA120" s="318">
        <f t="shared" si="6"/>
        <v>14557610</v>
      </c>
      <c r="DB120" s="319">
        <f t="shared" si="7"/>
        <v>0</v>
      </c>
      <c r="DC120" s="318">
        <f t="shared" si="8"/>
        <v>0</v>
      </c>
      <c r="DZ120" s="211" t="s">
        <v>1667</v>
      </c>
      <c r="EA120" s="207" t="s">
        <v>282</v>
      </c>
      <c r="EB120" s="154" t="e">
        <v>#N/A</v>
      </c>
      <c r="EC120" s="142" t="s">
        <v>288</v>
      </c>
      <c r="ED120" s="321"/>
    </row>
    <row r="121" spans="1:134" s="107" customFormat="1" hidden="1" x14ac:dyDescent="0.3">
      <c r="A121" s="145"/>
      <c r="B121" s="145" t="s">
        <v>1668</v>
      </c>
      <c r="C121" s="183">
        <v>1118567972</v>
      </c>
      <c r="D121" s="145" t="s">
        <v>1324</v>
      </c>
      <c r="E121" s="145" t="s">
        <v>292</v>
      </c>
      <c r="F121" s="145" t="s">
        <v>475</v>
      </c>
      <c r="G121" s="98">
        <v>46036</v>
      </c>
      <c r="H121" s="104">
        <v>14557610</v>
      </c>
      <c r="I121" s="145" t="s">
        <v>1931</v>
      </c>
      <c r="J121" s="98">
        <v>46036</v>
      </c>
      <c r="K121" s="98">
        <v>46218</v>
      </c>
      <c r="L121" s="145" t="s">
        <v>288</v>
      </c>
      <c r="M121" s="145" t="s">
        <v>288</v>
      </c>
      <c r="N121" s="145" t="s">
        <v>288</v>
      </c>
      <c r="O121" s="122">
        <v>7</v>
      </c>
      <c r="P121" s="104">
        <v>1359777</v>
      </c>
      <c r="Q121" s="150">
        <v>46036</v>
      </c>
      <c r="R121" s="320">
        <v>46053</v>
      </c>
      <c r="S121" s="104">
        <v>2399606</v>
      </c>
      <c r="T121" s="101">
        <v>46054</v>
      </c>
      <c r="U121" s="235">
        <v>46081</v>
      </c>
      <c r="V121" s="104">
        <v>2399606</v>
      </c>
      <c r="W121" s="101">
        <v>46082</v>
      </c>
      <c r="X121" s="320">
        <v>46112</v>
      </c>
      <c r="Y121" s="104">
        <v>2399606</v>
      </c>
      <c r="Z121" s="141">
        <v>46113</v>
      </c>
      <c r="AA121" s="235">
        <v>46142</v>
      </c>
      <c r="AB121" s="104">
        <v>2399606</v>
      </c>
      <c r="AC121" s="141">
        <v>46143</v>
      </c>
      <c r="AD121" s="235">
        <v>46173</v>
      </c>
      <c r="AE121" s="104">
        <v>2399606</v>
      </c>
      <c r="AF121" s="141">
        <v>46174</v>
      </c>
      <c r="AG121" s="235">
        <v>46203</v>
      </c>
      <c r="AH121" s="102">
        <v>1199803</v>
      </c>
      <c r="AI121" s="141">
        <v>46204</v>
      </c>
      <c r="AJ121" s="141">
        <v>46218</v>
      </c>
      <c r="AK121" s="110"/>
      <c r="AN121" s="151"/>
      <c r="AQ121" s="151"/>
      <c r="AT121" s="151"/>
      <c r="AW121" s="151"/>
      <c r="BI121" s="143" t="s">
        <v>278</v>
      </c>
      <c r="BJ121" s="139" t="s">
        <v>332</v>
      </c>
      <c r="BK121" s="143" t="s">
        <v>280</v>
      </c>
      <c r="BL121" s="122">
        <v>35</v>
      </c>
      <c r="BM121" s="141">
        <v>46036</v>
      </c>
      <c r="BN121" s="156">
        <v>2238444243</v>
      </c>
      <c r="BO121" s="139">
        <v>192</v>
      </c>
      <c r="BP121" s="141">
        <v>46036</v>
      </c>
      <c r="BQ121" s="153">
        <v>14557610</v>
      </c>
      <c r="BR121" s="120"/>
      <c r="BS121" s="121"/>
      <c r="BY121" s="142"/>
      <c r="BZ121" s="151"/>
      <c r="CC121" s="151"/>
      <c r="CF121" s="108"/>
      <c r="CG121" s="108"/>
      <c r="CH121" s="108"/>
      <c r="CI121" s="108"/>
      <c r="CJ121" s="108"/>
      <c r="CK121" s="108"/>
      <c r="CL121" s="108"/>
      <c r="CM121" s="108"/>
      <c r="CN121" s="108"/>
      <c r="CO121" s="108"/>
      <c r="CP121" s="108"/>
      <c r="CQ121" s="108"/>
      <c r="CR121" s="108"/>
      <c r="CS121" s="147" t="s">
        <v>1938</v>
      </c>
      <c r="CT121" s="149">
        <v>1118567972</v>
      </c>
      <c r="CU121" s="139">
        <v>347</v>
      </c>
      <c r="CV121" s="139" t="s">
        <v>761</v>
      </c>
      <c r="CY121" s="217">
        <v>8299</v>
      </c>
      <c r="CZ121" s="217" t="s">
        <v>290</v>
      </c>
      <c r="DA121" s="318">
        <f t="shared" si="6"/>
        <v>14557610</v>
      </c>
      <c r="DB121" s="319">
        <f t="shared" si="7"/>
        <v>0</v>
      </c>
      <c r="DC121" s="318">
        <f t="shared" si="8"/>
        <v>0</v>
      </c>
      <c r="DZ121" s="211" t="s">
        <v>1669</v>
      </c>
      <c r="EA121" s="207" t="s">
        <v>282</v>
      </c>
      <c r="EB121" s="154" t="e">
        <v>#N/A</v>
      </c>
      <c r="EC121" s="142" t="s">
        <v>288</v>
      </c>
      <c r="ED121" s="321"/>
    </row>
    <row r="122" spans="1:134" s="107" customFormat="1" hidden="1" x14ac:dyDescent="0.3">
      <c r="A122" s="145"/>
      <c r="B122" s="145" t="s">
        <v>1670</v>
      </c>
      <c r="C122" s="181">
        <v>1121957762</v>
      </c>
      <c r="D122" s="145" t="s">
        <v>892</v>
      </c>
      <c r="E122" s="145" t="s">
        <v>292</v>
      </c>
      <c r="F122" s="145" t="s">
        <v>475</v>
      </c>
      <c r="G122" s="98">
        <v>46036</v>
      </c>
      <c r="H122" s="104">
        <v>14557610</v>
      </c>
      <c r="I122" s="145" t="s">
        <v>1931</v>
      </c>
      <c r="J122" s="98">
        <v>46036</v>
      </c>
      <c r="K122" s="98">
        <v>46218</v>
      </c>
      <c r="L122" s="145" t="s">
        <v>288</v>
      </c>
      <c r="M122" s="145" t="s">
        <v>288</v>
      </c>
      <c r="N122" s="145" t="s">
        <v>288</v>
      </c>
      <c r="O122" s="122">
        <v>7</v>
      </c>
      <c r="P122" s="104">
        <v>1359777</v>
      </c>
      <c r="Q122" s="150">
        <v>46036</v>
      </c>
      <c r="R122" s="320">
        <v>46053</v>
      </c>
      <c r="S122" s="104">
        <v>2399606</v>
      </c>
      <c r="T122" s="101">
        <v>46054</v>
      </c>
      <c r="U122" s="235">
        <v>46081</v>
      </c>
      <c r="V122" s="104">
        <v>2399606</v>
      </c>
      <c r="W122" s="101">
        <v>46082</v>
      </c>
      <c r="X122" s="320">
        <v>46112</v>
      </c>
      <c r="Y122" s="104">
        <v>2399606</v>
      </c>
      <c r="Z122" s="141">
        <v>46113</v>
      </c>
      <c r="AA122" s="235">
        <v>46142</v>
      </c>
      <c r="AB122" s="104">
        <v>2399606</v>
      </c>
      <c r="AC122" s="141">
        <v>46143</v>
      </c>
      <c r="AD122" s="235">
        <v>46173</v>
      </c>
      <c r="AE122" s="104">
        <v>2399606</v>
      </c>
      <c r="AF122" s="141">
        <v>46174</v>
      </c>
      <c r="AG122" s="235">
        <v>46203</v>
      </c>
      <c r="AH122" s="102">
        <v>1199803</v>
      </c>
      <c r="AI122" s="141">
        <v>46204</v>
      </c>
      <c r="AJ122" s="141">
        <v>46218</v>
      </c>
      <c r="AK122" s="110"/>
      <c r="AN122" s="151"/>
      <c r="AQ122" s="151"/>
      <c r="AT122" s="151"/>
      <c r="AW122" s="151"/>
      <c r="BI122" s="143" t="s">
        <v>278</v>
      </c>
      <c r="BJ122" s="139" t="s">
        <v>332</v>
      </c>
      <c r="BK122" s="143" t="s">
        <v>280</v>
      </c>
      <c r="BL122" s="122">
        <v>35</v>
      </c>
      <c r="BM122" s="141">
        <v>46036</v>
      </c>
      <c r="BN122" s="156">
        <v>2238444243</v>
      </c>
      <c r="BO122" s="139">
        <v>231</v>
      </c>
      <c r="BP122" s="141">
        <v>46036</v>
      </c>
      <c r="BQ122" s="153">
        <v>14557610</v>
      </c>
      <c r="BR122" s="120"/>
      <c r="BS122" s="121"/>
      <c r="BY122" s="142"/>
      <c r="BZ122" s="151"/>
      <c r="CC122" s="151"/>
      <c r="CF122" s="108"/>
      <c r="CG122" s="108"/>
      <c r="CH122" s="108"/>
      <c r="CI122" s="108"/>
      <c r="CJ122" s="108"/>
      <c r="CK122" s="108"/>
      <c r="CL122" s="108"/>
      <c r="CM122" s="108"/>
      <c r="CN122" s="108"/>
      <c r="CO122" s="108"/>
      <c r="CP122" s="121"/>
      <c r="CQ122" s="108"/>
      <c r="CR122" s="108"/>
      <c r="CS122" s="147" t="s">
        <v>1939</v>
      </c>
      <c r="CT122" s="149">
        <v>1121957762</v>
      </c>
      <c r="CU122" s="139">
        <v>347</v>
      </c>
      <c r="CV122" s="139" t="s">
        <v>761</v>
      </c>
      <c r="CY122" s="143">
        <v>8299</v>
      </c>
      <c r="CZ122" s="143" t="s">
        <v>290</v>
      </c>
      <c r="DA122" s="318">
        <f t="shared" si="6"/>
        <v>14557610</v>
      </c>
      <c r="DB122" s="319">
        <f t="shared" si="7"/>
        <v>0</v>
      </c>
      <c r="DC122" s="318">
        <f t="shared" si="8"/>
        <v>0</v>
      </c>
      <c r="DZ122" s="211" t="s">
        <v>1671</v>
      </c>
      <c r="EA122" s="207" t="s">
        <v>282</v>
      </c>
      <c r="EB122" s="154" t="e">
        <v>#N/A</v>
      </c>
      <c r="EC122" s="142" t="s">
        <v>288</v>
      </c>
      <c r="ED122" s="321"/>
    </row>
    <row r="123" spans="1:134" s="107" customFormat="1" hidden="1" x14ac:dyDescent="0.3">
      <c r="A123" s="145"/>
      <c r="B123" s="145" t="s">
        <v>1672</v>
      </c>
      <c r="C123" s="181">
        <v>12636578</v>
      </c>
      <c r="D123" s="145" t="s">
        <v>371</v>
      </c>
      <c r="E123" s="145" t="s">
        <v>291</v>
      </c>
      <c r="F123" s="145" t="s">
        <v>372</v>
      </c>
      <c r="G123" s="98">
        <v>46036</v>
      </c>
      <c r="H123" s="104">
        <v>20551907</v>
      </c>
      <c r="I123" s="145" t="s">
        <v>1931</v>
      </c>
      <c r="J123" s="98">
        <v>46036</v>
      </c>
      <c r="K123" s="98">
        <v>46218</v>
      </c>
      <c r="L123" s="145" t="s">
        <v>288</v>
      </c>
      <c r="M123" s="145" t="s">
        <v>288</v>
      </c>
      <c r="N123" s="145" t="s">
        <v>288</v>
      </c>
      <c r="O123" s="122">
        <v>7</v>
      </c>
      <c r="P123" s="104">
        <v>1919684</v>
      </c>
      <c r="Q123" s="150">
        <v>46036</v>
      </c>
      <c r="R123" s="320">
        <v>46053</v>
      </c>
      <c r="S123" s="104">
        <v>3387677</v>
      </c>
      <c r="T123" s="101">
        <v>46054</v>
      </c>
      <c r="U123" s="235">
        <v>46081</v>
      </c>
      <c r="V123" s="104">
        <v>3387677</v>
      </c>
      <c r="W123" s="101">
        <v>46082</v>
      </c>
      <c r="X123" s="320">
        <v>46112</v>
      </c>
      <c r="Y123" s="104">
        <v>3387677</v>
      </c>
      <c r="Z123" s="141">
        <v>46113</v>
      </c>
      <c r="AA123" s="235">
        <v>46142</v>
      </c>
      <c r="AB123" s="104">
        <v>3387677</v>
      </c>
      <c r="AC123" s="141">
        <v>46143</v>
      </c>
      <c r="AD123" s="235">
        <v>46173</v>
      </c>
      <c r="AE123" s="104">
        <v>3387677</v>
      </c>
      <c r="AF123" s="141">
        <v>46174</v>
      </c>
      <c r="AG123" s="235">
        <v>46203</v>
      </c>
      <c r="AH123" s="102">
        <v>1693838</v>
      </c>
      <c r="AI123" s="141">
        <v>46204</v>
      </c>
      <c r="AJ123" s="141">
        <v>46218</v>
      </c>
      <c r="AK123" s="110"/>
      <c r="AN123" s="151"/>
      <c r="AQ123" s="151"/>
      <c r="AT123" s="151"/>
      <c r="AW123" s="151"/>
      <c r="BI123" s="143" t="s">
        <v>278</v>
      </c>
      <c r="BJ123" s="139" t="s">
        <v>332</v>
      </c>
      <c r="BK123" s="143" t="s">
        <v>280</v>
      </c>
      <c r="BL123" s="122">
        <v>35</v>
      </c>
      <c r="BM123" s="141">
        <v>46036</v>
      </c>
      <c r="BN123" s="156">
        <v>2238444243</v>
      </c>
      <c r="BO123" s="139">
        <v>126</v>
      </c>
      <c r="BP123" s="141">
        <v>46036</v>
      </c>
      <c r="BQ123" s="153">
        <v>20551907</v>
      </c>
      <c r="BR123" s="120"/>
      <c r="BS123" s="121"/>
      <c r="BY123" s="142"/>
      <c r="BZ123" s="151"/>
      <c r="CC123" s="151"/>
      <c r="CF123" s="108"/>
      <c r="CG123" s="108"/>
      <c r="CH123" s="108"/>
      <c r="CI123" s="108"/>
      <c r="CJ123" s="108"/>
      <c r="CK123" s="108"/>
      <c r="CL123" s="108"/>
      <c r="CM123" s="108"/>
      <c r="CN123" s="108"/>
      <c r="CO123" s="108"/>
      <c r="CP123" s="108"/>
      <c r="CQ123" s="108"/>
      <c r="CR123" s="108"/>
      <c r="CS123" s="147" t="s">
        <v>1940</v>
      </c>
      <c r="CT123" s="99">
        <v>12636578</v>
      </c>
      <c r="CU123" s="139">
        <v>184</v>
      </c>
      <c r="CV123" s="139" t="s">
        <v>1111</v>
      </c>
      <c r="CY123" s="143">
        <v>7490</v>
      </c>
      <c r="CZ123" s="143" t="s">
        <v>290</v>
      </c>
      <c r="DA123" s="318">
        <f t="shared" si="6"/>
        <v>20551907</v>
      </c>
      <c r="DB123" s="319">
        <f t="shared" si="7"/>
        <v>0</v>
      </c>
      <c r="DC123" s="318">
        <f t="shared" si="8"/>
        <v>0</v>
      </c>
      <c r="DZ123" s="211" t="s">
        <v>1673</v>
      </c>
      <c r="EA123" s="207" t="s">
        <v>1077</v>
      </c>
      <c r="EB123" s="154" t="e">
        <v>#N/A</v>
      </c>
      <c r="EC123" s="142" t="s">
        <v>288</v>
      </c>
      <c r="ED123" s="321"/>
    </row>
    <row r="124" spans="1:134" s="107" customFormat="1" hidden="1" x14ac:dyDescent="0.3">
      <c r="A124" s="182"/>
      <c r="B124" s="145" t="s">
        <v>1674</v>
      </c>
      <c r="C124" s="181">
        <v>1121900999</v>
      </c>
      <c r="D124" s="145" t="s">
        <v>489</v>
      </c>
      <c r="E124" s="145" t="s">
        <v>291</v>
      </c>
      <c r="F124" s="145" t="s">
        <v>490</v>
      </c>
      <c r="G124" s="98">
        <v>46036</v>
      </c>
      <c r="H124" s="104">
        <v>24833560</v>
      </c>
      <c r="I124" s="145" t="s">
        <v>1931</v>
      </c>
      <c r="J124" s="98">
        <v>46036</v>
      </c>
      <c r="K124" s="98">
        <v>46218</v>
      </c>
      <c r="L124" s="145" t="s">
        <v>288</v>
      </c>
      <c r="M124" s="145" t="s">
        <v>288</v>
      </c>
      <c r="N124" s="145" t="s">
        <v>288</v>
      </c>
      <c r="O124" s="122">
        <v>7</v>
      </c>
      <c r="P124" s="104">
        <v>2319618</v>
      </c>
      <c r="Q124" s="150">
        <v>46036</v>
      </c>
      <c r="R124" s="320">
        <v>46053</v>
      </c>
      <c r="S124" s="104">
        <v>4093444</v>
      </c>
      <c r="T124" s="101">
        <v>46054</v>
      </c>
      <c r="U124" s="235">
        <v>46081</v>
      </c>
      <c r="V124" s="104">
        <v>4093444</v>
      </c>
      <c r="W124" s="101">
        <v>46082</v>
      </c>
      <c r="X124" s="320">
        <v>46112</v>
      </c>
      <c r="Y124" s="104">
        <v>4093444</v>
      </c>
      <c r="Z124" s="141">
        <v>46113</v>
      </c>
      <c r="AA124" s="235">
        <v>46142</v>
      </c>
      <c r="AB124" s="104">
        <v>4093444</v>
      </c>
      <c r="AC124" s="141">
        <v>46143</v>
      </c>
      <c r="AD124" s="235">
        <v>46173</v>
      </c>
      <c r="AE124" s="104">
        <v>4093444</v>
      </c>
      <c r="AF124" s="141">
        <v>46174</v>
      </c>
      <c r="AG124" s="235">
        <v>46203</v>
      </c>
      <c r="AH124" s="102">
        <v>2046722</v>
      </c>
      <c r="AI124" s="141">
        <v>46204</v>
      </c>
      <c r="AJ124" s="141">
        <v>46218</v>
      </c>
      <c r="AK124" s="110"/>
      <c r="AN124" s="151"/>
      <c r="AQ124" s="151"/>
      <c r="AT124" s="151"/>
      <c r="AW124" s="151"/>
      <c r="BI124" s="143" t="s">
        <v>278</v>
      </c>
      <c r="BJ124" s="139" t="s">
        <v>332</v>
      </c>
      <c r="BK124" s="143" t="s">
        <v>280</v>
      </c>
      <c r="BL124" s="122">
        <v>35</v>
      </c>
      <c r="BM124" s="141">
        <v>46036</v>
      </c>
      <c r="BN124" s="156">
        <v>2238444243</v>
      </c>
      <c r="BO124" s="139">
        <v>216</v>
      </c>
      <c r="BP124" s="141">
        <v>46036</v>
      </c>
      <c r="BQ124" s="153">
        <v>24833560</v>
      </c>
      <c r="BR124" s="120"/>
      <c r="BS124" s="121"/>
      <c r="BY124" s="142"/>
      <c r="BZ124" s="151"/>
      <c r="CC124" s="151"/>
      <c r="CF124" s="108"/>
      <c r="CG124" s="108"/>
      <c r="CH124" s="108"/>
      <c r="CI124" s="108"/>
      <c r="CJ124" s="108"/>
      <c r="CK124" s="108"/>
      <c r="CL124" s="108"/>
      <c r="CM124" s="108"/>
      <c r="CN124" s="108"/>
      <c r="CO124" s="108"/>
      <c r="CP124" s="121"/>
      <c r="CQ124" s="108"/>
      <c r="CR124" s="108"/>
      <c r="CS124" s="147" t="s">
        <v>723</v>
      </c>
      <c r="CT124" s="149">
        <v>1121900999</v>
      </c>
      <c r="CU124" s="139">
        <v>184</v>
      </c>
      <c r="CV124" s="139" t="s">
        <v>762</v>
      </c>
      <c r="CY124" s="143">
        <v>8299</v>
      </c>
      <c r="CZ124" s="143" t="s">
        <v>290</v>
      </c>
      <c r="DA124" s="318">
        <f t="shared" si="6"/>
        <v>24833560</v>
      </c>
      <c r="DB124" s="319">
        <f t="shared" si="7"/>
        <v>0</v>
      </c>
      <c r="DC124" s="318">
        <f t="shared" si="8"/>
        <v>0</v>
      </c>
      <c r="DZ124" s="211" t="s">
        <v>1675</v>
      </c>
      <c r="EA124" s="207" t="s">
        <v>1081</v>
      </c>
      <c r="EB124" s="154" t="e">
        <v>#N/A</v>
      </c>
      <c r="EC124" s="142" t="s">
        <v>288</v>
      </c>
      <c r="ED124" s="321"/>
    </row>
    <row r="125" spans="1:134" s="107" customFormat="1" hidden="1" x14ac:dyDescent="0.3">
      <c r="A125" s="145"/>
      <c r="B125" s="145" t="s">
        <v>1676</v>
      </c>
      <c r="C125" s="181">
        <v>1121963548</v>
      </c>
      <c r="D125" s="145" t="s">
        <v>491</v>
      </c>
      <c r="E125" s="145" t="s">
        <v>291</v>
      </c>
      <c r="F125" s="145" t="s">
        <v>490</v>
      </c>
      <c r="G125" s="98">
        <v>46036</v>
      </c>
      <c r="H125" s="104">
        <v>18331531</v>
      </c>
      <c r="I125" s="145" t="s">
        <v>1931</v>
      </c>
      <c r="J125" s="98">
        <v>46036</v>
      </c>
      <c r="K125" s="98">
        <v>46218</v>
      </c>
      <c r="L125" s="145" t="s">
        <v>288</v>
      </c>
      <c r="M125" s="145" t="s">
        <v>288</v>
      </c>
      <c r="N125" s="145" t="s">
        <v>288</v>
      </c>
      <c r="O125" s="122">
        <v>7</v>
      </c>
      <c r="P125" s="104">
        <v>1712286</v>
      </c>
      <c r="Q125" s="150">
        <v>46036</v>
      </c>
      <c r="R125" s="320">
        <v>46053</v>
      </c>
      <c r="S125" s="104">
        <v>3021681</v>
      </c>
      <c r="T125" s="101">
        <v>46054</v>
      </c>
      <c r="U125" s="235">
        <v>46081</v>
      </c>
      <c r="V125" s="104">
        <v>3021681</v>
      </c>
      <c r="W125" s="101">
        <v>46082</v>
      </c>
      <c r="X125" s="320">
        <v>46112</v>
      </c>
      <c r="Y125" s="104">
        <v>3021681</v>
      </c>
      <c r="Z125" s="141">
        <v>46113</v>
      </c>
      <c r="AA125" s="235">
        <v>46142</v>
      </c>
      <c r="AB125" s="104">
        <v>3021681</v>
      </c>
      <c r="AC125" s="141">
        <v>46143</v>
      </c>
      <c r="AD125" s="235">
        <v>46173</v>
      </c>
      <c r="AE125" s="104">
        <v>3021681</v>
      </c>
      <c r="AF125" s="141">
        <v>46174</v>
      </c>
      <c r="AG125" s="235">
        <v>46203</v>
      </c>
      <c r="AH125" s="102">
        <v>1510840</v>
      </c>
      <c r="AI125" s="141">
        <v>46204</v>
      </c>
      <c r="AJ125" s="141">
        <v>46218</v>
      </c>
      <c r="AK125" s="110"/>
      <c r="AN125" s="151"/>
      <c r="AQ125" s="151"/>
      <c r="AT125" s="151"/>
      <c r="AW125" s="151"/>
      <c r="BI125" s="143" t="s">
        <v>278</v>
      </c>
      <c r="BJ125" s="139" t="s">
        <v>332</v>
      </c>
      <c r="BK125" s="143" t="s">
        <v>280</v>
      </c>
      <c r="BL125" s="122">
        <v>35</v>
      </c>
      <c r="BM125" s="141">
        <v>46036</v>
      </c>
      <c r="BN125" s="156">
        <v>2238444243</v>
      </c>
      <c r="BO125" s="139">
        <v>234</v>
      </c>
      <c r="BP125" s="141">
        <v>46036</v>
      </c>
      <c r="BQ125" s="153">
        <v>18331531</v>
      </c>
      <c r="BR125" s="120"/>
      <c r="BS125" s="121"/>
      <c r="BY125" s="142"/>
      <c r="BZ125" s="151"/>
      <c r="CC125" s="151"/>
      <c r="CF125" s="108"/>
      <c r="CG125" s="108"/>
      <c r="CH125" s="108"/>
      <c r="CI125" s="108"/>
      <c r="CJ125" s="108"/>
      <c r="CK125" s="108"/>
      <c r="CL125" s="108"/>
      <c r="CM125" s="108"/>
      <c r="CN125" s="108"/>
      <c r="CO125" s="108"/>
      <c r="CP125" s="108"/>
      <c r="CQ125" s="108"/>
      <c r="CR125" s="108"/>
      <c r="CS125" s="147" t="s">
        <v>1941</v>
      </c>
      <c r="CT125" s="99">
        <v>1121963548</v>
      </c>
      <c r="CU125" s="139">
        <v>184</v>
      </c>
      <c r="CV125" s="139" t="s">
        <v>762</v>
      </c>
      <c r="CY125" s="143">
        <v>8299</v>
      </c>
      <c r="CZ125" s="143" t="s">
        <v>290</v>
      </c>
      <c r="DA125" s="318">
        <f t="shared" si="6"/>
        <v>18331531</v>
      </c>
      <c r="DB125" s="319">
        <f t="shared" si="7"/>
        <v>0</v>
      </c>
      <c r="DC125" s="318">
        <f t="shared" si="8"/>
        <v>0</v>
      </c>
      <c r="DZ125" s="211" t="s">
        <v>1677</v>
      </c>
      <c r="EA125" s="207" t="s">
        <v>1081</v>
      </c>
      <c r="EB125" s="154" t="e">
        <v>#N/A</v>
      </c>
      <c r="EC125" s="142" t="s">
        <v>288</v>
      </c>
      <c r="ED125" s="321"/>
    </row>
    <row r="126" spans="1:134" s="107" customFormat="1" hidden="1" x14ac:dyDescent="0.3">
      <c r="A126" s="145"/>
      <c r="B126" s="145" t="s">
        <v>1678</v>
      </c>
      <c r="C126" s="181">
        <v>1013599680</v>
      </c>
      <c r="D126" s="145" t="s">
        <v>492</v>
      </c>
      <c r="E126" s="145" t="s">
        <v>291</v>
      </c>
      <c r="F126" s="145" t="s">
        <v>490</v>
      </c>
      <c r="G126" s="98">
        <v>46036</v>
      </c>
      <c r="H126" s="104">
        <v>18331531</v>
      </c>
      <c r="I126" s="145" t="s">
        <v>1931</v>
      </c>
      <c r="J126" s="98">
        <v>46036</v>
      </c>
      <c r="K126" s="98">
        <v>46218</v>
      </c>
      <c r="L126" s="145" t="s">
        <v>288</v>
      </c>
      <c r="M126" s="145" t="s">
        <v>288</v>
      </c>
      <c r="N126" s="145" t="s">
        <v>288</v>
      </c>
      <c r="O126" s="122">
        <v>7</v>
      </c>
      <c r="P126" s="104">
        <v>1712286</v>
      </c>
      <c r="Q126" s="150">
        <v>46036</v>
      </c>
      <c r="R126" s="320">
        <v>46053</v>
      </c>
      <c r="S126" s="104">
        <v>3021681</v>
      </c>
      <c r="T126" s="101">
        <v>46054</v>
      </c>
      <c r="U126" s="235">
        <v>46081</v>
      </c>
      <c r="V126" s="104">
        <v>3021681</v>
      </c>
      <c r="W126" s="101">
        <v>46082</v>
      </c>
      <c r="X126" s="320">
        <v>46112</v>
      </c>
      <c r="Y126" s="104">
        <v>3021681</v>
      </c>
      <c r="Z126" s="141">
        <v>46113</v>
      </c>
      <c r="AA126" s="235">
        <v>46142</v>
      </c>
      <c r="AB126" s="104">
        <v>3021681</v>
      </c>
      <c r="AC126" s="141">
        <v>46143</v>
      </c>
      <c r="AD126" s="235">
        <v>46173</v>
      </c>
      <c r="AE126" s="104">
        <v>3021681</v>
      </c>
      <c r="AF126" s="141">
        <v>46174</v>
      </c>
      <c r="AG126" s="235">
        <v>46203</v>
      </c>
      <c r="AH126" s="102">
        <v>1510840</v>
      </c>
      <c r="AI126" s="141">
        <v>46204</v>
      </c>
      <c r="AJ126" s="141">
        <v>46218</v>
      </c>
      <c r="AK126" s="110"/>
      <c r="AN126" s="151"/>
      <c r="AQ126" s="151"/>
      <c r="AT126" s="151"/>
      <c r="AW126" s="151"/>
      <c r="BI126" s="143" t="s">
        <v>278</v>
      </c>
      <c r="BJ126" s="139" t="s">
        <v>332</v>
      </c>
      <c r="BK126" s="143" t="s">
        <v>280</v>
      </c>
      <c r="BL126" s="122">
        <v>35</v>
      </c>
      <c r="BM126" s="141">
        <v>46036</v>
      </c>
      <c r="BN126" s="156">
        <v>2238444243</v>
      </c>
      <c r="BO126" s="139">
        <v>184</v>
      </c>
      <c r="BP126" s="141">
        <v>46036</v>
      </c>
      <c r="BQ126" s="153">
        <v>18331531</v>
      </c>
      <c r="BR126" s="120"/>
      <c r="BS126" s="121"/>
      <c r="BY126" s="142"/>
      <c r="BZ126" s="151"/>
      <c r="CC126" s="151"/>
      <c r="CF126" s="108"/>
      <c r="CG126" s="108"/>
      <c r="CH126" s="108"/>
      <c r="CI126" s="108"/>
      <c r="CJ126" s="108"/>
      <c r="CK126" s="108"/>
      <c r="CL126" s="108"/>
      <c r="CM126" s="108"/>
      <c r="CN126" s="108"/>
      <c r="CO126" s="108"/>
      <c r="CP126" s="121"/>
      <c r="CQ126" s="108"/>
      <c r="CR126" s="108"/>
      <c r="CS126" s="147" t="s">
        <v>724</v>
      </c>
      <c r="CT126" s="148">
        <v>1013599680</v>
      </c>
      <c r="CU126" s="139">
        <v>184</v>
      </c>
      <c r="CV126" s="139" t="s">
        <v>762</v>
      </c>
      <c r="CY126" s="143">
        <v>8299</v>
      </c>
      <c r="CZ126" s="143" t="s">
        <v>290</v>
      </c>
      <c r="DA126" s="318">
        <f t="shared" si="6"/>
        <v>18331531</v>
      </c>
      <c r="DB126" s="319">
        <f t="shared" si="7"/>
        <v>0</v>
      </c>
      <c r="DC126" s="318">
        <f t="shared" si="8"/>
        <v>0</v>
      </c>
      <c r="DZ126" s="211" t="s">
        <v>1679</v>
      </c>
      <c r="EA126" s="207" t="s">
        <v>1081</v>
      </c>
      <c r="EB126" s="154" t="e">
        <v>#N/A</v>
      </c>
      <c r="EC126" s="142" t="s">
        <v>288</v>
      </c>
      <c r="ED126" s="321"/>
    </row>
    <row r="127" spans="1:134" s="107" customFormat="1" hidden="1" x14ac:dyDescent="0.3">
      <c r="A127" s="145"/>
      <c r="B127" s="145" t="s">
        <v>1680</v>
      </c>
      <c r="C127" s="181">
        <v>1193133970</v>
      </c>
      <c r="D127" s="145" t="s">
        <v>1199</v>
      </c>
      <c r="E127" s="145" t="s">
        <v>292</v>
      </c>
      <c r="F127" s="145" t="s">
        <v>494</v>
      </c>
      <c r="G127" s="98">
        <v>46036</v>
      </c>
      <c r="H127" s="104">
        <v>14557610</v>
      </c>
      <c r="I127" s="145" t="s">
        <v>1931</v>
      </c>
      <c r="J127" s="98">
        <v>46036</v>
      </c>
      <c r="K127" s="98">
        <v>46218</v>
      </c>
      <c r="L127" s="145" t="s">
        <v>288</v>
      </c>
      <c r="M127" s="145" t="s">
        <v>288</v>
      </c>
      <c r="N127" s="145" t="s">
        <v>288</v>
      </c>
      <c r="O127" s="122">
        <v>7</v>
      </c>
      <c r="P127" s="104">
        <v>1359777</v>
      </c>
      <c r="Q127" s="150">
        <v>46036</v>
      </c>
      <c r="R127" s="320">
        <v>46053</v>
      </c>
      <c r="S127" s="104">
        <v>2399606</v>
      </c>
      <c r="T127" s="101">
        <v>46054</v>
      </c>
      <c r="U127" s="235">
        <v>46081</v>
      </c>
      <c r="V127" s="104">
        <v>2399606</v>
      </c>
      <c r="W127" s="101">
        <v>46082</v>
      </c>
      <c r="X127" s="320">
        <v>46112</v>
      </c>
      <c r="Y127" s="104">
        <v>2399606</v>
      </c>
      <c r="Z127" s="141">
        <v>46113</v>
      </c>
      <c r="AA127" s="235">
        <v>46142</v>
      </c>
      <c r="AB127" s="104">
        <v>2399606</v>
      </c>
      <c r="AC127" s="141">
        <v>46143</v>
      </c>
      <c r="AD127" s="235">
        <v>46173</v>
      </c>
      <c r="AE127" s="104">
        <v>2399606</v>
      </c>
      <c r="AF127" s="141">
        <v>46174</v>
      </c>
      <c r="AG127" s="235">
        <v>46203</v>
      </c>
      <c r="AH127" s="102">
        <v>1199803</v>
      </c>
      <c r="AI127" s="141">
        <v>46204</v>
      </c>
      <c r="AJ127" s="141">
        <v>46218</v>
      </c>
      <c r="AK127" s="110"/>
      <c r="AN127" s="151"/>
      <c r="AQ127" s="151"/>
      <c r="AT127" s="151"/>
      <c r="AW127" s="151"/>
      <c r="BI127" s="143" t="s">
        <v>278</v>
      </c>
      <c r="BJ127" s="139" t="s">
        <v>332</v>
      </c>
      <c r="BK127" s="143" t="s">
        <v>280</v>
      </c>
      <c r="BL127" s="122">
        <v>35</v>
      </c>
      <c r="BM127" s="141">
        <v>46036</v>
      </c>
      <c r="BN127" s="156">
        <v>2238444243</v>
      </c>
      <c r="BO127" s="139">
        <v>237</v>
      </c>
      <c r="BP127" s="141">
        <v>46036</v>
      </c>
      <c r="BQ127" s="153">
        <v>14557610</v>
      </c>
      <c r="BR127" s="120"/>
      <c r="BS127" s="121"/>
      <c r="BY127" s="142"/>
      <c r="BZ127" s="151"/>
      <c r="CC127" s="151"/>
      <c r="CF127" s="108"/>
      <c r="CG127" s="108"/>
      <c r="CH127" s="108"/>
      <c r="CI127" s="108"/>
      <c r="CJ127" s="108"/>
      <c r="CK127" s="108"/>
      <c r="CL127" s="108"/>
      <c r="CM127" s="108"/>
      <c r="CN127" s="108"/>
      <c r="CO127" s="108"/>
      <c r="CP127" s="108"/>
      <c r="CQ127" s="108"/>
      <c r="CR127" s="108"/>
      <c r="CS127" s="147" t="s">
        <v>1200</v>
      </c>
      <c r="CT127" s="149">
        <v>1193133970</v>
      </c>
      <c r="CU127" s="139">
        <v>184</v>
      </c>
      <c r="CV127" s="139" t="s">
        <v>762</v>
      </c>
      <c r="CY127" s="217">
        <v>8299</v>
      </c>
      <c r="CZ127" s="217" t="s">
        <v>290</v>
      </c>
      <c r="DA127" s="318">
        <f t="shared" si="6"/>
        <v>14557610</v>
      </c>
      <c r="DB127" s="319">
        <f t="shared" si="7"/>
        <v>0</v>
      </c>
      <c r="DC127" s="318">
        <f t="shared" si="8"/>
        <v>0</v>
      </c>
      <c r="DZ127" s="211" t="s">
        <v>1681</v>
      </c>
      <c r="EA127" s="207" t="s">
        <v>1081</v>
      </c>
      <c r="EB127" s="154" t="e">
        <v>#N/A</v>
      </c>
      <c r="EC127" s="142" t="s">
        <v>288</v>
      </c>
      <c r="ED127" s="321"/>
    </row>
    <row r="128" spans="1:134" s="107" customFormat="1" hidden="1" x14ac:dyDescent="0.3">
      <c r="A128" s="145"/>
      <c r="B128" s="145" t="s">
        <v>1682</v>
      </c>
      <c r="C128" s="181">
        <v>40390826</v>
      </c>
      <c r="D128" s="145" t="s">
        <v>1134</v>
      </c>
      <c r="E128" s="145" t="s">
        <v>291</v>
      </c>
      <c r="F128" s="145" t="s">
        <v>496</v>
      </c>
      <c r="G128" s="98">
        <v>46036</v>
      </c>
      <c r="H128" s="104">
        <v>20551907</v>
      </c>
      <c r="I128" s="145" t="s">
        <v>1931</v>
      </c>
      <c r="J128" s="98">
        <v>46036</v>
      </c>
      <c r="K128" s="98">
        <v>46218</v>
      </c>
      <c r="L128" s="145" t="s">
        <v>288</v>
      </c>
      <c r="M128" s="145" t="s">
        <v>288</v>
      </c>
      <c r="N128" s="145" t="s">
        <v>288</v>
      </c>
      <c r="O128" s="122">
        <v>7</v>
      </c>
      <c r="P128" s="104">
        <v>1919684</v>
      </c>
      <c r="Q128" s="150">
        <v>46036</v>
      </c>
      <c r="R128" s="320">
        <v>46053</v>
      </c>
      <c r="S128" s="104">
        <v>3387677</v>
      </c>
      <c r="T128" s="101">
        <v>46054</v>
      </c>
      <c r="U128" s="235">
        <v>46081</v>
      </c>
      <c r="V128" s="104">
        <v>3387677</v>
      </c>
      <c r="W128" s="101">
        <v>46082</v>
      </c>
      <c r="X128" s="320">
        <v>46112</v>
      </c>
      <c r="Y128" s="104">
        <v>3387677</v>
      </c>
      <c r="Z128" s="141">
        <v>46113</v>
      </c>
      <c r="AA128" s="235">
        <v>46142</v>
      </c>
      <c r="AB128" s="104">
        <v>3387677</v>
      </c>
      <c r="AC128" s="141">
        <v>46143</v>
      </c>
      <c r="AD128" s="235">
        <v>46173</v>
      </c>
      <c r="AE128" s="104">
        <v>3387677</v>
      </c>
      <c r="AF128" s="141">
        <v>46174</v>
      </c>
      <c r="AG128" s="235">
        <v>46203</v>
      </c>
      <c r="AH128" s="102">
        <v>1693838</v>
      </c>
      <c r="AI128" s="141">
        <v>46204</v>
      </c>
      <c r="AJ128" s="141">
        <v>46218</v>
      </c>
      <c r="AK128" s="110"/>
      <c r="AN128" s="151"/>
      <c r="AQ128" s="151"/>
      <c r="AT128" s="151"/>
      <c r="AW128" s="151"/>
      <c r="BI128" s="143" t="s">
        <v>278</v>
      </c>
      <c r="BJ128" s="139" t="s">
        <v>332</v>
      </c>
      <c r="BK128" s="143" t="s">
        <v>280</v>
      </c>
      <c r="BL128" s="122">
        <v>35</v>
      </c>
      <c r="BM128" s="141">
        <v>46036</v>
      </c>
      <c r="BN128" s="156">
        <v>2238444243</v>
      </c>
      <c r="BO128" s="139">
        <v>146</v>
      </c>
      <c r="BP128" s="141">
        <v>46036</v>
      </c>
      <c r="BQ128" s="153">
        <v>20551907</v>
      </c>
      <c r="BR128" s="120"/>
      <c r="BS128" s="121"/>
      <c r="BY128" s="142"/>
      <c r="BZ128" s="151"/>
      <c r="CC128" s="151"/>
      <c r="CF128" s="108"/>
      <c r="CG128" s="108"/>
      <c r="CH128" s="108"/>
      <c r="CI128" s="108"/>
      <c r="CJ128" s="108"/>
      <c r="CK128" s="108"/>
      <c r="CL128" s="108"/>
      <c r="CM128" s="108"/>
      <c r="CN128" s="108"/>
      <c r="CO128" s="108"/>
      <c r="CP128" s="121"/>
      <c r="CQ128" s="108"/>
      <c r="CR128" s="108"/>
      <c r="CS128" s="147" t="s">
        <v>1942</v>
      </c>
      <c r="CT128" s="148">
        <v>40390826.399999999</v>
      </c>
      <c r="CU128" s="139">
        <v>184</v>
      </c>
      <c r="CV128" s="139" t="s">
        <v>763</v>
      </c>
      <c r="CY128" s="143">
        <v>6920</v>
      </c>
      <c r="CZ128" s="143" t="s">
        <v>289</v>
      </c>
      <c r="DA128" s="318">
        <f t="shared" si="6"/>
        <v>20551907</v>
      </c>
      <c r="DB128" s="319">
        <f t="shared" si="7"/>
        <v>0</v>
      </c>
      <c r="DC128" s="318">
        <f t="shared" si="8"/>
        <v>0</v>
      </c>
      <c r="DZ128" s="211" t="s">
        <v>1683</v>
      </c>
      <c r="EA128" s="322" t="s">
        <v>1082</v>
      </c>
      <c r="EB128" s="154" t="e">
        <v>#N/A</v>
      </c>
      <c r="EC128" s="142" t="s">
        <v>288</v>
      </c>
      <c r="ED128" s="321"/>
    </row>
    <row r="129" spans="1:134" s="107" customFormat="1" hidden="1" x14ac:dyDescent="0.3">
      <c r="A129" s="145"/>
      <c r="B129" s="145" t="s">
        <v>1684</v>
      </c>
      <c r="C129" s="181">
        <v>40326102</v>
      </c>
      <c r="D129" s="145" t="s">
        <v>495</v>
      </c>
      <c r="E129" s="145" t="s">
        <v>291</v>
      </c>
      <c r="F129" s="145" t="s">
        <v>496</v>
      </c>
      <c r="G129" s="98">
        <v>46036</v>
      </c>
      <c r="H129" s="104">
        <v>20551907</v>
      </c>
      <c r="I129" s="145" t="s">
        <v>1931</v>
      </c>
      <c r="J129" s="98">
        <v>46036</v>
      </c>
      <c r="K129" s="98">
        <v>46218</v>
      </c>
      <c r="L129" s="145" t="s">
        <v>288</v>
      </c>
      <c r="M129" s="145" t="s">
        <v>288</v>
      </c>
      <c r="N129" s="145" t="s">
        <v>288</v>
      </c>
      <c r="O129" s="122">
        <v>7</v>
      </c>
      <c r="P129" s="104">
        <v>1919684</v>
      </c>
      <c r="Q129" s="150">
        <v>46036</v>
      </c>
      <c r="R129" s="320">
        <v>46053</v>
      </c>
      <c r="S129" s="104">
        <v>3387677</v>
      </c>
      <c r="T129" s="101">
        <v>46054</v>
      </c>
      <c r="U129" s="235">
        <v>46081</v>
      </c>
      <c r="V129" s="104">
        <v>3387677</v>
      </c>
      <c r="W129" s="101">
        <v>46082</v>
      </c>
      <c r="X129" s="320">
        <v>46112</v>
      </c>
      <c r="Y129" s="104">
        <v>3387677</v>
      </c>
      <c r="Z129" s="141">
        <v>46113</v>
      </c>
      <c r="AA129" s="235">
        <v>46142</v>
      </c>
      <c r="AB129" s="104">
        <v>3387677</v>
      </c>
      <c r="AC129" s="141">
        <v>46143</v>
      </c>
      <c r="AD129" s="235">
        <v>46173</v>
      </c>
      <c r="AE129" s="104">
        <v>3387677</v>
      </c>
      <c r="AF129" s="141">
        <v>46174</v>
      </c>
      <c r="AG129" s="235">
        <v>46203</v>
      </c>
      <c r="AH129" s="102">
        <v>1693838</v>
      </c>
      <c r="AI129" s="141">
        <v>46204</v>
      </c>
      <c r="AJ129" s="141">
        <v>46218</v>
      </c>
      <c r="AK129" s="110"/>
      <c r="AN129" s="151"/>
      <c r="AQ129" s="151"/>
      <c r="AT129" s="151"/>
      <c r="AW129" s="151"/>
      <c r="BI129" s="143" t="s">
        <v>278</v>
      </c>
      <c r="BJ129" s="139" t="s">
        <v>332</v>
      </c>
      <c r="BK129" s="143" t="s">
        <v>280</v>
      </c>
      <c r="BL129" s="122">
        <v>35</v>
      </c>
      <c r="BM129" s="141">
        <v>46036</v>
      </c>
      <c r="BN129" s="156">
        <v>2238444243</v>
      </c>
      <c r="BO129" s="139">
        <v>140</v>
      </c>
      <c r="BP129" s="141">
        <v>46036</v>
      </c>
      <c r="BQ129" s="153">
        <v>20551907</v>
      </c>
      <c r="BR129" s="120"/>
      <c r="BS129" s="121"/>
      <c r="BY129" s="142"/>
      <c r="BZ129" s="151"/>
      <c r="CC129" s="151"/>
      <c r="CF129" s="108"/>
      <c r="CG129" s="108"/>
      <c r="CH129" s="108"/>
      <c r="CI129" s="108"/>
      <c r="CJ129" s="108"/>
      <c r="CK129" s="108"/>
      <c r="CL129" s="108"/>
      <c r="CM129" s="108"/>
      <c r="CN129" s="108"/>
      <c r="CO129" s="108"/>
      <c r="CP129" s="108"/>
      <c r="CQ129" s="108"/>
      <c r="CR129" s="108"/>
      <c r="CS129" s="147" t="s">
        <v>1943</v>
      </c>
      <c r="CT129" s="99">
        <v>40326102</v>
      </c>
      <c r="CU129" s="139">
        <v>184</v>
      </c>
      <c r="CV129" s="139" t="s">
        <v>763</v>
      </c>
      <c r="CY129" s="143">
        <v>8211</v>
      </c>
      <c r="CZ129" s="143" t="s">
        <v>290</v>
      </c>
      <c r="DA129" s="318">
        <f t="shared" si="6"/>
        <v>20551907</v>
      </c>
      <c r="DB129" s="319">
        <f t="shared" si="7"/>
        <v>0</v>
      </c>
      <c r="DC129" s="318">
        <f t="shared" si="8"/>
        <v>0</v>
      </c>
      <c r="DZ129" s="211" t="s">
        <v>1685</v>
      </c>
      <c r="EA129" s="207" t="s">
        <v>1082</v>
      </c>
      <c r="EB129" s="154" t="e">
        <v>#N/A</v>
      </c>
      <c r="EC129" s="142" t="s">
        <v>288</v>
      </c>
      <c r="ED129" s="321"/>
    </row>
    <row r="130" spans="1:134" s="107" customFormat="1" hidden="1" x14ac:dyDescent="0.3">
      <c r="A130" s="180"/>
      <c r="B130" s="145" t="s">
        <v>1686</v>
      </c>
      <c r="C130" s="181">
        <v>52726343</v>
      </c>
      <c r="D130" s="145" t="s">
        <v>497</v>
      </c>
      <c r="E130" s="145" t="s">
        <v>291</v>
      </c>
      <c r="F130" s="145" t="s">
        <v>496</v>
      </c>
      <c r="G130" s="98">
        <v>46036</v>
      </c>
      <c r="H130" s="104">
        <v>20551907</v>
      </c>
      <c r="I130" s="145" t="s">
        <v>1931</v>
      </c>
      <c r="J130" s="98">
        <v>46036</v>
      </c>
      <c r="K130" s="98">
        <v>46218</v>
      </c>
      <c r="L130" s="145" t="s">
        <v>288</v>
      </c>
      <c r="M130" s="145" t="s">
        <v>288</v>
      </c>
      <c r="N130" s="145" t="s">
        <v>288</v>
      </c>
      <c r="O130" s="122">
        <v>7</v>
      </c>
      <c r="P130" s="104">
        <v>1919684</v>
      </c>
      <c r="Q130" s="150">
        <v>46036</v>
      </c>
      <c r="R130" s="320">
        <v>46053</v>
      </c>
      <c r="S130" s="104">
        <v>3387677</v>
      </c>
      <c r="T130" s="101">
        <v>46054</v>
      </c>
      <c r="U130" s="235">
        <v>46081</v>
      </c>
      <c r="V130" s="104">
        <v>3387677</v>
      </c>
      <c r="W130" s="101">
        <v>46082</v>
      </c>
      <c r="X130" s="320">
        <v>46112</v>
      </c>
      <c r="Y130" s="104">
        <v>3387677</v>
      </c>
      <c r="Z130" s="141">
        <v>46113</v>
      </c>
      <c r="AA130" s="235">
        <v>46142</v>
      </c>
      <c r="AB130" s="104">
        <v>3387677</v>
      </c>
      <c r="AC130" s="141">
        <v>46143</v>
      </c>
      <c r="AD130" s="235">
        <v>46173</v>
      </c>
      <c r="AE130" s="104">
        <v>3387677</v>
      </c>
      <c r="AF130" s="141">
        <v>46174</v>
      </c>
      <c r="AG130" s="235">
        <v>46203</v>
      </c>
      <c r="AH130" s="102">
        <v>1693838</v>
      </c>
      <c r="AI130" s="141">
        <v>46204</v>
      </c>
      <c r="AJ130" s="141">
        <v>46218</v>
      </c>
      <c r="AK130" s="110"/>
      <c r="AN130" s="151"/>
      <c r="AQ130" s="151"/>
      <c r="AT130" s="151"/>
      <c r="AW130" s="151"/>
      <c r="BI130" s="143" t="s">
        <v>278</v>
      </c>
      <c r="BJ130" s="139" t="s">
        <v>332</v>
      </c>
      <c r="BK130" s="143" t="s">
        <v>280</v>
      </c>
      <c r="BL130" s="122">
        <v>35</v>
      </c>
      <c r="BM130" s="141">
        <v>46036</v>
      </c>
      <c r="BN130" s="156">
        <v>2238444243</v>
      </c>
      <c r="BO130" s="139">
        <v>157</v>
      </c>
      <c r="BP130" s="141">
        <v>46036</v>
      </c>
      <c r="BQ130" s="153">
        <v>20551907</v>
      </c>
      <c r="BR130" s="120"/>
      <c r="BS130" s="121"/>
      <c r="BY130" s="142"/>
      <c r="BZ130" s="151"/>
      <c r="CC130" s="151"/>
      <c r="CF130" s="108"/>
      <c r="CG130" s="108"/>
      <c r="CH130" s="108"/>
      <c r="CI130" s="108"/>
      <c r="CJ130" s="108"/>
      <c r="CK130" s="108"/>
      <c r="CL130" s="108"/>
      <c r="CM130" s="108"/>
      <c r="CN130" s="108"/>
      <c r="CO130" s="108"/>
      <c r="CP130" s="121"/>
      <c r="CQ130" s="108"/>
      <c r="CR130" s="108"/>
      <c r="CS130" s="147" t="s">
        <v>1944</v>
      </c>
      <c r="CT130" s="99">
        <v>52726343</v>
      </c>
      <c r="CU130" s="139">
        <v>184</v>
      </c>
      <c r="CV130" s="139" t="s">
        <v>763</v>
      </c>
      <c r="CY130" s="143">
        <v>6920</v>
      </c>
      <c r="CZ130" s="143" t="s">
        <v>289</v>
      </c>
      <c r="DA130" s="318">
        <f t="shared" si="6"/>
        <v>20551907</v>
      </c>
      <c r="DB130" s="319">
        <f t="shared" si="7"/>
        <v>0</v>
      </c>
      <c r="DC130" s="318">
        <f t="shared" si="8"/>
        <v>0</v>
      </c>
      <c r="DZ130" s="211" t="s">
        <v>1687</v>
      </c>
      <c r="EA130" s="207" t="s">
        <v>1082</v>
      </c>
      <c r="EB130" s="154" t="e">
        <v>#N/A</v>
      </c>
      <c r="EC130" s="142" t="s">
        <v>288</v>
      </c>
      <c r="ED130" s="321"/>
    </row>
    <row r="131" spans="1:134" s="107" customFormat="1" hidden="1" x14ac:dyDescent="0.3">
      <c r="A131" s="145"/>
      <c r="B131" s="145" t="s">
        <v>1688</v>
      </c>
      <c r="C131" s="181">
        <v>17338535</v>
      </c>
      <c r="D131" s="145" t="s">
        <v>498</v>
      </c>
      <c r="E131" s="145" t="s">
        <v>291</v>
      </c>
      <c r="F131" s="145" t="s">
        <v>496</v>
      </c>
      <c r="G131" s="98">
        <v>46036</v>
      </c>
      <c r="H131" s="104">
        <v>20551907</v>
      </c>
      <c r="I131" s="145" t="s">
        <v>1931</v>
      </c>
      <c r="J131" s="98">
        <v>46036</v>
      </c>
      <c r="K131" s="98">
        <v>46218</v>
      </c>
      <c r="L131" s="145" t="s">
        <v>288</v>
      </c>
      <c r="M131" s="145" t="s">
        <v>288</v>
      </c>
      <c r="N131" s="145" t="s">
        <v>288</v>
      </c>
      <c r="O131" s="122">
        <v>7</v>
      </c>
      <c r="P131" s="104">
        <v>1919684</v>
      </c>
      <c r="Q131" s="150">
        <v>46036</v>
      </c>
      <c r="R131" s="320">
        <v>46053</v>
      </c>
      <c r="S131" s="104">
        <v>3387677</v>
      </c>
      <c r="T131" s="101">
        <v>46054</v>
      </c>
      <c r="U131" s="235">
        <v>46081</v>
      </c>
      <c r="V131" s="104">
        <v>3387677</v>
      </c>
      <c r="W131" s="101">
        <v>46082</v>
      </c>
      <c r="X131" s="320">
        <v>46112</v>
      </c>
      <c r="Y131" s="104">
        <v>3387677</v>
      </c>
      <c r="Z131" s="141">
        <v>46113</v>
      </c>
      <c r="AA131" s="235">
        <v>46142</v>
      </c>
      <c r="AB131" s="104">
        <v>3387677</v>
      </c>
      <c r="AC131" s="141">
        <v>46143</v>
      </c>
      <c r="AD131" s="235">
        <v>46173</v>
      </c>
      <c r="AE131" s="104">
        <v>3387677</v>
      </c>
      <c r="AF131" s="141">
        <v>46174</v>
      </c>
      <c r="AG131" s="235">
        <v>46203</v>
      </c>
      <c r="AH131" s="102">
        <v>1693838</v>
      </c>
      <c r="AI131" s="141">
        <v>46204</v>
      </c>
      <c r="AJ131" s="141">
        <v>46218</v>
      </c>
      <c r="AK131" s="110"/>
      <c r="AN131" s="151"/>
      <c r="AQ131" s="151"/>
      <c r="AT131" s="151"/>
      <c r="AW131" s="151"/>
      <c r="BI131" s="143" t="s">
        <v>278</v>
      </c>
      <c r="BJ131" s="139" t="s">
        <v>332</v>
      </c>
      <c r="BK131" s="143" t="s">
        <v>280</v>
      </c>
      <c r="BL131" s="122">
        <v>35</v>
      </c>
      <c r="BM131" s="141">
        <v>46036</v>
      </c>
      <c r="BN131" s="156">
        <v>2238444243</v>
      </c>
      <c r="BO131" s="139">
        <v>131</v>
      </c>
      <c r="BP131" s="141">
        <v>46036</v>
      </c>
      <c r="BQ131" s="153">
        <v>20551907</v>
      </c>
      <c r="BR131" s="120"/>
      <c r="BS131" s="121"/>
      <c r="BY131" s="142"/>
      <c r="BZ131" s="151"/>
      <c r="CC131" s="151"/>
      <c r="CF131" s="108"/>
      <c r="CG131" s="108"/>
      <c r="CH131" s="108"/>
      <c r="CI131" s="108"/>
      <c r="CJ131" s="108"/>
      <c r="CK131" s="108"/>
      <c r="CL131" s="108"/>
      <c r="CM131" s="108"/>
      <c r="CN131" s="108"/>
      <c r="CO131" s="108"/>
      <c r="CP131" s="108"/>
      <c r="CQ131" s="108"/>
      <c r="CR131" s="108"/>
      <c r="CS131" s="147" t="s">
        <v>1945</v>
      </c>
      <c r="CT131" s="148">
        <v>17338535</v>
      </c>
      <c r="CU131" s="139">
        <v>184</v>
      </c>
      <c r="CV131" s="139" t="s">
        <v>763</v>
      </c>
      <c r="CY131" s="143">
        <v>8299</v>
      </c>
      <c r="CZ131" s="143" t="s">
        <v>290</v>
      </c>
      <c r="DA131" s="318">
        <f t="shared" si="6"/>
        <v>20551907</v>
      </c>
      <c r="DB131" s="319">
        <f t="shared" si="7"/>
        <v>0</v>
      </c>
      <c r="DC131" s="318">
        <f t="shared" si="8"/>
        <v>0</v>
      </c>
      <c r="DZ131" s="211" t="s">
        <v>1689</v>
      </c>
      <c r="EA131" s="207" t="s">
        <v>1082</v>
      </c>
      <c r="EB131" s="154" t="e">
        <v>#N/A</v>
      </c>
      <c r="EC131" s="142" t="s">
        <v>288</v>
      </c>
      <c r="ED131" s="321"/>
    </row>
    <row r="132" spans="1:134" s="107" customFormat="1" hidden="1" x14ac:dyDescent="0.3">
      <c r="A132" s="145"/>
      <c r="B132" s="145" t="s">
        <v>1690</v>
      </c>
      <c r="C132" s="183">
        <v>40411676</v>
      </c>
      <c r="D132" s="107" t="s">
        <v>499</v>
      </c>
      <c r="E132" s="145" t="s">
        <v>291</v>
      </c>
      <c r="F132" s="145" t="s">
        <v>496</v>
      </c>
      <c r="G132" s="98">
        <v>46036</v>
      </c>
      <c r="H132" s="104">
        <v>24833560</v>
      </c>
      <c r="I132" s="145" t="s">
        <v>1931</v>
      </c>
      <c r="J132" s="98">
        <v>46036</v>
      </c>
      <c r="K132" s="98">
        <v>46218</v>
      </c>
      <c r="L132" s="145" t="s">
        <v>288</v>
      </c>
      <c r="M132" s="145" t="s">
        <v>288</v>
      </c>
      <c r="N132" s="145" t="s">
        <v>288</v>
      </c>
      <c r="O132" s="122">
        <v>7</v>
      </c>
      <c r="P132" s="104">
        <v>2319618</v>
      </c>
      <c r="Q132" s="150">
        <v>46036</v>
      </c>
      <c r="R132" s="320">
        <v>46053</v>
      </c>
      <c r="S132" s="104">
        <v>4093444</v>
      </c>
      <c r="T132" s="101">
        <v>46054</v>
      </c>
      <c r="U132" s="235">
        <v>46081</v>
      </c>
      <c r="V132" s="104">
        <v>4093444</v>
      </c>
      <c r="W132" s="101">
        <v>46082</v>
      </c>
      <c r="X132" s="320">
        <v>46112</v>
      </c>
      <c r="Y132" s="104">
        <v>4093444</v>
      </c>
      <c r="Z132" s="141">
        <v>46113</v>
      </c>
      <c r="AA132" s="235">
        <v>46142</v>
      </c>
      <c r="AB132" s="104">
        <v>4093444</v>
      </c>
      <c r="AC132" s="141">
        <v>46143</v>
      </c>
      <c r="AD132" s="235">
        <v>46173</v>
      </c>
      <c r="AE132" s="104">
        <v>4093444</v>
      </c>
      <c r="AF132" s="141">
        <v>46174</v>
      </c>
      <c r="AG132" s="235">
        <v>46203</v>
      </c>
      <c r="AH132" s="102">
        <v>2046722</v>
      </c>
      <c r="AI132" s="141">
        <v>46204</v>
      </c>
      <c r="AJ132" s="141">
        <v>46218</v>
      </c>
      <c r="AK132" s="110"/>
      <c r="AN132" s="151"/>
      <c r="AQ132" s="151"/>
      <c r="AT132" s="151"/>
      <c r="AW132" s="151"/>
      <c r="BI132" s="143" t="s">
        <v>278</v>
      </c>
      <c r="BJ132" s="139" t="s">
        <v>332</v>
      </c>
      <c r="BK132" s="143" t="s">
        <v>280</v>
      </c>
      <c r="BL132" s="122">
        <v>35</v>
      </c>
      <c r="BM132" s="141">
        <v>46036</v>
      </c>
      <c r="BN132" s="156">
        <v>2238444243</v>
      </c>
      <c r="BO132" s="139">
        <v>149</v>
      </c>
      <c r="BP132" s="141">
        <v>46036</v>
      </c>
      <c r="BQ132" s="153">
        <v>24833560</v>
      </c>
      <c r="BR132" s="120"/>
      <c r="BS132" s="121"/>
      <c r="BY132" s="142"/>
      <c r="BZ132" s="151"/>
      <c r="CC132" s="151"/>
      <c r="CF132" s="108"/>
      <c r="CG132" s="108"/>
      <c r="CH132" s="108"/>
      <c r="CI132" s="108"/>
      <c r="CJ132" s="108"/>
      <c r="CK132" s="108"/>
      <c r="CL132" s="108"/>
      <c r="CM132" s="108"/>
      <c r="CN132" s="108"/>
      <c r="CO132" s="108"/>
      <c r="CP132" s="121"/>
      <c r="CQ132" s="108"/>
      <c r="CR132" s="108"/>
      <c r="CS132" s="147" t="s">
        <v>1946</v>
      </c>
      <c r="CT132" s="100">
        <v>40411676</v>
      </c>
      <c r="CU132" s="139">
        <v>184</v>
      </c>
      <c r="CV132" s="139" t="s">
        <v>763</v>
      </c>
      <c r="CY132" s="170">
        <v>7020</v>
      </c>
      <c r="CZ132" s="140" t="s">
        <v>289</v>
      </c>
      <c r="DA132" s="318">
        <f t="shared" si="6"/>
        <v>24833560</v>
      </c>
      <c r="DB132" s="319">
        <f t="shared" si="7"/>
        <v>0</v>
      </c>
      <c r="DC132" s="318">
        <f t="shared" si="8"/>
        <v>0</v>
      </c>
      <c r="DZ132" s="211" t="s">
        <v>1691</v>
      </c>
      <c r="EA132" s="207" t="s">
        <v>1082</v>
      </c>
      <c r="EB132" s="154" t="e">
        <v>#N/A</v>
      </c>
      <c r="EC132" s="142" t="s">
        <v>288</v>
      </c>
      <c r="ED132" s="321"/>
    </row>
    <row r="133" spans="1:134" s="107" customFormat="1" hidden="1" x14ac:dyDescent="0.3">
      <c r="A133" s="180"/>
      <c r="B133" s="145" t="s">
        <v>1692</v>
      </c>
      <c r="C133" s="181">
        <v>40334933</v>
      </c>
      <c r="D133" s="145" t="s">
        <v>500</v>
      </c>
      <c r="E133" s="145" t="s">
        <v>291</v>
      </c>
      <c r="F133" s="145" t="s">
        <v>501</v>
      </c>
      <c r="G133" s="98">
        <v>46036</v>
      </c>
      <c r="H133" s="104">
        <v>20551907</v>
      </c>
      <c r="I133" s="145" t="s">
        <v>1931</v>
      </c>
      <c r="J133" s="98">
        <v>46036</v>
      </c>
      <c r="K133" s="98">
        <v>46218</v>
      </c>
      <c r="L133" s="145" t="s">
        <v>288</v>
      </c>
      <c r="M133" s="145" t="s">
        <v>288</v>
      </c>
      <c r="N133" s="145" t="s">
        <v>288</v>
      </c>
      <c r="O133" s="122">
        <v>7</v>
      </c>
      <c r="P133" s="104">
        <v>1919684</v>
      </c>
      <c r="Q133" s="150">
        <v>46036</v>
      </c>
      <c r="R133" s="320">
        <v>46053</v>
      </c>
      <c r="S133" s="104">
        <v>3387677</v>
      </c>
      <c r="T133" s="101">
        <v>46054</v>
      </c>
      <c r="U133" s="235">
        <v>46081</v>
      </c>
      <c r="V133" s="104">
        <v>3387677</v>
      </c>
      <c r="W133" s="101">
        <v>46082</v>
      </c>
      <c r="X133" s="320">
        <v>46112</v>
      </c>
      <c r="Y133" s="104">
        <v>3387677</v>
      </c>
      <c r="Z133" s="141">
        <v>46113</v>
      </c>
      <c r="AA133" s="235">
        <v>46142</v>
      </c>
      <c r="AB133" s="104">
        <v>3387677</v>
      </c>
      <c r="AC133" s="141">
        <v>46143</v>
      </c>
      <c r="AD133" s="235">
        <v>46173</v>
      </c>
      <c r="AE133" s="104">
        <v>3387677</v>
      </c>
      <c r="AF133" s="141">
        <v>46174</v>
      </c>
      <c r="AG133" s="235">
        <v>46203</v>
      </c>
      <c r="AH133" s="102">
        <v>1693838</v>
      </c>
      <c r="AI133" s="141">
        <v>46204</v>
      </c>
      <c r="AJ133" s="141">
        <v>46218</v>
      </c>
      <c r="AK133" s="110"/>
      <c r="AN133" s="151"/>
      <c r="AQ133" s="151"/>
      <c r="AT133" s="151"/>
      <c r="AW133" s="151"/>
      <c r="BI133" s="143" t="s">
        <v>278</v>
      </c>
      <c r="BJ133" s="139" t="s">
        <v>332</v>
      </c>
      <c r="BK133" s="143" t="s">
        <v>280</v>
      </c>
      <c r="BL133" s="122">
        <v>35</v>
      </c>
      <c r="BM133" s="141">
        <v>46036</v>
      </c>
      <c r="BN133" s="156">
        <v>2238444243</v>
      </c>
      <c r="BO133" s="139">
        <v>143</v>
      </c>
      <c r="BP133" s="141">
        <v>46036</v>
      </c>
      <c r="BQ133" s="153">
        <v>20551907</v>
      </c>
      <c r="BR133" s="120"/>
      <c r="BS133" s="121"/>
      <c r="BY133" s="142"/>
      <c r="BZ133" s="151"/>
      <c r="CC133" s="151"/>
      <c r="CF133" s="108"/>
      <c r="CG133" s="108"/>
      <c r="CH133" s="108"/>
      <c r="CI133" s="108"/>
      <c r="CJ133" s="108"/>
      <c r="CK133" s="108"/>
      <c r="CL133" s="108"/>
      <c r="CM133" s="108"/>
      <c r="CN133" s="108"/>
      <c r="CO133" s="108"/>
      <c r="CP133" s="121"/>
      <c r="CQ133" s="108"/>
      <c r="CR133" s="108"/>
      <c r="CS133" s="147" t="s">
        <v>1201</v>
      </c>
      <c r="CT133" s="148">
        <v>40334933</v>
      </c>
      <c r="CU133" s="139">
        <v>184</v>
      </c>
      <c r="CV133" s="139" t="s">
        <v>764</v>
      </c>
      <c r="CY133" s="143">
        <v>8299</v>
      </c>
      <c r="CZ133" s="143" t="s">
        <v>290</v>
      </c>
      <c r="DA133" s="318">
        <f t="shared" si="6"/>
        <v>20551907</v>
      </c>
      <c r="DB133" s="319">
        <f t="shared" si="7"/>
        <v>0</v>
      </c>
      <c r="DC133" s="318">
        <f t="shared" si="8"/>
        <v>0</v>
      </c>
      <c r="DZ133" s="211" t="s">
        <v>1693</v>
      </c>
      <c r="EA133" s="207" t="s">
        <v>274</v>
      </c>
      <c r="EB133" s="154" t="e">
        <v>#N/A</v>
      </c>
      <c r="EC133" s="142" t="s">
        <v>288</v>
      </c>
      <c r="ED133" s="321"/>
    </row>
    <row r="134" spans="1:134" s="107" customFormat="1" hidden="1" x14ac:dyDescent="0.3">
      <c r="B134" s="145" t="s">
        <v>1694</v>
      </c>
      <c r="C134" s="181">
        <v>1121951648</v>
      </c>
      <c r="D134" s="145" t="s">
        <v>1087</v>
      </c>
      <c r="E134" s="145" t="s">
        <v>292</v>
      </c>
      <c r="F134" s="145" t="s">
        <v>1088</v>
      </c>
      <c r="G134" s="98">
        <v>46036</v>
      </c>
      <c r="H134" s="104">
        <v>16270260</v>
      </c>
      <c r="I134" s="145" t="s">
        <v>1931</v>
      </c>
      <c r="J134" s="98">
        <v>46036</v>
      </c>
      <c r="K134" s="98">
        <v>46218</v>
      </c>
      <c r="L134" s="145" t="s">
        <v>288</v>
      </c>
      <c r="M134" s="145" t="s">
        <v>288</v>
      </c>
      <c r="N134" s="145" t="s">
        <v>288</v>
      </c>
      <c r="O134" s="122">
        <v>7</v>
      </c>
      <c r="P134" s="104">
        <v>1519750</v>
      </c>
      <c r="Q134" s="150">
        <v>46036</v>
      </c>
      <c r="R134" s="320">
        <v>46053</v>
      </c>
      <c r="S134" s="104">
        <v>2681911</v>
      </c>
      <c r="T134" s="101">
        <v>46054</v>
      </c>
      <c r="U134" s="235">
        <v>46081</v>
      </c>
      <c r="V134" s="104">
        <v>2681911</v>
      </c>
      <c r="W134" s="101">
        <v>46082</v>
      </c>
      <c r="X134" s="320">
        <v>46112</v>
      </c>
      <c r="Y134" s="104">
        <v>2681911</v>
      </c>
      <c r="Z134" s="141">
        <v>46113</v>
      </c>
      <c r="AA134" s="235">
        <v>46142</v>
      </c>
      <c r="AB134" s="104">
        <v>2681911</v>
      </c>
      <c r="AC134" s="141">
        <v>46143</v>
      </c>
      <c r="AD134" s="235">
        <v>46173</v>
      </c>
      <c r="AE134" s="104">
        <v>2681911</v>
      </c>
      <c r="AF134" s="141">
        <v>46174</v>
      </c>
      <c r="AG134" s="235">
        <v>46203</v>
      </c>
      <c r="AH134" s="102">
        <v>1340955</v>
      </c>
      <c r="AI134" s="141">
        <v>46204</v>
      </c>
      <c r="AJ134" s="141">
        <v>46218</v>
      </c>
      <c r="AK134" s="110"/>
      <c r="AN134" s="151"/>
      <c r="AQ134" s="151"/>
      <c r="AT134" s="151"/>
      <c r="AW134" s="151"/>
      <c r="BI134" s="143" t="s">
        <v>278</v>
      </c>
      <c r="BJ134" s="139" t="s">
        <v>332</v>
      </c>
      <c r="BK134" s="143" t="s">
        <v>280</v>
      </c>
      <c r="BL134" s="122">
        <v>35</v>
      </c>
      <c r="BM134" s="141">
        <v>46036</v>
      </c>
      <c r="BN134" s="156">
        <v>2238444243</v>
      </c>
      <c r="BO134" s="139">
        <v>228</v>
      </c>
      <c r="BP134" s="141">
        <v>46036</v>
      </c>
      <c r="BQ134" s="153">
        <v>16270260</v>
      </c>
      <c r="BR134" s="120"/>
      <c r="BS134" s="121"/>
      <c r="BY134" s="142"/>
      <c r="BZ134" s="151"/>
      <c r="CC134" s="151"/>
      <c r="CF134" s="108"/>
      <c r="CG134" s="108"/>
      <c r="CH134" s="108"/>
      <c r="CI134" s="108"/>
      <c r="CJ134" s="108"/>
      <c r="CK134" s="108"/>
      <c r="CL134" s="108"/>
      <c r="CM134" s="108"/>
      <c r="CN134" s="108"/>
      <c r="CO134" s="108"/>
      <c r="CP134" s="108"/>
      <c r="CQ134" s="108"/>
      <c r="CR134" s="108"/>
      <c r="CS134" s="147" t="s">
        <v>1202</v>
      </c>
      <c r="CT134" s="148">
        <v>1121951648.2</v>
      </c>
      <c r="CU134" s="139">
        <v>184</v>
      </c>
      <c r="CV134" s="139" t="s">
        <v>764</v>
      </c>
      <c r="CY134" s="143">
        <v>8299</v>
      </c>
      <c r="CZ134" s="143" t="s">
        <v>290</v>
      </c>
      <c r="DA134" s="318">
        <f t="shared" si="6"/>
        <v>16270260</v>
      </c>
      <c r="DB134" s="319">
        <f t="shared" si="7"/>
        <v>0</v>
      </c>
      <c r="DC134" s="318">
        <f t="shared" si="8"/>
        <v>0</v>
      </c>
      <c r="DZ134" s="211" t="s">
        <v>1695</v>
      </c>
      <c r="EA134" s="207" t="s">
        <v>274</v>
      </c>
      <c r="EB134" s="154" t="e">
        <v>#N/A</v>
      </c>
      <c r="EC134" s="142" t="s">
        <v>288</v>
      </c>
      <c r="ED134" s="321"/>
    </row>
    <row r="135" spans="1:134" s="107" customFormat="1" hidden="1" x14ac:dyDescent="0.3">
      <c r="B135" s="145" t="s">
        <v>1696</v>
      </c>
      <c r="C135" s="181">
        <v>40396474</v>
      </c>
      <c r="D135" s="145" t="s">
        <v>626</v>
      </c>
      <c r="E135" s="145" t="s">
        <v>291</v>
      </c>
      <c r="F135" s="145" t="s">
        <v>627</v>
      </c>
      <c r="G135" s="98">
        <v>46036</v>
      </c>
      <c r="H135" s="104">
        <v>20551907</v>
      </c>
      <c r="I135" s="145" t="s">
        <v>1931</v>
      </c>
      <c r="J135" s="98">
        <v>46036</v>
      </c>
      <c r="K135" s="98">
        <v>46218</v>
      </c>
      <c r="L135" s="145" t="s">
        <v>288</v>
      </c>
      <c r="M135" s="145" t="s">
        <v>288</v>
      </c>
      <c r="N135" s="145" t="s">
        <v>288</v>
      </c>
      <c r="O135" s="122">
        <v>7</v>
      </c>
      <c r="P135" s="104">
        <v>1919684</v>
      </c>
      <c r="Q135" s="150">
        <v>46036</v>
      </c>
      <c r="R135" s="320">
        <v>46053</v>
      </c>
      <c r="S135" s="104">
        <v>3387677</v>
      </c>
      <c r="T135" s="101">
        <v>46054</v>
      </c>
      <c r="U135" s="235">
        <v>46081</v>
      </c>
      <c r="V135" s="104">
        <v>3387677</v>
      </c>
      <c r="W135" s="101">
        <v>46082</v>
      </c>
      <c r="X135" s="320">
        <v>46112</v>
      </c>
      <c r="Y135" s="104">
        <v>3387677</v>
      </c>
      <c r="Z135" s="141">
        <v>46113</v>
      </c>
      <c r="AA135" s="235">
        <v>46142</v>
      </c>
      <c r="AB135" s="104">
        <v>3387677</v>
      </c>
      <c r="AC135" s="141">
        <v>46143</v>
      </c>
      <c r="AD135" s="235">
        <v>46173</v>
      </c>
      <c r="AE135" s="104">
        <v>3387677</v>
      </c>
      <c r="AF135" s="141">
        <v>46174</v>
      </c>
      <c r="AG135" s="235">
        <v>46203</v>
      </c>
      <c r="AH135" s="102">
        <v>1693838</v>
      </c>
      <c r="AI135" s="141">
        <v>46204</v>
      </c>
      <c r="AJ135" s="141">
        <v>46218</v>
      </c>
      <c r="AK135" s="110"/>
      <c r="AN135" s="151"/>
      <c r="AQ135" s="151"/>
      <c r="AT135" s="151"/>
      <c r="AW135" s="151"/>
      <c r="BI135" s="143" t="s">
        <v>278</v>
      </c>
      <c r="BJ135" s="139" t="s">
        <v>332</v>
      </c>
      <c r="BK135" s="143" t="s">
        <v>280</v>
      </c>
      <c r="BL135" s="122">
        <v>35</v>
      </c>
      <c r="BM135" s="141">
        <v>46036</v>
      </c>
      <c r="BN135" s="156">
        <v>2238444243</v>
      </c>
      <c r="BO135" s="139">
        <v>148</v>
      </c>
      <c r="BP135" s="141">
        <v>46036</v>
      </c>
      <c r="BQ135" s="153">
        <v>20551907</v>
      </c>
      <c r="BR135" s="120"/>
      <c r="BS135" s="121"/>
      <c r="BY135" s="142"/>
      <c r="BZ135" s="151"/>
      <c r="CC135" s="151"/>
      <c r="CF135" s="108"/>
      <c r="CG135" s="108"/>
      <c r="CH135" s="108"/>
      <c r="CI135" s="108"/>
      <c r="CJ135" s="108"/>
      <c r="CK135" s="108"/>
      <c r="CL135" s="108"/>
      <c r="CM135" s="108"/>
      <c r="CN135" s="108"/>
      <c r="CO135" s="108"/>
      <c r="CP135" s="121"/>
      <c r="CQ135" s="108"/>
      <c r="CR135" s="108"/>
      <c r="CS135" s="147" t="s">
        <v>735</v>
      </c>
      <c r="CT135" s="148">
        <v>40396474.200000003</v>
      </c>
      <c r="CU135" s="139">
        <v>205</v>
      </c>
      <c r="CV135" s="139" t="s">
        <v>784</v>
      </c>
      <c r="CY135" s="143">
        <v>7020</v>
      </c>
      <c r="CZ135" s="143" t="s">
        <v>289</v>
      </c>
      <c r="DA135" s="318">
        <f t="shared" si="6"/>
        <v>20551907</v>
      </c>
      <c r="DB135" s="319">
        <f t="shared" si="7"/>
        <v>0</v>
      </c>
      <c r="DC135" s="318">
        <f t="shared" si="8"/>
        <v>0</v>
      </c>
      <c r="DZ135" s="211" t="s">
        <v>1697</v>
      </c>
      <c r="EA135" s="207" t="s">
        <v>271</v>
      </c>
      <c r="EB135" s="154" t="e">
        <v>#N/A</v>
      </c>
      <c r="EC135" s="142" t="s">
        <v>288</v>
      </c>
      <c r="ED135" s="321"/>
    </row>
    <row r="136" spans="1:134" s="107" customFormat="1" hidden="1" x14ac:dyDescent="0.3">
      <c r="A136" s="145"/>
      <c r="B136" s="145" t="s">
        <v>1698</v>
      </c>
      <c r="C136" s="181">
        <v>1121838218</v>
      </c>
      <c r="D136" s="145" t="s">
        <v>628</v>
      </c>
      <c r="E136" s="145" t="s">
        <v>291</v>
      </c>
      <c r="F136" s="145" t="s">
        <v>629</v>
      </c>
      <c r="G136" s="98">
        <v>46036</v>
      </c>
      <c r="H136" s="104">
        <v>20551907</v>
      </c>
      <c r="I136" s="145" t="s">
        <v>1931</v>
      </c>
      <c r="J136" s="98">
        <v>46036</v>
      </c>
      <c r="K136" s="98">
        <v>46218</v>
      </c>
      <c r="L136" s="145" t="s">
        <v>288</v>
      </c>
      <c r="M136" s="145" t="s">
        <v>288</v>
      </c>
      <c r="N136" s="145" t="s">
        <v>288</v>
      </c>
      <c r="O136" s="122">
        <v>7</v>
      </c>
      <c r="P136" s="104">
        <v>1919684</v>
      </c>
      <c r="Q136" s="150">
        <v>46036</v>
      </c>
      <c r="R136" s="320">
        <v>46053</v>
      </c>
      <c r="S136" s="104">
        <v>3387677</v>
      </c>
      <c r="T136" s="101">
        <v>46054</v>
      </c>
      <c r="U136" s="235">
        <v>46081</v>
      </c>
      <c r="V136" s="104">
        <v>3387677</v>
      </c>
      <c r="W136" s="101">
        <v>46082</v>
      </c>
      <c r="X136" s="320">
        <v>46112</v>
      </c>
      <c r="Y136" s="104">
        <v>3387677</v>
      </c>
      <c r="Z136" s="141">
        <v>46113</v>
      </c>
      <c r="AA136" s="235">
        <v>46142</v>
      </c>
      <c r="AB136" s="104">
        <v>3387677</v>
      </c>
      <c r="AC136" s="141">
        <v>46143</v>
      </c>
      <c r="AD136" s="235">
        <v>46173</v>
      </c>
      <c r="AE136" s="104">
        <v>3387677</v>
      </c>
      <c r="AF136" s="141">
        <v>46174</v>
      </c>
      <c r="AG136" s="235">
        <v>46203</v>
      </c>
      <c r="AH136" s="102">
        <v>1693838</v>
      </c>
      <c r="AI136" s="141">
        <v>46204</v>
      </c>
      <c r="AJ136" s="141">
        <v>46218</v>
      </c>
      <c r="AK136" s="110"/>
      <c r="AN136" s="151"/>
      <c r="AQ136" s="151"/>
      <c r="AT136" s="151"/>
      <c r="AW136" s="151"/>
      <c r="BI136" s="143" t="s">
        <v>278</v>
      </c>
      <c r="BJ136" s="139" t="s">
        <v>332</v>
      </c>
      <c r="BK136" s="143" t="s">
        <v>280</v>
      </c>
      <c r="BL136" s="122">
        <v>35</v>
      </c>
      <c r="BM136" s="141">
        <v>46036</v>
      </c>
      <c r="BN136" s="156">
        <v>2238444243</v>
      </c>
      <c r="BO136" s="139">
        <v>200</v>
      </c>
      <c r="BP136" s="141">
        <v>46036</v>
      </c>
      <c r="BQ136" s="153">
        <v>20551907</v>
      </c>
      <c r="BR136" s="120"/>
      <c r="BS136" s="121"/>
      <c r="BY136" s="142"/>
      <c r="BZ136" s="151"/>
      <c r="CC136" s="151"/>
      <c r="CF136" s="108"/>
      <c r="CG136" s="108"/>
      <c r="CH136" s="108"/>
      <c r="CI136" s="108"/>
      <c r="CJ136" s="108"/>
      <c r="CK136" s="108"/>
      <c r="CL136" s="108"/>
      <c r="CM136" s="108"/>
      <c r="CN136" s="108"/>
      <c r="CO136" s="108"/>
      <c r="CP136" s="108"/>
      <c r="CQ136" s="108"/>
      <c r="CR136" s="108"/>
      <c r="CS136" s="147" t="s">
        <v>818</v>
      </c>
      <c r="CT136" s="148">
        <v>1121838218</v>
      </c>
      <c r="CU136" s="139">
        <v>205</v>
      </c>
      <c r="CV136" s="139" t="s">
        <v>783</v>
      </c>
      <c r="CY136" s="143">
        <v>7500</v>
      </c>
      <c r="CZ136" s="143" t="s">
        <v>290</v>
      </c>
      <c r="DA136" s="318">
        <f t="shared" si="6"/>
        <v>20551907</v>
      </c>
      <c r="DB136" s="319">
        <f t="shared" si="7"/>
        <v>0</v>
      </c>
      <c r="DC136" s="318">
        <f t="shared" si="8"/>
        <v>0</v>
      </c>
      <c r="DZ136" s="211" t="s">
        <v>1699</v>
      </c>
      <c r="EA136" s="160" t="s">
        <v>271</v>
      </c>
      <c r="EB136" s="154" t="e">
        <v>#N/A</v>
      </c>
      <c r="EC136" s="142" t="s">
        <v>288</v>
      </c>
      <c r="ED136" s="321"/>
    </row>
    <row r="137" spans="1:134" s="107" customFormat="1" hidden="1" x14ac:dyDescent="0.3">
      <c r="A137" s="145" t="s">
        <v>556</v>
      </c>
      <c r="B137" s="145" t="s">
        <v>1700</v>
      </c>
      <c r="C137" s="181">
        <v>40343210</v>
      </c>
      <c r="D137" s="145" t="s">
        <v>974</v>
      </c>
      <c r="E137" s="145" t="s">
        <v>291</v>
      </c>
      <c r="F137" s="145" t="s">
        <v>975</v>
      </c>
      <c r="G137" s="98">
        <v>46036</v>
      </c>
      <c r="H137" s="104">
        <v>20551907</v>
      </c>
      <c r="I137" s="145" t="s">
        <v>1931</v>
      </c>
      <c r="J137" s="98">
        <v>46036</v>
      </c>
      <c r="K137" s="98">
        <v>46218</v>
      </c>
      <c r="L137" s="145" t="s">
        <v>288</v>
      </c>
      <c r="M137" s="145" t="s">
        <v>288</v>
      </c>
      <c r="N137" s="145" t="s">
        <v>288</v>
      </c>
      <c r="O137" s="122">
        <v>7</v>
      </c>
      <c r="P137" s="104">
        <v>1919684</v>
      </c>
      <c r="Q137" s="150">
        <v>46036</v>
      </c>
      <c r="R137" s="320">
        <v>46053</v>
      </c>
      <c r="S137" s="104">
        <v>3387677</v>
      </c>
      <c r="T137" s="101">
        <v>46054</v>
      </c>
      <c r="U137" s="235">
        <v>46081</v>
      </c>
      <c r="V137" s="104">
        <v>3387677</v>
      </c>
      <c r="W137" s="101">
        <v>46082</v>
      </c>
      <c r="X137" s="320">
        <v>46112</v>
      </c>
      <c r="Y137" s="104">
        <v>3387677</v>
      </c>
      <c r="Z137" s="141">
        <v>46113</v>
      </c>
      <c r="AA137" s="235">
        <v>46142</v>
      </c>
      <c r="AB137" s="104">
        <v>3387677</v>
      </c>
      <c r="AC137" s="141">
        <v>46143</v>
      </c>
      <c r="AD137" s="235">
        <v>46173</v>
      </c>
      <c r="AE137" s="104">
        <v>3387677</v>
      </c>
      <c r="AF137" s="141">
        <v>46174</v>
      </c>
      <c r="AG137" s="235">
        <v>46203</v>
      </c>
      <c r="AH137" s="102">
        <v>1693838</v>
      </c>
      <c r="AI137" s="141">
        <v>46204</v>
      </c>
      <c r="AJ137" s="141">
        <v>46218</v>
      </c>
      <c r="AK137" s="110"/>
      <c r="AN137" s="151"/>
      <c r="AQ137" s="151"/>
      <c r="AT137" s="151"/>
      <c r="AW137" s="151"/>
      <c r="BI137" s="143" t="s">
        <v>278</v>
      </c>
      <c r="BJ137" s="139" t="s">
        <v>332</v>
      </c>
      <c r="BK137" s="143" t="s">
        <v>280</v>
      </c>
      <c r="BL137" s="122">
        <v>35</v>
      </c>
      <c r="BM137" s="141">
        <v>46036</v>
      </c>
      <c r="BN137" s="156">
        <v>2238444243</v>
      </c>
      <c r="BO137" s="139">
        <v>144</v>
      </c>
      <c r="BP137" s="141">
        <v>46036</v>
      </c>
      <c r="BQ137" s="153">
        <v>20551907</v>
      </c>
      <c r="BR137" s="120"/>
      <c r="BS137" s="121"/>
      <c r="BY137" s="142"/>
      <c r="BZ137" s="151"/>
      <c r="CC137" s="151"/>
      <c r="CF137" s="108"/>
      <c r="CG137" s="108"/>
      <c r="CH137" s="108"/>
      <c r="CI137" s="108"/>
      <c r="CJ137" s="108"/>
      <c r="CK137" s="108"/>
      <c r="CL137" s="108"/>
      <c r="CM137" s="108"/>
      <c r="CN137" s="108"/>
      <c r="CO137" s="108"/>
      <c r="CP137" s="121"/>
      <c r="CQ137" s="108"/>
      <c r="CR137" s="108"/>
      <c r="CS137" s="147" t="s">
        <v>1040</v>
      </c>
      <c r="CT137" s="149">
        <v>40343210.799999997</v>
      </c>
      <c r="CU137" s="139">
        <v>205</v>
      </c>
      <c r="CV137" s="139" t="s">
        <v>1060</v>
      </c>
      <c r="CY137" s="143">
        <v>8299</v>
      </c>
      <c r="CZ137" s="143" t="s">
        <v>290</v>
      </c>
      <c r="DA137" s="318">
        <f t="shared" si="6"/>
        <v>20551907</v>
      </c>
      <c r="DB137" s="319">
        <f t="shared" si="7"/>
        <v>0</v>
      </c>
      <c r="DC137" s="318">
        <f t="shared" si="8"/>
        <v>0</v>
      </c>
      <c r="DZ137" s="211" t="s">
        <v>1701</v>
      </c>
      <c r="EA137" s="207" t="s">
        <v>271</v>
      </c>
      <c r="EB137" s="154" t="e">
        <v>#N/A</v>
      </c>
      <c r="EC137" s="142" t="s">
        <v>288</v>
      </c>
      <c r="ED137" s="321"/>
    </row>
    <row r="138" spans="1:134" s="107" customFormat="1" hidden="1" x14ac:dyDescent="0.3">
      <c r="A138" s="145"/>
      <c r="B138" s="145" t="s">
        <v>1702</v>
      </c>
      <c r="C138" s="181">
        <v>1121936738</v>
      </c>
      <c r="D138" s="145" t="s">
        <v>666</v>
      </c>
      <c r="E138" s="145" t="s">
        <v>291</v>
      </c>
      <c r="F138" s="145" t="s">
        <v>667</v>
      </c>
      <c r="G138" s="98">
        <v>46036</v>
      </c>
      <c r="H138" s="104">
        <v>20551907</v>
      </c>
      <c r="I138" s="145" t="s">
        <v>1931</v>
      </c>
      <c r="J138" s="98">
        <v>46036</v>
      </c>
      <c r="K138" s="98">
        <v>46218</v>
      </c>
      <c r="L138" s="145" t="s">
        <v>288</v>
      </c>
      <c r="M138" s="145" t="s">
        <v>288</v>
      </c>
      <c r="N138" s="145" t="s">
        <v>288</v>
      </c>
      <c r="O138" s="122">
        <v>7</v>
      </c>
      <c r="P138" s="104">
        <v>1919684</v>
      </c>
      <c r="Q138" s="150">
        <v>46036</v>
      </c>
      <c r="R138" s="320">
        <v>46053</v>
      </c>
      <c r="S138" s="104">
        <v>3387677</v>
      </c>
      <c r="T138" s="101">
        <v>46054</v>
      </c>
      <c r="U138" s="235">
        <v>46081</v>
      </c>
      <c r="V138" s="104">
        <v>3387677</v>
      </c>
      <c r="W138" s="101">
        <v>46082</v>
      </c>
      <c r="X138" s="320">
        <v>46112</v>
      </c>
      <c r="Y138" s="104">
        <v>3387677</v>
      </c>
      <c r="Z138" s="141">
        <v>46113</v>
      </c>
      <c r="AA138" s="235">
        <v>46142</v>
      </c>
      <c r="AB138" s="104">
        <v>3387677</v>
      </c>
      <c r="AC138" s="141">
        <v>46143</v>
      </c>
      <c r="AD138" s="235">
        <v>46173</v>
      </c>
      <c r="AE138" s="104">
        <v>3387677</v>
      </c>
      <c r="AF138" s="141">
        <v>46174</v>
      </c>
      <c r="AG138" s="235">
        <v>46203</v>
      </c>
      <c r="AH138" s="102">
        <v>1693838</v>
      </c>
      <c r="AI138" s="141">
        <v>46204</v>
      </c>
      <c r="AJ138" s="141">
        <v>46218</v>
      </c>
      <c r="AK138" s="110"/>
      <c r="AN138" s="151"/>
      <c r="AQ138" s="151"/>
      <c r="AT138" s="151"/>
      <c r="AW138" s="151"/>
      <c r="BI138" s="143" t="s">
        <v>278</v>
      </c>
      <c r="BJ138" s="139" t="s">
        <v>332</v>
      </c>
      <c r="BK138" s="143" t="s">
        <v>280</v>
      </c>
      <c r="BL138" s="122">
        <v>35</v>
      </c>
      <c r="BM138" s="141">
        <v>46036</v>
      </c>
      <c r="BN138" s="156">
        <v>2238444243</v>
      </c>
      <c r="BO138" s="139">
        <v>222</v>
      </c>
      <c r="BP138" s="141">
        <v>46036</v>
      </c>
      <c r="BQ138" s="153">
        <v>20551907</v>
      </c>
      <c r="BR138" s="120"/>
      <c r="BS138" s="121"/>
      <c r="BY138" s="142"/>
      <c r="BZ138" s="151"/>
      <c r="CC138" s="151"/>
      <c r="CF138" s="108"/>
      <c r="CG138" s="108"/>
      <c r="CH138" s="108"/>
      <c r="CI138" s="108"/>
      <c r="CJ138" s="108"/>
      <c r="CK138" s="108"/>
      <c r="CL138" s="108"/>
      <c r="CM138" s="108"/>
      <c r="CN138" s="108"/>
      <c r="CO138" s="108"/>
      <c r="CP138" s="121"/>
      <c r="CQ138" s="108"/>
      <c r="CR138" s="108"/>
      <c r="CS138" s="147" t="s">
        <v>1208</v>
      </c>
      <c r="CT138" s="149">
        <v>1121936738.4000001</v>
      </c>
      <c r="CU138" s="139">
        <v>251</v>
      </c>
      <c r="CV138" s="139" t="s">
        <v>802</v>
      </c>
      <c r="CY138" s="143">
        <v>7490</v>
      </c>
      <c r="CZ138" s="143" t="s">
        <v>290</v>
      </c>
      <c r="DA138" s="318">
        <f t="shared" si="6"/>
        <v>20551907</v>
      </c>
      <c r="DB138" s="319">
        <f t="shared" si="7"/>
        <v>0</v>
      </c>
      <c r="DC138" s="318">
        <f t="shared" si="8"/>
        <v>0</v>
      </c>
      <c r="DZ138" s="211" t="s">
        <v>1703</v>
      </c>
      <c r="EA138" s="207" t="s">
        <v>273</v>
      </c>
      <c r="EB138" s="154" t="e">
        <v>#N/A</v>
      </c>
      <c r="EC138" s="142" t="s">
        <v>288</v>
      </c>
      <c r="ED138" s="321"/>
    </row>
    <row r="139" spans="1:134" s="107" customFormat="1" hidden="1" x14ac:dyDescent="0.3">
      <c r="B139" s="145" t="s">
        <v>1704</v>
      </c>
      <c r="C139" s="247">
        <v>1121817444</v>
      </c>
      <c r="D139" s="184" t="s">
        <v>1705</v>
      </c>
      <c r="E139" s="145" t="s">
        <v>291</v>
      </c>
      <c r="F139" s="145" t="s">
        <v>877</v>
      </c>
      <c r="G139" s="98">
        <v>46036</v>
      </c>
      <c r="H139" s="104">
        <v>18331531</v>
      </c>
      <c r="I139" s="145" t="s">
        <v>1931</v>
      </c>
      <c r="J139" s="98">
        <v>46036</v>
      </c>
      <c r="K139" s="98">
        <v>46218</v>
      </c>
      <c r="L139" s="145" t="s">
        <v>288</v>
      </c>
      <c r="M139" s="145" t="s">
        <v>288</v>
      </c>
      <c r="N139" s="145" t="s">
        <v>288</v>
      </c>
      <c r="O139" s="122">
        <v>7</v>
      </c>
      <c r="P139" s="104">
        <v>1712286</v>
      </c>
      <c r="Q139" s="150">
        <v>46036</v>
      </c>
      <c r="R139" s="320">
        <v>46053</v>
      </c>
      <c r="S139" s="104">
        <v>3021681</v>
      </c>
      <c r="T139" s="101">
        <v>46054</v>
      </c>
      <c r="U139" s="235">
        <v>46081</v>
      </c>
      <c r="V139" s="104">
        <v>3021681</v>
      </c>
      <c r="W139" s="101">
        <v>46082</v>
      </c>
      <c r="X139" s="320">
        <v>46112</v>
      </c>
      <c r="Y139" s="104">
        <v>3021681</v>
      </c>
      <c r="Z139" s="141">
        <v>46113</v>
      </c>
      <c r="AA139" s="235">
        <v>46142</v>
      </c>
      <c r="AB139" s="104">
        <v>3021681</v>
      </c>
      <c r="AC139" s="141">
        <v>46143</v>
      </c>
      <c r="AD139" s="235">
        <v>46173</v>
      </c>
      <c r="AE139" s="104">
        <v>3021681</v>
      </c>
      <c r="AF139" s="141">
        <v>46174</v>
      </c>
      <c r="AG139" s="235">
        <v>46203</v>
      </c>
      <c r="AH139" s="102">
        <v>1510840</v>
      </c>
      <c r="AI139" s="141">
        <v>46204</v>
      </c>
      <c r="AJ139" s="141">
        <v>46218</v>
      </c>
      <c r="AK139" s="110"/>
      <c r="AN139" s="151"/>
      <c r="AQ139" s="151"/>
      <c r="AT139" s="151"/>
      <c r="AW139" s="151"/>
      <c r="BI139" s="143" t="s">
        <v>278</v>
      </c>
      <c r="BJ139" s="139" t="s">
        <v>332</v>
      </c>
      <c r="BK139" s="143" t="s">
        <v>280</v>
      </c>
      <c r="BL139" s="122">
        <v>35</v>
      </c>
      <c r="BM139" s="141">
        <v>46036</v>
      </c>
      <c r="BN139" s="156">
        <v>2238444243</v>
      </c>
      <c r="BO139" s="139">
        <v>197</v>
      </c>
      <c r="BP139" s="141">
        <v>46036</v>
      </c>
      <c r="BQ139" s="153">
        <v>18331531</v>
      </c>
      <c r="BR139" s="120"/>
      <c r="BS139" s="121"/>
      <c r="BY139" s="142"/>
      <c r="BZ139" s="151"/>
      <c r="CC139" s="151"/>
      <c r="CF139" s="108"/>
      <c r="CG139" s="108"/>
      <c r="CH139" s="108"/>
      <c r="CI139" s="108"/>
      <c r="CJ139" s="108"/>
      <c r="CK139" s="108"/>
      <c r="CL139" s="108"/>
      <c r="CM139" s="108"/>
      <c r="CN139" s="108"/>
      <c r="CO139" s="108"/>
      <c r="CP139" s="108"/>
      <c r="CQ139" s="108"/>
      <c r="CR139" s="108"/>
      <c r="CS139" s="147" t="s">
        <v>944</v>
      </c>
      <c r="CT139" s="323">
        <v>1121817444</v>
      </c>
      <c r="CU139" s="139">
        <v>241</v>
      </c>
      <c r="CV139" s="139" t="s">
        <v>790</v>
      </c>
      <c r="CY139" s="143">
        <v>7020</v>
      </c>
      <c r="CZ139" s="143" t="s">
        <v>289</v>
      </c>
      <c r="DA139" s="318">
        <f t="shared" si="6"/>
        <v>18331531</v>
      </c>
      <c r="DB139" s="319">
        <f t="shared" si="7"/>
        <v>0</v>
      </c>
      <c r="DC139" s="318">
        <f t="shared" si="8"/>
        <v>0</v>
      </c>
      <c r="DZ139" s="211" t="s">
        <v>1706</v>
      </c>
      <c r="EA139" s="207" t="s">
        <v>1141</v>
      </c>
      <c r="EB139" s="154" t="e">
        <v>#N/A</v>
      </c>
      <c r="EC139" s="142" t="s">
        <v>288</v>
      </c>
      <c r="ED139" s="321"/>
    </row>
    <row r="140" spans="1:134" s="107" customFormat="1" hidden="1" x14ac:dyDescent="0.3">
      <c r="B140" s="145" t="s">
        <v>1707</v>
      </c>
      <c r="C140" s="181">
        <v>1121937873</v>
      </c>
      <c r="D140" s="145" t="s">
        <v>657</v>
      </c>
      <c r="E140" s="145" t="s">
        <v>291</v>
      </c>
      <c r="F140" s="145" t="s">
        <v>658</v>
      </c>
      <c r="G140" s="98">
        <v>46036</v>
      </c>
      <c r="H140" s="104">
        <v>18331531</v>
      </c>
      <c r="I140" s="145" t="s">
        <v>1931</v>
      </c>
      <c r="J140" s="98">
        <v>46036</v>
      </c>
      <c r="K140" s="98">
        <v>46218</v>
      </c>
      <c r="L140" s="145" t="s">
        <v>288</v>
      </c>
      <c r="M140" s="145" t="s">
        <v>288</v>
      </c>
      <c r="N140" s="145" t="s">
        <v>288</v>
      </c>
      <c r="O140" s="122">
        <v>7</v>
      </c>
      <c r="P140" s="104">
        <v>1712286</v>
      </c>
      <c r="Q140" s="150">
        <v>46036</v>
      </c>
      <c r="R140" s="320">
        <v>46053</v>
      </c>
      <c r="S140" s="104">
        <v>3021681</v>
      </c>
      <c r="T140" s="101">
        <v>46054</v>
      </c>
      <c r="U140" s="235">
        <v>46081</v>
      </c>
      <c r="V140" s="104">
        <v>3021681</v>
      </c>
      <c r="W140" s="101">
        <v>46082</v>
      </c>
      <c r="X140" s="320">
        <v>46112</v>
      </c>
      <c r="Y140" s="104">
        <v>3021681</v>
      </c>
      <c r="Z140" s="141">
        <v>46113</v>
      </c>
      <c r="AA140" s="235">
        <v>46142</v>
      </c>
      <c r="AB140" s="104">
        <v>3021681</v>
      </c>
      <c r="AC140" s="141">
        <v>46143</v>
      </c>
      <c r="AD140" s="235">
        <v>46173</v>
      </c>
      <c r="AE140" s="104">
        <v>3021681</v>
      </c>
      <c r="AF140" s="141">
        <v>46174</v>
      </c>
      <c r="AG140" s="235">
        <v>46203</v>
      </c>
      <c r="AH140" s="102">
        <v>1510840</v>
      </c>
      <c r="AI140" s="141">
        <v>46204</v>
      </c>
      <c r="AJ140" s="141">
        <v>46218</v>
      </c>
      <c r="AK140" s="110"/>
      <c r="AN140" s="151"/>
      <c r="AQ140" s="151"/>
      <c r="AT140" s="151"/>
      <c r="AW140" s="151"/>
      <c r="BI140" s="143" t="s">
        <v>278</v>
      </c>
      <c r="BJ140" s="139" t="s">
        <v>332</v>
      </c>
      <c r="BK140" s="143" t="s">
        <v>280</v>
      </c>
      <c r="BL140" s="122">
        <v>35</v>
      </c>
      <c r="BM140" s="141">
        <v>46036</v>
      </c>
      <c r="BN140" s="156">
        <v>2238444243</v>
      </c>
      <c r="BO140" s="139">
        <v>223</v>
      </c>
      <c r="BP140" s="141">
        <v>46036</v>
      </c>
      <c r="BQ140" s="153">
        <v>18331531</v>
      </c>
      <c r="BR140" s="120"/>
      <c r="BS140" s="121"/>
      <c r="BY140" s="142"/>
      <c r="BZ140" s="151"/>
      <c r="CC140" s="151"/>
      <c r="CF140" s="108"/>
      <c r="CG140" s="108"/>
      <c r="CH140" s="108"/>
      <c r="CI140" s="108"/>
      <c r="CJ140" s="108"/>
      <c r="CK140" s="108"/>
      <c r="CL140" s="108"/>
      <c r="CM140" s="108"/>
      <c r="CN140" s="108"/>
      <c r="CO140" s="108"/>
      <c r="CP140" s="121"/>
      <c r="CQ140" s="108"/>
      <c r="CR140" s="108"/>
      <c r="CS140" s="147" t="s">
        <v>1083</v>
      </c>
      <c r="CT140" s="148">
        <v>1121937873</v>
      </c>
      <c r="CU140" s="139">
        <v>189</v>
      </c>
      <c r="CV140" s="139" t="s">
        <v>799</v>
      </c>
      <c r="CY140" s="143">
        <v>7020</v>
      </c>
      <c r="CZ140" s="143" t="s">
        <v>289</v>
      </c>
      <c r="DA140" s="318">
        <f t="shared" si="6"/>
        <v>18331531</v>
      </c>
      <c r="DB140" s="319">
        <f t="shared" si="7"/>
        <v>0</v>
      </c>
      <c r="DC140" s="318">
        <f t="shared" si="8"/>
        <v>0</v>
      </c>
      <c r="DZ140" s="211" t="s">
        <v>1708</v>
      </c>
      <c r="EA140" s="207" t="s">
        <v>282</v>
      </c>
      <c r="EB140" s="154" t="e">
        <v>#N/A</v>
      </c>
      <c r="EC140" s="142" t="s">
        <v>288</v>
      </c>
      <c r="ED140" s="321"/>
    </row>
    <row r="141" spans="1:134" s="107" customFormat="1" hidden="1" x14ac:dyDescent="0.3">
      <c r="A141" s="145"/>
      <c r="B141" s="145" t="s">
        <v>1709</v>
      </c>
      <c r="C141" s="181">
        <v>1121848189</v>
      </c>
      <c r="D141" s="145" t="s">
        <v>646</v>
      </c>
      <c r="E141" s="145" t="s">
        <v>291</v>
      </c>
      <c r="F141" s="145" t="s">
        <v>647</v>
      </c>
      <c r="G141" s="98">
        <v>46036</v>
      </c>
      <c r="H141" s="104">
        <v>20551907</v>
      </c>
      <c r="I141" s="145" t="s">
        <v>1931</v>
      </c>
      <c r="J141" s="98">
        <v>46036</v>
      </c>
      <c r="K141" s="98">
        <v>46218</v>
      </c>
      <c r="L141" s="145" t="s">
        <v>288</v>
      </c>
      <c r="M141" s="145" t="s">
        <v>288</v>
      </c>
      <c r="N141" s="145" t="s">
        <v>288</v>
      </c>
      <c r="O141" s="122">
        <v>7</v>
      </c>
      <c r="P141" s="104">
        <v>1919684</v>
      </c>
      <c r="Q141" s="150">
        <v>46036</v>
      </c>
      <c r="R141" s="320">
        <v>46053</v>
      </c>
      <c r="S141" s="104">
        <v>3387677</v>
      </c>
      <c r="T141" s="101">
        <v>46054</v>
      </c>
      <c r="U141" s="235">
        <v>46081</v>
      </c>
      <c r="V141" s="104">
        <v>3387677</v>
      </c>
      <c r="W141" s="101">
        <v>46082</v>
      </c>
      <c r="X141" s="320">
        <v>46112</v>
      </c>
      <c r="Y141" s="104">
        <v>3387677</v>
      </c>
      <c r="Z141" s="141">
        <v>46113</v>
      </c>
      <c r="AA141" s="235">
        <v>46142</v>
      </c>
      <c r="AB141" s="104">
        <v>3387677</v>
      </c>
      <c r="AC141" s="141">
        <v>46143</v>
      </c>
      <c r="AD141" s="235">
        <v>46173</v>
      </c>
      <c r="AE141" s="104">
        <v>3387677</v>
      </c>
      <c r="AF141" s="141">
        <v>46174</v>
      </c>
      <c r="AG141" s="235">
        <v>46203</v>
      </c>
      <c r="AH141" s="102">
        <v>1693838</v>
      </c>
      <c r="AI141" s="141">
        <v>46204</v>
      </c>
      <c r="AJ141" s="141">
        <v>46218</v>
      </c>
      <c r="AK141" s="110"/>
      <c r="AN141" s="151"/>
      <c r="AQ141" s="151"/>
      <c r="AT141" s="151"/>
      <c r="AW141" s="151"/>
      <c r="BI141" s="143" t="s">
        <v>278</v>
      </c>
      <c r="BJ141" s="139" t="s">
        <v>332</v>
      </c>
      <c r="BK141" s="143" t="s">
        <v>280</v>
      </c>
      <c r="BL141" s="122">
        <v>35</v>
      </c>
      <c r="BM141" s="141">
        <v>46036</v>
      </c>
      <c r="BN141" s="156">
        <v>2238444243</v>
      </c>
      <c r="BO141" s="139">
        <v>203</v>
      </c>
      <c r="BP141" s="141">
        <v>46036</v>
      </c>
      <c r="BQ141" s="153">
        <v>20551907</v>
      </c>
      <c r="BR141" s="120"/>
      <c r="BS141" s="121"/>
      <c r="BY141" s="142"/>
      <c r="BZ141" s="151"/>
      <c r="CC141" s="151"/>
      <c r="CF141" s="108"/>
      <c r="CG141" s="108"/>
      <c r="CH141" s="108"/>
      <c r="CI141" s="108"/>
      <c r="CJ141" s="108"/>
      <c r="CK141" s="108"/>
      <c r="CL141" s="108"/>
      <c r="CM141" s="108"/>
      <c r="CN141" s="108"/>
      <c r="CO141" s="108"/>
      <c r="CP141" s="108"/>
      <c r="CQ141" s="108"/>
      <c r="CR141" s="108"/>
      <c r="CS141" s="147" t="s">
        <v>743</v>
      </c>
      <c r="CT141" s="148">
        <v>1121848189</v>
      </c>
      <c r="CU141" s="139">
        <v>218</v>
      </c>
      <c r="CV141" s="139" t="s">
        <v>795</v>
      </c>
      <c r="CY141" s="143">
        <v>7490</v>
      </c>
      <c r="CZ141" s="143" t="s">
        <v>290</v>
      </c>
      <c r="DA141" s="318">
        <f t="shared" si="6"/>
        <v>20551907</v>
      </c>
      <c r="DB141" s="319">
        <f t="shared" si="7"/>
        <v>0</v>
      </c>
      <c r="DC141" s="318">
        <f t="shared" si="8"/>
        <v>0</v>
      </c>
      <c r="DZ141" s="211" t="s">
        <v>1710</v>
      </c>
      <c r="EA141" s="207" t="s">
        <v>299</v>
      </c>
      <c r="EB141" s="154" t="e">
        <v>#N/A</v>
      </c>
      <c r="EC141" s="142" t="s">
        <v>288</v>
      </c>
      <c r="ED141" s="321"/>
    </row>
    <row r="142" spans="1:134" s="107" customFormat="1" hidden="1" x14ac:dyDescent="0.3">
      <c r="A142" s="145"/>
      <c r="B142" s="145" t="s">
        <v>1711</v>
      </c>
      <c r="C142" s="183">
        <v>35264344</v>
      </c>
      <c r="D142" s="107" t="s">
        <v>302</v>
      </c>
      <c r="E142" s="145" t="s">
        <v>292</v>
      </c>
      <c r="F142" s="145" t="s">
        <v>1947</v>
      </c>
      <c r="G142" s="98">
        <v>46036</v>
      </c>
      <c r="H142" s="104">
        <v>14557610</v>
      </c>
      <c r="I142" s="145" t="s">
        <v>1931</v>
      </c>
      <c r="J142" s="98">
        <v>46036</v>
      </c>
      <c r="K142" s="98">
        <v>46218</v>
      </c>
      <c r="L142" s="145" t="s">
        <v>288</v>
      </c>
      <c r="M142" s="145" t="s">
        <v>288</v>
      </c>
      <c r="N142" s="145" t="s">
        <v>288</v>
      </c>
      <c r="O142" s="122">
        <v>7</v>
      </c>
      <c r="P142" s="104">
        <v>1359777</v>
      </c>
      <c r="Q142" s="150">
        <v>46036</v>
      </c>
      <c r="R142" s="320">
        <v>46053</v>
      </c>
      <c r="S142" s="104">
        <v>2399606</v>
      </c>
      <c r="T142" s="101">
        <v>46054</v>
      </c>
      <c r="U142" s="235">
        <v>46081</v>
      </c>
      <c r="V142" s="104">
        <v>2399606</v>
      </c>
      <c r="W142" s="101">
        <v>46082</v>
      </c>
      <c r="X142" s="320">
        <v>46112</v>
      </c>
      <c r="Y142" s="104">
        <v>2399606</v>
      </c>
      <c r="Z142" s="141">
        <v>46113</v>
      </c>
      <c r="AA142" s="235">
        <v>46142</v>
      </c>
      <c r="AB142" s="104">
        <v>2399606</v>
      </c>
      <c r="AC142" s="141">
        <v>46143</v>
      </c>
      <c r="AD142" s="235">
        <v>46173</v>
      </c>
      <c r="AE142" s="104">
        <v>2399606</v>
      </c>
      <c r="AF142" s="141">
        <v>46174</v>
      </c>
      <c r="AG142" s="235">
        <v>46203</v>
      </c>
      <c r="AH142" s="102">
        <v>1199803</v>
      </c>
      <c r="AI142" s="141">
        <v>46204</v>
      </c>
      <c r="AJ142" s="141">
        <v>46218</v>
      </c>
      <c r="AK142" s="110"/>
      <c r="AN142" s="151"/>
      <c r="AQ142" s="151"/>
      <c r="AT142" s="151"/>
      <c r="AW142" s="151"/>
      <c r="BI142" s="143" t="s">
        <v>278</v>
      </c>
      <c r="BJ142" s="139" t="s">
        <v>332</v>
      </c>
      <c r="BK142" s="143" t="s">
        <v>280</v>
      </c>
      <c r="BL142" s="122">
        <v>35</v>
      </c>
      <c r="BM142" s="141">
        <v>46036</v>
      </c>
      <c r="BN142" s="156">
        <v>2238444243</v>
      </c>
      <c r="BO142" s="139">
        <v>138</v>
      </c>
      <c r="BP142" s="141">
        <v>46036</v>
      </c>
      <c r="BQ142" s="153">
        <v>14557610</v>
      </c>
      <c r="BR142" s="120"/>
      <c r="BS142" s="121"/>
      <c r="BY142" s="142"/>
      <c r="BZ142" s="151"/>
      <c r="CC142" s="151"/>
      <c r="CF142" s="108"/>
      <c r="CG142" s="108"/>
      <c r="CH142" s="108"/>
      <c r="CI142" s="108"/>
      <c r="CJ142" s="108"/>
      <c r="CK142" s="108"/>
      <c r="CL142" s="108"/>
      <c r="CM142" s="108"/>
      <c r="CN142" s="108"/>
      <c r="CO142" s="108"/>
      <c r="CP142" s="121"/>
      <c r="CQ142" s="108"/>
      <c r="CR142" s="108"/>
      <c r="CS142" s="147" t="s">
        <v>1948</v>
      </c>
      <c r="CT142" s="100">
        <v>35264344</v>
      </c>
      <c r="CU142" s="139">
        <v>204</v>
      </c>
      <c r="CV142" s="139" t="s">
        <v>759</v>
      </c>
      <c r="CY142" s="143">
        <v>7490</v>
      </c>
      <c r="CZ142" s="143" t="s">
        <v>290</v>
      </c>
      <c r="DA142" s="318">
        <f t="shared" si="6"/>
        <v>14557610</v>
      </c>
      <c r="DB142" s="319">
        <f t="shared" si="7"/>
        <v>0</v>
      </c>
      <c r="DC142" s="318">
        <f t="shared" si="8"/>
        <v>0</v>
      </c>
      <c r="DZ142" s="211" t="s">
        <v>1712</v>
      </c>
      <c r="EA142" s="311" t="s">
        <v>275</v>
      </c>
      <c r="EB142" s="154" t="e">
        <v>#N/A</v>
      </c>
      <c r="EC142" s="142" t="s">
        <v>288</v>
      </c>
      <c r="ED142" s="321"/>
    </row>
    <row r="143" spans="1:134" s="107" customFormat="1" hidden="1" x14ac:dyDescent="0.3">
      <c r="A143" s="145"/>
      <c r="B143" s="145" t="s">
        <v>1713</v>
      </c>
      <c r="C143" s="183">
        <v>1121830981</v>
      </c>
      <c r="D143" s="107" t="s">
        <v>301</v>
      </c>
      <c r="E143" s="145" t="s">
        <v>292</v>
      </c>
      <c r="F143" s="145" t="s">
        <v>1947</v>
      </c>
      <c r="G143" s="98">
        <v>46036</v>
      </c>
      <c r="H143" s="104">
        <v>14557610</v>
      </c>
      <c r="I143" s="145" t="s">
        <v>1931</v>
      </c>
      <c r="J143" s="98">
        <v>46036</v>
      </c>
      <c r="K143" s="98">
        <v>46218</v>
      </c>
      <c r="L143" s="145" t="s">
        <v>288</v>
      </c>
      <c r="M143" s="145" t="s">
        <v>288</v>
      </c>
      <c r="N143" s="145" t="s">
        <v>288</v>
      </c>
      <c r="O143" s="122">
        <v>7</v>
      </c>
      <c r="P143" s="104">
        <v>1359777</v>
      </c>
      <c r="Q143" s="150">
        <v>46036</v>
      </c>
      <c r="R143" s="320">
        <v>46053</v>
      </c>
      <c r="S143" s="104">
        <v>2399606</v>
      </c>
      <c r="T143" s="101">
        <v>46054</v>
      </c>
      <c r="U143" s="235">
        <v>46081</v>
      </c>
      <c r="V143" s="104">
        <v>2399606</v>
      </c>
      <c r="W143" s="101">
        <v>46082</v>
      </c>
      <c r="X143" s="320">
        <v>46112</v>
      </c>
      <c r="Y143" s="104">
        <v>2399606</v>
      </c>
      <c r="Z143" s="141">
        <v>46113</v>
      </c>
      <c r="AA143" s="235">
        <v>46142</v>
      </c>
      <c r="AB143" s="104">
        <v>2399606</v>
      </c>
      <c r="AC143" s="141">
        <v>46143</v>
      </c>
      <c r="AD143" s="235">
        <v>46173</v>
      </c>
      <c r="AE143" s="104">
        <v>2399606</v>
      </c>
      <c r="AF143" s="141">
        <v>46174</v>
      </c>
      <c r="AG143" s="235">
        <v>46203</v>
      </c>
      <c r="AH143" s="102">
        <v>1199803</v>
      </c>
      <c r="AI143" s="141">
        <v>46204</v>
      </c>
      <c r="AJ143" s="141">
        <v>46218</v>
      </c>
      <c r="AK143" s="110"/>
      <c r="AN143" s="151"/>
      <c r="AQ143" s="151"/>
      <c r="AT143" s="151"/>
      <c r="AW143" s="151"/>
      <c r="BI143" s="143" t="s">
        <v>278</v>
      </c>
      <c r="BJ143" s="139" t="s">
        <v>332</v>
      </c>
      <c r="BK143" s="143" t="s">
        <v>280</v>
      </c>
      <c r="BL143" s="122">
        <v>35</v>
      </c>
      <c r="BM143" s="141">
        <v>46036</v>
      </c>
      <c r="BN143" s="156">
        <v>2238444243</v>
      </c>
      <c r="BO143" s="139">
        <v>199</v>
      </c>
      <c r="BP143" s="141">
        <v>46036</v>
      </c>
      <c r="BQ143" s="153">
        <v>14557610</v>
      </c>
      <c r="BR143" s="120"/>
      <c r="BS143" s="121"/>
      <c r="BY143" s="142"/>
      <c r="BZ143" s="151"/>
      <c r="CC143" s="151"/>
      <c r="CF143" s="108"/>
      <c r="CG143" s="108"/>
      <c r="CH143" s="108"/>
      <c r="CI143" s="108"/>
      <c r="CJ143" s="108"/>
      <c r="CK143" s="108"/>
      <c r="CL143" s="108"/>
      <c r="CM143" s="108"/>
      <c r="CN143" s="108"/>
      <c r="CO143" s="108"/>
      <c r="CP143" s="108"/>
      <c r="CQ143" s="108"/>
      <c r="CR143" s="108"/>
      <c r="CS143" s="147" t="s">
        <v>1948</v>
      </c>
      <c r="CT143" s="149">
        <v>1121830981</v>
      </c>
      <c r="CU143" s="139">
        <v>204</v>
      </c>
      <c r="CV143" s="139" t="s">
        <v>759</v>
      </c>
      <c r="CY143" s="143">
        <v>7490</v>
      </c>
      <c r="CZ143" s="143" t="s">
        <v>290</v>
      </c>
      <c r="DA143" s="318">
        <f t="shared" si="6"/>
        <v>14557610</v>
      </c>
      <c r="DB143" s="319">
        <f t="shared" si="7"/>
        <v>0</v>
      </c>
      <c r="DC143" s="318">
        <f t="shared" si="8"/>
        <v>0</v>
      </c>
      <c r="DZ143" s="211" t="s">
        <v>1714</v>
      </c>
      <c r="EA143" s="311" t="s">
        <v>275</v>
      </c>
      <c r="EB143" s="154" t="e">
        <v>#N/A</v>
      </c>
      <c r="EC143" s="142" t="s">
        <v>288</v>
      </c>
      <c r="ED143" s="321"/>
    </row>
    <row r="144" spans="1:134" s="107" customFormat="1" hidden="1" x14ac:dyDescent="0.3">
      <c r="A144" s="180"/>
      <c r="B144" s="145" t="s">
        <v>1715</v>
      </c>
      <c r="C144" s="181">
        <v>1119887606</v>
      </c>
      <c r="D144" s="145" t="s">
        <v>502</v>
      </c>
      <c r="E144" s="145" t="s">
        <v>291</v>
      </c>
      <c r="F144" s="145" t="s">
        <v>503</v>
      </c>
      <c r="G144" s="98">
        <v>46036</v>
      </c>
      <c r="H144" s="104">
        <v>24833560</v>
      </c>
      <c r="I144" s="145" t="s">
        <v>1931</v>
      </c>
      <c r="J144" s="98">
        <v>46036</v>
      </c>
      <c r="K144" s="98">
        <v>46218</v>
      </c>
      <c r="L144" s="145" t="s">
        <v>288</v>
      </c>
      <c r="M144" s="145" t="s">
        <v>288</v>
      </c>
      <c r="N144" s="145" t="s">
        <v>288</v>
      </c>
      <c r="O144" s="122">
        <v>7</v>
      </c>
      <c r="P144" s="104">
        <v>2319618</v>
      </c>
      <c r="Q144" s="150">
        <v>46036</v>
      </c>
      <c r="R144" s="320">
        <v>46053</v>
      </c>
      <c r="S144" s="104">
        <v>4093444</v>
      </c>
      <c r="T144" s="101">
        <v>46054</v>
      </c>
      <c r="U144" s="235">
        <v>46081</v>
      </c>
      <c r="V144" s="104">
        <v>4093444</v>
      </c>
      <c r="W144" s="101">
        <v>46082</v>
      </c>
      <c r="X144" s="320">
        <v>46112</v>
      </c>
      <c r="Y144" s="104">
        <v>4093444</v>
      </c>
      <c r="Z144" s="141">
        <v>46113</v>
      </c>
      <c r="AA144" s="235">
        <v>46142</v>
      </c>
      <c r="AB144" s="104">
        <v>4093444</v>
      </c>
      <c r="AC144" s="141">
        <v>46143</v>
      </c>
      <c r="AD144" s="235">
        <v>46173</v>
      </c>
      <c r="AE144" s="104">
        <v>4093444</v>
      </c>
      <c r="AF144" s="141">
        <v>46174</v>
      </c>
      <c r="AG144" s="235">
        <v>46203</v>
      </c>
      <c r="AH144" s="102">
        <v>2046722</v>
      </c>
      <c r="AI144" s="141">
        <v>46204</v>
      </c>
      <c r="AJ144" s="141">
        <v>46218</v>
      </c>
      <c r="AK144" s="110"/>
      <c r="AN144" s="151"/>
      <c r="AQ144" s="151"/>
      <c r="AT144" s="151"/>
      <c r="AW144" s="151"/>
      <c r="BI144" s="143" t="s">
        <v>278</v>
      </c>
      <c r="BJ144" s="139" t="s">
        <v>332</v>
      </c>
      <c r="BK144" s="143" t="s">
        <v>280</v>
      </c>
      <c r="BL144" s="122">
        <v>35</v>
      </c>
      <c r="BM144" s="141">
        <v>46036</v>
      </c>
      <c r="BN144" s="156">
        <v>2238444243</v>
      </c>
      <c r="BO144" s="139">
        <v>193</v>
      </c>
      <c r="BP144" s="141">
        <v>46036</v>
      </c>
      <c r="BQ144" s="153">
        <v>24833560</v>
      </c>
      <c r="BR144" s="120"/>
      <c r="BS144" s="121"/>
      <c r="BY144" s="142"/>
      <c r="BZ144" s="151"/>
      <c r="CC144" s="151"/>
      <c r="CF144" s="108"/>
      <c r="CG144" s="108"/>
      <c r="CH144" s="108"/>
      <c r="CI144" s="108"/>
      <c r="CJ144" s="108"/>
      <c r="CK144" s="108"/>
      <c r="CL144" s="108"/>
      <c r="CM144" s="108"/>
      <c r="CN144" s="108"/>
      <c r="CO144" s="108"/>
      <c r="CP144" s="121"/>
      <c r="CQ144" s="108"/>
      <c r="CR144" s="108"/>
      <c r="CS144" s="147" t="s">
        <v>1949</v>
      </c>
      <c r="CT144" s="149">
        <v>1119887606</v>
      </c>
      <c r="CU144" s="139">
        <v>184</v>
      </c>
      <c r="CV144" s="139" t="s">
        <v>765</v>
      </c>
      <c r="CY144" s="143">
        <v>6201</v>
      </c>
      <c r="CZ144" s="143" t="s">
        <v>290</v>
      </c>
      <c r="DA144" s="318">
        <f t="shared" si="6"/>
        <v>24833560</v>
      </c>
      <c r="DB144" s="319">
        <f t="shared" si="7"/>
        <v>0</v>
      </c>
      <c r="DC144" s="318">
        <f t="shared" si="8"/>
        <v>0</v>
      </c>
      <c r="DZ144" s="211" t="s">
        <v>1716</v>
      </c>
      <c r="EA144" s="160" t="s">
        <v>709</v>
      </c>
      <c r="EB144" s="154" t="e">
        <v>#N/A</v>
      </c>
      <c r="EC144" s="142" t="s">
        <v>288</v>
      </c>
      <c r="ED144" s="321"/>
    </row>
    <row r="145" spans="1:134" s="107" customFormat="1" hidden="1" x14ac:dyDescent="0.3">
      <c r="A145" s="182"/>
      <c r="B145" s="145" t="s">
        <v>1717</v>
      </c>
      <c r="C145" s="181">
        <v>1006874501</v>
      </c>
      <c r="D145" s="145" t="s">
        <v>505</v>
      </c>
      <c r="E145" s="145" t="s">
        <v>291</v>
      </c>
      <c r="F145" s="145" t="s">
        <v>506</v>
      </c>
      <c r="G145" s="98">
        <v>46036</v>
      </c>
      <c r="H145" s="104">
        <v>20551907</v>
      </c>
      <c r="I145" s="145" t="s">
        <v>1931</v>
      </c>
      <c r="J145" s="98">
        <v>46036</v>
      </c>
      <c r="K145" s="98">
        <v>46218</v>
      </c>
      <c r="L145" s="145" t="s">
        <v>288</v>
      </c>
      <c r="M145" s="145" t="s">
        <v>288</v>
      </c>
      <c r="N145" s="145" t="s">
        <v>288</v>
      </c>
      <c r="O145" s="122">
        <v>7</v>
      </c>
      <c r="P145" s="104">
        <v>1919684</v>
      </c>
      <c r="Q145" s="150">
        <v>46036</v>
      </c>
      <c r="R145" s="320">
        <v>46053</v>
      </c>
      <c r="S145" s="104">
        <v>3387677</v>
      </c>
      <c r="T145" s="101">
        <v>46054</v>
      </c>
      <c r="U145" s="235">
        <v>46081</v>
      </c>
      <c r="V145" s="104">
        <v>3387677</v>
      </c>
      <c r="W145" s="101">
        <v>46082</v>
      </c>
      <c r="X145" s="320">
        <v>46112</v>
      </c>
      <c r="Y145" s="104">
        <v>3387677</v>
      </c>
      <c r="Z145" s="141">
        <v>46113</v>
      </c>
      <c r="AA145" s="235">
        <v>46142</v>
      </c>
      <c r="AB145" s="104">
        <v>3387677</v>
      </c>
      <c r="AC145" s="141">
        <v>46143</v>
      </c>
      <c r="AD145" s="235">
        <v>46173</v>
      </c>
      <c r="AE145" s="104">
        <v>3387677</v>
      </c>
      <c r="AF145" s="141">
        <v>46174</v>
      </c>
      <c r="AG145" s="235">
        <v>46203</v>
      </c>
      <c r="AH145" s="102">
        <v>1693838</v>
      </c>
      <c r="AI145" s="141">
        <v>46204</v>
      </c>
      <c r="AJ145" s="141">
        <v>46218</v>
      </c>
      <c r="AK145" s="110"/>
      <c r="AN145" s="151"/>
      <c r="AQ145" s="151"/>
      <c r="AT145" s="151"/>
      <c r="AW145" s="151"/>
      <c r="BI145" s="143" t="s">
        <v>278</v>
      </c>
      <c r="BJ145" s="139" t="s">
        <v>332</v>
      </c>
      <c r="BK145" s="143" t="s">
        <v>280</v>
      </c>
      <c r="BL145" s="122">
        <v>35</v>
      </c>
      <c r="BM145" s="141">
        <v>46036</v>
      </c>
      <c r="BN145" s="156">
        <v>2238444243</v>
      </c>
      <c r="BO145" s="139">
        <v>179</v>
      </c>
      <c r="BP145" s="141">
        <v>46036</v>
      </c>
      <c r="BQ145" s="153">
        <v>20551907</v>
      </c>
      <c r="BR145" s="120"/>
      <c r="BS145" s="121"/>
      <c r="BY145" s="142"/>
      <c r="BZ145" s="151"/>
      <c r="CC145" s="151"/>
      <c r="CF145" s="108"/>
      <c r="CG145" s="108"/>
      <c r="CH145" s="108"/>
      <c r="CI145" s="108"/>
      <c r="CJ145" s="108"/>
      <c r="CK145" s="108"/>
      <c r="CL145" s="108"/>
      <c r="CM145" s="108"/>
      <c r="CN145" s="108"/>
      <c r="CO145" s="108"/>
      <c r="CP145" s="121"/>
      <c r="CQ145" s="108"/>
      <c r="CR145" s="108"/>
      <c r="CS145" s="168" t="s">
        <v>1950</v>
      </c>
      <c r="CT145" s="148">
        <v>1006874501</v>
      </c>
      <c r="CU145" s="139">
        <v>184</v>
      </c>
      <c r="CV145" s="139" t="s">
        <v>765</v>
      </c>
      <c r="CY145" s="143">
        <v>8299</v>
      </c>
      <c r="CZ145" s="143" t="s">
        <v>290</v>
      </c>
      <c r="DA145" s="318">
        <f t="shared" si="6"/>
        <v>20551907</v>
      </c>
      <c r="DB145" s="319">
        <f t="shared" si="7"/>
        <v>0</v>
      </c>
      <c r="DC145" s="318">
        <f t="shared" si="8"/>
        <v>0</v>
      </c>
      <c r="DZ145" s="211" t="s">
        <v>1718</v>
      </c>
      <c r="EA145" s="160" t="s">
        <v>709</v>
      </c>
      <c r="EB145" s="154" t="e">
        <v>#N/A</v>
      </c>
      <c r="EC145" s="142" t="s">
        <v>288</v>
      </c>
      <c r="ED145" s="321"/>
    </row>
    <row r="146" spans="1:134" s="107" customFormat="1" hidden="1" x14ac:dyDescent="0.3">
      <c r="A146" s="180"/>
      <c r="B146" s="145" t="s">
        <v>1719</v>
      </c>
      <c r="C146" s="181">
        <v>1121948386</v>
      </c>
      <c r="D146" s="145" t="s">
        <v>507</v>
      </c>
      <c r="E146" s="145" t="s">
        <v>291</v>
      </c>
      <c r="F146" s="145" t="s">
        <v>310</v>
      </c>
      <c r="G146" s="98">
        <v>46036</v>
      </c>
      <c r="H146" s="104">
        <v>18331531</v>
      </c>
      <c r="I146" s="145" t="s">
        <v>1931</v>
      </c>
      <c r="J146" s="98">
        <v>46036</v>
      </c>
      <c r="K146" s="98">
        <v>46218</v>
      </c>
      <c r="L146" s="145" t="s">
        <v>288</v>
      </c>
      <c r="M146" s="145" t="s">
        <v>288</v>
      </c>
      <c r="N146" s="145" t="s">
        <v>288</v>
      </c>
      <c r="O146" s="122">
        <v>7</v>
      </c>
      <c r="P146" s="104">
        <v>1712286</v>
      </c>
      <c r="Q146" s="150">
        <v>46036</v>
      </c>
      <c r="R146" s="320">
        <v>46053</v>
      </c>
      <c r="S146" s="104">
        <v>3021681</v>
      </c>
      <c r="T146" s="101">
        <v>46054</v>
      </c>
      <c r="U146" s="235">
        <v>46081</v>
      </c>
      <c r="V146" s="104">
        <v>3021681</v>
      </c>
      <c r="W146" s="101">
        <v>46082</v>
      </c>
      <c r="X146" s="320">
        <v>46112</v>
      </c>
      <c r="Y146" s="104">
        <v>3021681</v>
      </c>
      <c r="Z146" s="141">
        <v>46113</v>
      </c>
      <c r="AA146" s="235">
        <v>46142</v>
      </c>
      <c r="AB146" s="104">
        <v>3021681</v>
      </c>
      <c r="AC146" s="141">
        <v>46143</v>
      </c>
      <c r="AD146" s="235">
        <v>46173</v>
      </c>
      <c r="AE146" s="104">
        <v>3021681</v>
      </c>
      <c r="AF146" s="141">
        <v>46174</v>
      </c>
      <c r="AG146" s="235">
        <v>46203</v>
      </c>
      <c r="AH146" s="102">
        <v>1510840</v>
      </c>
      <c r="AI146" s="141">
        <v>46204</v>
      </c>
      <c r="AJ146" s="141">
        <v>46218</v>
      </c>
      <c r="AK146" s="110"/>
      <c r="AN146" s="151"/>
      <c r="AQ146" s="151"/>
      <c r="AT146" s="151"/>
      <c r="AW146" s="151"/>
      <c r="BI146" s="143" t="s">
        <v>278</v>
      </c>
      <c r="BJ146" s="139" t="s">
        <v>332</v>
      </c>
      <c r="BK146" s="143" t="s">
        <v>280</v>
      </c>
      <c r="BL146" s="122">
        <v>35</v>
      </c>
      <c r="BM146" s="141">
        <v>46036</v>
      </c>
      <c r="BN146" s="156">
        <v>2238444243</v>
      </c>
      <c r="BO146" s="139">
        <v>227</v>
      </c>
      <c r="BP146" s="141">
        <v>46036</v>
      </c>
      <c r="BQ146" s="153">
        <v>18331531</v>
      </c>
      <c r="BR146" s="120"/>
      <c r="BS146" s="121"/>
      <c r="BY146" s="142"/>
      <c r="BZ146" s="151"/>
      <c r="CC146" s="151"/>
      <c r="CF146" s="108"/>
      <c r="CG146" s="108"/>
      <c r="CH146" s="108"/>
      <c r="CI146" s="108"/>
      <c r="CJ146" s="108"/>
      <c r="CK146" s="108"/>
      <c r="CL146" s="108"/>
      <c r="CM146" s="108"/>
      <c r="CN146" s="108"/>
      <c r="CO146" s="108"/>
      <c r="CP146" s="108"/>
      <c r="CQ146" s="108"/>
      <c r="CR146" s="108"/>
      <c r="CS146" s="147" t="s">
        <v>1951</v>
      </c>
      <c r="CT146" s="99">
        <v>1121948386</v>
      </c>
      <c r="CU146" s="139">
        <v>184</v>
      </c>
      <c r="CV146" s="139" t="s">
        <v>766</v>
      </c>
      <c r="CY146" s="143">
        <v>6910</v>
      </c>
      <c r="CZ146" s="143" t="s">
        <v>289</v>
      </c>
      <c r="DA146" s="318">
        <f t="shared" si="6"/>
        <v>18331531</v>
      </c>
      <c r="DB146" s="319">
        <f t="shared" si="7"/>
        <v>0</v>
      </c>
      <c r="DC146" s="318">
        <f t="shared" si="8"/>
        <v>0</v>
      </c>
      <c r="DZ146" s="211" t="s">
        <v>1720</v>
      </c>
      <c r="EA146" s="160" t="s">
        <v>281</v>
      </c>
      <c r="EB146" s="154" t="e">
        <v>#N/A</v>
      </c>
      <c r="EC146" s="142" t="s">
        <v>288</v>
      </c>
      <c r="ED146" s="321"/>
    </row>
    <row r="147" spans="1:134" s="107" customFormat="1" hidden="1" x14ac:dyDescent="0.3">
      <c r="A147" s="145"/>
      <c r="B147" s="145" t="s">
        <v>1721</v>
      </c>
      <c r="C147" s="181">
        <v>1006693145</v>
      </c>
      <c r="D147" s="145" t="s">
        <v>1333</v>
      </c>
      <c r="E147" s="145" t="s">
        <v>291</v>
      </c>
      <c r="F147" s="145" t="s">
        <v>310</v>
      </c>
      <c r="G147" s="98">
        <v>46036</v>
      </c>
      <c r="H147" s="104">
        <v>18331531</v>
      </c>
      <c r="I147" s="145" t="s">
        <v>1931</v>
      </c>
      <c r="J147" s="98">
        <v>46036</v>
      </c>
      <c r="K147" s="98">
        <v>46218</v>
      </c>
      <c r="L147" s="145" t="s">
        <v>288</v>
      </c>
      <c r="M147" s="145" t="s">
        <v>288</v>
      </c>
      <c r="N147" s="145" t="s">
        <v>288</v>
      </c>
      <c r="O147" s="122">
        <v>7</v>
      </c>
      <c r="P147" s="104">
        <v>1712286</v>
      </c>
      <c r="Q147" s="150">
        <v>46036</v>
      </c>
      <c r="R147" s="320">
        <v>46053</v>
      </c>
      <c r="S147" s="104">
        <v>3021681</v>
      </c>
      <c r="T147" s="101">
        <v>46054</v>
      </c>
      <c r="U147" s="235">
        <v>46081</v>
      </c>
      <c r="V147" s="104">
        <v>3021681</v>
      </c>
      <c r="W147" s="101">
        <v>46082</v>
      </c>
      <c r="X147" s="320">
        <v>46112</v>
      </c>
      <c r="Y147" s="104">
        <v>3021681</v>
      </c>
      <c r="Z147" s="141">
        <v>46113</v>
      </c>
      <c r="AA147" s="235">
        <v>46142</v>
      </c>
      <c r="AB147" s="104">
        <v>3021681</v>
      </c>
      <c r="AC147" s="141">
        <v>46143</v>
      </c>
      <c r="AD147" s="235">
        <v>46173</v>
      </c>
      <c r="AE147" s="104">
        <v>3021681</v>
      </c>
      <c r="AF147" s="141">
        <v>46174</v>
      </c>
      <c r="AG147" s="235">
        <v>46203</v>
      </c>
      <c r="AH147" s="102">
        <v>1510840</v>
      </c>
      <c r="AI147" s="141">
        <v>46204</v>
      </c>
      <c r="AJ147" s="141">
        <v>46218</v>
      </c>
      <c r="AK147" s="110"/>
      <c r="AN147" s="151"/>
      <c r="AQ147" s="151"/>
      <c r="AT147" s="151"/>
      <c r="AW147" s="151"/>
      <c r="BI147" s="143" t="s">
        <v>278</v>
      </c>
      <c r="BJ147" s="139" t="s">
        <v>332</v>
      </c>
      <c r="BK147" s="143" t="s">
        <v>280</v>
      </c>
      <c r="BL147" s="122">
        <v>35</v>
      </c>
      <c r="BM147" s="141">
        <v>46036</v>
      </c>
      <c r="BN147" s="156">
        <v>2238444243</v>
      </c>
      <c r="BO147" s="139">
        <v>173</v>
      </c>
      <c r="BP147" s="141">
        <v>46036</v>
      </c>
      <c r="BQ147" s="153">
        <v>18331531</v>
      </c>
      <c r="BR147" s="120"/>
      <c r="BS147" s="121"/>
      <c r="BY147" s="142"/>
      <c r="BZ147" s="151"/>
      <c r="CC147" s="151"/>
      <c r="CF147" s="108"/>
      <c r="CG147" s="108"/>
      <c r="CH147" s="108"/>
      <c r="CI147" s="108"/>
      <c r="CJ147" s="108"/>
      <c r="CK147" s="108"/>
      <c r="CL147" s="108"/>
      <c r="CM147" s="108"/>
      <c r="CN147" s="108"/>
      <c r="CO147" s="108"/>
      <c r="CP147" s="121"/>
      <c r="CQ147" s="108"/>
      <c r="CR147" s="108"/>
      <c r="CS147" s="147" t="s">
        <v>1952</v>
      </c>
      <c r="CT147" s="99">
        <v>1006693145</v>
      </c>
      <c r="CU147" s="139">
        <v>184</v>
      </c>
      <c r="CV147" s="139" t="s">
        <v>766</v>
      </c>
      <c r="CY147" s="107">
        <v>6910</v>
      </c>
      <c r="CZ147" s="107" t="s">
        <v>289</v>
      </c>
      <c r="DA147" s="318">
        <f t="shared" si="6"/>
        <v>18331531</v>
      </c>
      <c r="DB147" s="319">
        <f t="shared" si="7"/>
        <v>0</v>
      </c>
      <c r="DC147" s="318">
        <f t="shared" si="8"/>
        <v>0</v>
      </c>
      <c r="DZ147" s="211" t="s">
        <v>1722</v>
      </c>
      <c r="EA147" s="160" t="s">
        <v>281</v>
      </c>
      <c r="EB147" s="154" t="e">
        <v>#N/A</v>
      </c>
      <c r="EC147" s="142" t="s">
        <v>288</v>
      </c>
      <c r="ED147" s="321"/>
    </row>
    <row r="148" spans="1:134" s="107" customFormat="1" hidden="1" x14ac:dyDescent="0.3">
      <c r="A148" s="145" t="s">
        <v>1723</v>
      </c>
      <c r="B148" s="145" t="s">
        <v>1724</v>
      </c>
      <c r="C148" s="181">
        <v>1010052404</v>
      </c>
      <c r="D148" s="145" t="s">
        <v>387</v>
      </c>
      <c r="E148" s="145" t="s">
        <v>291</v>
      </c>
      <c r="F148" s="145" t="s">
        <v>310</v>
      </c>
      <c r="G148" s="98">
        <v>46036</v>
      </c>
      <c r="H148" s="104">
        <v>20551907</v>
      </c>
      <c r="I148" s="145" t="s">
        <v>1931</v>
      </c>
      <c r="J148" s="98">
        <v>46036</v>
      </c>
      <c r="K148" s="98">
        <v>46218</v>
      </c>
      <c r="L148" s="145" t="s">
        <v>288</v>
      </c>
      <c r="M148" s="145" t="s">
        <v>288</v>
      </c>
      <c r="N148" s="145" t="s">
        <v>288</v>
      </c>
      <c r="O148" s="122">
        <v>7</v>
      </c>
      <c r="P148" s="104">
        <v>1919684</v>
      </c>
      <c r="Q148" s="150">
        <v>46036</v>
      </c>
      <c r="R148" s="320">
        <v>46053</v>
      </c>
      <c r="S148" s="104">
        <v>3387677</v>
      </c>
      <c r="T148" s="101">
        <v>46054</v>
      </c>
      <c r="U148" s="235">
        <v>46081</v>
      </c>
      <c r="V148" s="104">
        <v>3387677</v>
      </c>
      <c r="W148" s="101">
        <v>46082</v>
      </c>
      <c r="X148" s="320">
        <v>46112</v>
      </c>
      <c r="Y148" s="104">
        <v>3387677</v>
      </c>
      <c r="Z148" s="141">
        <v>46113</v>
      </c>
      <c r="AA148" s="235">
        <v>46142</v>
      </c>
      <c r="AB148" s="104">
        <v>3387677</v>
      </c>
      <c r="AC148" s="141">
        <v>46143</v>
      </c>
      <c r="AD148" s="235">
        <v>46173</v>
      </c>
      <c r="AE148" s="104">
        <v>3387677</v>
      </c>
      <c r="AF148" s="141">
        <v>46174</v>
      </c>
      <c r="AG148" s="235">
        <v>46203</v>
      </c>
      <c r="AH148" s="102">
        <v>1693838</v>
      </c>
      <c r="AI148" s="141">
        <v>46204</v>
      </c>
      <c r="AJ148" s="141">
        <v>46218</v>
      </c>
      <c r="AK148" s="110"/>
      <c r="AN148" s="151"/>
      <c r="AQ148" s="151"/>
      <c r="AT148" s="151"/>
      <c r="AW148" s="151"/>
      <c r="BI148" s="143" t="s">
        <v>278</v>
      </c>
      <c r="BJ148" s="139" t="s">
        <v>332</v>
      </c>
      <c r="BK148" s="143" t="s">
        <v>280</v>
      </c>
      <c r="BL148" s="122">
        <v>35</v>
      </c>
      <c r="BM148" s="141">
        <v>46036</v>
      </c>
      <c r="BN148" s="156">
        <v>2238444243</v>
      </c>
      <c r="BO148" s="139">
        <v>182</v>
      </c>
      <c r="BP148" s="141">
        <v>46036</v>
      </c>
      <c r="BQ148" s="153">
        <v>20551907</v>
      </c>
      <c r="BR148" s="120"/>
      <c r="BS148" s="121"/>
      <c r="BY148" s="142"/>
      <c r="BZ148" s="151"/>
      <c r="CC148" s="151"/>
      <c r="CF148" s="108"/>
      <c r="CG148" s="108"/>
      <c r="CH148" s="108"/>
      <c r="CI148" s="108"/>
      <c r="CJ148" s="108"/>
      <c r="CK148" s="108"/>
      <c r="CL148" s="108"/>
      <c r="CM148" s="108"/>
      <c r="CN148" s="108"/>
      <c r="CO148" s="108"/>
      <c r="CP148" s="108"/>
      <c r="CQ148" s="108"/>
      <c r="CR148" s="108"/>
      <c r="CS148" s="147" t="s">
        <v>1878</v>
      </c>
      <c r="CT148" s="99">
        <v>1010052404</v>
      </c>
      <c r="CU148" s="139">
        <v>184</v>
      </c>
      <c r="CV148" s="139" t="s">
        <v>766</v>
      </c>
      <c r="CY148" s="143">
        <v>6910</v>
      </c>
      <c r="CZ148" s="143" t="s">
        <v>289</v>
      </c>
      <c r="DA148" s="318">
        <f t="shared" si="6"/>
        <v>20551907</v>
      </c>
      <c r="DB148" s="319">
        <f t="shared" si="7"/>
        <v>0</v>
      </c>
      <c r="DC148" s="318">
        <f t="shared" si="8"/>
        <v>0</v>
      </c>
      <c r="DZ148" s="211" t="s">
        <v>1725</v>
      </c>
      <c r="EA148" s="207" t="s">
        <v>281</v>
      </c>
      <c r="EB148" s="154" t="e">
        <v>#N/A</v>
      </c>
      <c r="EC148" s="142" t="s">
        <v>288</v>
      </c>
      <c r="ED148" s="321"/>
    </row>
    <row r="149" spans="1:134" s="107" customFormat="1" hidden="1" x14ac:dyDescent="0.3">
      <c r="B149" s="145" t="s">
        <v>1726</v>
      </c>
      <c r="C149" s="181">
        <v>17337579</v>
      </c>
      <c r="D149" s="145" t="s">
        <v>1329</v>
      </c>
      <c r="E149" s="145" t="s">
        <v>291</v>
      </c>
      <c r="F149" s="145" t="s">
        <v>310</v>
      </c>
      <c r="G149" s="98">
        <v>46036</v>
      </c>
      <c r="H149" s="104">
        <v>18331531</v>
      </c>
      <c r="I149" s="145" t="s">
        <v>1931</v>
      </c>
      <c r="J149" s="98">
        <v>46036</v>
      </c>
      <c r="K149" s="98">
        <v>46218</v>
      </c>
      <c r="L149" s="145" t="s">
        <v>288</v>
      </c>
      <c r="M149" s="145" t="s">
        <v>288</v>
      </c>
      <c r="N149" s="145" t="s">
        <v>288</v>
      </c>
      <c r="O149" s="122">
        <v>7</v>
      </c>
      <c r="P149" s="104">
        <v>1712286</v>
      </c>
      <c r="Q149" s="150">
        <v>46036</v>
      </c>
      <c r="R149" s="320">
        <v>46053</v>
      </c>
      <c r="S149" s="104">
        <v>3021681</v>
      </c>
      <c r="T149" s="101">
        <v>46054</v>
      </c>
      <c r="U149" s="235">
        <v>46081</v>
      </c>
      <c r="V149" s="104">
        <v>3021681</v>
      </c>
      <c r="W149" s="101">
        <v>46082</v>
      </c>
      <c r="X149" s="320">
        <v>46112</v>
      </c>
      <c r="Y149" s="104">
        <v>3021681</v>
      </c>
      <c r="Z149" s="141">
        <v>46113</v>
      </c>
      <c r="AA149" s="235">
        <v>46142</v>
      </c>
      <c r="AB149" s="104">
        <v>3021681</v>
      </c>
      <c r="AC149" s="141">
        <v>46143</v>
      </c>
      <c r="AD149" s="235">
        <v>46173</v>
      </c>
      <c r="AE149" s="104">
        <v>3021681</v>
      </c>
      <c r="AF149" s="141">
        <v>46174</v>
      </c>
      <c r="AG149" s="235">
        <v>46203</v>
      </c>
      <c r="AH149" s="102">
        <v>1510840</v>
      </c>
      <c r="AI149" s="141">
        <v>46204</v>
      </c>
      <c r="AJ149" s="141">
        <v>46218</v>
      </c>
      <c r="AK149" s="110"/>
      <c r="AN149" s="151"/>
      <c r="AQ149" s="151"/>
      <c r="AT149" s="151"/>
      <c r="AW149" s="151"/>
      <c r="BI149" s="143" t="s">
        <v>278</v>
      </c>
      <c r="BJ149" s="139" t="s">
        <v>332</v>
      </c>
      <c r="BK149" s="143" t="s">
        <v>280</v>
      </c>
      <c r="BL149" s="122">
        <v>35</v>
      </c>
      <c r="BM149" s="141">
        <v>46036</v>
      </c>
      <c r="BN149" s="156">
        <v>2238444243</v>
      </c>
      <c r="BO149" s="139">
        <v>130</v>
      </c>
      <c r="BP149" s="141">
        <v>46036</v>
      </c>
      <c r="BQ149" s="153">
        <v>18331531</v>
      </c>
      <c r="BR149" s="120"/>
      <c r="BS149" s="121"/>
      <c r="BY149" s="142"/>
      <c r="BZ149" s="151"/>
      <c r="CC149" s="151"/>
      <c r="CF149" s="108"/>
      <c r="CG149" s="108"/>
      <c r="CH149" s="108"/>
      <c r="CI149" s="108"/>
      <c r="CJ149" s="108"/>
      <c r="CK149" s="108"/>
      <c r="CL149" s="108"/>
      <c r="CM149" s="108"/>
      <c r="CN149" s="108"/>
      <c r="CO149" s="108"/>
      <c r="CP149" s="121"/>
      <c r="CQ149" s="108"/>
      <c r="CR149" s="108"/>
      <c r="CS149" s="147" t="s">
        <v>440</v>
      </c>
      <c r="CT149" s="99">
        <v>17337579</v>
      </c>
      <c r="CU149" s="139">
        <v>184</v>
      </c>
      <c r="CV149" s="139" t="s">
        <v>766</v>
      </c>
      <c r="CY149" s="143">
        <v>6910</v>
      </c>
      <c r="CZ149" s="143" t="s">
        <v>289</v>
      </c>
      <c r="DA149" s="318">
        <f t="shared" si="6"/>
        <v>18331531</v>
      </c>
      <c r="DB149" s="319">
        <f t="shared" si="7"/>
        <v>0</v>
      </c>
      <c r="DC149" s="318">
        <f t="shared" si="8"/>
        <v>0</v>
      </c>
      <c r="DZ149" s="211" t="s">
        <v>1727</v>
      </c>
      <c r="EA149" s="207" t="s">
        <v>281</v>
      </c>
      <c r="EB149" s="154" t="e">
        <v>#N/A</v>
      </c>
      <c r="EC149" s="142" t="s">
        <v>288</v>
      </c>
      <c r="ED149" s="321"/>
    </row>
    <row r="150" spans="1:134" s="107" customFormat="1" hidden="1" x14ac:dyDescent="0.3">
      <c r="A150" s="145"/>
      <c r="B150" s="145" t="s">
        <v>1728</v>
      </c>
      <c r="C150" s="181">
        <v>1006877996</v>
      </c>
      <c r="D150" s="145" t="s">
        <v>493</v>
      </c>
      <c r="E150" s="145" t="s">
        <v>291</v>
      </c>
      <c r="F150" s="145" t="s">
        <v>310</v>
      </c>
      <c r="G150" s="98">
        <v>46036</v>
      </c>
      <c r="H150" s="104">
        <v>18331531</v>
      </c>
      <c r="I150" s="145" t="s">
        <v>1931</v>
      </c>
      <c r="J150" s="98">
        <v>46036</v>
      </c>
      <c r="K150" s="98">
        <v>46218</v>
      </c>
      <c r="L150" s="145" t="s">
        <v>288</v>
      </c>
      <c r="M150" s="145" t="s">
        <v>288</v>
      </c>
      <c r="N150" s="145" t="s">
        <v>288</v>
      </c>
      <c r="O150" s="122">
        <v>7</v>
      </c>
      <c r="P150" s="104">
        <v>1712286</v>
      </c>
      <c r="Q150" s="150">
        <v>46036</v>
      </c>
      <c r="R150" s="320">
        <v>46053</v>
      </c>
      <c r="S150" s="104">
        <v>3021681</v>
      </c>
      <c r="T150" s="101">
        <v>46054</v>
      </c>
      <c r="U150" s="235">
        <v>46081</v>
      </c>
      <c r="V150" s="104">
        <v>3021681</v>
      </c>
      <c r="W150" s="101">
        <v>46082</v>
      </c>
      <c r="X150" s="320">
        <v>46112</v>
      </c>
      <c r="Y150" s="104">
        <v>3021681</v>
      </c>
      <c r="Z150" s="141">
        <v>46113</v>
      </c>
      <c r="AA150" s="235">
        <v>46142</v>
      </c>
      <c r="AB150" s="104">
        <v>3021681</v>
      </c>
      <c r="AC150" s="141">
        <v>46143</v>
      </c>
      <c r="AD150" s="235">
        <v>46173</v>
      </c>
      <c r="AE150" s="104">
        <v>3021681</v>
      </c>
      <c r="AF150" s="141">
        <v>46174</v>
      </c>
      <c r="AG150" s="235">
        <v>46203</v>
      </c>
      <c r="AH150" s="102">
        <v>1510840</v>
      </c>
      <c r="AI150" s="141">
        <v>46204</v>
      </c>
      <c r="AJ150" s="141">
        <v>46218</v>
      </c>
      <c r="AK150" s="110"/>
      <c r="AN150" s="151"/>
      <c r="AQ150" s="151"/>
      <c r="AT150" s="151"/>
      <c r="AW150" s="151"/>
      <c r="BI150" s="143" t="s">
        <v>278</v>
      </c>
      <c r="BJ150" s="139" t="s">
        <v>332</v>
      </c>
      <c r="BK150" s="143" t="s">
        <v>280</v>
      </c>
      <c r="BL150" s="122">
        <v>35</v>
      </c>
      <c r="BM150" s="141">
        <v>46036</v>
      </c>
      <c r="BN150" s="156">
        <v>2238444243</v>
      </c>
      <c r="BO150" s="139">
        <v>180</v>
      </c>
      <c r="BP150" s="141">
        <v>46036</v>
      </c>
      <c r="BQ150" s="153">
        <v>18331531</v>
      </c>
      <c r="BR150" s="120"/>
      <c r="BS150" s="121"/>
      <c r="BY150" s="142"/>
      <c r="BZ150" s="151"/>
      <c r="CC150" s="151"/>
      <c r="CF150" s="108"/>
      <c r="CG150" s="108"/>
      <c r="CH150" s="108"/>
      <c r="CI150" s="108"/>
      <c r="CJ150" s="108"/>
      <c r="CK150" s="108"/>
      <c r="CL150" s="108"/>
      <c r="CM150" s="108"/>
      <c r="CN150" s="108"/>
      <c r="CO150" s="108"/>
      <c r="CP150" s="121"/>
      <c r="CQ150" s="108"/>
      <c r="CR150" s="108"/>
      <c r="CS150" s="147" t="s">
        <v>1953</v>
      </c>
      <c r="CT150" s="149">
        <v>1006877996</v>
      </c>
      <c r="CU150" s="139">
        <v>184</v>
      </c>
      <c r="CV150" s="139" t="s">
        <v>766</v>
      </c>
      <c r="CY150" s="143">
        <v>8299</v>
      </c>
      <c r="CZ150" s="143" t="s">
        <v>290</v>
      </c>
      <c r="DA150" s="318">
        <f t="shared" si="6"/>
        <v>18331531</v>
      </c>
      <c r="DB150" s="319">
        <f t="shared" si="7"/>
        <v>0</v>
      </c>
      <c r="DC150" s="318">
        <f t="shared" si="8"/>
        <v>0</v>
      </c>
      <c r="DZ150" s="211" t="s">
        <v>1729</v>
      </c>
      <c r="EA150" s="207" t="s">
        <v>281</v>
      </c>
      <c r="EB150" s="154" t="e">
        <v>#N/A</v>
      </c>
      <c r="EC150" s="142" t="s">
        <v>288</v>
      </c>
      <c r="ED150" s="321"/>
    </row>
    <row r="151" spans="1:134" s="107" customFormat="1" hidden="1" x14ac:dyDescent="0.3">
      <c r="A151" s="145"/>
      <c r="B151" s="145" t="s">
        <v>1730</v>
      </c>
      <c r="C151" s="181">
        <v>1006794349</v>
      </c>
      <c r="D151" s="145" t="s">
        <v>1146</v>
      </c>
      <c r="E151" s="145" t="s">
        <v>292</v>
      </c>
      <c r="F151" s="145" t="s">
        <v>392</v>
      </c>
      <c r="G151" s="98">
        <v>46036</v>
      </c>
      <c r="H151" s="104">
        <v>14557610</v>
      </c>
      <c r="I151" s="145" t="s">
        <v>1931</v>
      </c>
      <c r="J151" s="98">
        <v>46036</v>
      </c>
      <c r="K151" s="98">
        <v>46218</v>
      </c>
      <c r="L151" s="145" t="s">
        <v>288</v>
      </c>
      <c r="M151" s="145" t="s">
        <v>288</v>
      </c>
      <c r="N151" s="145" t="s">
        <v>288</v>
      </c>
      <c r="O151" s="122">
        <v>7</v>
      </c>
      <c r="P151" s="104">
        <v>1359777</v>
      </c>
      <c r="Q151" s="150">
        <v>46036</v>
      </c>
      <c r="R151" s="320">
        <v>46053</v>
      </c>
      <c r="S151" s="104">
        <v>2399606</v>
      </c>
      <c r="T151" s="101">
        <v>46054</v>
      </c>
      <c r="U151" s="235">
        <v>46081</v>
      </c>
      <c r="V151" s="104">
        <v>2399606</v>
      </c>
      <c r="W151" s="101">
        <v>46082</v>
      </c>
      <c r="X151" s="320">
        <v>46112</v>
      </c>
      <c r="Y151" s="104">
        <v>2399606</v>
      </c>
      <c r="Z151" s="141">
        <v>46113</v>
      </c>
      <c r="AA151" s="235">
        <v>46142</v>
      </c>
      <c r="AB151" s="104">
        <v>2399606</v>
      </c>
      <c r="AC151" s="141">
        <v>46143</v>
      </c>
      <c r="AD151" s="235">
        <v>46173</v>
      </c>
      <c r="AE151" s="104">
        <v>2399606</v>
      </c>
      <c r="AF151" s="141">
        <v>46174</v>
      </c>
      <c r="AG151" s="235">
        <v>46203</v>
      </c>
      <c r="AH151" s="102">
        <v>1199803</v>
      </c>
      <c r="AI151" s="141">
        <v>46204</v>
      </c>
      <c r="AJ151" s="141">
        <v>46218</v>
      </c>
      <c r="AK151" s="110"/>
      <c r="AN151" s="151"/>
      <c r="AQ151" s="151"/>
      <c r="AT151" s="151"/>
      <c r="AW151" s="151"/>
      <c r="BI151" s="143" t="s">
        <v>278</v>
      </c>
      <c r="BJ151" s="139" t="s">
        <v>332</v>
      </c>
      <c r="BK151" s="143" t="s">
        <v>280</v>
      </c>
      <c r="BL151" s="122">
        <v>35</v>
      </c>
      <c r="BM151" s="141">
        <v>46036</v>
      </c>
      <c r="BN151" s="156">
        <v>2238444243</v>
      </c>
      <c r="BO151" s="139">
        <v>176</v>
      </c>
      <c r="BP151" s="141">
        <v>46036</v>
      </c>
      <c r="BQ151" s="153">
        <v>14557610</v>
      </c>
      <c r="BR151" s="120"/>
      <c r="BS151" s="121"/>
      <c r="BY151" s="142"/>
      <c r="BZ151" s="151"/>
      <c r="CC151" s="151"/>
      <c r="CF151" s="108"/>
      <c r="CG151" s="108"/>
      <c r="CH151" s="108"/>
      <c r="CI151" s="108"/>
      <c r="CJ151" s="108"/>
      <c r="CK151" s="108"/>
      <c r="CL151" s="108"/>
      <c r="CM151" s="108"/>
      <c r="CN151" s="108"/>
      <c r="CO151" s="108"/>
      <c r="CP151" s="108"/>
      <c r="CQ151" s="108"/>
      <c r="CR151" s="108"/>
      <c r="CS151" s="147" t="s">
        <v>1147</v>
      </c>
      <c r="CT151" s="148">
        <v>1006794349</v>
      </c>
      <c r="CU151" s="139">
        <v>184</v>
      </c>
      <c r="CV151" s="139" t="s">
        <v>767</v>
      </c>
      <c r="CY151" s="143">
        <v>8299</v>
      </c>
      <c r="CZ151" s="143" t="s">
        <v>290</v>
      </c>
      <c r="DA151" s="318">
        <f t="shared" si="6"/>
        <v>14557610</v>
      </c>
      <c r="DB151" s="319">
        <f t="shared" si="7"/>
        <v>0</v>
      </c>
      <c r="DC151" s="318">
        <f t="shared" si="8"/>
        <v>0</v>
      </c>
      <c r="DZ151" s="211" t="s">
        <v>1731</v>
      </c>
      <c r="EA151" s="207" t="s">
        <v>1078</v>
      </c>
      <c r="EB151" s="154" t="e">
        <v>#N/A</v>
      </c>
      <c r="EC151" s="142" t="s">
        <v>288</v>
      </c>
      <c r="ED151" s="321"/>
    </row>
    <row r="152" spans="1:134" s="107" customFormat="1" hidden="1" x14ac:dyDescent="0.3">
      <c r="A152" s="145"/>
      <c r="B152" s="145" t="s">
        <v>1732</v>
      </c>
      <c r="C152" s="181">
        <v>1121880108</v>
      </c>
      <c r="D152" s="145" t="s">
        <v>395</v>
      </c>
      <c r="E152" s="145" t="s">
        <v>292</v>
      </c>
      <c r="F152" s="145" t="s">
        <v>396</v>
      </c>
      <c r="G152" s="98">
        <v>46036</v>
      </c>
      <c r="H152" s="104">
        <v>18331531</v>
      </c>
      <c r="I152" s="145" t="s">
        <v>1931</v>
      </c>
      <c r="J152" s="98">
        <v>46036</v>
      </c>
      <c r="K152" s="98">
        <v>46218</v>
      </c>
      <c r="L152" s="145" t="s">
        <v>288</v>
      </c>
      <c r="M152" s="145" t="s">
        <v>288</v>
      </c>
      <c r="N152" s="145" t="s">
        <v>288</v>
      </c>
      <c r="O152" s="122">
        <v>7</v>
      </c>
      <c r="P152" s="104">
        <v>1712286</v>
      </c>
      <c r="Q152" s="150">
        <v>46036</v>
      </c>
      <c r="R152" s="320">
        <v>46053</v>
      </c>
      <c r="S152" s="104">
        <v>3021681</v>
      </c>
      <c r="T152" s="101">
        <v>46054</v>
      </c>
      <c r="U152" s="235">
        <v>46081</v>
      </c>
      <c r="V152" s="104">
        <v>3021681</v>
      </c>
      <c r="W152" s="101">
        <v>46082</v>
      </c>
      <c r="X152" s="320">
        <v>46112</v>
      </c>
      <c r="Y152" s="104">
        <v>3021681</v>
      </c>
      <c r="Z152" s="141">
        <v>46113</v>
      </c>
      <c r="AA152" s="235">
        <v>46142</v>
      </c>
      <c r="AB152" s="104">
        <v>3021681</v>
      </c>
      <c r="AC152" s="141">
        <v>46143</v>
      </c>
      <c r="AD152" s="235">
        <v>46173</v>
      </c>
      <c r="AE152" s="104">
        <v>3021681</v>
      </c>
      <c r="AF152" s="141">
        <v>46174</v>
      </c>
      <c r="AG152" s="235">
        <v>46203</v>
      </c>
      <c r="AH152" s="102">
        <v>1510840</v>
      </c>
      <c r="AI152" s="141">
        <v>46204</v>
      </c>
      <c r="AJ152" s="141">
        <v>46218</v>
      </c>
      <c r="AK152" s="110"/>
      <c r="AN152" s="151"/>
      <c r="AQ152" s="151"/>
      <c r="AT152" s="151"/>
      <c r="AW152" s="151"/>
      <c r="BI152" s="143" t="s">
        <v>278</v>
      </c>
      <c r="BJ152" s="139" t="s">
        <v>332</v>
      </c>
      <c r="BK152" s="143" t="s">
        <v>280</v>
      </c>
      <c r="BL152" s="122">
        <v>35</v>
      </c>
      <c r="BM152" s="141">
        <v>46036</v>
      </c>
      <c r="BN152" s="156">
        <v>2238444243</v>
      </c>
      <c r="BO152" s="139">
        <v>208</v>
      </c>
      <c r="BP152" s="141">
        <v>46036</v>
      </c>
      <c r="BQ152" s="153">
        <v>18331531</v>
      </c>
      <c r="BR152" s="120"/>
      <c r="BS152" s="121"/>
      <c r="BY152" s="142"/>
      <c r="BZ152" s="151"/>
      <c r="CC152" s="151"/>
      <c r="CF152" s="108"/>
      <c r="CG152" s="108"/>
      <c r="CH152" s="108"/>
      <c r="CI152" s="108"/>
      <c r="CJ152" s="108"/>
      <c r="CK152" s="108"/>
      <c r="CL152" s="108"/>
      <c r="CM152" s="108"/>
      <c r="CN152" s="108"/>
      <c r="CO152" s="108"/>
      <c r="CP152" s="121"/>
      <c r="CQ152" s="108"/>
      <c r="CR152" s="108"/>
      <c r="CS152" s="147" t="s">
        <v>1954</v>
      </c>
      <c r="CT152" s="99">
        <v>1121880108</v>
      </c>
      <c r="CU152" s="139">
        <v>184</v>
      </c>
      <c r="CV152" s="139" t="s">
        <v>767</v>
      </c>
      <c r="CY152" s="143">
        <v>8299</v>
      </c>
      <c r="CZ152" s="143" t="s">
        <v>290</v>
      </c>
      <c r="DA152" s="318">
        <f t="shared" si="6"/>
        <v>18331531</v>
      </c>
      <c r="DB152" s="319">
        <f t="shared" si="7"/>
        <v>0</v>
      </c>
      <c r="DC152" s="318">
        <f t="shared" si="8"/>
        <v>0</v>
      </c>
      <c r="DZ152" s="211" t="s">
        <v>1733</v>
      </c>
      <c r="EA152" s="207" t="s">
        <v>1078</v>
      </c>
      <c r="EB152" s="154" t="e">
        <v>#N/A</v>
      </c>
      <c r="EC152" s="142" t="s">
        <v>288</v>
      </c>
      <c r="ED152" s="321"/>
    </row>
    <row r="153" spans="1:134" s="107" customFormat="1" hidden="1" x14ac:dyDescent="0.3">
      <c r="A153" s="145"/>
      <c r="B153" s="145" t="s">
        <v>1734</v>
      </c>
      <c r="C153" s="181">
        <v>1121840543</v>
      </c>
      <c r="D153" s="145" t="s">
        <v>511</v>
      </c>
      <c r="E153" s="145" t="s">
        <v>291</v>
      </c>
      <c r="F153" s="145" t="s">
        <v>512</v>
      </c>
      <c r="G153" s="98">
        <v>46036</v>
      </c>
      <c r="H153" s="104">
        <v>18331531</v>
      </c>
      <c r="I153" s="145" t="s">
        <v>1931</v>
      </c>
      <c r="J153" s="98">
        <v>46036</v>
      </c>
      <c r="K153" s="98">
        <v>46218</v>
      </c>
      <c r="L153" s="145" t="s">
        <v>288</v>
      </c>
      <c r="M153" s="145" t="s">
        <v>288</v>
      </c>
      <c r="N153" s="145" t="s">
        <v>288</v>
      </c>
      <c r="O153" s="122">
        <v>7</v>
      </c>
      <c r="P153" s="104">
        <v>1712286</v>
      </c>
      <c r="Q153" s="150">
        <v>46036</v>
      </c>
      <c r="R153" s="320">
        <v>46053</v>
      </c>
      <c r="S153" s="104">
        <v>3021681</v>
      </c>
      <c r="T153" s="101">
        <v>46054</v>
      </c>
      <c r="U153" s="235">
        <v>46081</v>
      </c>
      <c r="V153" s="104">
        <v>3021681</v>
      </c>
      <c r="W153" s="101">
        <v>46082</v>
      </c>
      <c r="X153" s="320">
        <v>46112</v>
      </c>
      <c r="Y153" s="104">
        <v>3021681</v>
      </c>
      <c r="Z153" s="141">
        <v>46113</v>
      </c>
      <c r="AA153" s="235">
        <v>46142</v>
      </c>
      <c r="AB153" s="104">
        <v>3021681</v>
      </c>
      <c r="AC153" s="141">
        <v>46143</v>
      </c>
      <c r="AD153" s="235">
        <v>46173</v>
      </c>
      <c r="AE153" s="104">
        <v>3021681</v>
      </c>
      <c r="AF153" s="141">
        <v>46174</v>
      </c>
      <c r="AG153" s="235">
        <v>46203</v>
      </c>
      <c r="AH153" s="102">
        <v>1510840</v>
      </c>
      <c r="AI153" s="141">
        <v>46204</v>
      </c>
      <c r="AJ153" s="141">
        <v>46218</v>
      </c>
      <c r="AK153" s="110"/>
      <c r="AN153" s="151"/>
      <c r="AQ153" s="151"/>
      <c r="AT153" s="151"/>
      <c r="AW153" s="151"/>
      <c r="BI153" s="143" t="s">
        <v>278</v>
      </c>
      <c r="BJ153" s="139" t="s">
        <v>332</v>
      </c>
      <c r="BK153" s="143" t="s">
        <v>280</v>
      </c>
      <c r="BL153" s="122">
        <v>35</v>
      </c>
      <c r="BM153" s="141">
        <v>46036</v>
      </c>
      <c r="BN153" s="156">
        <v>2238444243</v>
      </c>
      <c r="BO153" s="139">
        <v>251</v>
      </c>
      <c r="BP153" s="141">
        <v>46036</v>
      </c>
      <c r="BQ153" s="153">
        <v>18331531</v>
      </c>
      <c r="BR153" s="120"/>
      <c r="BS153" s="121"/>
      <c r="BY153" s="142"/>
      <c r="BZ153" s="151"/>
      <c r="CC153" s="151"/>
      <c r="CF153" s="108"/>
      <c r="CG153" s="108"/>
      <c r="CH153" s="108"/>
      <c r="CI153" s="108"/>
      <c r="CJ153" s="108"/>
      <c r="CK153" s="108"/>
      <c r="CL153" s="108"/>
      <c r="CM153" s="108"/>
      <c r="CN153" s="108"/>
      <c r="CO153" s="108"/>
      <c r="CP153" s="108"/>
      <c r="CQ153" s="108"/>
      <c r="CR153" s="108"/>
      <c r="CS153" s="147" t="s">
        <v>1955</v>
      </c>
      <c r="CT153" s="149">
        <v>1121840543</v>
      </c>
      <c r="CU153" s="139">
        <v>184</v>
      </c>
      <c r="CV153" s="139" t="s">
        <v>767</v>
      </c>
      <c r="CY153" s="143">
        <v>8299</v>
      </c>
      <c r="CZ153" s="143" t="s">
        <v>290</v>
      </c>
      <c r="DA153" s="318">
        <f t="shared" si="6"/>
        <v>18331531</v>
      </c>
      <c r="DB153" s="319">
        <f t="shared" si="7"/>
        <v>0</v>
      </c>
      <c r="DC153" s="318">
        <f t="shared" si="8"/>
        <v>0</v>
      </c>
      <c r="DZ153" s="211" t="s">
        <v>1735</v>
      </c>
      <c r="EA153" s="207" t="s">
        <v>1078</v>
      </c>
      <c r="EB153" s="154" t="e">
        <v>#N/A</v>
      </c>
      <c r="EC153" s="142" t="s">
        <v>288</v>
      </c>
      <c r="ED153" s="321"/>
    </row>
    <row r="154" spans="1:134" s="107" customFormat="1" hidden="1" x14ac:dyDescent="0.3">
      <c r="A154" s="180"/>
      <c r="B154" s="145" t="s">
        <v>1736</v>
      </c>
      <c r="C154" s="181">
        <v>40441400</v>
      </c>
      <c r="D154" s="145" t="s">
        <v>513</v>
      </c>
      <c r="E154" s="145" t="s">
        <v>292</v>
      </c>
      <c r="F154" s="145" t="s">
        <v>514</v>
      </c>
      <c r="G154" s="98">
        <v>46036</v>
      </c>
      <c r="H154" s="104">
        <v>14557610</v>
      </c>
      <c r="I154" s="145" t="s">
        <v>1931</v>
      </c>
      <c r="J154" s="98">
        <v>46036</v>
      </c>
      <c r="K154" s="98">
        <v>46218</v>
      </c>
      <c r="L154" s="145" t="s">
        <v>288</v>
      </c>
      <c r="M154" s="145" t="s">
        <v>288</v>
      </c>
      <c r="N154" s="145" t="s">
        <v>288</v>
      </c>
      <c r="O154" s="122">
        <v>7</v>
      </c>
      <c r="P154" s="104">
        <v>1359777</v>
      </c>
      <c r="Q154" s="150">
        <v>46036</v>
      </c>
      <c r="R154" s="320">
        <v>46053</v>
      </c>
      <c r="S154" s="104">
        <v>2399606</v>
      </c>
      <c r="T154" s="101">
        <v>46054</v>
      </c>
      <c r="U154" s="235">
        <v>46081</v>
      </c>
      <c r="V154" s="104">
        <v>2399606</v>
      </c>
      <c r="W154" s="101">
        <v>46082</v>
      </c>
      <c r="X154" s="320">
        <v>46112</v>
      </c>
      <c r="Y154" s="104">
        <v>2399606</v>
      </c>
      <c r="Z154" s="141">
        <v>46113</v>
      </c>
      <c r="AA154" s="235">
        <v>46142</v>
      </c>
      <c r="AB154" s="104">
        <v>2399606</v>
      </c>
      <c r="AC154" s="141">
        <v>46143</v>
      </c>
      <c r="AD154" s="235">
        <v>46173</v>
      </c>
      <c r="AE154" s="104">
        <v>2399606</v>
      </c>
      <c r="AF154" s="141">
        <v>46174</v>
      </c>
      <c r="AG154" s="235">
        <v>46203</v>
      </c>
      <c r="AH154" s="102">
        <v>1199803</v>
      </c>
      <c r="AI154" s="141">
        <v>46204</v>
      </c>
      <c r="AJ154" s="141">
        <v>46218</v>
      </c>
      <c r="AK154" s="110"/>
      <c r="AN154" s="151"/>
      <c r="AQ154" s="151"/>
      <c r="AT154" s="151"/>
      <c r="AW154" s="151"/>
      <c r="BI154" s="143" t="s">
        <v>278</v>
      </c>
      <c r="BJ154" s="139" t="s">
        <v>332</v>
      </c>
      <c r="BK154" s="143" t="s">
        <v>280</v>
      </c>
      <c r="BL154" s="122">
        <v>35</v>
      </c>
      <c r="BM154" s="141">
        <v>46036</v>
      </c>
      <c r="BN154" s="156">
        <v>2238444243</v>
      </c>
      <c r="BO154" s="139">
        <v>151</v>
      </c>
      <c r="BP154" s="141">
        <v>46036</v>
      </c>
      <c r="BQ154" s="153">
        <v>14557610</v>
      </c>
      <c r="BR154" s="120"/>
      <c r="BS154" s="121"/>
      <c r="BY154" s="142"/>
      <c r="BZ154" s="151"/>
      <c r="CC154" s="151"/>
      <c r="CF154" s="108"/>
      <c r="CG154" s="108"/>
      <c r="CH154" s="108"/>
      <c r="CI154" s="108"/>
      <c r="CJ154" s="108"/>
      <c r="CK154" s="108"/>
      <c r="CL154" s="108"/>
      <c r="CM154" s="108"/>
      <c r="CN154" s="108"/>
      <c r="CO154" s="108"/>
      <c r="CP154" s="121"/>
      <c r="CQ154" s="108"/>
      <c r="CR154" s="108"/>
      <c r="CS154" s="147" t="s">
        <v>1956</v>
      </c>
      <c r="CT154" s="149">
        <v>40441400</v>
      </c>
      <c r="CU154" s="139">
        <v>184</v>
      </c>
      <c r="CV154" s="139" t="s">
        <v>767</v>
      </c>
      <c r="CY154" s="167">
        <v>8211</v>
      </c>
      <c r="CZ154" s="167" t="s">
        <v>290</v>
      </c>
      <c r="DA154" s="318">
        <f t="shared" si="6"/>
        <v>14557610</v>
      </c>
      <c r="DB154" s="319">
        <f t="shared" si="7"/>
        <v>0</v>
      </c>
      <c r="DC154" s="318">
        <f t="shared" si="8"/>
        <v>0</v>
      </c>
      <c r="DZ154" s="211" t="s">
        <v>1737</v>
      </c>
      <c r="EA154" s="207" t="s">
        <v>1078</v>
      </c>
      <c r="EB154" s="154" t="e">
        <v>#N/A</v>
      </c>
      <c r="EC154" s="142" t="s">
        <v>288</v>
      </c>
      <c r="ED154" s="321"/>
    </row>
    <row r="155" spans="1:134" s="107" customFormat="1" hidden="1" x14ac:dyDescent="0.3">
      <c r="A155" s="180"/>
      <c r="B155" s="145" t="s">
        <v>1738</v>
      </c>
      <c r="C155" s="181">
        <v>1121932495</v>
      </c>
      <c r="D155" s="145" t="s">
        <v>515</v>
      </c>
      <c r="E155" s="145" t="s">
        <v>291</v>
      </c>
      <c r="F155" s="145" t="s">
        <v>516</v>
      </c>
      <c r="G155" s="98">
        <v>46036</v>
      </c>
      <c r="H155" s="104">
        <v>24833560</v>
      </c>
      <c r="I155" s="145" t="s">
        <v>1931</v>
      </c>
      <c r="J155" s="98">
        <v>46036</v>
      </c>
      <c r="K155" s="98">
        <v>46218</v>
      </c>
      <c r="L155" s="145" t="s">
        <v>288</v>
      </c>
      <c r="M155" s="145" t="s">
        <v>288</v>
      </c>
      <c r="N155" s="145" t="s">
        <v>288</v>
      </c>
      <c r="O155" s="122">
        <v>7</v>
      </c>
      <c r="P155" s="104">
        <v>2319618</v>
      </c>
      <c r="Q155" s="150">
        <v>46036</v>
      </c>
      <c r="R155" s="320">
        <v>46053</v>
      </c>
      <c r="S155" s="104">
        <v>4093444</v>
      </c>
      <c r="T155" s="101">
        <v>46054</v>
      </c>
      <c r="U155" s="235">
        <v>46081</v>
      </c>
      <c r="V155" s="104">
        <v>4093444</v>
      </c>
      <c r="W155" s="101">
        <v>46082</v>
      </c>
      <c r="X155" s="320">
        <v>46112</v>
      </c>
      <c r="Y155" s="104">
        <v>4093444</v>
      </c>
      <c r="Z155" s="141">
        <v>46113</v>
      </c>
      <c r="AA155" s="235">
        <v>46142</v>
      </c>
      <c r="AB155" s="104">
        <v>4093444</v>
      </c>
      <c r="AC155" s="141">
        <v>46143</v>
      </c>
      <c r="AD155" s="235">
        <v>46173</v>
      </c>
      <c r="AE155" s="104">
        <v>4093444</v>
      </c>
      <c r="AF155" s="141">
        <v>46174</v>
      </c>
      <c r="AG155" s="235">
        <v>46203</v>
      </c>
      <c r="AH155" s="102">
        <v>2046722</v>
      </c>
      <c r="AI155" s="141">
        <v>46204</v>
      </c>
      <c r="AJ155" s="141">
        <v>46218</v>
      </c>
      <c r="AK155" s="110"/>
      <c r="AN155" s="151"/>
      <c r="AQ155" s="151"/>
      <c r="AT155" s="151"/>
      <c r="AW155" s="151"/>
      <c r="BI155" s="143" t="s">
        <v>278</v>
      </c>
      <c r="BJ155" s="139" t="s">
        <v>332</v>
      </c>
      <c r="BK155" s="143" t="s">
        <v>280</v>
      </c>
      <c r="BL155" s="122">
        <v>35</v>
      </c>
      <c r="BM155" s="141">
        <v>46036</v>
      </c>
      <c r="BN155" s="156">
        <v>2238444243</v>
      </c>
      <c r="BO155" s="139">
        <v>219</v>
      </c>
      <c r="BP155" s="141">
        <v>46036</v>
      </c>
      <c r="BQ155" s="153">
        <v>24833560</v>
      </c>
      <c r="BR155" s="120"/>
      <c r="BS155" s="121"/>
      <c r="BY155" s="142"/>
      <c r="BZ155" s="151"/>
      <c r="CC155" s="151"/>
      <c r="CF155" s="108"/>
      <c r="CG155" s="108"/>
      <c r="CH155" s="108"/>
      <c r="CI155" s="108"/>
      <c r="CJ155" s="108"/>
      <c r="CK155" s="108"/>
      <c r="CL155" s="108"/>
      <c r="CM155" s="108"/>
      <c r="CN155" s="108"/>
      <c r="CO155" s="108"/>
      <c r="CP155" s="108"/>
      <c r="CQ155" s="108"/>
      <c r="CR155" s="108"/>
      <c r="CS155" s="147" t="s">
        <v>1957</v>
      </c>
      <c r="CT155" s="109">
        <v>1121932495</v>
      </c>
      <c r="CU155" s="139">
        <v>184</v>
      </c>
      <c r="CV155" s="139" t="s">
        <v>767</v>
      </c>
      <c r="CY155" s="143">
        <v>8299</v>
      </c>
      <c r="CZ155" s="143" t="s">
        <v>290</v>
      </c>
      <c r="DA155" s="318">
        <f t="shared" si="6"/>
        <v>24833560</v>
      </c>
      <c r="DB155" s="319">
        <f t="shared" si="7"/>
        <v>0</v>
      </c>
      <c r="DC155" s="318">
        <f t="shared" si="8"/>
        <v>0</v>
      </c>
      <c r="DZ155" s="211" t="s">
        <v>1739</v>
      </c>
      <c r="EA155" s="207" t="s">
        <v>1078</v>
      </c>
      <c r="EB155" s="154" t="e">
        <v>#N/A</v>
      </c>
      <c r="EC155" s="142" t="s">
        <v>288</v>
      </c>
      <c r="ED155" s="321"/>
    </row>
    <row r="156" spans="1:134" s="107" customFormat="1" hidden="1" x14ac:dyDescent="0.3">
      <c r="A156" s="145"/>
      <c r="B156" s="145" t="s">
        <v>1740</v>
      </c>
      <c r="C156" s="181">
        <v>21176898</v>
      </c>
      <c r="D156" s="145" t="s">
        <v>517</v>
      </c>
      <c r="E156" s="145" t="s">
        <v>291</v>
      </c>
      <c r="F156" s="107" t="s">
        <v>518</v>
      </c>
      <c r="G156" s="98">
        <v>46036</v>
      </c>
      <c r="H156" s="104">
        <v>20551907</v>
      </c>
      <c r="I156" s="145" t="s">
        <v>1931</v>
      </c>
      <c r="J156" s="98">
        <v>46036</v>
      </c>
      <c r="K156" s="98">
        <v>46218</v>
      </c>
      <c r="L156" s="145" t="s">
        <v>288</v>
      </c>
      <c r="M156" s="145" t="s">
        <v>288</v>
      </c>
      <c r="N156" s="145" t="s">
        <v>288</v>
      </c>
      <c r="O156" s="122">
        <v>7</v>
      </c>
      <c r="P156" s="104">
        <v>1919684</v>
      </c>
      <c r="Q156" s="150">
        <v>46036</v>
      </c>
      <c r="R156" s="320">
        <v>46053</v>
      </c>
      <c r="S156" s="104">
        <v>3387677</v>
      </c>
      <c r="T156" s="101">
        <v>46054</v>
      </c>
      <c r="U156" s="235">
        <v>46081</v>
      </c>
      <c r="V156" s="104">
        <v>3387677</v>
      </c>
      <c r="W156" s="101">
        <v>46082</v>
      </c>
      <c r="X156" s="320">
        <v>46112</v>
      </c>
      <c r="Y156" s="104">
        <v>3387677</v>
      </c>
      <c r="Z156" s="141">
        <v>46113</v>
      </c>
      <c r="AA156" s="235">
        <v>46142</v>
      </c>
      <c r="AB156" s="104">
        <v>3387677</v>
      </c>
      <c r="AC156" s="141">
        <v>46143</v>
      </c>
      <c r="AD156" s="235">
        <v>46173</v>
      </c>
      <c r="AE156" s="104">
        <v>3387677</v>
      </c>
      <c r="AF156" s="141">
        <v>46174</v>
      </c>
      <c r="AG156" s="235">
        <v>46203</v>
      </c>
      <c r="AH156" s="102">
        <v>1693838</v>
      </c>
      <c r="AI156" s="141">
        <v>46204</v>
      </c>
      <c r="AJ156" s="141">
        <v>46218</v>
      </c>
      <c r="AK156" s="110"/>
      <c r="AN156" s="151"/>
      <c r="AQ156" s="151"/>
      <c r="AT156" s="151"/>
      <c r="AW156" s="151"/>
      <c r="BI156" s="143" t="s">
        <v>278</v>
      </c>
      <c r="BJ156" s="139" t="s">
        <v>332</v>
      </c>
      <c r="BK156" s="143" t="s">
        <v>280</v>
      </c>
      <c r="BL156" s="122">
        <v>35</v>
      </c>
      <c r="BM156" s="141">
        <v>46036</v>
      </c>
      <c r="BN156" s="156">
        <v>2238444243</v>
      </c>
      <c r="BO156" s="139">
        <v>135</v>
      </c>
      <c r="BP156" s="141">
        <v>46036</v>
      </c>
      <c r="BQ156" s="153">
        <v>20551907</v>
      </c>
      <c r="BR156" s="120"/>
      <c r="BS156" s="121"/>
      <c r="BY156" s="142"/>
      <c r="BZ156" s="151"/>
      <c r="CC156" s="151"/>
      <c r="CF156" s="108"/>
      <c r="CG156" s="108"/>
      <c r="CH156" s="108"/>
      <c r="CI156" s="108"/>
      <c r="CJ156" s="108"/>
      <c r="CK156" s="108"/>
      <c r="CL156" s="108"/>
      <c r="CM156" s="108"/>
      <c r="CN156" s="108"/>
      <c r="CO156" s="108"/>
      <c r="CP156" s="121"/>
      <c r="CQ156" s="108"/>
      <c r="CR156" s="108"/>
      <c r="CS156" s="147" t="s">
        <v>1958</v>
      </c>
      <c r="CT156" s="148">
        <v>21176898.899999999</v>
      </c>
      <c r="CU156" s="139">
        <v>184</v>
      </c>
      <c r="CV156" s="139" t="s">
        <v>767</v>
      </c>
      <c r="CY156" s="143">
        <v>8299</v>
      </c>
      <c r="CZ156" s="143" t="s">
        <v>290</v>
      </c>
      <c r="DA156" s="318">
        <f t="shared" si="6"/>
        <v>20551907</v>
      </c>
      <c r="DB156" s="319">
        <f t="shared" si="7"/>
        <v>0</v>
      </c>
      <c r="DC156" s="318">
        <f t="shared" si="8"/>
        <v>0</v>
      </c>
      <c r="DZ156" s="211" t="s">
        <v>1741</v>
      </c>
      <c r="EA156" s="207" t="s">
        <v>1078</v>
      </c>
      <c r="EB156" s="154" t="e">
        <v>#N/A</v>
      </c>
      <c r="EC156" s="142" t="s">
        <v>288</v>
      </c>
      <c r="ED156" s="321"/>
    </row>
    <row r="157" spans="1:134" s="107" customFormat="1" hidden="1" x14ac:dyDescent="0.3">
      <c r="A157" s="180"/>
      <c r="B157" s="145" t="s">
        <v>1742</v>
      </c>
      <c r="C157" s="181">
        <v>1121892819</v>
      </c>
      <c r="D157" s="145" t="s">
        <v>519</v>
      </c>
      <c r="E157" s="145" t="s">
        <v>291</v>
      </c>
      <c r="F157" s="145" t="s">
        <v>520</v>
      </c>
      <c r="G157" s="98">
        <v>46036</v>
      </c>
      <c r="H157" s="104">
        <v>18331531</v>
      </c>
      <c r="I157" s="145" t="s">
        <v>1931</v>
      </c>
      <c r="J157" s="98">
        <v>46036</v>
      </c>
      <c r="K157" s="98">
        <v>46218</v>
      </c>
      <c r="L157" s="145" t="s">
        <v>288</v>
      </c>
      <c r="M157" s="145" t="s">
        <v>288</v>
      </c>
      <c r="N157" s="145" t="s">
        <v>288</v>
      </c>
      <c r="O157" s="122">
        <v>7</v>
      </c>
      <c r="P157" s="104">
        <v>1712286</v>
      </c>
      <c r="Q157" s="150">
        <v>46036</v>
      </c>
      <c r="R157" s="320">
        <v>46053</v>
      </c>
      <c r="S157" s="104">
        <v>3021681</v>
      </c>
      <c r="T157" s="101">
        <v>46054</v>
      </c>
      <c r="U157" s="235">
        <v>46081</v>
      </c>
      <c r="V157" s="104">
        <v>3021681</v>
      </c>
      <c r="W157" s="101">
        <v>46082</v>
      </c>
      <c r="X157" s="320">
        <v>46112</v>
      </c>
      <c r="Y157" s="104">
        <v>3021681</v>
      </c>
      <c r="Z157" s="141">
        <v>46113</v>
      </c>
      <c r="AA157" s="235">
        <v>46142</v>
      </c>
      <c r="AB157" s="104">
        <v>3021681</v>
      </c>
      <c r="AC157" s="141">
        <v>46143</v>
      </c>
      <c r="AD157" s="235">
        <v>46173</v>
      </c>
      <c r="AE157" s="104">
        <v>3021681</v>
      </c>
      <c r="AF157" s="141">
        <v>46174</v>
      </c>
      <c r="AG157" s="235">
        <v>46203</v>
      </c>
      <c r="AH157" s="102">
        <v>1510840</v>
      </c>
      <c r="AI157" s="141">
        <v>46204</v>
      </c>
      <c r="AJ157" s="141">
        <v>46218</v>
      </c>
      <c r="AK157" s="110"/>
      <c r="AN157" s="151"/>
      <c r="AQ157" s="151"/>
      <c r="AT157" s="151"/>
      <c r="AW157" s="151"/>
      <c r="BI157" s="143" t="s">
        <v>278</v>
      </c>
      <c r="BJ157" s="139" t="s">
        <v>332</v>
      </c>
      <c r="BK157" s="143" t="s">
        <v>280</v>
      </c>
      <c r="BL157" s="122">
        <v>35</v>
      </c>
      <c r="BM157" s="141">
        <v>46036</v>
      </c>
      <c r="BN157" s="156">
        <v>2238444243</v>
      </c>
      <c r="BO157" s="139">
        <v>212</v>
      </c>
      <c r="BP157" s="141">
        <v>46036</v>
      </c>
      <c r="BQ157" s="153">
        <v>18331531</v>
      </c>
      <c r="BR157" s="120"/>
      <c r="BS157" s="121"/>
      <c r="BY157" s="142"/>
      <c r="BZ157" s="151"/>
      <c r="CC157" s="151"/>
      <c r="CF157" s="108"/>
      <c r="CG157" s="108"/>
      <c r="CH157" s="108"/>
      <c r="CI157" s="108"/>
      <c r="CJ157" s="108"/>
      <c r="CK157" s="108"/>
      <c r="CL157" s="108"/>
      <c r="CM157" s="108"/>
      <c r="CN157" s="108"/>
      <c r="CO157" s="108"/>
      <c r="CP157" s="121"/>
      <c r="CQ157" s="108"/>
      <c r="CR157" s="108"/>
      <c r="CS157" s="147" t="s">
        <v>1959</v>
      </c>
      <c r="CT157" s="149">
        <v>1121892819</v>
      </c>
      <c r="CU157" s="139">
        <v>184</v>
      </c>
      <c r="CV157" s="139" t="s">
        <v>767</v>
      </c>
      <c r="CY157" s="143">
        <v>8211</v>
      </c>
      <c r="CZ157" s="143" t="s">
        <v>290</v>
      </c>
      <c r="DA157" s="318">
        <f t="shared" ref="DA157:DA220" si="9">P157+S157+V157+Y157+AB157+AE157+AH157+AK157+AN157+AQ157+AT157+AW157+AZ157+BC157+BF157</f>
        <v>18331531</v>
      </c>
      <c r="DB157" s="319">
        <f t="shared" ref="DB157:DB220" si="10">H157+BZ157-DA157</f>
        <v>0</v>
      </c>
      <c r="DC157" s="318">
        <f t="shared" ref="DC157:DC220" si="11">BQ157+CF157-DA157</f>
        <v>0</v>
      </c>
      <c r="DZ157" s="211" t="s">
        <v>1743</v>
      </c>
      <c r="EA157" s="207" t="s">
        <v>1078</v>
      </c>
      <c r="EB157" s="154" t="e">
        <v>#N/A</v>
      </c>
      <c r="EC157" s="142" t="s">
        <v>288</v>
      </c>
      <c r="ED157" s="321"/>
    </row>
    <row r="158" spans="1:134" s="107" customFormat="1" hidden="1" x14ac:dyDescent="0.3">
      <c r="A158" s="180"/>
      <c r="B158" s="145" t="s">
        <v>1744</v>
      </c>
      <c r="C158" s="181">
        <v>1121911999</v>
      </c>
      <c r="D158" s="145" t="s">
        <v>1030</v>
      </c>
      <c r="E158" s="145" t="s">
        <v>291</v>
      </c>
      <c r="F158" s="145" t="s">
        <v>516</v>
      </c>
      <c r="G158" s="98">
        <v>46036</v>
      </c>
      <c r="H158" s="104">
        <v>20551907</v>
      </c>
      <c r="I158" s="145" t="s">
        <v>1931</v>
      </c>
      <c r="J158" s="98">
        <v>46036</v>
      </c>
      <c r="K158" s="98">
        <v>46218</v>
      </c>
      <c r="L158" s="145" t="s">
        <v>288</v>
      </c>
      <c r="M158" s="145" t="s">
        <v>288</v>
      </c>
      <c r="N158" s="145" t="s">
        <v>288</v>
      </c>
      <c r="O158" s="122">
        <v>7</v>
      </c>
      <c r="P158" s="104">
        <v>1919684</v>
      </c>
      <c r="Q158" s="150">
        <v>46036</v>
      </c>
      <c r="R158" s="320">
        <v>46053</v>
      </c>
      <c r="S158" s="104">
        <v>3387677</v>
      </c>
      <c r="T158" s="101">
        <v>46054</v>
      </c>
      <c r="U158" s="235">
        <v>46081</v>
      </c>
      <c r="V158" s="104">
        <v>3387677</v>
      </c>
      <c r="W158" s="101">
        <v>46082</v>
      </c>
      <c r="X158" s="320">
        <v>46112</v>
      </c>
      <c r="Y158" s="104">
        <v>3387677</v>
      </c>
      <c r="Z158" s="141">
        <v>46113</v>
      </c>
      <c r="AA158" s="235">
        <v>46142</v>
      </c>
      <c r="AB158" s="104">
        <v>3387677</v>
      </c>
      <c r="AC158" s="141">
        <v>46143</v>
      </c>
      <c r="AD158" s="235">
        <v>46173</v>
      </c>
      <c r="AE158" s="104">
        <v>3387677</v>
      </c>
      <c r="AF158" s="141">
        <v>46174</v>
      </c>
      <c r="AG158" s="235">
        <v>46203</v>
      </c>
      <c r="AH158" s="102">
        <v>1693838</v>
      </c>
      <c r="AI158" s="141">
        <v>46204</v>
      </c>
      <c r="AJ158" s="141">
        <v>46218</v>
      </c>
      <c r="AK158" s="110"/>
      <c r="AN158" s="151"/>
      <c r="AQ158" s="151"/>
      <c r="AT158" s="151"/>
      <c r="AW158" s="151"/>
      <c r="BI158" s="143" t="s">
        <v>278</v>
      </c>
      <c r="BJ158" s="139" t="s">
        <v>332</v>
      </c>
      <c r="BK158" s="143" t="s">
        <v>280</v>
      </c>
      <c r="BL158" s="122">
        <v>35</v>
      </c>
      <c r="BM158" s="141">
        <v>46036</v>
      </c>
      <c r="BN158" s="156">
        <v>2238444243</v>
      </c>
      <c r="BO158" s="139">
        <v>217</v>
      </c>
      <c r="BP158" s="141">
        <v>46036</v>
      </c>
      <c r="BQ158" s="153">
        <v>20551907</v>
      </c>
      <c r="BR158" s="120"/>
      <c r="BS158" s="121"/>
      <c r="BY158" s="142"/>
      <c r="BZ158" s="151"/>
      <c r="CC158" s="151"/>
      <c r="CF158" s="108"/>
      <c r="CG158" s="108"/>
      <c r="CH158" s="108"/>
      <c r="CI158" s="108"/>
      <c r="CJ158" s="108"/>
      <c r="CK158" s="108"/>
      <c r="CL158" s="108"/>
      <c r="CM158" s="108"/>
      <c r="CN158" s="108"/>
      <c r="CO158" s="108"/>
      <c r="CP158" s="108"/>
      <c r="CQ158" s="108"/>
      <c r="CR158" s="108"/>
      <c r="CS158" s="147" t="s">
        <v>1215</v>
      </c>
      <c r="CT158" s="148">
        <v>1121911999.0999999</v>
      </c>
      <c r="CU158" s="139">
        <v>184</v>
      </c>
      <c r="CV158" s="139" t="s">
        <v>767</v>
      </c>
      <c r="CY158" s="143">
        <v>7490</v>
      </c>
      <c r="CZ158" s="143" t="s">
        <v>290</v>
      </c>
      <c r="DA158" s="318">
        <f t="shared" si="9"/>
        <v>20551907</v>
      </c>
      <c r="DB158" s="319">
        <f t="shared" si="10"/>
        <v>0</v>
      </c>
      <c r="DC158" s="318">
        <f t="shared" si="11"/>
        <v>0</v>
      </c>
      <c r="DZ158" s="211" t="s">
        <v>1745</v>
      </c>
      <c r="EA158" s="207" t="s">
        <v>1078</v>
      </c>
      <c r="EB158" s="154" t="e">
        <v>#N/A</v>
      </c>
      <c r="EC158" s="142" t="s">
        <v>288</v>
      </c>
      <c r="ED158" s="321"/>
    </row>
    <row r="159" spans="1:134" s="107" customFormat="1" hidden="1" x14ac:dyDescent="0.3">
      <c r="A159" s="145"/>
      <c r="B159" s="145" t="s">
        <v>1746</v>
      </c>
      <c r="C159" s="181">
        <v>1071839904</v>
      </c>
      <c r="D159" s="107" t="s">
        <v>1143</v>
      </c>
      <c r="E159" s="145" t="s">
        <v>291</v>
      </c>
      <c r="F159" s="145" t="s">
        <v>1144</v>
      </c>
      <c r="G159" s="98">
        <v>46036</v>
      </c>
      <c r="H159" s="104">
        <v>20551907</v>
      </c>
      <c r="I159" s="145" t="s">
        <v>1931</v>
      </c>
      <c r="J159" s="98">
        <v>46036</v>
      </c>
      <c r="K159" s="98">
        <v>46218</v>
      </c>
      <c r="L159" s="145" t="s">
        <v>288</v>
      </c>
      <c r="M159" s="145" t="s">
        <v>288</v>
      </c>
      <c r="N159" s="145" t="s">
        <v>288</v>
      </c>
      <c r="O159" s="122">
        <v>7</v>
      </c>
      <c r="P159" s="104">
        <v>1919684</v>
      </c>
      <c r="Q159" s="150">
        <v>46036</v>
      </c>
      <c r="R159" s="320">
        <v>46053</v>
      </c>
      <c r="S159" s="104">
        <v>3387677</v>
      </c>
      <c r="T159" s="101">
        <v>46054</v>
      </c>
      <c r="U159" s="235">
        <v>46081</v>
      </c>
      <c r="V159" s="104">
        <v>3387677</v>
      </c>
      <c r="W159" s="101">
        <v>46082</v>
      </c>
      <c r="X159" s="320">
        <v>46112</v>
      </c>
      <c r="Y159" s="104">
        <v>3387677</v>
      </c>
      <c r="Z159" s="141">
        <v>46113</v>
      </c>
      <c r="AA159" s="235">
        <v>46142</v>
      </c>
      <c r="AB159" s="104">
        <v>3387677</v>
      </c>
      <c r="AC159" s="141">
        <v>46143</v>
      </c>
      <c r="AD159" s="235">
        <v>46173</v>
      </c>
      <c r="AE159" s="104">
        <v>3387677</v>
      </c>
      <c r="AF159" s="141">
        <v>46174</v>
      </c>
      <c r="AG159" s="235">
        <v>46203</v>
      </c>
      <c r="AH159" s="102">
        <v>1693838</v>
      </c>
      <c r="AI159" s="141">
        <v>46204</v>
      </c>
      <c r="AJ159" s="141">
        <v>46218</v>
      </c>
      <c r="AK159" s="110"/>
      <c r="AN159" s="151"/>
      <c r="AQ159" s="151"/>
      <c r="AT159" s="151"/>
      <c r="AW159" s="151"/>
      <c r="BI159" s="143" t="s">
        <v>278</v>
      </c>
      <c r="BJ159" s="139" t="s">
        <v>332</v>
      </c>
      <c r="BK159" s="143" t="s">
        <v>280</v>
      </c>
      <c r="BL159" s="122">
        <v>35</v>
      </c>
      <c r="BM159" s="141">
        <v>46036</v>
      </c>
      <c r="BN159" s="156">
        <v>2238444243</v>
      </c>
      <c r="BO159" s="139">
        <v>190</v>
      </c>
      <c r="BP159" s="141">
        <v>46036</v>
      </c>
      <c r="BQ159" s="153">
        <v>20551907</v>
      </c>
      <c r="BR159" s="120"/>
      <c r="BS159" s="121"/>
      <c r="BY159" s="142"/>
      <c r="BZ159" s="151"/>
      <c r="CC159" s="151"/>
      <c r="CF159" s="108"/>
      <c r="CG159" s="108"/>
      <c r="CH159" s="108"/>
      <c r="CI159" s="108"/>
      <c r="CJ159" s="108"/>
      <c r="CK159" s="108"/>
      <c r="CL159" s="108"/>
      <c r="CM159" s="108"/>
      <c r="CN159" s="108"/>
      <c r="CO159" s="108"/>
      <c r="CP159" s="121"/>
      <c r="CQ159" s="108"/>
      <c r="CR159" s="108"/>
      <c r="CS159" s="147" t="s">
        <v>1216</v>
      </c>
      <c r="CT159" s="148">
        <v>1071839904</v>
      </c>
      <c r="CU159" s="139">
        <v>184</v>
      </c>
      <c r="CV159" s="139" t="s">
        <v>767</v>
      </c>
      <c r="CY159" s="143">
        <v>8299</v>
      </c>
      <c r="CZ159" s="143" t="s">
        <v>290</v>
      </c>
      <c r="DA159" s="318">
        <f t="shared" si="9"/>
        <v>20551907</v>
      </c>
      <c r="DB159" s="319">
        <f t="shared" si="10"/>
        <v>0</v>
      </c>
      <c r="DC159" s="318">
        <f t="shared" si="11"/>
        <v>0</v>
      </c>
      <c r="DZ159" s="211" t="s">
        <v>1747</v>
      </c>
      <c r="EA159" s="207" t="s">
        <v>1078</v>
      </c>
      <c r="EB159" s="154" t="e">
        <v>#N/A</v>
      </c>
      <c r="EC159" s="142" t="s">
        <v>288</v>
      </c>
      <c r="ED159" s="321"/>
    </row>
    <row r="160" spans="1:134" s="107" customFormat="1" hidden="1" x14ac:dyDescent="0.3">
      <c r="A160" s="180"/>
      <c r="B160" s="145" t="s">
        <v>1748</v>
      </c>
      <c r="C160" s="183">
        <v>80830452</v>
      </c>
      <c r="D160" s="107" t="s">
        <v>399</v>
      </c>
      <c r="E160" s="145" t="s">
        <v>291</v>
      </c>
      <c r="F160" s="145" t="s">
        <v>400</v>
      </c>
      <c r="G160" s="98">
        <v>46036</v>
      </c>
      <c r="H160" s="104">
        <v>32968687</v>
      </c>
      <c r="I160" s="145" t="s">
        <v>1931</v>
      </c>
      <c r="J160" s="98">
        <v>46036</v>
      </c>
      <c r="K160" s="98">
        <v>46218</v>
      </c>
      <c r="L160" s="145" t="s">
        <v>288</v>
      </c>
      <c r="M160" s="145" t="s">
        <v>288</v>
      </c>
      <c r="N160" s="145" t="s">
        <v>288</v>
      </c>
      <c r="O160" s="122">
        <v>7</v>
      </c>
      <c r="P160" s="104">
        <v>3079493</v>
      </c>
      <c r="Q160" s="150">
        <v>46036</v>
      </c>
      <c r="R160" s="320">
        <v>46053</v>
      </c>
      <c r="S160" s="104">
        <v>5434399</v>
      </c>
      <c r="T160" s="101">
        <v>46054</v>
      </c>
      <c r="U160" s="235">
        <v>46081</v>
      </c>
      <c r="V160" s="104">
        <v>5434399</v>
      </c>
      <c r="W160" s="101">
        <v>46082</v>
      </c>
      <c r="X160" s="320">
        <v>46112</v>
      </c>
      <c r="Y160" s="104">
        <v>5434399</v>
      </c>
      <c r="Z160" s="141">
        <v>46113</v>
      </c>
      <c r="AA160" s="235">
        <v>46142</v>
      </c>
      <c r="AB160" s="104">
        <v>5434399</v>
      </c>
      <c r="AC160" s="141">
        <v>46143</v>
      </c>
      <c r="AD160" s="235">
        <v>46173</v>
      </c>
      <c r="AE160" s="104">
        <v>5434399</v>
      </c>
      <c r="AF160" s="141">
        <v>46174</v>
      </c>
      <c r="AG160" s="235">
        <v>46203</v>
      </c>
      <c r="AH160" s="102">
        <v>2717199</v>
      </c>
      <c r="AI160" s="141">
        <v>46204</v>
      </c>
      <c r="AJ160" s="141">
        <v>46218</v>
      </c>
      <c r="AK160" s="110"/>
      <c r="AN160" s="151"/>
      <c r="AQ160" s="151"/>
      <c r="AT160" s="151"/>
      <c r="AW160" s="151"/>
      <c r="BI160" s="143" t="s">
        <v>278</v>
      </c>
      <c r="BJ160" s="139" t="s">
        <v>332</v>
      </c>
      <c r="BK160" s="143" t="s">
        <v>280</v>
      </c>
      <c r="BL160" s="122">
        <v>35</v>
      </c>
      <c r="BM160" s="141">
        <v>46036</v>
      </c>
      <c r="BN160" s="156">
        <v>2238444243</v>
      </c>
      <c r="BO160" s="139">
        <v>160</v>
      </c>
      <c r="BP160" s="141">
        <v>46036</v>
      </c>
      <c r="BQ160" s="153">
        <v>32968687</v>
      </c>
      <c r="BR160" s="120"/>
      <c r="BS160" s="121"/>
      <c r="BY160" s="142"/>
      <c r="BZ160" s="151"/>
      <c r="CC160" s="151"/>
      <c r="CF160" s="108"/>
      <c r="CG160" s="108"/>
      <c r="CH160" s="108"/>
      <c r="CI160" s="108"/>
      <c r="CJ160" s="108"/>
      <c r="CK160" s="108"/>
      <c r="CL160" s="108"/>
      <c r="CM160" s="108"/>
      <c r="CN160" s="108"/>
      <c r="CO160" s="108"/>
      <c r="CP160" s="108"/>
      <c r="CQ160" s="108"/>
      <c r="CR160" s="108"/>
      <c r="CS160" s="147" t="s">
        <v>448</v>
      </c>
      <c r="CT160" s="149">
        <v>80830452</v>
      </c>
      <c r="CU160" s="139">
        <v>184</v>
      </c>
      <c r="CV160" s="139" t="s">
        <v>768</v>
      </c>
      <c r="CY160" s="143">
        <v>4290</v>
      </c>
      <c r="CZ160" s="143" t="s">
        <v>289</v>
      </c>
      <c r="DA160" s="318">
        <f t="shared" si="9"/>
        <v>32968687</v>
      </c>
      <c r="DB160" s="319">
        <f t="shared" si="10"/>
        <v>0</v>
      </c>
      <c r="DC160" s="318">
        <f t="shared" si="11"/>
        <v>0</v>
      </c>
      <c r="DZ160" s="211" t="s">
        <v>1749</v>
      </c>
      <c r="EA160" s="207" t="s">
        <v>279</v>
      </c>
      <c r="EB160" s="154" t="e">
        <v>#N/A</v>
      </c>
      <c r="EC160" s="142" t="s">
        <v>288</v>
      </c>
      <c r="ED160" s="321"/>
    </row>
    <row r="161" spans="1:134" s="107" customFormat="1" hidden="1" x14ac:dyDescent="0.3">
      <c r="A161" s="182"/>
      <c r="B161" s="145" t="s">
        <v>1750</v>
      </c>
      <c r="C161" s="183">
        <v>17342779</v>
      </c>
      <c r="D161" s="107" t="s">
        <v>401</v>
      </c>
      <c r="E161" s="145" t="s">
        <v>291</v>
      </c>
      <c r="F161" s="145" t="s">
        <v>400</v>
      </c>
      <c r="G161" s="98">
        <v>46036</v>
      </c>
      <c r="H161" s="104">
        <v>32968687</v>
      </c>
      <c r="I161" s="145" t="s">
        <v>1931</v>
      </c>
      <c r="J161" s="98">
        <v>46036</v>
      </c>
      <c r="K161" s="98">
        <v>46218</v>
      </c>
      <c r="L161" s="145" t="s">
        <v>288</v>
      </c>
      <c r="M161" s="145" t="s">
        <v>288</v>
      </c>
      <c r="N161" s="145" t="s">
        <v>288</v>
      </c>
      <c r="O161" s="122">
        <v>7</v>
      </c>
      <c r="P161" s="104">
        <v>3079493</v>
      </c>
      <c r="Q161" s="150">
        <v>46036</v>
      </c>
      <c r="R161" s="320">
        <v>46053</v>
      </c>
      <c r="S161" s="104">
        <v>5434399</v>
      </c>
      <c r="T161" s="101">
        <v>46054</v>
      </c>
      <c r="U161" s="235">
        <v>46081</v>
      </c>
      <c r="V161" s="104">
        <v>5434399</v>
      </c>
      <c r="W161" s="101">
        <v>46082</v>
      </c>
      <c r="X161" s="320">
        <v>46112</v>
      </c>
      <c r="Y161" s="104">
        <v>5434399</v>
      </c>
      <c r="Z161" s="141">
        <v>46113</v>
      </c>
      <c r="AA161" s="235">
        <v>46142</v>
      </c>
      <c r="AB161" s="104">
        <v>5434399</v>
      </c>
      <c r="AC161" s="141">
        <v>46143</v>
      </c>
      <c r="AD161" s="235">
        <v>46173</v>
      </c>
      <c r="AE161" s="104">
        <v>5434399</v>
      </c>
      <c r="AF161" s="141">
        <v>46174</v>
      </c>
      <c r="AG161" s="235">
        <v>46203</v>
      </c>
      <c r="AH161" s="102">
        <v>2717199</v>
      </c>
      <c r="AI161" s="141">
        <v>46204</v>
      </c>
      <c r="AJ161" s="141">
        <v>46218</v>
      </c>
      <c r="AK161" s="110"/>
      <c r="AN161" s="151"/>
      <c r="AQ161" s="151"/>
      <c r="AT161" s="151"/>
      <c r="AW161" s="151"/>
      <c r="BI161" s="143" t="s">
        <v>278</v>
      </c>
      <c r="BJ161" s="139" t="s">
        <v>332</v>
      </c>
      <c r="BK161" s="143" t="s">
        <v>280</v>
      </c>
      <c r="BL161" s="122">
        <v>35</v>
      </c>
      <c r="BM161" s="141">
        <v>46036</v>
      </c>
      <c r="BN161" s="156">
        <v>2238444243</v>
      </c>
      <c r="BO161" s="139">
        <v>132</v>
      </c>
      <c r="BP161" s="141">
        <v>46036</v>
      </c>
      <c r="BQ161" s="153">
        <v>32968687</v>
      </c>
      <c r="BR161" s="120"/>
      <c r="BS161" s="121"/>
      <c r="BY161" s="142"/>
      <c r="BZ161" s="151"/>
      <c r="CC161" s="151"/>
      <c r="CF161" s="108"/>
      <c r="CG161" s="108"/>
      <c r="CH161" s="108"/>
      <c r="CI161" s="108"/>
      <c r="CJ161" s="108"/>
      <c r="CK161" s="108"/>
      <c r="CL161" s="108"/>
      <c r="CM161" s="108"/>
      <c r="CN161" s="108"/>
      <c r="CO161" s="108"/>
      <c r="CP161" s="121"/>
      <c r="CQ161" s="108"/>
      <c r="CR161" s="108"/>
      <c r="CS161" s="147" t="s">
        <v>449</v>
      </c>
      <c r="CT161" s="100">
        <v>17342779</v>
      </c>
      <c r="CU161" s="139">
        <v>184</v>
      </c>
      <c r="CV161" s="139" t="s">
        <v>768</v>
      </c>
      <c r="CY161" s="143">
        <v>7020</v>
      </c>
      <c r="CZ161" s="143" t="s">
        <v>289</v>
      </c>
      <c r="DA161" s="318">
        <f t="shared" si="9"/>
        <v>32968687</v>
      </c>
      <c r="DB161" s="319">
        <f t="shared" si="10"/>
        <v>0</v>
      </c>
      <c r="DC161" s="318">
        <f t="shared" si="11"/>
        <v>0</v>
      </c>
      <c r="DZ161" s="211" t="s">
        <v>1751</v>
      </c>
      <c r="EA161" s="207" t="s">
        <v>279</v>
      </c>
      <c r="EB161" s="154" t="e">
        <v>#N/A</v>
      </c>
      <c r="EC161" s="142" t="s">
        <v>288</v>
      </c>
      <c r="ED161" s="321"/>
    </row>
    <row r="162" spans="1:134" s="107" customFormat="1" hidden="1" x14ac:dyDescent="0.3">
      <c r="A162" s="145"/>
      <c r="B162" s="145" t="s">
        <v>1752</v>
      </c>
      <c r="C162" s="181">
        <v>1121848597</v>
      </c>
      <c r="D162" s="145" t="s">
        <v>402</v>
      </c>
      <c r="E162" s="145" t="s">
        <v>291</v>
      </c>
      <c r="F162" s="145" t="s">
        <v>403</v>
      </c>
      <c r="G162" s="98">
        <v>46036</v>
      </c>
      <c r="H162" s="104">
        <v>24833560</v>
      </c>
      <c r="I162" s="145" t="s">
        <v>1931</v>
      </c>
      <c r="J162" s="98">
        <v>46036</v>
      </c>
      <c r="K162" s="98">
        <v>46218</v>
      </c>
      <c r="L162" s="145" t="s">
        <v>288</v>
      </c>
      <c r="M162" s="145" t="s">
        <v>288</v>
      </c>
      <c r="N162" s="145" t="s">
        <v>288</v>
      </c>
      <c r="O162" s="122">
        <v>7</v>
      </c>
      <c r="P162" s="104">
        <v>2319618</v>
      </c>
      <c r="Q162" s="150">
        <v>46036</v>
      </c>
      <c r="R162" s="320">
        <v>46053</v>
      </c>
      <c r="S162" s="104">
        <v>4093444</v>
      </c>
      <c r="T162" s="101">
        <v>46054</v>
      </c>
      <c r="U162" s="235">
        <v>46081</v>
      </c>
      <c r="V162" s="104">
        <v>4093444</v>
      </c>
      <c r="W162" s="101">
        <v>46082</v>
      </c>
      <c r="X162" s="320">
        <v>46112</v>
      </c>
      <c r="Y162" s="104">
        <v>4093444</v>
      </c>
      <c r="Z162" s="141">
        <v>46113</v>
      </c>
      <c r="AA162" s="235">
        <v>46142</v>
      </c>
      <c r="AB162" s="104">
        <v>4093444</v>
      </c>
      <c r="AC162" s="141">
        <v>46143</v>
      </c>
      <c r="AD162" s="235">
        <v>46173</v>
      </c>
      <c r="AE162" s="104">
        <v>4093444</v>
      </c>
      <c r="AF162" s="141">
        <v>46174</v>
      </c>
      <c r="AG162" s="235">
        <v>46203</v>
      </c>
      <c r="AH162" s="102">
        <v>2046722</v>
      </c>
      <c r="AI162" s="141">
        <v>46204</v>
      </c>
      <c r="AJ162" s="141">
        <v>46218</v>
      </c>
      <c r="AK162" s="110"/>
      <c r="AN162" s="151"/>
      <c r="AQ162" s="151"/>
      <c r="AT162" s="151"/>
      <c r="AW162" s="151"/>
      <c r="BI162" s="143" t="s">
        <v>278</v>
      </c>
      <c r="BJ162" s="139" t="s">
        <v>332</v>
      </c>
      <c r="BK162" s="143" t="s">
        <v>280</v>
      </c>
      <c r="BL162" s="122">
        <v>35</v>
      </c>
      <c r="BM162" s="141">
        <v>46036</v>
      </c>
      <c r="BN162" s="156">
        <v>2238444243</v>
      </c>
      <c r="BO162" s="139">
        <v>204</v>
      </c>
      <c r="BP162" s="141">
        <v>46036</v>
      </c>
      <c r="BQ162" s="153">
        <v>24833560</v>
      </c>
      <c r="BR162" s="120"/>
      <c r="BS162" s="121"/>
      <c r="BY162" s="142"/>
      <c r="BZ162" s="151"/>
      <c r="CC162" s="151"/>
      <c r="CF162" s="108"/>
      <c r="CG162" s="108"/>
      <c r="CH162" s="108"/>
      <c r="CI162" s="108"/>
      <c r="CJ162" s="108"/>
      <c r="CK162" s="108"/>
      <c r="CL162" s="108"/>
      <c r="CM162" s="108"/>
      <c r="CN162" s="108"/>
      <c r="CO162" s="108"/>
      <c r="CP162" s="121"/>
      <c r="CQ162" s="108"/>
      <c r="CR162" s="108"/>
      <c r="CS162" s="147" t="s">
        <v>1217</v>
      </c>
      <c r="CT162" s="149">
        <v>1121848597</v>
      </c>
      <c r="CU162" s="139">
        <v>184</v>
      </c>
      <c r="CV162" s="139" t="s">
        <v>768</v>
      </c>
      <c r="CY162" s="143">
        <v>7490</v>
      </c>
      <c r="CZ162" s="143" t="s">
        <v>290</v>
      </c>
      <c r="DA162" s="318">
        <f t="shared" si="9"/>
        <v>24833560</v>
      </c>
      <c r="DB162" s="319">
        <f t="shared" si="10"/>
        <v>0</v>
      </c>
      <c r="DC162" s="318">
        <f t="shared" si="11"/>
        <v>0</v>
      </c>
      <c r="DZ162" s="211" t="s">
        <v>1753</v>
      </c>
      <c r="EA162" s="207" t="s">
        <v>279</v>
      </c>
      <c r="EB162" s="154" t="e">
        <v>#N/A</v>
      </c>
      <c r="EC162" s="142" t="s">
        <v>288</v>
      </c>
      <c r="ED162" s="321"/>
    </row>
    <row r="163" spans="1:134" s="107" customFormat="1" hidden="1" x14ac:dyDescent="0.3">
      <c r="A163" s="145"/>
      <c r="B163" s="145" t="s">
        <v>1754</v>
      </c>
      <c r="C163" s="183">
        <v>1121889543</v>
      </c>
      <c r="D163" s="107" t="s">
        <v>404</v>
      </c>
      <c r="E163" s="145" t="s">
        <v>291</v>
      </c>
      <c r="F163" s="145" t="s">
        <v>403</v>
      </c>
      <c r="G163" s="98">
        <v>46036</v>
      </c>
      <c r="H163" s="104">
        <v>32968687</v>
      </c>
      <c r="I163" s="145" t="s">
        <v>1931</v>
      </c>
      <c r="J163" s="98">
        <v>46036</v>
      </c>
      <c r="K163" s="98">
        <v>46218</v>
      </c>
      <c r="L163" s="145" t="s">
        <v>288</v>
      </c>
      <c r="M163" s="145" t="s">
        <v>288</v>
      </c>
      <c r="N163" s="145" t="s">
        <v>288</v>
      </c>
      <c r="O163" s="122">
        <v>7</v>
      </c>
      <c r="P163" s="104">
        <v>3079493</v>
      </c>
      <c r="Q163" s="150">
        <v>46036</v>
      </c>
      <c r="R163" s="320">
        <v>46053</v>
      </c>
      <c r="S163" s="104">
        <v>5434399</v>
      </c>
      <c r="T163" s="101">
        <v>46054</v>
      </c>
      <c r="U163" s="235">
        <v>46081</v>
      </c>
      <c r="V163" s="104">
        <v>5434399</v>
      </c>
      <c r="W163" s="101">
        <v>46082</v>
      </c>
      <c r="X163" s="320">
        <v>46112</v>
      </c>
      <c r="Y163" s="104">
        <v>5434399</v>
      </c>
      <c r="Z163" s="141">
        <v>46113</v>
      </c>
      <c r="AA163" s="235">
        <v>46142</v>
      </c>
      <c r="AB163" s="104">
        <v>5434399</v>
      </c>
      <c r="AC163" s="141">
        <v>46143</v>
      </c>
      <c r="AD163" s="235">
        <v>46173</v>
      </c>
      <c r="AE163" s="104">
        <v>5434399</v>
      </c>
      <c r="AF163" s="141">
        <v>46174</v>
      </c>
      <c r="AG163" s="235">
        <v>46203</v>
      </c>
      <c r="AH163" s="102">
        <v>2717199</v>
      </c>
      <c r="AI163" s="141">
        <v>46204</v>
      </c>
      <c r="AJ163" s="141">
        <v>46218</v>
      </c>
      <c r="AK163" s="110"/>
      <c r="AN163" s="151"/>
      <c r="AQ163" s="151"/>
      <c r="AT163" s="151"/>
      <c r="AW163" s="151"/>
      <c r="BI163" s="143" t="s">
        <v>278</v>
      </c>
      <c r="BJ163" s="139" t="s">
        <v>332</v>
      </c>
      <c r="BK163" s="143" t="s">
        <v>280</v>
      </c>
      <c r="BL163" s="122">
        <v>35</v>
      </c>
      <c r="BM163" s="141">
        <v>46036</v>
      </c>
      <c r="BN163" s="156">
        <v>2238444243</v>
      </c>
      <c r="BO163" s="139">
        <v>211</v>
      </c>
      <c r="BP163" s="141">
        <v>46036</v>
      </c>
      <c r="BQ163" s="153">
        <v>32968687</v>
      </c>
      <c r="BR163" s="120"/>
      <c r="BS163" s="121"/>
      <c r="BY163" s="142"/>
      <c r="BZ163" s="151"/>
      <c r="CC163" s="151"/>
      <c r="CF163" s="108"/>
      <c r="CG163" s="108"/>
      <c r="CH163" s="108"/>
      <c r="CI163" s="108"/>
      <c r="CJ163" s="108"/>
      <c r="CK163" s="108"/>
      <c r="CL163" s="108"/>
      <c r="CM163" s="108"/>
      <c r="CN163" s="108"/>
      <c r="CO163" s="108"/>
      <c r="CP163" s="108"/>
      <c r="CQ163" s="108"/>
      <c r="CR163" s="108"/>
      <c r="CS163" s="147" t="s">
        <v>442</v>
      </c>
      <c r="CT163" s="148">
        <v>1121889543</v>
      </c>
      <c r="CU163" s="139">
        <v>184</v>
      </c>
      <c r="CV163" s="139" t="s">
        <v>768</v>
      </c>
      <c r="CY163" s="143">
        <v>8299</v>
      </c>
      <c r="CZ163" s="143" t="s">
        <v>290</v>
      </c>
      <c r="DA163" s="318">
        <f t="shared" si="9"/>
        <v>32968687</v>
      </c>
      <c r="DB163" s="319">
        <f t="shared" si="10"/>
        <v>0</v>
      </c>
      <c r="DC163" s="318">
        <f t="shared" si="11"/>
        <v>0</v>
      </c>
      <c r="DZ163" s="211" t="s">
        <v>1755</v>
      </c>
      <c r="EA163" s="207" t="s">
        <v>279</v>
      </c>
      <c r="EB163" s="154" t="e">
        <v>#N/A</v>
      </c>
      <c r="EC163" s="142" t="s">
        <v>288</v>
      </c>
      <c r="ED163" s="321"/>
    </row>
    <row r="164" spans="1:134" s="107" customFormat="1" hidden="1" x14ac:dyDescent="0.3">
      <c r="A164" s="145"/>
      <c r="B164" s="145" t="s">
        <v>1756</v>
      </c>
      <c r="C164" s="181">
        <v>1018406309</v>
      </c>
      <c r="D164" s="145" t="s">
        <v>435</v>
      </c>
      <c r="E164" s="145" t="s">
        <v>291</v>
      </c>
      <c r="F164" s="145" t="s">
        <v>403</v>
      </c>
      <c r="G164" s="98">
        <v>46036</v>
      </c>
      <c r="H164" s="104">
        <v>24833560</v>
      </c>
      <c r="I164" s="145" t="s">
        <v>1931</v>
      </c>
      <c r="J164" s="98">
        <v>46036</v>
      </c>
      <c r="K164" s="98">
        <v>46218</v>
      </c>
      <c r="L164" s="145" t="s">
        <v>288</v>
      </c>
      <c r="M164" s="145" t="s">
        <v>288</v>
      </c>
      <c r="N164" s="145" t="s">
        <v>288</v>
      </c>
      <c r="O164" s="122">
        <v>7</v>
      </c>
      <c r="P164" s="104">
        <v>2319618</v>
      </c>
      <c r="Q164" s="150">
        <v>46036</v>
      </c>
      <c r="R164" s="320">
        <v>46053</v>
      </c>
      <c r="S164" s="104">
        <v>4093444</v>
      </c>
      <c r="T164" s="101">
        <v>46054</v>
      </c>
      <c r="U164" s="235">
        <v>46081</v>
      </c>
      <c r="V164" s="104">
        <v>4093444</v>
      </c>
      <c r="W164" s="101">
        <v>46082</v>
      </c>
      <c r="X164" s="320">
        <v>46112</v>
      </c>
      <c r="Y164" s="104">
        <v>4093444</v>
      </c>
      <c r="Z164" s="141">
        <v>46113</v>
      </c>
      <c r="AA164" s="235">
        <v>46142</v>
      </c>
      <c r="AB164" s="104">
        <v>4093444</v>
      </c>
      <c r="AC164" s="141">
        <v>46143</v>
      </c>
      <c r="AD164" s="235">
        <v>46173</v>
      </c>
      <c r="AE164" s="104">
        <v>4093444</v>
      </c>
      <c r="AF164" s="141">
        <v>46174</v>
      </c>
      <c r="AG164" s="235">
        <v>46203</v>
      </c>
      <c r="AH164" s="102">
        <v>2046722</v>
      </c>
      <c r="AI164" s="141">
        <v>46204</v>
      </c>
      <c r="AJ164" s="141">
        <v>46218</v>
      </c>
      <c r="AK164" s="110"/>
      <c r="AN164" s="151"/>
      <c r="AQ164" s="151"/>
      <c r="AT164" s="151"/>
      <c r="AW164" s="151"/>
      <c r="BI164" s="143" t="s">
        <v>278</v>
      </c>
      <c r="BJ164" s="139" t="s">
        <v>332</v>
      </c>
      <c r="BK164" s="143" t="s">
        <v>280</v>
      </c>
      <c r="BL164" s="122">
        <v>35</v>
      </c>
      <c r="BM164" s="141">
        <v>46036</v>
      </c>
      <c r="BN164" s="156">
        <v>2238444243</v>
      </c>
      <c r="BO164" s="139">
        <v>187</v>
      </c>
      <c r="BP164" s="141">
        <v>46036</v>
      </c>
      <c r="BQ164" s="153">
        <v>24833560</v>
      </c>
      <c r="BR164" s="120"/>
      <c r="BS164" s="121"/>
      <c r="BY164" s="142"/>
      <c r="BZ164" s="151"/>
      <c r="CC164" s="151"/>
      <c r="CF164" s="108"/>
      <c r="CG164" s="108"/>
      <c r="CH164" s="108"/>
      <c r="CI164" s="108"/>
      <c r="CJ164" s="108"/>
      <c r="CK164" s="108"/>
      <c r="CL164" s="108"/>
      <c r="CM164" s="108"/>
      <c r="CN164" s="108"/>
      <c r="CO164" s="108"/>
      <c r="CP164" s="121"/>
      <c r="CQ164" s="108"/>
      <c r="CR164" s="108"/>
      <c r="CS164" s="147" t="s">
        <v>446</v>
      </c>
      <c r="CT164" s="148">
        <v>1018406309</v>
      </c>
      <c r="CU164" s="139">
        <v>184</v>
      </c>
      <c r="CV164" s="139" t="s">
        <v>768</v>
      </c>
      <c r="CY164" s="143">
        <v>7490</v>
      </c>
      <c r="CZ164" s="143" t="s">
        <v>290</v>
      </c>
      <c r="DA164" s="318">
        <f t="shared" si="9"/>
        <v>24833560</v>
      </c>
      <c r="DB164" s="319">
        <f t="shared" si="10"/>
        <v>0</v>
      </c>
      <c r="DC164" s="318">
        <f t="shared" si="11"/>
        <v>0</v>
      </c>
      <c r="DZ164" s="211" t="s">
        <v>1757</v>
      </c>
      <c r="EA164" s="207" t="s">
        <v>279</v>
      </c>
      <c r="EB164" s="154" t="e">
        <v>#N/A</v>
      </c>
      <c r="EC164" s="142" t="s">
        <v>288</v>
      </c>
      <c r="ED164" s="321"/>
    </row>
    <row r="165" spans="1:134" s="107" customFormat="1" hidden="1" x14ac:dyDescent="0.3">
      <c r="A165" s="180"/>
      <c r="B165" s="145" t="s">
        <v>1758</v>
      </c>
      <c r="C165" s="183">
        <v>1121936007</v>
      </c>
      <c r="D165" s="107" t="s">
        <v>521</v>
      </c>
      <c r="E165" s="145" t="s">
        <v>291</v>
      </c>
      <c r="F165" s="145" t="s">
        <v>400</v>
      </c>
      <c r="G165" s="98">
        <v>46036</v>
      </c>
      <c r="H165" s="104">
        <v>24833560</v>
      </c>
      <c r="I165" s="145" t="s">
        <v>1931</v>
      </c>
      <c r="J165" s="98">
        <v>46036</v>
      </c>
      <c r="K165" s="98">
        <v>46218</v>
      </c>
      <c r="L165" s="145" t="s">
        <v>288</v>
      </c>
      <c r="M165" s="145" t="s">
        <v>288</v>
      </c>
      <c r="N165" s="145" t="s">
        <v>288</v>
      </c>
      <c r="O165" s="122">
        <v>7</v>
      </c>
      <c r="P165" s="104">
        <v>2319618</v>
      </c>
      <c r="Q165" s="150">
        <v>46036</v>
      </c>
      <c r="R165" s="320">
        <v>46053</v>
      </c>
      <c r="S165" s="104">
        <v>4093444</v>
      </c>
      <c r="T165" s="101">
        <v>46054</v>
      </c>
      <c r="U165" s="235">
        <v>46081</v>
      </c>
      <c r="V165" s="104">
        <v>4093444</v>
      </c>
      <c r="W165" s="101">
        <v>46082</v>
      </c>
      <c r="X165" s="320">
        <v>46112</v>
      </c>
      <c r="Y165" s="104">
        <v>4093444</v>
      </c>
      <c r="Z165" s="141">
        <v>46113</v>
      </c>
      <c r="AA165" s="235">
        <v>46142</v>
      </c>
      <c r="AB165" s="104">
        <v>4093444</v>
      </c>
      <c r="AC165" s="141">
        <v>46143</v>
      </c>
      <c r="AD165" s="235">
        <v>46173</v>
      </c>
      <c r="AE165" s="104">
        <v>4093444</v>
      </c>
      <c r="AF165" s="141">
        <v>46174</v>
      </c>
      <c r="AG165" s="235">
        <v>46203</v>
      </c>
      <c r="AH165" s="102">
        <v>2046722</v>
      </c>
      <c r="AI165" s="141">
        <v>46204</v>
      </c>
      <c r="AJ165" s="141">
        <v>46218</v>
      </c>
      <c r="AK165" s="110"/>
      <c r="AN165" s="151"/>
      <c r="AQ165" s="151"/>
      <c r="AT165" s="151"/>
      <c r="AW165" s="151"/>
      <c r="BI165" s="143" t="s">
        <v>278</v>
      </c>
      <c r="BJ165" s="139" t="s">
        <v>332</v>
      </c>
      <c r="BK165" s="143" t="s">
        <v>280</v>
      </c>
      <c r="BL165" s="122">
        <v>35</v>
      </c>
      <c r="BM165" s="141">
        <v>46036</v>
      </c>
      <c r="BN165" s="156">
        <v>2238444243</v>
      </c>
      <c r="BO165" s="139">
        <v>220</v>
      </c>
      <c r="BP165" s="141">
        <v>46036</v>
      </c>
      <c r="BQ165" s="153">
        <v>24833560</v>
      </c>
      <c r="BR165" s="120"/>
      <c r="BS165" s="121"/>
      <c r="BY165" s="142"/>
      <c r="BZ165" s="151"/>
      <c r="CC165" s="151"/>
      <c r="CF165" s="108"/>
      <c r="CG165" s="108"/>
      <c r="CH165" s="108"/>
      <c r="CI165" s="108"/>
      <c r="CJ165" s="108"/>
      <c r="CK165" s="108"/>
      <c r="CL165" s="108"/>
      <c r="CM165" s="108"/>
      <c r="CN165" s="108"/>
      <c r="CO165" s="108"/>
      <c r="CP165" s="108"/>
      <c r="CQ165" s="108"/>
      <c r="CR165" s="108"/>
      <c r="CS165" s="147" t="s">
        <v>1960</v>
      </c>
      <c r="CT165" s="149">
        <v>1121936007.9000001</v>
      </c>
      <c r="CU165" s="139">
        <v>184</v>
      </c>
      <c r="CV165" s="139" t="s">
        <v>768</v>
      </c>
      <c r="CY165" s="143">
        <v>9609</v>
      </c>
      <c r="CZ165" s="143" t="s">
        <v>290</v>
      </c>
      <c r="DA165" s="318">
        <f t="shared" si="9"/>
        <v>24833560</v>
      </c>
      <c r="DB165" s="319">
        <f t="shared" si="10"/>
        <v>0</v>
      </c>
      <c r="DC165" s="318">
        <f t="shared" si="11"/>
        <v>0</v>
      </c>
      <c r="DZ165" s="211" t="s">
        <v>1759</v>
      </c>
      <c r="EA165" s="207" t="s">
        <v>279</v>
      </c>
      <c r="EB165" s="154" t="e">
        <v>#N/A</v>
      </c>
      <c r="EC165" s="142" t="s">
        <v>288</v>
      </c>
      <c r="ED165" s="321"/>
    </row>
    <row r="166" spans="1:134" s="107" customFormat="1" hidden="1" x14ac:dyDescent="0.3">
      <c r="A166" s="145"/>
      <c r="B166" s="145" t="s">
        <v>1760</v>
      </c>
      <c r="C166" s="181">
        <v>1121862805</v>
      </c>
      <c r="D166" s="145" t="s">
        <v>524</v>
      </c>
      <c r="E166" s="145" t="s">
        <v>291</v>
      </c>
      <c r="F166" s="145" t="s">
        <v>403</v>
      </c>
      <c r="G166" s="98">
        <v>46036</v>
      </c>
      <c r="H166" s="104">
        <v>32968687</v>
      </c>
      <c r="I166" s="145" t="s">
        <v>1931</v>
      </c>
      <c r="J166" s="98">
        <v>46036</v>
      </c>
      <c r="K166" s="98">
        <v>46218</v>
      </c>
      <c r="L166" s="145" t="s">
        <v>288</v>
      </c>
      <c r="M166" s="145" t="s">
        <v>288</v>
      </c>
      <c r="N166" s="145" t="s">
        <v>288</v>
      </c>
      <c r="O166" s="122">
        <v>7</v>
      </c>
      <c r="P166" s="104">
        <v>3079493</v>
      </c>
      <c r="Q166" s="150">
        <v>46036</v>
      </c>
      <c r="R166" s="320">
        <v>46053</v>
      </c>
      <c r="S166" s="104">
        <v>5434399</v>
      </c>
      <c r="T166" s="101">
        <v>46054</v>
      </c>
      <c r="U166" s="235">
        <v>46081</v>
      </c>
      <c r="V166" s="104">
        <v>5434399</v>
      </c>
      <c r="W166" s="101">
        <v>46082</v>
      </c>
      <c r="X166" s="320">
        <v>46112</v>
      </c>
      <c r="Y166" s="104">
        <v>5434399</v>
      </c>
      <c r="Z166" s="141">
        <v>46113</v>
      </c>
      <c r="AA166" s="235">
        <v>46142</v>
      </c>
      <c r="AB166" s="104">
        <v>5434399</v>
      </c>
      <c r="AC166" s="141">
        <v>46143</v>
      </c>
      <c r="AD166" s="235">
        <v>46173</v>
      </c>
      <c r="AE166" s="104">
        <v>5434399</v>
      </c>
      <c r="AF166" s="141">
        <v>46174</v>
      </c>
      <c r="AG166" s="235">
        <v>46203</v>
      </c>
      <c r="AH166" s="102">
        <v>2717199</v>
      </c>
      <c r="AI166" s="141">
        <v>46204</v>
      </c>
      <c r="AJ166" s="141">
        <v>46218</v>
      </c>
      <c r="AK166" s="110"/>
      <c r="AN166" s="151"/>
      <c r="AQ166" s="151"/>
      <c r="AT166" s="151"/>
      <c r="AW166" s="151"/>
      <c r="BI166" s="143" t="s">
        <v>278</v>
      </c>
      <c r="BJ166" s="139" t="s">
        <v>332</v>
      </c>
      <c r="BK166" s="143" t="s">
        <v>280</v>
      </c>
      <c r="BL166" s="122">
        <v>35</v>
      </c>
      <c r="BM166" s="141">
        <v>46036</v>
      </c>
      <c r="BN166" s="156">
        <v>2238444243</v>
      </c>
      <c r="BO166" s="139">
        <v>206</v>
      </c>
      <c r="BP166" s="141">
        <v>46036</v>
      </c>
      <c r="BQ166" s="153">
        <v>32968687</v>
      </c>
      <c r="BR166" s="120"/>
      <c r="BS166" s="121"/>
      <c r="BY166" s="142"/>
      <c r="BZ166" s="151"/>
      <c r="CC166" s="151"/>
      <c r="CF166" s="108"/>
      <c r="CG166" s="108"/>
      <c r="CH166" s="108"/>
      <c r="CI166" s="108"/>
      <c r="CJ166" s="108"/>
      <c r="CK166" s="108"/>
      <c r="CL166" s="108"/>
      <c r="CM166" s="108"/>
      <c r="CN166" s="108"/>
      <c r="CO166" s="108"/>
      <c r="CP166" s="121"/>
      <c r="CQ166" s="108"/>
      <c r="CR166" s="108"/>
      <c r="CS166" s="147" t="s">
        <v>814</v>
      </c>
      <c r="CT166" s="99">
        <v>1121862805</v>
      </c>
      <c r="CU166" s="139">
        <v>184</v>
      </c>
      <c r="CV166" s="139" t="s">
        <v>768</v>
      </c>
      <c r="CY166" s="143">
        <v>6920</v>
      </c>
      <c r="CZ166" s="143" t="s">
        <v>289</v>
      </c>
      <c r="DA166" s="318">
        <f t="shared" si="9"/>
        <v>32968687</v>
      </c>
      <c r="DB166" s="319">
        <f t="shared" si="10"/>
        <v>0</v>
      </c>
      <c r="DC166" s="318">
        <f t="shared" si="11"/>
        <v>0</v>
      </c>
      <c r="DZ166" s="211" t="s">
        <v>1761</v>
      </c>
      <c r="EA166" s="207" t="s">
        <v>279</v>
      </c>
      <c r="EB166" s="154" t="e">
        <v>#N/A</v>
      </c>
      <c r="EC166" s="142" t="s">
        <v>288</v>
      </c>
      <c r="ED166" s="321"/>
    </row>
    <row r="167" spans="1:134" s="107" customFormat="1" hidden="1" x14ac:dyDescent="0.3">
      <c r="A167" s="145" t="s">
        <v>3007</v>
      </c>
      <c r="B167" s="145" t="s">
        <v>1762</v>
      </c>
      <c r="C167" s="183">
        <v>40441260</v>
      </c>
      <c r="D167" s="107" t="s">
        <v>525</v>
      </c>
      <c r="E167" s="145" t="s">
        <v>291</v>
      </c>
      <c r="F167" s="145" t="s">
        <v>403</v>
      </c>
      <c r="G167" s="98">
        <v>46036</v>
      </c>
      <c r="H167" s="104">
        <v>32968687</v>
      </c>
      <c r="I167" s="145" t="s">
        <v>1931</v>
      </c>
      <c r="J167" s="98">
        <v>46036</v>
      </c>
      <c r="K167" s="98">
        <v>46218</v>
      </c>
      <c r="L167" s="145" t="s">
        <v>288</v>
      </c>
      <c r="M167" s="145" t="s">
        <v>288</v>
      </c>
      <c r="N167" s="145" t="s">
        <v>288</v>
      </c>
      <c r="O167" s="122">
        <v>7</v>
      </c>
      <c r="P167" s="104">
        <v>3079493</v>
      </c>
      <c r="Q167" s="150">
        <v>46036</v>
      </c>
      <c r="R167" s="320">
        <v>46053</v>
      </c>
      <c r="S167" s="104">
        <v>5434399</v>
      </c>
      <c r="T167" s="101">
        <v>46054</v>
      </c>
      <c r="U167" s="235">
        <v>46081</v>
      </c>
      <c r="V167" s="104">
        <v>5434399</v>
      </c>
      <c r="W167" s="101">
        <v>46082</v>
      </c>
      <c r="X167" s="320">
        <v>46112</v>
      </c>
      <c r="Y167" s="104">
        <v>5434399</v>
      </c>
      <c r="Z167" s="141">
        <v>46113</v>
      </c>
      <c r="AA167" s="235">
        <v>46142</v>
      </c>
      <c r="AB167" s="104">
        <v>5434399</v>
      </c>
      <c r="AC167" s="141">
        <v>46143</v>
      </c>
      <c r="AD167" s="235">
        <v>46173</v>
      </c>
      <c r="AE167" s="104">
        <v>5434399</v>
      </c>
      <c r="AF167" s="141">
        <v>46174</v>
      </c>
      <c r="AG167" s="235">
        <v>46203</v>
      </c>
      <c r="AH167" s="102">
        <v>2717199</v>
      </c>
      <c r="AI167" s="141">
        <v>46204</v>
      </c>
      <c r="AJ167" s="141">
        <v>46218</v>
      </c>
      <c r="AK167" s="110"/>
      <c r="AN167" s="151"/>
      <c r="AQ167" s="151"/>
      <c r="AT167" s="151"/>
      <c r="AW167" s="151"/>
      <c r="BI167" s="143" t="s">
        <v>278</v>
      </c>
      <c r="BJ167" s="139" t="s">
        <v>332</v>
      </c>
      <c r="BK167" s="143" t="s">
        <v>280</v>
      </c>
      <c r="BL167" s="122">
        <v>35</v>
      </c>
      <c r="BM167" s="141">
        <v>46036</v>
      </c>
      <c r="BN167" s="156">
        <v>2238444243</v>
      </c>
      <c r="BO167" s="139">
        <v>150</v>
      </c>
      <c r="BP167" s="141">
        <v>46036</v>
      </c>
      <c r="BQ167" s="153">
        <v>32968687</v>
      </c>
      <c r="BR167" s="120"/>
      <c r="BS167" s="121"/>
      <c r="BY167" s="142"/>
      <c r="BZ167" s="151"/>
      <c r="CC167" s="151"/>
      <c r="CF167" s="108"/>
      <c r="CG167" s="108"/>
      <c r="CH167" s="108"/>
      <c r="CI167" s="254">
        <v>1</v>
      </c>
      <c r="CJ167" s="121">
        <v>46053</v>
      </c>
      <c r="CK167" s="108"/>
      <c r="CL167" s="108"/>
      <c r="CM167" s="108"/>
      <c r="CN167" s="108"/>
      <c r="CO167" s="108"/>
      <c r="CP167" s="108"/>
      <c r="CQ167" s="108"/>
      <c r="CR167" s="108"/>
      <c r="CS167" s="147" t="s">
        <v>3006</v>
      </c>
      <c r="CT167" s="149">
        <v>40441260</v>
      </c>
      <c r="CU167" s="139">
        <v>184</v>
      </c>
      <c r="CV167" s="139" t="s">
        <v>768</v>
      </c>
      <c r="CY167" s="143">
        <v>8299</v>
      </c>
      <c r="CZ167" s="143" t="s">
        <v>290</v>
      </c>
      <c r="DA167" s="318">
        <f t="shared" si="9"/>
        <v>32968687</v>
      </c>
      <c r="DB167" s="319">
        <f t="shared" si="10"/>
        <v>0</v>
      </c>
      <c r="DC167" s="318">
        <f t="shared" si="11"/>
        <v>0</v>
      </c>
      <c r="DZ167" s="211" t="s">
        <v>1763</v>
      </c>
      <c r="EA167" s="207" t="s">
        <v>279</v>
      </c>
      <c r="EB167" s="154" t="e">
        <v>#N/A</v>
      </c>
      <c r="EC167" s="142" t="s">
        <v>288</v>
      </c>
      <c r="ED167" s="321"/>
    </row>
    <row r="168" spans="1:134" s="107" customFormat="1" hidden="1" x14ac:dyDescent="0.3">
      <c r="A168" s="145"/>
      <c r="B168" s="145" t="s">
        <v>1764</v>
      </c>
      <c r="C168" s="183">
        <v>1121867716</v>
      </c>
      <c r="D168" s="145" t="s">
        <v>526</v>
      </c>
      <c r="E168" s="145" t="s">
        <v>291</v>
      </c>
      <c r="F168" s="145" t="s">
        <v>523</v>
      </c>
      <c r="G168" s="98">
        <v>46036</v>
      </c>
      <c r="H168" s="104">
        <v>32968687</v>
      </c>
      <c r="I168" s="145" t="s">
        <v>1931</v>
      </c>
      <c r="J168" s="98">
        <v>46036</v>
      </c>
      <c r="K168" s="98">
        <v>46218</v>
      </c>
      <c r="L168" s="145" t="s">
        <v>288</v>
      </c>
      <c r="M168" s="145" t="s">
        <v>288</v>
      </c>
      <c r="N168" s="145" t="s">
        <v>288</v>
      </c>
      <c r="O168" s="122">
        <v>7</v>
      </c>
      <c r="P168" s="104">
        <v>3079493</v>
      </c>
      <c r="Q168" s="150">
        <v>46036</v>
      </c>
      <c r="R168" s="320">
        <v>46053</v>
      </c>
      <c r="S168" s="104">
        <v>5434399</v>
      </c>
      <c r="T168" s="101">
        <v>46054</v>
      </c>
      <c r="U168" s="235">
        <v>46081</v>
      </c>
      <c r="V168" s="104">
        <v>5434399</v>
      </c>
      <c r="W168" s="101">
        <v>46082</v>
      </c>
      <c r="X168" s="320">
        <v>46112</v>
      </c>
      <c r="Y168" s="104">
        <v>5434399</v>
      </c>
      <c r="Z168" s="141">
        <v>46113</v>
      </c>
      <c r="AA168" s="235">
        <v>46142</v>
      </c>
      <c r="AB168" s="104">
        <v>5434399</v>
      </c>
      <c r="AC168" s="141">
        <v>46143</v>
      </c>
      <c r="AD168" s="235">
        <v>46173</v>
      </c>
      <c r="AE168" s="104">
        <v>5434399</v>
      </c>
      <c r="AF168" s="141">
        <v>46174</v>
      </c>
      <c r="AG168" s="235">
        <v>46203</v>
      </c>
      <c r="AH168" s="102">
        <v>2717199</v>
      </c>
      <c r="AI168" s="141">
        <v>46204</v>
      </c>
      <c r="AJ168" s="141">
        <v>46218</v>
      </c>
      <c r="AK168" s="110"/>
      <c r="AN168" s="151"/>
      <c r="AQ168" s="151"/>
      <c r="AT168" s="151"/>
      <c r="AW168" s="151"/>
      <c r="BI168" s="143" t="s">
        <v>278</v>
      </c>
      <c r="BJ168" s="139" t="s">
        <v>332</v>
      </c>
      <c r="BK168" s="143" t="s">
        <v>280</v>
      </c>
      <c r="BL168" s="122">
        <v>35</v>
      </c>
      <c r="BM168" s="141">
        <v>46036</v>
      </c>
      <c r="BN168" s="156">
        <v>2238444243</v>
      </c>
      <c r="BO168" s="139">
        <v>207</v>
      </c>
      <c r="BP168" s="141">
        <v>46036</v>
      </c>
      <c r="BQ168" s="153">
        <v>32968687</v>
      </c>
      <c r="BR168" s="120"/>
      <c r="BS168" s="121"/>
      <c r="BY168" s="142"/>
      <c r="BZ168" s="151"/>
      <c r="CC168" s="151"/>
      <c r="CF168" s="108"/>
      <c r="CG168" s="108"/>
      <c r="CH168" s="108"/>
      <c r="CI168" s="108"/>
      <c r="CJ168" s="108"/>
      <c r="CK168" s="108"/>
      <c r="CL168" s="108"/>
      <c r="CM168" s="108"/>
      <c r="CN168" s="108"/>
      <c r="CO168" s="108"/>
      <c r="CP168" s="121"/>
      <c r="CQ168" s="108"/>
      <c r="CR168" s="108"/>
      <c r="CS168" s="147" t="s">
        <v>1961</v>
      </c>
      <c r="CT168" s="148">
        <v>1121867716.5999999</v>
      </c>
      <c r="CU168" s="139">
        <v>184</v>
      </c>
      <c r="CV168" s="139" t="s">
        <v>768</v>
      </c>
      <c r="CY168" s="143">
        <v>7490</v>
      </c>
      <c r="CZ168" s="143" t="s">
        <v>290</v>
      </c>
      <c r="DA168" s="318">
        <f t="shared" si="9"/>
        <v>32968687</v>
      </c>
      <c r="DB168" s="319">
        <f t="shared" si="10"/>
        <v>0</v>
      </c>
      <c r="DC168" s="318">
        <f t="shared" si="11"/>
        <v>0</v>
      </c>
      <c r="DZ168" s="211" t="s">
        <v>1765</v>
      </c>
      <c r="EA168" s="207" t="s">
        <v>279</v>
      </c>
      <c r="EB168" s="154" t="e">
        <v>#N/A</v>
      </c>
      <c r="EC168" s="142" t="s">
        <v>288</v>
      </c>
      <c r="ED168" s="321"/>
    </row>
    <row r="169" spans="1:134" s="107" customFormat="1" hidden="1" x14ac:dyDescent="0.3">
      <c r="A169" s="145"/>
      <c r="B169" s="145" t="s">
        <v>1766</v>
      </c>
      <c r="C169" s="181">
        <v>1121938368</v>
      </c>
      <c r="D169" s="145" t="s">
        <v>529</v>
      </c>
      <c r="E169" s="145" t="s">
        <v>291</v>
      </c>
      <c r="F169" s="145" t="s">
        <v>527</v>
      </c>
      <c r="G169" s="98">
        <v>46036</v>
      </c>
      <c r="H169" s="104">
        <v>24833560</v>
      </c>
      <c r="I169" s="145" t="s">
        <v>1931</v>
      </c>
      <c r="J169" s="98">
        <v>46036</v>
      </c>
      <c r="K169" s="98">
        <v>46218</v>
      </c>
      <c r="L169" s="145" t="s">
        <v>288</v>
      </c>
      <c r="M169" s="145" t="s">
        <v>288</v>
      </c>
      <c r="N169" s="145" t="s">
        <v>288</v>
      </c>
      <c r="O169" s="122">
        <v>7</v>
      </c>
      <c r="P169" s="104">
        <v>2319618</v>
      </c>
      <c r="Q169" s="150">
        <v>46036</v>
      </c>
      <c r="R169" s="320">
        <v>46053</v>
      </c>
      <c r="S169" s="104">
        <v>4093444</v>
      </c>
      <c r="T169" s="101">
        <v>46054</v>
      </c>
      <c r="U169" s="235">
        <v>46081</v>
      </c>
      <c r="V169" s="104">
        <v>4093444</v>
      </c>
      <c r="W169" s="101">
        <v>46082</v>
      </c>
      <c r="X169" s="320">
        <v>46112</v>
      </c>
      <c r="Y169" s="104">
        <v>4093444</v>
      </c>
      <c r="Z169" s="141">
        <v>46113</v>
      </c>
      <c r="AA169" s="235">
        <v>46142</v>
      </c>
      <c r="AB169" s="104">
        <v>4093444</v>
      </c>
      <c r="AC169" s="141">
        <v>46143</v>
      </c>
      <c r="AD169" s="235">
        <v>46173</v>
      </c>
      <c r="AE169" s="104">
        <v>4093444</v>
      </c>
      <c r="AF169" s="141">
        <v>46174</v>
      </c>
      <c r="AG169" s="235">
        <v>46203</v>
      </c>
      <c r="AH169" s="102">
        <v>2046722</v>
      </c>
      <c r="AI169" s="141">
        <v>46204</v>
      </c>
      <c r="AJ169" s="141">
        <v>46218</v>
      </c>
      <c r="AK169" s="110"/>
      <c r="AN169" s="151"/>
      <c r="AQ169" s="151"/>
      <c r="AT169" s="151"/>
      <c r="AW169" s="151"/>
      <c r="BI169" s="143" t="s">
        <v>278</v>
      </c>
      <c r="BJ169" s="139" t="s">
        <v>332</v>
      </c>
      <c r="BK169" s="143" t="s">
        <v>280</v>
      </c>
      <c r="BL169" s="122">
        <v>35</v>
      </c>
      <c r="BM169" s="141">
        <v>46036</v>
      </c>
      <c r="BN169" s="156">
        <v>2238444243</v>
      </c>
      <c r="BO169" s="139">
        <v>224</v>
      </c>
      <c r="BP169" s="141">
        <v>46036</v>
      </c>
      <c r="BQ169" s="153">
        <v>24833560</v>
      </c>
      <c r="BR169" s="120"/>
      <c r="BS169" s="121"/>
      <c r="BY169" s="142"/>
      <c r="BZ169" s="151"/>
      <c r="CC169" s="151"/>
      <c r="CF169" s="108"/>
      <c r="CG169" s="108"/>
      <c r="CH169" s="108"/>
      <c r="CI169" s="108"/>
      <c r="CJ169" s="108"/>
      <c r="CK169" s="108"/>
      <c r="CL169" s="108"/>
      <c r="CM169" s="108"/>
      <c r="CN169" s="108"/>
      <c r="CO169" s="108"/>
      <c r="CP169" s="121"/>
      <c r="CQ169" s="108"/>
      <c r="CR169" s="108"/>
      <c r="CS169" s="147" t="s">
        <v>1220</v>
      </c>
      <c r="CT169" s="148">
        <v>1121938368.0999999</v>
      </c>
      <c r="CU169" s="139">
        <v>184</v>
      </c>
      <c r="CV169" s="139" t="s">
        <v>768</v>
      </c>
      <c r="CY169" s="143">
        <v>8299</v>
      </c>
      <c r="CZ169" s="143" t="s">
        <v>290</v>
      </c>
      <c r="DA169" s="318">
        <f t="shared" si="9"/>
        <v>24833560</v>
      </c>
      <c r="DB169" s="319">
        <f t="shared" si="10"/>
        <v>0</v>
      </c>
      <c r="DC169" s="318">
        <f t="shared" si="11"/>
        <v>0</v>
      </c>
      <c r="DZ169" s="211" t="s">
        <v>1767</v>
      </c>
      <c r="EA169" s="207" t="s">
        <v>279</v>
      </c>
      <c r="EB169" s="154" t="e">
        <v>#N/A</v>
      </c>
      <c r="EC169" s="142" t="s">
        <v>288</v>
      </c>
      <c r="ED169" s="321"/>
    </row>
    <row r="170" spans="1:134" s="107" customFormat="1" hidden="1" x14ac:dyDescent="0.3">
      <c r="A170" s="180"/>
      <c r="B170" s="145" t="s">
        <v>1768</v>
      </c>
      <c r="C170" s="183">
        <v>40215719</v>
      </c>
      <c r="D170" s="107" t="s">
        <v>528</v>
      </c>
      <c r="E170" s="145" t="s">
        <v>291</v>
      </c>
      <c r="F170" s="145" t="s">
        <v>527</v>
      </c>
      <c r="G170" s="98">
        <v>46036</v>
      </c>
      <c r="H170" s="104">
        <v>24833560</v>
      </c>
      <c r="I170" s="145" t="s">
        <v>1931</v>
      </c>
      <c r="J170" s="98">
        <v>46036</v>
      </c>
      <c r="K170" s="98">
        <v>46218</v>
      </c>
      <c r="L170" s="145" t="s">
        <v>288</v>
      </c>
      <c r="M170" s="145" t="s">
        <v>288</v>
      </c>
      <c r="N170" s="145" t="s">
        <v>288</v>
      </c>
      <c r="O170" s="122">
        <v>7</v>
      </c>
      <c r="P170" s="104">
        <v>2319618</v>
      </c>
      <c r="Q170" s="150">
        <v>46036</v>
      </c>
      <c r="R170" s="320">
        <v>46053</v>
      </c>
      <c r="S170" s="104">
        <v>4093444</v>
      </c>
      <c r="T170" s="101">
        <v>46054</v>
      </c>
      <c r="U170" s="235">
        <v>46081</v>
      </c>
      <c r="V170" s="104">
        <v>4093444</v>
      </c>
      <c r="W170" s="101">
        <v>46082</v>
      </c>
      <c r="X170" s="320">
        <v>46112</v>
      </c>
      <c r="Y170" s="104">
        <v>4093444</v>
      </c>
      <c r="Z170" s="141">
        <v>46113</v>
      </c>
      <c r="AA170" s="235">
        <v>46142</v>
      </c>
      <c r="AB170" s="104">
        <v>4093444</v>
      </c>
      <c r="AC170" s="141">
        <v>46143</v>
      </c>
      <c r="AD170" s="235">
        <v>46173</v>
      </c>
      <c r="AE170" s="104">
        <v>4093444</v>
      </c>
      <c r="AF170" s="141">
        <v>46174</v>
      </c>
      <c r="AG170" s="235">
        <v>46203</v>
      </c>
      <c r="AH170" s="102">
        <v>2046722</v>
      </c>
      <c r="AI170" s="141">
        <v>46204</v>
      </c>
      <c r="AJ170" s="141">
        <v>46218</v>
      </c>
      <c r="AK170" s="110"/>
      <c r="AN170" s="151"/>
      <c r="AQ170" s="151"/>
      <c r="AT170" s="151"/>
      <c r="AW170" s="151"/>
      <c r="BI170" s="143" t="s">
        <v>278</v>
      </c>
      <c r="BJ170" s="139" t="s">
        <v>332</v>
      </c>
      <c r="BK170" s="143" t="s">
        <v>280</v>
      </c>
      <c r="BL170" s="122">
        <v>35</v>
      </c>
      <c r="BM170" s="141">
        <v>46036</v>
      </c>
      <c r="BN170" s="156">
        <v>2238444243</v>
      </c>
      <c r="BO170" s="139">
        <v>139</v>
      </c>
      <c r="BP170" s="141">
        <v>46036</v>
      </c>
      <c r="BQ170" s="153">
        <v>24833560</v>
      </c>
      <c r="BR170" s="120"/>
      <c r="BS170" s="121"/>
      <c r="BY170" s="142"/>
      <c r="BZ170" s="151"/>
      <c r="CC170" s="151"/>
      <c r="CF170" s="108"/>
      <c r="CG170" s="108"/>
      <c r="CH170" s="108"/>
      <c r="CI170" s="108"/>
      <c r="CJ170" s="108"/>
      <c r="CK170" s="108"/>
      <c r="CL170" s="108"/>
      <c r="CM170" s="108"/>
      <c r="CN170" s="108"/>
      <c r="CO170" s="108"/>
      <c r="CP170" s="108"/>
      <c r="CQ170" s="108"/>
      <c r="CR170" s="108"/>
      <c r="CS170" s="147" t="s">
        <v>1221</v>
      </c>
      <c r="CT170" s="149">
        <v>40215719</v>
      </c>
      <c r="CU170" s="139">
        <v>283</v>
      </c>
      <c r="CV170" s="139" t="s">
        <v>768</v>
      </c>
      <c r="CY170" s="143">
        <v>7110</v>
      </c>
      <c r="CZ170" s="143" t="s">
        <v>289</v>
      </c>
      <c r="DA170" s="318">
        <f t="shared" si="9"/>
        <v>24833560</v>
      </c>
      <c r="DB170" s="319">
        <f t="shared" si="10"/>
        <v>0</v>
      </c>
      <c r="DC170" s="318">
        <f t="shared" si="11"/>
        <v>0</v>
      </c>
      <c r="DZ170" s="211" t="s">
        <v>1769</v>
      </c>
      <c r="EA170" s="207" t="s">
        <v>279</v>
      </c>
      <c r="EB170" s="154" t="e">
        <v>#N/A</v>
      </c>
      <c r="EC170" s="142" t="s">
        <v>288</v>
      </c>
      <c r="ED170" s="321"/>
    </row>
    <row r="171" spans="1:134" s="107" customFormat="1" hidden="1" x14ac:dyDescent="0.3">
      <c r="A171" s="180"/>
      <c r="B171" s="145" t="s">
        <v>1770</v>
      </c>
      <c r="C171" s="181">
        <v>17315532</v>
      </c>
      <c r="D171" s="145" t="s">
        <v>530</v>
      </c>
      <c r="E171" s="145" t="s">
        <v>291</v>
      </c>
      <c r="F171" s="145" t="s">
        <v>403</v>
      </c>
      <c r="G171" s="98">
        <v>46036</v>
      </c>
      <c r="H171" s="104">
        <v>32968687</v>
      </c>
      <c r="I171" s="145" t="s">
        <v>1931</v>
      </c>
      <c r="J171" s="98">
        <v>46036</v>
      </c>
      <c r="K171" s="98">
        <v>46218</v>
      </c>
      <c r="L171" s="145" t="s">
        <v>288</v>
      </c>
      <c r="M171" s="145" t="s">
        <v>288</v>
      </c>
      <c r="N171" s="145" t="s">
        <v>288</v>
      </c>
      <c r="O171" s="122">
        <v>7</v>
      </c>
      <c r="P171" s="104">
        <v>3079493</v>
      </c>
      <c r="Q171" s="150">
        <v>46036</v>
      </c>
      <c r="R171" s="320">
        <v>46053</v>
      </c>
      <c r="S171" s="104">
        <v>5434399</v>
      </c>
      <c r="T171" s="101">
        <v>46054</v>
      </c>
      <c r="U171" s="235">
        <v>46081</v>
      </c>
      <c r="V171" s="104">
        <v>5434399</v>
      </c>
      <c r="W171" s="101">
        <v>46082</v>
      </c>
      <c r="X171" s="320">
        <v>46112</v>
      </c>
      <c r="Y171" s="104">
        <v>5434399</v>
      </c>
      <c r="Z171" s="141">
        <v>46113</v>
      </c>
      <c r="AA171" s="235">
        <v>46142</v>
      </c>
      <c r="AB171" s="104">
        <v>5434399</v>
      </c>
      <c r="AC171" s="141">
        <v>46143</v>
      </c>
      <c r="AD171" s="235">
        <v>46173</v>
      </c>
      <c r="AE171" s="104">
        <v>5434399</v>
      </c>
      <c r="AF171" s="141">
        <v>46174</v>
      </c>
      <c r="AG171" s="235">
        <v>46203</v>
      </c>
      <c r="AH171" s="102">
        <v>2717199</v>
      </c>
      <c r="AI171" s="141">
        <v>46204</v>
      </c>
      <c r="AJ171" s="141">
        <v>46218</v>
      </c>
      <c r="AK171" s="110"/>
      <c r="AN171" s="151"/>
      <c r="AQ171" s="151"/>
      <c r="AT171" s="151"/>
      <c r="AW171" s="151"/>
      <c r="BI171" s="143" t="s">
        <v>278</v>
      </c>
      <c r="BJ171" s="139" t="s">
        <v>332</v>
      </c>
      <c r="BK171" s="143" t="s">
        <v>280</v>
      </c>
      <c r="BL171" s="122">
        <v>35</v>
      </c>
      <c r="BM171" s="141">
        <v>46036</v>
      </c>
      <c r="BN171" s="156">
        <v>2238444243</v>
      </c>
      <c r="BO171" s="139">
        <v>127</v>
      </c>
      <c r="BP171" s="141">
        <v>46036</v>
      </c>
      <c r="BQ171" s="153">
        <v>32968687</v>
      </c>
      <c r="BR171" s="120"/>
      <c r="BS171" s="121"/>
      <c r="BY171" s="142"/>
      <c r="BZ171" s="151"/>
      <c r="CC171" s="151"/>
      <c r="CF171" s="108"/>
      <c r="CG171" s="108"/>
      <c r="CH171" s="108"/>
      <c r="CI171" s="108"/>
      <c r="CJ171" s="108"/>
      <c r="CK171" s="108"/>
      <c r="CL171" s="108"/>
      <c r="CM171" s="108"/>
      <c r="CN171" s="108"/>
      <c r="CO171" s="108"/>
      <c r="CP171" s="121"/>
      <c r="CQ171" s="108"/>
      <c r="CR171" s="108"/>
      <c r="CS171" s="147" t="s">
        <v>726</v>
      </c>
      <c r="CT171" s="149">
        <v>17315532</v>
      </c>
      <c r="CU171" s="139">
        <v>283</v>
      </c>
      <c r="CV171" s="139" t="s">
        <v>768</v>
      </c>
      <c r="CY171" s="170">
        <v>7490</v>
      </c>
      <c r="CZ171" s="140" t="s">
        <v>290</v>
      </c>
      <c r="DA171" s="318">
        <f t="shared" si="9"/>
        <v>32968687</v>
      </c>
      <c r="DB171" s="319">
        <f t="shared" si="10"/>
        <v>0</v>
      </c>
      <c r="DC171" s="318">
        <f t="shared" si="11"/>
        <v>0</v>
      </c>
      <c r="DZ171" s="211" t="s">
        <v>1771</v>
      </c>
      <c r="EA171" s="207" t="s">
        <v>1079</v>
      </c>
      <c r="EB171" s="154" t="e">
        <v>#N/A</v>
      </c>
      <c r="EC171" s="142" t="s">
        <v>288</v>
      </c>
      <c r="ED171" s="321"/>
    </row>
    <row r="172" spans="1:134" s="107" customFormat="1" hidden="1" x14ac:dyDescent="0.3">
      <c r="A172" s="145"/>
      <c r="B172" s="145" t="s">
        <v>1772</v>
      </c>
      <c r="C172" s="245">
        <v>1006878959</v>
      </c>
      <c r="D172" s="184" t="s">
        <v>1773</v>
      </c>
      <c r="E172" s="145" t="s">
        <v>291</v>
      </c>
      <c r="F172" s="145" t="s">
        <v>403</v>
      </c>
      <c r="G172" s="98">
        <v>46036</v>
      </c>
      <c r="H172" s="104">
        <v>18331531</v>
      </c>
      <c r="I172" s="145" t="s">
        <v>1931</v>
      </c>
      <c r="J172" s="98">
        <v>46036</v>
      </c>
      <c r="K172" s="98">
        <v>46218</v>
      </c>
      <c r="L172" s="145" t="s">
        <v>288</v>
      </c>
      <c r="M172" s="145" t="s">
        <v>288</v>
      </c>
      <c r="N172" s="145" t="s">
        <v>288</v>
      </c>
      <c r="O172" s="122">
        <v>7</v>
      </c>
      <c r="P172" s="104">
        <v>1712286</v>
      </c>
      <c r="Q172" s="150">
        <v>46036</v>
      </c>
      <c r="R172" s="320">
        <v>46053</v>
      </c>
      <c r="S172" s="104">
        <v>3021681</v>
      </c>
      <c r="T172" s="101">
        <v>46054</v>
      </c>
      <c r="U172" s="235">
        <v>46081</v>
      </c>
      <c r="V172" s="104">
        <v>3021681</v>
      </c>
      <c r="W172" s="101">
        <v>46082</v>
      </c>
      <c r="X172" s="320">
        <v>46112</v>
      </c>
      <c r="Y172" s="104">
        <v>3021681</v>
      </c>
      <c r="Z172" s="141">
        <v>46113</v>
      </c>
      <c r="AA172" s="235">
        <v>46142</v>
      </c>
      <c r="AB172" s="104">
        <v>3021681</v>
      </c>
      <c r="AC172" s="141">
        <v>46143</v>
      </c>
      <c r="AD172" s="235">
        <v>46173</v>
      </c>
      <c r="AE172" s="104">
        <v>3021681</v>
      </c>
      <c r="AF172" s="141">
        <v>46174</v>
      </c>
      <c r="AG172" s="235">
        <v>46203</v>
      </c>
      <c r="AH172" s="102">
        <v>1510840</v>
      </c>
      <c r="AI172" s="141">
        <v>46204</v>
      </c>
      <c r="AJ172" s="141">
        <v>46218</v>
      </c>
      <c r="AK172" s="110"/>
      <c r="AN172" s="151"/>
      <c r="AQ172" s="151"/>
      <c r="AT172" s="151"/>
      <c r="AW172" s="151"/>
      <c r="BI172" s="143" t="s">
        <v>278</v>
      </c>
      <c r="BJ172" s="139" t="s">
        <v>332</v>
      </c>
      <c r="BK172" s="143" t="s">
        <v>280</v>
      </c>
      <c r="BL172" s="122">
        <v>35</v>
      </c>
      <c r="BM172" s="141">
        <v>46036</v>
      </c>
      <c r="BN172" s="156">
        <v>2238444243</v>
      </c>
      <c r="BO172" s="139">
        <v>181</v>
      </c>
      <c r="BP172" s="141">
        <v>46036</v>
      </c>
      <c r="BQ172" s="153">
        <v>18331531</v>
      </c>
      <c r="BR172" s="120"/>
      <c r="BS172" s="121"/>
      <c r="BY172" s="142"/>
      <c r="BZ172" s="151"/>
      <c r="CC172" s="151"/>
      <c r="CF172" s="108"/>
      <c r="CG172" s="108"/>
      <c r="CH172" s="108"/>
      <c r="CI172" s="108"/>
      <c r="CJ172" s="108"/>
      <c r="CK172" s="108"/>
      <c r="CL172" s="108"/>
      <c r="CM172" s="108"/>
      <c r="CN172" s="108"/>
      <c r="CO172" s="108"/>
      <c r="CP172" s="108"/>
      <c r="CQ172" s="108"/>
      <c r="CR172" s="108"/>
      <c r="CS172" s="147" t="s">
        <v>1222</v>
      </c>
      <c r="CT172" s="323">
        <v>1006878959</v>
      </c>
      <c r="CU172" s="139">
        <v>283</v>
      </c>
      <c r="CV172" s="139" t="s">
        <v>768</v>
      </c>
      <c r="CY172" s="145">
        <v>7490</v>
      </c>
      <c r="CZ172" s="140" t="s">
        <v>290</v>
      </c>
      <c r="DA172" s="318">
        <f t="shared" si="9"/>
        <v>18331531</v>
      </c>
      <c r="DB172" s="319">
        <f t="shared" si="10"/>
        <v>0</v>
      </c>
      <c r="DC172" s="318">
        <f t="shared" si="11"/>
        <v>0</v>
      </c>
      <c r="DZ172" s="211" t="s">
        <v>1774</v>
      </c>
      <c r="EA172" s="207" t="s">
        <v>279</v>
      </c>
      <c r="EB172" s="154" t="e">
        <v>#N/A</v>
      </c>
      <c r="EC172" s="142" t="s">
        <v>288</v>
      </c>
      <c r="ED172" s="321"/>
    </row>
    <row r="173" spans="1:134" s="107" customFormat="1" hidden="1" x14ac:dyDescent="0.3">
      <c r="A173" s="182"/>
      <c r="B173" s="145" t="s">
        <v>1775</v>
      </c>
      <c r="C173" s="181">
        <v>1121942933</v>
      </c>
      <c r="D173" s="145" t="s">
        <v>1155</v>
      </c>
      <c r="E173" s="145" t="s">
        <v>292</v>
      </c>
      <c r="F173" s="145" t="s">
        <v>1156</v>
      </c>
      <c r="G173" s="98">
        <v>46036</v>
      </c>
      <c r="H173" s="104">
        <v>14557610</v>
      </c>
      <c r="I173" s="145" t="s">
        <v>1931</v>
      </c>
      <c r="J173" s="98">
        <v>46036</v>
      </c>
      <c r="K173" s="98">
        <v>46218</v>
      </c>
      <c r="L173" s="145" t="s">
        <v>288</v>
      </c>
      <c r="M173" s="145" t="s">
        <v>288</v>
      </c>
      <c r="N173" s="145" t="s">
        <v>288</v>
      </c>
      <c r="O173" s="122">
        <v>7</v>
      </c>
      <c r="P173" s="104">
        <v>1359777</v>
      </c>
      <c r="Q173" s="150">
        <v>46036</v>
      </c>
      <c r="R173" s="320">
        <v>46053</v>
      </c>
      <c r="S173" s="104">
        <v>2399606</v>
      </c>
      <c r="T173" s="101">
        <v>46054</v>
      </c>
      <c r="U173" s="235">
        <v>46081</v>
      </c>
      <c r="V173" s="104">
        <v>2399606</v>
      </c>
      <c r="W173" s="101">
        <v>46082</v>
      </c>
      <c r="X173" s="320">
        <v>46112</v>
      </c>
      <c r="Y173" s="104">
        <v>2399606</v>
      </c>
      <c r="Z173" s="141">
        <v>46113</v>
      </c>
      <c r="AA173" s="235">
        <v>46142</v>
      </c>
      <c r="AB173" s="104">
        <v>2399606</v>
      </c>
      <c r="AC173" s="141">
        <v>46143</v>
      </c>
      <c r="AD173" s="235">
        <v>46173</v>
      </c>
      <c r="AE173" s="104">
        <v>2399606</v>
      </c>
      <c r="AF173" s="141">
        <v>46174</v>
      </c>
      <c r="AG173" s="235">
        <v>46203</v>
      </c>
      <c r="AH173" s="102">
        <v>1199803</v>
      </c>
      <c r="AI173" s="141">
        <v>46204</v>
      </c>
      <c r="AJ173" s="141">
        <v>46218</v>
      </c>
      <c r="AK173" s="110"/>
      <c r="AN173" s="151"/>
      <c r="AQ173" s="151"/>
      <c r="AT173" s="151"/>
      <c r="AW173" s="151"/>
      <c r="BI173" s="143" t="s">
        <v>278</v>
      </c>
      <c r="BJ173" s="139" t="s">
        <v>332</v>
      </c>
      <c r="BK173" s="143" t="s">
        <v>280</v>
      </c>
      <c r="BL173" s="122">
        <v>35</v>
      </c>
      <c r="BM173" s="141">
        <v>46036</v>
      </c>
      <c r="BN173" s="156">
        <v>2238444243</v>
      </c>
      <c r="BO173" s="139">
        <v>225</v>
      </c>
      <c r="BP173" s="141">
        <v>46036</v>
      </c>
      <c r="BQ173" s="153">
        <v>14557610</v>
      </c>
      <c r="BR173" s="120"/>
      <c r="BS173" s="121"/>
      <c r="BY173" s="142"/>
      <c r="BZ173" s="151"/>
      <c r="CC173" s="151"/>
      <c r="CF173" s="108"/>
      <c r="CG173" s="108"/>
      <c r="CH173" s="108"/>
      <c r="CI173" s="108"/>
      <c r="CJ173" s="108"/>
      <c r="CK173" s="108"/>
      <c r="CL173" s="108"/>
      <c r="CM173" s="108"/>
      <c r="CN173" s="108"/>
      <c r="CO173" s="108"/>
      <c r="CP173" s="121"/>
      <c r="CQ173" s="108"/>
      <c r="CR173" s="108"/>
      <c r="CS173" s="147" t="s">
        <v>1160</v>
      </c>
      <c r="CT173" s="148">
        <v>1121942933</v>
      </c>
      <c r="CU173" s="139">
        <v>283</v>
      </c>
      <c r="CV173" s="139" t="s">
        <v>768</v>
      </c>
      <c r="CY173" s="143">
        <v>8299</v>
      </c>
      <c r="CZ173" s="143" t="s">
        <v>290</v>
      </c>
      <c r="DA173" s="318">
        <f t="shared" si="9"/>
        <v>14557610</v>
      </c>
      <c r="DB173" s="319">
        <f t="shared" si="10"/>
        <v>0</v>
      </c>
      <c r="DC173" s="318">
        <f t="shared" si="11"/>
        <v>0</v>
      </c>
      <c r="DZ173" s="211" t="s">
        <v>1776</v>
      </c>
      <c r="EA173" s="207" t="s">
        <v>279</v>
      </c>
      <c r="EB173" s="154" t="e">
        <v>#N/A</v>
      </c>
      <c r="EC173" s="142" t="s">
        <v>288</v>
      </c>
      <c r="ED173" s="321"/>
    </row>
    <row r="174" spans="1:134" s="107" customFormat="1" hidden="1" x14ac:dyDescent="0.3">
      <c r="A174" s="145"/>
      <c r="B174" s="145" t="s">
        <v>1777</v>
      </c>
      <c r="C174" s="181">
        <v>1121893083</v>
      </c>
      <c r="D174" s="145" t="s">
        <v>900</v>
      </c>
      <c r="E174" s="145" t="s">
        <v>291</v>
      </c>
      <c r="F174" s="145" t="s">
        <v>523</v>
      </c>
      <c r="G174" s="98">
        <v>46036</v>
      </c>
      <c r="H174" s="104">
        <v>24833560</v>
      </c>
      <c r="I174" s="145" t="s">
        <v>1931</v>
      </c>
      <c r="J174" s="98">
        <v>46036</v>
      </c>
      <c r="K174" s="98">
        <v>46218</v>
      </c>
      <c r="L174" s="145" t="s">
        <v>288</v>
      </c>
      <c r="M174" s="145" t="s">
        <v>288</v>
      </c>
      <c r="N174" s="145" t="s">
        <v>288</v>
      </c>
      <c r="O174" s="122">
        <v>7</v>
      </c>
      <c r="P174" s="104">
        <v>2319618</v>
      </c>
      <c r="Q174" s="150">
        <v>46036</v>
      </c>
      <c r="R174" s="320">
        <v>46053</v>
      </c>
      <c r="S174" s="104">
        <v>4093444</v>
      </c>
      <c r="T174" s="101">
        <v>46054</v>
      </c>
      <c r="U174" s="235">
        <v>46081</v>
      </c>
      <c r="V174" s="104">
        <v>4093444</v>
      </c>
      <c r="W174" s="101">
        <v>46082</v>
      </c>
      <c r="X174" s="320">
        <v>46112</v>
      </c>
      <c r="Y174" s="104">
        <v>4093444</v>
      </c>
      <c r="Z174" s="141">
        <v>46113</v>
      </c>
      <c r="AA174" s="235">
        <v>46142</v>
      </c>
      <c r="AB174" s="104">
        <v>4093444</v>
      </c>
      <c r="AC174" s="141">
        <v>46143</v>
      </c>
      <c r="AD174" s="235">
        <v>46173</v>
      </c>
      <c r="AE174" s="104">
        <v>4093444</v>
      </c>
      <c r="AF174" s="141">
        <v>46174</v>
      </c>
      <c r="AG174" s="235">
        <v>46203</v>
      </c>
      <c r="AH174" s="102">
        <v>2046722</v>
      </c>
      <c r="AI174" s="141">
        <v>46204</v>
      </c>
      <c r="AJ174" s="141">
        <v>46218</v>
      </c>
      <c r="AK174" s="110"/>
      <c r="AN174" s="151"/>
      <c r="AQ174" s="151"/>
      <c r="AT174" s="151"/>
      <c r="AW174" s="151"/>
      <c r="BI174" s="143" t="s">
        <v>278</v>
      </c>
      <c r="BJ174" s="139" t="s">
        <v>332</v>
      </c>
      <c r="BK174" s="143" t="s">
        <v>280</v>
      </c>
      <c r="BL174" s="122">
        <v>35</v>
      </c>
      <c r="BM174" s="141">
        <v>46036</v>
      </c>
      <c r="BN174" s="156">
        <v>2238444243</v>
      </c>
      <c r="BO174" s="139">
        <v>213</v>
      </c>
      <c r="BP174" s="141">
        <v>46036</v>
      </c>
      <c r="BQ174" s="153">
        <v>24833560</v>
      </c>
      <c r="BR174" s="120"/>
      <c r="BS174" s="121"/>
      <c r="BY174" s="142"/>
      <c r="BZ174" s="151"/>
      <c r="CC174" s="151"/>
      <c r="CF174" s="108"/>
      <c r="CG174" s="108"/>
      <c r="CH174" s="108"/>
      <c r="CI174" s="108"/>
      <c r="CJ174" s="108"/>
      <c r="CK174" s="108"/>
      <c r="CL174" s="108"/>
      <c r="CM174" s="108"/>
      <c r="CN174" s="108"/>
      <c r="CO174" s="108"/>
      <c r="CP174" s="108"/>
      <c r="CQ174" s="108"/>
      <c r="CR174" s="108"/>
      <c r="CS174" s="147" t="s">
        <v>1309</v>
      </c>
      <c r="CT174" s="149">
        <v>1121893083</v>
      </c>
      <c r="CU174" s="139">
        <v>283</v>
      </c>
      <c r="CV174" s="139" t="s">
        <v>768</v>
      </c>
      <c r="CY174" s="143">
        <v>8211</v>
      </c>
      <c r="CZ174" s="143" t="s">
        <v>290</v>
      </c>
      <c r="DA174" s="318">
        <f t="shared" si="9"/>
        <v>24833560</v>
      </c>
      <c r="DB174" s="319">
        <f t="shared" si="10"/>
        <v>0</v>
      </c>
      <c r="DC174" s="318">
        <f t="shared" si="11"/>
        <v>0</v>
      </c>
      <c r="DZ174" s="211" t="s">
        <v>1779</v>
      </c>
      <c r="EA174" s="207" t="s">
        <v>1778</v>
      </c>
      <c r="EB174" s="154" t="e">
        <v>#N/A</v>
      </c>
      <c r="EC174" s="142" t="s">
        <v>288</v>
      </c>
      <c r="ED174" s="321"/>
    </row>
    <row r="175" spans="1:134" s="107" customFormat="1" hidden="1" x14ac:dyDescent="0.3">
      <c r="A175" s="145"/>
      <c r="B175" s="145" t="s">
        <v>1780</v>
      </c>
      <c r="C175" s="181">
        <v>1121899585</v>
      </c>
      <c r="D175" s="145" t="s">
        <v>1315</v>
      </c>
      <c r="E175" s="145" t="s">
        <v>291</v>
      </c>
      <c r="F175" s="145" t="s">
        <v>527</v>
      </c>
      <c r="G175" s="98">
        <v>46036</v>
      </c>
      <c r="H175" s="104">
        <v>20551907</v>
      </c>
      <c r="I175" s="145" t="s">
        <v>1931</v>
      </c>
      <c r="J175" s="98">
        <v>46036</v>
      </c>
      <c r="K175" s="98">
        <v>46218</v>
      </c>
      <c r="L175" s="145" t="s">
        <v>288</v>
      </c>
      <c r="M175" s="145" t="s">
        <v>288</v>
      </c>
      <c r="N175" s="145" t="s">
        <v>288</v>
      </c>
      <c r="O175" s="122">
        <v>7</v>
      </c>
      <c r="P175" s="104">
        <v>1919684</v>
      </c>
      <c r="Q175" s="150">
        <v>46036</v>
      </c>
      <c r="R175" s="320">
        <v>46053</v>
      </c>
      <c r="S175" s="104">
        <v>3387677</v>
      </c>
      <c r="T175" s="101">
        <v>46054</v>
      </c>
      <c r="U175" s="235">
        <v>46081</v>
      </c>
      <c r="V175" s="104">
        <v>3387677</v>
      </c>
      <c r="W175" s="101">
        <v>46082</v>
      </c>
      <c r="X175" s="320">
        <v>46112</v>
      </c>
      <c r="Y175" s="104">
        <v>3387677</v>
      </c>
      <c r="Z175" s="141">
        <v>46113</v>
      </c>
      <c r="AA175" s="235">
        <v>46142</v>
      </c>
      <c r="AB175" s="104">
        <v>3387677</v>
      </c>
      <c r="AC175" s="141">
        <v>46143</v>
      </c>
      <c r="AD175" s="235">
        <v>46173</v>
      </c>
      <c r="AE175" s="104">
        <v>3387677</v>
      </c>
      <c r="AF175" s="141">
        <v>46174</v>
      </c>
      <c r="AG175" s="235">
        <v>46203</v>
      </c>
      <c r="AH175" s="102">
        <v>1693838</v>
      </c>
      <c r="AI175" s="141">
        <v>46204</v>
      </c>
      <c r="AJ175" s="141">
        <v>46218</v>
      </c>
      <c r="AK175" s="110"/>
      <c r="AN175" s="151"/>
      <c r="AQ175" s="151"/>
      <c r="AT175" s="151"/>
      <c r="AW175" s="151"/>
      <c r="BI175" s="143" t="s">
        <v>278</v>
      </c>
      <c r="BJ175" s="139" t="s">
        <v>332</v>
      </c>
      <c r="BK175" s="143" t="s">
        <v>280</v>
      </c>
      <c r="BL175" s="122">
        <v>35</v>
      </c>
      <c r="BM175" s="141">
        <v>46036</v>
      </c>
      <c r="BN175" s="156">
        <v>2238444243</v>
      </c>
      <c r="BO175" s="139">
        <v>215</v>
      </c>
      <c r="BP175" s="141">
        <v>46036</v>
      </c>
      <c r="BQ175" s="153">
        <v>20551907</v>
      </c>
      <c r="BR175" s="120"/>
      <c r="BS175" s="121"/>
      <c r="BY175" s="142"/>
      <c r="BZ175" s="151"/>
      <c r="CC175" s="151"/>
      <c r="CF175" s="108"/>
      <c r="CG175" s="108"/>
      <c r="CH175" s="108"/>
      <c r="CI175" s="108"/>
      <c r="CJ175" s="108"/>
      <c r="CK175" s="108"/>
      <c r="CL175" s="108"/>
      <c r="CM175" s="108"/>
      <c r="CN175" s="108"/>
      <c r="CO175" s="108"/>
      <c r="CP175" s="121"/>
      <c r="CQ175" s="108"/>
      <c r="CR175" s="108"/>
      <c r="CS175" s="147" t="s">
        <v>1962</v>
      </c>
      <c r="CT175" s="148">
        <v>1121899585</v>
      </c>
      <c r="CU175" s="139">
        <v>283</v>
      </c>
      <c r="CV175" s="139" t="s">
        <v>768</v>
      </c>
      <c r="CY175" s="143">
        <v>8299</v>
      </c>
      <c r="CZ175" s="143" t="s">
        <v>290</v>
      </c>
      <c r="DA175" s="318">
        <f t="shared" si="9"/>
        <v>20551907</v>
      </c>
      <c r="DB175" s="319">
        <f t="shared" si="10"/>
        <v>0</v>
      </c>
      <c r="DC175" s="318">
        <f t="shared" si="11"/>
        <v>0</v>
      </c>
      <c r="DZ175" s="211" t="s">
        <v>1781</v>
      </c>
      <c r="EA175" s="207" t="s">
        <v>279</v>
      </c>
      <c r="EB175" s="154" t="e">
        <v>#N/A</v>
      </c>
      <c r="EC175" s="142" t="s">
        <v>288</v>
      </c>
      <c r="ED175" s="321"/>
    </row>
    <row r="176" spans="1:134" s="107" customFormat="1" hidden="1" x14ac:dyDescent="0.3">
      <c r="A176" s="145" t="s">
        <v>556</v>
      </c>
      <c r="B176" s="145" t="s">
        <v>1782</v>
      </c>
      <c r="C176" s="183">
        <v>1121883647</v>
      </c>
      <c r="D176" s="107" t="s">
        <v>522</v>
      </c>
      <c r="E176" s="145" t="s">
        <v>291</v>
      </c>
      <c r="F176" s="145" t="s">
        <v>400</v>
      </c>
      <c r="G176" s="98">
        <v>46036</v>
      </c>
      <c r="H176" s="104">
        <v>24833560</v>
      </c>
      <c r="I176" s="145" t="s">
        <v>1931</v>
      </c>
      <c r="J176" s="98">
        <v>46036</v>
      </c>
      <c r="K176" s="98">
        <v>46218</v>
      </c>
      <c r="L176" s="145" t="s">
        <v>288</v>
      </c>
      <c r="M176" s="145" t="s">
        <v>288</v>
      </c>
      <c r="N176" s="145" t="s">
        <v>288</v>
      </c>
      <c r="O176" s="122">
        <v>7</v>
      </c>
      <c r="P176" s="104">
        <v>2319618</v>
      </c>
      <c r="Q176" s="150">
        <v>46036</v>
      </c>
      <c r="R176" s="320">
        <v>46053</v>
      </c>
      <c r="S176" s="104">
        <v>4093444</v>
      </c>
      <c r="T176" s="101">
        <v>46054</v>
      </c>
      <c r="U176" s="235">
        <v>46081</v>
      </c>
      <c r="V176" s="104">
        <v>4093444</v>
      </c>
      <c r="W176" s="101">
        <v>46082</v>
      </c>
      <c r="X176" s="320">
        <v>46112</v>
      </c>
      <c r="Y176" s="104">
        <v>4093444</v>
      </c>
      <c r="Z176" s="141">
        <v>46113</v>
      </c>
      <c r="AA176" s="235">
        <v>46142</v>
      </c>
      <c r="AB176" s="104">
        <v>4093444</v>
      </c>
      <c r="AC176" s="141">
        <v>46143</v>
      </c>
      <c r="AD176" s="235">
        <v>46173</v>
      </c>
      <c r="AE176" s="104">
        <v>4093444</v>
      </c>
      <c r="AF176" s="141">
        <v>46174</v>
      </c>
      <c r="AG176" s="235">
        <v>46203</v>
      </c>
      <c r="AH176" s="102">
        <v>2046722</v>
      </c>
      <c r="AI176" s="141">
        <v>46204</v>
      </c>
      <c r="AJ176" s="141">
        <v>46218</v>
      </c>
      <c r="AK176" s="110"/>
      <c r="AN176" s="151"/>
      <c r="AQ176" s="151"/>
      <c r="AT176" s="151"/>
      <c r="AW176" s="151"/>
      <c r="BI176" s="143" t="s">
        <v>278</v>
      </c>
      <c r="BJ176" s="139" t="s">
        <v>332</v>
      </c>
      <c r="BK176" s="143" t="s">
        <v>280</v>
      </c>
      <c r="BL176" s="122">
        <v>35</v>
      </c>
      <c r="BM176" s="141">
        <v>46036</v>
      </c>
      <c r="BN176" s="156">
        <v>2238444243</v>
      </c>
      <c r="BO176" s="139">
        <v>209</v>
      </c>
      <c r="BP176" s="141">
        <v>46036</v>
      </c>
      <c r="BQ176" s="153">
        <v>24833560</v>
      </c>
      <c r="BR176" s="120"/>
      <c r="BS176" s="121"/>
      <c r="BY176" s="142"/>
      <c r="BZ176" s="151"/>
      <c r="CC176" s="151"/>
      <c r="CF176" s="108"/>
      <c r="CG176" s="108"/>
      <c r="CH176" s="108"/>
      <c r="CI176" s="108"/>
      <c r="CJ176" s="108"/>
      <c r="CK176" s="108"/>
      <c r="CL176" s="108"/>
      <c r="CM176" s="108"/>
      <c r="CN176" s="108"/>
      <c r="CO176" s="108"/>
      <c r="CP176" s="108"/>
      <c r="CQ176" s="108"/>
      <c r="CR176" s="108"/>
      <c r="CS176" s="147" t="s">
        <v>1963</v>
      </c>
      <c r="CT176" s="149">
        <v>1121883647</v>
      </c>
      <c r="CU176" s="139">
        <v>283</v>
      </c>
      <c r="CV176" s="139" t="s">
        <v>768</v>
      </c>
      <c r="CY176" s="143">
        <v>4111</v>
      </c>
      <c r="CZ176" s="143" t="s">
        <v>289</v>
      </c>
      <c r="DA176" s="318">
        <f t="shared" si="9"/>
        <v>24833560</v>
      </c>
      <c r="DB176" s="319">
        <f t="shared" si="10"/>
        <v>0</v>
      </c>
      <c r="DC176" s="318">
        <f t="shared" si="11"/>
        <v>0</v>
      </c>
      <c r="DZ176" s="211" t="s">
        <v>1783</v>
      </c>
      <c r="EA176" s="207" t="s">
        <v>279</v>
      </c>
      <c r="EB176" s="154" t="e">
        <v>#N/A</v>
      </c>
      <c r="EC176" s="142" t="s">
        <v>288</v>
      </c>
      <c r="ED176" s="321"/>
    </row>
    <row r="177" spans="1:134" s="107" customFormat="1" hidden="1" x14ac:dyDescent="0.3">
      <c r="A177" s="184"/>
      <c r="B177" s="145" t="s">
        <v>1784</v>
      </c>
      <c r="C177" s="181">
        <v>1121886813</v>
      </c>
      <c r="D177" s="145" t="s">
        <v>906</v>
      </c>
      <c r="E177" s="145" t="s">
        <v>291</v>
      </c>
      <c r="F177" s="145" t="s">
        <v>1964</v>
      </c>
      <c r="G177" s="98">
        <v>46036</v>
      </c>
      <c r="H177" s="104">
        <v>20551907</v>
      </c>
      <c r="I177" s="145" t="s">
        <v>1931</v>
      </c>
      <c r="J177" s="98">
        <v>46036</v>
      </c>
      <c r="K177" s="98">
        <v>46218</v>
      </c>
      <c r="L177" s="145" t="s">
        <v>288</v>
      </c>
      <c r="M177" s="145" t="s">
        <v>288</v>
      </c>
      <c r="N177" s="145" t="s">
        <v>288</v>
      </c>
      <c r="O177" s="122">
        <v>7</v>
      </c>
      <c r="P177" s="104">
        <v>1919684</v>
      </c>
      <c r="Q177" s="150">
        <v>46036</v>
      </c>
      <c r="R177" s="320">
        <v>46053</v>
      </c>
      <c r="S177" s="104">
        <v>3387677</v>
      </c>
      <c r="T177" s="101">
        <v>46054</v>
      </c>
      <c r="U177" s="235">
        <v>46081</v>
      </c>
      <c r="V177" s="104">
        <v>3387677</v>
      </c>
      <c r="W177" s="101">
        <v>46082</v>
      </c>
      <c r="X177" s="320">
        <v>46112</v>
      </c>
      <c r="Y177" s="104">
        <v>3387677</v>
      </c>
      <c r="Z177" s="141">
        <v>46113</v>
      </c>
      <c r="AA177" s="235">
        <v>46142</v>
      </c>
      <c r="AB177" s="104">
        <v>3387677</v>
      </c>
      <c r="AC177" s="141">
        <v>46143</v>
      </c>
      <c r="AD177" s="235">
        <v>46173</v>
      </c>
      <c r="AE177" s="104">
        <v>3387677</v>
      </c>
      <c r="AF177" s="141">
        <v>46174</v>
      </c>
      <c r="AG177" s="235">
        <v>46203</v>
      </c>
      <c r="AH177" s="102">
        <v>1693838</v>
      </c>
      <c r="AI177" s="141">
        <v>46204</v>
      </c>
      <c r="AJ177" s="141">
        <v>46218</v>
      </c>
      <c r="AK177" s="110"/>
      <c r="AN177" s="151"/>
      <c r="AQ177" s="151"/>
      <c r="AT177" s="151"/>
      <c r="AW177" s="151"/>
      <c r="BI177" s="143" t="s">
        <v>278</v>
      </c>
      <c r="BJ177" s="139" t="s">
        <v>332</v>
      </c>
      <c r="BK177" s="143" t="s">
        <v>280</v>
      </c>
      <c r="BL177" s="122">
        <v>35</v>
      </c>
      <c r="BM177" s="141">
        <v>46036</v>
      </c>
      <c r="BN177" s="156">
        <v>2238444243</v>
      </c>
      <c r="BO177" s="139">
        <v>210</v>
      </c>
      <c r="BP177" s="141">
        <v>46036</v>
      </c>
      <c r="BQ177" s="153">
        <v>20551907</v>
      </c>
      <c r="BR177" s="120"/>
      <c r="BS177" s="121"/>
      <c r="BY177" s="142"/>
      <c r="BZ177" s="151"/>
      <c r="CC177" s="151"/>
      <c r="CF177" s="108"/>
      <c r="CG177" s="108"/>
      <c r="CH177" s="108"/>
      <c r="CI177" s="108"/>
      <c r="CJ177" s="108"/>
      <c r="CK177" s="108"/>
      <c r="CL177" s="108"/>
      <c r="CM177" s="108"/>
      <c r="CN177" s="108"/>
      <c r="CO177" s="108"/>
      <c r="CP177" s="121"/>
      <c r="CQ177" s="108"/>
      <c r="CR177" s="108"/>
      <c r="CS177" s="147" t="s">
        <v>1965</v>
      </c>
      <c r="CT177" s="149">
        <v>1121886813</v>
      </c>
      <c r="CU177" s="139">
        <v>283</v>
      </c>
      <c r="CV177" s="139" t="s">
        <v>1966</v>
      </c>
      <c r="CY177" s="143">
        <v>6910</v>
      </c>
      <c r="CZ177" s="143" t="s">
        <v>289</v>
      </c>
      <c r="DA177" s="318">
        <f t="shared" si="9"/>
        <v>20551907</v>
      </c>
      <c r="DB177" s="319">
        <f t="shared" si="10"/>
        <v>0</v>
      </c>
      <c r="DC177" s="318">
        <f t="shared" si="11"/>
        <v>0</v>
      </c>
      <c r="DZ177" s="211" t="s">
        <v>1785</v>
      </c>
      <c r="EA177" s="178" t="s">
        <v>270</v>
      </c>
      <c r="EB177" s="154" t="e">
        <v>#N/A</v>
      </c>
      <c r="EC177" s="142" t="s">
        <v>288</v>
      </c>
      <c r="ED177" s="321"/>
    </row>
    <row r="178" spans="1:134" s="107" customFormat="1" hidden="1" x14ac:dyDescent="0.3">
      <c r="A178" s="182"/>
      <c r="B178" s="145" t="s">
        <v>1786</v>
      </c>
      <c r="C178" s="181">
        <v>17330174</v>
      </c>
      <c r="D178" s="145" t="s">
        <v>534</v>
      </c>
      <c r="E178" s="145" t="s">
        <v>292</v>
      </c>
      <c r="F178" s="145" t="s">
        <v>312</v>
      </c>
      <c r="G178" s="98">
        <v>46036</v>
      </c>
      <c r="H178" s="104">
        <v>14557610</v>
      </c>
      <c r="I178" s="145" t="s">
        <v>1931</v>
      </c>
      <c r="J178" s="98">
        <v>46036</v>
      </c>
      <c r="K178" s="98">
        <v>46218</v>
      </c>
      <c r="L178" s="145" t="s">
        <v>288</v>
      </c>
      <c r="M178" s="145" t="s">
        <v>288</v>
      </c>
      <c r="N178" s="145" t="s">
        <v>288</v>
      </c>
      <c r="O178" s="122">
        <v>7</v>
      </c>
      <c r="P178" s="104">
        <v>1359777</v>
      </c>
      <c r="Q178" s="150">
        <v>46036</v>
      </c>
      <c r="R178" s="320">
        <v>46053</v>
      </c>
      <c r="S178" s="104">
        <v>2399606</v>
      </c>
      <c r="T178" s="101">
        <v>46054</v>
      </c>
      <c r="U178" s="235">
        <v>46081</v>
      </c>
      <c r="V178" s="104">
        <v>2399606</v>
      </c>
      <c r="W178" s="101">
        <v>46082</v>
      </c>
      <c r="X178" s="320">
        <v>46112</v>
      </c>
      <c r="Y178" s="104">
        <v>2399606</v>
      </c>
      <c r="Z178" s="141">
        <v>46113</v>
      </c>
      <c r="AA178" s="235">
        <v>46142</v>
      </c>
      <c r="AB178" s="104">
        <v>2399606</v>
      </c>
      <c r="AC178" s="141">
        <v>46143</v>
      </c>
      <c r="AD178" s="235">
        <v>46173</v>
      </c>
      <c r="AE178" s="104">
        <v>2399606</v>
      </c>
      <c r="AF178" s="141">
        <v>46174</v>
      </c>
      <c r="AG178" s="235">
        <v>46203</v>
      </c>
      <c r="AH178" s="102">
        <v>1199803</v>
      </c>
      <c r="AI178" s="141">
        <v>46204</v>
      </c>
      <c r="AJ178" s="141">
        <v>46218</v>
      </c>
      <c r="AK178" s="110"/>
      <c r="AN178" s="151"/>
      <c r="AQ178" s="151"/>
      <c r="AT178" s="151"/>
      <c r="AW178" s="151"/>
      <c r="BI178" s="143" t="s">
        <v>278</v>
      </c>
      <c r="BJ178" s="139" t="s">
        <v>332</v>
      </c>
      <c r="BK178" s="143" t="s">
        <v>280</v>
      </c>
      <c r="BL178" s="122">
        <v>35</v>
      </c>
      <c r="BM178" s="141">
        <v>46036</v>
      </c>
      <c r="BN178" s="156">
        <v>2238444243</v>
      </c>
      <c r="BO178" s="139">
        <v>128</v>
      </c>
      <c r="BP178" s="141">
        <v>46036</v>
      </c>
      <c r="BQ178" s="153">
        <v>14557610</v>
      </c>
      <c r="BR178" s="120"/>
      <c r="BS178" s="121"/>
      <c r="BY178" s="142"/>
      <c r="BZ178" s="151"/>
      <c r="CC178" s="151"/>
      <c r="CF178" s="108"/>
      <c r="CG178" s="108"/>
      <c r="CH178" s="108"/>
      <c r="CI178" s="108"/>
      <c r="CJ178" s="108"/>
      <c r="CK178" s="108"/>
      <c r="CL178" s="108"/>
      <c r="CM178" s="108"/>
      <c r="CN178" s="108"/>
      <c r="CO178" s="108"/>
      <c r="CP178" s="108"/>
      <c r="CQ178" s="108"/>
      <c r="CR178" s="108"/>
      <c r="CS178" s="147" t="s">
        <v>1967</v>
      </c>
      <c r="CT178" s="149">
        <v>17330174</v>
      </c>
      <c r="CU178" s="139">
        <v>283</v>
      </c>
      <c r="CV178" s="139" t="s">
        <v>770</v>
      </c>
      <c r="CY178" s="143">
        <v>8299</v>
      </c>
      <c r="CZ178" s="143" t="s">
        <v>290</v>
      </c>
      <c r="DA178" s="318">
        <f t="shared" si="9"/>
        <v>14557610</v>
      </c>
      <c r="DB178" s="319">
        <f t="shared" si="10"/>
        <v>0</v>
      </c>
      <c r="DC178" s="318">
        <f t="shared" si="11"/>
        <v>0</v>
      </c>
      <c r="DZ178" s="211" t="s">
        <v>1787</v>
      </c>
      <c r="EA178" s="160" t="s">
        <v>278</v>
      </c>
      <c r="EB178" s="154" t="e">
        <v>#N/A</v>
      </c>
      <c r="EC178" s="142" t="s">
        <v>288</v>
      </c>
      <c r="ED178" s="321"/>
    </row>
    <row r="179" spans="1:134" s="107" customFormat="1" hidden="1" x14ac:dyDescent="0.3">
      <c r="A179" s="180"/>
      <c r="B179" s="145" t="s">
        <v>1788</v>
      </c>
      <c r="C179" s="181">
        <v>86060899</v>
      </c>
      <c r="D179" s="145" t="s">
        <v>535</v>
      </c>
      <c r="E179" s="145" t="s">
        <v>292</v>
      </c>
      <c r="F179" s="145" t="s">
        <v>312</v>
      </c>
      <c r="G179" s="98">
        <v>46036</v>
      </c>
      <c r="H179" s="104">
        <v>12202694</v>
      </c>
      <c r="I179" s="145" t="s">
        <v>1931</v>
      </c>
      <c r="J179" s="98">
        <v>46036</v>
      </c>
      <c r="K179" s="98">
        <v>46218</v>
      </c>
      <c r="L179" s="145" t="s">
        <v>288</v>
      </c>
      <c r="M179" s="145" t="s">
        <v>288</v>
      </c>
      <c r="N179" s="145" t="s">
        <v>288</v>
      </c>
      <c r="O179" s="122">
        <v>7</v>
      </c>
      <c r="P179" s="104">
        <v>1139812</v>
      </c>
      <c r="Q179" s="150">
        <v>46036</v>
      </c>
      <c r="R179" s="320">
        <v>46053</v>
      </c>
      <c r="S179" s="104">
        <v>2011433</v>
      </c>
      <c r="T179" s="101">
        <v>46054</v>
      </c>
      <c r="U179" s="235">
        <v>46081</v>
      </c>
      <c r="V179" s="104">
        <v>2011433</v>
      </c>
      <c r="W179" s="101">
        <v>46082</v>
      </c>
      <c r="X179" s="320">
        <v>46112</v>
      </c>
      <c r="Y179" s="104">
        <v>2011433</v>
      </c>
      <c r="Z179" s="141">
        <v>46113</v>
      </c>
      <c r="AA179" s="235">
        <v>46142</v>
      </c>
      <c r="AB179" s="104">
        <v>2011433</v>
      </c>
      <c r="AC179" s="141">
        <v>46143</v>
      </c>
      <c r="AD179" s="235">
        <v>46173</v>
      </c>
      <c r="AE179" s="104">
        <v>2011433</v>
      </c>
      <c r="AF179" s="141">
        <v>46174</v>
      </c>
      <c r="AG179" s="235">
        <v>46203</v>
      </c>
      <c r="AH179" s="102">
        <v>1005717</v>
      </c>
      <c r="AI179" s="141">
        <v>46204</v>
      </c>
      <c r="AJ179" s="141">
        <v>46218</v>
      </c>
      <c r="AK179" s="110"/>
      <c r="AN179" s="151"/>
      <c r="AQ179" s="151"/>
      <c r="AT179" s="151"/>
      <c r="AW179" s="151"/>
      <c r="BI179" s="143" t="s">
        <v>278</v>
      </c>
      <c r="BJ179" s="139" t="s">
        <v>332</v>
      </c>
      <c r="BK179" s="143" t="s">
        <v>280</v>
      </c>
      <c r="BL179" s="122">
        <v>35</v>
      </c>
      <c r="BM179" s="141">
        <v>46036</v>
      </c>
      <c r="BN179" s="156">
        <v>2238444243</v>
      </c>
      <c r="BO179" s="139">
        <v>168</v>
      </c>
      <c r="BP179" s="141">
        <v>46036</v>
      </c>
      <c r="BQ179" s="153">
        <v>12202694</v>
      </c>
      <c r="BR179" s="120"/>
      <c r="BS179" s="121"/>
      <c r="BY179" s="142"/>
      <c r="BZ179" s="151"/>
      <c r="CC179" s="151"/>
      <c r="CF179" s="108"/>
      <c r="CG179" s="108"/>
      <c r="CH179" s="108"/>
      <c r="CI179" s="108"/>
      <c r="CJ179" s="108"/>
      <c r="CK179" s="108"/>
      <c r="CL179" s="108"/>
      <c r="CM179" s="108"/>
      <c r="CN179" s="108"/>
      <c r="CO179" s="108"/>
      <c r="CP179" s="121"/>
      <c r="CQ179" s="108"/>
      <c r="CR179" s="108"/>
      <c r="CS179" s="147" t="s">
        <v>1968</v>
      </c>
      <c r="CT179" s="149">
        <v>86060899</v>
      </c>
      <c r="CU179" s="139">
        <v>283</v>
      </c>
      <c r="CV179" s="139" t="s">
        <v>770</v>
      </c>
      <c r="CY179" s="143">
        <v>8299</v>
      </c>
      <c r="CZ179" s="143" t="s">
        <v>290</v>
      </c>
      <c r="DA179" s="318">
        <f t="shared" si="9"/>
        <v>12202694</v>
      </c>
      <c r="DB179" s="319">
        <f t="shared" si="10"/>
        <v>0</v>
      </c>
      <c r="DC179" s="318">
        <f t="shared" si="11"/>
        <v>0</v>
      </c>
      <c r="DZ179" s="211" t="s">
        <v>1789</v>
      </c>
      <c r="EA179" s="160" t="s">
        <v>278</v>
      </c>
      <c r="EB179" s="154" t="e">
        <v>#N/A</v>
      </c>
      <c r="EC179" s="142" t="s">
        <v>288</v>
      </c>
      <c r="ED179" s="321"/>
    </row>
    <row r="180" spans="1:134" s="107" customFormat="1" hidden="1" x14ac:dyDescent="0.3">
      <c r="A180" s="182"/>
      <c r="B180" s="145" t="s">
        <v>1790</v>
      </c>
      <c r="C180" s="181">
        <v>86048667</v>
      </c>
      <c r="D180" s="145" t="s">
        <v>536</v>
      </c>
      <c r="E180" s="145" t="s">
        <v>292</v>
      </c>
      <c r="F180" s="145" t="s">
        <v>331</v>
      </c>
      <c r="G180" s="98">
        <v>46036</v>
      </c>
      <c r="H180" s="104">
        <v>14557610</v>
      </c>
      <c r="I180" s="145" t="s">
        <v>1931</v>
      </c>
      <c r="J180" s="98">
        <v>46036</v>
      </c>
      <c r="K180" s="98">
        <v>46218</v>
      </c>
      <c r="L180" s="145" t="s">
        <v>288</v>
      </c>
      <c r="M180" s="145" t="s">
        <v>288</v>
      </c>
      <c r="N180" s="145" t="s">
        <v>288</v>
      </c>
      <c r="O180" s="122">
        <v>7</v>
      </c>
      <c r="P180" s="104">
        <v>1359777</v>
      </c>
      <c r="Q180" s="150">
        <v>46036</v>
      </c>
      <c r="R180" s="320">
        <v>46053</v>
      </c>
      <c r="S180" s="104">
        <v>2399606</v>
      </c>
      <c r="T180" s="101">
        <v>46054</v>
      </c>
      <c r="U180" s="235">
        <v>46081</v>
      </c>
      <c r="V180" s="104">
        <v>2399606</v>
      </c>
      <c r="W180" s="101">
        <v>46082</v>
      </c>
      <c r="X180" s="320">
        <v>46112</v>
      </c>
      <c r="Y180" s="104">
        <v>2399606</v>
      </c>
      <c r="Z180" s="141">
        <v>46113</v>
      </c>
      <c r="AA180" s="235">
        <v>46142</v>
      </c>
      <c r="AB180" s="104">
        <v>2399606</v>
      </c>
      <c r="AC180" s="141">
        <v>46143</v>
      </c>
      <c r="AD180" s="235">
        <v>46173</v>
      </c>
      <c r="AE180" s="104">
        <v>2399606</v>
      </c>
      <c r="AF180" s="141">
        <v>46174</v>
      </c>
      <c r="AG180" s="235">
        <v>46203</v>
      </c>
      <c r="AH180" s="102">
        <v>1199803</v>
      </c>
      <c r="AI180" s="141">
        <v>46204</v>
      </c>
      <c r="AJ180" s="141">
        <v>46218</v>
      </c>
      <c r="AK180" s="110"/>
      <c r="AN180" s="151"/>
      <c r="AQ180" s="151"/>
      <c r="AT180" s="151"/>
      <c r="AW180" s="151"/>
      <c r="BI180" s="143" t="s">
        <v>278</v>
      </c>
      <c r="BJ180" s="139" t="s">
        <v>332</v>
      </c>
      <c r="BK180" s="143" t="s">
        <v>280</v>
      </c>
      <c r="BL180" s="122">
        <v>35</v>
      </c>
      <c r="BM180" s="141">
        <v>46036</v>
      </c>
      <c r="BN180" s="156">
        <v>2238444243</v>
      </c>
      <c r="BO180" s="139">
        <v>164</v>
      </c>
      <c r="BP180" s="141">
        <v>46036</v>
      </c>
      <c r="BQ180" s="153">
        <v>14557610</v>
      </c>
      <c r="BR180" s="120"/>
      <c r="BS180" s="121"/>
      <c r="BY180" s="142"/>
      <c r="BZ180" s="151"/>
      <c r="CC180" s="151"/>
      <c r="CF180" s="108"/>
      <c r="CG180" s="108"/>
      <c r="CH180" s="108"/>
      <c r="CI180" s="108"/>
      <c r="CJ180" s="108"/>
      <c r="CK180" s="108"/>
      <c r="CL180" s="108"/>
      <c r="CM180" s="108"/>
      <c r="CN180" s="108"/>
      <c r="CO180" s="108"/>
      <c r="CP180" s="108"/>
      <c r="CQ180" s="108"/>
      <c r="CR180" s="108"/>
      <c r="CS180" s="147" t="s">
        <v>1969</v>
      </c>
      <c r="CT180" s="100">
        <v>86048667</v>
      </c>
      <c r="CU180" s="139">
        <v>283</v>
      </c>
      <c r="CV180" s="139" t="s">
        <v>770</v>
      </c>
      <c r="CY180" s="143">
        <v>8220</v>
      </c>
      <c r="CZ180" s="143" t="s">
        <v>290</v>
      </c>
      <c r="DA180" s="318">
        <f t="shared" si="9"/>
        <v>14557610</v>
      </c>
      <c r="DB180" s="319">
        <f t="shared" si="10"/>
        <v>0</v>
      </c>
      <c r="DC180" s="318">
        <f t="shared" si="11"/>
        <v>0</v>
      </c>
      <c r="DZ180" s="211" t="s">
        <v>1791</v>
      </c>
      <c r="EA180" s="207" t="s">
        <v>278</v>
      </c>
      <c r="EB180" s="154" t="e">
        <v>#N/A</v>
      </c>
      <c r="EC180" s="142" t="s">
        <v>288</v>
      </c>
      <c r="ED180" s="321"/>
    </row>
    <row r="181" spans="1:134" s="107" customFormat="1" hidden="1" x14ac:dyDescent="0.3">
      <c r="A181" s="180"/>
      <c r="B181" s="145" t="s">
        <v>1792</v>
      </c>
      <c r="C181" s="183">
        <v>17346256</v>
      </c>
      <c r="D181" s="107" t="s">
        <v>537</v>
      </c>
      <c r="E181" s="145" t="s">
        <v>292</v>
      </c>
      <c r="F181" s="145" t="s">
        <v>538</v>
      </c>
      <c r="G181" s="98">
        <v>46036</v>
      </c>
      <c r="H181" s="104">
        <v>12202694</v>
      </c>
      <c r="I181" s="145" t="s">
        <v>1931</v>
      </c>
      <c r="J181" s="98">
        <v>46036</v>
      </c>
      <c r="K181" s="98">
        <v>46218</v>
      </c>
      <c r="L181" s="145" t="s">
        <v>288</v>
      </c>
      <c r="M181" s="145" t="s">
        <v>288</v>
      </c>
      <c r="N181" s="145" t="s">
        <v>288</v>
      </c>
      <c r="O181" s="122">
        <v>7</v>
      </c>
      <c r="P181" s="104">
        <v>1139812</v>
      </c>
      <c r="Q181" s="150">
        <v>46036</v>
      </c>
      <c r="R181" s="320">
        <v>46053</v>
      </c>
      <c r="S181" s="104">
        <v>2011433</v>
      </c>
      <c r="T181" s="101">
        <v>46054</v>
      </c>
      <c r="U181" s="235">
        <v>46081</v>
      </c>
      <c r="V181" s="104">
        <v>2011433</v>
      </c>
      <c r="W181" s="101">
        <v>46082</v>
      </c>
      <c r="X181" s="320">
        <v>46112</v>
      </c>
      <c r="Y181" s="104">
        <v>2011433</v>
      </c>
      <c r="Z181" s="141">
        <v>46113</v>
      </c>
      <c r="AA181" s="235">
        <v>46142</v>
      </c>
      <c r="AB181" s="104">
        <v>2011433</v>
      </c>
      <c r="AC181" s="141">
        <v>46143</v>
      </c>
      <c r="AD181" s="235">
        <v>46173</v>
      </c>
      <c r="AE181" s="104">
        <v>2011433</v>
      </c>
      <c r="AF181" s="141">
        <v>46174</v>
      </c>
      <c r="AG181" s="235">
        <v>46203</v>
      </c>
      <c r="AH181" s="102">
        <v>1005717</v>
      </c>
      <c r="AI181" s="141">
        <v>46204</v>
      </c>
      <c r="AJ181" s="141">
        <v>46218</v>
      </c>
      <c r="AK181" s="110"/>
      <c r="AN181" s="151"/>
      <c r="AQ181" s="151"/>
      <c r="AT181" s="151"/>
      <c r="AW181" s="151"/>
      <c r="BI181" s="143" t="s">
        <v>278</v>
      </c>
      <c r="BJ181" s="139" t="s">
        <v>332</v>
      </c>
      <c r="BK181" s="143" t="s">
        <v>280</v>
      </c>
      <c r="BL181" s="122">
        <v>35</v>
      </c>
      <c r="BM181" s="141">
        <v>46036</v>
      </c>
      <c r="BN181" s="156">
        <v>2238444243</v>
      </c>
      <c r="BO181" s="139">
        <v>133</v>
      </c>
      <c r="BP181" s="141">
        <v>46036</v>
      </c>
      <c r="BQ181" s="153">
        <v>12202694</v>
      </c>
      <c r="BR181" s="120"/>
      <c r="BS181" s="121"/>
      <c r="BY181" s="142"/>
      <c r="BZ181" s="151"/>
      <c r="CC181" s="151"/>
      <c r="CF181" s="108"/>
      <c r="CG181" s="108"/>
      <c r="CH181" s="108"/>
      <c r="CI181" s="108"/>
      <c r="CJ181" s="108"/>
      <c r="CK181" s="108"/>
      <c r="CL181" s="108"/>
      <c r="CM181" s="108"/>
      <c r="CN181" s="108"/>
      <c r="CO181" s="108"/>
      <c r="CP181" s="121"/>
      <c r="CQ181" s="108"/>
      <c r="CR181" s="108"/>
      <c r="CS181" s="147" t="s">
        <v>1970</v>
      </c>
      <c r="CT181" s="149">
        <v>17346256</v>
      </c>
      <c r="CU181" s="139">
        <v>283</v>
      </c>
      <c r="CV181" s="139" t="s">
        <v>770</v>
      </c>
      <c r="CY181" s="143">
        <v>7490</v>
      </c>
      <c r="CZ181" s="143" t="s">
        <v>290</v>
      </c>
      <c r="DA181" s="318">
        <f t="shared" si="9"/>
        <v>12202694</v>
      </c>
      <c r="DB181" s="319">
        <f t="shared" si="10"/>
        <v>0</v>
      </c>
      <c r="DC181" s="318">
        <f t="shared" si="11"/>
        <v>0</v>
      </c>
      <c r="DZ181" s="211" t="s">
        <v>1793</v>
      </c>
      <c r="EA181" s="207" t="s">
        <v>278</v>
      </c>
      <c r="EB181" s="154" t="e">
        <v>#N/A</v>
      </c>
      <c r="EC181" s="142" t="s">
        <v>288</v>
      </c>
      <c r="ED181" s="321"/>
    </row>
    <row r="182" spans="1:134" s="107" customFormat="1" hidden="1" x14ac:dyDescent="0.3">
      <c r="A182" s="180"/>
      <c r="B182" s="145" t="s">
        <v>1794</v>
      </c>
      <c r="C182" s="181">
        <v>86047982</v>
      </c>
      <c r="D182" s="145" t="s">
        <v>539</v>
      </c>
      <c r="E182" s="145" t="s">
        <v>292</v>
      </c>
      <c r="F182" s="145" t="s">
        <v>312</v>
      </c>
      <c r="G182" s="98">
        <v>46036</v>
      </c>
      <c r="H182" s="104">
        <v>12202694</v>
      </c>
      <c r="I182" s="145" t="s">
        <v>1931</v>
      </c>
      <c r="J182" s="98">
        <v>46036</v>
      </c>
      <c r="K182" s="98">
        <v>46218</v>
      </c>
      <c r="L182" s="145" t="s">
        <v>288</v>
      </c>
      <c r="M182" s="145" t="s">
        <v>288</v>
      </c>
      <c r="N182" s="145" t="s">
        <v>288</v>
      </c>
      <c r="O182" s="122">
        <v>7</v>
      </c>
      <c r="P182" s="104">
        <v>1139812</v>
      </c>
      <c r="Q182" s="150">
        <v>46036</v>
      </c>
      <c r="R182" s="320">
        <v>46053</v>
      </c>
      <c r="S182" s="104">
        <v>2011433</v>
      </c>
      <c r="T182" s="101">
        <v>46054</v>
      </c>
      <c r="U182" s="235">
        <v>46081</v>
      </c>
      <c r="V182" s="104">
        <v>2011433</v>
      </c>
      <c r="W182" s="101">
        <v>46082</v>
      </c>
      <c r="X182" s="320">
        <v>46112</v>
      </c>
      <c r="Y182" s="104">
        <v>2011433</v>
      </c>
      <c r="Z182" s="141">
        <v>46113</v>
      </c>
      <c r="AA182" s="235">
        <v>46142</v>
      </c>
      <c r="AB182" s="104">
        <v>2011433</v>
      </c>
      <c r="AC182" s="141">
        <v>46143</v>
      </c>
      <c r="AD182" s="235">
        <v>46173</v>
      </c>
      <c r="AE182" s="104">
        <v>2011433</v>
      </c>
      <c r="AF182" s="141">
        <v>46174</v>
      </c>
      <c r="AG182" s="235">
        <v>46203</v>
      </c>
      <c r="AH182" s="102">
        <v>1005717</v>
      </c>
      <c r="AI182" s="141">
        <v>46204</v>
      </c>
      <c r="AJ182" s="141">
        <v>46218</v>
      </c>
      <c r="AK182" s="110"/>
      <c r="AN182" s="151"/>
      <c r="AQ182" s="151"/>
      <c r="AT182" s="151"/>
      <c r="AW182" s="151"/>
      <c r="BI182" s="143" t="s">
        <v>278</v>
      </c>
      <c r="BJ182" s="139" t="s">
        <v>332</v>
      </c>
      <c r="BK182" s="143" t="s">
        <v>280</v>
      </c>
      <c r="BL182" s="122">
        <v>35</v>
      </c>
      <c r="BM182" s="141">
        <v>46036</v>
      </c>
      <c r="BN182" s="156">
        <v>2238444243</v>
      </c>
      <c r="BO182" s="139">
        <v>162</v>
      </c>
      <c r="BP182" s="141">
        <v>46036</v>
      </c>
      <c r="BQ182" s="153">
        <v>12202694</v>
      </c>
      <c r="BR182" s="120"/>
      <c r="BS182" s="121"/>
      <c r="BY182" s="142"/>
      <c r="BZ182" s="151"/>
      <c r="CC182" s="151"/>
      <c r="CF182" s="108"/>
      <c r="CG182" s="108"/>
      <c r="CH182" s="108"/>
      <c r="CI182" s="108"/>
      <c r="CJ182" s="108"/>
      <c r="CK182" s="108"/>
      <c r="CL182" s="108"/>
      <c r="CM182" s="108"/>
      <c r="CN182" s="108"/>
      <c r="CO182" s="108"/>
      <c r="CP182" s="121"/>
      <c r="CQ182" s="108"/>
      <c r="CR182" s="108"/>
      <c r="CS182" s="147" t="s">
        <v>1971</v>
      </c>
      <c r="CT182" s="149">
        <v>86047982</v>
      </c>
      <c r="CU182" s="139">
        <v>283</v>
      </c>
      <c r="CV182" s="139" t="s">
        <v>770</v>
      </c>
      <c r="CY182" s="143">
        <v>8299</v>
      </c>
      <c r="CZ182" s="143" t="s">
        <v>290</v>
      </c>
      <c r="DA182" s="318">
        <f t="shared" si="9"/>
        <v>12202694</v>
      </c>
      <c r="DB182" s="319">
        <f t="shared" si="10"/>
        <v>0</v>
      </c>
      <c r="DC182" s="318">
        <f t="shared" si="11"/>
        <v>0</v>
      </c>
      <c r="DZ182" s="211" t="s">
        <v>1795</v>
      </c>
      <c r="EA182" s="207" t="s">
        <v>278</v>
      </c>
      <c r="EB182" s="154" t="e">
        <v>#N/A</v>
      </c>
      <c r="EC182" s="142" t="s">
        <v>288</v>
      </c>
      <c r="ED182" s="321"/>
    </row>
    <row r="183" spans="1:134" s="107" customFormat="1" hidden="1" x14ac:dyDescent="0.3">
      <c r="A183" s="145"/>
      <c r="B183" s="145" t="s">
        <v>1796</v>
      </c>
      <c r="C183" s="181">
        <v>1120502507</v>
      </c>
      <c r="D183" s="145" t="s">
        <v>540</v>
      </c>
      <c r="E183" s="145" t="s">
        <v>292</v>
      </c>
      <c r="F183" s="145" t="s">
        <v>541</v>
      </c>
      <c r="G183" s="98">
        <v>46036</v>
      </c>
      <c r="H183" s="104">
        <v>14557610</v>
      </c>
      <c r="I183" s="145" t="s">
        <v>1931</v>
      </c>
      <c r="J183" s="98">
        <v>46036</v>
      </c>
      <c r="K183" s="98">
        <v>46218</v>
      </c>
      <c r="L183" s="145" t="s">
        <v>288</v>
      </c>
      <c r="M183" s="145" t="s">
        <v>288</v>
      </c>
      <c r="N183" s="145" t="s">
        <v>288</v>
      </c>
      <c r="O183" s="122">
        <v>7</v>
      </c>
      <c r="P183" s="104">
        <v>1359777</v>
      </c>
      <c r="Q183" s="150">
        <v>46036</v>
      </c>
      <c r="R183" s="320">
        <v>46053</v>
      </c>
      <c r="S183" s="104">
        <v>2399606</v>
      </c>
      <c r="T183" s="101">
        <v>46054</v>
      </c>
      <c r="U183" s="235">
        <v>46081</v>
      </c>
      <c r="V183" s="104">
        <v>2399606</v>
      </c>
      <c r="W183" s="101">
        <v>46082</v>
      </c>
      <c r="X183" s="320">
        <v>46112</v>
      </c>
      <c r="Y183" s="104">
        <v>2399606</v>
      </c>
      <c r="Z183" s="141">
        <v>46113</v>
      </c>
      <c r="AA183" s="235">
        <v>46142</v>
      </c>
      <c r="AB183" s="104">
        <v>2399606</v>
      </c>
      <c r="AC183" s="141">
        <v>46143</v>
      </c>
      <c r="AD183" s="235">
        <v>46173</v>
      </c>
      <c r="AE183" s="104">
        <v>2399606</v>
      </c>
      <c r="AF183" s="141">
        <v>46174</v>
      </c>
      <c r="AG183" s="235">
        <v>46203</v>
      </c>
      <c r="AH183" s="102">
        <v>1199803</v>
      </c>
      <c r="AI183" s="141">
        <v>46204</v>
      </c>
      <c r="AJ183" s="141">
        <v>46218</v>
      </c>
      <c r="AK183" s="110"/>
      <c r="AN183" s="151"/>
      <c r="AQ183" s="151"/>
      <c r="AT183" s="151"/>
      <c r="AW183" s="151"/>
      <c r="BI183" s="143" t="s">
        <v>278</v>
      </c>
      <c r="BJ183" s="139" t="s">
        <v>332</v>
      </c>
      <c r="BK183" s="143" t="s">
        <v>280</v>
      </c>
      <c r="BL183" s="122">
        <v>35</v>
      </c>
      <c r="BM183" s="141">
        <v>46036</v>
      </c>
      <c r="BN183" s="156">
        <v>2238444243</v>
      </c>
      <c r="BO183" s="139">
        <v>195</v>
      </c>
      <c r="BP183" s="141">
        <v>46036</v>
      </c>
      <c r="BQ183" s="153">
        <v>14557610</v>
      </c>
      <c r="BR183" s="120"/>
      <c r="BS183" s="121"/>
      <c r="BY183" s="142"/>
      <c r="BZ183" s="151"/>
      <c r="CC183" s="151"/>
      <c r="CF183" s="108"/>
      <c r="CG183" s="108"/>
      <c r="CH183" s="108"/>
      <c r="CI183" s="108"/>
      <c r="CJ183" s="108"/>
      <c r="CK183" s="108"/>
      <c r="CL183" s="108"/>
      <c r="CM183" s="108"/>
      <c r="CN183" s="108"/>
      <c r="CO183" s="108"/>
      <c r="CP183" s="108"/>
      <c r="CQ183" s="108"/>
      <c r="CR183" s="108"/>
      <c r="CS183" s="147" t="s">
        <v>1972</v>
      </c>
      <c r="CT183" s="149">
        <v>1120502507</v>
      </c>
      <c r="CU183" s="139">
        <v>283</v>
      </c>
      <c r="CV183" s="139" t="s">
        <v>770</v>
      </c>
      <c r="CY183" s="143">
        <v>8299</v>
      </c>
      <c r="CZ183" s="143" t="s">
        <v>290</v>
      </c>
      <c r="DA183" s="318">
        <f t="shared" si="9"/>
        <v>14557610</v>
      </c>
      <c r="DB183" s="319">
        <f t="shared" si="10"/>
        <v>0</v>
      </c>
      <c r="DC183" s="318">
        <f t="shared" si="11"/>
        <v>0</v>
      </c>
      <c r="DZ183" s="211" t="s">
        <v>1797</v>
      </c>
      <c r="EA183" s="207" t="s">
        <v>278</v>
      </c>
      <c r="EB183" s="154" t="e">
        <v>#N/A</v>
      </c>
      <c r="EC183" s="142" t="s">
        <v>288</v>
      </c>
      <c r="ED183" s="321"/>
    </row>
    <row r="184" spans="1:134" s="107" customFormat="1" hidden="1" x14ac:dyDescent="0.3">
      <c r="A184" s="145"/>
      <c r="B184" s="145" t="s">
        <v>1798</v>
      </c>
      <c r="C184" s="181">
        <v>17331143</v>
      </c>
      <c r="D184" s="145" t="s">
        <v>1227</v>
      </c>
      <c r="E184" s="145" t="s">
        <v>292</v>
      </c>
      <c r="F184" s="145" t="s">
        <v>542</v>
      </c>
      <c r="G184" s="98">
        <v>46036</v>
      </c>
      <c r="H184" s="104">
        <v>14557610</v>
      </c>
      <c r="I184" s="145" t="s">
        <v>1931</v>
      </c>
      <c r="J184" s="98">
        <v>46036</v>
      </c>
      <c r="K184" s="98">
        <v>46218</v>
      </c>
      <c r="L184" s="145" t="s">
        <v>288</v>
      </c>
      <c r="M184" s="145" t="s">
        <v>288</v>
      </c>
      <c r="N184" s="145" t="s">
        <v>288</v>
      </c>
      <c r="O184" s="122">
        <v>7</v>
      </c>
      <c r="P184" s="104">
        <v>1359777</v>
      </c>
      <c r="Q184" s="150">
        <v>46036</v>
      </c>
      <c r="R184" s="320">
        <v>46053</v>
      </c>
      <c r="S184" s="104">
        <v>2399606</v>
      </c>
      <c r="T184" s="101">
        <v>46054</v>
      </c>
      <c r="U184" s="235">
        <v>46081</v>
      </c>
      <c r="V184" s="104">
        <v>2399606</v>
      </c>
      <c r="W184" s="101">
        <v>46082</v>
      </c>
      <c r="X184" s="320">
        <v>46112</v>
      </c>
      <c r="Y184" s="104">
        <v>2399606</v>
      </c>
      <c r="Z184" s="141">
        <v>46113</v>
      </c>
      <c r="AA184" s="235">
        <v>46142</v>
      </c>
      <c r="AB184" s="104">
        <v>2399606</v>
      </c>
      <c r="AC184" s="141">
        <v>46143</v>
      </c>
      <c r="AD184" s="235">
        <v>46173</v>
      </c>
      <c r="AE184" s="104">
        <v>2399606</v>
      </c>
      <c r="AF184" s="141">
        <v>46174</v>
      </c>
      <c r="AG184" s="235">
        <v>46203</v>
      </c>
      <c r="AH184" s="102">
        <v>1199803</v>
      </c>
      <c r="AI184" s="141">
        <v>46204</v>
      </c>
      <c r="AJ184" s="141">
        <v>46218</v>
      </c>
      <c r="AK184" s="110"/>
      <c r="AN184" s="151"/>
      <c r="AQ184" s="151"/>
      <c r="AT184" s="151"/>
      <c r="AW184" s="151"/>
      <c r="BI184" s="143" t="s">
        <v>278</v>
      </c>
      <c r="BJ184" s="139" t="s">
        <v>332</v>
      </c>
      <c r="BK184" s="143" t="s">
        <v>280</v>
      </c>
      <c r="BL184" s="122">
        <v>35</v>
      </c>
      <c r="BM184" s="141">
        <v>46036</v>
      </c>
      <c r="BN184" s="156">
        <v>2238444243</v>
      </c>
      <c r="BO184" s="139">
        <v>129</v>
      </c>
      <c r="BP184" s="141">
        <v>46036</v>
      </c>
      <c r="BQ184" s="153">
        <v>14557610</v>
      </c>
      <c r="BR184" s="120"/>
      <c r="BS184" s="121"/>
      <c r="BY184" s="142"/>
      <c r="BZ184" s="151"/>
      <c r="CC184" s="151"/>
      <c r="CF184" s="108"/>
      <c r="CG184" s="108"/>
      <c r="CH184" s="108"/>
      <c r="CI184" s="108"/>
      <c r="CJ184" s="108"/>
      <c r="CK184" s="108"/>
      <c r="CL184" s="108"/>
      <c r="CM184" s="108"/>
      <c r="CN184" s="108"/>
      <c r="CO184" s="108"/>
      <c r="CP184" s="121"/>
      <c r="CQ184" s="108"/>
      <c r="CR184" s="108"/>
      <c r="CS184" s="147" t="s">
        <v>1973</v>
      </c>
      <c r="CT184" s="148">
        <v>17331143.699999999</v>
      </c>
      <c r="CU184" s="139">
        <v>283</v>
      </c>
      <c r="CV184" s="139" t="s">
        <v>770</v>
      </c>
      <c r="CY184" s="143">
        <v>8299</v>
      </c>
      <c r="CZ184" s="143" t="s">
        <v>290</v>
      </c>
      <c r="DA184" s="318">
        <f t="shared" si="9"/>
        <v>14557610</v>
      </c>
      <c r="DB184" s="319">
        <f t="shared" si="10"/>
        <v>0</v>
      </c>
      <c r="DC184" s="318">
        <f t="shared" si="11"/>
        <v>0</v>
      </c>
      <c r="DZ184" s="211" t="s">
        <v>1799</v>
      </c>
      <c r="EA184" s="207" t="s">
        <v>278</v>
      </c>
      <c r="EB184" s="154" t="e">
        <v>#N/A</v>
      </c>
      <c r="EC184" s="142" t="s">
        <v>288</v>
      </c>
      <c r="ED184" s="321"/>
    </row>
    <row r="185" spans="1:134" s="107" customFormat="1" hidden="1" x14ac:dyDescent="0.3">
      <c r="A185" s="145"/>
      <c r="B185" s="145" t="s">
        <v>1800</v>
      </c>
      <c r="C185" s="183">
        <v>1015443761</v>
      </c>
      <c r="D185" s="107" t="s">
        <v>1031</v>
      </c>
      <c r="E185" s="145" t="s">
        <v>291</v>
      </c>
      <c r="F185" s="145" t="s">
        <v>1032</v>
      </c>
      <c r="G185" s="98">
        <v>46036</v>
      </c>
      <c r="H185" s="104">
        <v>18331531</v>
      </c>
      <c r="I185" s="145" t="s">
        <v>1931</v>
      </c>
      <c r="J185" s="98">
        <v>46036</v>
      </c>
      <c r="K185" s="98">
        <v>46218</v>
      </c>
      <c r="L185" s="145" t="s">
        <v>288</v>
      </c>
      <c r="M185" s="145" t="s">
        <v>288</v>
      </c>
      <c r="N185" s="145" t="s">
        <v>288</v>
      </c>
      <c r="O185" s="122">
        <v>7</v>
      </c>
      <c r="P185" s="104">
        <v>1712286</v>
      </c>
      <c r="Q185" s="150">
        <v>46036</v>
      </c>
      <c r="R185" s="320">
        <v>46053</v>
      </c>
      <c r="S185" s="104">
        <v>3021681</v>
      </c>
      <c r="T185" s="101">
        <v>46054</v>
      </c>
      <c r="U185" s="235">
        <v>46081</v>
      </c>
      <c r="V185" s="104">
        <v>3021681</v>
      </c>
      <c r="W185" s="101">
        <v>46082</v>
      </c>
      <c r="X185" s="320">
        <v>46112</v>
      </c>
      <c r="Y185" s="104">
        <v>3021681</v>
      </c>
      <c r="Z185" s="141">
        <v>46113</v>
      </c>
      <c r="AA185" s="235">
        <v>46142</v>
      </c>
      <c r="AB185" s="104">
        <v>3021681</v>
      </c>
      <c r="AC185" s="141">
        <v>46143</v>
      </c>
      <c r="AD185" s="235">
        <v>46173</v>
      </c>
      <c r="AE185" s="104">
        <v>3021681</v>
      </c>
      <c r="AF185" s="141">
        <v>46174</v>
      </c>
      <c r="AG185" s="235">
        <v>46203</v>
      </c>
      <c r="AH185" s="102">
        <v>1510840</v>
      </c>
      <c r="AI185" s="141">
        <v>46204</v>
      </c>
      <c r="AJ185" s="141">
        <v>46218</v>
      </c>
      <c r="AK185" s="110"/>
      <c r="AN185" s="151"/>
      <c r="AQ185" s="151"/>
      <c r="AT185" s="151"/>
      <c r="AW185" s="151"/>
      <c r="BI185" s="143" t="s">
        <v>278</v>
      </c>
      <c r="BJ185" s="139" t="s">
        <v>332</v>
      </c>
      <c r="BK185" s="143" t="s">
        <v>280</v>
      </c>
      <c r="BL185" s="122">
        <v>35</v>
      </c>
      <c r="BM185" s="141">
        <v>46036</v>
      </c>
      <c r="BN185" s="156">
        <v>2238444243</v>
      </c>
      <c r="BO185" s="139">
        <v>186</v>
      </c>
      <c r="BP185" s="141">
        <v>46036</v>
      </c>
      <c r="BQ185" s="153">
        <v>18331531</v>
      </c>
      <c r="BR185" s="120"/>
      <c r="BS185" s="121"/>
      <c r="BY185" s="142"/>
      <c r="BZ185" s="151"/>
      <c r="CC185" s="151"/>
      <c r="CF185" s="108"/>
      <c r="CG185" s="108"/>
      <c r="CH185" s="108"/>
      <c r="CI185" s="108"/>
      <c r="CJ185" s="108"/>
      <c r="CK185" s="108"/>
      <c r="CL185" s="108"/>
      <c r="CM185" s="108"/>
      <c r="CN185" s="108"/>
      <c r="CO185" s="108"/>
      <c r="CP185" s="108"/>
      <c r="CQ185" s="108"/>
      <c r="CR185" s="108"/>
      <c r="CS185" s="147" t="s">
        <v>1974</v>
      </c>
      <c r="CT185" s="149">
        <v>1015443761</v>
      </c>
      <c r="CU185" s="139">
        <v>283</v>
      </c>
      <c r="CV185" s="139" t="s">
        <v>770</v>
      </c>
      <c r="CY185" s="143">
        <v>7490</v>
      </c>
      <c r="CZ185" s="143" t="s">
        <v>290</v>
      </c>
      <c r="DA185" s="318">
        <f t="shared" si="9"/>
        <v>18331531</v>
      </c>
      <c r="DB185" s="319">
        <f t="shared" si="10"/>
        <v>0</v>
      </c>
      <c r="DC185" s="318">
        <f t="shared" si="11"/>
        <v>0</v>
      </c>
      <c r="DZ185" s="211" t="s">
        <v>1801</v>
      </c>
      <c r="EA185" s="207" t="s">
        <v>278</v>
      </c>
      <c r="EB185" s="154" t="e">
        <v>#N/A</v>
      </c>
      <c r="EC185" s="142" t="s">
        <v>288</v>
      </c>
      <c r="ED185" s="321"/>
    </row>
    <row r="186" spans="1:134" s="107" customFormat="1" hidden="1" x14ac:dyDescent="0.3">
      <c r="A186" s="180"/>
      <c r="B186" s="145" t="s">
        <v>1802</v>
      </c>
      <c r="C186" s="183">
        <v>3141035</v>
      </c>
      <c r="D186" s="107" t="s">
        <v>533</v>
      </c>
      <c r="E186" s="145" t="s">
        <v>292</v>
      </c>
      <c r="F186" s="145" t="s">
        <v>312</v>
      </c>
      <c r="G186" s="98">
        <v>46036</v>
      </c>
      <c r="H186" s="104">
        <v>12202694</v>
      </c>
      <c r="I186" s="145" t="s">
        <v>1931</v>
      </c>
      <c r="J186" s="98">
        <v>46036</v>
      </c>
      <c r="K186" s="98">
        <v>46218</v>
      </c>
      <c r="L186" s="145" t="s">
        <v>288</v>
      </c>
      <c r="M186" s="145" t="s">
        <v>288</v>
      </c>
      <c r="N186" s="145" t="s">
        <v>288</v>
      </c>
      <c r="O186" s="122">
        <v>7</v>
      </c>
      <c r="P186" s="104">
        <v>1139812</v>
      </c>
      <c r="Q186" s="150">
        <v>46036</v>
      </c>
      <c r="R186" s="320">
        <v>46053</v>
      </c>
      <c r="S186" s="104">
        <v>2011433</v>
      </c>
      <c r="T186" s="101">
        <v>46054</v>
      </c>
      <c r="U186" s="235">
        <v>46081</v>
      </c>
      <c r="V186" s="104">
        <v>2011433</v>
      </c>
      <c r="W186" s="101">
        <v>46082</v>
      </c>
      <c r="X186" s="320">
        <v>46112</v>
      </c>
      <c r="Y186" s="104">
        <v>2011433</v>
      </c>
      <c r="Z186" s="141">
        <v>46113</v>
      </c>
      <c r="AA186" s="235">
        <v>46142</v>
      </c>
      <c r="AB186" s="104">
        <v>2011433</v>
      </c>
      <c r="AC186" s="141">
        <v>46143</v>
      </c>
      <c r="AD186" s="235">
        <v>46173</v>
      </c>
      <c r="AE186" s="104">
        <v>2011433</v>
      </c>
      <c r="AF186" s="141">
        <v>46174</v>
      </c>
      <c r="AG186" s="235">
        <v>46203</v>
      </c>
      <c r="AH186" s="102">
        <v>1005717</v>
      </c>
      <c r="AI186" s="141">
        <v>46204</v>
      </c>
      <c r="AJ186" s="141">
        <v>46218</v>
      </c>
      <c r="AK186" s="110"/>
      <c r="AN186" s="151"/>
      <c r="AQ186" s="151"/>
      <c r="AT186" s="151"/>
      <c r="AW186" s="151"/>
      <c r="BI186" s="143" t="s">
        <v>278</v>
      </c>
      <c r="BJ186" s="139" t="s">
        <v>332</v>
      </c>
      <c r="BK186" s="143" t="s">
        <v>280</v>
      </c>
      <c r="BL186" s="122">
        <v>35</v>
      </c>
      <c r="BM186" s="141">
        <v>46036</v>
      </c>
      <c r="BN186" s="156">
        <v>2238444243</v>
      </c>
      <c r="BO186" s="139">
        <v>125</v>
      </c>
      <c r="BP186" s="141">
        <v>46036</v>
      </c>
      <c r="BQ186" s="153">
        <v>12202694</v>
      </c>
      <c r="BR186" s="120"/>
      <c r="BS186" s="121"/>
      <c r="BY186" s="142"/>
      <c r="BZ186" s="151"/>
      <c r="CC186" s="151"/>
      <c r="CF186" s="108"/>
      <c r="CG186" s="108"/>
      <c r="CH186" s="108"/>
      <c r="CI186" s="108"/>
      <c r="CJ186" s="108"/>
      <c r="CK186" s="108"/>
      <c r="CL186" s="108"/>
      <c r="CM186" s="108"/>
      <c r="CN186" s="108"/>
      <c r="CO186" s="108"/>
      <c r="CP186" s="121"/>
      <c r="CQ186" s="108"/>
      <c r="CR186" s="108"/>
      <c r="CS186" s="147" t="s">
        <v>1975</v>
      </c>
      <c r="CT186" s="149">
        <v>3141035.3</v>
      </c>
      <c r="CU186" s="139">
        <v>283</v>
      </c>
      <c r="CV186" s="139" t="s">
        <v>770</v>
      </c>
      <c r="CY186" s="143">
        <v>8299</v>
      </c>
      <c r="CZ186" s="143" t="s">
        <v>290</v>
      </c>
      <c r="DA186" s="318">
        <f t="shared" si="9"/>
        <v>12202694</v>
      </c>
      <c r="DB186" s="319">
        <f t="shared" si="10"/>
        <v>0</v>
      </c>
      <c r="DC186" s="318">
        <f t="shared" si="11"/>
        <v>0</v>
      </c>
      <c r="DZ186" s="211" t="s">
        <v>1803</v>
      </c>
      <c r="EA186" s="160" t="s">
        <v>278</v>
      </c>
      <c r="EB186" s="154" t="e">
        <v>#N/A</v>
      </c>
      <c r="EC186" s="142" t="s">
        <v>288</v>
      </c>
      <c r="ED186" s="321"/>
    </row>
    <row r="187" spans="1:134" s="107" customFormat="1" hidden="1" x14ac:dyDescent="0.3">
      <c r="A187" s="145"/>
      <c r="B187" s="145" t="s">
        <v>1804</v>
      </c>
      <c r="C187" s="183">
        <v>86043073</v>
      </c>
      <c r="D187" s="107" t="s">
        <v>1148</v>
      </c>
      <c r="E187" s="145" t="s">
        <v>292</v>
      </c>
      <c r="F187" s="145" t="s">
        <v>538</v>
      </c>
      <c r="G187" s="98">
        <v>46036</v>
      </c>
      <c r="H187" s="104">
        <v>16270260</v>
      </c>
      <c r="I187" s="145" t="s">
        <v>1931</v>
      </c>
      <c r="J187" s="98">
        <v>46036</v>
      </c>
      <c r="K187" s="98">
        <v>46218</v>
      </c>
      <c r="L187" s="145" t="s">
        <v>288</v>
      </c>
      <c r="M187" s="145" t="s">
        <v>288</v>
      </c>
      <c r="N187" s="145" t="s">
        <v>288</v>
      </c>
      <c r="O187" s="122">
        <v>7</v>
      </c>
      <c r="P187" s="104">
        <v>1519750</v>
      </c>
      <c r="Q187" s="150">
        <v>46036</v>
      </c>
      <c r="R187" s="320">
        <v>46053</v>
      </c>
      <c r="S187" s="104">
        <v>2681911</v>
      </c>
      <c r="T187" s="101">
        <v>46054</v>
      </c>
      <c r="U187" s="235">
        <v>46081</v>
      </c>
      <c r="V187" s="104">
        <v>2681911</v>
      </c>
      <c r="W187" s="101">
        <v>46082</v>
      </c>
      <c r="X187" s="320">
        <v>46112</v>
      </c>
      <c r="Y187" s="104">
        <v>2681911</v>
      </c>
      <c r="Z187" s="141">
        <v>46113</v>
      </c>
      <c r="AA187" s="235">
        <v>46142</v>
      </c>
      <c r="AB187" s="104">
        <v>2681911</v>
      </c>
      <c r="AC187" s="141">
        <v>46143</v>
      </c>
      <c r="AD187" s="235">
        <v>46173</v>
      </c>
      <c r="AE187" s="104">
        <v>2681911</v>
      </c>
      <c r="AF187" s="141">
        <v>46174</v>
      </c>
      <c r="AG187" s="235">
        <v>46203</v>
      </c>
      <c r="AH187" s="102">
        <v>1340955</v>
      </c>
      <c r="AI187" s="141">
        <v>46204</v>
      </c>
      <c r="AJ187" s="141">
        <v>46218</v>
      </c>
      <c r="AK187" s="110"/>
      <c r="AN187" s="151"/>
      <c r="AQ187" s="151"/>
      <c r="AT187" s="151"/>
      <c r="AW187" s="151"/>
      <c r="BI187" s="143" t="s">
        <v>278</v>
      </c>
      <c r="BJ187" s="139" t="s">
        <v>332</v>
      </c>
      <c r="BK187" s="143" t="s">
        <v>280</v>
      </c>
      <c r="BL187" s="122">
        <v>35</v>
      </c>
      <c r="BM187" s="141">
        <v>46036</v>
      </c>
      <c r="BN187" s="156">
        <v>2238444243</v>
      </c>
      <c r="BO187" s="139">
        <v>161</v>
      </c>
      <c r="BP187" s="141">
        <v>46036</v>
      </c>
      <c r="BQ187" s="153">
        <v>16270260</v>
      </c>
      <c r="BR187" s="120"/>
      <c r="BS187" s="121"/>
      <c r="BY187" s="142"/>
      <c r="BZ187" s="151"/>
      <c r="CC187" s="151"/>
      <c r="CF187" s="108"/>
      <c r="CG187" s="108"/>
      <c r="CH187" s="108"/>
      <c r="CI187" s="108"/>
      <c r="CJ187" s="108"/>
      <c r="CK187" s="108"/>
      <c r="CL187" s="108"/>
      <c r="CM187" s="108"/>
      <c r="CN187" s="108"/>
      <c r="CO187" s="108"/>
      <c r="CP187" s="121"/>
      <c r="CQ187" s="108"/>
      <c r="CR187" s="108"/>
      <c r="CS187" s="147" t="s">
        <v>1976</v>
      </c>
      <c r="CT187" s="149">
        <v>86043073</v>
      </c>
      <c r="CU187" s="139">
        <v>283</v>
      </c>
      <c r="CV187" s="139" t="s">
        <v>770</v>
      </c>
      <c r="CY187" s="143">
        <v>8299</v>
      </c>
      <c r="CZ187" s="143" t="s">
        <v>290</v>
      </c>
      <c r="DA187" s="318">
        <f t="shared" si="9"/>
        <v>16270260</v>
      </c>
      <c r="DB187" s="319">
        <f t="shared" si="10"/>
        <v>0</v>
      </c>
      <c r="DC187" s="318">
        <f t="shared" si="11"/>
        <v>0</v>
      </c>
      <c r="DZ187" s="211" t="s">
        <v>1805</v>
      </c>
      <c r="EA187" s="165" t="s">
        <v>278</v>
      </c>
      <c r="EB187" s="154" t="e">
        <v>#N/A</v>
      </c>
      <c r="EC187" s="142" t="s">
        <v>288</v>
      </c>
      <c r="ED187" s="321"/>
    </row>
    <row r="188" spans="1:134" s="107" customFormat="1" hidden="1" x14ac:dyDescent="0.3">
      <c r="A188" s="145" t="s">
        <v>311</v>
      </c>
      <c r="B188" s="145" t="s">
        <v>1806</v>
      </c>
      <c r="C188" s="181">
        <v>86067601</v>
      </c>
      <c r="D188" s="145" t="s">
        <v>434</v>
      </c>
      <c r="E188" s="145" t="s">
        <v>292</v>
      </c>
      <c r="F188" s="145" t="s">
        <v>312</v>
      </c>
      <c r="G188" s="98">
        <v>46036</v>
      </c>
      <c r="H188" s="104">
        <v>12202694</v>
      </c>
      <c r="I188" s="145" t="s">
        <v>1931</v>
      </c>
      <c r="J188" s="98">
        <v>46036</v>
      </c>
      <c r="K188" s="98">
        <v>46218</v>
      </c>
      <c r="L188" s="145" t="s">
        <v>288</v>
      </c>
      <c r="M188" s="145" t="s">
        <v>288</v>
      </c>
      <c r="N188" s="145" t="s">
        <v>288</v>
      </c>
      <c r="O188" s="122">
        <v>7</v>
      </c>
      <c r="P188" s="104">
        <v>1139812</v>
      </c>
      <c r="Q188" s="150">
        <v>46036</v>
      </c>
      <c r="R188" s="320">
        <v>46053</v>
      </c>
      <c r="S188" s="104">
        <v>2011433</v>
      </c>
      <c r="T188" s="101">
        <v>46054</v>
      </c>
      <c r="U188" s="235">
        <v>46081</v>
      </c>
      <c r="V188" s="104">
        <v>2011433</v>
      </c>
      <c r="W188" s="101">
        <v>46082</v>
      </c>
      <c r="X188" s="320">
        <v>46112</v>
      </c>
      <c r="Y188" s="104">
        <v>2011433</v>
      </c>
      <c r="Z188" s="141">
        <v>46113</v>
      </c>
      <c r="AA188" s="235">
        <v>46142</v>
      </c>
      <c r="AB188" s="104">
        <v>2011433</v>
      </c>
      <c r="AC188" s="141">
        <v>46143</v>
      </c>
      <c r="AD188" s="235">
        <v>46173</v>
      </c>
      <c r="AE188" s="104">
        <v>2011433</v>
      </c>
      <c r="AF188" s="141">
        <v>46174</v>
      </c>
      <c r="AG188" s="235">
        <v>46203</v>
      </c>
      <c r="AH188" s="102">
        <v>1005717</v>
      </c>
      <c r="AI188" s="141">
        <v>46204</v>
      </c>
      <c r="AJ188" s="141">
        <v>46218</v>
      </c>
      <c r="AK188" s="110"/>
      <c r="AN188" s="151"/>
      <c r="AQ188" s="151"/>
      <c r="AT188" s="151"/>
      <c r="AW188" s="151"/>
      <c r="BI188" s="143" t="s">
        <v>278</v>
      </c>
      <c r="BJ188" s="139" t="s">
        <v>332</v>
      </c>
      <c r="BK188" s="143" t="s">
        <v>280</v>
      </c>
      <c r="BL188" s="122">
        <v>35</v>
      </c>
      <c r="BM188" s="141">
        <v>46036</v>
      </c>
      <c r="BN188" s="156">
        <v>2238444243</v>
      </c>
      <c r="BO188" s="139">
        <v>170</v>
      </c>
      <c r="BP188" s="141">
        <v>46036</v>
      </c>
      <c r="BQ188" s="153">
        <v>12202694</v>
      </c>
      <c r="BR188" s="120"/>
      <c r="BS188" s="121"/>
      <c r="BY188" s="142"/>
      <c r="BZ188" s="151"/>
      <c r="CC188" s="151"/>
      <c r="CF188" s="108"/>
      <c r="CG188" s="108"/>
      <c r="CH188" s="108"/>
      <c r="CI188" s="108"/>
      <c r="CJ188" s="108"/>
      <c r="CK188" s="108"/>
      <c r="CL188" s="108"/>
      <c r="CM188" s="108"/>
      <c r="CN188" s="108"/>
      <c r="CO188" s="108"/>
      <c r="CP188" s="108"/>
      <c r="CQ188" s="108"/>
      <c r="CR188" s="108"/>
      <c r="CS188" s="147" t="s">
        <v>1908</v>
      </c>
      <c r="CT188" s="148">
        <v>86067601</v>
      </c>
      <c r="CU188" s="139">
        <v>283</v>
      </c>
      <c r="CV188" s="139" t="s">
        <v>770</v>
      </c>
      <c r="CY188" s="143">
        <v>8299</v>
      </c>
      <c r="CZ188" s="143" t="s">
        <v>290</v>
      </c>
      <c r="DA188" s="318">
        <f t="shared" si="9"/>
        <v>12202694</v>
      </c>
      <c r="DB188" s="319">
        <f t="shared" si="10"/>
        <v>0</v>
      </c>
      <c r="DC188" s="318">
        <f t="shared" si="11"/>
        <v>0</v>
      </c>
      <c r="DZ188" s="211" t="s">
        <v>1807</v>
      </c>
      <c r="EA188" s="207" t="s">
        <v>278</v>
      </c>
      <c r="EB188" s="154" t="e">
        <v>#N/A</v>
      </c>
      <c r="EC188" s="142" t="s">
        <v>288</v>
      </c>
      <c r="ED188" s="321"/>
    </row>
    <row r="189" spans="1:134" s="107" customFormat="1" hidden="1" x14ac:dyDescent="0.3">
      <c r="A189" s="145" t="s">
        <v>311</v>
      </c>
      <c r="B189" s="145" t="s">
        <v>1808</v>
      </c>
      <c r="C189" s="183">
        <v>86049427</v>
      </c>
      <c r="D189" s="145" t="s">
        <v>545</v>
      </c>
      <c r="E189" s="145" t="s">
        <v>292</v>
      </c>
      <c r="F189" s="145" t="s">
        <v>546</v>
      </c>
      <c r="G189" s="98">
        <v>46036</v>
      </c>
      <c r="H189" s="104">
        <v>14557610</v>
      </c>
      <c r="I189" s="145" t="s">
        <v>1931</v>
      </c>
      <c r="J189" s="98">
        <v>46036</v>
      </c>
      <c r="K189" s="98">
        <v>46218</v>
      </c>
      <c r="L189" s="145" t="s">
        <v>288</v>
      </c>
      <c r="M189" s="145" t="s">
        <v>288</v>
      </c>
      <c r="N189" s="145" t="s">
        <v>288</v>
      </c>
      <c r="O189" s="122">
        <v>7</v>
      </c>
      <c r="P189" s="104">
        <v>1359777</v>
      </c>
      <c r="Q189" s="150">
        <v>46036</v>
      </c>
      <c r="R189" s="320">
        <v>46053</v>
      </c>
      <c r="S189" s="104">
        <v>2399606</v>
      </c>
      <c r="T189" s="101">
        <v>46054</v>
      </c>
      <c r="U189" s="235">
        <v>46081</v>
      </c>
      <c r="V189" s="104">
        <v>2399606</v>
      </c>
      <c r="W189" s="101">
        <v>46082</v>
      </c>
      <c r="X189" s="320">
        <v>46112</v>
      </c>
      <c r="Y189" s="104">
        <v>2399606</v>
      </c>
      <c r="Z189" s="141">
        <v>46113</v>
      </c>
      <c r="AA189" s="235">
        <v>46142</v>
      </c>
      <c r="AB189" s="104">
        <v>2399606</v>
      </c>
      <c r="AC189" s="141">
        <v>46143</v>
      </c>
      <c r="AD189" s="235">
        <v>46173</v>
      </c>
      <c r="AE189" s="104">
        <v>2399606</v>
      </c>
      <c r="AF189" s="141">
        <v>46174</v>
      </c>
      <c r="AG189" s="235">
        <v>46203</v>
      </c>
      <c r="AH189" s="102">
        <v>1199803</v>
      </c>
      <c r="AI189" s="141">
        <v>46204</v>
      </c>
      <c r="AJ189" s="141">
        <v>46218</v>
      </c>
      <c r="AK189" s="110"/>
      <c r="AN189" s="151"/>
      <c r="AQ189" s="151"/>
      <c r="AT189" s="151"/>
      <c r="AW189" s="151"/>
      <c r="BI189" s="143" t="s">
        <v>278</v>
      </c>
      <c r="BJ189" s="139" t="s">
        <v>332</v>
      </c>
      <c r="BK189" s="143" t="s">
        <v>280</v>
      </c>
      <c r="BL189" s="122">
        <v>35</v>
      </c>
      <c r="BM189" s="141">
        <v>46036</v>
      </c>
      <c r="BN189" s="156">
        <v>2238444243</v>
      </c>
      <c r="BO189" s="139">
        <v>166</v>
      </c>
      <c r="BP189" s="141">
        <v>46036</v>
      </c>
      <c r="BQ189" s="153">
        <v>14557610</v>
      </c>
      <c r="BR189" s="120"/>
      <c r="BS189" s="121"/>
      <c r="BY189" s="142"/>
      <c r="BZ189" s="151"/>
      <c r="CC189" s="151"/>
      <c r="CF189" s="108"/>
      <c r="CG189" s="108"/>
      <c r="CH189" s="108"/>
      <c r="CI189" s="108"/>
      <c r="CJ189" s="108"/>
      <c r="CK189" s="108"/>
      <c r="CL189" s="108"/>
      <c r="CM189" s="108"/>
      <c r="CN189" s="108"/>
      <c r="CO189" s="108"/>
      <c r="CP189" s="121"/>
      <c r="CQ189" s="108"/>
      <c r="CR189" s="108"/>
      <c r="CS189" s="147" t="s">
        <v>1977</v>
      </c>
      <c r="CT189" s="148">
        <v>86049427</v>
      </c>
      <c r="CU189" s="139">
        <v>283</v>
      </c>
      <c r="CV189" s="139" t="s">
        <v>770</v>
      </c>
      <c r="CY189" s="143">
        <v>4321</v>
      </c>
      <c r="CZ189" s="143" t="s">
        <v>289</v>
      </c>
      <c r="DA189" s="318">
        <f t="shared" si="9"/>
        <v>14557610</v>
      </c>
      <c r="DB189" s="319">
        <f t="shared" si="10"/>
        <v>0</v>
      </c>
      <c r="DC189" s="318">
        <f t="shared" si="11"/>
        <v>0</v>
      </c>
      <c r="DZ189" s="211" t="s">
        <v>1809</v>
      </c>
      <c r="EA189" s="160" t="s">
        <v>278</v>
      </c>
      <c r="EB189" s="154" t="e">
        <v>#N/A</v>
      </c>
      <c r="EC189" s="142" t="s">
        <v>288</v>
      </c>
      <c r="ED189" s="321"/>
    </row>
    <row r="190" spans="1:134" s="107" customFormat="1" hidden="1" x14ac:dyDescent="0.3">
      <c r="A190" s="145" t="s">
        <v>311</v>
      </c>
      <c r="B190" s="145" t="s">
        <v>1810</v>
      </c>
      <c r="C190" s="181">
        <v>17347467</v>
      </c>
      <c r="D190" s="145" t="s">
        <v>547</v>
      </c>
      <c r="E190" s="145" t="s">
        <v>292</v>
      </c>
      <c r="F190" s="145" t="s">
        <v>312</v>
      </c>
      <c r="G190" s="98">
        <v>46036</v>
      </c>
      <c r="H190" s="104">
        <v>14557610</v>
      </c>
      <c r="I190" s="145" t="s">
        <v>1931</v>
      </c>
      <c r="J190" s="98">
        <v>46036</v>
      </c>
      <c r="K190" s="98">
        <v>46218</v>
      </c>
      <c r="L190" s="145" t="s">
        <v>288</v>
      </c>
      <c r="M190" s="145" t="s">
        <v>288</v>
      </c>
      <c r="N190" s="145" t="s">
        <v>288</v>
      </c>
      <c r="O190" s="122">
        <v>7</v>
      </c>
      <c r="P190" s="104">
        <v>1359777</v>
      </c>
      <c r="Q190" s="150">
        <v>46036</v>
      </c>
      <c r="R190" s="320">
        <v>46053</v>
      </c>
      <c r="S190" s="104">
        <v>2399606</v>
      </c>
      <c r="T190" s="101">
        <v>46054</v>
      </c>
      <c r="U190" s="235">
        <v>46081</v>
      </c>
      <c r="V190" s="104">
        <v>2399606</v>
      </c>
      <c r="W190" s="101">
        <v>46082</v>
      </c>
      <c r="X190" s="320">
        <v>46112</v>
      </c>
      <c r="Y190" s="104">
        <v>2399606</v>
      </c>
      <c r="Z190" s="141">
        <v>46113</v>
      </c>
      <c r="AA190" s="235">
        <v>46142</v>
      </c>
      <c r="AB190" s="104">
        <v>2399606</v>
      </c>
      <c r="AC190" s="141">
        <v>46143</v>
      </c>
      <c r="AD190" s="235">
        <v>46173</v>
      </c>
      <c r="AE190" s="104">
        <v>2399606</v>
      </c>
      <c r="AF190" s="141">
        <v>46174</v>
      </c>
      <c r="AG190" s="235">
        <v>46203</v>
      </c>
      <c r="AH190" s="102">
        <v>1199803</v>
      </c>
      <c r="AI190" s="141">
        <v>46204</v>
      </c>
      <c r="AJ190" s="141">
        <v>46218</v>
      </c>
      <c r="AK190" s="110"/>
      <c r="AN190" s="151"/>
      <c r="AQ190" s="151"/>
      <c r="AT190" s="151"/>
      <c r="AW190" s="151"/>
      <c r="BI190" s="143" t="s">
        <v>278</v>
      </c>
      <c r="BJ190" s="139" t="s">
        <v>332</v>
      </c>
      <c r="BK190" s="143" t="s">
        <v>280</v>
      </c>
      <c r="BL190" s="122">
        <v>35</v>
      </c>
      <c r="BM190" s="141">
        <v>46036</v>
      </c>
      <c r="BN190" s="156">
        <v>2238444243</v>
      </c>
      <c r="BO190" s="139">
        <v>134</v>
      </c>
      <c r="BP190" s="141">
        <v>46036</v>
      </c>
      <c r="BQ190" s="153">
        <v>14557610</v>
      </c>
      <c r="BR190" s="120"/>
      <c r="BS190" s="121"/>
      <c r="BY190" s="142"/>
      <c r="BZ190" s="151"/>
      <c r="CC190" s="151"/>
      <c r="CF190" s="108"/>
      <c r="CG190" s="108"/>
      <c r="CH190" s="108"/>
      <c r="CI190" s="108"/>
      <c r="CJ190" s="108"/>
      <c r="CK190" s="108"/>
      <c r="CL190" s="108"/>
      <c r="CM190" s="108"/>
      <c r="CN190" s="108"/>
      <c r="CO190" s="108"/>
      <c r="CP190" s="108"/>
      <c r="CQ190" s="108"/>
      <c r="CR190" s="108"/>
      <c r="CS190" s="147" t="s">
        <v>1978</v>
      </c>
      <c r="CT190" s="100">
        <v>17347467</v>
      </c>
      <c r="CU190" s="139">
        <v>283</v>
      </c>
      <c r="CV190" s="139" t="s">
        <v>770</v>
      </c>
      <c r="CY190" s="143">
        <v>8299</v>
      </c>
      <c r="CZ190" s="143" t="s">
        <v>290</v>
      </c>
      <c r="DA190" s="318">
        <f t="shared" si="9"/>
        <v>14557610</v>
      </c>
      <c r="DB190" s="319">
        <f t="shared" si="10"/>
        <v>0</v>
      </c>
      <c r="DC190" s="318">
        <f t="shared" si="11"/>
        <v>0</v>
      </c>
      <c r="DZ190" s="211" t="s">
        <v>1811</v>
      </c>
      <c r="EA190" s="207" t="s">
        <v>278</v>
      </c>
      <c r="EB190" s="154" t="e">
        <v>#N/A</v>
      </c>
      <c r="EC190" s="142" t="s">
        <v>288</v>
      </c>
      <c r="ED190" s="321"/>
    </row>
    <row r="191" spans="1:134" s="107" customFormat="1" hidden="1" x14ac:dyDescent="0.3">
      <c r="A191" s="145" t="s">
        <v>311</v>
      </c>
      <c r="B191" s="145" t="s">
        <v>1812</v>
      </c>
      <c r="C191" s="181">
        <v>86071891</v>
      </c>
      <c r="D191" s="145" t="s">
        <v>1228</v>
      </c>
      <c r="E191" s="145" t="s">
        <v>292</v>
      </c>
      <c r="F191" s="145" t="s">
        <v>312</v>
      </c>
      <c r="G191" s="98">
        <v>46036</v>
      </c>
      <c r="H191" s="104">
        <v>12202694</v>
      </c>
      <c r="I191" s="145" t="s">
        <v>1931</v>
      </c>
      <c r="J191" s="98">
        <v>46036</v>
      </c>
      <c r="K191" s="98">
        <v>46218</v>
      </c>
      <c r="L191" s="145" t="s">
        <v>288</v>
      </c>
      <c r="M191" s="145" t="s">
        <v>288</v>
      </c>
      <c r="N191" s="145" t="s">
        <v>288</v>
      </c>
      <c r="O191" s="122">
        <v>7</v>
      </c>
      <c r="P191" s="104">
        <v>1139812</v>
      </c>
      <c r="Q191" s="150">
        <v>46036</v>
      </c>
      <c r="R191" s="320">
        <v>46053</v>
      </c>
      <c r="S191" s="104">
        <v>2011433</v>
      </c>
      <c r="T191" s="101">
        <v>46054</v>
      </c>
      <c r="U191" s="235">
        <v>46081</v>
      </c>
      <c r="V191" s="104">
        <v>2011433</v>
      </c>
      <c r="W191" s="101">
        <v>46082</v>
      </c>
      <c r="X191" s="320">
        <v>46112</v>
      </c>
      <c r="Y191" s="104">
        <v>2011433</v>
      </c>
      <c r="Z191" s="141">
        <v>46113</v>
      </c>
      <c r="AA191" s="235">
        <v>46142</v>
      </c>
      <c r="AB191" s="104">
        <v>2011433</v>
      </c>
      <c r="AC191" s="141">
        <v>46143</v>
      </c>
      <c r="AD191" s="235">
        <v>46173</v>
      </c>
      <c r="AE191" s="104">
        <v>2011433</v>
      </c>
      <c r="AF191" s="141">
        <v>46174</v>
      </c>
      <c r="AG191" s="235">
        <v>46203</v>
      </c>
      <c r="AH191" s="102">
        <v>1005717</v>
      </c>
      <c r="AI191" s="141">
        <v>46204</v>
      </c>
      <c r="AJ191" s="141">
        <v>46218</v>
      </c>
      <c r="AK191" s="110"/>
      <c r="AN191" s="151"/>
      <c r="AQ191" s="151"/>
      <c r="AT191" s="151"/>
      <c r="AW191" s="151"/>
      <c r="BI191" s="143" t="s">
        <v>278</v>
      </c>
      <c r="BJ191" s="139" t="s">
        <v>332</v>
      </c>
      <c r="BK191" s="143" t="s">
        <v>280</v>
      </c>
      <c r="BL191" s="122">
        <v>35</v>
      </c>
      <c r="BM191" s="141">
        <v>46036</v>
      </c>
      <c r="BN191" s="156">
        <v>2238444243</v>
      </c>
      <c r="BO191" s="139">
        <v>171</v>
      </c>
      <c r="BP191" s="141">
        <v>46036</v>
      </c>
      <c r="BQ191" s="153">
        <v>12202694</v>
      </c>
      <c r="BR191" s="120"/>
      <c r="BS191" s="121"/>
      <c r="BY191" s="142"/>
      <c r="BZ191" s="151"/>
      <c r="CC191" s="151"/>
      <c r="CF191" s="108"/>
      <c r="CG191" s="108"/>
      <c r="CH191" s="108"/>
      <c r="CI191" s="108"/>
      <c r="CJ191" s="108"/>
      <c r="CK191" s="108"/>
      <c r="CL191" s="108"/>
      <c r="CM191" s="108"/>
      <c r="CN191" s="108"/>
      <c r="CO191" s="108"/>
      <c r="CP191" s="121"/>
      <c r="CQ191" s="108"/>
      <c r="CR191" s="108"/>
      <c r="CS191" s="147" t="s">
        <v>1908</v>
      </c>
      <c r="CT191" s="148">
        <v>86071891</v>
      </c>
      <c r="CU191" s="139">
        <v>283</v>
      </c>
      <c r="CV191" s="139" t="s">
        <v>770</v>
      </c>
      <c r="CY191" s="143">
        <v>7490</v>
      </c>
      <c r="CZ191" s="143" t="s">
        <v>290</v>
      </c>
      <c r="DA191" s="318">
        <f t="shared" si="9"/>
        <v>12202694</v>
      </c>
      <c r="DB191" s="319">
        <f t="shared" si="10"/>
        <v>0</v>
      </c>
      <c r="DC191" s="318">
        <f t="shared" si="11"/>
        <v>0</v>
      </c>
      <c r="DZ191" s="211" t="s">
        <v>1813</v>
      </c>
      <c r="EA191" s="160" t="s">
        <v>278</v>
      </c>
      <c r="EB191" s="154" t="e">
        <v>#N/A</v>
      </c>
      <c r="EC191" s="142" t="s">
        <v>288</v>
      </c>
      <c r="ED191" s="321"/>
    </row>
    <row r="192" spans="1:134" s="107" customFormat="1" hidden="1" x14ac:dyDescent="0.3">
      <c r="A192" s="145" t="s">
        <v>311</v>
      </c>
      <c r="B192" s="145" t="s">
        <v>1814</v>
      </c>
      <c r="C192" s="181">
        <v>86048717</v>
      </c>
      <c r="D192" s="145" t="s">
        <v>695</v>
      </c>
      <c r="E192" s="145" t="s">
        <v>292</v>
      </c>
      <c r="F192" s="145" t="s">
        <v>312</v>
      </c>
      <c r="G192" s="98">
        <v>46036</v>
      </c>
      <c r="H192" s="104">
        <v>12202694</v>
      </c>
      <c r="I192" s="145" t="s">
        <v>1931</v>
      </c>
      <c r="J192" s="98">
        <v>46036</v>
      </c>
      <c r="K192" s="98">
        <v>46218</v>
      </c>
      <c r="L192" s="145" t="s">
        <v>288</v>
      </c>
      <c r="M192" s="145" t="s">
        <v>288</v>
      </c>
      <c r="N192" s="145" t="s">
        <v>288</v>
      </c>
      <c r="O192" s="122">
        <v>7</v>
      </c>
      <c r="P192" s="104">
        <v>1139812</v>
      </c>
      <c r="Q192" s="150">
        <v>46036</v>
      </c>
      <c r="R192" s="320">
        <v>46053</v>
      </c>
      <c r="S192" s="104">
        <v>2011433</v>
      </c>
      <c r="T192" s="101">
        <v>46054</v>
      </c>
      <c r="U192" s="235">
        <v>46081</v>
      </c>
      <c r="V192" s="104">
        <v>2011433</v>
      </c>
      <c r="W192" s="101">
        <v>46082</v>
      </c>
      <c r="X192" s="320">
        <v>46112</v>
      </c>
      <c r="Y192" s="104">
        <v>2011433</v>
      </c>
      <c r="Z192" s="141">
        <v>46113</v>
      </c>
      <c r="AA192" s="235">
        <v>46142</v>
      </c>
      <c r="AB192" s="104">
        <v>2011433</v>
      </c>
      <c r="AC192" s="141">
        <v>46143</v>
      </c>
      <c r="AD192" s="235">
        <v>46173</v>
      </c>
      <c r="AE192" s="104">
        <v>2011433</v>
      </c>
      <c r="AF192" s="141">
        <v>46174</v>
      </c>
      <c r="AG192" s="235">
        <v>46203</v>
      </c>
      <c r="AH192" s="102">
        <v>1005717</v>
      </c>
      <c r="AI192" s="141">
        <v>46204</v>
      </c>
      <c r="AJ192" s="141">
        <v>46218</v>
      </c>
      <c r="AK192" s="110"/>
      <c r="AN192" s="151"/>
      <c r="AQ192" s="151"/>
      <c r="AT192" s="151"/>
      <c r="AW192" s="151"/>
      <c r="BI192" s="143" t="s">
        <v>278</v>
      </c>
      <c r="BJ192" s="139" t="s">
        <v>332</v>
      </c>
      <c r="BK192" s="143" t="s">
        <v>280</v>
      </c>
      <c r="BL192" s="122">
        <v>35</v>
      </c>
      <c r="BM192" s="141">
        <v>46036</v>
      </c>
      <c r="BN192" s="156">
        <v>2238444243</v>
      </c>
      <c r="BO192" s="139">
        <v>165</v>
      </c>
      <c r="BP192" s="141">
        <v>46036</v>
      </c>
      <c r="BQ192" s="153">
        <v>12202694</v>
      </c>
      <c r="BR192" s="120"/>
      <c r="BS192" s="121"/>
      <c r="BY192" s="142"/>
      <c r="BZ192" s="151"/>
      <c r="CC192" s="151"/>
      <c r="CF192" s="108"/>
      <c r="CG192" s="108"/>
      <c r="CH192" s="108"/>
      <c r="CI192" s="108"/>
      <c r="CJ192" s="108"/>
      <c r="CK192" s="108"/>
      <c r="CL192" s="108"/>
      <c r="CM192" s="108"/>
      <c r="CN192" s="108"/>
      <c r="CO192" s="108"/>
      <c r="CP192" s="121"/>
      <c r="CQ192" s="108"/>
      <c r="CR192" s="108"/>
      <c r="CS192" s="147" t="s">
        <v>1908</v>
      </c>
      <c r="CT192" s="149">
        <v>86048717.200000003</v>
      </c>
      <c r="CU192" s="139">
        <v>283</v>
      </c>
      <c r="CV192" s="139" t="s">
        <v>770</v>
      </c>
      <c r="CY192" s="143">
        <v>8299</v>
      </c>
      <c r="CZ192" s="143" t="s">
        <v>290</v>
      </c>
      <c r="DA192" s="318">
        <f t="shared" si="9"/>
        <v>12202694</v>
      </c>
      <c r="DB192" s="319">
        <f t="shared" si="10"/>
        <v>0</v>
      </c>
      <c r="DC192" s="318">
        <f t="shared" si="11"/>
        <v>0</v>
      </c>
      <c r="DZ192" s="211" t="s">
        <v>1815</v>
      </c>
      <c r="EA192" s="207" t="s">
        <v>278</v>
      </c>
      <c r="EB192" s="154" t="e">
        <v>#N/A</v>
      </c>
      <c r="EC192" s="142" t="s">
        <v>288</v>
      </c>
      <c r="ED192" s="321"/>
    </row>
    <row r="193" spans="1:134" s="107" customFormat="1" hidden="1" x14ac:dyDescent="0.3">
      <c r="A193" s="145" t="s">
        <v>311</v>
      </c>
      <c r="B193" s="145" t="s">
        <v>1816</v>
      </c>
      <c r="C193" s="181">
        <v>86048506</v>
      </c>
      <c r="D193" s="145" t="s">
        <v>896</v>
      </c>
      <c r="E193" s="145" t="s">
        <v>292</v>
      </c>
      <c r="F193" s="145" t="s">
        <v>312</v>
      </c>
      <c r="G193" s="98">
        <v>46036</v>
      </c>
      <c r="H193" s="104">
        <v>12202694</v>
      </c>
      <c r="I193" s="145" t="s">
        <v>1931</v>
      </c>
      <c r="J193" s="98">
        <v>46036</v>
      </c>
      <c r="K193" s="98">
        <v>46218</v>
      </c>
      <c r="L193" s="145" t="s">
        <v>288</v>
      </c>
      <c r="M193" s="145" t="s">
        <v>288</v>
      </c>
      <c r="N193" s="145" t="s">
        <v>288</v>
      </c>
      <c r="O193" s="122">
        <v>7</v>
      </c>
      <c r="P193" s="104">
        <v>1139812</v>
      </c>
      <c r="Q193" s="150">
        <v>46036</v>
      </c>
      <c r="R193" s="320">
        <v>46053</v>
      </c>
      <c r="S193" s="104">
        <v>2011433</v>
      </c>
      <c r="T193" s="101">
        <v>46054</v>
      </c>
      <c r="U193" s="235">
        <v>46081</v>
      </c>
      <c r="V193" s="104">
        <v>2011433</v>
      </c>
      <c r="W193" s="101">
        <v>46082</v>
      </c>
      <c r="X193" s="320">
        <v>46112</v>
      </c>
      <c r="Y193" s="104">
        <v>2011433</v>
      </c>
      <c r="Z193" s="141">
        <v>46113</v>
      </c>
      <c r="AA193" s="235">
        <v>46142</v>
      </c>
      <c r="AB193" s="104">
        <v>2011433</v>
      </c>
      <c r="AC193" s="141">
        <v>46143</v>
      </c>
      <c r="AD193" s="235">
        <v>46173</v>
      </c>
      <c r="AE193" s="104">
        <v>2011433</v>
      </c>
      <c r="AF193" s="141">
        <v>46174</v>
      </c>
      <c r="AG193" s="235">
        <v>46203</v>
      </c>
      <c r="AH193" s="102">
        <v>1005717</v>
      </c>
      <c r="AI193" s="141">
        <v>46204</v>
      </c>
      <c r="AJ193" s="141">
        <v>46218</v>
      </c>
      <c r="AK193" s="110"/>
      <c r="AN193" s="151"/>
      <c r="AQ193" s="151"/>
      <c r="AT193" s="151"/>
      <c r="AW193" s="151"/>
      <c r="BI193" s="143" t="s">
        <v>278</v>
      </c>
      <c r="BJ193" s="139" t="s">
        <v>332</v>
      </c>
      <c r="BK193" s="143" t="s">
        <v>280</v>
      </c>
      <c r="BL193" s="122">
        <v>35</v>
      </c>
      <c r="BM193" s="141">
        <v>46036</v>
      </c>
      <c r="BN193" s="156">
        <v>2238444243</v>
      </c>
      <c r="BO193" s="139">
        <v>163</v>
      </c>
      <c r="BP193" s="141">
        <v>46036</v>
      </c>
      <c r="BQ193" s="153">
        <v>12202694</v>
      </c>
      <c r="BR193" s="120"/>
      <c r="BS193" s="121"/>
      <c r="BY193" s="142"/>
      <c r="BZ193" s="151"/>
      <c r="CC193" s="151"/>
      <c r="CF193" s="108"/>
      <c r="CG193" s="108"/>
      <c r="CH193" s="108"/>
      <c r="CI193" s="108"/>
      <c r="CJ193" s="108"/>
      <c r="CK193" s="108"/>
      <c r="CL193" s="108"/>
      <c r="CM193" s="108"/>
      <c r="CN193" s="108"/>
      <c r="CO193" s="108"/>
      <c r="CP193" s="108"/>
      <c r="CQ193" s="108"/>
      <c r="CR193" s="108"/>
      <c r="CS193" s="147" t="s">
        <v>1908</v>
      </c>
      <c r="CT193" s="149">
        <v>86048506</v>
      </c>
      <c r="CU193" s="139">
        <v>283</v>
      </c>
      <c r="CV193" s="139" t="s">
        <v>770</v>
      </c>
      <c r="CY193" s="143">
        <v>8299</v>
      </c>
      <c r="CZ193" s="143" t="s">
        <v>290</v>
      </c>
      <c r="DA193" s="318">
        <f t="shared" si="9"/>
        <v>12202694</v>
      </c>
      <c r="DB193" s="319">
        <f t="shared" si="10"/>
        <v>0</v>
      </c>
      <c r="DC193" s="318">
        <f t="shared" si="11"/>
        <v>0</v>
      </c>
      <c r="DZ193" s="211" t="s">
        <v>1817</v>
      </c>
      <c r="EA193" s="207" t="s">
        <v>278</v>
      </c>
      <c r="EB193" s="154" t="e">
        <v>#N/A</v>
      </c>
      <c r="EC193" s="142" t="s">
        <v>288</v>
      </c>
      <c r="ED193" s="321"/>
    </row>
    <row r="194" spans="1:134" s="107" customFormat="1" hidden="1" x14ac:dyDescent="0.3">
      <c r="A194" s="184"/>
      <c r="B194" s="145" t="s">
        <v>1818</v>
      </c>
      <c r="C194" s="181">
        <v>80655961</v>
      </c>
      <c r="D194" s="145" t="s">
        <v>1819</v>
      </c>
      <c r="E194" s="145" t="s">
        <v>292</v>
      </c>
      <c r="F194" s="145" t="s">
        <v>312</v>
      </c>
      <c r="G194" s="98">
        <v>46036</v>
      </c>
      <c r="H194" s="104">
        <v>12202694</v>
      </c>
      <c r="I194" s="145" t="s">
        <v>1931</v>
      </c>
      <c r="J194" s="98">
        <v>46036</v>
      </c>
      <c r="K194" s="98">
        <v>46218</v>
      </c>
      <c r="L194" s="145" t="s">
        <v>288</v>
      </c>
      <c r="M194" s="145" t="s">
        <v>288</v>
      </c>
      <c r="N194" s="145" t="s">
        <v>288</v>
      </c>
      <c r="O194" s="122">
        <v>7</v>
      </c>
      <c r="P194" s="104">
        <v>1139812</v>
      </c>
      <c r="Q194" s="150">
        <v>46036</v>
      </c>
      <c r="R194" s="320">
        <v>46053</v>
      </c>
      <c r="S194" s="104">
        <v>2011433</v>
      </c>
      <c r="T194" s="101">
        <v>46054</v>
      </c>
      <c r="U194" s="235">
        <v>46081</v>
      </c>
      <c r="V194" s="104">
        <v>2011433</v>
      </c>
      <c r="W194" s="101">
        <v>46082</v>
      </c>
      <c r="X194" s="320">
        <v>46112</v>
      </c>
      <c r="Y194" s="104">
        <v>2011433</v>
      </c>
      <c r="Z194" s="141">
        <v>46113</v>
      </c>
      <c r="AA194" s="235">
        <v>46142</v>
      </c>
      <c r="AB194" s="104">
        <v>2011433</v>
      </c>
      <c r="AC194" s="141">
        <v>46143</v>
      </c>
      <c r="AD194" s="235">
        <v>46173</v>
      </c>
      <c r="AE194" s="104">
        <v>2011433</v>
      </c>
      <c r="AF194" s="141">
        <v>46174</v>
      </c>
      <c r="AG194" s="235">
        <v>46203</v>
      </c>
      <c r="AH194" s="102">
        <v>1005717</v>
      </c>
      <c r="AI194" s="141">
        <v>46204</v>
      </c>
      <c r="AJ194" s="141">
        <v>46218</v>
      </c>
      <c r="AK194" s="110"/>
      <c r="AN194" s="151"/>
      <c r="AQ194" s="151"/>
      <c r="AT194" s="151"/>
      <c r="AW194" s="151"/>
      <c r="BI194" s="143" t="s">
        <v>278</v>
      </c>
      <c r="BJ194" s="139" t="s">
        <v>332</v>
      </c>
      <c r="BK194" s="143" t="s">
        <v>280</v>
      </c>
      <c r="BL194" s="122">
        <v>35</v>
      </c>
      <c r="BM194" s="141">
        <v>46036</v>
      </c>
      <c r="BN194" s="156">
        <v>2238444243</v>
      </c>
      <c r="BO194" s="139">
        <v>159</v>
      </c>
      <c r="BP194" s="141">
        <v>46036</v>
      </c>
      <c r="BQ194" s="153">
        <v>12202694</v>
      </c>
      <c r="BR194" s="120"/>
      <c r="BS194" s="121"/>
      <c r="BY194" s="142"/>
      <c r="BZ194" s="151"/>
      <c r="CC194" s="151"/>
      <c r="CF194" s="108"/>
      <c r="CG194" s="108"/>
      <c r="CH194" s="108"/>
      <c r="CI194" s="108"/>
      <c r="CJ194" s="108"/>
      <c r="CK194" s="108"/>
      <c r="CL194" s="108"/>
      <c r="CM194" s="108"/>
      <c r="CN194" s="108"/>
      <c r="CO194" s="108"/>
      <c r="CP194" s="121"/>
      <c r="CQ194" s="108"/>
      <c r="CR194" s="108"/>
      <c r="CS194" s="147" t="s">
        <v>1979</v>
      </c>
      <c r="CT194" s="148">
        <v>80655961</v>
      </c>
      <c r="CU194" s="139">
        <v>283</v>
      </c>
      <c r="CV194" s="139" t="s">
        <v>770</v>
      </c>
      <c r="CY194" s="145">
        <v>7490</v>
      </c>
      <c r="CZ194" s="140" t="s">
        <v>290</v>
      </c>
      <c r="DA194" s="318">
        <f t="shared" si="9"/>
        <v>12202694</v>
      </c>
      <c r="DB194" s="319">
        <f t="shared" si="10"/>
        <v>0</v>
      </c>
      <c r="DC194" s="318">
        <f t="shared" si="11"/>
        <v>0</v>
      </c>
      <c r="DZ194" s="211" t="s">
        <v>1820</v>
      </c>
      <c r="EA194" s="207" t="s">
        <v>278</v>
      </c>
      <c r="EB194" s="154" t="e">
        <v>#N/A</v>
      </c>
      <c r="EC194" s="142" t="s">
        <v>288</v>
      </c>
      <c r="ED194" s="321"/>
    </row>
    <row r="195" spans="1:134" s="107" customFormat="1" hidden="1" x14ac:dyDescent="0.3">
      <c r="A195" s="145"/>
      <c r="B195" s="145" t="s">
        <v>1821</v>
      </c>
      <c r="C195" s="181">
        <v>40446918</v>
      </c>
      <c r="D195" s="145" t="s">
        <v>543</v>
      </c>
      <c r="E195" s="145" t="s">
        <v>292</v>
      </c>
      <c r="F195" s="145" t="s">
        <v>544</v>
      </c>
      <c r="G195" s="98">
        <v>46036</v>
      </c>
      <c r="H195" s="104">
        <v>16270260</v>
      </c>
      <c r="I195" s="145" t="s">
        <v>1931</v>
      </c>
      <c r="J195" s="98">
        <v>46036</v>
      </c>
      <c r="K195" s="98">
        <v>46218</v>
      </c>
      <c r="L195" s="145" t="s">
        <v>288</v>
      </c>
      <c r="M195" s="145" t="s">
        <v>288</v>
      </c>
      <c r="N195" s="145" t="s">
        <v>288</v>
      </c>
      <c r="O195" s="122">
        <v>7</v>
      </c>
      <c r="P195" s="104">
        <v>1519750</v>
      </c>
      <c r="Q195" s="150">
        <v>46036</v>
      </c>
      <c r="R195" s="320">
        <v>46053</v>
      </c>
      <c r="S195" s="104">
        <v>2681911</v>
      </c>
      <c r="T195" s="101">
        <v>46054</v>
      </c>
      <c r="U195" s="235">
        <v>46081</v>
      </c>
      <c r="V195" s="104">
        <v>2681911</v>
      </c>
      <c r="W195" s="101">
        <v>46082</v>
      </c>
      <c r="X195" s="320">
        <v>46112</v>
      </c>
      <c r="Y195" s="104">
        <v>2681911</v>
      </c>
      <c r="Z195" s="141">
        <v>46113</v>
      </c>
      <c r="AA195" s="235">
        <v>46142</v>
      </c>
      <c r="AB195" s="104">
        <v>2681911</v>
      </c>
      <c r="AC195" s="141">
        <v>46143</v>
      </c>
      <c r="AD195" s="235">
        <v>46173</v>
      </c>
      <c r="AE195" s="104">
        <v>2681911</v>
      </c>
      <c r="AF195" s="141">
        <v>46174</v>
      </c>
      <c r="AG195" s="235">
        <v>46203</v>
      </c>
      <c r="AH195" s="102">
        <v>1340955</v>
      </c>
      <c r="AI195" s="141">
        <v>46204</v>
      </c>
      <c r="AJ195" s="141">
        <v>46218</v>
      </c>
      <c r="AK195" s="110"/>
      <c r="AN195" s="151"/>
      <c r="AQ195" s="151"/>
      <c r="AT195" s="151"/>
      <c r="AW195" s="151"/>
      <c r="BI195" s="143" t="s">
        <v>278</v>
      </c>
      <c r="BJ195" s="139" t="s">
        <v>332</v>
      </c>
      <c r="BK195" s="143" t="s">
        <v>280</v>
      </c>
      <c r="BL195" s="122">
        <v>35</v>
      </c>
      <c r="BM195" s="141">
        <v>46036</v>
      </c>
      <c r="BN195" s="156">
        <v>2238444243</v>
      </c>
      <c r="BO195" s="139">
        <v>155</v>
      </c>
      <c r="BP195" s="141">
        <v>46036</v>
      </c>
      <c r="BQ195" s="153">
        <v>16270260</v>
      </c>
      <c r="BR195" s="120"/>
      <c r="BS195" s="121"/>
      <c r="BY195" s="142"/>
      <c r="BZ195" s="151"/>
      <c r="CC195" s="151"/>
      <c r="CF195" s="108"/>
      <c r="CG195" s="108"/>
      <c r="CH195" s="108"/>
      <c r="CI195" s="108"/>
      <c r="CJ195" s="108"/>
      <c r="CK195" s="108"/>
      <c r="CL195" s="108"/>
      <c r="CM195" s="108"/>
      <c r="CN195" s="108"/>
      <c r="CO195" s="108"/>
      <c r="CP195" s="108"/>
      <c r="CQ195" s="108"/>
      <c r="CR195" s="108"/>
      <c r="CS195" s="147" t="s">
        <v>815</v>
      </c>
      <c r="CT195" s="148">
        <v>40446918</v>
      </c>
      <c r="CU195" s="139">
        <v>283</v>
      </c>
      <c r="CV195" s="139" t="s">
        <v>771</v>
      </c>
      <c r="CY195" s="143">
        <v>6209</v>
      </c>
      <c r="CZ195" s="143" t="s">
        <v>290</v>
      </c>
      <c r="DA195" s="318">
        <f t="shared" si="9"/>
        <v>16270260</v>
      </c>
      <c r="DB195" s="319">
        <f t="shared" si="10"/>
        <v>0</v>
      </c>
      <c r="DC195" s="318">
        <f t="shared" si="11"/>
        <v>0</v>
      </c>
      <c r="DZ195" s="211" t="s">
        <v>1822</v>
      </c>
      <c r="EA195" s="207" t="s">
        <v>437</v>
      </c>
      <c r="EB195" s="154" t="e">
        <v>#N/A</v>
      </c>
      <c r="EC195" s="142" t="s">
        <v>288</v>
      </c>
      <c r="ED195" s="321"/>
    </row>
    <row r="196" spans="1:134" s="107" customFormat="1" hidden="1" x14ac:dyDescent="0.3">
      <c r="A196" s="145"/>
      <c r="B196" s="145" t="s">
        <v>1823</v>
      </c>
      <c r="C196" s="181">
        <v>1121844906</v>
      </c>
      <c r="D196" s="145" t="s">
        <v>680</v>
      </c>
      <c r="E196" s="145" t="s">
        <v>291</v>
      </c>
      <c r="F196" s="145" t="s">
        <v>379</v>
      </c>
      <c r="G196" s="98">
        <v>46036</v>
      </c>
      <c r="H196" s="104">
        <v>18331531</v>
      </c>
      <c r="I196" s="145" t="s">
        <v>1931</v>
      </c>
      <c r="J196" s="98">
        <v>46036</v>
      </c>
      <c r="K196" s="98">
        <v>46218</v>
      </c>
      <c r="L196" s="145" t="s">
        <v>288</v>
      </c>
      <c r="M196" s="145" t="s">
        <v>288</v>
      </c>
      <c r="N196" s="145" t="s">
        <v>288</v>
      </c>
      <c r="O196" s="122">
        <v>7</v>
      </c>
      <c r="P196" s="104">
        <v>1712286</v>
      </c>
      <c r="Q196" s="150">
        <v>46036</v>
      </c>
      <c r="R196" s="320">
        <v>46053</v>
      </c>
      <c r="S196" s="104">
        <v>3021681</v>
      </c>
      <c r="T196" s="101">
        <v>46054</v>
      </c>
      <c r="U196" s="235">
        <v>46081</v>
      </c>
      <c r="V196" s="104">
        <v>3021681</v>
      </c>
      <c r="W196" s="101">
        <v>46082</v>
      </c>
      <c r="X196" s="320">
        <v>46112</v>
      </c>
      <c r="Y196" s="104">
        <v>3021681</v>
      </c>
      <c r="Z196" s="141">
        <v>46113</v>
      </c>
      <c r="AA196" s="235">
        <v>46142</v>
      </c>
      <c r="AB196" s="104">
        <v>3021681</v>
      </c>
      <c r="AC196" s="141">
        <v>46143</v>
      </c>
      <c r="AD196" s="235">
        <v>46173</v>
      </c>
      <c r="AE196" s="104">
        <v>3021681</v>
      </c>
      <c r="AF196" s="141">
        <v>46174</v>
      </c>
      <c r="AG196" s="235">
        <v>46203</v>
      </c>
      <c r="AH196" s="102">
        <v>1510840</v>
      </c>
      <c r="AI196" s="141">
        <v>46204</v>
      </c>
      <c r="AJ196" s="141">
        <v>46218</v>
      </c>
      <c r="AK196" s="110"/>
      <c r="AN196" s="151"/>
      <c r="AQ196" s="151"/>
      <c r="AT196" s="151"/>
      <c r="AW196" s="151"/>
      <c r="BI196" s="143" t="s">
        <v>278</v>
      </c>
      <c r="BJ196" s="139" t="s">
        <v>332</v>
      </c>
      <c r="BK196" s="143" t="s">
        <v>280</v>
      </c>
      <c r="BL196" s="122">
        <v>35</v>
      </c>
      <c r="BM196" s="141">
        <v>46036</v>
      </c>
      <c r="BN196" s="156">
        <v>2238444243</v>
      </c>
      <c r="BO196" s="139">
        <v>202</v>
      </c>
      <c r="BP196" s="141">
        <v>46036</v>
      </c>
      <c r="BQ196" s="153">
        <v>18331531</v>
      </c>
      <c r="BR196" s="120"/>
      <c r="BS196" s="121"/>
      <c r="BY196" s="142"/>
      <c r="BZ196" s="151"/>
      <c r="CC196" s="151"/>
      <c r="CF196" s="108"/>
      <c r="CG196" s="108"/>
      <c r="CH196" s="108"/>
      <c r="CI196" s="108"/>
      <c r="CJ196" s="108"/>
      <c r="CK196" s="108"/>
      <c r="CL196" s="108"/>
      <c r="CM196" s="108"/>
      <c r="CN196" s="108"/>
      <c r="CO196" s="108"/>
      <c r="CP196" s="121"/>
      <c r="CQ196" s="108"/>
      <c r="CR196" s="108"/>
      <c r="CS196" s="147" t="s">
        <v>752</v>
      </c>
      <c r="CT196" s="148">
        <v>1121844906</v>
      </c>
      <c r="CU196" s="139">
        <v>283</v>
      </c>
      <c r="CV196" s="139" t="s">
        <v>771</v>
      </c>
      <c r="CY196" s="143">
        <v>8299</v>
      </c>
      <c r="CZ196" s="143" t="s">
        <v>290</v>
      </c>
      <c r="DA196" s="318">
        <f t="shared" si="9"/>
        <v>18331531</v>
      </c>
      <c r="DB196" s="319">
        <f t="shared" si="10"/>
        <v>0</v>
      </c>
      <c r="DC196" s="318">
        <f t="shared" si="11"/>
        <v>0</v>
      </c>
      <c r="DZ196" s="211" t="s">
        <v>1824</v>
      </c>
      <c r="EA196" s="207" t="s">
        <v>437</v>
      </c>
      <c r="EB196" s="154" t="e">
        <v>#N/A</v>
      </c>
      <c r="EC196" s="142" t="s">
        <v>288</v>
      </c>
      <c r="ED196" s="321"/>
    </row>
    <row r="197" spans="1:134" s="107" customFormat="1" hidden="1" x14ac:dyDescent="0.3">
      <c r="A197" s="145" t="s">
        <v>311</v>
      </c>
      <c r="B197" s="145" t="s">
        <v>1825</v>
      </c>
      <c r="C197" s="181">
        <v>1006856318</v>
      </c>
      <c r="D197" s="145" t="s">
        <v>898</v>
      </c>
      <c r="E197" s="145" t="s">
        <v>292</v>
      </c>
      <c r="F197" s="145" t="s">
        <v>544</v>
      </c>
      <c r="G197" s="98">
        <v>46036</v>
      </c>
      <c r="H197" s="104">
        <v>16270260</v>
      </c>
      <c r="I197" s="145" t="s">
        <v>1931</v>
      </c>
      <c r="J197" s="98">
        <v>46036</v>
      </c>
      <c r="K197" s="98">
        <v>46218</v>
      </c>
      <c r="L197" s="145" t="s">
        <v>288</v>
      </c>
      <c r="M197" s="145" t="s">
        <v>288</v>
      </c>
      <c r="N197" s="145" t="s">
        <v>288</v>
      </c>
      <c r="O197" s="122">
        <v>7</v>
      </c>
      <c r="P197" s="104">
        <v>1519750</v>
      </c>
      <c r="Q197" s="150">
        <v>46036</v>
      </c>
      <c r="R197" s="320">
        <v>46053</v>
      </c>
      <c r="S197" s="104">
        <v>2681911</v>
      </c>
      <c r="T197" s="101">
        <v>46054</v>
      </c>
      <c r="U197" s="235">
        <v>46081</v>
      </c>
      <c r="V197" s="104">
        <v>2681911</v>
      </c>
      <c r="W197" s="101">
        <v>46082</v>
      </c>
      <c r="X197" s="320">
        <v>46112</v>
      </c>
      <c r="Y197" s="104">
        <v>2681911</v>
      </c>
      <c r="Z197" s="141">
        <v>46113</v>
      </c>
      <c r="AA197" s="235">
        <v>46142</v>
      </c>
      <c r="AB197" s="104">
        <v>2681911</v>
      </c>
      <c r="AC197" s="141">
        <v>46143</v>
      </c>
      <c r="AD197" s="235">
        <v>46173</v>
      </c>
      <c r="AE197" s="104">
        <v>2681911</v>
      </c>
      <c r="AF197" s="141">
        <v>46174</v>
      </c>
      <c r="AG197" s="235">
        <v>46203</v>
      </c>
      <c r="AH197" s="102">
        <v>1340955</v>
      </c>
      <c r="AI197" s="141">
        <v>46204</v>
      </c>
      <c r="AJ197" s="141">
        <v>46218</v>
      </c>
      <c r="AK197" s="110"/>
      <c r="AN197" s="151"/>
      <c r="AQ197" s="151"/>
      <c r="AT197" s="151"/>
      <c r="AW197" s="151"/>
      <c r="BI197" s="143" t="s">
        <v>278</v>
      </c>
      <c r="BJ197" s="139" t="s">
        <v>332</v>
      </c>
      <c r="BK197" s="143" t="s">
        <v>280</v>
      </c>
      <c r="BL197" s="122">
        <v>35</v>
      </c>
      <c r="BM197" s="141">
        <v>46036</v>
      </c>
      <c r="BN197" s="156">
        <v>2238444243</v>
      </c>
      <c r="BO197" s="139">
        <v>178</v>
      </c>
      <c r="BP197" s="141">
        <v>46036</v>
      </c>
      <c r="BQ197" s="153">
        <v>16270260</v>
      </c>
      <c r="BR197" s="120"/>
      <c r="BS197" s="121"/>
      <c r="BY197" s="142"/>
      <c r="BZ197" s="151"/>
      <c r="CC197" s="151"/>
      <c r="CF197" s="108"/>
      <c r="CG197" s="108"/>
      <c r="CH197" s="108"/>
      <c r="CI197" s="108"/>
      <c r="CJ197" s="108"/>
      <c r="CK197" s="108"/>
      <c r="CL197" s="108"/>
      <c r="CM197" s="108"/>
      <c r="CN197" s="108"/>
      <c r="CO197" s="108"/>
      <c r="CP197" s="121"/>
      <c r="CQ197" s="108"/>
      <c r="CR197" s="108"/>
      <c r="CS197" s="147" t="s">
        <v>949</v>
      </c>
      <c r="CT197" s="148">
        <v>1006856318</v>
      </c>
      <c r="CU197" s="139">
        <v>283</v>
      </c>
      <c r="CV197" s="139" t="s">
        <v>771</v>
      </c>
      <c r="CY197" s="143">
        <v>7490</v>
      </c>
      <c r="CZ197" s="143" t="s">
        <v>290</v>
      </c>
      <c r="DA197" s="318">
        <f t="shared" si="9"/>
        <v>16270260</v>
      </c>
      <c r="DB197" s="319">
        <f t="shared" si="10"/>
        <v>0</v>
      </c>
      <c r="DC197" s="318">
        <f t="shared" si="11"/>
        <v>0</v>
      </c>
      <c r="DZ197" s="211" t="s">
        <v>1826</v>
      </c>
      <c r="EA197" s="207" t="s">
        <v>437</v>
      </c>
      <c r="EB197" s="154" t="e">
        <v>#N/A</v>
      </c>
      <c r="EC197" s="142" t="s">
        <v>288</v>
      </c>
      <c r="ED197" s="321"/>
    </row>
    <row r="198" spans="1:134" s="107" customFormat="1" hidden="1" x14ac:dyDescent="0.3">
      <c r="A198" s="180"/>
      <c r="B198" s="145" t="s">
        <v>1827</v>
      </c>
      <c r="C198" s="181">
        <v>1121849188</v>
      </c>
      <c r="D198" s="145" t="s">
        <v>412</v>
      </c>
      <c r="E198" s="145" t="s">
        <v>291</v>
      </c>
      <c r="F198" s="145" t="s">
        <v>413</v>
      </c>
      <c r="G198" s="98">
        <v>46036</v>
      </c>
      <c r="H198" s="104">
        <v>24833560</v>
      </c>
      <c r="I198" s="145" t="s">
        <v>1931</v>
      </c>
      <c r="J198" s="98">
        <v>46036</v>
      </c>
      <c r="K198" s="98">
        <v>46218</v>
      </c>
      <c r="L198" s="145" t="s">
        <v>288</v>
      </c>
      <c r="M198" s="145" t="s">
        <v>288</v>
      </c>
      <c r="N198" s="145" t="s">
        <v>288</v>
      </c>
      <c r="O198" s="122">
        <v>7</v>
      </c>
      <c r="P198" s="104">
        <v>2319618</v>
      </c>
      <c r="Q198" s="150">
        <v>46036</v>
      </c>
      <c r="R198" s="320">
        <v>46053</v>
      </c>
      <c r="S198" s="104">
        <v>4093444</v>
      </c>
      <c r="T198" s="101">
        <v>46054</v>
      </c>
      <c r="U198" s="235">
        <v>46081</v>
      </c>
      <c r="V198" s="104">
        <v>4093444</v>
      </c>
      <c r="W198" s="101">
        <v>46082</v>
      </c>
      <c r="X198" s="320">
        <v>46112</v>
      </c>
      <c r="Y198" s="104">
        <v>4093444</v>
      </c>
      <c r="Z198" s="141">
        <v>46113</v>
      </c>
      <c r="AA198" s="235">
        <v>46142</v>
      </c>
      <c r="AB198" s="104">
        <v>4093444</v>
      </c>
      <c r="AC198" s="141">
        <v>46143</v>
      </c>
      <c r="AD198" s="235">
        <v>46173</v>
      </c>
      <c r="AE198" s="104">
        <v>4093444</v>
      </c>
      <c r="AF198" s="141">
        <v>46174</v>
      </c>
      <c r="AG198" s="235">
        <v>46203</v>
      </c>
      <c r="AH198" s="102">
        <v>2046722</v>
      </c>
      <c r="AI198" s="141">
        <v>46204</v>
      </c>
      <c r="AJ198" s="141">
        <v>46218</v>
      </c>
      <c r="AK198" s="110"/>
      <c r="AN198" s="151"/>
      <c r="AQ198" s="151"/>
      <c r="AT198" s="151"/>
      <c r="AW198" s="151"/>
      <c r="BI198" s="143" t="s">
        <v>278</v>
      </c>
      <c r="BJ198" s="139" t="s">
        <v>332</v>
      </c>
      <c r="BK198" s="143" t="s">
        <v>280</v>
      </c>
      <c r="BL198" s="122">
        <v>35</v>
      </c>
      <c r="BM198" s="141">
        <v>46036</v>
      </c>
      <c r="BN198" s="156">
        <v>2238444243</v>
      </c>
      <c r="BO198" s="139">
        <v>205</v>
      </c>
      <c r="BP198" s="141">
        <v>46036</v>
      </c>
      <c r="BQ198" s="153">
        <v>24833560</v>
      </c>
      <c r="BR198" s="120"/>
      <c r="BS198" s="121"/>
      <c r="BY198" s="142"/>
      <c r="BZ198" s="151"/>
      <c r="CC198" s="151"/>
      <c r="CF198" s="108"/>
      <c r="CG198" s="108"/>
      <c r="CH198" s="108"/>
      <c r="CI198" s="108"/>
      <c r="CJ198" s="108"/>
      <c r="CK198" s="108"/>
      <c r="CL198" s="108"/>
      <c r="CM198" s="108"/>
      <c r="CN198" s="108"/>
      <c r="CO198" s="108"/>
      <c r="CP198" s="108"/>
      <c r="CQ198" s="108"/>
      <c r="CR198" s="108"/>
      <c r="CS198" s="147" t="s">
        <v>443</v>
      </c>
      <c r="CT198" s="149">
        <v>1121849188</v>
      </c>
      <c r="CU198" s="139">
        <v>283</v>
      </c>
      <c r="CV198" s="139" t="s">
        <v>1233</v>
      </c>
      <c r="CY198" s="143">
        <v>6910</v>
      </c>
      <c r="CZ198" s="143" t="s">
        <v>289</v>
      </c>
      <c r="DA198" s="318">
        <f t="shared" si="9"/>
        <v>24833560</v>
      </c>
      <c r="DB198" s="319">
        <f t="shared" si="10"/>
        <v>0</v>
      </c>
      <c r="DC198" s="318">
        <f t="shared" si="11"/>
        <v>0</v>
      </c>
      <c r="DZ198" s="211" t="s">
        <v>1828</v>
      </c>
      <c r="EA198" s="207" t="s">
        <v>704</v>
      </c>
      <c r="EB198" s="154" t="e">
        <v>#N/A</v>
      </c>
      <c r="EC198" s="142" t="s">
        <v>288</v>
      </c>
      <c r="ED198" s="321"/>
    </row>
    <row r="199" spans="1:134" s="107" customFormat="1" hidden="1" x14ac:dyDescent="0.3">
      <c r="A199" s="180"/>
      <c r="B199" s="145" t="s">
        <v>1829</v>
      </c>
      <c r="C199" s="183">
        <v>40442774</v>
      </c>
      <c r="D199" s="107" t="s">
        <v>420</v>
      </c>
      <c r="E199" s="145" t="s">
        <v>291</v>
      </c>
      <c r="F199" s="145" t="s">
        <v>421</v>
      </c>
      <c r="G199" s="98">
        <v>46036</v>
      </c>
      <c r="H199" s="104">
        <v>24833560</v>
      </c>
      <c r="I199" s="145" t="s">
        <v>1931</v>
      </c>
      <c r="J199" s="98">
        <v>46036</v>
      </c>
      <c r="K199" s="98">
        <v>46218</v>
      </c>
      <c r="L199" s="145" t="s">
        <v>288</v>
      </c>
      <c r="M199" s="145" t="s">
        <v>288</v>
      </c>
      <c r="N199" s="145" t="s">
        <v>288</v>
      </c>
      <c r="O199" s="122">
        <v>7</v>
      </c>
      <c r="P199" s="104">
        <v>2319618</v>
      </c>
      <c r="Q199" s="150">
        <v>46036</v>
      </c>
      <c r="R199" s="320">
        <v>46053</v>
      </c>
      <c r="S199" s="104">
        <v>4093444</v>
      </c>
      <c r="T199" s="101">
        <v>46054</v>
      </c>
      <c r="U199" s="235">
        <v>46081</v>
      </c>
      <c r="V199" s="104">
        <v>4093444</v>
      </c>
      <c r="W199" s="101">
        <v>46082</v>
      </c>
      <c r="X199" s="320">
        <v>46112</v>
      </c>
      <c r="Y199" s="104">
        <v>4093444</v>
      </c>
      <c r="Z199" s="141">
        <v>46113</v>
      </c>
      <c r="AA199" s="235">
        <v>46142</v>
      </c>
      <c r="AB199" s="104">
        <v>4093444</v>
      </c>
      <c r="AC199" s="141">
        <v>46143</v>
      </c>
      <c r="AD199" s="235">
        <v>46173</v>
      </c>
      <c r="AE199" s="104">
        <v>4093444</v>
      </c>
      <c r="AF199" s="141">
        <v>46174</v>
      </c>
      <c r="AG199" s="235">
        <v>46203</v>
      </c>
      <c r="AH199" s="102">
        <v>2046722</v>
      </c>
      <c r="AI199" s="141">
        <v>46204</v>
      </c>
      <c r="AJ199" s="141">
        <v>46218</v>
      </c>
      <c r="AK199" s="110"/>
      <c r="AN199" s="151"/>
      <c r="AQ199" s="151"/>
      <c r="AT199" s="151"/>
      <c r="AW199" s="151"/>
      <c r="BI199" s="143" t="s">
        <v>278</v>
      </c>
      <c r="BJ199" s="139" t="s">
        <v>332</v>
      </c>
      <c r="BK199" s="143" t="s">
        <v>280</v>
      </c>
      <c r="BL199" s="122">
        <v>35</v>
      </c>
      <c r="BM199" s="141">
        <v>46036</v>
      </c>
      <c r="BN199" s="156">
        <v>2238444243</v>
      </c>
      <c r="BO199" s="139">
        <v>152</v>
      </c>
      <c r="BP199" s="141">
        <v>46036</v>
      </c>
      <c r="BQ199" s="153">
        <v>24833560</v>
      </c>
      <c r="BR199" s="120"/>
      <c r="BS199" s="121"/>
      <c r="BY199" s="142"/>
      <c r="BZ199" s="151"/>
      <c r="CC199" s="151"/>
      <c r="CF199" s="108"/>
      <c r="CG199" s="108"/>
      <c r="CH199" s="108"/>
      <c r="CI199" s="108"/>
      <c r="CJ199" s="108"/>
      <c r="CK199" s="108"/>
      <c r="CL199" s="108"/>
      <c r="CM199" s="108"/>
      <c r="CN199" s="108"/>
      <c r="CO199" s="108"/>
      <c r="CP199" s="121"/>
      <c r="CQ199" s="108"/>
      <c r="CR199" s="108"/>
      <c r="CS199" s="147" t="s">
        <v>1980</v>
      </c>
      <c r="CT199" s="109">
        <v>40442774</v>
      </c>
      <c r="CU199" s="139">
        <v>283</v>
      </c>
      <c r="CV199" s="139" t="s">
        <v>773</v>
      </c>
      <c r="CY199" s="143">
        <v>6209</v>
      </c>
      <c r="CZ199" s="143" t="s">
        <v>290</v>
      </c>
      <c r="DA199" s="318">
        <f t="shared" si="9"/>
        <v>24833560</v>
      </c>
      <c r="DB199" s="319">
        <f t="shared" si="10"/>
        <v>0</v>
      </c>
      <c r="DC199" s="318">
        <f t="shared" si="11"/>
        <v>0</v>
      </c>
      <c r="DZ199" s="211" t="s">
        <v>1830</v>
      </c>
      <c r="EA199" s="207" t="s">
        <v>703</v>
      </c>
      <c r="EB199" s="154" t="e">
        <v>#N/A</v>
      </c>
      <c r="EC199" s="142" t="s">
        <v>288</v>
      </c>
      <c r="ED199" s="321"/>
    </row>
    <row r="200" spans="1:134" s="107" customFormat="1" hidden="1" x14ac:dyDescent="0.3">
      <c r="A200" s="180" t="s">
        <v>3003</v>
      </c>
      <c r="B200" s="145" t="s">
        <v>1831</v>
      </c>
      <c r="C200" s="181">
        <v>1121894853</v>
      </c>
      <c r="D200" s="145" t="s">
        <v>550</v>
      </c>
      <c r="E200" s="145" t="s">
        <v>291</v>
      </c>
      <c r="F200" s="145" t="s">
        <v>551</v>
      </c>
      <c r="G200" s="98">
        <v>46036</v>
      </c>
      <c r="H200" s="104">
        <v>18331531</v>
      </c>
      <c r="I200" s="145" t="s">
        <v>1931</v>
      </c>
      <c r="J200" s="98">
        <v>46036</v>
      </c>
      <c r="K200" s="98">
        <v>46218</v>
      </c>
      <c r="L200" s="145" t="s">
        <v>288</v>
      </c>
      <c r="M200" s="145" t="s">
        <v>288</v>
      </c>
      <c r="N200" s="145" t="s">
        <v>288</v>
      </c>
      <c r="O200" s="122">
        <v>7</v>
      </c>
      <c r="P200" s="104">
        <v>1510841</v>
      </c>
      <c r="Q200" s="150">
        <v>46036</v>
      </c>
      <c r="R200" s="320">
        <v>46050</v>
      </c>
      <c r="S200" s="104"/>
      <c r="T200" s="101">
        <v>46054</v>
      </c>
      <c r="U200" s="235">
        <v>46081</v>
      </c>
      <c r="V200" s="104"/>
      <c r="W200" s="101">
        <v>46082</v>
      </c>
      <c r="X200" s="320">
        <v>46112</v>
      </c>
      <c r="Y200" s="104"/>
      <c r="Z200" s="141">
        <v>46113</v>
      </c>
      <c r="AA200" s="235">
        <v>46142</v>
      </c>
      <c r="AB200" s="104"/>
      <c r="AC200" s="141">
        <v>46143</v>
      </c>
      <c r="AD200" s="235">
        <v>46173</v>
      </c>
      <c r="AE200" s="104"/>
      <c r="AF200" s="141">
        <v>46174</v>
      </c>
      <c r="AG200" s="235">
        <v>46203</v>
      </c>
      <c r="AH200" s="102"/>
      <c r="AI200" s="141">
        <v>46204</v>
      </c>
      <c r="AJ200" s="141">
        <v>46218</v>
      </c>
      <c r="AK200" s="110"/>
      <c r="AN200" s="151"/>
      <c r="AQ200" s="151"/>
      <c r="AT200" s="151"/>
      <c r="AW200" s="151"/>
      <c r="BI200" s="143" t="s">
        <v>278</v>
      </c>
      <c r="BJ200" s="139" t="s">
        <v>332</v>
      </c>
      <c r="BK200" s="143" t="s">
        <v>280</v>
      </c>
      <c r="BL200" s="122">
        <v>35</v>
      </c>
      <c r="BM200" s="141">
        <v>46036</v>
      </c>
      <c r="BN200" s="156">
        <v>2238444243</v>
      </c>
      <c r="BO200" s="139">
        <v>214</v>
      </c>
      <c r="BP200" s="141">
        <v>46036</v>
      </c>
      <c r="BQ200" s="153">
        <v>18331531</v>
      </c>
      <c r="BR200" s="120"/>
      <c r="BS200" s="121"/>
      <c r="BY200" s="142"/>
      <c r="BZ200" s="151"/>
      <c r="CC200" s="151"/>
      <c r="CF200" s="108"/>
      <c r="CG200" s="108"/>
      <c r="CH200" s="108"/>
      <c r="CI200" s="108"/>
      <c r="CJ200" s="108"/>
      <c r="CK200" s="108"/>
      <c r="CL200" s="108"/>
      <c r="CM200" s="108"/>
      <c r="CN200" s="108"/>
      <c r="CO200" s="108"/>
      <c r="CP200" s="108"/>
      <c r="CQ200" s="108"/>
      <c r="CR200" s="108"/>
      <c r="CS200" s="147" t="s">
        <v>1981</v>
      </c>
      <c r="CT200" s="149">
        <v>1121894853.0999999</v>
      </c>
      <c r="CU200" s="139">
        <v>283</v>
      </c>
      <c r="CV200" s="139" t="s">
        <v>773</v>
      </c>
      <c r="CY200" s="143">
        <v>8219</v>
      </c>
      <c r="CZ200" s="143" t="s">
        <v>290</v>
      </c>
      <c r="DA200" s="318">
        <f t="shared" si="9"/>
        <v>1510841</v>
      </c>
      <c r="DB200" s="319">
        <f t="shared" si="10"/>
        <v>16820690</v>
      </c>
      <c r="DC200" s="318">
        <f t="shared" si="11"/>
        <v>16820690</v>
      </c>
      <c r="DZ200" s="211" t="s">
        <v>1832</v>
      </c>
      <c r="EA200" s="160" t="s">
        <v>703</v>
      </c>
      <c r="EB200" s="154">
        <v>46050</v>
      </c>
      <c r="EC200" s="142" t="s">
        <v>288</v>
      </c>
      <c r="ED200" s="321"/>
    </row>
    <row r="201" spans="1:134" s="107" customFormat="1" hidden="1" x14ac:dyDescent="0.3">
      <c r="A201" s="145"/>
      <c r="B201" s="145" t="s">
        <v>1833</v>
      </c>
      <c r="C201" s="181">
        <v>45505263</v>
      </c>
      <c r="D201" s="145" t="s">
        <v>552</v>
      </c>
      <c r="E201" s="145" t="s">
        <v>291</v>
      </c>
      <c r="F201" s="145" t="s">
        <v>553</v>
      </c>
      <c r="G201" s="98">
        <v>46036</v>
      </c>
      <c r="H201" s="104">
        <v>20551907</v>
      </c>
      <c r="I201" s="145" t="s">
        <v>1931</v>
      </c>
      <c r="J201" s="98">
        <v>46036</v>
      </c>
      <c r="K201" s="98">
        <v>46218</v>
      </c>
      <c r="L201" s="145" t="s">
        <v>288</v>
      </c>
      <c r="M201" s="145" t="s">
        <v>288</v>
      </c>
      <c r="N201" s="145" t="s">
        <v>288</v>
      </c>
      <c r="O201" s="122">
        <v>7</v>
      </c>
      <c r="P201" s="104">
        <v>1919684</v>
      </c>
      <c r="Q201" s="150">
        <v>46036</v>
      </c>
      <c r="R201" s="320">
        <v>46053</v>
      </c>
      <c r="S201" s="104">
        <v>3387677</v>
      </c>
      <c r="T201" s="101">
        <v>46054</v>
      </c>
      <c r="U201" s="235">
        <v>46081</v>
      </c>
      <c r="V201" s="104">
        <v>3387677</v>
      </c>
      <c r="W201" s="101">
        <v>46082</v>
      </c>
      <c r="X201" s="320">
        <v>46112</v>
      </c>
      <c r="Y201" s="104">
        <v>3387677</v>
      </c>
      <c r="Z201" s="141">
        <v>46113</v>
      </c>
      <c r="AA201" s="235">
        <v>46142</v>
      </c>
      <c r="AB201" s="104">
        <v>3387677</v>
      </c>
      <c r="AC201" s="141">
        <v>46143</v>
      </c>
      <c r="AD201" s="235">
        <v>46173</v>
      </c>
      <c r="AE201" s="104">
        <v>3387677</v>
      </c>
      <c r="AF201" s="141">
        <v>46174</v>
      </c>
      <c r="AG201" s="235">
        <v>46203</v>
      </c>
      <c r="AH201" s="102">
        <v>1693838</v>
      </c>
      <c r="AI201" s="141">
        <v>46204</v>
      </c>
      <c r="AJ201" s="141">
        <v>46218</v>
      </c>
      <c r="AK201" s="110"/>
      <c r="AN201" s="151"/>
      <c r="AQ201" s="151"/>
      <c r="AT201" s="151"/>
      <c r="AW201" s="151"/>
      <c r="BI201" s="143" t="s">
        <v>278</v>
      </c>
      <c r="BJ201" s="139" t="s">
        <v>332</v>
      </c>
      <c r="BK201" s="143" t="s">
        <v>280</v>
      </c>
      <c r="BL201" s="122">
        <v>35</v>
      </c>
      <c r="BM201" s="141">
        <v>46036</v>
      </c>
      <c r="BN201" s="156">
        <v>2238444243</v>
      </c>
      <c r="BO201" s="139">
        <v>156</v>
      </c>
      <c r="BP201" s="141">
        <v>46036</v>
      </c>
      <c r="BQ201" s="153">
        <v>20551907</v>
      </c>
      <c r="BR201" s="120"/>
      <c r="BS201" s="121"/>
      <c r="BY201" s="142"/>
      <c r="BZ201" s="151"/>
      <c r="CC201" s="151"/>
      <c r="CF201" s="108"/>
      <c r="CG201" s="108"/>
      <c r="CH201" s="108"/>
      <c r="CI201" s="108"/>
      <c r="CJ201" s="108"/>
      <c r="CK201" s="108"/>
      <c r="CL201" s="108"/>
      <c r="CM201" s="108"/>
      <c r="CN201" s="108"/>
      <c r="CO201" s="108"/>
      <c r="CP201" s="121"/>
      <c r="CQ201" s="108"/>
      <c r="CR201" s="108"/>
      <c r="CS201" s="133" t="s">
        <v>1982</v>
      </c>
      <c r="CT201" s="148">
        <v>45505263</v>
      </c>
      <c r="CU201" s="139">
        <v>283</v>
      </c>
      <c r="CV201" s="139" t="s">
        <v>773</v>
      </c>
      <c r="CY201" s="143">
        <v>8299</v>
      </c>
      <c r="CZ201" s="143" t="s">
        <v>290</v>
      </c>
      <c r="DA201" s="318">
        <f t="shared" si="9"/>
        <v>20551907</v>
      </c>
      <c r="DB201" s="319">
        <f t="shared" si="10"/>
        <v>0</v>
      </c>
      <c r="DC201" s="318">
        <f t="shared" si="11"/>
        <v>0</v>
      </c>
      <c r="DZ201" s="211" t="s">
        <v>1834</v>
      </c>
      <c r="EA201" s="160" t="s">
        <v>703</v>
      </c>
      <c r="EB201" s="154" t="e">
        <v>#N/A</v>
      </c>
      <c r="EC201" s="142" t="s">
        <v>288</v>
      </c>
      <c r="ED201" s="321"/>
    </row>
    <row r="202" spans="1:134" s="107" customFormat="1" hidden="1" x14ac:dyDescent="0.3">
      <c r="A202" s="145"/>
      <c r="B202" s="145" t="s">
        <v>1835</v>
      </c>
      <c r="C202" s="183">
        <v>1121952820</v>
      </c>
      <c r="D202" s="145" t="s">
        <v>1836</v>
      </c>
      <c r="E202" s="145" t="s">
        <v>291</v>
      </c>
      <c r="F202" s="107" t="s">
        <v>428</v>
      </c>
      <c r="G202" s="98">
        <v>46036</v>
      </c>
      <c r="H202" s="104">
        <v>20551907</v>
      </c>
      <c r="I202" s="145" t="s">
        <v>1931</v>
      </c>
      <c r="J202" s="98">
        <v>46036</v>
      </c>
      <c r="K202" s="98">
        <v>46218</v>
      </c>
      <c r="L202" s="145" t="s">
        <v>288</v>
      </c>
      <c r="M202" s="145" t="s">
        <v>288</v>
      </c>
      <c r="N202" s="145" t="s">
        <v>288</v>
      </c>
      <c r="O202" s="122">
        <v>7</v>
      </c>
      <c r="P202" s="104">
        <v>1919684</v>
      </c>
      <c r="Q202" s="150">
        <v>46036</v>
      </c>
      <c r="R202" s="320">
        <v>46053</v>
      </c>
      <c r="S202" s="104">
        <v>3387677</v>
      </c>
      <c r="T202" s="101">
        <v>46054</v>
      </c>
      <c r="U202" s="235">
        <v>46081</v>
      </c>
      <c r="V202" s="104">
        <v>3387677</v>
      </c>
      <c r="W202" s="101">
        <v>46082</v>
      </c>
      <c r="X202" s="320">
        <v>46112</v>
      </c>
      <c r="Y202" s="104">
        <v>3387677</v>
      </c>
      <c r="Z202" s="141">
        <v>46113</v>
      </c>
      <c r="AA202" s="235">
        <v>46142</v>
      </c>
      <c r="AB202" s="104">
        <v>3387677</v>
      </c>
      <c r="AC202" s="141">
        <v>46143</v>
      </c>
      <c r="AD202" s="235">
        <v>46173</v>
      </c>
      <c r="AE202" s="104">
        <v>3387677</v>
      </c>
      <c r="AF202" s="141">
        <v>46174</v>
      </c>
      <c r="AG202" s="235">
        <v>46203</v>
      </c>
      <c r="AH202" s="102">
        <v>1693838</v>
      </c>
      <c r="AI202" s="141">
        <v>46204</v>
      </c>
      <c r="AJ202" s="141">
        <v>46218</v>
      </c>
      <c r="AK202" s="110"/>
      <c r="AN202" s="151"/>
      <c r="AQ202" s="151"/>
      <c r="AT202" s="151"/>
      <c r="AW202" s="151"/>
      <c r="BI202" s="143" t="s">
        <v>278</v>
      </c>
      <c r="BJ202" s="139" t="s">
        <v>332</v>
      </c>
      <c r="BK202" s="143" t="s">
        <v>280</v>
      </c>
      <c r="BL202" s="122">
        <v>35</v>
      </c>
      <c r="BM202" s="141">
        <v>46036</v>
      </c>
      <c r="BN202" s="156">
        <v>2238444243</v>
      </c>
      <c r="BO202" s="139">
        <v>252</v>
      </c>
      <c r="BP202" s="141">
        <v>46036</v>
      </c>
      <c r="BQ202" s="153">
        <v>20551907</v>
      </c>
      <c r="BR202" s="120"/>
      <c r="BS202" s="121"/>
      <c r="BY202" s="142"/>
      <c r="BZ202" s="151"/>
      <c r="CC202" s="151"/>
      <c r="CF202" s="108"/>
      <c r="CG202" s="108"/>
      <c r="CH202" s="108"/>
      <c r="CI202" s="108"/>
      <c r="CJ202" s="108"/>
      <c r="CK202" s="108"/>
      <c r="CL202" s="108"/>
      <c r="CM202" s="108"/>
      <c r="CN202" s="108"/>
      <c r="CO202" s="108"/>
      <c r="CP202" s="108"/>
      <c r="CQ202" s="108"/>
      <c r="CR202" s="108"/>
      <c r="CS202" s="147" t="s">
        <v>1983</v>
      </c>
      <c r="CT202" s="148">
        <v>1121952820</v>
      </c>
      <c r="CU202" s="139">
        <v>283</v>
      </c>
      <c r="CV202" s="139" t="s">
        <v>774</v>
      </c>
      <c r="CY202" s="143">
        <v>4290</v>
      </c>
      <c r="CZ202" s="143" t="s">
        <v>289</v>
      </c>
      <c r="DA202" s="318">
        <f t="shared" si="9"/>
        <v>20551907</v>
      </c>
      <c r="DB202" s="319">
        <f t="shared" si="10"/>
        <v>0</v>
      </c>
      <c r="DC202" s="318">
        <f t="shared" si="11"/>
        <v>0</v>
      </c>
      <c r="DZ202" s="211" t="s">
        <v>1837</v>
      </c>
      <c r="EA202" s="207" t="s">
        <v>278</v>
      </c>
      <c r="EB202" s="154" t="e">
        <v>#N/A</v>
      </c>
      <c r="EC202" s="142" t="s">
        <v>288</v>
      </c>
      <c r="ED202" s="321"/>
    </row>
    <row r="203" spans="1:134" s="107" customFormat="1" hidden="1" x14ac:dyDescent="0.3">
      <c r="A203" s="145"/>
      <c r="B203" s="145" t="s">
        <v>1838</v>
      </c>
      <c r="C203" s="181">
        <v>1123115650</v>
      </c>
      <c r="D203" s="145" t="s">
        <v>557</v>
      </c>
      <c r="E203" s="145" t="s">
        <v>291</v>
      </c>
      <c r="F203" s="145" t="s">
        <v>558</v>
      </c>
      <c r="G203" s="98">
        <v>46036</v>
      </c>
      <c r="H203" s="104">
        <v>24833560</v>
      </c>
      <c r="I203" s="145" t="s">
        <v>1931</v>
      </c>
      <c r="J203" s="98">
        <v>46036</v>
      </c>
      <c r="K203" s="98">
        <v>46218</v>
      </c>
      <c r="L203" s="145" t="s">
        <v>288</v>
      </c>
      <c r="M203" s="145" t="s">
        <v>288</v>
      </c>
      <c r="N203" s="145" t="s">
        <v>288</v>
      </c>
      <c r="O203" s="122">
        <v>7</v>
      </c>
      <c r="P203" s="104">
        <v>2319618</v>
      </c>
      <c r="Q203" s="150">
        <v>46036</v>
      </c>
      <c r="R203" s="320">
        <v>46053</v>
      </c>
      <c r="S203" s="104">
        <v>4093444</v>
      </c>
      <c r="T203" s="101">
        <v>46054</v>
      </c>
      <c r="U203" s="235">
        <v>46081</v>
      </c>
      <c r="V203" s="104">
        <v>4093444</v>
      </c>
      <c r="W203" s="101">
        <v>46082</v>
      </c>
      <c r="X203" s="320">
        <v>46112</v>
      </c>
      <c r="Y203" s="104">
        <v>4093444</v>
      </c>
      <c r="Z203" s="141">
        <v>46113</v>
      </c>
      <c r="AA203" s="235">
        <v>46142</v>
      </c>
      <c r="AB203" s="104">
        <v>4093444</v>
      </c>
      <c r="AC203" s="141">
        <v>46143</v>
      </c>
      <c r="AD203" s="235">
        <v>46173</v>
      </c>
      <c r="AE203" s="104">
        <v>4093444</v>
      </c>
      <c r="AF203" s="141">
        <v>46174</v>
      </c>
      <c r="AG203" s="235">
        <v>46203</v>
      </c>
      <c r="AH203" s="102">
        <v>2046722</v>
      </c>
      <c r="AI203" s="141">
        <v>46204</v>
      </c>
      <c r="AJ203" s="141">
        <v>46218</v>
      </c>
      <c r="AK203" s="110"/>
      <c r="AN203" s="151"/>
      <c r="AQ203" s="151"/>
      <c r="AT203" s="151"/>
      <c r="AW203" s="151"/>
      <c r="BI203" s="143" t="s">
        <v>278</v>
      </c>
      <c r="BJ203" s="139" t="s">
        <v>332</v>
      </c>
      <c r="BK203" s="143" t="s">
        <v>280</v>
      </c>
      <c r="BL203" s="122">
        <v>35</v>
      </c>
      <c r="BM203" s="141">
        <v>46036</v>
      </c>
      <c r="BN203" s="156">
        <v>2238444243</v>
      </c>
      <c r="BO203" s="139">
        <v>236</v>
      </c>
      <c r="BP203" s="141">
        <v>46036</v>
      </c>
      <c r="BQ203" s="153">
        <v>24833560</v>
      </c>
      <c r="BR203" s="120"/>
      <c r="BS203" s="121"/>
      <c r="BY203" s="142"/>
      <c r="BZ203" s="151"/>
      <c r="CC203" s="151"/>
      <c r="CF203" s="108"/>
      <c r="CG203" s="108"/>
      <c r="CH203" s="108"/>
      <c r="CI203" s="108"/>
      <c r="CJ203" s="108"/>
      <c r="CK203" s="108"/>
      <c r="CL203" s="108"/>
      <c r="CM203" s="108"/>
      <c r="CN203" s="108"/>
      <c r="CO203" s="108"/>
      <c r="CP203" s="121"/>
      <c r="CQ203" s="108"/>
      <c r="CR203" s="108"/>
      <c r="CS203" s="147" t="s">
        <v>1984</v>
      </c>
      <c r="CT203" s="148">
        <v>1123115650.0999999</v>
      </c>
      <c r="CU203" s="139">
        <v>283</v>
      </c>
      <c r="CV203" s="139" t="s">
        <v>774</v>
      </c>
      <c r="CY203" s="143">
        <v>8299</v>
      </c>
      <c r="CZ203" s="143" t="s">
        <v>290</v>
      </c>
      <c r="DA203" s="318">
        <f t="shared" si="9"/>
        <v>24833560</v>
      </c>
      <c r="DB203" s="319">
        <f t="shared" si="10"/>
        <v>0</v>
      </c>
      <c r="DC203" s="318">
        <f t="shared" si="11"/>
        <v>0</v>
      </c>
      <c r="DZ203" s="211" t="s">
        <v>1839</v>
      </c>
      <c r="EA203" s="207" t="s">
        <v>278</v>
      </c>
      <c r="EB203" s="154" t="e">
        <v>#N/A</v>
      </c>
      <c r="EC203" s="142" t="s">
        <v>288</v>
      </c>
      <c r="ED203" s="321"/>
    </row>
    <row r="204" spans="1:134" s="107" customFormat="1" hidden="1" x14ac:dyDescent="0.3">
      <c r="A204" s="145" t="s">
        <v>436</v>
      </c>
      <c r="B204" s="145" t="s">
        <v>1985</v>
      </c>
      <c r="C204" s="181"/>
      <c r="D204" s="145" t="s">
        <v>436</v>
      </c>
      <c r="E204" s="145"/>
      <c r="F204" s="145"/>
      <c r="G204" s="98"/>
      <c r="H204" s="104"/>
      <c r="I204" s="145"/>
      <c r="J204" s="98"/>
      <c r="K204" s="98"/>
      <c r="L204" s="145"/>
      <c r="M204" s="145"/>
      <c r="N204" s="145"/>
      <c r="O204" s="122"/>
      <c r="P204" s="104"/>
      <c r="Q204" s="150"/>
      <c r="R204" s="320"/>
      <c r="S204" s="104"/>
      <c r="T204" s="101"/>
      <c r="U204" s="235"/>
      <c r="V204" s="104"/>
      <c r="W204" s="101"/>
      <c r="X204" s="320"/>
      <c r="Y204" s="104"/>
      <c r="Z204" s="141"/>
      <c r="AA204" s="235"/>
      <c r="AB204" s="104"/>
      <c r="AC204" s="141"/>
      <c r="AD204" s="235"/>
      <c r="AE204" s="104"/>
      <c r="AF204" s="141"/>
      <c r="AG204" s="235"/>
      <c r="AH204" s="102"/>
      <c r="AI204" s="141"/>
      <c r="AJ204" s="141"/>
      <c r="AK204" s="110"/>
      <c r="AN204" s="151"/>
      <c r="AQ204" s="151"/>
      <c r="AT204" s="151"/>
      <c r="AW204" s="151"/>
      <c r="BI204" s="143"/>
      <c r="BJ204" s="139"/>
      <c r="BK204" s="143"/>
      <c r="BL204" s="122"/>
      <c r="BM204" s="141"/>
      <c r="BN204" s="156"/>
      <c r="BO204" s="139"/>
      <c r="BP204" s="141"/>
      <c r="BQ204" s="153"/>
      <c r="BR204" s="120"/>
      <c r="BS204" s="121"/>
      <c r="BY204" s="142"/>
      <c r="BZ204" s="151"/>
      <c r="CC204" s="151"/>
      <c r="CF204" s="108"/>
      <c r="CG204" s="108"/>
      <c r="CH204" s="108"/>
      <c r="CI204" s="108"/>
      <c r="CJ204" s="108"/>
      <c r="CK204" s="108"/>
      <c r="CL204" s="108"/>
      <c r="CM204" s="108"/>
      <c r="CN204" s="108"/>
      <c r="CO204" s="108"/>
      <c r="CP204" s="121"/>
      <c r="CQ204" s="108"/>
      <c r="CR204" s="108"/>
      <c r="CS204" s="147"/>
      <c r="CT204" s="149"/>
      <c r="CU204" s="139"/>
      <c r="CV204" s="139"/>
      <c r="CY204" s="143"/>
      <c r="CZ204" s="143"/>
      <c r="DA204" s="318"/>
      <c r="DB204" s="319"/>
      <c r="DC204" s="318"/>
      <c r="DZ204" s="211"/>
      <c r="EA204" s="207"/>
      <c r="EB204" s="154" t="e">
        <v>#N/A</v>
      </c>
      <c r="EC204" s="142" t="s">
        <v>288</v>
      </c>
      <c r="ED204" s="321"/>
    </row>
    <row r="205" spans="1:134" s="107" customFormat="1" hidden="1" x14ac:dyDescent="0.3">
      <c r="A205" s="145"/>
      <c r="B205" s="145" t="s">
        <v>1840</v>
      </c>
      <c r="C205" s="181">
        <v>1121844160</v>
      </c>
      <c r="D205" s="145" t="s">
        <v>561</v>
      </c>
      <c r="E205" s="145" t="s">
        <v>291</v>
      </c>
      <c r="F205" s="145" t="s">
        <v>430</v>
      </c>
      <c r="G205" s="98">
        <v>46036</v>
      </c>
      <c r="H205" s="104">
        <v>20551907</v>
      </c>
      <c r="I205" s="145" t="s">
        <v>1931</v>
      </c>
      <c r="J205" s="98">
        <v>46036</v>
      </c>
      <c r="K205" s="98">
        <v>46218</v>
      </c>
      <c r="L205" s="145" t="s">
        <v>288</v>
      </c>
      <c r="M205" s="145" t="s">
        <v>288</v>
      </c>
      <c r="N205" s="145" t="s">
        <v>288</v>
      </c>
      <c r="O205" s="122">
        <v>7</v>
      </c>
      <c r="P205" s="104">
        <v>1919684</v>
      </c>
      <c r="Q205" s="150">
        <v>46036</v>
      </c>
      <c r="R205" s="320">
        <v>46053</v>
      </c>
      <c r="S205" s="104">
        <v>3387677</v>
      </c>
      <c r="T205" s="101">
        <v>46054</v>
      </c>
      <c r="U205" s="235">
        <v>46081</v>
      </c>
      <c r="V205" s="104">
        <v>3387677</v>
      </c>
      <c r="W205" s="101">
        <v>46082</v>
      </c>
      <c r="X205" s="320">
        <v>46112</v>
      </c>
      <c r="Y205" s="104">
        <v>3387677</v>
      </c>
      <c r="Z205" s="141">
        <v>46113</v>
      </c>
      <c r="AA205" s="235">
        <v>46142</v>
      </c>
      <c r="AB205" s="104">
        <v>3387677</v>
      </c>
      <c r="AC205" s="141">
        <v>46143</v>
      </c>
      <c r="AD205" s="235">
        <v>46173</v>
      </c>
      <c r="AE205" s="104">
        <v>3387677</v>
      </c>
      <c r="AF205" s="141">
        <v>46174</v>
      </c>
      <c r="AG205" s="235">
        <v>46203</v>
      </c>
      <c r="AH205" s="102">
        <v>1693838</v>
      </c>
      <c r="AI205" s="141">
        <v>46204</v>
      </c>
      <c r="AJ205" s="141">
        <v>46218</v>
      </c>
      <c r="AK205" s="110"/>
      <c r="AN205" s="151"/>
      <c r="AQ205" s="151"/>
      <c r="AT205" s="151"/>
      <c r="AW205" s="151"/>
      <c r="BI205" s="143" t="s">
        <v>278</v>
      </c>
      <c r="BJ205" s="139" t="s">
        <v>332</v>
      </c>
      <c r="BK205" s="143" t="s">
        <v>280</v>
      </c>
      <c r="BL205" s="122">
        <v>35</v>
      </c>
      <c r="BM205" s="141">
        <v>46036</v>
      </c>
      <c r="BN205" s="156">
        <v>2238444243</v>
      </c>
      <c r="BO205" s="139">
        <v>201</v>
      </c>
      <c r="BP205" s="141">
        <v>46036</v>
      </c>
      <c r="BQ205" s="153">
        <v>20551907</v>
      </c>
      <c r="BR205" s="120"/>
      <c r="BS205" s="121"/>
      <c r="BY205" s="142"/>
      <c r="BZ205" s="151"/>
      <c r="CC205" s="151"/>
      <c r="CF205" s="108"/>
      <c r="CG205" s="108"/>
      <c r="CH205" s="108"/>
      <c r="CI205" s="108"/>
      <c r="CJ205" s="108"/>
      <c r="CK205" s="108"/>
      <c r="CL205" s="108"/>
      <c r="CM205" s="108"/>
      <c r="CN205" s="108"/>
      <c r="CO205" s="108"/>
      <c r="CP205" s="108"/>
      <c r="CQ205" s="108"/>
      <c r="CR205" s="108"/>
      <c r="CS205" s="147" t="s">
        <v>1986</v>
      </c>
      <c r="CT205" s="148">
        <v>1121844160</v>
      </c>
      <c r="CU205" s="139">
        <v>283</v>
      </c>
      <c r="CV205" s="139" t="s">
        <v>774</v>
      </c>
      <c r="CY205" s="170">
        <v>8299</v>
      </c>
      <c r="CZ205" s="140" t="s">
        <v>290</v>
      </c>
      <c r="DA205" s="318">
        <f t="shared" si="9"/>
        <v>20551907</v>
      </c>
      <c r="DB205" s="319">
        <f t="shared" si="10"/>
        <v>0</v>
      </c>
      <c r="DC205" s="318">
        <f t="shared" si="11"/>
        <v>0</v>
      </c>
      <c r="DZ205" s="211" t="s">
        <v>1841</v>
      </c>
      <c r="EA205" s="207" t="s">
        <v>278</v>
      </c>
      <c r="EB205" s="154" t="e">
        <v>#N/A</v>
      </c>
      <c r="EC205" s="142" t="s">
        <v>288</v>
      </c>
      <c r="ED205" s="321"/>
    </row>
    <row r="206" spans="1:134" s="107" customFormat="1" hidden="1" x14ac:dyDescent="0.3">
      <c r="A206" s="145"/>
      <c r="B206" s="145" t="s">
        <v>1842</v>
      </c>
      <c r="C206" s="181">
        <v>1032381687</v>
      </c>
      <c r="D206" s="184" t="s">
        <v>1843</v>
      </c>
      <c r="E206" s="145" t="s">
        <v>292</v>
      </c>
      <c r="F206" s="107" t="s">
        <v>1234</v>
      </c>
      <c r="G206" s="98">
        <v>46036</v>
      </c>
      <c r="H206" s="104">
        <v>16270260</v>
      </c>
      <c r="I206" s="145" t="s">
        <v>1931</v>
      </c>
      <c r="J206" s="98">
        <v>46036</v>
      </c>
      <c r="K206" s="98">
        <v>46218</v>
      </c>
      <c r="L206" s="145" t="s">
        <v>288</v>
      </c>
      <c r="M206" s="145" t="s">
        <v>288</v>
      </c>
      <c r="N206" s="145" t="s">
        <v>288</v>
      </c>
      <c r="O206" s="122">
        <v>7</v>
      </c>
      <c r="P206" s="104">
        <v>1519750</v>
      </c>
      <c r="Q206" s="150">
        <v>46036</v>
      </c>
      <c r="R206" s="320">
        <v>46053</v>
      </c>
      <c r="S206" s="104">
        <v>2681911</v>
      </c>
      <c r="T206" s="101">
        <v>46054</v>
      </c>
      <c r="U206" s="235">
        <v>46081</v>
      </c>
      <c r="V206" s="104">
        <v>2681911</v>
      </c>
      <c r="W206" s="101">
        <v>46082</v>
      </c>
      <c r="X206" s="320">
        <v>46112</v>
      </c>
      <c r="Y206" s="104">
        <v>2681911</v>
      </c>
      <c r="Z206" s="141">
        <v>46113</v>
      </c>
      <c r="AA206" s="235">
        <v>46142</v>
      </c>
      <c r="AB206" s="104">
        <v>2681911</v>
      </c>
      <c r="AC206" s="141">
        <v>46143</v>
      </c>
      <c r="AD206" s="235">
        <v>46173</v>
      </c>
      <c r="AE206" s="104">
        <v>2681911</v>
      </c>
      <c r="AF206" s="141">
        <v>46174</v>
      </c>
      <c r="AG206" s="235">
        <v>46203</v>
      </c>
      <c r="AH206" s="102">
        <v>1340955</v>
      </c>
      <c r="AI206" s="141">
        <v>46204</v>
      </c>
      <c r="AJ206" s="141">
        <v>46218</v>
      </c>
      <c r="AK206" s="110"/>
      <c r="AN206" s="151"/>
      <c r="AQ206" s="151"/>
      <c r="AT206" s="151"/>
      <c r="AW206" s="151"/>
      <c r="BI206" s="143" t="s">
        <v>278</v>
      </c>
      <c r="BJ206" s="139" t="s">
        <v>332</v>
      </c>
      <c r="BK206" s="143" t="s">
        <v>280</v>
      </c>
      <c r="BL206" s="122">
        <v>35</v>
      </c>
      <c r="BM206" s="141">
        <v>46036</v>
      </c>
      <c r="BN206" s="156">
        <v>2238444243</v>
      </c>
      <c r="BO206" s="139">
        <v>189</v>
      </c>
      <c r="BP206" s="141">
        <v>46036</v>
      </c>
      <c r="BQ206" s="153">
        <v>16270260</v>
      </c>
      <c r="BR206" s="120"/>
      <c r="BS206" s="121"/>
      <c r="BY206" s="142"/>
      <c r="BZ206" s="151"/>
      <c r="CC206" s="151"/>
      <c r="CF206" s="108"/>
      <c r="CG206" s="108"/>
      <c r="CH206" s="108"/>
      <c r="CI206" s="108"/>
      <c r="CJ206" s="108"/>
      <c r="CK206" s="108"/>
      <c r="CL206" s="108"/>
      <c r="CM206" s="108"/>
      <c r="CN206" s="108"/>
      <c r="CO206" s="108"/>
      <c r="CP206" s="121"/>
      <c r="CQ206" s="108"/>
      <c r="CR206" s="108"/>
      <c r="CS206" s="147" t="s">
        <v>1987</v>
      </c>
      <c r="CT206" s="314">
        <v>1032381687</v>
      </c>
      <c r="CU206" s="139">
        <v>283</v>
      </c>
      <c r="CV206" s="139" t="s">
        <v>774</v>
      </c>
      <c r="CY206" s="170">
        <v>9609</v>
      </c>
      <c r="CZ206" s="140" t="s">
        <v>290</v>
      </c>
      <c r="DA206" s="318">
        <f t="shared" si="9"/>
        <v>16270260</v>
      </c>
      <c r="DB206" s="319">
        <f t="shared" si="10"/>
        <v>0</v>
      </c>
      <c r="DC206" s="318">
        <f t="shared" si="11"/>
        <v>0</v>
      </c>
      <c r="DZ206" s="211" t="s">
        <v>1844</v>
      </c>
      <c r="EA206" s="207" t="s">
        <v>278</v>
      </c>
      <c r="EB206" s="154" t="e">
        <v>#N/A</v>
      </c>
      <c r="EC206" s="142" t="s">
        <v>288</v>
      </c>
      <c r="ED206" s="321"/>
    </row>
    <row r="207" spans="1:134" s="107" customFormat="1" hidden="1" x14ac:dyDescent="0.3">
      <c r="A207" s="145"/>
      <c r="B207" s="145" t="s">
        <v>1845</v>
      </c>
      <c r="C207" s="181">
        <v>53139345</v>
      </c>
      <c r="D207" s="145" t="s">
        <v>564</v>
      </c>
      <c r="E207" s="145" t="s">
        <v>292</v>
      </c>
      <c r="F207" s="145" t="s">
        <v>565</v>
      </c>
      <c r="G207" s="98">
        <v>46036</v>
      </c>
      <c r="H207" s="104">
        <v>14557610</v>
      </c>
      <c r="I207" s="145" t="s">
        <v>1931</v>
      </c>
      <c r="J207" s="98">
        <v>46036</v>
      </c>
      <c r="K207" s="98">
        <v>46218</v>
      </c>
      <c r="L207" s="145" t="s">
        <v>288</v>
      </c>
      <c r="M207" s="145" t="s">
        <v>288</v>
      </c>
      <c r="N207" s="145" t="s">
        <v>288</v>
      </c>
      <c r="O207" s="122">
        <v>7</v>
      </c>
      <c r="P207" s="104">
        <v>1359777</v>
      </c>
      <c r="Q207" s="150">
        <v>46036</v>
      </c>
      <c r="R207" s="320">
        <v>46053</v>
      </c>
      <c r="S207" s="104">
        <v>2399606</v>
      </c>
      <c r="T207" s="101">
        <v>46054</v>
      </c>
      <c r="U207" s="235">
        <v>46081</v>
      </c>
      <c r="V207" s="104">
        <v>2399606</v>
      </c>
      <c r="W207" s="101">
        <v>46082</v>
      </c>
      <c r="X207" s="320">
        <v>46112</v>
      </c>
      <c r="Y207" s="104">
        <v>2399606</v>
      </c>
      <c r="Z207" s="141">
        <v>46113</v>
      </c>
      <c r="AA207" s="235">
        <v>46142</v>
      </c>
      <c r="AB207" s="104">
        <v>2399606</v>
      </c>
      <c r="AC207" s="141">
        <v>46143</v>
      </c>
      <c r="AD207" s="235">
        <v>46173</v>
      </c>
      <c r="AE207" s="104">
        <v>2399606</v>
      </c>
      <c r="AF207" s="141">
        <v>46174</v>
      </c>
      <c r="AG207" s="235">
        <v>46203</v>
      </c>
      <c r="AH207" s="102">
        <v>1199803</v>
      </c>
      <c r="AI207" s="141">
        <v>46204</v>
      </c>
      <c r="AJ207" s="141">
        <v>46218</v>
      </c>
      <c r="AK207" s="110"/>
      <c r="AN207" s="151"/>
      <c r="AQ207" s="151"/>
      <c r="AT207" s="151"/>
      <c r="AW207" s="151"/>
      <c r="BI207" s="143" t="s">
        <v>278</v>
      </c>
      <c r="BJ207" s="139" t="s">
        <v>332</v>
      </c>
      <c r="BK207" s="143" t="s">
        <v>280</v>
      </c>
      <c r="BL207" s="122">
        <v>35</v>
      </c>
      <c r="BM207" s="141">
        <v>46036</v>
      </c>
      <c r="BN207" s="156">
        <v>2238444243</v>
      </c>
      <c r="BO207" s="139">
        <v>158</v>
      </c>
      <c r="BP207" s="141">
        <v>46036</v>
      </c>
      <c r="BQ207" s="153">
        <v>14557610</v>
      </c>
      <c r="BR207" s="120"/>
      <c r="BS207" s="121"/>
      <c r="BY207" s="142"/>
      <c r="BZ207" s="151"/>
      <c r="CC207" s="151"/>
      <c r="CF207" s="108"/>
      <c r="CG207" s="108"/>
      <c r="CH207" s="108"/>
      <c r="CI207" s="108"/>
      <c r="CJ207" s="108"/>
      <c r="CK207" s="108"/>
      <c r="CL207" s="108"/>
      <c r="CM207" s="108"/>
      <c r="CN207" s="108"/>
      <c r="CO207" s="108"/>
      <c r="CP207" s="108"/>
      <c r="CQ207" s="108"/>
      <c r="CR207" s="108"/>
      <c r="CS207" s="147" t="s">
        <v>1988</v>
      </c>
      <c r="CT207" s="149">
        <v>53139345</v>
      </c>
      <c r="CU207" s="139">
        <v>283</v>
      </c>
      <c r="CV207" s="139" t="s">
        <v>774</v>
      </c>
      <c r="CY207" s="143">
        <v>8299</v>
      </c>
      <c r="CZ207" s="143" t="s">
        <v>290</v>
      </c>
      <c r="DA207" s="318">
        <f t="shared" si="9"/>
        <v>14557610</v>
      </c>
      <c r="DB207" s="319">
        <f t="shared" si="10"/>
        <v>0</v>
      </c>
      <c r="DC207" s="318">
        <f t="shared" si="11"/>
        <v>0</v>
      </c>
      <c r="DZ207" s="211" t="s">
        <v>1846</v>
      </c>
      <c r="EA207" s="207" t="s">
        <v>278</v>
      </c>
      <c r="EB207" s="154" t="e">
        <v>#N/A</v>
      </c>
      <c r="EC207" s="142" t="s">
        <v>288</v>
      </c>
      <c r="ED207" s="321"/>
    </row>
    <row r="208" spans="1:134" s="107" customFormat="1" hidden="1" x14ac:dyDescent="0.3">
      <c r="A208" s="145"/>
      <c r="B208" s="145" t="s">
        <v>1847</v>
      </c>
      <c r="C208" s="181">
        <v>1010063403</v>
      </c>
      <c r="D208" s="145" t="s">
        <v>566</v>
      </c>
      <c r="E208" s="145" t="s">
        <v>291</v>
      </c>
      <c r="F208" s="145" t="s">
        <v>560</v>
      </c>
      <c r="G208" s="98">
        <v>46036</v>
      </c>
      <c r="H208" s="104">
        <v>20551907</v>
      </c>
      <c r="I208" s="145" t="s">
        <v>1931</v>
      </c>
      <c r="J208" s="98">
        <v>46036</v>
      </c>
      <c r="K208" s="98">
        <v>46218</v>
      </c>
      <c r="L208" s="145" t="s">
        <v>288</v>
      </c>
      <c r="M208" s="145" t="s">
        <v>288</v>
      </c>
      <c r="N208" s="145" t="s">
        <v>288</v>
      </c>
      <c r="O208" s="122">
        <v>7</v>
      </c>
      <c r="P208" s="104">
        <v>1919684</v>
      </c>
      <c r="Q208" s="150">
        <v>46036</v>
      </c>
      <c r="R208" s="320">
        <v>46053</v>
      </c>
      <c r="S208" s="104">
        <v>3387677</v>
      </c>
      <c r="T208" s="101">
        <v>46054</v>
      </c>
      <c r="U208" s="235">
        <v>46081</v>
      </c>
      <c r="V208" s="104">
        <v>3387677</v>
      </c>
      <c r="W208" s="101">
        <v>46082</v>
      </c>
      <c r="X208" s="320">
        <v>46112</v>
      </c>
      <c r="Y208" s="104">
        <v>3387677</v>
      </c>
      <c r="Z208" s="141">
        <v>46113</v>
      </c>
      <c r="AA208" s="235">
        <v>46142</v>
      </c>
      <c r="AB208" s="104">
        <v>3387677</v>
      </c>
      <c r="AC208" s="141">
        <v>46143</v>
      </c>
      <c r="AD208" s="235">
        <v>46173</v>
      </c>
      <c r="AE208" s="104">
        <v>3387677</v>
      </c>
      <c r="AF208" s="141">
        <v>46174</v>
      </c>
      <c r="AG208" s="235">
        <v>46203</v>
      </c>
      <c r="AH208" s="102">
        <v>1693838</v>
      </c>
      <c r="AI208" s="141">
        <v>46204</v>
      </c>
      <c r="AJ208" s="141">
        <v>46218</v>
      </c>
      <c r="AK208" s="110"/>
      <c r="AN208" s="151"/>
      <c r="AQ208" s="151"/>
      <c r="AT208" s="151"/>
      <c r="AW208" s="151"/>
      <c r="BI208" s="143" t="s">
        <v>278</v>
      </c>
      <c r="BJ208" s="139" t="s">
        <v>332</v>
      </c>
      <c r="BK208" s="143" t="s">
        <v>280</v>
      </c>
      <c r="BL208" s="122">
        <v>35</v>
      </c>
      <c r="BM208" s="141">
        <v>46036</v>
      </c>
      <c r="BN208" s="156">
        <v>2238444243</v>
      </c>
      <c r="BO208" s="139">
        <v>183</v>
      </c>
      <c r="BP208" s="141">
        <v>46036</v>
      </c>
      <c r="BQ208" s="153">
        <v>20551907</v>
      </c>
      <c r="BR208" s="120"/>
      <c r="BS208" s="121"/>
      <c r="BY208" s="142"/>
      <c r="BZ208" s="151"/>
      <c r="CC208" s="151"/>
      <c r="CF208" s="108"/>
      <c r="CG208" s="108"/>
      <c r="CH208" s="108"/>
      <c r="CI208" s="108"/>
      <c r="CJ208" s="108"/>
      <c r="CK208" s="108"/>
      <c r="CL208" s="108"/>
      <c r="CM208" s="108"/>
      <c r="CN208" s="108"/>
      <c r="CO208" s="108"/>
      <c r="CP208" s="121"/>
      <c r="CQ208" s="108"/>
      <c r="CR208" s="108"/>
      <c r="CS208" s="147" t="s">
        <v>1989</v>
      </c>
      <c r="CT208" s="149">
        <v>1010063403</v>
      </c>
      <c r="CU208" s="139">
        <v>283</v>
      </c>
      <c r="CV208" s="139" t="s">
        <v>774</v>
      </c>
      <c r="CY208" s="143">
        <v>8299</v>
      </c>
      <c r="CZ208" s="143" t="s">
        <v>290</v>
      </c>
      <c r="DA208" s="318">
        <f t="shared" si="9"/>
        <v>20551907</v>
      </c>
      <c r="DB208" s="319">
        <f t="shared" si="10"/>
        <v>0</v>
      </c>
      <c r="DC208" s="318">
        <f t="shared" si="11"/>
        <v>0</v>
      </c>
      <c r="DZ208" s="211" t="s">
        <v>1848</v>
      </c>
      <c r="EA208" s="160" t="s">
        <v>278</v>
      </c>
      <c r="EB208" s="154" t="e">
        <v>#N/A</v>
      </c>
      <c r="EC208" s="142" t="s">
        <v>288</v>
      </c>
      <c r="ED208" s="321"/>
    </row>
    <row r="209" spans="1:134" s="107" customFormat="1" hidden="1" x14ac:dyDescent="0.3">
      <c r="A209" s="145" t="s">
        <v>436</v>
      </c>
      <c r="B209" s="145" t="s">
        <v>1990</v>
      </c>
      <c r="C209" s="181"/>
      <c r="D209" s="145" t="s">
        <v>436</v>
      </c>
      <c r="E209" s="145"/>
      <c r="F209" s="145"/>
      <c r="G209" s="98"/>
      <c r="H209" s="104"/>
      <c r="I209" s="145"/>
      <c r="J209" s="98"/>
      <c r="K209" s="98"/>
      <c r="L209" s="145"/>
      <c r="M209" s="145"/>
      <c r="N209" s="145"/>
      <c r="O209" s="122"/>
      <c r="P209" s="104"/>
      <c r="Q209" s="150"/>
      <c r="R209" s="320"/>
      <c r="S209" s="104"/>
      <c r="T209" s="101"/>
      <c r="U209" s="235"/>
      <c r="V209" s="104"/>
      <c r="W209" s="101"/>
      <c r="X209" s="320"/>
      <c r="Y209" s="104"/>
      <c r="Z209" s="141"/>
      <c r="AA209" s="235"/>
      <c r="AB209" s="104"/>
      <c r="AC209" s="141"/>
      <c r="AD209" s="235"/>
      <c r="AE209" s="104"/>
      <c r="AF209" s="141"/>
      <c r="AG209" s="235"/>
      <c r="AH209" s="102"/>
      <c r="AI209" s="141"/>
      <c r="AJ209" s="141"/>
      <c r="AK209" s="110"/>
      <c r="AN209" s="151"/>
      <c r="AQ209" s="151"/>
      <c r="AT209" s="151"/>
      <c r="AW209" s="151"/>
      <c r="BI209" s="143"/>
      <c r="BJ209" s="139"/>
      <c r="BK209" s="143"/>
      <c r="BL209" s="122"/>
      <c r="BM209" s="141"/>
      <c r="BN209" s="156"/>
      <c r="BO209" s="139"/>
      <c r="BP209" s="141"/>
      <c r="BQ209" s="153"/>
      <c r="BR209" s="120"/>
      <c r="BS209" s="121"/>
      <c r="BY209" s="142"/>
      <c r="BZ209" s="151"/>
      <c r="CC209" s="151"/>
      <c r="CF209" s="108"/>
      <c r="CG209" s="108"/>
      <c r="CH209" s="108"/>
      <c r="CI209" s="108"/>
      <c r="CJ209" s="108"/>
      <c r="CK209" s="108"/>
      <c r="CL209" s="108"/>
      <c r="CM209" s="108"/>
      <c r="CN209" s="108"/>
      <c r="CO209" s="108"/>
      <c r="CP209" s="121"/>
      <c r="CQ209" s="108"/>
      <c r="CR209" s="108"/>
      <c r="CS209" s="147"/>
      <c r="CT209" s="149"/>
      <c r="CU209" s="139"/>
      <c r="CV209" s="139"/>
      <c r="CY209" s="143"/>
      <c r="CZ209" s="143"/>
      <c r="DA209" s="318"/>
      <c r="DB209" s="319"/>
      <c r="DC209" s="318"/>
      <c r="DZ209" s="211"/>
      <c r="EA209" s="160"/>
      <c r="EB209" s="154" t="e">
        <v>#N/A</v>
      </c>
      <c r="EC209" s="142" t="s">
        <v>288</v>
      </c>
      <c r="ED209" s="321"/>
    </row>
    <row r="210" spans="1:134" s="107" customFormat="1" hidden="1" x14ac:dyDescent="0.3">
      <c r="A210" s="180" t="s">
        <v>3004</v>
      </c>
      <c r="B210" s="145" t="s">
        <v>1849</v>
      </c>
      <c r="C210" s="181">
        <v>86086256</v>
      </c>
      <c r="D210" s="145" t="s">
        <v>1096</v>
      </c>
      <c r="E210" s="145" t="s">
        <v>291</v>
      </c>
      <c r="F210" s="145" t="s">
        <v>430</v>
      </c>
      <c r="G210" s="98">
        <v>46036</v>
      </c>
      <c r="H210" s="104">
        <v>18331531</v>
      </c>
      <c r="I210" s="145" t="s">
        <v>1931</v>
      </c>
      <c r="J210" s="98">
        <v>46036</v>
      </c>
      <c r="K210" s="98">
        <v>46218</v>
      </c>
      <c r="L210" s="145" t="s">
        <v>288</v>
      </c>
      <c r="M210" s="145" t="s">
        <v>288</v>
      </c>
      <c r="N210" s="145" t="s">
        <v>288</v>
      </c>
      <c r="O210" s="122">
        <v>7</v>
      </c>
      <c r="P210" s="104">
        <v>1712286</v>
      </c>
      <c r="Q210" s="150">
        <v>46036</v>
      </c>
      <c r="R210" s="320">
        <v>46053</v>
      </c>
      <c r="S210" s="104">
        <v>4093444</v>
      </c>
      <c r="T210" s="101">
        <v>46054</v>
      </c>
      <c r="U210" s="235">
        <v>46081</v>
      </c>
      <c r="V210" s="104">
        <v>4093444</v>
      </c>
      <c r="W210" s="101">
        <v>46082</v>
      </c>
      <c r="X210" s="320">
        <v>46112</v>
      </c>
      <c r="Y210" s="104">
        <v>4093444</v>
      </c>
      <c r="Z210" s="141">
        <v>46113</v>
      </c>
      <c r="AA210" s="235">
        <v>46142</v>
      </c>
      <c r="AB210" s="104">
        <v>4093444</v>
      </c>
      <c r="AC210" s="141">
        <v>46143</v>
      </c>
      <c r="AD210" s="235">
        <v>46173</v>
      </c>
      <c r="AE210" s="104">
        <v>4093444</v>
      </c>
      <c r="AF210" s="141">
        <v>46174</v>
      </c>
      <c r="AG210" s="235">
        <v>46203</v>
      </c>
      <c r="AH210" s="102">
        <v>2046722</v>
      </c>
      <c r="AI210" s="141">
        <v>46204</v>
      </c>
      <c r="AJ210" s="141">
        <v>46218</v>
      </c>
      <c r="AK210" s="110"/>
      <c r="AN210" s="151"/>
      <c r="AQ210" s="151"/>
      <c r="AT210" s="151"/>
      <c r="AW210" s="151"/>
      <c r="BI210" s="143" t="s">
        <v>278</v>
      </c>
      <c r="BJ210" s="139" t="s">
        <v>332</v>
      </c>
      <c r="BK210" s="143" t="s">
        <v>280</v>
      </c>
      <c r="BL210" s="122">
        <v>35</v>
      </c>
      <c r="BM210" s="141">
        <v>46036</v>
      </c>
      <c r="BN210" s="156">
        <v>2238444243</v>
      </c>
      <c r="BO210" s="139">
        <v>172</v>
      </c>
      <c r="BP210" s="141">
        <v>46036</v>
      </c>
      <c r="BQ210" s="153">
        <v>18331531</v>
      </c>
      <c r="BR210" s="120"/>
      <c r="BS210" s="121"/>
      <c r="BX210" s="107">
        <v>1</v>
      </c>
      <c r="BY210" s="142">
        <v>46053</v>
      </c>
      <c r="BZ210" s="151">
        <v>5894697</v>
      </c>
      <c r="CA210" s="140">
        <v>217</v>
      </c>
      <c r="CB210" s="150">
        <v>46052</v>
      </c>
      <c r="CC210" s="106">
        <v>5894697</v>
      </c>
      <c r="CD210" s="140">
        <v>1007</v>
      </c>
      <c r="CE210" s="150">
        <v>46052</v>
      </c>
      <c r="CF210" s="106">
        <v>5894697</v>
      </c>
      <c r="CG210" s="140"/>
      <c r="CH210" s="140"/>
      <c r="CI210" s="254">
        <v>1</v>
      </c>
      <c r="CJ210" s="121">
        <v>46053</v>
      </c>
      <c r="CK210" s="108"/>
      <c r="CL210" s="108"/>
      <c r="CM210" s="108"/>
      <c r="CN210" s="108"/>
      <c r="CO210" s="108"/>
      <c r="CP210" s="108"/>
      <c r="CQ210" s="108"/>
      <c r="CR210" s="108"/>
      <c r="CS210" s="147" t="s">
        <v>3005</v>
      </c>
      <c r="CT210" s="149">
        <v>86086256</v>
      </c>
      <c r="CU210" s="139">
        <v>283</v>
      </c>
      <c r="CV210" s="139" t="s">
        <v>774</v>
      </c>
      <c r="CW210" s="140">
        <v>283</v>
      </c>
      <c r="CX210" s="140">
        <v>4003</v>
      </c>
      <c r="CY210" s="143">
        <v>7490</v>
      </c>
      <c r="CZ210" s="143" t="s">
        <v>290</v>
      </c>
      <c r="DA210" s="318">
        <f>P210+S210+V210+Y210+AB210+AE210+AH210+AK210+AN210+AQ210+AT210+AW210+AZ210+BC210+BF210</f>
        <v>24226228</v>
      </c>
      <c r="DB210" s="319">
        <f>H210+BZ210-DA210</f>
        <v>0</v>
      </c>
      <c r="DC210" s="318">
        <f>BQ210+CF210-DA210</f>
        <v>0</v>
      </c>
      <c r="DZ210" s="211" t="s">
        <v>1850</v>
      </c>
      <c r="EA210" s="207" t="s">
        <v>278</v>
      </c>
      <c r="EB210" s="154" t="e">
        <v>#N/A</v>
      </c>
      <c r="EC210" s="142" t="s">
        <v>288</v>
      </c>
      <c r="ED210" s="321"/>
    </row>
    <row r="211" spans="1:134" s="107" customFormat="1" hidden="1" x14ac:dyDescent="0.3">
      <c r="A211" s="145"/>
      <c r="B211" s="145" t="s">
        <v>1851</v>
      </c>
      <c r="C211" s="181">
        <v>1121960705</v>
      </c>
      <c r="D211" s="145" t="s">
        <v>1302</v>
      </c>
      <c r="E211" s="145" t="s">
        <v>291</v>
      </c>
      <c r="F211" s="145" t="s">
        <v>1303</v>
      </c>
      <c r="G211" s="98">
        <v>46036</v>
      </c>
      <c r="H211" s="104">
        <v>18331531</v>
      </c>
      <c r="I211" s="145" t="s">
        <v>1931</v>
      </c>
      <c r="J211" s="98">
        <v>46036</v>
      </c>
      <c r="K211" s="98">
        <v>46218</v>
      </c>
      <c r="L211" s="145" t="s">
        <v>288</v>
      </c>
      <c r="M211" s="145" t="s">
        <v>288</v>
      </c>
      <c r="N211" s="145" t="s">
        <v>288</v>
      </c>
      <c r="O211" s="122">
        <v>7</v>
      </c>
      <c r="P211" s="104">
        <v>1712286</v>
      </c>
      <c r="Q211" s="150">
        <v>46036</v>
      </c>
      <c r="R211" s="320">
        <v>46053</v>
      </c>
      <c r="S211" s="104">
        <v>3021681</v>
      </c>
      <c r="T211" s="101">
        <v>46054</v>
      </c>
      <c r="U211" s="235">
        <v>46081</v>
      </c>
      <c r="V211" s="104">
        <v>3021681</v>
      </c>
      <c r="W211" s="101">
        <v>46082</v>
      </c>
      <c r="X211" s="320">
        <v>46112</v>
      </c>
      <c r="Y211" s="104">
        <v>3021681</v>
      </c>
      <c r="Z211" s="141">
        <v>46113</v>
      </c>
      <c r="AA211" s="235">
        <v>46142</v>
      </c>
      <c r="AB211" s="104">
        <v>3021681</v>
      </c>
      <c r="AC211" s="141">
        <v>46143</v>
      </c>
      <c r="AD211" s="235">
        <v>46173</v>
      </c>
      <c r="AE211" s="104">
        <v>3021681</v>
      </c>
      <c r="AF211" s="141">
        <v>46174</v>
      </c>
      <c r="AG211" s="235">
        <v>46203</v>
      </c>
      <c r="AH211" s="102">
        <v>1510840</v>
      </c>
      <c r="AI211" s="141">
        <v>46204</v>
      </c>
      <c r="AJ211" s="141">
        <v>46218</v>
      </c>
      <c r="AK211" s="110"/>
      <c r="AN211" s="151"/>
      <c r="AQ211" s="151"/>
      <c r="AT211" s="151"/>
      <c r="AW211" s="151"/>
      <c r="BI211" s="143" t="s">
        <v>278</v>
      </c>
      <c r="BJ211" s="139" t="s">
        <v>332</v>
      </c>
      <c r="BK211" s="143" t="s">
        <v>280</v>
      </c>
      <c r="BL211" s="122">
        <v>35</v>
      </c>
      <c r="BM211" s="141">
        <v>46036</v>
      </c>
      <c r="BN211" s="156">
        <v>2238444243</v>
      </c>
      <c r="BO211" s="139">
        <v>233</v>
      </c>
      <c r="BP211" s="141">
        <v>46036</v>
      </c>
      <c r="BQ211" s="153">
        <v>18331531</v>
      </c>
      <c r="BR211" s="120"/>
      <c r="BS211" s="121"/>
      <c r="BY211" s="142"/>
      <c r="BZ211" s="151"/>
      <c r="CC211" s="151"/>
      <c r="CF211" s="108"/>
      <c r="CG211" s="108"/>
      <c r="CH211" s="108"/>
      <c r="CI211" s="108"/>
      <c r="CJ211" s="108"/>
      <c r="CK211" s="108"/>
      <c r="CL211" s="108"/>
      <c r="CM211" s="108"/>
      <c r="CN211" s="108"/>
      <c r="CO211" s="108"/>
      <c r="CP211" s="121"/>
      <c r="CQ211" s="108"/>
      <c r="CR211" s="108"/>
      <c r="CS211" s="147" t="s">
        <v>1991</v>
      </c>
      <c r="CT211" s="149">
        <v>1121960705</v>
      </c>
      <c r="CU211" s="139">
        <v>283</v>
      </c>
      <c r="CV211" s="139" t="s">
        <v>774</v>
      </c>
      <c r="CY211" s="145">
        <v>7490</v>
      </c>
      <c r="CZ211" s="140" t="s">
        <v>290</v>
      </c>
      <c r="DA211" s="318">
        <f t="shared" si="9"/>
        <v>18331531</v>
      </c>
      <c r="DB211" s="319">
        <f t="shared" si="10"/>
        <v>0</v>
      </c>
      <c r="DC211" s="318">
        <f t="shared" si="11"/>
        <v>0</v>
      </c>
      <c r="DZ211" s="211" t="s">
        <v>1852</v>
      </c>
      <c r="EA211" s="207" t="s">
        <v>278</v>
      </c>
      <c r="EB211" s="154" t="e">
        <v>#N/A</v>
      </c>
      <c r="EC211" s="142" t="s">
        <v>288</v>
      </c>
      <c r="ED211" s="321"/>
    </row>
    <row r="212" spans="1:134" s="107" customFormat="1" hidden="1" x14ac:dyDescent="0.3">
      <c r="B212" s="145" t="s">
        <v>1853</v>
      </c>
      <c r="C212" s="181">
        <v>86059230</v>
      </c>
      <c r="D212" s="145" t="s">
        <v>431</v>
      </c>
      <c r="E212" s="145" t="s">
        <v>291</v>
      </c>
      <c r="F212" s="145" t="s">
        <v>432</v>
      </c>
      <c r="G212" s="98">
        <v>46036</v>
      </c>
      <c r="H212" s="104">
        <v>32968687</v>
      </c>
      <c r="I212" s="145" t="s">
        <v>1931</v>
      </c>
      <c r="J212" s="98">
        <v>46036</v>
      </c>
      <c r="K212" s="98">
        <v>46218</v>
      </c>
      <c r="L212" s="145" t="s">
        <v>288</v>
      </c>
      <c r="M212" s="145" t="s">
        <v>288</v>
      </c>
      <c r="N212" s="145" t="s">
        <v>288</v>
      </c>
      <c r="O212" s="122">
        <v>7</v>
      </c>
      <c r="P212" s="104">
        <v>3079493</v>
      </c>
      <c r="Q212" s="150">
        <v>46036</v>
      </c>
      <c r="R212" s="320">
        <v>46053</v>
      </c>
      <c r="S212" s="104">
        <v>5434399</v>
      </c>
      <c r="T212" s="101">
        <v>46054</v>
      </c>
      <c r="U212" s="235">
        <v>46081</v>
      </c>
      <c r="V212" s="104">
        <v>5434399</v>
      </c>
      <c r="W212" s="101">
        <v>46082</v>
      </c>
      <c r="X212" s="320">
        <v>46112</v>
      </c>
      <c r="Y212" s="104">
        <v>5434399</v>
      </c>
      <c r="Z212" s="141">
        <v>46113</v>
      </c>
      <c r="AA212" s="235">
        <v>46142</v>
      </c>
      <c r="AB212" s="104">
        <v>5434399</v>
      </c>
      <c r="AC212" s="141">
        <v>46143</v>
      </c>
      <c r="AD212" s="235">
        <v>46173</v>
      </c>
      <c r="AE212" s="104">
        <v>5434399</v>
      </c>
      <c r="AF212" s="141">
        <v>46174</v>
      </c>
      <c r="AG212" s="235">
        <v>46203</v>
      </c>
      <c r="AH212" s="102">
        <v>2717199</v>
      </c>
      <c r="AI212" s="141">
        <v>46204</v>
      </c>
      <c r="AJ212" s="141">
        <v>46218</v>
      </c>
      <c r="AK212" s="110"/>
      <c r="AN212" s="151"/>
      <c r="AQ212" s="151"/>
      <c r="AT212" s="151"/>
      <c r="AW212" s="151"/>
      <c r="BI212" s="143" t="s">
        <v>278</v>
      </c>
      <c r="BJ212" s="139" t="s">
        <v>332</v>
      </c>
      <c r="BK212" s="143" t="s">
        <v>280</v>
      </c>
      <c r="BL212" s="122">
        <v>35</v>
      </c>
      <c r="BM212" s="141">
        <v>46036</v>
      </c>
      <c r="BN212" s="156">
        <v>2238444243</v>
      </c>
      <c r="BO212" s="139">
        <v>167</v>
      </c>
      <c r="BP212" s="141">
        <v>46036</v>
      </c>
      <c r="BQ212" s="153">
        <v>32968687</v>
      </c>
      <c r="BR212" s="120"/>
      <c r="BS212" s="121"/>
      <c r="BY212" s="142"/>
      <c r="BZ212" s="151"/>
      <c r="CC212" s="151"/>
      <c r="CF212" s="108"/>
      <c r="CG212" s="108"/>
      <c r="CH212" s="108"/>
      <c r="CI212" s="108"/>
      <c r="CJ212" s="108"/>
      <c r="CK212" s="108"/>
      <c r="CL212" s="108"/>
      <c r="CM212" s="108"/>
      <c r="CN212" s="108"/>
      <c r="CO212" s="108"/>
      <c r="CP212" s="108"/>
      <c r="CQ212" s="108"/>
      <c r="CR212" s="108"/>
      <c r="CS212" s="147" t="s">
        <v>1992</v>
      </c>
      <c r="CT212" s="149">
        <v>86059230</v>
      </c>
      <c r="CU212" s="139">
        <v>283</v>
      </c>
      <c r="CV212" s="139" t="s">
        <v>774</v>
      </c>
      <c r="CY212" s="170">
        <v>7310</v>
      </c>
      <c r="CZ212" s="140" t="s">
        <v>290</v>
      </c>
      <c r="DA212" s="318">
        <f t="shared" si="9"/>
        <v>32968687</v>
      </c>
      <c r="DB212" s="319">
        <f t="shared" si="10"/>
        <v>0</v>
      </c>
      <c r="DC212" s="318">
        <f t="shared" si="11"/>
        <v>0</v>
      </c>
      <c r="DZ212" s="211" t="s">
        <v>1854</v>
      </c>
      <c r="EA212" s="160" t="s">
        <v>278</v>
      </c>
      <c r="EB212" s="154" t="e">
        <v>#N/A</v>
      </c>
      <c r="EC212" s="142" t="s">
        <v>288</v>
      </c>
      <c r="ED212" s="321"/>
    </row>
    <row r="213" spans="1:134" s="107" customFormat="1" hidden="1" x14ac:dyDescent="0.3">
      <c r="A213" s="145" t="s">
        <v>436</v>
      </c>
      <c r="B213" s="145" t="s">
        <v>1993</v>
      </c>
      <c r="C213" s="181"/>
      <c r="D213" s="145" t="s">
        <v>436</v>
      </c>
      <c r="E213" s="145"/>
      <c r="F213" s="145"/>
      <c r="G213" s="98"/>
      <c r="H213" s="104"/>
      <c r="I213" s="145"/>
      <c r="J213" s="98"/>
      <c r="K213" s="98"/>
      <c r="L213" s="145"/>
      <c r="M213" s="145"/>
      <c r="N213" s="145"/>
      <c r="O213" s="122"/>
      <c r="P213" s="104"/>
      <c r="Q213" s="150"/>
      <c r="R213" s="320"/>
      <c r="S213" s="104"/>
      <c r="T213" s="101"/>
      <c r="U213" s="235"/>
      <c r="V213" s="104"/>
      <c r="W213" s="101"/>
      <c r="X213" s="320"/>
      <c r="Y213" s="104"/>
      <c r="Z213" s="141"/>
      <c r="AA213" s="235"/>
      <c r="AB213" s="104"/>
      <c r="AC213" s="141"/>
      <c r="AD213" s="235"/>
      <c r="AE213" s="104"/>
      <c r="AF213" s="141"/>
      <c r="AG213" s="235"/>
      <c r="AH213" s="102"/>
      <c r="AI213" s="141"/>
      <c r="AJ213" s="141"/>
      <c r="AK213" s="110"/>
      <c r="AN213" s="151"/>
      <c r="AQ213" s="151"/>
      <c r="AT213" s="151"/>
      <c r="AW213" s="151"/>
      <c r="BI213" s="138"/>
      <c r="BJ213" s="138"/>
      <c r="BK213" s="138"/>
      <c r="BL213" s="122"/>
      <c r="BM213" s="141"/>
      <c r="BN213" s="156"/>
      <c r="BO213" s="139"/>
      <c r="BP213" s="141"/>
      <c r="BQ213" s="153"/>
      <c r="BR213" s="120"/>
      <c r="BS213" s="121"/>
      <c r="BY213" s="142"/>
      <c r="BZ213" s="151"/>
      <c r="CC213" s="151"/>
      <c r="CF213" s="108"/>
      <c r="CG213" s="108"/>
      <c r="CH213" s="108"/>
      <c r="CI213" s="108"/>
      <c r="CJ213" s="108"/>
      <c r="CK213" s="108"/>
      <c r="CL213" s="108"/>
      <c r="CM213" s="108"/>
      <c r="CN213" s="108"/>
      <c r="CO213" s="108"/>
      <c r="CP213" s="121"/>
      <c r="CQ213" s="108"/>
      <c r="CR213" s="108"/>
      <c r="CS213" s="147"/>
      <c r="CT213" s="149"/>
      <c r="CU213" s="139"/>
      <c r="CV213" s="139"/>
      <c r="CY213" s="143"/>
      <c r="CZ213" s="143"/>
      <c r="DA213" s="318"/>
      <c r="DB213" s="319"/>
      <c r="DC213" s="318"/>
      <c r="DZ213" s="140"/>
      <c r="EA213" s="207"/>
      <c r="EB213" s="154" t="e">
        <v>#N/A</v>
      </c>
      <c r="EC213" s="142" t="s">
        <v>288</v>
      </c>
      <c r="ED213" s="321"/>
    </row>
    <row r="214" spans="1:134" s="107" customFormat="1" hidden="1" x14ac:dyDescent="0.3">
      <c r="A214" s="145"/>
      <c r="B214" s="145" t="s">
        <v>1441</v>
      </c>
      <c r="C214" s="183">
        <v>37310820</v>
      </c>
      <c r="D214" s="107" t="s">
        <v>570</v>
      </c>
      <c r="E214" s="145" t="s">
        <v>291</v>
      </c>
      <c r="F214" s="145" t="s">
        <v>1994</v>
      </c>
      <c r="G214" s="98">
        <v>46036</v>
      </c>
      <c r="H214" s="104">
        <v>32968687</v>
      </c>
      <c r="I214" s="145" t="s">
        <v>1931</v>
      </c>
      <c r="J214" s="98">
        <v>46036</v>
      </c>
      <c r="K214" s="98">
        <v>46218</v>
      </c>
      <c r="L214" s="145" t="s">
        <v>288</v>
      </c>
      <c r="M214" s="145" t="s">
        <v>288</v>
      </c>
      <c r="N214" s="145" t="s">
        <v>288</v>
      </c>
      <c r="O214" s="122">
        <v>7</v>
      </c>
      <c r="P214" s="104">
        <v>3079493</v>
      </c>
      <c r="Q214" s="150">
        <v>46036</v>
      </c>
      <c r="R214" s="320">
        <v>46053</v>
      </c>
      <c r="S214" s="104">
        <v>5434399</v>
      </c>
      <c r="T214" s="101">
        <v>46054</v>
      </c>
      <c r="U214" s="235">
        <v>46081</v>
      </c>
      <c r="V214" s="104">
        <v>5434399</v>
      </c>
      <c r="W214" s="101">
        <v>46082</v>
      </c>
      <c r="X214" s="320">
        <v>46112</v>
      </c>
      <c r="Y214" s="104">
        <v>5434399</v>
      </c>
      <c r="Z214" s="141">
        <v>46113</v>
      </c>
      <c r="AA214" s="235">
        <v>46142</v>
      </c>
      <c r="AB214" s="104">
        <v>5434399</v>
      </c>
      <c r="AC214" s="141">
        <v>46143</v>
      </c>
      <c r="AD214" s="235">
        <v>46173</v>
      </c>
      <c r="AE214" s="104">
        <v>5434399</v>
      </c>
      <c r="AF214" s="141">
        <v>46174</v>
      </c>
      <c r="AG214" s="235">
        <v>46203</v>
      </c>
      <c r="AH214" s="102">
        <v>2717199</v>
      </c>
      <c r="AI214" s="141">
        <v>46204</v>
      </c>
      <c r="AJ214" s="141">
        <v>46218</v>
      </c>
      <c r="AK214" s="110"/>
      <c r="AN214" s="151"/>
      <c r="AQ214" s="151"/>
      <c r="AT214" s="151"/>
      <c r="AW214" s="151"/>
      <c r="BI214" s="138" t="s">
        <v>703</v>
      </c>
      <c r="BJ214" s="138" t="s">
        <v>712</v>
      </c>
      <c r="BK214" s="138" t="s">
        <v>280</v>
      </c>
      <c r="BL214" s="122">
        <v>36</v>
      </c>
      <c r="BM214" s="141">
        <v>46036</v>
      </c>
      <c r="BN214" s="156">
        <v>231637167</v>
      </c>
      <c r="BO214" s="139">
        <v>99</v>
      </c>
      <c r="BP214" s="141">
        <v>46036</v>
      </c>
      <c r="BQ214" s="153">
        <v>32968687</v>
      </c>
      <c r="BR214" s="120"/>
      <c r="BS214" s="121"/>
      <c r="BY214" s="142"/>
      <c r="BZ214" s="151"/>
      <c r="CC214" s="151"/>
      <c r="CF214" s="108"/>
      <c r="CG214" s="108"/>
      <c r="CH214" s="108"/>
      <c r="CI214" s="108"/>
      <c r="CJ214" s="108"/>
      <c r="CK214" s="108"/>
      <c r="CL214" s="108"/>
      <c r="CM214" s="108"/>
      <c r="CN214" s="108"/>
      <c r="CO214" s="108"/>
      <c r="CP214" s="108"/>
      <c r="CQ214" s="108"/>
      <c r="CR214" s="108"/>
      <c r="CS214" s="147" t="s">
        <v>1995</v>
      </c>
      <c r="CT214" s="100">
        <v>37310820</v>
      </c>
      <c r="CU214" s="139">
        <v>518</v>
      </c>
      <c r="CV214" s="139" t="s">
        <v>775</v>
      </c>
      <c r="CY214" s="143">
        <v>8299</v>
      </c>
      <c r="CZ214" s="143" t="s">
        <v>290</v>
      </c>
      <c r="DA214" s="318">
        <f t="shared" si="9"/>
        <v>32968687</v>
      </c>
      <c r="DB214" s="319">
        <f t="shared" si="10"/>
        <v>0</v>
      </c>
      <c r="DC214" s="318">
        <f t="shared" si="11"/>
        <v>0</v>
      </c>
      <c r="DZ214" s="140" t="s">
        <v>1442</v>
      </c>
      <c r="EA214" s="207"/>
      <c r="EB214" s="154" t="e">
        <v>#N/A</v>
      </c>
      <c r="EC214" s="142" t="s">
        <v>288</v>
      </c>
      <c r="ED214" s="321"/>
    </row>
    <row r="215" spans="1:134" s="107" customFormat="1" hidden="1" x14ac:dyDescent="0.3">
      <c r="A215" s="145" t="s">
        <v>436</v>
      </c>
      <c r="B215" s="145" t="s">
        <v>1996</v>
      </c>
      <c r="C215" s="181"/>
      <c r="D215" s="145" t="s">
        <v>436</v>
      </c>
      <c r="E215" s="145"/>
      <c r="F215" s="145"/>
      <c r="G215" s="98"/>
      <c r="H215" s="104"/>
      <c r="I215" s="145"/>
      <c r="J215" s="98"/>
      <c r="K215" s="98"/>
      <c r="L215" s="145"/>
      <c r="M215" s="145"/>
      <c r="N215" s="145"/>
      <c r="O215" s="122"/>
      <c r="P215" s="104"/>
      <c r="Q215" s="150"/>
      <c r="R215" s="320"/>
      <c r="S215" s="104"/>
      <c r="T215" s="101"/>
      <c r="U215" s="235"/>
      <c r="V215" s="104"/>
      <c r="W215" s="101"/>
      <c r="X215" s="320"/>
      <c r="Y215" s="104"/>
      <c r="Z215" s="141"/>
      <c r="AA215" s="235"/>
      <c r="AB215" s="104"/>
      <c r="AC215" s="141"/>
      <c r="AD215" s="235"/>
      <c r="AE215" s="104"/>
      <c r="AF215" s="141"/>
      <c r="AG215" s="235"/>
      <c r="AH215" s="102"/>
      <c r="AI215" s="141"/>
      <c r="AJ215" s="141"/>
      <c r="AK215" s="110"/>
      <c r="AN215" s="151"/>
      <c r="AQ215" s="151"/>
      <c r="AT215" s="151"/>
      <c r="AW215" s="151"/>
      <c r="BI215" s="138"/>
      <c r="BJ215" s="138"/>
      <c r="BK215" s="138"/>
      <c r="BL215" s="122"/>
      <c r="BM215" s="141"/>
      <c r="BN215" s="156"/>
      <c r="BO215" s="139"/>
      <c r="BP215" s="141"/>
      <c r="BQ215" s="153"/>
      <c r="BR215" s="120"/>
      <c r="BS215" s="121"/>
      <c r="BY215" s="142"/>
      <c r="BZ215" s="151"/>
      <c r="CC215" s="151"/>
      <c r="CF215" s="108"/>
      <c r="CG215" s="108"/>
      <c r="CH215" s="108"/>
      <c r="CI215" s="108"/>
      <c r="CJ215" s="108"/>
      <c r="CK215" s="108"/>
      <c r="CL215" s="108"/>
      <c r="CM215" s="108"/>
      <c r="CN215" s="108"/>
      <c r="CO215" s="108"/>
      <c r="CP215" s="121"/>
      <c r="CQ215" s="108"/>
      <c r="CR215" s="108"/>
      <c r="CS215" s="147"/>
      <c r="CT215" s="149"/>
      <c r="CU215" s="139"/>
      <c r="CV215" s="139"/>
      <c r="CY215" s="143"/>
      <c r="CZ215" s="143"/>
      <c r="DA215" s="318"/>
      <c r="DB215" s="319"/>
      <c r="DC215" s="318"/>
      <c r="DZ215" s="140"/>
      <c r="EA215" s="207"/>
      <c r="EB215" s="154" t="e">
        <v>#N/A</v>
      </c>
      <c r="EC215" s="142" t="s">
        <v>288</v>
      </c>
      <c r="ED215" s="321"/>
    </row>
    <row r="216" spans="1:134" s="107" customFormat="1" hidden="1" x14ac:dyDescent="0.3">
      <c r="A216" s="145"/>
      <c r="B216" s="145" t="s">
        <v>1443</v>
      </c>
      <c r="C216" s="181">
        <v>1121858318</v>
      </c>
      <c r="D216" s="145" t="s">
        <v>571</v>
      </c>
      <c r="E216" s="145" t="s">
        <v>291</v>
      </c>
      <c r="F216" s="145" t="s">
        <v>1994</v>
      </c>
      <c r="G216" s="98">
        <v>46036</v>
      </c>
      <c r="H216" s="104">
        <v>24833560</v>
      </c>
      <c r="I216" s="145" t="s">
        <v>1931</v>
      </c>
      <c r="J216" s="98">
        <v>46036</v>
      </c>
      <c r="K216" s="98">
        <v>46218</v>
      </c>
      <c r="L216" s="145" t="s">
        <v>288</v>
      </c>
      <c r="M216" s="145" t="s">
        <v>288</v>
      </c>
      <c r="N216" s="145" t="s">
        <v>288</v>
      </c>
      <c r="O216" s="122">
        <v>7</v>
      </c>
      <c r="P216" s="104">
        <v>2319618</v>
      </c>
      <c r="Q216" s="150">
        <v>46036</v>
      </c>
      <c r="R216" s="320">
        <v>46053</v>
      </c>
      <c r="S216" s="104">
        <v>4093444</v>
      </c>
      <c r="T216" s="101">
        <v>46054</v>
      </c>
      <c r="U216" s="235">
        <v>46081</v>
      </c>
      <c r="V216" s="104">
        <v>4093444</v>
      </c>
      <c r="W216" s="101">
        <v>46082</v>
      </c>
      <c r="X216" s="320">
        <v>46112</v>
      </c>
      <c r="Y216" s="104">
        <v>4093444</v>
      </c>
      <c r="Z216" s="141">
        <v>46113</v>
      </c>
      <c r="AA216" s="235">
        <v>46142</v>
      </c>
      <c r="AB216" s="104">
        <v>4093444</v>
      </c>
      <c r="AC216" s="141">
        <v>46143</v>
      </c>
      <c r="AD216" s="235">
        <v>46173</v>
      </c>
      <c r="AE216" s="104">
        <v>4093444</v>
      </c>
      <c r="AF216" s="141">
        <v>46174</v>
      </c>
      <c r="AG216" s="235">
        <v>46203</v>
      </c>
      <c r="AH216" s="102">
        <v>2046722</v>
      </c>
      <c r="AI216" s="141">
        <v>46204</v>
      </c>
      <c r="AJ216" s="141">
        <v>46218</v>
      </c>
      <c r="AK216" s="110"/>
      <c r="AN216" s="151"/>
      <c r="AQ216" s="151"/>
      <c r="AT216" s="151"/>
      <c r="AW216" s="151"/>
      <c r="BI216" s="138" t="s">
        <v>703</v>
      </c>
      <c r="BJ216" s="138" t="s">
        <v>712</v>
      </c>
      <c r="BK216" s="138" t="s">
        <v>280</v>
      </c>
      <c r="BL216" s="122">
        <v>36</v>
      </c>
      <c r="BM216" s="141">
        <v>46036</v>
      </c>
      <c r="BN216" s="156">
        <v>231637167</v>
      </c>
      <c r="BO216" s="139">
        <v>101</v>
      </c>
      <c r="BP216" s="141">
        <v>46036</v>
      </c>
      <c r="BQ216" s="153">
        <v>24833560</v>
      </c>
      <c r="BR216" s="120"/>
      <c r="BS216" s="121"/>
      <c r="BY216" s="142"/>
      <c r="BZ216" s="151"/>
      <c r="CC216" s="151"/>
      <c r="CF216" s="108"/>
      <c r="CG216" s="108"/>
      <c r="CH216" s="108"/>
      <c r="CI216" s="108"/>
      <c r="CJ216" s="108"/>
      <c r="CK216" s="108"/>
      <c r="CL216" s="108"/>
      <c r="CM216" s="108"/>
      <c r="CN216" s="108"/>
      <c r="CO216" s="108"/>
      <c r="CP216" s="121"/>
      <c r="CQ216" s="108"/>
      <c r="CR216" s="108"/>
      <c r="CS216" s="147" t="s">
        <v>1997</v>
      </c>
      <c r="CT216" s="99">
        <v>1121858318.0999999</v>
      </c>
      <c r="CU216" s="139">
        <v>518</v>
      </c>
      <c r="CV216" s="139" t="s">
        <v>775</v>
      </c>
      <c r="CY216" s="143">
        <v>8299</v>
      </c>
      <c r="CZ216" s="143" t="s">
        <v>290</v>
      </c>
      <c r="DA216" s="318">
        <f t="shared" si="9"/>
        <v>24833560</v>
      </c>
      <c r="DB216" s="319">
        <f t="shared" si="10"/>
        <v>0</v>
      </c>
      <c r="DC216" s="318">
        <f t="shared" si="11"/>
        <v>0</v>
      </c>
      <c r="DZ216" s="140" t="s">
        <v>1444</v>
      </c>
      <c r="EA216" s="207"/>
      <c r="EB216" s="154" t="e">
        <v>#N/A</v>
      </c>
      <c r="EC216" s="142" t="s">
        <v>288</v>
      </c>
      <c r="ED216" s="321"/>
    </row>
    <row r="217" spans="1:134" s="107" customFormat="1" hidden="1" x14ac:dyDescent="0.3">
      <c r="A217" s="145"/>
      <c r="B217" s="145" t="s">
        <v>1445</v>
      </c>
      <c r="C217" s="181">
        <v>86055150</v>
      </c>
      <c r="D217" s="145" t="s">
        <v>572</v>
      </c>
      <c r="E217" s="145" t="s">
        <v>291</v>
      </c>
      <c r="F217" s="145" t="s">
        <v>1994</v>
      </c>
      <c r="G217" s="98">
        <v>46036</v>
      </c>
      <c r="H217" s="104">
        <v>24833560</v>
      </c>
      <c r="I217" s="145" t="s">
        <v>1931</v>
      </c>
      <c r="J217" s="98">
        <v>46036</v>
      </c>
      <c r="K217" s="98">
        <v>46218</v>
      </c>
      <c r="L217" s="145" t="s">
        <v>288</v>
      </c>
      <c r="M217" s="145" t="s">
        <v>288</v>
      </c>
      <c r="N217" s="145" t="s">
        <v>288</v>
      </c>
      <c r="O217" s="122">
        <v>7</v>
      </c>
      <c r="P217" s="104">
        <v>2319618</v>
      </c>
      <c r="Q217" s="150">
        <v>46036</v>
      </c>
      <c r="R217" s="320">
        <v>46053</v>
      </c>
      <c r="S217" s="104">
        <v>4093444</v>
      </c>
      <c r="T217" s="101">
        <v>46054</v>
      </c>
      <c r="U217" s="235">
        <v>46081</v>
      </c>
      <c r="V217" s="104">
        <v>4093444</v>
      </c>
      <c r="W217" s="101">
        <v>46082</v>
      </c>
      <c r="X217" s="320">
        <v>46112</v>
      </c>
      <c r="Y217" s="104">
        <v>4093444</v>
      </c>
      <c r="Z217" s="141">
        <v>46113</v>
      </c>
      <c r="AA217" s="235">
        <v>46142</v>
      </c>
      <c r="AB217" s="104">
        <v>4093444</v>
      </c>
      <c r="AC217" s="141">
        <v>46143</v>
      </c>
      <c r="AD217" s="235">
        <v>46173</v>
      </c>
      <c r="AE217" s="104">
        <v>4093444</v>
      </c>
      <c r="AF217" s="141">
        <v>46174</v>
      </c>
      <c r="AG217" s="235">
        <v>46203</v>
      </c>
      <c r="AH217" s="102">
        <v>2046722</v>
      </c>
      <c r="AI217" s="141">
        <v>46204</v>
      </c>
      <c r="AJ217" s="141">
        <v>46218</v>
      </c>
      <c r="AK217" s="110"/>
      <c r="AN217" s="151"/>
      <c r="AQ217" s="151"/>
      <c r="AT217" s="151"/>
      <c r="AW217" s="151"/>
      <c r="BI217" s="138" t="s">
        <v>703</v>
      </c>
      <c r="BJ217" s="138" t="s">
        <v>712</v>
      </c>
      <c r="BK217" s="138" t="s">
        <v>280</v>
      </c>
      <c r="BL217" s="122">
        <v>36</v>
      </c>
      <c r="BM217" s="141">
        <v>46036</v>
      </c>
      <c r="BN217" s="156">
        <v>231637167</v>
      </c>
      <c r="BO217" s="139">
        <v>102</v>
      </c>
      <c r="BP217" s="141">
        <v>46036</v>
      </c>
      <c r="BQ217" s="153">
        <v>24833560</v>
      </c>
      <c r="BR217" s="120"/>
      <c r="BS217" s="121"/>
      <c r="BY217" s="142"/>
      <c r="BZ217" s="151"/>
      <c r="CC217" s="151"/>
      <c r="CF217" s="108"/>
      <c r="CG217" s="108"/>
      <c r="CH217" s="108"/>
      <c r="CI217" s="108"/>
      <c r="CJ217" s="108"/>
      <c r="CK217" s="108"/>
      <c r="CL217" s="108"/>
      <c r="CM217" s="108"/>
      <c r="CN217" s="108"/>
      <c r="CO217" s="108"/>
      <c r="CP217" s="108"/>
      <c r="CQ217" s="108"/>
      <c r="CR217" s="108"/>
      <c r="CS217" s="147" t="s">
        <v>1998</v>
      </c>
      <c r="CT217" s="148">
        <v>86055150</v>
      </c>
      <c r="CU217" s="139">
        <v>518</v>
      </c>
      <c r="CV217" s="139" t="s">
        <v>775</v>
      </c>
      <c r="CY217" s="143">
        <v>7490</v>
      </c>
      <c r="CZ217" s="143" t="s">
        <v>290</v>
      </c>
      <c r="DA217" s="318">
        <f t="shared" si="9"/>
        <v>24833560</v>
      </c>
      <c r="DB217" s="319">
        <f t="shared" si="10"/>
        <v>0</v>
      </c>
      <c r="DC217" s="318">
        <f t="shared" si="11"/>
        <v>0</v>
      </c>
      <c r="DZ217" s="140" t="s">
        <v>1446</v>
      </c>
      <c r="EA217" s="207"/>
      <c r="EB217" s="154" t="e">
        <v>#N/A</v>
      </c>
      <c r="EC217" s="142" t="s">
        <v>288</v>
      </c>
      <c r="ED217" s="321"/>
    </row>
    <row r="218" spans="1:134" s="107" customFormat="1" hidden="1" x14ac:dyDescent="0.3">
      <c r="A218" s="145" t="s">
        <v>3030</v>
      </c>
      <c r="B218" s="145" t="s">
        <v>1447</v>
      </c>
      <c r="C218" s="181">
        <v>1121826918</v>
      </c>
      <c r="D218" s="145" t="s">
        <v>610</v>
      </c>
      <c r="E218" s="145" t="s">
        <v>291</v>
      </c>
      <c r="F218" s="145" t="s">
        <v>1994</v>
      </c>
      <c r="G218" s="98">
        <v>46036</v>
      </c>
      <c r="H218" s="104">
        <v>24833560</v>
      </c>
      <c r="I218" s="145" t="s">
        <v>1931</v>
      </c>
      <c r="J218" s="98">
        <v>46036</v>
      </c>
      <c r="K218" s="98">
        <v>46218</v>
      </c>
      <c r="L218" s="145" t="s">
        <v>288</v>
      </c>
      <c r="M218" s="145" t="s">
        <v>288</v>
      </c>
      <c r="N218" s="145" t="s">
        <v>288</v>
      </c>
      <c r="O218" s="122">
        <v>7</v>
      </c>
      <c r="P218" s="104">
        <v>2319618</v>
      </c>
      <c r="Q218" s="150">
        <v>46036</v>
      </c>
      <c r="R218" s="320">
        <v>46053</v>
      </c>
      <c r="S218" s="104">
        <v>4093444</v>
      </c>
      <c r="T218" s="101">
        <v>46054</v>
      </c>
      <c r="U218" s="235">
        <v>46081</v>
      </c>
      <c r="V218" s="104">
        <v>4093444</v>
      </c>
      <c r="W218" s="101">
        <v>46082</v>
      </c>
      <c r="X218" s="320">
        <v>46112</v>
      </c>
      <c r="Y218" s="104"/>
      <c r="Z218" s="141">
        <v>46113</v>
      </c>
      <c r="AA218" s="235">
        <v>46142</v>
      </c>
      <c r="AB218" s="104"/>
      <c r="AC218" s="141">
        <v>46143</v>
      </c>
      <c r="AD218" s="235">
        <v>46173</v>
      </c>
      <c r="AE218" s="104"/>
      <c r="AF218" s="141">
        <v>46174</v>
      </c>
      <c r="AG218" s="235">
        <v>46203</v>
      </c>
      <c r="AH218" s="102"/>
      <c r="AI218" s="141">
        <v>46204</v>
      </c>
      <c r="AJ218" s="141">
        <v>46218</v>
      </c>
      <c r="AK218" s="110"/>
      <c r="AN218" s="151"/>
      <c r="AQ218" s="151"/>
      <c r="AT218" s="151"/>
      <c r="AW218" s="151"/>
      <c r="BI218" s="138" t="s">
        <v>703</v>
      </c>
      <c r="BJ218" s="138" t="s">
        <v>712</v>
      </c>
      <c r="BK218" s="138" t="s">
        <v>280</v>
      </c>
      <c r="BL218" s="122">
        <v>36</v>
      </c>
      <c r="BM218" s="141">
        <v>46036</v>
      </c>
      <c r="BN218" s="156">
        <v>231637167</v>
      </c>
      <c r="BO218" s="139">
        <v>103</v>
      </c>
      <c r="BP218" s="141">
        <v>46036</v>
      </c>
      <c r="BQ218" s="153">
        <v>24833560</v>
      </c>
      <c r="BR218" s="120"/>
      <c r="BS218" s="121"/>
      <c r="BY218" s="142"/>
      <c r="BZ218" s="151"/>
      <c r="CC218" s="151"/>
      <c r="CF218" s="108"/>
      <c r="CG218" s="108"/>
      <c r="CH218" s="108"/>
      <c r="CI218" s="108"/>
      <c r="CJ218" s="108"/>
      <c r="CK218" s="108"/>
      <c r="CL218" s="108"/>
      <c r="CM218" s="108"/>
      <c r="CN218" s="108"/>
      <c r="CO218" s="108"/>
      <c r="CP218" s="121"/>
      <c r="CQ218" s="108"/>
      <c r="CR218" s="108"/>
      <c r="CS218" s="147" t="s">
        <v>1999</v>
      </c>
      <c r="CT218" s="148">
        <v>1121826918.0999999</v>
      </c>
      <c r="CU218" s="139">
        <v>518</v>
      </c>
      <c r="CV218" s="139" t="s">
        <v>775</v>
      </c>
      <c r="CY218" s="170">
        <v>8560</v>
      </c>
      <c r="CZ218" s="140" t="s">
        <v>289</v>
      </c>
      <c r="DA218" s="318">
        <f t="shared" si="9"/>
        <v>10506506</v>
      </c>
      <c r="DB218" s="319">
        <f t="shared" si="10"/>
        <v>14327054</v>
      </c>
      <c r="DC218" s="318">
        <f t="shared" si="11"/>
        <v>14327054</v>
      </c>
      <c r="DZ218" s="140" t="s">
        <v>1448</v>
      </c>
      <c r="EA218" s="207"/>
      <c r="EB218" s="154" t="e">
        <v>#N/A</v>
      </c>
      <c r="EC218" s="142" t="s">
        <v>288</v>
      </c>
      <c r="ED218" s="321"/>
    </row>
    <row r="219" spans="1:134" s="107" customFormat="1" hidden="1" x14ac:dyDescent="0.3">
      <c r="A219" s="145"/>
      <c r="B219" s="145" t="s">
        <v>1449</v>
      </c>
      <c r="C219" s="181">
        <v>40388625</v>
      </c>
      <c r="D219" s="145" t="s">
        <v>573</v>
      </c>
      <c r="E219" s="145" t="s">
        <v>291</v>
      </c>
      <c r="F219" s="145" t="s">
        <v>1994</v>
      </c>
      <c r="G219" s="98">
        <v>46036</v>
      </c>
      <c r="H219" s="104">
        <v>24833560</v>
      </c>
      <c r="I219" s="145" t="s">
        <v>1931</v>
      </c>
      <c r="J219" s="98">
        <v>46036</v>
      </c>
      <c r="K219" s="98">
        <v>46218</v>
      </c>
      <c r="L219" s="145" t="s">
        <v>288</v>
      </c>
      <c r="M219" s="145" t="s">
        <v>288</v>
      </c>
      <c r="N219" s="145" t="s">
        <v>288</v>
      </c>
      <c r="O219" s="122">
        <v>7</v>
      </c>
      <c r="P219" s="104">
        <v>2319618</v>
      </c>
      <c r="Q219" s="150">
        <v>46036</v>
      </c>
      <c r="R219" s="320">
        <v>46053</v>
      </c>
      <c r="S219" s="104">
        <v>4093444</v>
      </c>
      <c r="T219" s="101">
        <v>46054</v>
      </c>
      <c r="U219" s="235">
        <v>46081</v>
      </c>
      <c r="V219" s="104">
        <v>4093444</v>
      </c>
      <c r="W219" s="101">
        <v>46082</v>
      </c>
      <c r="X219" s="320">
        <v>46112</v>
      </c>
      <c r="Y219" s="104">
        <v>4093444</v>
      </c>
      <c r="Z219" s="141">
        <v>46113</v>
      </c>
      <c r="AA219" s="235">
        <v>46142</v>
      </c>
      <c r="AB219" s="104">
        <v>4093444</v>
      </c>
      <c r="AC219" s="141">
        <v>46143</v>
      </c>
      <c r="AD219" s="235">
        <v>46173</v>
      </c>
      <c r="AE219" s="104">
        <v>4093444</v>
      </c>
      <c r="AF219" s="141">
        <v>46174</v>
      </c>
      <c r="AG219" s="235">
        <v>46203</v>
      </c>
      <c r="AH219" s="102">
        <v>2046722</v>
      </c>
      <c r="AI219" s="141">
        <v>46204</v>
      </c>
      <c r="AJ219" s="141">
        <v>46218</v>
      </c>
      <c r="AK219" s="110"/>
      <c r="AN219" s="151"/>
      <c r="AQ219" s="151"/>
      <c r="AT219" s="151"/>
      <c r="AW219" s="151"/>
      <c r="BI219" s="138" t="s">
        <v>703</v>
      </c>
      <c r="BJ219" s="138" t="s">
        <v>712</v>
      </c>
      <c r="BK219" s="138" t="s">
        <v>280</v>
      </c>
      <c r="BL219" s="122">
        <v>36</v>
      </c>
      <c r="BM219" s="141">
        <v>46036</v>
      </c>
      <c r="BN219" s="156">
        <v>231637167</v>
      </c>
      <c r="BO219" s="139">
        <v>104</v>
      </c>
      <c r="BP219" s="141">
        <v>46036</v>
      </c>
      <c r="BQ219" s="153">
        <v>24833560</v>
      </c>
      <c r="BR219" s="120"/>
      <c r="BS219" s="121"/>
      <c r="BY219" s="142"/>
      <c r="BZ219" s="151"/>
      <c r="CC219" s="151"/>
      <c r="CF219" s="108"/>
      <c r="CG219" s="108"/>
      <c r="CH219" s="108"/>
      <c r="CI219" s="108"/>
      <c r="CJ219" s="108"/>
      <c r="CK219" s="108"/>
      <c r="CL219" s="108"/>
      <c r="CM219" s="108"/>
      <c r="CN219" s="108"/>
      <c r="CO219" s="108"/>
      <c r="CP219" s="108"/>
      <c r="CQ219" s="108"/>
      <c r="CR219" s="108"/>
      <c r="CS219" s="147" t="s">
        <v>2000</v>
      </c>
      <c r="CT219" s="148">
        <v>40388625</v>
      </c>
      <c r="CU219" s="139">
        <v>518</v>
      </c>
      <c r="CV219" s="139" t="s">
        <v>775</v>
      </c>
      <c r="CY219" s="143">
        <v>7500</v>
      </c>
      <c r="CZ219" s="143" t="s">
        <v>290</v>
      </c>
      <c r="DA219" s="318">
        <f t="shared" si="9"/>
        <v>24833560</v>
      </c>
      <c r="DB219" s="319">
        <f t="shared" si="10"/>
        <v>0</v>
      </c>
      <c r="DC219" s="318">
        <f t="shared" si="11"/>
        <v>0</v>
      </c>
      <c r="DZ219" s="140" t="s">
        <v>1450</v>
      </c>
      <c r="EA219" s="207"/>
      <c r="EB219" s="154" t="e">
        <v>#N/A</v>
      </c>
      <c r="EC219" s="142" t="s">
        <v>288</v>
      </c>
      <c r="ED219" s="321"/>
    </row>
    <row r="220" spans="1:134" s="107" customFormat="1" hidden="1" x14ac:dyDescent="0.3">
      <c r="A220" s="145"/>
      <c r="B220" s="145" t="s">
        <v>1451</v>
      </c>
      <c r="C220" s="181">
        <v>86060565</v>
      </c>
      <c r="D220" s="145" t="s">
        <v>899</v>
      </c>
      <c r="E220" s="145" t="s">
        <v>291</v>
      </c>
      <c r="F220" s="145" t="s">
        <v>1994</v>
      </c>
      <c r="G220" s="98">
        <v>46036</v>
      </c>
      <c r="H220" s="104">
        <v>24833560</v>
      </c>
      <c r="I220" s="145" t="s">
        <v>1931</v>
      </c>
      <c r="J220" s="98">
        <v>46036</v>
      </c>
      <c r="K220" s="98">
        <v>46218</v>
      </c>
      <c r="L220" s="145" t="s">
        <v>288</v>
      </c>
      <c r="M220" s="145" t="s">
        <v>288</v>
      </c>
      <c r="N220" s="145" t="s">
        <v>288</v>
      </c>
      <c r="O220" s="122">
        <v>7</v>
      </c>
      <c r="P220" s="104">
        <v>2319618</v>
      </c>
      <c r="Q220" s="150">
        <v>46036</v>
      </c>
      <c r="R220" s="320">
        <v>46053</v>
      </c>
      <c r="S220" s="104">
        <v>4093444</v>
      </c>
      <c r="T220" s="101">
        <v>46054</v>
      </c>
      <c r="U220" s="235">
        <v>46081</v>
      </c>
      <c r="V220" s="104">
        <v>4093444</v>
      </c>
      <c r="W220" s="101">
        <v>46082</v>
      </c>
      <c r="X220" s="320">
        <v>46112</v>
      </c>
      <c r="Y220" s="104">
        <v>4093444</v>
      </c>
      <c r="Z220" s="141">
        <v>46113</v>
      </c>
      <c r="AA220" s="235">
        <v>46142</v>
      </c>
      <c r="AB220" s="104">
        <v>4093444</v>
      </c>
      <c r="AC220" s="141">
        <v>46143</v>
      </c>
      <c r="AD220" s="235">
        <v>46173</v>
      </c>
      <c r="AE220" s="104">
        <v>4093444</v>
      </c>
      <c r="AF220" s="141">
        <v>46174</v>
      </c>
      <c r="AG220" s="235">
        <v>46203</v>
      </c>
      <c r="AH220" s="102">
        <v>2046722</v>
      </c>
      <c r="AI220" s="141">
        <v>46204</v>
      </c>
      <c r="AJ220" s="141">
        <v>46218</v>
      </c>
      <c r="AK220" s="110"/>
      <c r="AN220" s="151"/>
      <c r="AQ220" s="151"/>
      <c r="AT220" s="151"/>
      <c r="AW220" s="151"/>
      <c r="BI220" s="138" t="s">
        <v>703</v>
      </c>
      <c r="BJ220" s="138" t="s">
        <v>712</v>
      </c>
      <c r="BK220" s="138" t="s">
        <v>280</v>
      </c>
      <c r="BL220" s="122">
        <v>36</v>
      </c>
      <c r="BM220" s="141">
        <v>46036</v>
      </c>
      <c r="BN220" s="156">
        <v>231637167</v>
      </c>
      <c r="BO220" s="139">
        <v>105</v>
      </c>
      <c r="BP220" s="141">
        <v>46036</v>
      </c>
      <c r="BQ220" s="153">
        <v>24833560</v>
      </c>
      <c r="BR220" s="120"/>
      <c r="BS220" s="121"/>
      <c r="BY220" s="142"/>
      <c r="BZ220" s="151"/>
      <c r="CC220" s="151"/>
      <c r="CF220" s="108"/>
      <c r="CG220" s="108"/>
      <c r="CH220" s="108"/>
      <c r="CI220" s="108"/>
      <c r="CJ220" s="108"/>
      <c r="CK220" s="108"/>
      <c r="CL220" s="108"/>
      <c r="CM220" s="108"/>
      <c r="CN220" s="108"/>
      <c r="CO220" s="108"/>
      <c r="CP220" s="121"/>
      <c r="CQ220" s="108"/>
      <c r="CR220" s="108"/>
      <c r="CS220" s="147" t="s">
        <v>2001</v>
      </c>
      <c r="CT220" s="148">
        <v>86060565</v>
      </c>
      <c r="CU220" s="139">
        <v>518</v>
      </c>
      <c r="CV220" s="139" t="s">
        <v>775</v>
      </c>
      <c r="CY220" s="143">
        <v>6201</v>
      </c>
      <c r="CZ220" s="143" t="s">
        <v>290</v>
      </c>
      <c r="DA220" s="318">
        <f t="shared" si="9"/>
        <v>24833560</v>
      </c>
      <c r="DB220" s="319">
        <f t="shared" si="10"/>
        <v>0</v>
      </c>
      <c r="DC220" s="318">
        <f t="shared" si="11"/>
        <v>0</v>
      </c>
      <c r="DZ220" s="140" t="s">
        <v>1452</v>
      </c>
      <c r="EA220" s="207"/>
      <c r="EB220" s="154" t="e">
        <v>#N/A</v>
      </c>
      <c r="EC220" s="142" t="s">
        <v>288</v>
      </c>
      <c r="ED220" s="321"/>
    </row>
    <row r="221" spans="1:134" s="107" customFormat="1" hidden="1" x14ac:dyDescent="0.3">
      <c r="A221" s="145"/>
      <c r="B221" s="145" t="s">
        <v>1453</v>
      </c>
      <c r="C221" s="181">
        <v>40187314</v>
      </c>
      <c r="D221" s="145" t="s">
        <v>1117</v>
      </c>
      <c r="E221" s="145" t="s">
        <v>291</v>
      </c>
      <c r="F221" s="145" t="s">
        <v>1994</v>
      </c>
      <c r="G221" s="98">
        <v>46036</v>
      </c>
      <c r="H221" s="104">
        <v>24833560</v>
      </c>
      <c r="I221" s="145" t="s">
        <v>1931</v>
      </c>
      <c r="J221" s="98">
        <v>46036</v>
      </c>
      <c r="K221" s="98">
        <v>46218</v>
      </c>
      <c r="L221" s="145" t="s">
        <v>288</v>
      </c>
      <c r="M221" s="145" t="s">
        <v>288</v>
      </c>
      <c r="N221" s="145" t="s">
        <v>288</v>
      </c>
      <c r="O221" s="122">
        <v>7</v>
      </c>
      <c r="P221" s="104">
        <v>2319618</v>
      </c>
      <c r="Q221" s="150">
        <v>46036</v>
      </c>
      <c r="R221" s="320">
        <v>46053</v>
      </c>
      <c r="S221" s="104">
        <v>4093444</v>
      </c>
      <c r="T221" s="101">
        <v>46054</v>
      </c>
      <c r="U221" s="235">
        <v>46081</v>
      </c>
      <c r="V221" s="104">
        <v>4093444</v>
      </c>
      <c r="W221" s="101">
        <v>46082</v>
      </c>
      <c r="X221" s="320">
        <v>46112</v>
      </c>
      <c r="Y221" s="104">
        <v>4093444</v>
      </c>
      <c r="Z221" s="141">
        <v>46113</v>
      </c>
      <c r="AA221" s="235">
        <v>46142</v>
      </c>
      <c r="AB221" s="104">
        <v>4093444</v>
      </c>
      <c r="AC221" s="141">
        <v>46143</v>
      </c>
      <c r="AD221" s="235">
        <v>46173</v>
      </c>
      <c r="AE221" s="104">
        <v>4093444</v>
      </c>
      <c r="AF221" s="141">
        <v>46174</v>
      </c>
      <c r="AG221" s="235">
        <v>46203</v>
      </c>
      <c r="AH221" s="102">
        <v>2046722</v>
      </c>
      <c r="AI221" s="141">
        <v>46204</v>
      </c>
      <c r="AJ221" s="141">
        <v>46218</v>
      </c>
      <c r="AK221" s="110"/>
      <c r="AN221" s="151"/>
      <c r="AQ221" s="151"/>
      <c r="AT221" s="151"/>
      <c r="AW221" s="151"/>
      <c r="BI221" s="138" t="s">
        <v>703</v>
      </c>
      <c r="BJ221" s="138" t="s">
        <v>712</v>
      </c>
      <c r="BK221" s="138" t="s">
        <v>280</v>
      </c>
      <c r="BL221" s="122">
        <v>36</v>
      </c>
      <c r="BM221" s="141">
        <v>46036</v>
      </c>
      <c r="BN221" s="156">
        <v>231637167</v>
      </c>
      <c r="BO221" s="139">
        <v>106</v>
      </c>
      <c r="BP221" s="141">
        <v>46036</v>
      </c>
      <c r="BQ221" s="153">
        <v>24833560</v>
      </c>
      <c r="BR221" s="120"/>
      <c r="BS221" s="121"/>
      <c r="BY221" s="142"/>
      <c r="BZ221" s="151"/>
      <c r="CC221" s="151"/>
      <c r="CF221" s="108"/>
      <c r="CG221" s="108"/>
      <c r="CH221" s="108"/>
      <c r="CI221" s="108"/>
      <c r="CJ221" s="108"/>
      <c r="CK221" s="108"/>
      <c r="CL221" s="108"/>
      <c r="CM221" s="108"/>
      <c r="CN221" s="108"/>
      <c r="CO221" s="108"/>
      <c r="CP221" s="108"/>
      <c r="CQ221" s="108"/>
      <c r="CR221" s="108"/>
      <c r="CS221" s="147" t="s">
        <v>2002</v>
      </c>
      <c r="CT221" s="149">
        <v>40187314</v>
      </c>
      <c r="CU221" s="139">
        <v>518</v>
      </c>
      <c r="CV221" s="139" t="s">
        <v>775</v>
      </c>
      <c r="CY221" s="143">
        <v>8299</v>
      </c>
      <c r="CZ221" s="143" t="s">
        <v>290</v>
      </c>
      <c r="DA221" s="318">
        <f t="shared" ref="DA221:DA284" si="12">P221+S221+V221+Y221+AB221+AE221+AH221+AK221+AN221+AQ221+AT221+AW221+AZ221+BC221+BF221</f>
        <v>24833560</v>
      </c>
      <c r="DB221" s="319">
        <f t="shared" ref="DB221:DB284" si="13">H221+BZ221-DA221</f>
        <v>0</v>
      </c>
      <c r="DC221" s="318">
        <f t="shared" ref="DC221:DC284" si="14">BQ221+CF221-DA221</f>
        <v>0</v>
      </c>
      <c r="DZ221" s="140" t="s">
        <v>1454</v>
      </c>
      <c r="EA221" s="207"/>
      <c r="EB221" s="154" t="e">
        <v>#N/A</v>
      </c>
      <c r="EC221" s="142" t="s">
        <v>288</v>
      </c>
      <c r="ED221" s="321"/>
    </row>
    <row r="222" spans="1:134" s="107" customFormat="1" hidden="1" x14ac:dyDescent="0.3">
      <c r="A222" s="145"/>
      <c r="B222" s="145" t="s">
        <v>1435</v>
      </c>
      <c r="C222" s="181">
        <v>1121954993</v>
      </c>
      <c r="D222" s="145" t="s">
        <v>531</v>
      </c>
      <c r="E222" s="145" t="s">
        <v>291</v>
      </c>
      <c r="F222" s="145" t="s">
        <v>2003</v>
      </c>
      <c r="G222" s="98">
        <v>46036</v>
      </c>
      <c r="H222" s="104">
        <v>20551907</v>
      </c>
      <c r="I222" s="145" t="s">
        <v>1931</v>
      </c>
      <c r="J222" s="98">
        <v>46036</v>
      </c>
      <c r="K222" s="98">
        <v>46218</v>
      </c>
      <c r="L222" s="145" t="s">
        <v>288</v>
      </c>
      <c r="M222" s="145" t="s">
        <v>288</v>
      </c>
      <c r="N222" s="145" t="s">
        <v>288</v>
      </c>
      <c r="O222" s="122">
        <v>7</v>
      </c>
      <c r="P222" s="104">
        <v>1919684</v>
      </c>
      <c r="Q222" s="150">
        <v>46036</v>
      </c>
      <c r="R222" s="320">
        <v>46053</v>
      </c>
      <c r="S222" s="104">
        <v>3387677</v>
      </c>
      <c r="T222" s="101">
        <v>46054</v>
      </c>
      <c r="U222" s="235">
        <v>46081</v>
      </c>
      <c r="V222" s="104">
        <v>3387677</v>
      </c>
      <c r="W222" s="101">
        <v>46082</v>
      </c>
      <c r="X222" s="320">
        <v>46112</v>
      </c>
      <c r="Y222" s="104">
        <v>3387677</v>
      </c>
      <c r="Z222" s="141">
        <v>46113</v>
      </c>
      <c r="AA222" s="235">
        <v>46142</v>
      </c>
      <c r="AB222" s="104">
        <v>3387677</v>
      </c>
      <c r="AC222" s="141">
        <v>46143</v>
      </c>
      <c r="AD222" s="235">
        <v>46173</v>
      </c>
      <c r="AE222" s="104">
        <v>3387677</v>
      </c>
      <c r="AF222" s="141">
        <v>46174</v>
      </c>
      <c r="AG222" s="235">
        <v>46203</v>
      </c>
      <c r="AH222" s="102">
        <v>1693838</v>
      </c>
      <c r="AI222" s="141">
        <v>46204</v>
      </c>
      <c r="AJ222" s="141">
        <v>46218</v>
      </c>
      <c r="AK222" s="110"/>
      <c r="AN222" s="151"/>
      <c r="AQ222" s="151"/>
      <c r="AT222" s="151"/>
      <c r="AW222" s="151"/>
      <c r="BI222" s="139" t="s">
        <v>279</v>
      </c>
      <c r="BJ222" s="139" t="s">
        <v>328</v>
      </c>
      <c r="BK222" s="139" t="s">
        <v>327</v>
      </c>
      <c r="BL222" s="122">
        <v>47</v>
      </c>
      <c r="BM222" s="141">
        <v>46036</v>
      </c>
      <c r="BN222" s="156">
        <v>70219027</v>
      </c>
      <c r="BO222" s="139">
        <v>288</v>
      </c>
      <c r="BP222" s="141">
        <v>46036</v>
      </c>
      <c r="BQ222" s="153">
        <v>20551907</v>
      </c>
      <c r="BR222" s="120"/>
      <c r="BS222" s="121"/>
      <c r="BY222" s="142"/>
      <c r="BZ222" s="151"/>
      <c r="CC222" s="151"/>
      <c r="CF222" s="108"/>
      <c r="CG222" s="108"/>
      <c r="CH222" s="108"/>
      <c r="CI222" s="108"/>
      <c r="CJ222" s="108"/>
      <c r="CK222" s="108"/>
      <c r="CL222" s="108"/>
      <c r="CM222" s="108"/>
      <c r="CN222" s="108"/>
      <c r="CO222" s="108"/>
      <c r="CP222" s="121"/>
      <c r="CQ222" s="108"/>
      <c r="CR222" s="108"/>
      <c r="CS222" s="147" t="s">
        <v>2004</v>
      </c>
      <c r="CT222" s="99">
        <v>1121954993</v>
      </c>
      <c r="CU222" s="139">
        <v>539</v>
      </c>
      <c r="CV222" s="139" t="s">
        <v>769</v>
      </c>
      <c r="CY222" s="143">
        <v>7490</v>
      </c>
      <c r="CZ222" s="143" t="s">
        <v>290</v>
      </c>
      <c r="DA222" s="318">
        <f t="shared" si="12"/>
        <v>20551907</v>
      </c>
      <c r="DB222" s="319">
        <f t="shared" si="13"/>
        <v>0</v>
      </c>
      <c r="DC222" s="318">
        <f t="shared" si="14"/>
        <v>0</v>
      </c>
      <c r="DZ222" s="140" t="s">
        <v>1436</v>
      </c>
      <c r="EA222" s="207"/>
      <c r="EB222" s="154" t="e">
        <v>#N/A</v>
      </c>
      <c r="EC222" s="142" t="s">
        <v>288</v>
      </c>
      <c r="ED222" s="321"/>
    </row>
    <row r="223" spans="1:134" s="107" customFormat="1" hidden="1" x14ac:dyDescent="0.3">
      <c r="A223" s="145"/>
      <c r="B223" s="145" t="s">
        <v>1437</v>
      </c>
      <c r="C223" s="181">
        <v>40187367</v>
      </c>
      <c r="D223" s="145" t="s">
        <v>532</v>
      </c>
      <c r="E223" s="145" t="s">
        <v>291</v>
      </c>
      <c r="F223" s="145" t="s">
        <v>2003</v>
      </c>
      <c r="G223" s="98">
        <v>46036</v>
      </c>
      <c r="H223" s="104">
        <v>24833560</v>
      </c>
      <c r="I223" s="145" t="s">
        <v>1931</v>
      </c>
      <c r="J223" s="98">
        <v>46036</v>
      </c>
      <c r="K223" s="98">
        <v>46218</v>
      </c>
      <c r="L223" s="145" t="s">
        <v>288</v>
      </c>
      <c r="M223" s="145" t="s">
        <v>288</v>
      </c>
      <c r="N223" s="145" t="s">
        <v>288</v>
      </c>
      <c r="O223" s="122">
        <v>7</v>
      </c>
      <c r="P223" s="104">
        <v>2319618</v>
      </c>
      <c r="Q223" s="150">
        <v>46036</v>
      </c>
      <c r="R223" s="320">
        <v>46053</v>
      </c>
      <c r="S223" s="104">
        <v>4093444</v>
      </c>
      <c r="T223" s="101">
        <v>46054</v>
      </c>
      <c r="U223" s="235">
        <v>46081</v>
      </c>
      <c r="V223" s="104">
        <v>4093444</v>
      </c>
      <c r="W223" s="101">
        <v>46082</v>
      </c>
      <c r="X223" s="320">
        <v>46112</v>
      </c>
      <c r="Y223" s="104">
        <v>4093444</v>
      </c>
      <c r="Z223" s="141">
        <v>46113</v>
      </c>
      <c r="AA223" s="235">
        <v>46142</v>
      </c>
      <c r="AB223" s="104">
        <v>4093444</v>
      </c>
      <c r="AC223" s="141">
        <v>46143</v>
      </c>
      <c r="AD223" s="235">
        <v>46173</v>
      </c>
      <c r="AE223" s="104">
        <v>4093444</v>
      </c>
      <c r="AF223" s="141">
        <v>46174</v>
      </c>
      <c r="AG223" s="235">
        <v>46203</v>
      </c>
      <c r="AH223" s="102">
        <v>2046722</v>
      </c>
      <c r="AI223" s="141">
        <v>46204</v>
      </c>
      <c r="AJ223" s="141">
        <v>46218</v>
      </c>
      <c r="AK223" s="110"/>
      <c r="AN223" s="151"/>
      <c r="AQ223" s="151"/>
      <c r="AT223" s="151"/>
      <c r="AW223" s="151"/>
      <c r="BI223" s="139" t="s">
        <v>279</v>
      </c>
      <c r="BJ223" s="139" t="s">
        <v>328</v>
      </c>
      <c r="BK223" s="139" t="s">
        <v>327</v>
      </c>
      <c r="BL223" s="122">
        <v>47</v>
      </c>
      <c r="BM223" s="141">
        <v>46036</v>
      </c>
      <c r="BN223" s="156">
        <v>70219027</v>
      </c>
      <c r="BO223" s="139">
        <v>289</v>
      </c>
      <c r="BP223" s="141">
        <v>46036</v>
      </c>
      <c r="BQ223" s="153">
        <v>24833560</v>
      </c>
      <c r="BR223" s="120"/>
      <c r="BS223" s="121"/>
      <c r="BY223" s="142"/>
      <c r="BZ223" s="151"/>
      <c r="CC223" s="151"/>
      <c r="CF223" s="108"/>
      <c r="CG223" s="108"/>
      <c r="CH223" s="108"/>
      <c r="CI223" s="108"/>
      <c r="CJ223" s="108"/>
      <c r="CK223" s="108"/>
      <c r="CL223" s="108"/>
      <c r="CM223" s="108"/>
      <c r="CN223" s="108"/>
      <c r="CO223" s="108"/>
      <c r="CP223" s="108"/>
      <c r="CQ223" s="108"/>
      <c r="CR223" s="108"/>
      <c r="CS223" s="147" t="s">
        <v>2005</v>
      </c>
      <c r="CT223" s="149">
        <v>40187367</v>
      </c>
      <c r="CU223" s="139">
        <v>539</v>
      </c>
      <c r="CV223" s="139" t="s">
        <v>769</v>
      </c>
      <c r="CY223" s="143">
        <v>3900</v>
      </c>
      <c r="CZ223" s="143" t="s">
        <v>290</v>
      </c>
      <c r="DA223" s="318">
        <f t="shared" si="12"/>
        <v>24833560</v>
      </c>
      <c r="DB223" s="319">
        <f t="shared" si="13"/>
        <v>0</v>
      </c>
      <c r="DC223" s="318">
        <f t="shared" si="14"/>
        <v>0</v>
      </c>
      <c r="DZ223" s="140" t="s">
        <v>1438</v>
      </c>
      <c r="EA223" s="207"/>
      <c r="EB223" s="154" t="e">
        <v>#N/A</v>
      </c>
      <c r="EC223" s="142" t="s">
        <v>288</v>
      </c>
      <c r="ED223" s="321"/>
    </row>
    <row r="224" spans="1:134" s="107" customFormat="1" hidden="1" x14ac:dyDescent="0.3">
      <c r="A224" s="145"/>
      <c r="B224" s="145" t="s">
        <v>1439</v>
      </c>
      <c r="C224" s="181">
        <v>1121954316</v>
      </c>
      <c r="D224" s="145" t="s">
        <v>696</v>
      </c>
      <c r="E224" s="145" t="s">
        <v>291</v>
      </c>
      <c r="F224" s="145" t="s">
        <v>2003</v>
      </c>
      <c r="G224" s="98">
        <v>46036</v>
      </c>
      <c r="H224" s="104">
        <v>24833560</v>
      </c>
      <c r="I224" s="145" t="s">
        <v>1931</v>
      </c>
      <c r="J224" s="98">
        <v>46036</v>
      </c>
      <c r="K224" s="98">
        <v>46218</v>
      </c>
      <c r="L224" s="145" t="s">
        <v>288</v>
      </c>
      <c r="M224" s="145" t="s">
        <v>288</v>
      </c>
      <c r="N224" s="145" t="s">
        <v>288</v>
      </c>
      <c r="O224" s="122">
        <v>7</v>
      </c>
      <c r="P224" s="104">
        <v>2319618</v>
      </c>
      <c r="Q224" s="150">
        <v>46036</v>
      </c>
      <c r="R224" s="320">
        <v>46053</v>
      </c>
      <c r="S224" s="104">
        <v>4093444</v>
      </c>
      <c r="T224" s="101">
        <v>46054</v>
      </c>
      <c r="U224" s="235">
        <v>46081</v>
      </c>
      <c r="V224" s="104">
        <v>4093444</v>
      </c>
      <c r="W224" s="101">
        <v>46082</v>
      </c>
      <c r="X224" s="320">
        <v>46112</v>
      </c>
      <c r="Y224" s="104">
        <v>4093444</v>
      </c>
      <c r="Z224" s="141">
        <v>46113</v>
      </c>
      <c r="AA224" s="235">
        <v>46142</v>
      </c>
      <c r="AB224" s="104">
        <v>4093444</v>
      </c>
      <c r="AC224" s="141">
        <v>46143</v>
      </c>
      <c r="AD224" s="235">
        <v>46173</v>
      </c>
      <c r="AE224" s="104">
        <v>4093444</v>
      </c>
      <c r="AF224" s="141">
        <v>46174</v>
      </c>
      <c r="AG224" s="235">
        <v>46203</v>
      </c>
      <c r="AH224" s="102">
        <v>2046722</v>
      </c>
      <c r="AI224" s="141">
        <v>46204</v>
      </c>
      <c r="AJ224" s="141">
        <v>46218</v>
      </c>
      <c r="AK224" s="110"/>
      <c r="AN224" s="151"/>
      <c r="AQ224" s="151"/>
      <c r="AT224" s="151"/>
      <c r="AW224" s="151"/>
      <c r="BI224" s="139" t="s">
        <v>279</v>
      </c>
      <c r="BJ224" s="139" t="s">
        <v>328</v>
      </c>
      <c r="BK224" s="139" t="s">
        <v>327</v>
      </c>
      <c r="BL224" s="122">
        <v>47</v>
      </c>
      <c r="BM224" s="141">
        <v>46036</v>
      </c>
      <c r="BN224" s="156">
        <v>70219027</v>
      </c>
      <c r="BO224" s="139">
        <v>290</v>
      </c>
      <c r="BP224" s="141">
        <v>46036</v>
      </c>
      <c r="BQ224" s="153">
        <v>24833560</v>
      </c>
      <c r="BR224" s="120"/>
      <c r="BS224" s="121"/>
      <c r="BY224" s="142"/>
      <c r="BZ224" s="151"/>
      <c r="CC224" s="151"/>
      <c r="CF224" s="108"/>
      <c r="CG224" s="108"/>
      <c r="CH224" s="108"/>
      <c r="CI224" s="108"/>
      <c r="CJ224" s="108"/>
      <c r="CK224" s="108"/>
      <c r="CL224" s="108"/>
      <c r="CM224" s="108"/>
      <c r="CN224" s="108"/>
      <c r="CO224" s="108"/>
      <c r="CP224" s="121"/>
      <c r="CQ224" s="108"/>
      <c r="CR224" s="108"/>
      <c r="CS224" s="147" t="s">
        <v>2006</v>
      </c>
      <c r="CT224" s="149">
        <v>1121954316</v>
      </c>
      <c r="CU224" s="139">
        <v>539</v>
      </c>
      <c r="CV224" s="139" t="s">
        <v>769</v>
      </c>
      <c r="CY224" s="143">
        <v>7490</v>
      </c>
      <c r="CZ224" s="143" t="s">
        <v>290</v>
      </c>
      <c r="DA224" s="318">
        <f t="shared" si="12"/>
        <v>24833560</v>
      </c>
      <c r="DB224" s="319">
        <f t="shared" si="13"/>
        <v>0</v>
      </c>
      <c r="DC224" s="318">
        <f t="shared" si="14"/>
        <v>0</v>
      </c>
      <c r="DZ224" s="140" t="s">
        <v>1440</v>
      </c>
      <c r="EA224" s="207"/>
      <c r="EB224" s="154" t="e">
        <v>#N/A</v>
      </c>
      <c r="EC224" s="142" t="s">
        <v>288</v>
      </c>
      <c r="ED224" s="321"/>
    </row>
    <row r="225" spans="1:134" s="107" customFormat="1" hidden="1" x14ac:dyDescent="0.3">
      <c r="A225" s="145"/>
      <c r="B225" s="145" t="s">
        <v>1425</v>
      </c>
      <c r="C225" s="181">
        <v>40436886</v>
      </c>
      <c r="D225" s="145" t="s">
        <v>574</v>
      </c>
      <c r="E225" s="145" t="s">
        <v>291</v>
      </c>
      <c r="F225" s="145" t="s">
        <v>2007</v>
      </c>
      <c r="G225" s="98">
        <v>46036</v>
      </c>
      <c r="H225" s="104">
        <v>24833560</v>
      </c>
      <c r="I225" s="145" t="s">
        <v>1931</v>
      </c>
      <c r="J225" s="98">
        <v>46036</v>
      </c>
      <c r="K225" s="98">
        <v>46218</v>
      </c>
      <c r="L225" s="145" t="s">
        <v>288</v>
      </c>
      <c r="M225" s="145" t="s">
        <v>288</v>
      </c>
      <c r="N225" s="145" t="s">
        <v>288</v>
      </c>
      <c r="O225" s="122">
        <v>7</v>
      </c>
      <c r="P225" s="104">
        <v>2319618</v>
      </c>
      <c r="Q225" s="150">
        <v>46036</v>
      </c>
      <c r="R225" s="320">
        <v>46053</v>
      </c>
      <c r="S225" s="104">
        <v>4093444</v>
      </c>
      <c r="T225" s="101">
        <v>46054</v>
      </c>
      <c r="U225" s="235">
        <v>46081</v>
      </c>
      <c r="V225" s="104">
        <v>4093444</v>
      </c>
      <c r="W225" s="101">
        <v>46082</v>
      </c>
      <c r="X225" s="320">
        <v>46112</v>
      </c>
      <c r="Y225" s="104">
        <v>4093444</v>
      </c>
      <c r="Z225" s="141">
        <v>46113</v>
      </c>
      <c r="AA225" s="235">
        <v>46142</v>
      </c>
      <c r="AB225" s="104">
        <v>4093444</v>
      </c>
      <c r="AC225" s="141">
        <v>46143</v>
      </c>
      <c r="AD225" s="235">
        <v>46173</v>
      </c>
      <c r="AE225" s="104">
        <v>4093444</v>
      </c>
      <c r="AF225" s="141">
        <v>46174</v>
      </c>
      <c r="AG225" s="235">
        <v>46203</v>
      </c>
      <c r="AH225" s="102">
        <v>2046722</v>
      </c>
      <c r="AI225" s="141">
        <v>46204</v>
      </c>
      <c r="AJ225" s="141">
        <v>46218</v>
      </c>
      <c r="AK225" s="110"/>
      <c r="AN225" s="151"/>
      <c r="AQ225" s="151"/>
      <c r="AT225" s="151"/>
      <c r="AW225" s="151"/>
      <c r="BI225" s="138" t="s">
        <v>275</v>
      </c>
      <c r="BJ225" s="138" t="s">
        <v>283</v>
      </c>
      <c r="BK225" s="138" t="s">
        <v>276</v>
      </c>
      <c r="BL225" s="122">
        <v>37</v>
      </c>
      <c r="BM225" s="141">
        <v>46036</v>
      </c>
      <c r="BN225" s="156">
        <v>117665771</v>
      </c>
      <c r="BO225" s="139">
        <v>107</v>
      </c>
      <c r="BP225" s="141">
        <v>46036</v>
      </c>
      <c r="BQ225" s="153">
        <v>24833560</v>
      </c>
      <c r="BR225" s="120"/>
      <c r="BS225" s="121"/>
      <c r="BY225" s="142"/>
      <c r="BZ225" s="151"/>
      <c r="CC225" s="151"/>
      <c r="CF225" s="108"/>
      <c r="CG225" s="108"/>
      <c r="CH225" s="108"/>
      <c r="CI225" s="108"/>
      <c r="CJ225" s="108"/>
      <c r="CK225" s="108"/>
      <c r="CL225" s="108"/>
      <c r="CM225" s="108"/>
      <c r="CN225" s="108"/>
      <c r="CO225" s="108"/>
      <c r="CP225" s="108"/>
      <c r="CQ225" s="108"/>
      <c r="CR225" s="108"/>
      <c r="CS225" s="147" t="s">
        <v>1326</v>
      </c>
      <c r="CT225" s="148">
        <v>40436886.600000001</v>
      </c>
      <c r="CU225" s="139">
        <v>500</v>
      </c>
      <c r="CV225" s="139" t="s">
        <v>2008</v>
      </c>
      <c r="CY225" s="143">
        <v>8299</v>
      </c>
      <c r="CZ225" s="143" t="s">
        <v>290</v>
      </c>
      <c r="DA225" s="318">
        <f t="shared" si="12"/>
        <v>24833560</v>
      </c>
      <c r="DB225" s="319">
        <f t="shared" si="13"/>
        <v>0</v>
      </c>
      <c r="DC225" s="318">
        <f t="shared" si="14"/>
        <v>0</v>
      </c>
      <c r="DZ225" s="140" t="s">
        <v>1426</v>
      </c>
      <c r="EA225" s="207"/>
      <c r="EB225" s="154" t="e">
        <v>#N/A</v>
      </c>
      <c r="EC225" s="142" t="s">
        <v>288</v>
      </c>
      <c r="ED225" s="321"/>
    </row>
    <row r="226" spans="1:134" s="107" customFormat="1" hidden="1" x14ac:dyDescent="0.3">
      <c r="A226" s="145"/>
      <c r="B226" s="145" t="s">
        <v>1427</v>
      </c>
      <c r="C226" s="181">
        <v>40189728</v>
      </c>
      <c r="D226" s="145" t="s">
        <v>575</v>
      </c>
      <c r="E226" s="145" t="s">
        <v>291</v>
      </c>
      <c r="F226" s="145" t="s">
        <v>2009</v>
      </c>
      <c r="G226" s="98">
        <v>46036</v>
      </c>
      <c r="H226" s="104">
        <v>24833560</v>
      </c>
      <c r="I226" s="145" t="s">
        <v>1931</v>
      </c>
      <c r="J226" s="98">
        <v>46036</v>
      </c>
      <c r="K226" s="98">
        <v>46218</v>
      </c>
      <c r="L226" s="145" t="s">
        <v>288</v>
      </c>
      <c r="M226" s="145" t="s">
        <v>288</v>
      </c>
      <c r="N226" s="145" t="s">
        <v>288</v>
      </c>
      <c r="O226" s="122">
        <v>7</v>
      </c>
      <c r="P226" s="104">
        <v>2319618</v>
      </c>
      <c r="Q226" s="150">
        <v>46036</v>
      </c>
      <c r="R226" s="320">
        <v>46053</v>
      </c>
      <c r="S226" s="104">
        <v>4093444</v>
      </c>
      <c r="T226" s="101">
        <v>46054</v>
      </c>
      <c r="U226" s="235">
        <v>46081</v>
      </c>
      <c r="V226" s="104">
        <v>4093444</v>
      </c>
      <c r="W226" s="101">
        <v>46082</v>
      </c>
      <c r="X226" s="320">
        <v>46112</v>
      </c>
      <c r="Y226" s="104">
        <v>4093444</v>
      </c>
      <c r="Z226" s="141">
        <v>46113</v>
      </c>
      <c r="AA226" s="235">
        <v>46142</v>
      </c>
      <c r="AB226" s="104">
        <v>4093444</v>
      </c>
      <c r="AC226" s="141">
        <v>46143</v>
      </c>
      <c r="AD226" s="235">
        <v>46173</v>
      </c>
      <c r="AE226" s="104">
        <v>4093444</v>
      </c>
      <c r="AF226" s="141">
        <v>46174</v>
      </c>
      <c r="AG226" s="235">
        <v>46203</v>
      </c>
      <c r="AH226" s="102">
        <v>2046722</v>
      </c>
      <c r="AI226" s="141">
        <v>46204</v>
      </c>
      <c r="AJ226" s="141">
        <v>46218</v>
      </c>
      <c r="AK226" s="110"/>
      <c r="AN226" s="151"/>
      <c r="AQ226" s="151"/>
      <c r="AT226" s="151"/>
      <c r="AW226" s="151"/>
      <c r="BI226" s="138" t="s">
        <v>275</v>
      </c>
      <c r="BJ226" s="138" t="s">
        <v>283</v>
      </c>
      <c r="BK226" s="138" t="s">
        <v>276</v>
      </c>
      <c r="BL226" s="122">
        <v>37</v>
      </c>
      <c r="BM226" s="141">
        <v>46036</v>
      </c>
      <c r="BN226" s="156">
        <v>117665771</v>
      </c>
      <c r="BO226" s="139">
        <v>108</v>
      </c>
      <c r="BP226" s="141">
        <v>46036</v>
      </c>
      <c r="BQ226" s="153">
        <v>24833560</v>
      </c>
      <c r="BR226" s="120"/>
      <c r="BS226" s="121"/>
      <c r="BY226" s="142"/>
      <c r="BZ226" s="151"/>
      <c r="CC226" s="151"/>
      <c r="CF226" s="108"/>
      <c r="CG226" s="108"/>
      <c r="CH226" s="108"/>
      <c r="CI226" s="108"/>
      <c r="CJ226" s="108"/>
      <c r="CK226" s="108"/>
      <c r="CL226" s="108"/>
      <c r="CM226" s="108"/>
      <c r="CN226" s="108"/>
      <c r="CO226" s="108"/>
      <c r="CP226" s="121"/>
      <c r="CQ226" s="108"/>
      <c r="CR226" s="108"/>
      <c r="CS226" s="147" t="s">
        <v>1239</v>
      </c>
      <c r="CT226" s="100">
        <v>40189728</v>
      </c>
      <c r="CU226" s="139">
        <v>500</v>
      </c>
      <c r="CV226" s="139" t="s">
        <v>2008</v>
      </c>
      <c r="CY226" s="143">
        <v>7110</v>
      </c>
      <c r="CZ226" s="143" t="s">
        <v>289</v>
      </c>
      <c r="DA226" s="318">
        <f t="shared" si="12"/>
        <v>24833560</v>
      </c>
      <c r="DB226" s="319">
        <f t="shared" si="13"/>
        <v>0</v>
      </c>
      <c r="DC226" s="318">
        <f t="shared" si="14"/>
        <v>0</v>
      </c>
      <c r="DZ226" s="140" t="s">
        <v>1428</v>
      </c>
      <c r="EA226" s="207"/>
      <c r="EB226" s="154" t="e">
        <v>#N/A</v>
      </c>
      <c r="EC226" s="142" t="s">
        <v>288</v>
      </c>
      <c r="ED226" s="321"/>
    </row>
    <row r="227" spans="1:134" s="107" customFormat="1" hidden="1" x14ac:dyDescent="0.3">
      <c r="A227" s="145"/>
      <c r="B227" s="145" t="s">
        <v>1429</v>
      </c>
      <c r="C227" s="181">
        <v>1123084249</v>
      </c>
      <c r="D227" s="145" t="s">
        <v>577</v>
      </c>
      <c r="E227" s="145" t="s">
        <v>291</v>
      </c>
      <c r="F227" s="145" t="s">
        <v>2010</v>
      </c>
      <c r="G227" s="98">
        <v>46036</v>
      </c>
      <c r="H227" s="104">
        <v>24833560</v>
      </c>
      <c r="I227" s="145" t="s">
        <v>1931</v>
      </c>
      <c r="J227" s="98">
        <v>46036</v>
      </c>
      <c r="K227" s="98">
        <v>46218</v>
      </c>
      <c r="L227" s="145" t="s">
        <v>288</v>
      </c>
      <c r="M227" s="145" t="s">
        <v>288</v>
      </c>
      <c r="N227" s="145" t="s">
        <v>288</v>
      </c>
      <c r="O227" s="122">
        <v>7</v>
      </c>
      <c r="P227" s="104">
        <v>2319618</v>
      </c>
      <c r="Q227" s="150">
        <v>46036</v>
      </c>
      <c r="R227" s="320">
        <v>46053</v>
      </c>
      <c r="S227" s="104">
        <v>4093444</v>
      </c>
      <c r="T227" s="101">
        <v>46054</v>
      </c>
      <c r="U227" s="235">
        <v>46081</v>
      </c>
      <c r="V227" s="104">
        <v>4093444</v>
      </c>
      <c r="W227" s="101">
        <v>46082</v>
      </c>
      <c r="X227" s="320">
        <v>46112</v>
      </c>
      <c r="Y227" s="104">
        <v>4093444</v>
      </c>
      <c r="Z227" s="141">
        <v>46113</v>
      </c>
      <c r="AA227" s="235">
        <v>46142</v>
      </c>
      <c r="AB227" s="104">
        <v>4093444</v>
      </c>
      <c r="AC227" s="141">
        <v>46143</v>
      </c>
      <c r="AD227" s="235">
        <v>46173</v>
      </c>
      <c r="AE227" s="104">
        <v>4093444</v>
      </c>
      <c r="AF227" s="141">
        <v>46174</v>
      </c>
      <c r="AG227" s="235">
        <v>46203</v>
      </c>
      <c r="AH227" s="102">
        <v>2046722</v>
      </c>
      <c r="AI227" s="141">
        <v>46204</v>
      </c>
      <c r="AJ227" s="141">
        <v>46218</v>
      </c>
      <c r="AK227" s="110"/>
      <c r="AN227" s="151"/>
      <c r="AQ227" s="151"/>
      <c r="AT227" s="151"/>
      <c r="AW227" s="151"/>
      <c r="BI227" s="138" t="s">
        <v>275</v>
      </c>
      <c r="BJ227" s="138" t="s">
        <v>283</v>
      </c>
      <c r="BK227" s="138" t="s">
        <v>276</v>
      </c>
      <c r="BL227" s="122">
        <v>37</v>
      </c>
      <c r="BM227" s="141">
        <v>46036</v>
      </c>
      <c r="BN227" s="156">
        <v>117665771</v>
      </c>
      <c r="BO227" s="139">
        <v>109</v>
      </c>
      <c r="BP227" s="141">
        <v>46036</v>
      </c>
      <c r="BQ227" s="153">
        <v>24833560</v>
      </c>
      <c r="BR227" s="120"/>
      <c r="BS227" s="121"/>
      <c r="BY227" s="142"/>
      <c r="BZ227" s="151"/>
      <c r="CC227" s="151"/>
      <c r="CF227" s="108"/>
      <c r="CG227" s="108"/>
      <c r="CH227" s="108"/>
      <c r="CI227" s="108"/>
      <c r="CJ227" s="108"/>
      <c r="CK227" s="108"/>
      <c r="CL227" s="108"/>
      <c r="CM227" s="108"/>
      <c r="CN227" s="108"/>
      <c r="CO227" s="108"/>
      <c r="CP227" s="108"/>
      <c r="CQ227" s="108"/>
      <c r="CR227" s="108"/>
      <c r="CS227" s="177" t="s">
        <v>2011</v>
      </c>
      <c r="CT227" s="149">
        <v>1123084249</v>
      </c>
      <c r="CU227" s="139">
        <v>500</v>
      </c>
      <c r="CV227" s="139" t="s">
        <v>2008</v>
      </c>
      <c r="CY227" s="143">
        <v>7490</v>
      </c>
      <c r="CZ227" s="143" t="s">
        <v>290</v>
      </c>
      <c r="DA227" s="318">
        <f t="shared" si="12"/>
        <v>24833560</v>
      </c>
      <c r="DB227" s="319">
        <f t="shared" si="13"/>
        <v>0</v>
      </c>
      <c r="DC227" s="318">
        <f t="shared" si="14"/>
        <v>0</v>
      </c>
      <c r="DZ227" s="140" t="s">
        <v>1430</v>
      </c>
      <c r="EA227" s="207"/>
      <c r="EB227" s="154" t="e">
        <v>#N/A</v>
      </c>
      <c r="EC227" s="142" t="s">
        <v>288</v>
      </c>
      <c r="ED227" s="321"/>
    </row>
    <row r="228" spans="1:134" s="107" customFormat="1" hidden="1" x14ac:dyDescent="0.3">
      <c r="A228" s="145"/>
      <c r="B228" s="145" t="s">
        <v>1431</v>
      </c>
      <c r="C228" s="181">
        <v>28548137</v>
      </c>
      <c r="D228" s="145" t="s">
        <v>578</v>
      </c>
      <c r="E228" s="145" t="s">
        <v>291</v>
      </c>
      <c r="F228" s="145" t="s">
        <v>2012</v>
      </c>
      <c r="G228" s="98">
        <v>46036</v>
      </c>
      <c r="H228" s="104">
        <v>24833560</v>
      </c>
      <c r="I228" s="145" t="s">
        <v>1931</v>
      </c>
      <c r="J228" s="98">
        <v>46036</v>
      </c>
      <c r="K228" s="98">
        <v>46218</v>
      </c>
      <c r="L228" s="145" t="s">
        <v>288</v>
      </c>
      <c r="M228" s="145" t="s">
        <v>288</v>
      </c>
      <c r="N228" s="145" t="s">
        <v>288</v>
      </c>
      <c r="O228" s="122">
        <v>7</v>
      </c>
      <c r="P228" s="104">
        <v>2319618</v>
      </c>
      <c r="Q228" s="150">
        <v>46036</v>
      </c>
      <c r="R228" s="320">
        <v>46053</v>
      </c>
      <c r="S228" s="104">
        <v>4093444</v>
      </c>
      <c r="T228" s="101">
        <v>46054</v>
      </c>
      <c r="U228" s="235">
        <v>46081</v>
      </c>
      <c r="V228" s="104">
        <v>4093444</v>
      </c>
      <c r="W228" s="101">
        <v>46082</v>
      </c>
      <c r="X228" s="320">
        <v>46112</v>
      </c>
      <c r="Y228" s="104">
        <v>4093444</v>
      </c>
      <c r="Z228" s="141">
        <v>46113</v>
      </c>
      <c r="AA228" s="235">
        <v>46142</v>
      </c>
      <c r="AB228" s="104">
        <v>4093444</v>
      </c>
      <c r="AC228" s="141">
        <v>46143</v>
      </c>
      <c r="AD228" s="235">
        <v>46173</v>
      </c>
      <c r="AE228" s="104">
        <v>4093444</v>
      </c>
      <c r="AF228" s="141">
        <v>46174</v>
      </c>
      <c r="AG228" s="235">
        <v>46203</v>
      </c>
      <c r="AH228" s="102">
        <v>2046722</v>
      </c>
      <c r="AI228" s="141">
        <v>46204</v>
      </c>
      <c r="AJ228" s="141">
        <v>46218</v>
      </c>
      <c r="AK228" s="110"/>
      <c r="AN228" s="151"/>
      <c r="AQ228" s="151"/>
      <c r="AT228" s="151"/>
      <c r="AW228" s="151"/>
      <c r="BI228" s="138" t="s">
        <v>275</v>
      </c>
      <c r="BJ228" s="138" t="s">
        <v>283</v>
      </c>
      <c r="BK228" s="138" t="s">
        <v>276</v>
      </c>
      <c r="BL228" s="122">
        <v>37</v>
      </c>
      <c r="BM228" s="141">
        <v>46036</v>
      </c>
      <c r="BN228" s="156">
        <v>117665771</v>
      </c>
      <c r="BO228" s="139">
        <v>110</v>
      </c>
      <c r="BP228" s="141">
        <v>46036</v>
      </c>
      <c r="BQ228" s="153">
        <v>24833560</v>
      </c>
      <c r="BR228" s="120"/>
      <c r="BS228" s="121"/>
      <c r="BY228" s="142"/>
      <c r="BZ228" s="151"/>
      <c r="CC228" s="151"/>
      <c r="CF228" s="108"/>
      <c r="CG228" s="108"/>
      <c r="CH228" s="108"/>
      <c r="CI228" s="108"/>
      <c r="CJ228" s="108"/>
      <c r="CK228" s="108"/>
      <c r="CL228" s="108"/>
      <c r="CM228" s="108"/>
      <c r="CN228" s="108"/>
      <c r="CO228" s="108"/>
      <c r="CP228" s="121"/>
      <c r="CQ228" s="108"/>
      <c r="CR228" s="108"/>
      <c r="CS228" s="147" t="s">
        <v>1240</v>
      </c>
      <c r="CT228" s="149">
        <v>28548137</v>
      </c>
      <c r="CU228" s="139">
        <v>500</v>
      </c>
      <c r="CV228" s="139" t="s">
        <v>2008</v>
      </c>
      <c r="CY228" s="143">
        <v>7210</v>
      </c>
      <c r="CZ228" s="143" t="s">
        <v>290</v>
      </c>
      <c r="DA228" s="318">
        <f t="shared" si="12"/>
        <v>24833560</v>
      </c>
      <c r="DB228" s="319">
        <f t="shared" si="13"/>
        <v>0</v>
      </c>
      <c r="DC228" s="318">
        <f t="shared" si="14"/>
        <v>0</v>
      </c>
      <c r="DZ228" s="140" t="s">
        <v>1432</v>
      </c>
      <c r="EA228" s="207"/>
      <c r="EB228" s="154" t="e">
        <v>#N/A</v>
      </c>
      <c r="EC228" s="142" t="s">
        <v>288</v>
      </c>
      <c r="ED228" s="321"/>
    </row>
    <row r="229" spans="1:134" s="107" customFormat="1" hidden="1" x14ac:dyDescent="0.3">
      <c r="A229" s="145"/>
      <c r="B229" s="145" t="s">
        <v>1433</v>
      </c>
      <c r="C229" s="183">
        <v>1106790776</v>
      </c>
      <c r="D229" s="107" t="s">
        <v>579</v>
      </c>
      <c r="E229" s="145" t="s">
        <v>291</v>
      </c>
      <c r="F229" s="145" t="s">
        <v>2013</v>
      </c>
      <c r="G229" s="98">
        <v>46036</v>
      </c>
      <c r="H229" s="104">
        <v>18331531</v>
      </c>
      <c r="I229" s="145" t="s">
        <v>1931</v>
      </c>
      <c r="J229" s="98">
        <v>46036</v>
      </c>
      <c r="K229" s="98">
        <v>46218</v>
      </c>
      <c r="L229" s="145" t="s">
        <v>288</v>
      </c>
      <c r="M229" s="145" t="s">
        <v>288</v>
      </c>
      <c r="N229" s="145" t="s">
        <v>288</v>
      </c>
      <c r="O229" s="122">
        <v>7</v>
      </c>
      <c r="P229" s="104">
        <v>1712286</v>
      </c>
      <c r="Q229" s="150">
        <v>46036</v>
      </c>
      <c r="R229" s="320">
        <v>46053</v>
      </c>
      <c r="S229" s="104">
        <v>3021681</v>
      </c>
      <c r="T229" s="101">
        <v>46054</v>
      </c>
      <c r="U229" s="235">
        <v>46081</v>
      </c>
      <c r="V229" s="104">
        <v>3021681</v>
      </c>
      <c r="W229" s="101">
        <v>46082</v>
      </c>
      <c r="X229" s="320">
        <v>46112</v>
      </c>
      <c r="Y229" s="104">
        <v>3021681</v>
      </c>
      <c r="Z229" s="141">
        <v>46113</v>
      </c>
      <c r="AA229" s="235">
        <v>46142</v>
      </c>
      <c r="AB229" s="104">
        <v>3021681</v>
      </c>
      <c r="AC229" s="141">
        <v>46143</v>
      </c>
      <c r="AD229" s="235">
        <v>46173</v>
      </c>
      <c r="AE229" s="104">
        <v>3021681</v>
      </c>
      <c r="AF229" s="141">
        <v>46174</v>
      </c>
      <c r="AG229" s="235">
        <v>46203</v>
      </c>
      <c r="AH229" s="102">
        <v>1510840</v>
      </c>
      <c r="AI229" s="141">
        <v>46204</v>
      </c>
      <c r="AJ229" s="141">
        <v>46218</v>
      </c>
      <c r="AK229" s="110"/>
      <c r="AN229" s="151"/>
      <c r="AQ229" s="151"/>
      <c r="AT229" s="151"/>
      <c r="AW229" s="151"/>
      <c r="BI229" s="138" t="s">
        <v>275</v>
      </c>
      <c r="BJ229" s="138" t="s">
        <v>283</v>
      </c>
      <c r="BK229" s="138" t="s">
        <v>276</v>
      </c>
      <c r="BL229" s="122">
        <v>37</v>
      </c>
      <c r="BM229" s="141">
        <v>46036</v>
      </c>
      <c r="BN229" s="156">
        <v>117665771</v>
      </c>
      <c r="BO229" s="139">
        <v>111</v>
      </c>
      <c r="BP229" s="141">
        <v>46036</v>
      </c>
      <c r="BQ229" s="153">
        <v>18331531</v>
      </c>
      <c r="BR229" s="120"/>
      <c r="BS229" s="121"/>
      <c r="BY229" s="142"/>
      <c r="BZ229" s="151"/>
      <c r="CC229" s="151"/>
      <c r="CF229" s="108"/>
      <c r="CG229" s="108"/>
      <c r="CH229" s="108"/>
      <c r="CI229" s="108"/>
      <c r="CJ229" s="108"/>
      <c r="CK229" s="108"/>
      <c r="CL229" s="108"/>
      <c r="CM229" s="108"/>
      <c r="CN229" s="108"/>
      <c r="CO229" s="108"/>
      <c r="CP229" s="121"/>
      <c r="CQ229" s="108"/>
      <c r="CR229" s="108"/>
      <c r="CS229" s="147" t="s">
        <v>1241</v>
      </c>
      <c r="CT229" s="148">
        <v>1106790776</v>
      </c>
      <c r="CU229" s="139">
        <v>500</v>
      </c>
      <c r="CV229" s="139" t="s">
        <v>2008</v>
      </c>
      <c r="CY229" s="143">
        <v>7490</v>
      </c>
      <c r="CZ229" s="143" t="s">
        <v>290</v>
      </c>
      <c r="DA229" s="318">
        <f t="shared" si="12"/>
        <v>18331531</v>
      </c>
      <c r="DB229" s="319">
        <f t="shared" si="13"/>
        <v>0</v>
      </c>
      <c r="DC229" s="318">
        <f t="shared" si="14"/>
        <v>0</v>
      </c>
      <c r="DZ229" s="140" t="s">
        <v>1434</v>
      </c>
      <c r="EA229" s="207"/>
      <c r="EB229" s="154" t="e">
        <v>#N/A</v>
      </c>
      <c r="EC229" s="142" t="s">
        <v>288</v>
      </c>
      <c r="ED229" s="321"/>
    </row>
    <row r="230" spans="1:134" s="107" customFormat="1" hidden="1" x14ac:dyDescent="0.3">
      <c r="A230" s="145"/>
      <c r="B230" s="145" t="s">
        <v>1421</v>
      </c>
      <c r="C230" s="181">
        <v>1007273641</v>
      </c>
      <c r="D230" s="145" t="s">
        <v>580</v>
      </c>
      <c r="E230" s="145" t="s">
        <v>292</v>
      </c>
      <c r="F230" s="145" t="s">
        <v>2014</v>
      </c>
      <c r="G230" s="98">
        <v>46036</v>
      </c>
      <c r="H230" s="104">
        <v>14557610</v>
      </c>
      <c r="I230" s="145" t="s">
        <v>1931</v>
      </c>
      <c r="J230" s="98">
        <v>46036</v>
      </c>
      <c r="K230" s="98">
        <v>46218</v>
      </c>
      <c r="L230" s="145" t="s">
        <v>288</v>
      </c>
      <c r="M230" s="145" t="s">
        <v>288</v>
      </c>
      <c r="N230" s="145" t="s">
        <v>288</v>
      </c>
      <c r="O230" s="122">
        <v>7</v>
      </c>
      <c r="P230" s="104">
        <v>1359777</v>
      </c>
      <c r="Q230" s="150">
        <v>46036</v>
      </c>
      <c r="R230" s="320">
        <v>46053</v>
      </c>
      <c r="S230" s="104">
        <v>2399606</v>
      </c>
      <c r="T230" s="101">
        <v>46054</v>
      </c>
      <c r="U230" s="235">
        <v>46081</v>
      </c>
      <c r="V230" s="104">
        <v>2399606</v>
      </c>
      <c r="W230" s="101">
        <v>46082</v>
      </c>
      <c r="X230" s="320">
        <v>46112</v>
      </c>
      <c r="Y230" s="104">
        <v>2399606</v>
      </c>
      <c r="Z230" s="141">
        <v>46113</v>
      </c>
      <c r="AA230" s="235">
        <v>46142</v>
      </c>
      <c r="AB230" s="104">
        <v>2399606</v>
      </c>
      <c r="AC230" s="141">
        <v>46143</v>
      </c>
      <c r="AD230" s="235">
        <v>46173</v>
      </c>
      <c r="AE230" s="104">
        <v>2399606</v>
      </c>
      <c r="AF230" s="141">
        <v>46174</v>
      </c>
      <c r="AG230" s="235">
        <v>46203</v>
      </c>
      <c r="AH230" s="102">
        <v>1199803</v>
      </c>
      <c r="AI230" s="141">
        <v>46204</v>
      </c>
      <c r="AJ230" s="141">
        <v>46218</v>
      </c>
      <c r="AK230" s="110"/>
      <c r="AN230" s="151"/>
      <c r="AQ230" s="151"/>
      <c r="AT230" s="151"/>
      <c r="AW230" s="151"/>
      <c r="BI230" s="138" t="s">
        <v>282</v>
      </c>
      <c r="BJ230" s="139" t="s">
        <v>1242</v>
      </c>
      <c r="BK230" s="138" t="s">
        <v>1182</v>
      </c>
      <c r="BL230" s="122">
        <v>38</v>
      </c>
      <c r="BM230" s="141">
        <v>46036</v>
      </c>
      <c r="BN230" s="156">
        <v>70219034</v>
      </c>
      <c r="BO230" s="139">
        <v>112</v>
      </c>
      <c r="BP230" s="141">
        <v>46036</v>
      </c>
      <c r="BQ230" s="153">
        <v>14557610</v>
      </c>
      <c r="BR230" s="120"/>
      <c r="BS230" s="121"/>
      <c r="BY230" s="142"/>
      <c r="BZ230" s="151"/>
      <c r="CC230" s="151"/>
      <c r="CF230" s="108"/>
      <c r="CG230" s="108"/>
      <c r="CH230" s="108"/>
      <c r="CI230" s="108"/>
      <c r="CJ230" s="108"/>
      <c r="CK230" s="108"/>
      <c r="CL230" s="108"/>
      <c r="CM230" s="108"/>
      <c r="CN230" s="108"/>
      <c r="CO230" s="108"/>
      <c r="CP230" s="108"/>
      <c r="CQ230" s="108"/>
      <c r="CR230" s="108"/>
      <c r="CS230" s="147" t="s">
        <v>1243</v>
      </c>
      <c r="CT230" s="105">
        <v>1007273641</v>
      </c>
      <c r="CU230" s="139">
        <v>526</v>
      </c>
      <c r="CV230" s="139" t="s">
        <v>776</v>
      </c>
      <c r="CY230" s="143">
        <v>8560</v>
      </c>
      <c r="CZ230" s="143" t="s">
        <v>289</v>
      </c>
      <c r="DA230" s="318">
        <f t="shared" si="12"/>
        <v>14557610</v>
      </c>
      <c r="DB230" s="319">
        <f t="shared" si="13"/>
        <v>0</v>
      </c>
      <c r="DC230" s="318">
        <f t="shared" si="14"/>
        <v>0</v>
      </c>
      <c r="DZ230" s="140" t="s">
        <v>1422</v>
      </c>
      <c r="EA230" s="160"/>
      <c r="EB230" s="154" t="e">
        <v>#N/A</v>
      </c>
      <c r="EC230" s="142" t="s">
        <v>288</v>
      </c>
      <c r="ED230" s="321"/>
    </row>
    <row r="231" spans="1:134" s="107" customFormat="1" hidden="1" x14ac:dyDescent="0.3">
      <c r="A231" s="145"/>
      <c r="B231" s="145" t="s">
        <v>1423</v>
      </c>
      <c r="C231" s="181">
        <v>30082847</v>
      </c>
      <c r="D231" s="145" t="s">
        <v>581</v>
      </c>
      <c r="E231" s="145" t="s">
        <v>292</v>
      </c>
      <c r="F231" s="145" t="s">
        <v>2014</v>
      </c>
      <c r="G231" s="98">
        <v>46036</v>
      </c>
      <c r="H231" s="104">
        <v>14557610</v>
      </c>
      <c r="I231" s="145" t="s">
        <v>1931</v>
      </c>
      <c r="J231" s="98">
        <v>46036</v>
      </c>
      <c r="K231" s="98">
        <v>46218</v>
      </c>
      <c r="L231" s="145" t="s">
        <v>288</v>
      </c>
      <c r="M231" s="145" t="s">
        <v>288</v>
      </c>
      <c r="N231" s="145" t="s">
        <v>288</v>
      </c>
      <c r="O231" s="122">
        <v>7</v>
      </c>
      <c r="P231" s="104">
        <v>1359777</v>
      </c>
      <c r="Q231" s="150">
        <v>46036</v>
      </c>
      <c r="R231" s="320">
        <v>46053</v>
      </c>
      <c r="S231" s="104">
        <v>2399606</v>
      </c>
      <c r="T231" s="101">
        <v>46054</v>
      </c>
      <c r="U231" s="235">
        <v>46081</v>
      </c>
      <c r="V231" s="104">
        <v>2399606</v>
      </c>
      <c r="W231" s="101">
        <v>46082</v>
      </c>
      <c r="X231" s="320">
        <v>46112</v>
      </c>
      <c r="Y231" s="104">
        <v>2399606</v>
      </c>
      <c r="Z231" s="141">
        <v>46113</v>
      </c>
      <c r="AA231" s="235">
        <v>46142</v>
      </c>
      <c r="AB231" s="104">
        <v>2399606</v>
      </c>
      <c r="AC231" s="141">
        <v>46143</v>
      </c>
      <c r="AD231" s="235">
        <v>46173</v>
      </c>
      <c r="AE231" s="104">
        <v>2399606</v>
      </c>
      <c r="AF231" s="141">
        <v>46174</v>
      </c>
      <c r="AG231" s="235">
        <v>46203</v>
      </c>
      <c r="AH231" s="102">
        <v>1199803</v>
      </c>
      <c r="AI231" s="141">
        <v>46204</v>
      </c>
      <c r="AJ231" s="141">
        <v>46218</v>
      </c>
      <c r="AK231" s="110"/>
      <c r="AN231" s="151"/>
      <c r="AQ231" s="151"/>
      <c r="AT231" s="151"/>
      <c r="AW231" s="151"/>
      <c r="BI231" s="138" t="s">
        <v>282</v>
      </c>
      <c r="BJ231" s="139" t="s">
        <v>1242</v>
      </c>
      <c r="BK231" s="138" t="s">
        <v>1182</v>
      </c>
      <c r="BL231" s="122">
        <v>38</v>
      </c>
      <c r="BM231" s="141">
        <v>46036</v>
      </c>
      <c r="BN231" s="156">
        <v>70219034</v>
      </c>
      <c r="BO231" s="139">
        <v>113</v>
      </c>
      <c r="BP231" s="141">
        <v>46036</v>
      </c>
      <c r="BQ231" s="153">
        <v>14557610</v>
      </c>
      <c r="BR231" s="120"/>
      <c r="BS231" s="121"/>
      <c r="BY231" s="142"/>
      <c r="BZ231" s="151"/>
      <c r="CC231" s="151"/>
      <c r="CF231" s="108"/>
      <c r="CG231" s="108"/>
      <c r="CH231" s="108"/>
      <c r="CI231" s="108"/>
      <c r="CJ231" s="108"/>
      <c r="CK231" s="108"/>
      <c r="CL231" s="108"/>
      <c r="CM231" s="108"/>
      <c r="CN231" s="108"/>
      <c r="CO231" s="108"/>
      <c r="CP231" s="121"/>
      <c r="CQ231" s="108"/>
      <c r="CR231" s="108"/>
      <c r="CS231" s="147" t="s">
        <v>727</v>
      </c>
      <c r="CT231" s="148">
        <v>30082847</v>
      </c>
      <c r="CU231" s="139">
        <v>526</v>
      </c>
      <c r="CV231" s="139" t="s">
        <v>776</v>
      </c>
      <c r="CY231" s="143">
        <v>8890</v>
      </c>
      <c r="CZ231" s="143" t="s">
        <v>290</v>
      </c>
      <c r="DA231" s="318">
        <f t="shared" si="12"/>
        <v>14557610</v>
      </c>
      <c r="DB231" s="319">
        <f t="shared" si="13"/>
        <v>0</v>
      </c>
      <c r="DC231" s="318">
        <f t="shared" si="14"/>
        <v>0</v>
      </c>
      <c r="DZ231" s="140" t="s">
        <v>1424</v>
      </c>
      <c r="EA231" s="160"/>
      <c r="EB231" s="154" t="e">
        <v>#N/A</v>
      </c>
      <c r="EC231" s="142" t="s">
        <v>288</v>
      </c>
      <c r="ED231" s="321"/>
    </row>
    <row r="232" spans="1:134" s="107" customFormat="1" hidden="1" x14ac:dyDescent="0.3">
      <c r="A232" s="145"/>
      <c r="B232" s="145" t="s">
        <v>1417</v>
      </c>
      <c r="C232" s="181">
        <v>1121932068</v>
      </c>
      <c r="D232" s="145" t="s">
        <v>582</v>
      </c>
      <c r="E232" s="145" t="s">
        <v>291</v>
      </c>
      <c r="F232" s="145" t="s">
        <v>2015</v>
      </c>
      <c r="G232" s="98">
        <v>46036</v>
      </c>
      <c r="H232" s="104">
        <v>20551907</v>
      </c>
      <c r="I232" s="145" t="s">
        <v>1931</v>
      </c>
      <c r="J232" s="98">
        <v>46036</v>
      </c>
      <c r="K232" s="98">
        <v>46218</v>
      </c>
      <c r="L232" s="145" t="s">
        <v>288</v>
      </c>
      <c r="M232" s="145" t="s">
        <v>288</v>
      </c>
      <c r="N232" s="145" t="s">
        <v>288</v>
      </c>
      <c r="O232" s="122">
        <v>7</v>
      </c>
      <c r="P232" s="104">
        <v>1919684</v>
      </c>
      <c r="Q232" s="150">
        <v>46036</v>
      </c>
      <c r="R232" s="320">
        <v>46053</v>
      </c>
      <c r="S232" s="104">
        <v>3387677</v>
      </c>
      <c r="T232" s="101">
        <v>46054</v>
      </c>
      <c r="U232" s="235">
        <v>46081</v>
      </c>
      <c r="V232" s="104">
        <v>3387677</v>
      </c>
      <c r="W232" s="101">
        <v>46082</v>
      </c>
      <c r="X232" s="320">
        <v>46112</v>
      </c>
      <c r="Y232" s="104">
        <v>3387677</v>
      </c>
      <c r="Z232" s="141">
        <v>46113</v>
      </c>
      <c r="AA232" s="235">
        <v>46142</v>
      </c>
      <c r="AB232" s="104">
        <v>3387677</v>
      </c>
      <c r="AC232" s="141">
        <v>46143</v>
      </c>
      <c r="AD232" s="235">
        <v>46173</v>
      </c>
      <c r="AE232" s="104">
        <v>3387677</v>
      </c>
      <c r="AF232" s="141">
        <v>46174</v>
      </c>
      <c r="AG232" s="235">
        <v>46203</v>
      </c>
      <c r="AH232" s="102">
        <v>1693838</v>
      </c>
      <c r="AI232" s="141">
        <v>46204</v>
      </c>
      <c r="AJ232" s="141">
        <v>46218</v>
      </c>
      <c r="AK232" s="110"/>
      <c r="AN232" s="151"/>
      <c r="AQ232" s="151"/>
      <c r="AT232" s="151"/>
      <c r="AW232" s="151"/>
      <c r="BI232" s="138" t="s">
        <v>282</v>
      </c>
      <c r="BJ232" s="139" t="s">
        <v>1181</v>
      </c>
      <c r="BK232" s="138" t="s">
        <v>1182</v>
      </c>
      <c r="BL232" s="122">
        <v>38</v>
      </c>
      <c r="BM232" s="141">
        <v>46036</v>
      </c>
      <c r="BN232" s="156">
        <v>70219034</v>
      </c>
      <c r="BO232" s="139">
        <v>114</v>
      </c>
      <c r="BP232" s="141">
        <v>46036</v>
      </c>
      <c r="BQ232" s="153">
        <v>20551907</v>
      </c>
      <c r="BR232" s="120"/>
      <c r="BS232" s="121"/>
      <c r="BY232" s="142"/>
      <c r="BZ232" s="151"/>
      <c r="CC232" s="151"/>
      <c r="CF232" s="108"/>
      <c r="CG232" s="108"/>
      <c r="CH232" s="108"/>
      <c r="CI232" s="108"/>
      <c r="CJ232" s="108"/>
      <c r="CK232" s="108"/>
      <c r="CL232" s="108"/>
      <c r="CM232" s="108"/>
      <c r="CN232" s="108"/>
      <c r="CO232" s="108"/>
      <c r="CP232" s="108"/>
      <c r="CQ232" s="108"/>
      <c r="CR232" s="108"/>
      <c r="CS232" s="147" t="s">
        <v>1244</v>
      </c>
      <c r="CT232" s="149">
        <v>1121932068</v>
      </c>
      <c r="CU232" s="139">
        <v>526</v>
      </c>
      <c r="CV232" s="139" t="s">
        <v>776</v>
      </c>
      <c r="CY232" s="143">
        <v>8299</v>
      </c>
      <c r="CZ232" s="143" t="s">
        <v>290</v>
      </c>
      <c r="DA232" s="318">
        <f t="shared" si="12"/>
        <v>20551907</v>
      </c>
      <c r="DB232" s="319">
        <f t="shared" si="13"/>
        <v>0</v>
      </c>
      <c r="DC232" s="318">
        <f t="shared" si="14"/>
        <v>0</v>
      </c>
      <c r="DZ232" s="140" t="s">
        <v>1418</v>
      </c>
      <c r="EA232" s="160"/>
      <c r="EB232" s="154" t="e">
        <v>#N/A</v>
      </c>
      <c r="EC232" s="142" t="s">
        <v>288</v>
      </c>
      <c r="ED232" s="321"/>
    </row>
    <row r="233" spans="1:134" s="107" customFormat="1" hidden="1" x14ac:dyDescent="0.3">
      <c r="B233" s="145" t="s">
        <v>1419</v>
      </c>
      <c r="C233" s="181">
        <v>40399991</v>
      </c>
      <c r="D233" s="145" t="s">
        <v>583</v>
      </c>
      <c r="E233" s="145" t="s">
        <v>291</v>
      </c>
      <c r="F233" s="145" t="s">
        <v>2015</v>
      </c>
      <c r="G233" s="98">
        <v>46036</v>
      </c>
      <c r="H233" s="104">
        <v>20551907</v>
      </c>
      <c r="I233" s="145" t="s">
        <v>1931</v>
      </c>
      <c r="J233" s="98">
        <v>46036</v>
      </c>
      <c r="K233" s="98">
        <v>46218</v>
      </c>
      <c r="L233" s="145" t="s">
        <v>288</v>
      </c>
      <c r="M233" s="145" t="s">
        <v>288</v>
      </c>
      <c r="N233" s="145" t="s">
        <v>288</v>
      </c>
      <c r="O233" s="122">
        <v>7</v>
      </c>
      <c r="P233" s="104">
        <v>1919684</v>
      </c>
      <c r="Q233" s="150">
        <v>46036</v>
      </c>
      <c r="R233" s="320">
        <v>46053</v>
      </c>
      <c r="S233" s="104">
        <v>3387677</v>
      </c>
      <c r="T233" s="101">
        <v>46054</v>
      </c>
      <c r="U233" s="235">
        <v>46081</v>
      </c>
      <c r="V233" s="104">
        <v>3387677</v>
      </c>
      <c r="W233" s="101">
        <v>46082</v>
      </c>
      <c r="X233" s="320">
        <v>46112</v>
      </c>
      <c r="Y233" s="104">
        <v>3387677</v>
      </c>
      <c r="Z233" s="141">
        <v>46113</v>
      </c>
      <c r="AA233" s="235">
        <v>46142</v>
      </c>
      <c r="AB233" s="104">
        <v>3387677</v>
      </c>
      <c r="AC233" s="141">
        <v>46143</v>
      </c>
      <c r="AD233" s="235">
        <v>46173</v>
      </c>
      <c r="AE233" s="104">
        <v>3387677</v>
      </c>
      <c r="AF233" s="141">
        <v>46174</v>
      </c>
      <c r="AG233" s="235">
        <v>46203</v>
      </c>
      <c r="AH233" s="102">
        <v>1693838</v>
      </c>
      <c r="AI233" s="141">
        <v>46204</v>
      </c>
      <c r="AJ233" s="141">
        <v>46218</v>
      </c>
      <c r="AK233" s="110"/>
      <c r="AN233" s="151"/>
      <c r="AQ233" s="151"/>
      <c r="AT233" s="151"/>
      <c r="AW233" s="151"/>
      <c r="BI233" s="138" t="s">
        <v>282</v>
      </c>
      <c r="BJ233" s="139" t="s">
        <v>1181</v>
      </c>
      <c r="BK233" s="138" t="s">
        <v>1182</v>
      </c>
      <c r="BL233" s="122">
        <v>38</v>
      </c>
      <c r="BM233" s="141">
        <v>46036</v>
      </c>
      <c r="BN233" s="156">
        <v>70219034</v>
      </c>
      <c r="BO233" s="139">
        <v>115</v>
      </c>
      <c r="BP233" s="141">
        <v>46036</v>
      </c>
      <c r="BQ233" s="153">
        <v>20551907</v>
      </c>
      <c r="BR233" s="120"/>
      <c r="BS233" s="121"/>
      <c r="BY233" s="142"/>
      <c r="BZ233" s="151"/>
      <c r="CC233" s="151"/>
      <c r="CF233" s="108"/>
      <c r="CG233" s="108"/>
      <c r="CH233" s="108"/>
      <c r="CI233" s="108"/>
      <c r="CJ233" s="108"/>
      <c r="CK233" s="108"/>
      <c r="CL233" s="108"/>
      <c r="CM233" s="108"/>
      <c r="CN233" s="108"/>
      <c r="CO233" s="108"/>
      <c r="CP233" s="121"/>
      <c r="CQ233" s="108"/>
      <c r="CR233" s="108"/>
      <c r="CS233" s="147" t="s">
        <v>1245</v>
      </c>
      <c r="CT233" s="148">
        <v>40399991</v>
      </c>
      <c r="CU233" s="139">
        <v>526</v>
      </c>
      <c r="CV233" s="139" t="s">
        <v>776</v>
      </c>
      <c r="CY233" s="143">
        <v>8560</v>
      </c>
      <c r="CZ233" s="143" t="s">
        <v>289</v>
      </c>
      <c r="DA233" s="318">
        <f t="shared" si="12"/>
        <v>20551907</v>
      </c>
      <c r="DB233" s="319">
        <f t="shared" si="13"/>
        <v>0</v>
      </c>
      <c r="DC233" s="318">
        <f t="shared" si="14"/>
        <v>0</v>
      </c>
      <c r="DZ233" s="140" t="s">
        <v>1420</v>
      </c>
      <c r="EA233" s="160"/>
      <c r="EB233" s="154" t="e">
        <v>#N/A</v>
      </c>
      <c r="EC233" s="142" t="s">
        <v>288</v>
      </c>
      <c r="ED233" s="321"/>
    </row>
    <row r="234" spans="1:134" s="107" customFormat="1" hidden="1" x14ac:dyDescent="0.3">
      <c r="A234" s="145"/>
      <c r="B234" s="145" t="s">
        <v>1396</v>
      </c>
      <c r="C234" s="183">
        <v>1121959728</v>
      </c>
      <c r="D234" s="107" t="s">
        <v>998</v>
      </c>
      <c r="E234" s="145" t="s">
        <v>292</v>
      </c>
      <c r="F234" s="145" t="s">
        <v>2016</v>
      </c>
      <c r="G234" s="98">
        <v>46036</v>
      </c>
      <c r="H234" s="104">
        <v>14557610</v>
      </c>
      <c r="I234" s="145" t="s">
        <v>1931</v>
      </c>
      <c r="J234" s="98">
        <v>46036</v>
      </c>
      <c r="K234" s="98">
        <v>46218</v>
      </c>
      <c r="L234" s="145" t="s">
        <v>288</v>
      </c>
      <c r="M234" s="145" t="s">
        <v>288</v>
      </c>
      <c r="N234" s="145" t="s">
        <v>288</v>
      </c>
      <c r="O234" s="122">
        <v>7</v>
      </c>
      <c r="P234" s="104">
        <v>1359777</v>
      </c>
      <c r="Q234" s="150">
        <v>46036</v>
      </c>
      <c r="R234" s="320">
        <v>46053</v>
      </c>
      <c r="S234" s="104">
        <v>2399606</v>
      </c>
      <c r="T234" s="101">
        <v>46054</v>
      </c>
      <c r="U234" s="235">
        <v>46081</v>
      </c>
      <c r="V234" s="104">
        <v>2399606</v>
      </c>
      <c r="W234" s="101">
        <v>46082</v>
      </c>
      <c r="X234" s="320">
        <v>46112</v>
      </c>
      <c r="Y234" s="104">
        <v>2399606</v>
      </c>
      <c r="Z234" s="141">
        <v>46113</v>
      </c>
      <c r="AA234" s="235">
        <v>46142</v>
      </c>
      <c r="AB234" s="104">
        <v>2399606</v>
      </c>
      <c r="AC234" s="141">
        <v>46143</v>
      </c>
      <c r="AD234" s="235">
        <v>46173</v>
      </c>
      <c r="AE234" s="104">
        <v>2399606</v>
      </c>
      <c r="AF234" s="141">
        <v>46174</v>
      </c>
      <c r="AG234" s="235">
        <v>46203</v>
      </c>
      <c r="AH234" s="102">
        <v>1199803</v>
      </c>
      <c r="AI234" s="141">
        <v>46204</v>
      </c>
      <c r="AJ234" s="141">
        <v>46218</v>
      </c>
      <c r="AK234" s="110"/>
      <c r="AN234" s="151"/>
      <c r="AQ234" s="151"/>
      <c r="AT234" s="151"/>
      <c r="AW234" s="151"/>
      <c r="BI234" s="139" t="s">
        <v>704</v>
      </c>
      <c r="BJ234" s="144" t="s">
        <v>705</v>
      </c>
      <c r="BK234" s="139" t="s">
        <v>706</v>
      </c>
      <c r="BL234" s="122">
        <v>39</v>
      </c>
      <c r="BM234" s="141">
        <v>46036</v>
      </c>
      <c r="BN234" s="156">
        <v>194449676</v>
      </c>
      <c r="BO234" s="139">
        <v>116</v>
      </c>
      <c r="BP234" s="141">
        <v>46036</v>
      </c>
      <c r="BQ234" s="153">
        <v>14557610</v>
      </c>
      <c r="BR234" s="120"/>
      <c r="BS234" s="121"/>
      <c r="BY234" s="142"/>
      <c r="BZ234" s="151"/>
      <c r="CC234" s="151"/>
      <c r="CF234" s="108"/>
      <c r="CG234" s="108"/>
      <c r="CH234" s="108"/>
      <c r="CI234" s="108"/>
      <c r="CJ234" s="108"/>
      <c r="CK234" s="108"/>
      <c r="CL234" s="108"/>
      <c r="CM234" s="108"/>
      <c r="CN234" s="108"/>
      <c r="CO234" s="108"/>
      <c r="CP234" s="108"/>
      <c r="CQ234" s="108"/>
      <c r="CR234" s="108"/>
      <c r="CS234" s="147" t="s">
        <v>2017</v>
      </c>
      <c r="CT234" s="148">
        <v>1121959728</v>
      </c>
      <c r="CU234" s="139">
        <v>521</v>
      </c>
      <c r="CV234" s="139" t="s">
        <v>777</v>
      </c>
      <c r="CY234" s="143">
        <v>8299</v>
      </c>
      <c r="CZ234" s="143" t="s">
        <v>290</v>
      </c>
      <c r="DA234" s="318">
        <f t="shared" si="12"/>
        <v>14557610</v>
      </c>
      <c r="DB234" s="319">
        <f t="shared" si="13"/>
        <v>0</v>
      </c>
      <c r="DC234" s="318">
        <f t="shared" si="14"/>
        <v>0</v>
      </c>
      <c r="DZ234" s="140" t="s">
        <v>1397</v>
      </c>
      <c r="EA234" s="160"/>
      <c r="EB234" s="154" t="e">
        <v>#N/A</v>
      </c>
      <c r="EC234" s="142" t="s">
        <v>288</v>
      </c>
      <c r="ED234" s="321"/>
    </row>
    <row r="235" spans="1:134" s="107" customFormat="1" hidden="1" x14ac:dyDescent="0.3">
      <c r="A235" s="145"/>
      <c r="B235" s="145" t="s">
        <v>1398</v>
      </c>
      <c r="C235" s="181">
        <v>1121834792</v>
      </c>
      <c r="D235" s="145" t="s">
        <v>1399</v>
      </c>
      <c r="E235" s="145" t="s">
        <v>291</v>
      </c>
      <c r="F235" s="145" t="s">
        <v>2018</v>
      </c>
      <c r="G235" s="98">
        <v>46036</v>
      </c>
      <c r="H235" s="104">
        <v>18331531</v>
      </c>
      <c r="I235" s="145" t="s">
        <v>1931</v>
      </c>
      <c r="J235" s="98">
        <v>46036</v>
      </c>
      <c r="K235" s="98">
        <v>46218</v>
      </c>
      <c r="L235" s="145" t="s">
        <v>288</v>
      </c>
      <c r="M235" s="145" t="s">
        <v>288</v>
      </c>
      <c r="N235" s="145" t="s">
        <v>288</v>
      </c>
      <c r="O235" s="122">
        <v>7</v>
      </c>
      <c r="P235" s="104">
        <v>1712286</v>
      </c>
      <c r="Q235" s="150">
        <v>46036</v>
      </c>
      <c r="R235" s="320">
        <v>46053</v>
      </c>
      <c r="S235" s="104">
        <v>3021681</v>
      </c>
      <c r="T235" s="101">
        <v>46054</v>
      </c>
      <c r="U235" s="235">
        <v>46081</v>
      </c>
      <c r="V235" s="104">
        <v>3021681</v>
      </c>
      <c r="W235" s="101">
        <v>46082</v>
      </c>
      <c r="X235" s="320">
        <v>46112</v>
      </c>
      <c r="Y235" s="104">
        <v>3021681</v>
      </c>
      <c r="Z235" s="141">
        <v>46113</v>
      </c>
      <c r="AA235" s="235">
        <v>46142</v>
      </c>
      <c r="AB235" s="104">
        <v>3021681</v>
      </c>
      <c r="AC235" s="141">
        <v>46143</v>
      </c>
      <c r="AD235" s="235">
        <v>46173</v>
      </c>
      <c r="AE235" s="104">
        <v>3021681</v>
      </c>
      <c r="AF235" s="141">
        <v>46174</v>
      </c>
      <c r="AG235" s="235">
        <v>46203</v>
      </c>
      <c r="AH235" s="102">
        <v>1510840</v>
      </c>
      <c r="AI235" s="141">
        <v>46204</v>
      </c>
      <c r="AJ235" s="141">
        <v>46218</v>
      </c>
      <c r="AK235" s="110"/>
      <c r="AN235" s="151"/>
      <c r="AQ235" s="151"/>
      <c r="AT235" s="151"/>
      <c r="AW235" s="151"/>
      <c r="BI235" s="139" t="s">
        <v>704</v>
      </c>
      <c r="BJ235" s="144" t="s">
        <v>705</v>
      </c>
      <c r="BK235" s="139" t="s">
        <v>706</v>
      </c>
      <c r="BL235" s="122">
        <v>39</v>
      </c>
      <c r="BM235" s="141">
        <v>46036</v>
      </c>
      <c r="BN235" s="156">
        <v>194449676</v>
      </c>
      <c r="BO235" s="139">
        <v>117</v>
      </c>
      <c r="BP235" s="141">
        <v>46036</v>
      </c>
      <c r="BQ235" s="153">
        <v>18331531</v>
      </c>
      <c r="BR235" s="120"/>
      <c r="BS235" s="121"/>
      <c r="BY235" s="142"/>
      <c r="BZ235" s="151"/>
      <c r="CC235" s="151"/>
      <c r="CF235" s="108"/>
      <c r="CG235" s="108"/>
      <c r="CH235" s="108"/>
      <c r="CI235" s="108"/>
      <c r="CJ235" s="108"/>
      <c r="CK235" s="108"/>
      <c r="CL235" s="108"/>
      <c r="CM235" s="108"/>
      <c r="CN235" s="108"/>
      <c r="CO235" s="108"/>
      <c r="CP235" s="121"/>
      <c r="CQ235" s="108"/>
      <c r="CR235" s="108"/>
      <c r="CS235" s="147" t="s">
        <v>817</v>
      </c>
      <c r="CT235" s="148">
        <v>1121834792</v>
      </c>
      <c r="CU235" s="139">
        <v>521</v>
      </c>
      <c r="CV235" s="139" t="s">
        <v>777</v>
      </c>
      <c r="CY235" s="143">
        <v>4290</v>
      </c>
      <c r="CZ235" s="143" t="s">
        <v>289</v>
      </c>
      <c r="DA235" s="318">
        <f t="shared" si="12"/>
        <v>18331531</v>
      </c>
      <c r="DB235" s="319">
        <f t="shared" si="13"/>
        <v>0</v>
      </c>
      <c r="DC235" s="318">
        <f t="shared" si="14"/>
        <v>0</v>
      </c>
      <c r="DZ235" s="140" t="s">
        <v>1400</v>
      </c>
      <c r="EA235" s="160"/>
      <c r="EB235" s="154" t="e">
        <v>#N/A</v>
      </c>
      <c r="EC235" s="142" t="s">
        <v>288</v>
      </c>
      <c r="ED235" s="321"/>
    </row>
    <row r="236" spans="1:134" s="107" customFormat="1" hidden="1" x14ac:dyDescent="0.3">
      <c r="A236" s="145"/>
      <c r="B236" s="145" t="s">
        <v>1401</v>
      </c>
      <c r="C236" s="181">
        <v>1121937453</v>
      </c>
      <c r="D236" s="145" t="s">
        <v>584</v>
      </c>
      <c r="E236" s="145" t="s">
        <v>291</v>
      </c>
      <c r="F236" s="145" t="s">
        <v>2018</v>
      </c>
      <c r="G236" s="98">
        <v>46036</v>
      </c>
      <c r="H236" s="104">
        <v>24833560</v>
      </c>
      <c r="I236" s="145" t="s">
        <v>1931</v>
      </c>
      <c r="J236" s="98">
        <v>46036</v>
      </c>
      <c r="K236" s="98">
        <v>46218</v>
      </c>
      <c r="L236" s="145" t="s">
        <v>288</v>
      </c>
      <c r="M236" s="145" t="s">
        <v>288</v>
      </c>
      <c r="N236" s="145" t="s">
        <v>288</v>
      </c>
      <c r="O236" s="122">
        <v>7</v>
      </c>
      <c r="P236" s="104">
        <v>2319618</v>
      </c>
      <c r="Q236" s="150">
        <v>46036</v>
      </c>
      <c r="R236" s="320">
        <v>46053</v>
      </c>
      <c r="S236" s="104">
        <v>4093444</v>
      </c>
      <c r="T236" s="101">
        <v>46054</v>
      </c>
      <c r="U236" s="235">
        <v>46081</v>
      </c>
      <c r="V236" s="104">
        <v>4093444</v>
      </c>
      <c r="W236" s="101">
        <v>46082</v>
      </c>
      <c r="X236" s="320">
        <v>46112</v>
      </c>
      <c r="Y236" s="104">
        <v>4093444</v>
      </c>
      <c r="Z236" s="141">
        <v>46113</v>
      </c>
      <c r="AA236" s="235">
        <v>46142</v>
      </c>
      <c r="AB236" s="104">
        <v>4093444</v>
      </c>
      <c r="AC236" s="141">
        <v>46143</v>
      </c>
      <c r="AD236" s="235">
        <v>46173</v>
      </c>
      <c r="AE236" s="104">
        <v>4093444</v>
      </c>
      <c r="AF236" s="141">
        <v>46174</v>
      </c>
      <c r="AG236" s="235">
        <v>46203</v>
      </c>
      <c r="AH236" s="102">
        <v>2046722</v>
      </c>
      <c r="AI236" s="141">
        <v>46204</v>
      </c>
      <c r="AJ236" s="141">
        <v>46218</v>
      </c>
      <c r="AK236" s="110"/>
      <c r="AN236" s="151"/>
      <c r="AQ236" s="151"/>
      <c r="AT236" s="151"/>
      <c r="AW236" s="151"/>
      <c r="BI236" s="139" t="s">
        <v>704</v>
      </c>
      <c r="BJ236" s="144" t="s">
        <v>705</v>
      </c>
      <c r="BK236" s="139" t="s">
        <v>706</v>
      </c>
      <c r="BL236" s="122">
        <v>39</v>
      </c>
      <c r="BM236" s="141">
        <v>46036</v>
      </c>
      <c r="BN236" s="156">
        <v>194449676</v>
      </c>
      <c r="BO236" s="139">
        <v>118</v>
      </c>
      <c r="BP236" s="141">
        <v>46036</v>
      </c>
      <c r="BQ236" s="153">
        <v>24833560</v>
      </c>
      <c r="BR236" s="120"/>
      <c r="BS236" s="121"/>
      <c r="BY236" s="142"/>
      <c r="BZ236" s="151"/>
      <c r="CC236" s="151"/>
      <c r="CF236" s="108"/>
      <c r="CG236" s="108"/>
      <c r="CH236" s="108"/>
      <c r="CI236" s="108"/>
      <c r="CJ236" s="108"/>
      <c r="CK236" s="108"/>
      <c r="CL236" s="108"/>
      <c r="CM236" s="108"/>
      <c r="CN236" s="108"/>
      <c r="CO236" s="108"/>
      <c r="CP236" s="108"/>
      <c r="CQ236" s="108"/>
      <c r="CR236" s="108"/>
      <c r="CS236" s="147" t="s">
        <v>1129</v>
      </c>
      <c r="CT236" s="149">
        <v>1121937453</v>
      </c>
      <c r="CU236" s="139">
        <v>521</v>
      </c>
      <c r="CV236" s="139" t="s">
        <v>777</v>
      </c>
      <c r="CY236" s="143">
        <v>7310</v>
      </c>
      <c r="CZ236" s="143" t="s">
        <v>290</v>
      </c>
      <c r="DA236" s="318">
        <f t="shared" si="12"/>
        <v>24833560</v>
      </c>
      <c r="DB236" s="319">
        <f t="shared" si="13"/>
        <v>0</v>
      </c>
      <c r="DC236" s="318">
        <f t="shared" si="14"/>
        <v>0</v>
      </c>
      <c r="DZ236" s="140" t="s">
        <v>1402</v>
      </c>
      <c r="EA236" s="160"/>
      <c r="EB236" s="154" t="e">
        <v>#N/A</v>
      </c>
      <c r="EC236" s="142" t="s">
        <v>288</v>
      </c>
      <c r="ED236" s="321"/>
    </row>
    <row r="237" spans="1:134" s="107" customFormat="1" hidden="1" x14ac:dyDescent="0.3">
      <c r="A237" s="145" t="s">
        <v>311</v>
      </c>
      <c r="B237" s="145" t="s">
        <v>1403</v>
      </c>
      <c r="C237" s="181">
        <v>1053783494</v>
      </c>
      <c r="D237" s="145" t="s">
        <v>585</v>
      </c>
      <c r="E237" s="145" t="s">
        <v>291</v>
      </c>
      <c r="F237" s="145" t="s">
        <v>2018</v>
      </c>
      <c r="G237" s="98">
        <v>46036</v>
      </c>
      <c r="H237" s="104">
        <v>32968687</v>
      </c>
      <c r="I237" s="145" t="s">
        <v>1931</v>
      </c>
      <c r="J237" s="98">
        <v>46036</v>
      </c>
      <c r="K237" s="98">
        <v>46218</v>
      </c>
      <c r="L237" s="145" t="s">
        <v>288</v>
      </c>
      <c r="M237" s="145" t="s">
        <v>288</v>
      </c>
      <c r="N237" s="145" t="s">
        <v>288</v>
      </c>
      <c r="O237" s="122">
        <v>7</v>
      </c>
      <c r="P237" s="104">
        <v>3079493</v>
      </c>
      <c r="Q237" s="150">
        <v>46036</v>
      </c>
      <c r="R237" s="320">
        <v>46053</v>
      </c>
      <c r="S237" s="104">
        <v>5434399</v>
      </c>
      <c r="T237" s="101">
        <v>46054</v>
      </c>
      <c r="U237" s="235">
        <v>46081</v>
      </c>
      <c r="V237" s="104">
        <v>5434399</v>
      </c>
      <c r="W237" s="101">
        <v>46082</v>
      </c>
      <c r="X237" s="320">
        <v>46112</v>
      </c>
      <c r="Y237" s="104">
        <v>5434399</v>
      </c>
      <c r="Z237" s="141">
        <v>46113</v>
      </c>
      <c r="AA237" s="235">
        <v>46142</v>
      </c>
      <c r="AB237" s="104">
        <v>5434399</v>
      </c>
      <c r="AC237" s="141">
        <v>46143</v>
      </c>
      <c r="AD237" s="235">
        <v>46173</v>
      </c>
      <c r="AE237" s="104">
        <v>5434399</v>
      </c>
      <c r="AF237" s="141">
        <v>46174</v>
      </c>
      <c r="AG237" s="235">
        <v>46203</v>
      </c>
      <c r="AH237" s="102">
        <v>2717199</v>
      </c>
      <c r="AI237" s="141">
        <v>46204</v>
      </c>
      <c r="AJ237" s="141">
        <v>46218</v>
      </c>
      <c r="AK237" s="110"/>
      <c r="AN237" s="151"/>
      <c r="AQ237" s="151"/>
      <c r="AT237" s="151"/>
      <c r="AW237" s="151"/>
      <c r="BI237" s="139" t="s">
        <v>704</v>
      </c>
      <c r="BJ237" s="144" t="s">
        <v>705</v>
      </c>
      <c r="BK237" s="139" t="s">
        <v>706</v>
      </c>
      <c r="BL237" s="122">
        <v>39</v>
      </c>
      <c r="BM237" s="141">
        <v>46036</v>
      </c>
      <c r="BN237" s="156">
        <v>194449676</v>
      </c>
      <c r="BO237" s="139">
        <v>119</v>
      </c>
      <c r="BP237" s="141">
        <v>46036</v>
      </c>
      <c r="BQ237" s="153">
        <v>32968687</v>
      </c>
      <c r="BR237" s="120"/>
      <c r="BS237" s="121"/>
      <c r="BY237" s="142"/>
      <c r="BZ237" s="151"/>
      <c r="CC237" s="151"/>
      <c r="CF237" s="108"/>
      <c r="CG237" s="108"/>
      <c r="CH237" s="108"/>
      <c r="CI237" s="108"/>
      <c r="CJ237" s="108"/>
      <c r="CK237" s="108"/>
      <c r="CL237" s="108"/>
      <c r="CM237" s="108"/>
      <c r="CN237" s="108"/>
      <c r="CO237" s="108"/>
      <c r="CP237" s="121"/>
      <c r="CQ237" s="108"/>
      <c r="CR237" s="108"/>
      <c r="CS237" s="147" t="s">
        <v>1249</v>
      </c>
      <c r="CT237" s="99">
        <v>1053783494.8</v>
      </c>
      <c r="CU237" s="139">
        <v>521</v>
      </c>
      <c r="CV237" s="139" t="s">
        <v>777</v>
      </c>
      <c r="CY237" s="143">
        <v>9609</v>
      </c>
      <c r="CZ237" s="143" t="s">
        <v>290</v>
      </c>
      <c r="DA237" s="318">
        <f t="shared" si="12"/>
        <v>32968687</v>
      </c>
      <c r="DB237" s="319">
        <f t="shared" si="13"/>
        <v>0</v>
      </c>
      <c r="DC237" s="318">
        <f t="shared" si="14"/>
        <v>0</v>
      </c>
      <c r="DZ237" s="140" t="s">
        <v>1404</v>
      </c>
      <c r="EA237" s="207"/>
      <c r="EB237" s="154" t="e">
        <v>#N/A</v>
      </c>
      <c r="EC237" s="142" t="s">
        <v>288</v>
      </c>
      <c r="ED237" s="321"/>
    </row>
    <row r="238" spans="1:134" s="107" customFormat="1" hidden="1" x14ac:dyDescent="0.3">
      <c r="A238" s="145"/>
      <c r="B238" s="145" t="s">
        <v>1405</v>
      </c>
      <c r="C238" s="181">
        <v>1121914875</v>
      </c>
      <c r="D238" s="145" t="s">
        <v>586</v>
      </c>
      <c r="E238" s="145" t="s">
        <v>292</v>
      </c>
      <c r="F238" s="145" t="s">
        <v>2016</v>
      </c>
      <c r="G238" s="98">
        <v>46036</v>
      </c>
      <c r="H238" s="104">
        <v>16270260</v>
      </c>
      <c r="I238" s="145" t="s">
        <v>1931</v>
      </c>
      <c r="J238" s="98">
        <v>46036</v>
      </c>
      <c r="K238" s="98">
        <v>46218</v>
      </c>
      <c r="L238" s="145" t="s">
        <v>288</v>
      </c>
      <c r="M238" s="145" t="s">
        <v>288</v>
      </c>
      <c r="N238" s="145" t="s">
        <v>288</v>
      </c>
      <c r="O238" s="122">
        <v>7</v>
      </c>
      <c r="P238" s="104">
        <v>1519750</v>
      </c>
      <c r="Q238" s="150">
        <v>46036</v>
      </c>
      <c r="R238" s="320">
        <v>46053</v>
      </c>
      <c r="S238" s="104">
        <v>2681911</v>
      </c>
      <c r="T238" s="101">
        <v>46054</v>
      </c>
      <c r="U238" s="235">
        <v>46081</v>
      </c>
      <c r="V238" s="104">
        <v>2681911</v>
      </c>
      <c r="W238" s="101">
        <v>46082</v>
      </c>
      <c r="X238" s="320">
        <v>46112</v>
      </c>
      <c r="Y238" s="104">
        <v>2681911</v>
      </c>
      <c r="Z238" s="141">
        <v>46113</v>
      </c>
      <c r="AA238" s="235">
        <v>46142</v>
      </c>
      <c r="AB238" s="104">
        <v>2681911</v>
      </c>
      <c r="AC238" s="141">
        <v>46143</v>
      </c>
      <c r="AD238" s="235">
        <v>46173</v>
      </c>
      <c r="AE238" s="104">
        <v>2681911</v>
      </c>
      <c r="AF238" s="141">
        <v>46174</v>
      </c>
      <c r="AG238" s="235">
        <v>46203</v>
      </c>
      <c r="AH238" s="102">
        <v>1340955</v>
      </c>
      <c r="AI238" s="141">
        <v>46204</v>
      </c>
      <c r="AJ238" s="141">
        <v>46218</v>
      </c>
      <c r="AK238" s="110"/>
      <c r="AN238" s="151"/>
      <c r="AQ238" s="151"/>
      <c r="AT238" s="151"/>
      <c r="AW238" s="151"/>
      <c r="BI238" s="139" t="s">
        <v>704</v>
      </c>
      <c r="BJ238" s="144" t="s">
        <v>705</v>
      </c>
      <c r="BK238" s="139" t="s">
        <v>706</v>
      </c>
      <c r="BL238" s="122">
        <v>39</v>
      </c>
      <c r="BM238" s="141">
        <v>46036</v>
      </c>
      <c r="BN238" s="156">
        <v>194449676</v>
      </c>
      <c r="BO238" s="139">
        <v>120</v>
      </c>
      <c r="BP238" s="141">
        <v>46036</v>
      </c>
      <c r="BQ238" s="153">
        <v>16270260</v>
      </c>
      <c r="BR238" s="120"/>
      <c r="BS238" s="121"/>
      <c r="BY238" s="142"/>
      <c r="BZ238" s="151"/>
      <c r="CC238" s="151"/>
      <c r="CF238" s="108"/>
      <c r="CG238" s="108"/>
      <c r="CH238" s="108"/>
      <c r="CI238" s="108"/>
      <c r="CJ238" s="108"/>
      <c r="CK238" s="108"/>
      <c r="CL238" s="108"/>
      <c r="CM238" s="108"/>
      <c r="CN238" s="108"/>
      <c r="CO238" s="108"/>
      <c r="CP238" s="108"/>
      <c r="CQ238" s="108"/>
      <c r="CR238" s="108"/>
      <c r="CS238" s="147" t="s">
        <v>816</v>
      </c>
      <c r="CT238" s="148">
        <v>1121914875</v>
      </c>
      <c r="CU238" s="139">
        <v>521</v>
      </c>
      <c r="CV238" s="139" t="s">
        <v>777</v>
      </c>
      <c r="CY238" s="143">
        <v>7420</v>
      </c>
      <c r="CZ238" s="143" t="s">
        <v>290</v>
      </c>
      <c r="DA238" s="318">
        <f t="shared" si="12"/>
        <v>16270260</v>
      </c>
      <c r="DB238" s="319">
        <f t="shared" si="13"/>
        <v>0</v>
      </c>
      <c r="DC238" s="318">
        <f t="shared" si="14"/>
        <v>0</v>
      </c>
      <c r="DZ238" s="140" t="s">
        <v>1406</v>
      </c>
      <c r="EA238" s="207"/>
      <c r="EB238" s="154" t="e">
        <v>#N/A</v>
      </c>
      <c r="EC238" s="142" t="s">
        <v>288</v>
      </c>
      <c r="ED238" s="321"/>
    </row>
    <row r="239" spans="1:134" s="107" customFormat="1" hidden="1" x14ac:dyDescent="0.3">
      <c r="A239" s="145"/>
      <c r="B239" s="145" t="s">
        <v>1407</v>
      </c>
      <c r="C239" s="181">
        <v>1006876734</v>
      </c>
      <c r="D239" s="145" t="s">
        <v>587</v>
      </c>
      <c r="E239" s="145" t="s">
        <v>291</v>
      </c>
      <c r="F239" s="145" t="s">
        <v>2018</v>
      </c>
      <c r="G239" s="98">
        <v>46036</v>
      </c>
      <c r="H239" s="104">
        <v>18331531</v>
      </c>
      <c r="I239" s="145" t="s">
        <v>1931</v>
      </c>
      <c r="J239" s="98">
        <v>46036</v>
      </c>
      <c r="K239" s="98">
        <v>46218</v>
      </c>
      <c r="L239" s="145" t="s">
        <v>288</v>
      </c>
      <c r="M239" s="145" t="s">
        <v>288</v>
      </c>
      <c r="N239" s="145" t="s">
        <v>288</v>
      </c>
      <c r="O239" s="122">
        <v>7</v>
      </c>
      <c r="P239" s="104">
        <v>1712286</v>
      </c>
      <c r="Q239" s="150">
        <v>46036</v>
      </c>
      <c r="R239" s="320">
        <v>46053</v>
      </c>
      <c r="S239" s="104">
        <v>3021681</v>
      </c>
      <c r="T239" s="101">
        <v>46054</v>
      </c>
      <c r="U239" s="235">
        <v>46081</v>
      </c>
      <c r="V239" s="104">
        <v>3021681</v>
      </c>
      <c r="W239" s="101">
        <v>46082</v>
      </c>
      <c r="X239" s="320">
        <v>46112</v>
      </c>
      <c r="Y239" s="104">
        <v>3021681</v>
      </c>
      <c r="Z239" s="141">
        <v>46113</v>
      </c>
      <c r="AA239" s="235">
        <v>46142</v>
      </c>
      <c r="AB239" s="104">
        <v>3021681</v>
      </c>
      <c r="AC239" s="141">
        <v>46143</v>
      </c>
      <c r="AD239" s="235">
        <v>46173</v>
      </c>
      <c r="AE239" s="104">
        <v>3021681</v>
      </c>
      <c r="AF239" s="141">
        <v>46174</v>
      </c>
      <c r="AG239" s="235">
        <v>46203</v>
      </c>
      <c r="AH239" s="102">
        <v>1510840</v>
      </c>
      <c r="AI239" s="141">
        <v>46204</v>
      </c>
      <c r="AJ239" s="141">
        <v>46218</v>
      </c>
      <c r="AK239" s="110"/>
      <c r="AN239" s="151"/>
      <c r="AQ239" s="151"/>
      <c r="AT239" s="151"/>
      <c r="AW239" s="151"/>
      <c r="BI239" s="139" t="s">
        <v>704</v>
      </c>
      <c r="BJ239" s="144" t="s">
        <v>705</v>
      </c>
      <c r="BK239" s="139" t="s">
        <v>706</v>
      </c>
      <c r="BL239" s="122">
        <v>39</v>
      </c>
      <c r="BM239" s="141">
        <v>46036</v>
      </c>
      <c r="BN239" s="156">
        <v>194449676</v>
      </c>
      <c r="BO239" s="139">
        <v>121</v>
      </c>
      <c r="BP239" s="141">
        <v>46036</v>
      </c>
      <c r="BQ239" s="153">
        <v>18331531</v>
      </c>
      <c r="BR239" s="120"/>
      <c r="BS239" s="121"/>
      <c r="BY239" s="142"/>
      <c r="BZ239" s="151"/>
      <c r="CC239" s="151"/>
      <c r="CF239" s="108"/>
      <c r="CG239" s="108"/>
      <c r="CH239" s="108"/>
      <c r="CI239" s="108"/>
      <c r="CJ239" s="108"/>
      <c r="CK239" s="108"/>
      <c r="CL239" s="108"/>
      <c r="CM239" s="108"/>
      <c r="CN239" s="108"/>
      <c r="CO239" s="108"/>
      <c r="CP239" s="121"/>
      <c r="CQ239" s="108"/>
      <c r="CR239" s="108"/>
      <c r="CS239" s="147" t="s">
        <v>2019</v>
      </c>
      <c r="CT239" s="148">
        <v>1006876734</v>
      </c>
      <c r="CU239" s="139">
        <v>521</v>
      </c>
      <c r="CV239" s="139" t="s">
        <v>777</v>
      </c>
      <c r="CY239" s="143">
        <v>8211</v>
      </c>
      <c r="CZ239" s="143" t="s">
        <v>290</v>
      </c>
      <c r="DA239" s="318">
        <f t="shared" si="12"/>
        <v>18331531</v>
      </c>
      <c r="DB239" s="319">
        <f t="shared" si="13"/>
        <v>0</v>
      </c>
      <c r="DC239" s="318">
        <f t="shared" si="14"/>
        <v>0</v>
      </c>
      <c r="DZ239" s="140" t="s">
        <v>1408</v>
      </c>
      <c r="EA239" s="207"/>
      <c r="EB239" s="154" t="e">
        <v>#N/A</v>
      </c>
      <c r="EC239" s="142" t="s">
        <v>288</v>
      </c>
      <c r="ED239" s="321"/>
    </row>
    <row r="240" spans="1:134" s="107" customFormat="1" hidden="1" x14ac:dyDescent="0.3">
      <c r="A240" s="145"/>
      <c r="B240" s="145" t="s">
        <v>1409</v>
      </c>
      <c r="C240" s="181">
        <v>1121885006</v>
      </c>
      <c r="D240" s="145" t="s">
        <v>588</v>
      </c>
      <c r="E240" s="145" t="s">
        <v>291</v>
      </c>
      <c r="F240" s="145" t="s">
        <v>2018</v>
      </c>
      <c r="G240" s="98">
        <v>46036</v>
      </c>
      <c r="H240" s="104">
        <v>18331531</v>
      </c>
      <c r="I240" s="145" t="s">
        <v>1931</v>
      </c>
      <c r="J240" s="98">
        <v>46036</v>
      </c>
      <c r="K240" s="98">
        <v>46218</v>
      </c>
      <c r="L240" s="145" t="s">
        <v>288</v>
      </c>
      <c r="M240" s="145" t="s">
        <v>288</v>
      </c>
      <c r="N240" s="145" t="s">
        <v>288</v>
      </c>
      <c r="O240" s="122">
        <v>7</v>
      </c>
      <c r="P240" s="104">
        <v>1712286</v>
      </c>
      <c r="Q240" s="150">
        <v>46036</v>
      </c>
      <c r="R240" s="320">
        <v>46053</v>
      </c>
      <c r="S240" s="104">
        <v>3021681</v>
      </c>
      <c r="T240" s="101">
        <v>46054</v>
      </c>
      <c r="U240" s="235">
        <v>46081</v>
      </c>
      <c r="V240" s="104">
        <v>3021681</v>
      </c>
      <c r="W240" s="101">
        <v>46082</v>
      </c>
      <c r="X240" s="320">
        <v>46112</v>
      </c>
      <c r="Y240" s="104">
        <v>3021681</v>
      </c>
      <c r="Z240" s="141">
        <v>46113</v>
      </c>
      <c r="AA240" s="235">
        <v>46142</v>
      </c>
      <c r="AB240" s="104">
        <v>3021681</v>
      </c>
      <c r="AC240" s="141">
        <v>46143</v>
      </c>
      <c r="AD240" s="235">
        <v>46173</v>
      </c>
      <c r="AE240" s="104">
        <v>3021681</v>
      </c>
      <c r="AF240" s="141">
        <v>46174</v>
      </c>
      <c r="AG240" s="235">
        <v>46203</v>
      </c>
      <c r="AH240" s="102">
        <v>1510840</v>
      </c>
      <c r="AI240" s="141">
        <v>46204</v>
      </c>
      <c r="AJ240" s="141">
        <v>46218</v>
      </c>
      <c r="AK240" s="110"/>
      <c r="AN240" s="151"/>
      <c r="AQ240" s="151"/>
      <c r="AT240" s="151"/>
      <c r="AW240" s="151"/>
      <c r="BI240" s="139" t="s">
        <v>704</v>
      </c>
      <c r="BJ240" s="144" t="s">
        <v>705</v>
      </c>
      <c r="BK240" s="139" t="s">
        <v>706</v>
      </c>
      <c r="BL240" s="122">
        <v>39</v>
      </c>
      <c r="BM240" s="141">
        <v>46036</v>
      </c>
      <c r="BN240" s="156">
        <v>194449676</v>
      </c>
      <c r="BO240" s="139">
        <v>122</v>
      </c>
      <c r="BP240" s="141">
        <v>46036</v>
      </c>
      <c r="BQ240" s="153">
        <v>18331531</v>
      </c>
      <c r="BR240" s="120"/>
      <c r="BS240" s="121"/>
      <c r="BY240" s="142"/>
      <c r="BZ240" s="151"/>
      <c r="CC240" s="151"/>
      <c r="CF240" s="108"/>
      <c r="CG240" s="108"/>
      <c r="CH240" s="108"/>
      <c r="CI240" s="108"/>
      <c r="CJ240" s="108"/>
      <c r="CK240" s="108"/>
      <c r="CL240" s="108"/>
      <c r="CM240" s="108"/>
      <c r="CN240" s="108"/>
      <c r="CO240" s="108"/>
      <c r="CP240" s="121"/>
      <c r="CQ240" s="108"/>
      <c r="CR240" s="108"/>
      <c r="CS240" s="147" t="s">
        <v>1126</v>
      </c>
      <c r="CT240" s="149">
        <v>1121885006</v>
      </c>
      <c r="CU240" s="139">
        <v>521</v>
      </c>
      <c r="CV240" s="139" t="s">
        <v>777</v>
      </c>
      <c r="CY240" s="143">
        <v>8299</v>
      </c>
      <c r="CZ240" s="143" t="s">
        <v>290</v>
      </c>
      <c r="DA240" s="318">
        <f t="shared" si="12"/>
        <v>18331531</v>
      </c>
      <c r="DB240" s="319">
        <f t="shared" si="13"/>
        <v>0</v>
      </c>
      <c r="DC240" s="318">
        <f t="shared" si="14"/>
        <v>0</v>
      </c>
      <c r="DZ240" s="140" t="s">
        <v>1410</v>
      </c>
      <c r="EA240" s="207"/>
      <c r="EB240" s="154" t="e">
        <v>#N/A</v>
      </c>
      <c r="EC240" s="142" t="s">
        <v>288</v>
      </c>
      <c r="ED240" s="321"/>
    </row>
    <row r="241" spans="1:134" s="107" customFormat="1" hidden="1" x14ac:dyDescent="0.3">
      <c r="A241" s="145"/>
      <c r="B241" s="145" t="s">
        <v>1411</v>
      </c>
      <c r="C241" s="181">
        <v>1121882349</v>
      </c>
      <c r="D241" s="145" t="s">
        <v>589</v>
      </c>
      <c r="E241" s="145" t="s">
        <v>292</v>
      </c>
      <c r="F241" s="145" t="s">
        <v>2016</v>
      </c>
      <c r="G241" s="98">
        <v>46036</v>
      </c>
      <c r="H241" s="104">
        <v>16270260</v>
      </c>
      <c r="I241" s="145" t="s">
        <v>1931</v>
      </c>
      <c r="J241" s="98">
        <v>46036</v>
      </c>
      <c r="K241" s="98">
        <v>46218</v>
      </c>
      <c r="L241" s="145" t="s">
        <v>288</v>
      </c>
      <c r="M241" s="145" t="s">
        <v>288</v>
      </c>
      <c r="N241" s="145" t="s">
        <v>288</v>
      </c>
      <c r="O241" s="122">
        <v>7</v>
      </c>
      <c r="P241" s="104">
        <v>1519750</v>
      </c>
      <c r="Q241" s="150">
        <v>46036</v>
      </c>
      <c r="R241" s="320">
        <v>46053</v>
      </c>
      <c r="S241" s="104">
        <v>2681911</v>
      </c>
      <c r="T241" s="101">
        <v>46054</v>
      </c>
      <c r="U241" s="235">
        <v>46081</v>
      </c>
      <c r="V241" s="104">
        <v>2681911</v>
      </c>
      <c r="W241" s="101">
        <v>46082</v>
      </c>
      <c r="X241" s="320">
        <v>46112</v>
      </c>
      <c r="Y241" s="104">
        <v>2681911</v>
      </c>
      <c r="Z241" s="141">
        <v>46113</v>
      </c>
      <c r="AA241" s="235">
        <v>46142</v>
      </c>
      <c r="AB241" s="104">
        <v>2681911</v>
      </c>
      <c r="AC241" s="141">
        <v>46143</v>
      </c>
      <c r="AD241" s="235">
        <v>46173</v>
      </c>
      <c r="AE241" s="104">
        <v>2681911</v>
      </c>
      <c r="AF241" s="141">
        <v>46174</v>
      </c>
      <c r="AG241" s="235">
        <v>46203</v>
      </c>
      <c r="AH241" s="102">
        <v>1340955</v>
      </c>
      <c r="AI241" s="141">
        <v>46204</v>
      </c>
      <c r="AJ241" s="141">
        <v>46218</v>
      </c>
      <c r="AK241" s="110"/>
      <c r="AN241" s="151"/>
      <c r="AQ241" s="151"/>
      <c r="AT241" s="151"/>
      <c r="AW241" s="151"/>
      <c r="BI241" s="139" t="s">
        <v>704</v>
      </c>
      <c r="BJ241" s="144" t="s">
        <v>705</v>
      </c>
      <c r="BK241" s="139" t="s">
        <v>706</v>
      </c>
      <c r="BL241" s="122">
        <v>39</v>
      </c>
      <c r="BM241" s="141">
        <v>46036</v>
      </c>
      <c r="BN241" s="156">
        <v>194449676</v>
      </c>
      <c r="BO241" s="139">
        <v>123</v>
      </c>
      <c r="BP241" s="141">
        <v>46036</v>
      </c>
      <c r="BQ241" s="153">
        <v>16270260</v>
      </c>
      <c r="BR241" s="120"/>
      <c r="BS241" s="121"/>
      <c r="BY241" s="142"/>
      <c r="BZ241" s="151"/>
      <c r="CC241" s="151"/>
      <c r="CF241" s="108"/>
      <c r="CG241" s="108"/>
      <c r="CH241" s="108"/>
      <c r="CI241" s="108"/>
      <c r="CJ241" s="108"/>
      <c r="CK241" s="108"/>
      <c r="CL241" s="108"/>
      <c r="CM241" s="108"/>
      <c r="CN241" s="108"/>
      <c r="CO241" s="108"/>
      <c r="CP241" s="108"/>
      <c r="CQ241" s="108"/>
      <c r="CR241" s="108"/>
      <c r="CS241" s="147" t="s">
        <v>1128</v>
      </c>
      <c r="CT241" s="148">
        <v>1121882349</v>
      </c>
      <c r="CU241" s="139">
        <v>521</v>
      </c>
      <c r="CV241" s="139" t="s">
        <v>777</v>
      </c>
      <c r="CY241" s="143">
        <v>8299</v>
      </c>
      <c r="CZ241" s="143" t="s">
        <v>290</v>
      </c>
      <c r="DA241" s="318">
        <f t="shared" si="12"/>
        <v>16270260</v>
      </c>
      <c r="DB241" s="319">
        <f t="shared" si="13"/>
        <v>0</v>
      </c>
      <c r="DC241" s="318">
        <f t="shared" si="14"/>
        <v>0</v>
      </c>
      <c r="DZ241" s="140" t="s">
        <v>1412</v>
      </c>
      <c r="EA241" s="207"/>
      <c r="EB241" s="154" t="e">
        <v>#N/A</v>
      </c>
      <c r="EC241" s="142" t="s">
        <v>288</v>
      </c>
      <c r="ED241" s="321"/>
    </row>
    <row r="242" spans="1:134" s="107" customFormat="1" hidden="1" x14ac:dyDescent="0.3">
      <c r="A242" s="145"/>
      <c r="B242" s="145" t="s">
        <v>1413</v>
      </c>
      <c r="C242" s="181">
        <v>1022374795</v>
      </c>
      <c r="D242" s="145" t="s">
        <v>590</v>
      </c>
      <c r="E242" s="145" t="s">
        <v>291</v>
      </c>
      <c r="F242" s="145" t="s">
        <v>2018</v>
      </c>
      <c r="G242" s="98">
        <v>46036</v>
      </c>
      <c r="H242" s="104">
        <v>18331531</v>
      </c>
      <c r="I242" s="145" t="s">
        <v>1931</v>
      </c>
      <c r="J242" s="98">
        <v>46036</v>
      </c>
      <c r="K242" s="98">
        <v>46218</v>
      </c>
      <c r="L242" s="145" t="s">
        <v>288</v>
      </c>
      <c r="M242" s="145" t="s">
        <v>288</v>
      </c>
      <c r="N242" s="145" t="s">
        <v>288</v>
      </c>
      <c r="O242" s="122">
        <v>7</v>
      </c>
      <c r="P242" s="104">
        <v>1712286</v>
      </c>
      <c r="Q242" s="150">
        <v>46036</v>
      </c>
      <c r="R242" s="320">
        <v>46053</v>
      </c>
      <c r="S242" s="104">
        <v>3021681</v>
      </c>
      <c r="T242" s="101">
        <v>46054</v>
      </c>
      <c r="U242" s="235">
        <v>46081</v>
      </c>
      <c r="V242" s="104">
        <v>3021681</v>
      </c>
      <c r="W242" s="101">
        <v>46082</v>
      </c>
      <c r="X242" s="320">
        <v>46112</v>
      </c>
      <c r="Y242" s="104">
        <v>3021681</v>
      </c>
      <c r="Z242" s="141">
        <v>46113</v>
      </c>
      <c r="AA242" s="235">
        <v>46142</v>
      </c>
      <c r="AB242" s="104">
        <v>3021681</v>
      </c>
      <c r="AC242" s="141">
        <v>46143</v>
      </c>
      <c r="AD242" s="235">
        <v>46173</v>
      </c>
      <c r="AE242" s="104">
        <v>3021681</v>
      </c>
      <c r="AF242" s="141">
        <v>46174</v>
      </c>
      <c r="AG242" s="235">
        <v>46203</v>
      </c>
      <c r="AH242" s="102">
        <v>1510840</v>
      </c>
      <c r="AI242" s="141">
        <v>46204</v>
      </c>
      <c r="AJ242" s="141">
        <v>46218</v>
      </c>
      <c r="AK242" s="110"/>
      <c r="AN242" s="151"/>
      <c r="AQ242" s="151"/>
      <c r="AT242" s="151"/>
      <c r="AW242" s="151"/>
      <c r="BI242" s="139" t="s">
        <v>704</v>
      </c>
      <c r="BJ242" s="144" t="s">
        <v>705</v>
      </c>
      <c r="BK242" s="139" t="s">
        <v>706</v>
      </c>
      <c r="BL242" s="122">
        <v>39</v>
      </c>
      <c r="BM242" s="141">
        <v>46036</v>
      </c>
      <c r="BN242" s="156">
        <v>194449676</v>
      </c>
      <c r="BO242" s="139">
        <v>124</v>
      </c>
      <c r="BP242" s="141">
        <v>46036</v>
      </c>
      <c r="BQ242" s="153">
        <v>18331531</v>
      </c>
      <c r="BR242" s="120"/>
      <c r="BS242" s="121"/>
      <c r="BY242" s="142"/>
      <c r="BZ242" s="151"/>
      <c r="CC242" s="151"/>
      <c r="CF242" s="108"/>
      <c r="CG242" s="108"/>
      <c r="CH242" s="108"/>
      <c r="CI242" s="108"/>
      <c r="CJ242" s="108"/>
      <c r="CK242" s="108"/>
      <c r="CL242" s="108"/>
      <c r="CM242" s="108"/>
      <c r="CN242" s="108"/>
      <c r="CO242" s="108"/>
      <c r="CP242" s="121"/>
      <c r="CQ242" s="108"/>
      <c r="CR242" s="108"/>
      <c r="CS242" s="147" t="s">
        <v>1250</v>
      </c>
      <c r="CT242" s="149">
        <v>1022374795</v>
      </c>
      <c r="CU242" s="139">
        <v>521</v>
      </c>
      <c r="CV242" s="139" t="s">
        <v>777</v>
      </c>
      <c r="CY242" s="143">
        <v>7490</v>
      </c>
      <c r="CZ242" s="143" t="s">
        <v>290</v>
      </c>
      <c r="DA242" s="318">
        <f t="shared" si="12"/>
        <v>18331531</v>
      </c>
      <c r="DB242" s="319">
        <f t="shared" si="13"/>
        <v>0</v>
      </c>
      <c r="DC242" s="318">
        <f t="shared" si="14"/>
        <v>0</v>
      </c>
      <c r="DZ242" s="140" t="s">
        <v>1414</v>
      </c>
      <c r="EA242" s="160"/>
      <c r="EB242" s="154" t="e">
        <v>#N/A</v>
      </c>
      <c r="EC242" s="142" t="s">
        <v>288</v>
      </c>
      <c r="ED242" s="321"/>
    </row>
    <row r="243" spans="1:134" s="107" customFormat="1" hidden="1" x14ac:dyDescent="0.3">
      <c r="A243" s="145"/>
      <c r="B243" s="145" t="s">
        <v>1415</v>
      </c>
      <c r="C243" s="181">
        <v>1121962924</v>
      </c>
      <c r="D243" s="145" t="s">
        <v>591</v>
      </c>
      <c r="E243" s="145" t="s">
        <v>292</v>
      </c>
      <c r="F243" s="145" t="s">
        <v>2016</v>
      </c>
      <c r="G243" s="98">
        <v>46036</v>
      </c>
      <c r="H243" s="104">
        <v>16270260</v>
      </c>
      <c r="I243" s="145" t="s">
        <v>1931</v>
      </c>
      <c r="J243" s="98">
        <v>46036</v>
      </c>
      <c r="K243" s="98">
        <v>46218</v>
      </c>
      <c r="L243" s="145" t="s">
        <v>288</v>
      </c>
      <c r="M243" s="145" t="s">
        <v>288</v>
      </c>
      <c r="N243" s="145" t="s">
        <v>288</v>
      </c>
      <c r="O243" s="122">
        <v>7</v>
      </c>
      <c r="P243" s="104">
        <v>1519750</v>
      </c>
      <c r="Q243" s="150">
        <v>46036</v>
      </c>
      <c r="R243" s="320">
        <v>46053</v>
      </c>
      <c r="S243" s="104">
        <v>2681911</v>
      </c>
      <c r="T243" s="101">
        <v>46054</v>
      </c>
      <c r="U243" s="235">
        <v>46081</v>
      </c>
      <c r="V243" s="104">
        <v>2681911</v>
      </c>
      <c r="W243" s="101">
        <v>46082</v>
      </c>
      <c r="X243" s="320">
        <v>46112</v>
      </c>
      <c r="Y243" s="104">
        <v>2681911</v>
      </c>
      <c r="Z243" s="141">
        <v>46113</v>
      </c>
      <c r="AA243" s="235">
        <v>46142</v>
      </c>
      <c r="AB243" s="104">
        <v>2681911</v>
      </c>
      <c r="AC243" s="141">
        <v>46143</v>
      </c>
      <c r="AD243" s="235">
        <v>46173</v>
      </c>
      <c r="AE243" s="104">
        <v>2681911</v>
      </c>
      <c r="AF243" s="141">
        <v>46174</v>
      </c>
      <c r="AG243" s="235">
        <v>46203</v>
      </c>
      <c r="AH243" s="102">
        <v>1340955</v>
      </c>
      <c r="AI243" s="141">
        <v>46204</v>
      </c>
      <c r="AJ243" s="141">
        <v>46218</v>
      </c>
      <c r="AK243" s="110"/>
      <c r="AN243" s="151"/>
      <c r="AQ243" s="151"/>
      <c r="AT243" s="151"/>
      <c r="AW243" s="151"/>
      <c r="BI243" s="139" t="s">
        <v>704</v>
      </c>
      <c r="BJ243" s="144" t="s">
        <v>705</v>
      </c>
      <c r="BK243" s="139" t="s">
        <v>706</v>
      </c>
      <c r="BL243" s="122">
        <v>45</v>
      </c>
      <c r="BM243" s="141">
        <v>46036</v>
      </c>
      <c r="BN243" s="156">
        <v>16270260</v>
      </c>
      <c r="BO243" s="139">
        <v>277</v>
      </c>
      <c r="BP243" s="141">
        <v>46036</v>
      </c>
      <c r="BQ243" s="153">
        <v>16270260</v>
      </c>
      <c r="BR243" s="120"/>
      <c r="BS243" s="121"/>
      <c r="BY243" s="142"/>
      <c r="BZ243" s="151"/>
      <c r="CC243" s="151"/>
      <c r="CF243" s="108"/>
      <c r="CG243" s="108"/>
      <c r="CH243" s="108"/>
      <c r="CI243" s="108"/>
      <c r="CJ243" s="108"/>
      <c r="CK243" s="108"/>
      <c r="CL243" s="108"/>
      <c r="CM243" s="108"/>
      <c r="CN243" s="108"/>
      <c r="CO243" s="108"/>
      <c r="CP243" s="108"/>
      <c r="CQ243" s="108"/>
      <c r="CR243" s="108"/>
      <c r="CS243" s="147" t="s">
        <v>1127</v>
      </c>
      <c r="CT243" s="148">
        <v>1121962924</v>
      </c>
      <c r="CU243" s="139">
        <v>521</v>
      </c>
      <c r="CV243" s="139" t="s">
        <v>777</v>
      </c>
      <c r="CY243" s="143">
        <v>8299</v>
      </c>
      <c r="CZ243" s="143" t="s">
        <v>290</v>
      </c>
      <c r="DA243" s="318">
        <f t="shared" si="12"/>
        <v>16270260</v>
      </c>
      <c r="DB243" s="319">
        <f t="shared" si="13"/>
        <v>0</v>
      </c>
      <c r="DC243" s="318">
        <f t="shared" si="14"/>
        <v>0</v>
      </c>
      <c r="DZ243" s="140" t="s">
        <v>1416</v>
      </c>
      <c r="EA243" s="160"/>
      <c r="EB243" s="154" t="e">
        <v>#N/A</v>
      </c>
      <c r="EC243" s="142" t="s">
        <v>288</v>
      </c>
      <c r="ED243" s="321"/>
    </row>
    <row r="244" spans="1:134" s="107" customFormat="1" hidden="1" x14ac:dyDescent="0.3">
      <c r="A244" s="145"/>
      <c r="B244" s="145" t="s">
        <v>1863</v>
      </c>
      <c r="C244" s="181">
        <v>35261992</v>
      </c>
      <c r="D244" s="145" t="s">
        <v>601</v>
      </c>
      <c r="E244" s="145" t="s">
        <v>292</v>
      </c>
      <c r="F244" s="145" t="s">
        <v>2020</v>
      </c>
      <c r="G244" s="98">
        <v>46036</v>
      </c>
      <c r="H244" s="104">
        <v>20551907</v>
      </c>
      <c r="I244" s="145" t="s">
        <v>1931</v>
      </c>
      <c r="J244" s="98">
        <v>46036</v>
      </c>
      <c r="K244" s="98">
        <v>46218</v>
      </c>
      <c r="L244" s="145" t="s">
        <v>288</v>
      </c>
      <c r="M244" s="145" t="s">
        <v>288</v>
      </c>
      <c r="N244" s="145" t="s">
        <v>288</v>
      </c>
      <c r="O244" s="122">
        <v>7</v>
      </c>
      <c r="P244" s="104">
        <v>1919684</v>
      </c>
      <c r="Q244" s="150">
        <v>46036</v>
      </c>
      <c r="R244" s="320">
        <v>46053</v>
      </c>
      <c r="S244" s="104">
        <v>3387677</v>
      </c>
      <c r="T244" s="101">
        <v>46054</v>
      </c>
      <c r="U244" s="235">
        <v>46081</v>
      </c>
      <c r="V244" s="104">
        <v>3387677</v>
      </c>
      <c r="W244" s="101">
        <v>46082</v>
      </c>
      <c r="X244" s="320">
        <v>46112</v>
      </c>
      <c r="Y244" s="104">
        <v>3387677</v>
      </c>
      <c r="Z244" s="141">
        <v>46113</v>
      </c>
      <c r="AA244" s="235">
        <v>46142</v>
      </c>
      <c r="AB244" s="104">
        <v>3387677</v>
      </c>
      <c r="AC244" s="141">
        <v>46143</v>
      </c>
      <c r="AD244" s="235">
        <v>46173</v>
      </c>
      <c r="AE244" s="104">
        <v>3387677</v>
      </c>
      <c r="AF244" s="141">
        <v>46174</v>
      </c>
      <c r="AG244" s="235">
        <v>46203</v>
      </c>
      <c r="AH244" s="102">
        <v>1693838</v>
      </c>
      <c r="AI244" s="141">
        <v>46204</v>
      </c>
      <c r="AJ244" s="141">
        <v>46218</v>
      </c>
      <c r="AK244" s="110"/>
      <c r="AN244" s="151"/>
      <c r="AQ244" s="151"/>
      <c r="AT244" s="151"/>
      <c r="AW244" s="151"/>
      <c r="BI244" s="146" t="s">
        <v>277</v>
      </c>
      <c r="BJ244" s="139" t="s">
        <v>707</v>
      </c>
      <c r="BK244" s="146" t="s">
        <v>708</v>
      </c>
      <c r="BL244" s="122">
        <v>41</v>
      </c>
      <c r="BM244" s="141">
        <v>46036</v>
      </c>
      <c r="BN244" s="156">
        <v>177260215</v>
      </c>
      <c r="BO244" s="139">
        <v>255</v>
      </c>
      <c r="BP244" s="141">
        <v>46036</v>
      </c>
      <c r="BQ244" s="153">
        <v>20551907</v>
      </c>
      <c r="BR244" s="120"/>
      <c r="BS244" s="121"/>
      <c r="BY244" s="142"/>
      <c r="BZ244" s="151"/>
      <c r="CC244" s="151"/>
      <c r="CF244" s="108"/>
      <c r="CG244" s="108"/>
      <c r="CH244" s="108"/>
      <c r="CI244" s="108"/>
      <c r="CJ244" s="108"/>
      <c r="CK244" s="108"/>
      <c r="CL244" s="108"/>
      <c r="CM244" s="108"/>
      <c r="CN244" s="108"/>
      <c r="CO244" s="108"/>
      <c r="CP244" s="121"/>
      <c r="CQ244" s="108"/>
      <c r="CR244" s="108"/>
      <c r="CS244" s="147" t="s">
        <v>950</v>
      </c>
      <c r="CT244" s="149">
        <v>35261992.799999997</v>
      </c>
      <c r="CU244" s="139">
        <v>523</v>
      </c>
      <c r="CV244" s="139" t="s">
        <v>778</v>
      </c>
      <c r="CY244" s="143">
        <v>8299</v>
      </c>
      <c r="CZ244" s="143" t="s">
        <v>290</v>
      </c>
      <c r="DA244" s="318">
        <f t="shared" si="12"/>
        <v>20551907</v>
      </c>
      <c r="DB244" s="319">
        <f t="shared" si="13"/>
        <v>0</v>
      </c>
      <c r="DC244" s="318">
        <f t="shared" si="14"/>
        <v>0</v>
      </c>
      <c r="DZ244" s="140" t="s">
        <v>1864</v>
      </c>
      <c r="EA244" s="160"/>
      <c r="EB244" s="154" t="e">
        <v>#N/A</v>
      </c>
      <c r="EC244" s="142" t="s">
        <v>288</v>
      </c>
      <c r="ED244" s="321"/>
    </row>
    <row r="245" spans="1:134" s="107" customFormat="1" hidden="1" x14ac:dyDescent="0.3">
      <c r="A245" s="145"/>
      <c r="B245" s="145" t="s">
        <v>1865</v>
      </c>
      <c r="C245" s="183">
        <v>1121948633</v>
      </c>
      <c r="D245" s="145" t="s">
        <v>603</v>
      </c>
      <c r="E245" s="145" t="s">
        <v>291</v>
      </c>
      <c r="F245" s="145" t="s">
        <v>1922</v>
      </c>
      <c r="G245" s="98">
        <v>46036</v>
      </c>
      <c r="H245" s="104">
        <v>24833560</v>
      </c>
      <c r="I245" s="145" t="s">
        <v>1931</v>
      </c>
      <c r="J245" s="98">
        <v>46036</v>
      </c>
      <c r="K245" s="98">
        <v>46218</v>
      </c>
      <c r="L245" s="145" t="s">
        <v>288</v>
      </c>
      <c r="M245" s="145" t="s">
        <v>288</v>
      </c>
      <c r="N245" s="145" t="s">
        <v>288</v>
      </c>
      <c r="O245" s="122">
        <v>7</v>
      </c>
      <c r="P245" s="104">
        <v>2319618</v>
      </c>
      <c r="Q245" s="150">
        <v>46036</v>
      </c>
      <c r="R245" s="320">
        <v>46053</v>
      </c>
      <c r="S245" s="104">
        <v>4093444</v>
      </c>
      <c r="T245" s="101">
        <v>46054</v>
      </c>
      <c r="U245" s="235">
        <v>46081</v>
      </c>
      <c r="V245" s="104">
        <v>4093444</v>
      </c>
      <c r="W245" s="101">
        <v>46082</v>
      </c>
      <c r="X245" s="320">
        <v>46112</v>
      </c>
      <c r="Y245" s="104">
        <v>4093444</v>
      </c>
      <c r="Z245" s="141">
        <v>46113</v>
      </c>
      <c r="AA245" s="235">
        <v>46142</v>
      </c>
      <c r="AB245" s="104">
        <v>4093444</v>
      </c>
      <c r="AC245" s="141">
        <v>46143</v>
      </c>
      <c r="AD245" s="235">
        <v>46173</v>
      </c>
      <c r="AE245" s="104">
        <v>4093444</v>
      </c>
      <c r="AF245" s="141">
        <v>46174</v>
      </c>
      <c r="AG245" s="235">
        <v>46203</v>
      </c>
      <c r="AH245" s="102">
        <v>2046722</v>
      </c>
      <c r="AI245" s="141">
        <v>46204</v>
      </c>
      <c r="AJ245" s="141">
        <v>46218</v>
      </c>
      <c r="AK245" s="110"/>
      <c r="AN245" s="151"/>
      <c r="AQ245" s="151"/>
      <c r="AT245" s="151"/>
      <c r="AW245" s="151"/>
      <c r="BI245" s="146" t="s">
        <v>277</v>
      </c>
      <c r="BJ245" s="139" t="s">
        <v>707</v>
      </c>
      <c r="BK245" s="146" t="s">
        <v>708</v>
      </c>
      <c r="BL245" s="122">
        <v>41</v>
      </c>
      <c r="BM245" s="141">
        <v>46036</v>
      </c>
      <c r="BN245" s="156">
        <v>177260215</v>
      </c>
      <c r="BO245" s="139">
        <v>256</v>
      </c>
      <c r="BP245" s="141">
        <v>46036</v>
      </c>
      <c r="BQ245" s="153">
        <v>24833560</v>
      </c>
      <c r="BR245" s="120"/>
      <c r="BS245" s="121"/>
      <c r="BY245" s="142"/>
      <c r="BZ245" s="151"/>
      <c r="CC245" s="151"/>
      <c r="CF245" s="108"/>
      <c r="CG245" s="108"/>
      <c r="CH245" s="108"/>
      <c r="CI245" s="108"/>
      <c r="CJ245" s="108"/>
      <c r="CK245" s="108"/>
      <c r="CL245" s="108"/>
      <c r="CM245" s="108"/>
      <c r="CN245" s="108"/>
      <c r="CO245" s="108"/>
      <c r="CP245" s="121"/>
      <c r="CQ245" s="108"/>
      <c r="CR245" s="108"/>
      <c r="CS245" s="147" t="s">
        <v>2021</v>
      </c>
      <c r="CT245" s="149">
        <v>1121948633</v>
      </c>
      <c r="CU245" s="139">
        <v>523</v>
      </c>
      <c r="CV245" s="139" t="s">
        <v>778</v>
      </c>
      <c r="CY245" s="143">
        <v>8299</v>
      </c>
      <c r="CZ245" s="143" t="s">
        <v>290</v>
      </c>
      <c r="DA245" s="318">
        <f t="shared" si="12"/>
        <v>24833560</v>
      </c>
      <c r="DB245" s="319">
        <f t="shared" si="13"/>
        <v>0</v>
      </c>
      <c r="DC245" s="318">
        <f t="shared" si="14"/>
        <v>0</v>
      </c>
      <c r="DZ245" s="140" t="s">
        <v>1866</v>
      </c>
      <c r="EA245" s="160"/>
      <c r="EB245" s="154" t="e">
        <v>#N/A</v>
      </c>
      <c r="EC245" s="142" t="s">
        <v>288</v>
      </c>
      <c r="ED245" s="321"/>
    </row>
    <row r="246" spans="1:134" s="107" customFormat="1" hidden="1" x14ac:dyDescent="0.3">
      <c r="A246" s="145"/>
      <c r="B246" s="145" t="s">
        <v>1867</v>
      </c>
      <c r="C246" s="181">
        <v>52964097</v>
      </c>
      <c r="D246" s="145" t="s">
        <v>604</v>
      </c>
      <c r="E246" s="145" t="s">
        <v>291</v>
      </c>
      <c r="F246" s="145" t="s">
        <v>1922</v>
      </c>
      <c r="G246" s="98">
        <v>46036</v>
      </c>
      <c r="H246" s="104">
        <v>32968687</v>
      </c>
      <c r="I246" s="145" t="s">
        <v>1931</v>
      </c>
      <c r="J246" s="98">
        <v>46036</v>
      </c>
      <c r="K246" s="98">
        <v>46218</v>
      </c>
      <c r="L246" s="145" t="s">
        <v>288</v>
      </c>
      <c r="M246" s="145" t="s">
        <v>288</v>
      </c>
      <c r="N246" s="145" t="s">
        <v>288</v>
      </c>
      <c r="O246" s="122">
        <v>7</v>
      </c>
      <c r="P246" s="104">
        <v>3079493</v>
      </c>
      <c r="Q246" s="150">
        <v>46036</v>
      </c>
      <c r="R246" s="320">
        <v>46053</v>
      </c>
      <c r="S246" s="104">
        <v>5434399</v>
      </c>
      <c r="T246" s="101">
        <v>46054</v>
      </c>
      <c r="U246" s="235">
        <v>46081</v>
      </c>
      <c r="V246" s="104">
        <v>5434399</v>
      </c>
      <c r="W246" s="101">
        <v>46082</v>
      </c>
      <c r="X246" s="320">
        <v>46112</v>
      </c>
      <c r="Y246" s="104">
        <v>5434399</v>
      </c>
      <c r="Z246" s="141">
        <v>46113</v>
      </c>
      <c r="AA246" s="235">
        <v>46142</v>
      </c>
      <c r="AB246" s="104">
        <v>5434399</v>
      </c>
      <c r="AC246" s="141">
        <v>46143</v>
      </c>
      <c r="AD246" s="235">
        <v>46173</v>
      </c>
      <c r="AE246" s="104">
        <v>5434399</v>
      </c>
      <c r="AF246" s="141">
        <v>46174</v>
      </c>
      <c r="AG246" s="235">
        <v>46203</v>
      </c>
      <c r="AH246" s="102">
        <v>2717199</v>
      </c>
      <c r="AI246" s="141">
        <v>46204</v>
      </c>
      <c r="AJ246" s="141">
        <v>46218</v>
      </c>
      <c r="AK246" s="110"/>
      <c r="AN246" s="151"/>
      <c r="AQ246" s="151"/>
      <c r="AT246" s="151"/>
      <c r="AW246" s="151"/>
      <c r="BI246" s="146" t="s">
        <v>277</v>
      </c>
      <c r="BJ246" s="139" t="s">
        <v>707</v>
      </c>
      <c r="BK246" s="146" t="s">
        <v>708</v>
      </c>
      <c r="BL246" s="122">
        <v>41</v>
      </c>
      <c r="BM246" s="141">
        <v>46036</v>
      </c>
      <c r="BN246" s="156">
        <v>177260215</v>
      </c>
      <c r="BO246" s="139">
        <v>257</v>
      </c>
      <c r="BP246" s="141">
        <v>46036</v>
      </c>
      <c r="BQ246" s="153">
        <v>32968687</v>
      </c>
      <c r="BR246" s="120"/>
      <c r="BS246" s="121"/>
      <c r="BY246" s="142"/>
      <c r="BZ246" s="151"/>
      <c r="CC246" s="151"/>
      <c r="CF246" s="108"/>
      <c r="CG246" s="108"/>
      <c r="CH246" s="108"/>
      <c r="CI246" s="108"/>
      <c r="CJ246" s="108"/>
      <c r="CK246" s="108"/>
      <c r="CL246" s="108"/>
      <c r="CM246" s="108"/>
      <c r="CN246" s="108"/>
      <c r="CO246" s="108"/>
      <c r="CP246" s="108"/>
      <c r="CQ246" s="108"/>
      <c r="CR246" s="108"/>
      <c r="CS246" s="147" t="s">
        <v>1252</v>
      </c>
      <c r="CT246" s="148">
        <v>52964097</v>
      </c>
      <c r="CU246" s="139">
        <v>523</v>
      </c>
      <c r="CV246" s="139" t="s">
        <v>778</v>
      </c>
      <c r="CY246" s="143">
        <v>7020</v>
      </c>
      <c r="CZ246" s="143" t="s">
        <v>289</v>
      </c>
      <c r="DA246" s="318">
        <f t="shared" si="12"/>
        <v>32968687</v>
      </c>
      <c r="DB246" s="319">
        <f t="shared" si="13"/>
        <v>0</v>
      </c>
      <c r="DC246" s="318">
        <f t="shared" si="14"/>
        <v>0</v>
      </c>
      <c r="DZ246" s="140" t="s">
        <v>1868</v>
      </c>
      <c r="EA246" s="207"/>
      <c r="EB246" s="154" t="e">
        <v>#N/A</v>
      </c>
      <c r="EC246" s="142" t="s">
        <v>288</v>
      </c>
      <c r="ED246" s="321"/>
    </row>
    <row r="247" spans="1:134" s="107" customFormat="1" hidden="1" x14ac:dyDescent="0.3">
      <c r="A247" s="145"/>
      <c r="B247" s="145" t="s">
        <v>1869</v>
      </c>
      <c r="C247" s="181">
        <v>40447942</v>
      </c>
      <c r="D247" s="145" t="s">
        <v>606</v>
      </c>
      <c r="E247" s="145" t="s">
        <v>291</v>
      </c>
      <c r="F247" s="145" t="s">
        <v>1922</v>
      </c>
      <c r="G247" s="98">
        <v>46036</v>
      </c>
      <c r="H247" s="104">
        <v>24833560</v>
      </c>
      <c r="I247" s="145" t="s">
        <v>1931</v>
      </c>
      <c r="J247" s="98">
        <v>46036</v>
      </c>
      <c r="K247" s="98">
        <v>46218</v>
      </c>
      <c r="L247" s="145" t="s">
        <v>288</v>
      </c>
      <c r="M247" s="145" t="s">
        <v>288</v>
      </c>
      <c r="N247" s="145" t="s">
        <v>288</v>
      </c>
      <c r="O247" s="122">
        <v>7</v>
      </c>
      <c r="P247" s="104">
        <v>2319618</v>
      </c>
      <c r="Q247" s="150">
        <v>46036</v>
      </c>
      <c r="R247" s="320">
        <v>46053</v>
      </c>
      <c r="S247" s="104">
        <v>4093444</v>
      </c>
      <c r="T247" s="101">
        <v>46054</v>
      </c>
      <c r="U247" s="235">
        <v>46081</v>
      </c>
      <c r="V247" s="104">
        <v>4093444</v>
      </c>
      <c r="W247" s="101">
        <v>46082</v>
      </c>
      <c r="X247" s="320">
        <v>46112</v>
      </c>
      <c r="Y247" s="104">
        <v>4093444</v>
      </c>
      <c r="Z247" s="141">
        <v>46113</v>
      </c>
      <c r="AA247" s="235">
        <v>46142</v>
      </c>
      <c r="AB247" s="104">
        <v>4093444</v>
      </c>
      <c r="AC247" s="141">
        <v>46143</v>
      </c>
      <c r="AD247" s="235">
        <v>46173</v>
      </c>
      <c r="AE247" s="104">
        <v>4093444</v>
      </c>
      <c r="AF247" s="141">
        <v>46174</v>
      </c>
      <c r="AG247" s="235">
        <v>46203</v>
      </c>
      <c r="AH247" s="102">
        <v>2046722</v>
      </c>
      <c r="AI247" s="141">
        <v>46204</v>
      </c>
      <c r="AJ247" s="141">
        <v>46218</v>
      </c>
      <c r="AK247" s="110"/>
      <c r="AN247" s="151"/>
      <c r="AQ247" s="151"/>
      <c r="AT247" s="151"/>
      <c r="AW247" s="151"/>
      <c r="BI247" s="146" t="s">
        <v>277</v>
      </c>
      <c r="BJ247" s="139" t="s">
        <v>707</v>
      </c>
      <c r="BK247" s="146" t="s">
        <v>708</v>
      </c>
      <c r="BL247" s="122">
        <v>41</v>
      </c>
      <c r="BM247" s="141">
        <v>46036</v>
      </c>
      <c r="BN247" s="156">
        <v>177260215</v>
      </c>
      <c r="BO247" s="139">
        <v>258</v>
      </c>
      <c r="BP247" s="141">
        <v>46036</v>
      </c>
      <c r="BQ247" s="153">
        <v>24833560</v>
      </c>
      <c r="BR247" s="120"/>
      <c r="BS247" s="121"/>
      <c r="BY247" s="142"/>
      <c r="BZ247" s="151"/>
      <c r="CC247" s="151"/>
      <c r="CF247" s="108"/>
      <c r="CG247" s="108"/>
      <c r="CH247" s="108"/>
      <c r="CI247" s="108"/>
      <c r="CJ247" s="108"/>
      <c r="CK247" s="108"/>
      <c r="CL247" s="108"/>
      <c r="CM247" s="108"/>
      <c r="CN247" s="108"/>
      <c r="CO247" s="108"/>
      <c r="CP247" s="121"/>
      <c r="CQ247" s="108"/>
      <c r="CR247" s="108"/>
      <c r="CS247" s="147" t="s">
        <v>1253</v>
      </c>
      <c r="CT247" s="149">
        <v>40447942</v>
      </c>
      <c r="CU247" s="139">
        <v>523</v>
      </c>
      <c r="CV247" s="139" t="s">
        <v>778</v>
      </c>
      <c r="CY247" s="143">
        <v>7490</v>
      </c>
      <c r="CZ247" s="143" t="s">
        <v>290</v>
      </c>
      <c r="DA247" s="318">
        <f t="shared" si="12"/>
        <v>24833560</v>
      </c>
      <c r="DB247" s="319">
        <f t="shared" si="13"/>
        <v>0</v>
      </c>
      <c r="DC247" s="318">
        <f t="shared" si="14"/>
        <v>0</v>
      </c>
      <c r="DZ247" s="140" t="s">
        <v>1870</v>
      </c>
      <c r="EA247" s="207"/>
      <c r="EB247" s="154" t="e">
        <v>#N/A</v>
      </c>
      <c r="EC247" s="142" t="s">
        <v>288</v>
      </c>
      <c r="ED247" s="321"/>
    </row>
    <row r="248" spans="1:134" s="107" customFormat="1" hidden="1" x14ac:dyDescent="0.3">
      <c r="A248" s="145"/>
      <c r="B248" s="145" t="s">
        <v>1871</v>
      </c>
      <c r="C248" s="181">
        <v>1085298952</v>
      </c>
      <c r="D248" s="145" t="s">
        <v>607</v>
      </c>
      <c r="E248" s="145" t="s">
        <v>291</v>
      </c>
      <c r="F248" s="145" t="s">
        <v>1922</v>
      </c>
      <c r="G248" s="98">
        <v>46036</v>
      </c>
      <c r="H248" s="104">
        <v>32968687</v>
      </c>
      <c r="I248" s="145" t="s">
        <v>1931</v>
      </c>
      <c r="J248" s="98">
        <v>46036</v>
      </c>
      <c r="K248" s="98">
        <v>46218</v>
      </c>
      <c r="L248" s="145" t="s">
        <v>288</v>
      </c>
      <c r="M248" s="145" t="s">
        <v>288</v>
      </c>
      <c r="N248" s="145" t="s">
        <v>288</v>
      </c>
      <c r="O248" s="122">
        <v>7</v>
      </c>
      <c r="P248" s="104">
        <v>3079493</v>
      </c>
      <c r="Q248" s="150">
        <v>46036</v>
      </c>
      <c r="R248" s="320">
        <v>46053</v>
      </c>
      <c r="S248" s="104">
        <v>5434399</v>
      </c>
      <c r="T248" s="101">
        <v>46054</v>
      </c>
      <c r="U248" s="235">
        <v>46081</v>
      </c>
      <c r="V248" s="104">
        <v>5434399</v>
      </c>
      <c r="W248" s="101">
        <v>46082</v>
      </c>
      <c r="X248" s="320">
        <v>46112</v>
      </c>
      <c r="Y248" s="104">
        <v>5434399</v>
      </c>
      <c r="Z248" s="141">
        <v>46113</v>
      </c>
      <c r="AA248" s="235">
        <v>46142</v>
      </c>
      <c r="AB248" s="104">
        <v>5434399</v>
      </c>
      <c r="AC248" s="141">
        <v>46143</v>
      </c>
      <c r="AD248" s="235">
        <v>46173</v>
      </c>
      <c r="AE248" s="104">
        <v>5434399</v>
      </c>
      <c r="AF248" s="141">
        <v>46174</v>
      </c>
      <c r="AG248" s="235">
        <v>46203</v>
      </c>
      <c r="AH248" s="102">
        <v>2717199</v>
      </c>
      <c r="AI248" s="141">
        <v>46204</v>
      </c>
      <c r="AJ248" s="141">
        <v>46218</v>
      </c>
      <c r="AK248" s="110"/>
      <c r="AN248" s="151"/>
      <c r="AQ248" s="151"/>
      <c r="AT248" s="151"/>
      <c r="AW248" s="151"/>
      <c r="BI248" s="146" t="s">
        <v>277</v>
      </c>
      <c r="BJ248" s="139" t="s">
        <v>707</v>
      </c>
      <c r="BK248" s="146" t="s">
        <v>708</v>
      </c>
      <c r="BL248" s="122">
        <v>41</v>
      </c>
      <c r="BM248" s="141">
        <v>46036</v>
      </c>
      <c r="BN248" s="156">
        <v>177260215</v>
      </c>
      <c r="BO248" s="139">
        <v>259</v>
      </c>
      <c r="BP248" s="141">
        <v>46036</v>
      </c>
      <c r="BQ248" s="153">
        <v>32968687</v>
      </c>
      <c r="BR248" s="120"/>
      <c r="BS248" s="121"/>
      <c r="BY248" s="142"/>
      <c r="BZ248" s="151"/>
      <c r="CC248" s="151"/>
      <c r="CF248" s="108"/>
      <c r="CG248" s="108"/>
      <c r="CH248" s="108"/>
      <c r="CI248" s="108"/>
      <c r="CJ248" s="108"/>
      <c r="CK248" s="108"/>
      <c r="CL248" s="108"/>
      <c r="CM248" s="108"/>
      <c r="CN248" s="108"/>
      <c r="CO248" s="108"/>
      <c r="CP248" s="108"/>
      <c r="CQ248" s="108"/>
      <c r="CR248" s="108"/>
      <c r="CS248" s="147" t="s">
        <v>1254</v>
      </c>
      <c r="CT248" s="149">
        <v>1085298952</v>
      </c>
      <c r="CU248" s="139">
        <v>523</v>
      </c>
      <c r="CV248" s="139" t="s">
        <v>778</v>
      </c>
      <c r="CY248" s="170">
        <v>7210</v>
      </c>
      <c r="CZ248" s="140" t="s">
        <v>290</v>
      </c>
      <c r="DA248" s="318">
        <f t="shared" si="12"/>
        <v>32968687</v>
      </c>
      <c r="DB248" s="319">
        <f t="shared" si="13"/>
        <v>0</v>
      </c>
      <c r="DC248" s="318">
        <f t="shared" si="14"/>
        <v>0</v>
      </c>
      <c r="DZ248" s="140" t="s">
        <v>1872</v>
      </c>
      <c r="EA248" s="207"/>
      <c r="EB248" s="154" t="e">
        <v>#N/A</v>
      </c>
      <c r="EC248" s="142" t="s">
        <v>288</v>
      </c>
      <c r="ED248" s="321"/>
    </row>
    <row r="249" spans="1:134" s="107" customFormat="1" hidden="1" x14ac:dyDescent="0.3">
      <c r="A249" s="145"/>
      <c r="B249" s="145" t="s">
        <v>1873</v>
      </c>
      <c r="C249" s="181">
        <v>80029191</v>
      </c>
      <c r="D249" s="145" t="s">
        <v>1255</v>
      </c>
      <c r="E249" s="145" t="s">
        <v>291</v>
      </c>
      <c r="F249" s="145" t="s">
        <v>1922</v>
      </c>
      <c r="G249" s="98">
        <v>46036</v>
      </c>
      <c r="H249" s="104">
        <v>20551907</v>
      </c>
      <c r="I249" s="145" t="s">
        <v>1931</v>
      </c>
      <c r="J249" s="98">
        <v>46036</v>
      </c>
      <c r="K249" s="98">
        <v>46218</v>
      </c>
      <c r="L249" s="145" t="s">
        <v>288</v>
      </c>
      <c r="M249" s="145" t="s">
        <v>288</v>
      </c>
      <c r="N249" s="145" t="s">
        <v>288</v>
      </c>
      <c r="O249" s="122">
        <v>7</v>
      </c>
      <c r="P249" s="104">
        <v>1919684</v>
      </c>
      <c r="Q249" s="150">
        <v>46036</v>
      </c>
      <c r="R249" s="320">
        <v>46053</v>
      </c>
      <c r="S249" s="104">
        <v>3387677</v>
      </c>
      <c r="T249" s="101">
        <v>46054</v>
      </c>
      <c r="U249" s="235">
        <v>46081</v>
      </c>
      <c r="V249" s="104">
        <v>3387677</v>
      </c>
      <c r="W249" s="101">
        <v>46082</v>
      </c>
      <c r="X249" s="320">
        <v>46112</v>
      </c>
      <c r="Y249" s="104">
        <v>3387677</v>
      </c>
      <c r="Z249" s="141">
        <v>46113</v>
      </c>
      <c r="AA249" s="235">
        <v>46142</v>
      </c>
      <c r="AB249" s="104">
        <v>3387677</v>
      </c>
      <c r="AC249" s="141">
        <v>46143</v>
      </c>
      <c r="AD249" s="235">
        <v>46173</v>
      </c>
      <c r="AE249" s="104">
        <v>3387677</v>
      </c>
      <c r="AF249" s="141">
        <v>46174</v>
      </c>
      <c r="AG249" s="235">
        <v>46203</v>
      </c>
      <c r="AH249" s="102">
        <v>1693838</v>
      </c>
      <c r="AI249" s="141">
        <v>46204</v>
      </c>
      <c r="AJ249" s="141">
        <v>46218</v>
      </c>
      <c r="AK249" s="110"/>
      <c r="AN249" s="151"/>
      <c r="AQ249" s="151"/>
      <c r="AT249" s="151"/>
      <c r="AW249" s="151"/>
      <c r="BI249" s="146" t="s">
        <v>277</v>
      </c>
      <c r="BJ249" s="139" t="s">
        <v>707</v>
      </c>
      <c r="BK249" s="146" t="s">
        <v>708</v>
      </c>
      <c r="BL249" s="122">
        <v>41</v>
      </c>
      <c r="BM249" s="141">
        <v>46036</v>
      </c>
      <c r="BN249" s="156">
        <v>177260215</v>
      </c>
      <c r="BO249" s="139">
        <v>260</v>
      </c>
      <c r="BP249" s="141">
        <v>46036</v>
      </c>
      <c r="BQ249" s="153">
        <v>20551907</v>
      </c>
      <c r="BR249" s="120"/>
      <c r="BS249" s="121"/>
      <c r="BY249" s="142"/>
      <c r="BZ249" s="151"/>
      <c r="CC249" s="151"/>
      <c r="CF249" s="108"/>
      <c r="CG249" s="108"/>
      <c r="CH249" s="108"/>
      <c r="CI249" s="108"/>
      <c r="CJ249" s="108"/>
      <c r="CK249" s="108"/>
      <c r="CL249" s="108"/>
      <c r="CM249" s="108"/>
      <c r="CN249" s="108"/>
      <c r="CO249" s="108"/>
      <c r="CP249" s="121"/>
      <c r="CQ249" s="108"/>
      <c r="CR249" s="108"/>
      <c r="CS249" s="147" t="s">
        <v>1256</v>
      </c>
      <c r="CT249" s="149">
        <v>80029191</v>
      </c>
      <c r="CU249" s="139">
        <v>523</v>
      </c>
      <c r="CV249" s="139" t="s">
        <v>778</v>
      </c>
      <c r="CY249" s="143">
        <v>7310</v>
      </c>
      <c r="CZ249" s="143" t="s">
        <v>290</v>
      </c>
      <c r="DA249" s="318">
        <f t="shared" si="12"/>
        <v>20551907</v>
      </c>
      <c r="DB249" s="319">
        <f t="shared" si="13"/>
        <v>0</v>
      </c>
      <c r="DC249" s="318">
        <f t="shared" si="14"/>
        <v>0</v>
      </c>
      <c r="DZ249" s="140" t="s">
        <v>1874</v>
      </c>
      <c r="EA249" s="160"/>
      <c r="EB249" s="154" t="e">
        <v>#N/A</v>
      </c>
      <c r="EC249" s="142" t="s">
        <v>288</v>
      </c>
      <c r="ED249" s="321"/>
    </row>
    <row r="250" spans="1:134" s="107" customFormat="1" hidden="1" x14ac:dyDescent="0.3">
      <c r="A250" s="145"/>
      <c r="B250" s="145" t="s">
        <v>1875</v>
      </c>
      <c r="C250" s="181">
        <v>1121940371</v>
      </c>
      <c r="D250" s="145" t="s">
        <v>1268</v>
      </c>
      <c r="E250" s="145" t="s">
        <v>291</v>
      </c>
      <c r="F250" s="145" t="s">
        <v>1922</v>
      </c>
      <c r="G250" s="98">
        <v>46036</v>
      </c>
      <c r="H250" s="104">
        <v>20551907</v>
      </c>
      <c r="I250" s="145" t="s">
        <v>1931</v>
      </c>
      <c r="J250" s="98">
        <v>46036</v>
      </c>
      <c r="K250" s="98">
        <v>46218</v>
      </c>
      <c r="L250" s="145" t="s">
        <v>288</v>
      </c>
      <c r="M250" s="145" t="s">
        <v>288</v>
      </c>
      <c r="N250" s="145" t="s">
        <v>288</v>
      </c>
      <c r="O250" s="122">
        <v>7</v>
      </c>
      <c r="P250" s="104">
        <v>1919684</v>
      </c>
      <c r="Q250" s="150">
        <v>46036</v>
      </c>
      <c r="R250" s="320">
        <v>46053</v>
      </c>
      <c r="S250" s="104">
        <v>3387677</v>
      </c>
      <c r="T250" s="101">
        <v>46054</v>
      </c>
      <c r="U250" s="235">
        <v>46081</v>
      </c>
      <c r="V250" s="104">
        <v>3387677</v>
      </c>
      <c r="W250" s="101">
        <v>46082</v>
      </c>
      <c r="X250" s="320">
        <v>46112</v>
      </c>
      <c r="Y250" s="104">
        <v>3387677</v>
      </c>
      <c r="Z250" s="141">
        <v>46113</v>
      </c>
      <c r="AA250" s="235">
        <v>46142</v>
      </c>
      <c r="AB250" s="104">
        <v>3387677</v>
      </c>
      <c r="AC250" s="141">
        <v>46143</v>
      </c>
      <c r="AD250" s="235">
        <v>46173</v>
      </c>
      <c r="AE250" s="104">
        <v>3387677</v>
      </c>
      <c r="AF250" s="141">
        <v>46174</v>
      </c>
      <c r="AG250" s="235">
        <v>46203</v>
      </c>
      <c r="AH250" s="102">
        <v>1693838</v>
      </c>
      <c r="AI250" s="141">
        <v>46204</v>
      </c>
      <c r="AJ250" s="141">
        <v>46218</v>
      </c>
      <c r="AK250" s="110"/>
      <c r="AN250" s="151"/>
      <c r="AQ250" s="151"/>
      <c r="AT250" s="151"/>
      <c r="AW250" s="151"/>
      <c r="BI250" s="146" t="s">
        <v>277</v>
      </c>
      <c r="BJ250" s="139" t="s">
        <v>707</v>
      </c>
      <c r="BK250" s="146" t="s">
        <v>708</v>
      </c>
      <c r="BL250" s="122">
        <v>41</v>
      </c>
      <c r="BM250" s="141">
        <v>46036</v>
      </c>
      <c r="BN250" s="156">
        <v>177260215</v>
      </c>
      <c r="BO250" s="139">
        <v>261</v>
      </c>
      <c r="BP250" s="141">
        <v>46036</v>
      </c>
      <c r="BQ250" s="153">
        <v>20551907</v>
      </c>
      <c r="BR250" s="120"/>
      <c r="BS250" s="121"/>
      <c r="BY250" s="142"/>
      <c r="BZ250" s="151"/>
      <c r="CC250" s="151"/>
      <c r="CF250" s="108"/>
      <c r="CG250" s="108"/>
      <c r="CH250" s="108"/>
      <c r="CI250" s="108"/>
      <c r="CJ250" s="108"/>
      <c r="CK250" s="108"/>
      <c r="CL250" s="108"/>
      <c r="CM250" s="108"/>
      <c r="CN250" s="108"/>
      <c r="CO250" s="108"/>
      <c r="CP250" s="108"/>
      <c r="CQ250" s="108"/>
      <c r="CR250" s="108"/>
      <c r="CS250" s="147" t="s">
        <v>2022</v>
      </c>
      <c r="CT250" s="148">
        <v>1121940371</v>
      </c>
      <c r="CU250" s="139">
        <v>523</v>
      </c>
      <c r="CV250" s="139" t="s">
        <v>778</v>
      </c>
      <c r="CY250" s="143">
        <v>7490</v>
      </c>
      <c r="CZ250" s="143" t="s">
        <v>290</v>
      </c>
      <c r="DA250" s="318">
        <f t="shared" si="12"/>
        <v>20551907</v>
      </c>
      <c r="DB250" s="319">
        <f t="shared" si="13"/>
        <v>0</v>
      </c>
      <c r="DC250" s="318">
        <f t="shared" si="14"/>
        <v>0</v>
      </c>
      <c r="DZ250" s="140" t="s">
        <v>1876</v>
      </c>
      <c r="EA250" s="160"/>
      <c r="EB250" s="154" t="e">
        <v>#N/A</v>
      </c>
      <c r="EC250" s="142" t="s">
        <v>288</v>
      </c>
      <c r="ED250" s="321"/>
    </row>
    <row r="251" spans="1:134" s="107" customFormat="1" hidden="1" x14ac:dyDescent="0.3">
      <c r="A251" s="145"/>
      <c r="B251" s="145" t="s">
        <v>1352</v>
      </c>
      <c r="C251" s="183">
        <v>1121844302</v>
      </c>
      <c r="D251" s="107" t="s">
        <v>1353</v>
      </c>
      <c r="E251" s="145" t="s">
        <v>291</v>
      </c>
      <c r="F251" s="145" t="s">
        <v>2023</v>
      </c>
      <c r="G251" s="98">
        <v>46036</v>
      </c>
      <c r="H251" s="104">
        <v>20551907</v>
      </c>
      <c r="I251" s="145" t="s">
        <v>1931</v>
      </c>
      <c r="J251" s="98">
        <v>46036</v>
      </c>
      <c r="K251" s="98">
        <v>46218</v>
      </c>
      <c r="L251" s="145" t="s">
        <v>288</v>
      </c>
      <c r="M251" s="145" t="s">
        <v>288</v>
      </c>
      <c r="N251" s="145" t="s">
        <v>288</v>
      </c>
      <c r="O251" s="122">
        <v>7</v>
      </c>
      <c r="P251" s="104">
        <v>1919684</v>
      </c>
      <c r="Q251" s="150">
        <v>46036</v>
      </c>
      <c r="R251" s="320">
        <v>46053</v>
      </c>
      <c r="S251" s="104">
        <v>3387677</v>
      </c>
      <c r="T251" s="101">
        <v>46054</v>
      </c>
      <c r="U251" s="235">
        <v>46081</v>
      </c>
      <c r="V251" s="104">
        <v>3387677</v>
      </c>
      <c r="W251" s="101">
        <v>46082</v>
      </c>
      <c r="X251" s="320">
        <v>46112</v>
      </c>
      <c r="Y251" s="104">
        <v>3387677</v>
      </c>
      <c r="Z251" s="141">
        <v>46113</v>
      </c>
      <c r="AA251" s="235">
        <v>46142</v>
      </c>
      <c r="AB251" s="104">
        <v>3387677</v>
      </c>
      <c r="AC251" s="141">
        <v>46143</v>
      </c>
      <c r="AD251" s="235">
        <v>46173</v>
      </c>
      <c r="AE251" s="104">
        <v>3387677</v>
      </c>
      <c r="AF251" s="141">
        <v>46174</v>
      </c>
      <c r="AG251" s="235">
        <v>46203</v>
      </c>
      <c r="AH251" s="102">
        <v>1693838</v>
      </c>
      <c r="AI251" s="141">
        <v>46204</v>
      </c>
      <c r="AJ251" s="141">
        <v>46218</v>
      </c>
      <c r="AK251" s="110"/>
      <c r="AN251" s="151"/>
      <c r="AQ251" s="151"/>
      <c r="AT251" s="151"/>
      <c r="AW251" s="151"/>
      <c r="BI251" s="139" t="s">
        <v>709</v>
      </c>
      <c r="BJ251" s="140" t="s">
        <v>710</v>
      </c>
      <c r="BK251" s="139" t="s">
        <v>711</v>
      </c>
      <c r="BL251" s="122">
        <v>42</v>
      </c>
      <c r="BM251" s="141">
        <v>46036</v>
      </c>
      <c r="BN251" s="156">
        <v>198857942</v>
      </c>
      <c r="BO251" s="139">
        <v>262</v>
      </c>
      <c r="BP251" s="141">
        <v>46036</v>
      </c>
      <c r="BQ251" s="153">
        <v>20551907</v>
      </c>
      <c r="BR251" s="120"/>
      <c r="BS251" s="121"/>
      <c r="BY251" s="142"/>
      <c r="BZ251" s="151"/>
      <c r="CC251" s="151"/>
      <c r="CF251" s="108"/>
      <c r="CG251" s="108"/>
      <c r="CH251" s="108"/>
      <c r="CI251" s="108"/>
      <c r="CJ251" s="108"/>
      <c r="CK251" s="108"/>
      <c r="CL251" s="108"/>
      <c r="CM251" s="108"/>
      <c r="CN251" s="108"/>
      <c r="CO251" s="108"/>
      <c r="CP251" s="121"/>
      <c r="CQ251" s="108"/>
      <c r="CR251" s="108"/>
      <c r="CS251" s="147" t="s">
        <v>2024</v>
      </c>
      <c r="CT251" s="149">
        <v>1121844302</v>
      </c>
      <c r="CU251" s="139">
        <v>564</v>
      </c>
      <c r="CV251" s="139" t="s">
        <v>779</v>
      </c>
      <c r="CY251" s="143">
        <v>7310</v>
      </c>
      <c r="CZ251" s="143" t="s">
        <v>290</v>
      </c>
      <c r="DA251" s="318">
        <f t="shared" si="12"/>
        <v>20551907</v>
      </c>
      <c r="DB251" s="319">
        <f t="shared" si="13"/>
        <v>0</v>
      </c>
      <c r="DC251" s="318">
        <f t="shared" si="14"/>
        <v>0</v>
      </c>
      <c r="DZ251" s="140" t="s">
        <v>1354</v>
      </c>
      <c r="EA251" s="160"/>
      <c r="EB251" s="154" t="e">
        <v>#N/A</v>
      </c>
      <c r="EC251" s="142" t="s">
        <v>288</v>
      </c>
      <c r="ED251" s="321"/>
    </row>
    <row r="252" spans="1:134" s="107" customFormat="1" hidden="1" x14ac:dyDescent="0.3">
      <c r="A252" s="145"/>
      <c r="B252" s="145" t="s">
        <v>1355</v>
      </c>
      <c r="C252" s="183">
        <v>1121938572</v>
      </c>
      <c r="D252" s="107" t="s">
        <v>609</v>
      </c>
      <c r="E252" s="145" t="s">
        <v>291</v>
      </c>
      <c r="F252" s="145" t="s">
        <v>2023</v>
      </c>
      <c r="G252" s="98">
        <v>46036</v>
      </c>
      <c r="H252" s="104">
        <v>20551907</v>
      </c>
      <c r="I252" s="145" t="s">
        <v>1931</v>
      </c>
      <c r="J252" s="98">
        <v>46036</v>
      </c>
      <c r="K252" s="98">
        <v>46218</v>
      </c>
      <c r="L252" s="145" t="s">
        <v>288</v>
      </c>
      <c r="M252" s="145" t="s">
        <v>288</v>
      </c>
      <c r="N252" s="145" t="s">
        <v>288</v>
      </c>
      <c r="O252" s="122">
        <v>7</v>
      </c>
      <c r="P252" s="104">
        <v>1919684</v>
      </c>
      <c r="Q252" s="150">
        <v>46036</v>
      </c>
      <c r="R252" s="320">
        <v>46053</v>
      </c>
      <c r="S252" s="104">
        <v>3387677</v>
      </c>
      <c r="T252" s="101">
        <v>46054</v>
      </c>
      <c r="U252" s="235">
        <v>46081</v>
      </c>
      <c r="V252" s="104">
        <v>3387677</v>
      </c>
      <c r="W252" s="101">
        <v>46082</v>
      </c>
      <c r="X252" s="320">
        <v>46112</v>
      </c>
      <c r="Y252" s="104">
        <v>3387677</v>
      </c>
      <c r="Z252" s="141">
        <v>46113</v>
      </c>
      <c r="AA252" s="235">
        <v>46142</v>
      </c>
      <c r="AB252" s="104">
        <v>3387677</v>
      </c>
      <c r="AC252" s="141">
        <v>46143</v>
      </c>
      <c r="AD252" s="235">
        <v>46173</v>
      </c>
      <c r="AE252" s="104">
        <v>3387677</v>
      </c>
      <c r="AF252" s="141">
        <v>46174</v>
      </c>
      <c r="AG252" s="235">
        <v>46203</v>
      </c>
      <c r="AH252" s="102">
        <v>1693838</v>
      </c>
      <c r="AI252" s="141">
        <v>46204</v>
      </c>
      <c r="AJ252" s="141">
        <v>46218</v>
      </c>
      <c r="AK252" s="110"/>
      <c r="AN252" s="151"/>
      <c r="AQ252" s="151"/>
      <c r="AT252" s="151"/>
      <c r="AW252" s="151"/>
      <c r="BI252" s="139" t="s">
        <v>709</v>
      </c>
      <c r="BJ252" s="140" t="s">
        <v>710</v>
      </c>
      <c r="BK252" s="139" t="s">
        <v>711</v>
      </c>
      <c r="BL252" s="122">
        <v>42</v>
      </c>
      <c r="BM252" s="141">
        <v>46036</v>
      </c>
      <c r="BN252" s="156">
        <v>198857942</v>
      </c>
      <c r="BO252" s="139">
        <v>263</v>
      </c>
      <c r="BP252" s="141">
        <v>46036</v>
      </c>
      <c r="BQ252" s="153">
        <v>20551907</v>
      </c>
      <c r="BR252" s="120"/>
      <c r="BS252" s="121"/>
      <c r="BY252" s="142"/>
      <c r="BZ252" s="151"/>
      <c r="CC252" s="151"/>
      <c r="CF252" s="108"/>
      <c r="CG252" s="108"/>
      <c r="CH252" s="108"/>
      <c r="CI252" s="108"/>
      <c r="CJ252" s="108"/>
      <c r="CK252" s="108"/>
      <c r="CL252" s="108"/>
      <c r="CM252" s="108"/>
      <c r="CN252" s="108"/>
      <c r="CO252" s="108"/>
      <c r="CP252" s="121"/>
      <c r="CQ252" s="108"/>
      <c r="CR252" s="108"/>
      <c r="CS252" s="147" t="s">
        <v>2025</v>
      </c>
      <c r="CT252" s="149">
        <v>1121938572</v>
      </c>
      <c r="CU252" s="139">
        <v>564</v>
      </c>
      <c r="CV252" s="139" t="s">
        <v>779</v>
      </c>
      <c r="CY252" s="143">
        <v>6201</v>
      </c>
      <c r="CZ252" s="143" t="s">
        <v>290</v>
      </c>
      <c r="DA252" s="318">
        <f t="shared" si="12"/>
        <v>20551907</v>
      </c>
      <c r="DB252" s="319">
        <f t="shared" si="13"/>
        <v>0</v>
      </c>
      <c r="DC252" s="318">
        <f t="shared" si="14"/>
        <v>0</v>
      </c>
      <c r="DZ252" s="140" t="s">
        <v>1356</v>
      </c>
      <c r="EA252" s="160"/>
      <c r="EB252" s="154" t="e">
        <v>#N/A</v>
      </c>
      <c r="EC252" s="142" t="s">
        <v>288</v>
      </c>
      <c r="ED252" s="321"/>
    </row>
    <row r="253" spans="1:134" s="107" customFormat="1" hidden="1" x14ac:dyDescent="0.3">
      <c r="A253" s="145"/>
      <c r="B253" s="145" t="s">
        <v>1357</v>
      </c>
      <c r="C253" s="181">
        <v>1121875719</v>
      </c>
      <c r="D253" s="145" t="s">
        <v>457</v>
      </c>
      <c r="E253" s="145" t="s">
        <v>291</v>
      </c>
      <c r="F253" s="145" t="s">
        <v>2023</v>
      </c>
      <c r="G253" s="98">
        <v>46036</v>
      </c>
      <c r="H253" s="104">
        <v>20551907</v>
      </c>
      <c r="I253" s="145" t="s">
        <v>1931</v>
      </c>
      <c r="J253" s="98">
        <v>46036</v>
      </c>
      <c r="K253" s="98">
        <v>46218</v>
      </c>
      <c r="L253" s="145" t="s">
        <v>288</v>
      </c>
      <c r="M253" s="145" t="s">
        <v>288</v>
      </c>
      <c r="N253" s="145" t="s">
        <v>288</v>
      </c>
      <c r="O253" s="122">
        <v>7</v>
      </c>
      <c r="P253" s="104">
        <v>1919684</v>
      </c>
      <c r="Q253" s="150">
        <v>46036</v>
      </c>
      <c r="R253" s="320">
        <v>46053</v>
      </c>
      <c r="S253" s="104">
        <v>3387677</v>
      </c>
      <c r="T253" s="101">
        <v>46054</v>
      </c>
      <c r="U253" s="235">
        <v>46081</v>
      </c>
      <c r="V253" s="104">
        <v>3387677</v>
      </c>
      <c r="W253" s="101">
        <v>46082</v>
      </c>
      <c r="X253" s="320">
        <v>46112</v>
      </c>
      <c r="Y253" s="104">
        <v>3387677</v>
      </c>
      <c r="Z253" s="141">
        <v>46113</v>
      </c>
      <c r="AA253" s="235">
        <v>46142</v>
      </c>
      <c r="AB253" s="104">
        <v>3387677</v>
      </c>
      <c r="AC253" s="141">
        <v>46143</v>
      </c>
      <c r="AD253" s="235">
        <v>46173</v>
      </c>
      <c r="AE253" s="104">
        <v>3387677</v>
      </c>
      <c r="AF253" s="141">
        <v>46174</v>
      </c>
      <c r="AG253" s="235">
        <v>46203</v>
      </c>
      <c r="AH253" s="102">
        <v>1693838</v>
      </c>
      <c r="AI253" s="141">
        <v>46204</v>
      </c>
      <c r="AJ253" s="141">
        <v>46218</v>
      </c>
      <c r="AK253" s="110"/>
      <c r="AN253" s="151"/>
      <c r="AQ253" s="151"/>
      <c r="AT253" s="151"/>
      <c r="AW253" s="151"/>
      <c r="BI253" s="139" t="s">
        <v>709</v>
      </c>
      <c r="BJ253" s="140" t="s">
        <v>710</v>
      </c>
      <c r="BK253" s="139" t="s">
        <v>711</v>
      </c>
      <c r="BL253" s="122">
        <v>42</v>
      </c>
      <c r="BM253" s="141">
        <v>46036</v>
      </c>
      <c r="BN253" s="156">
        <v>198857942</v>
      </c>
      <c r="BO253" s="139">
        <v>264</v>
      </c>
      <c r="BP253" s="141">
        <v>46036</v>
      </c>
      <c r="BQ253" s="153">
        <v>20551907</v>
      </c>
      <c r="BR253" s="120"/>
      <c r="BS253" s="121"/>
      <c r="BY253" s="142"/>
      <c r="BZ253" s="151"/>
      <c r="CC253" s="151"/>
      <c r="CF253" s="108"/>
      <c r="CG253" s="108"/>
      <c r="CH253" s="108"/>
      <c r="CI253" s="108"/>
      <c r="CJ253" s="108"/>
      <c r="CK253" s="108"/>
      <c r="CL253" s="108"/>
      <c r="CM253" s="108"/>
      <c r="CN253" s="108"/>
      <c r="CO253" s="108"/>
      <c r="CP253" s="108"/>
      <c r="CQ253" s="108"/>
      <c r="CR253" s="108"/>
      <c r="CS253" s="147" t="s">
        <v>2026</v>
      </c>
      <c r="CT253" s="99">
        <v>1121875719</v>
      </c>
      <c r="CU253" s="139">
        <v>564</v>
      </c>
      <c r="CV253" s="139" t="s">
        <v>779</v>
      </c>
      <c r="CY253" s="143">
        <v>8299</v>
      </c>
      <c r="CZ253" s="143" t="s">
        <v>290</v>
      </c>
      <c r="DA253" s="318">
        <f t="shared" si="12"/>
        <v>20551907</v>
      </c>
      <c r="DB253" s="319">
        <f t="shared" si="13"/>
        <v>0</v>
      </c>
      <c r="DC253" s="318">
        <f t="shared" si="14"/>
        <v>0</v>
      </c>
      <c r="DZ253" s="140" t="s">
        <v>1358</v>
      </c>
      <c r="EA253" s="160"/>
      <c r="EB253" s="154" t="e">
        <v>#N/A</v>
      </c>
      <c r="EC253" s="142" t="s">
        <v>288</v>
      </c>
      <c r="ED253" s="321"/>
    </row>
    <row r="254" spans="1:134" s="107" customFormat="1" hidden="1" x14ac:dyDescent="0.3">
      <c r="A254" s="145"/>
      <c r="B254" s="145" t="s">
        <v>1359</v>
      </c>
      <c r="C254" s="183">
        <v>1010066901</v>
      </c>
      <c r="D254" s="107" t="s">
        <v>611</v>
      </c>
      <c r="E254" s="145" t="s">
        <v>291</v>
      </c>
      <c r="F254" s="145" t="s">
        <v>2023</v>
      </c>
      <c r="G254" s="98">
        <v>46036</v>
      </c>
      <c r="H254" s="104">
        <v>20551907</v>
      </c>
      <c r="I254" s="145" t="s">
        <v>1931</v>
      </c>
      <c r="J254" s="98">
        <v>46036</v>
      </c>
      <c r="K254" s="98">
        <v>46218</v>
      </c>
      <c r="L254" s="145" t="s">
        <v>288</v>
      </c>
      <c r="M254" s="145" t="s">
        <v>288</v>
      </c>
      <c r="N254" s="145" t="s">
        <v>288</v>
      </c>
      <c r="O254" s="122">
        <v>7</v>
      </c>
      <c r="P254" s="104">
        <v>1919684</v>
      </c>
      <c r="Q254" s="150">
        <v>46036</v>
      </c>
      <c r="R254" s="320">
        <v>46053</v>
      </c>
      <c r="S254" s="104">
        <v>3387677</v>
      </c>
      <c r="T254" s="101">
        <v>46054</v>
      </c>
      <c r="U254" s="235">
        <v>46081</v>
      </c>
      <c r="V254" s="104">
        <v>3387677</v>
      </c>
      <c r="W254" s="101">
        <v>46082</v>
      </c>
      <c r="X254" s="320">
        <v>46112</v>
      </c>
      <c r="Y254" s="104">
        <v>3387677</v>
      </c>
      <c r="Z254" s="141">
        <v>46113</v>
      </c>
      <c r="AA254" s="235">
        <v>46142</v>
      </c>
      <c r="AB254" s="104">
        <v>3387677</v>
      </c>
      <c r="AC254" s="141">
        <v>46143</v>
      </c>
      <c r="AD254" s="235">
        <v>46173</v>
      </c>
      <c r="AE254" s="104">
        <v>3387677</v>
      </c>
      <c r="AF254" s="141">
        <v>46174</v>
      </c>
      <c r="AG254" s="235">
        <v>46203</v>
      </c>
      <c r="AH254" s="102">
        <v>1693838</v>
      </c>
      <c r="AI254" s="141">
        <v>46204</v>
      </c>
      <c r="AJ254" s="141">
        <v>46218</v>
      </c>
      <c r="AK254" s="110"/>
      <c r="AN254" s="151"/>
      <c r="AQ254" s="151"/>
      <c r="AT254" s="151"/>
      <c r="AW254" s="151"/>
      <c r="BI254" s="139" t="s">
        <v>709</v>
      </c>
      <c r="BJ254" s="140" t="s">
        <v>710</v>
      </c>
      <c r="BK254" s="139" t="s">
        <v>711</v>
      </c>
      <c r="BL254" s="122">
        <v>42</v>
      </c>
      <c r="BM254" s="141">
        <v>46036</v>
      </c>
      <c r="BN254" s="156">
        <v>198857942</v>
      </c>
      <c r="BO254" s="139">
        <v>265</v>
      </c>
      <c r="BP254" s="141">
        <v>46036</v>
      </c>
      <c r="BQ254" s="153">
        <v>20551907</v>
      </c>
      <c r="BR254" s="120"/>
      <c r="BS254" s="121"/>
      <c r="BY254" s="142"/>
      <c r="BZ254" s="151"/>
      <c r="CC254" s="151"/>
      <c r="CF254" s="108"/>
      <c r="CG254" s="108"/>
      <c r="CH254" s="108"/>
      <c r="CI254" s="108"/>
      <c r="CJ254" s="108"/>
      <c r="CK254" s="108"/>
      <c r="CL254" s="108"/>
      <c r="CM254" s="108"/>
      <c r="CN254" s="108"/>
      <c r="CO254" s="108"/>
      <c r="CP254" s="121"/>
      <c r="CQ254" s="108"/>
      <c r="CR254" s="108"/>
      <c r="CS254" s="147" t="s">
        <v>2027</v>
      </c>
      <c r="CT254" s="149">
        <v>1010066901</v>
      </c>
      <c r="CU254" s="139">
        <v>564</v>
      </c>
      <c r="CV254" s="139" t="s">
        <v>779</v>
      </c>
      <c r="CY254" s="143">
        <v>8299</v>
      </c>
      <c r="CZ254" s="143" t="s">
        <v>290</v>
      </c>
      <c r="DA254" s="318">
        <f t="shared" si="12"/>
        <v>20551907</v>
      </c>
      <c r="DB254" s="319">
        <f t="shared" si="13"/>
        <v>0</v>
      </c>
      <c r="DC254" s="318">
        <f t="shared" si="14"/>
        <v>0</v>
      </c>
      <c r="DZ254" s="140" t="s">
        <v>1360</v>
      </c>
      <c r="EA254" s="160"/>
      <c r="EB254" s="154" t="e">
        <v>#N/A</v>
      </c>
      <c r="EC254" s="142" t="s">
        <v>288</v>
      </c>
      <c r="ED254" s="321"/>
    </row>
    <row r="255" spans="1:134" s="107" customFormat="1" hidden="1" x14ac:dyDescent="0.3">
      <c r="A255" s="145"/>
      <c r="B255" s="145" t="s">
        <v>1361</v>
      </c>
      <c r="C255" s="183">
        <v>1123863846</v>
      </c>
      <c r="D255" s="107" t="s">
        <v>886</v>
      </c>
      <c r="E255" s="145" t="s">
        <v>291</v>
      </c>
      <c r="F255" s="145" t="s">
        <v>2023</v>
      </c>
      <c r="G255" s="98">
        <v>46036</v>
      </c>
      <c r="H255" s="104">
        <v>20551907</v>
      </c>
      <c r="I255" s="145" t="s">
        <v>1931</v>
      </c>
      <c r="J255" s="98">
        <v>46036</v>
      </c>
      <c r="K255" s="98">
        <v>46218</v>
      </c>
      <c r="L255" s="145" t="s">
        <v>288</v>
      </c>
      <c r="M255" s="145" t="s">
        <v>288</v>
      </c>
      <c r="N255" s="145" t="s">
        <v>288</v>
      </c>
      <c r="O255" s="122">
        <v>7</v>
      </c>
      <c r="P255" s="104">
        <v>1919684</v>
      </c>
      <c r="Q255" s="150">
        <v>46036</v>
      </c>
      <c r="R255" s="320">
        <v>46053</v>
      </c>
      <c r="S255" s="104">
        <v>3387677</v>
      </c>
      <c r="T255" s="101">
        <v>46054</v>
      </c>
      <c r="U255" s="235">
        <v>46081</v>
      </c>
      <c r="V255" s="104">
        <v>3387677</v>
      </c>
      <c r="W255" s="101">
        <v>46082</v>
      </c>
      <c r="X255" s="320">
        <v>46112</v>
      </c>
      <c r="Y255" s="104">
        <v>3387677</v>
      </c>
      <c r="Z255" s="141">
        <v>46113</v>
      </c>
      <c r="AA255" s="235">
        <v>46142</v>
      </c>
      <c r="AB255" s="104">
        <v>3387677</v>
      </c>
      <c r="AC255" s="141">
        <v>46143</v>
      </c>
      <c r="AD255" s="235">
        <v>46173</v>
      </c>
      <c r="AE255" s="104">
        <v>3387677</v>
      </c>
      <c r="AF255" s="141">
        <v>46174</v>
      </c>
      <c r="AG255" s="235">
        <v>46203</v>
      </c>
      <c r="AH255" s="102">
        <v>1693838</v>
      </c>
      <c r="AI255" s="141">
        <v>46204</v>
      </c>
      <c r="AJ255" s="141">
        <v>46218</v>
      </c>
      <c r="AK255" s="110"/>
      <c r="AN255" s="151"/>
      <c r="AQ255" s="151"/>
      <c r="AT255" s="151"/>
      <c r="AW255" s="151"/>
      <c r="BI255" s="139" t="s">
        <v>709</v>
      </c>
      <c r="BJ255" s="140" t="s">
        <v>710</v>
      </c>
      <c r="BK255" s="139" t="s">
        <v>711</v>
      </c>
      <c r="BL255" s="122">
        <v>42</v>
      </c>
      <c r="BM255" s="141">
        <v>46036</v>
      </c>
      <c r="BN255" s="156">
        <v>198857942</v>
      </c>
      <c r="BO255" s="139">
        <v>266</v>
      </c>
      <c r="BP255" s="141">
        <v>46036</v>
      </c>
      <c r="BQ255" s="153">
        <v>20551907</v>
      </c>
      <c r="BR255" s="120"/>
      <c r="BS255" s="121"/>
      <c r="BY255" s="142"/>
      <c r="BZ255" s="151"/>
      <c r="CC255" s="151"/>
      <c r="CF255" s="108"/>
      <c r="CG255" s="108"/>
      <c r="CH255" s="108"/>
      <c r="CI255" s="108"/>
      <c r="CJ255" s="108"/>
      <c r="CK255" s="108"/>
      <c r="CL255" s="108"/>
      <c r="CM255" s="108"/>
      <c r="CN255" s="108"/>
      <c r="CO255" s="108"/>
      <c r="CP255" s="108"/>
      <c r="CQ255" s="108"/>
      <c r="CR255" s="108"/>
      <c r="CS255" s="147" t="s">
        <v>2028</v>
      </c>
      <c r="CT255" s="149">
        <v>1123863846.4000001</v>
      </c>
      <c r="CU255" s="139">
        <v>564</v>
      </c>
      <c r="CV255" s="139" t="s">
        <v>779</v>
      </c>
      <c r="CY255" s="170">
        <v>9511</v>
      </c>
      <c r="CZ255" s="140" t="s">
        <v>932</v>
      </c>
      <c r="DA255" s="318">
        <f t="shared" si="12"/>
        <v>20551907</v>
      </c>
      <c r="DB255" s="319">
        <f t="shared" si="13"/>
        <v>0</v>
      </c>
      <c r="DC255" s="318">
        <f t="shared" si="14"/>
        <v>0</v>
      </c>
      <c r="DZ255" s="140" t="s">
        <v>1362</v>
      </c>
      <c r="EA255" s="160"/>
      <c r="EB255" s="154" t="e">
        <v>#N/A</v>
      </c>
      <c r="EC255" s="142" t="s">
        <v>288</v>
      </c>
      <c r="ED255" s="321"/>
    </row>
    <row r="256" spans="1:134" s="107" customFormat="1" hidden="1" x14ac:dyDescent="0.3">
      <c r="A256" s="145"/>
      <c r="B256" s="145" t="s">
        <v>1455</v>
      </c>
      <c r="C256" s="181">
        <v>80768541</v>
      </c>
      <c r="D256" s="145" t="s">
        <v>617</v>
      </c>
      <c r="E256" s="145" t="s">
        <v>291</v>
      </c>
      <c r="F256" s="145" t="s">
        <v>2029</v>
      </c>
      <c r="G256" s="98">
        <v>46036</v>
      </c>
      <c r="H256" s="104">
        <v>24833560</v>
      </c>
      <c r="I256" s="145" t="s">
        <v>1931</v>
      </c>
      <c r="J256" s="98">
        <v>46036</v>
      </c>
      <c r="K256" s="98">
        <v>46218</v>
      </c>
      <c r="L256" s="145" t="s">
        <v>288</v>
      </c>
      <c r="M256" s="145" t="s">
        <v>288</v>
      </c>
      <c r="N256" s="145" t="s">
        <v>288</v>
      </c>
      <c r="O256" s="122">
        <v>7</v>
      </c>
      <c r="P256" s="104">
        <v>2319618</v>
      </c>
      <c r="Q256" s="150">
        <v>46036</v>
      </c>
      <c r="R256" s="320">
        <v>46053</v>
      </c>
      <c r="S256" s="104">
        <v>4093444</v>
      </c>
      <c r="T256" s="101">
        <v>46054</v>
      </c>
      <c r="U256" s="235">
        <v>46081</v>
      </c>
      <c r="V256" s="104">
        <v>4093444</v>
      </c>
      <c r="W256" s="101">
        <v>46082</v>
      </c>
      <c r="X256" s="320">
        <v>46112</v>
      </c>
      <c r="Y256" s="104">
        <v>4093444</v>
      </c>
      <c r="Z256" s="141">
        <v>46113</v>
      </c>
      <c r="AA256" s="235">
        <v>46142</v>
      </c>
      <c r="AB256" s="104">
        <v>4093444</v>
      </c>
      <c r="AC256" s="141">
        <v>46143</v>
      </c>
      <c r="AD256" s="235">
        <v>46173</v>
      </c>
      <c r="AE256" s="104">
        <v>4093444</v>
      </c>
      <c r="AF256" s="141">
        <v>46174</v>
      </c>
      <c r="AG256" s="235">
        <v>46203</v>
      </c>
      <c r="AH256" s="102">
        <v>2046722</v>
      </c>
      <c r="AI256" s="141">
        <v>46204</v>
      </c>
      <c r="AJ256" s="141">
        <v>46218</v>
      </c>
      <c r="AK256" s="110"/>
      <c r="AN256" s="151"/>
      <c r="AQ256" s="151"/>
      <c r="AT256" s="151"/>
      <c r="AW256" s="151"/>
      <c r="BI256" s="138" t="s">
        <v>703</v>
      </c>
      <c r="BJ256" s="138" t="s">
        <v>712</v>
      </c>
      <c r="BK256" s="138" t="s">
        <v>280</v>
      </c>
      <c r="BL256" s="122">
        <v>44</v>
      </c>
      <c r="BM256" s="141">
        <v>46036</v>
      </c>
      <c r="BN256" s="156">
        <v>49667120</v>
      </c>
      <c r="BO256" s="139">
        <v>275</v>
      </c>
      <c r="BP256" s="141">
        <v>46036</v>
      </c>
      <c r="BQ256" s="153">
        <v>24833560</v>
      </c>
      <c r="BR256" s="120"/>
      <c r="BS256" s="121"/>
      <c r="BY256" s="142"/>
      <c r="BZ256" s="151"/>
      <c r="CC256" s="151"/>
      <c r="CF256" s="108"/>
      <c r="CG256" s="108"/>
      <c r="CH256" s="108"/>
      <c r="CI256" s="108"/>
      <c r="CJ256" s="108"/>
      <c r="CK256" s="108"/>
      <c r="CL256" s="108"/>
      <c r="CM256" s="108"/>
      <c r="CN256" s="108"/>
      <c r="CO256" s="108"/>
      <c r="CP256" s="121"/>
      <c r="CQ256" s="108"/>
      <c r="CR256" s="108"/>
      <c r="CS256" s="147" t="s">
        <v>1259</v>
      </c>
      <c r="CT256" s="148">
        <v>80768541</v>
      </c>
      <c r="CU256" s="139">
        <v>530</v>
      </c>
      <c r="CV256" s="139" t="s">
        <v>781</v>
      </c>
      <c r="CY256" s="143">
        <v>8299</v>
      </c>
      <c r="CZ256" s="143" t="s">
        <v>290</v>
      </c>
      <c r="DA256" s="318">
        <f t="shared" si="12"/>
        <v>24833560</v>
      </c>
      <c r="DB256" s="319">
        <f t="shared" si="13"/>
        <v>0</v>
      </c>
      <c r="DC256" s="318">
        <f t="shared" si="14"/>
        <v>0</v>
      </c>
      <c r="DZ256" s="140" t="s">
        <v>1456</v>
      </c>
      <c r="EA256" s="160"/>
      <c r="EB256" s="154" t="e">
        <v>#N/A</v>
      </c>
      <c r="EC256" s="142" t="s">
        <v>288</v>
      </c>
      <c r="ED256" s="321"/>
    </row>
    <row r="257" spans="1:134" s="107" customFormat="1" hidden="1" x14ac:dyDescent="0.3">
      <c r="A257" s="145"/>
      <c r="B257" s="145" t="s">
        <v>1457</v>
      </c>
      <c r="C257" s="181">
        <v>1022386794</v>
      </c>
      <c r="D257" s="145" t="s">
        <v>618</v>
      </c>
      <c r="E257" s="145" t="s">
        <v>291</v>
      </c>
      <c r="F257" s="145" t="s">
        <v>2029</v>
      </c>
      <c r="G257" s="98">
        <v>46036</v>
      </c>
      <c r="H257" s="104">
        <v>24833560</v>
      </c>
      <c r="I257" s="145" t="s">
        <v>1931</v>
      </c>
      <c r="J257" s="98">
        <v>46036</v>
      </c>
      <c r="K257" s="98">
        <v>46218</v>
      </c>
      <c r="L257" s="145" t="s">
        <v>288</v>
      </c>
      <c r="M257" s="145" t="s">
        <v>288</v>
      </c>
      <c r="N257" s="145" t="s">
        <v>288</v>
      </c>
      <c r="O257" s="122">
        <v>7</v>
      </c>
      <c r="P257" s="104">
        <v>2319618</v>
      </c>
      <c r="Q257" s="150">
        <v>46036</v>
      </c>
      <c r="R257" s="320">
        <v>46053</v>
      </c>
      <c r="S257" s="104">
        <v>4093444</v>
      </c>
      <c r="T257" s="101">
        <v>46054</v>
      </c>
      <c r="U257" s="235">
        <v>46081</v>
      </c>
      <c r="V257" s="104">
        <v>4093444</v>
      </c>
      <c r="W257" s="101">
        <v>46082</v>
      </c>
      <c r="X257" s="320">
        <v>46112</v>
      </c>
      <c r="Y257" s="104">
        <v>4093444</v>
      </c>
      <c r="Z257" s="141">
        <v>46113</v>
      </c>
      <c r="AA257" s="235">
        <v>46142</v>
      </c>
      <c r="AB257" s="104">
        <v>4093444</v>
      </c>
      <c r="AC257" s="141">
        <v>46143</v>
      </c>
      <c r="AD257" s="235">
        <v>46173</v>
      </c>
      <c r="AE257" s="104">
        <v>4093444</v>
      </c>
      <c r="AF257" s="141">
        <v>46174</v>
      </c>
      <c r="AG257" s="235">
        <v>46203</v>
      </c>
      <c r="AH257" s="102">
        <v>2046722</v>
      </c>
      <c r="AI257" s="141">
        <v>46204</v>
      </c>
      <c r="AJ257" s="141">
        <v>46218</v>
      </c>
      <c r="AK257" s="110"/>
      <c r="AN257" s="151"/>
      <c r="AQ257" s="151"/>
      <c r="AT257" s="151"/>
      <c r="AW257" s="151"/>
      <c r="BI257" s="138" t="s">
        <v>703</v>
      </c>
      <c r="BJ257" s="138" t="s">
        <v>712</v>
      </c>
      <c r="BK257" s="138" t="s">
        <v>280</v>
      </c>
      <c r="BL257" s="122">
        <v>44</v>
      </c>
      <c r="BM257" s="141">
        <v>46036</v>
      </c>
      <c r="BN257" s="156">
        <v>49667120</v>
      </c>
      <c r="BO257" s="139">
        <v>276</v>
      </c>
      <c r="BP257" s="141">
        <v>46036</v>
      </c>
      <c r="BQ257" s="153">
        <v>24833560</v>
      </c>
      <c r="BR257" s="120"/>
      <c r="BS257" s="121"/>
      <c r="BY257" s="142"/>
      <c r="BZ257" s="151"/>
      <c r="CC257" s="151"/>
      <c r="CF257" s="108"/>
      <c r="CG257" s="108"/>
      <c r="CH257" s="108"/>
      <c r="CI257" s="108"/>
      <c r="CJ257" s="108"/>
      <c r="CK257" s="108"/>
      <c r="CL257" s="108"/>
      <c r="CM257" s="108"/>
      <c r="CN257" s="108"/>
      <c r="CO257" s="108"/>
      <c r="CP257" s="121"/>
      <c r="CQ257" s="108"/>
      <c r="CR257" s="108"/>
      <c r="CS257" s="147" t="s">
        <v>1260</v>
      </c>
      <c r="CT257" s="148">
        <v>1022386794</v>
      </c>
      <c r="CU257" s="139">
        <v>530</v>
      </c>
      <c r="CV257" s="139" t="s">
        <v>781</v>
      </c>
      <c r="CY257" s="143">
        <v>7490</v>
      </c>
      <c r="CZ257" s="143" t="s">
        <v>290</v>
      </c>
      <c r="DA257" s="318">
        <f t="shared" si="12"/>
        <v>24833560</v>
      </c>
      <c r="DB257" s="319">
        <f t="shared" si="13"/>
        <v>0</v>
      </c>
      <c r="DC257" s="318">
        <f t="shared" si="14"/>
        <v>0</v>
      </c>
      <c r="DZ257" s="140" t="s">
        <v>1458</v>
      </c>
      <c r="EA257" s="160"/>
      <c r="EB257" s="154" t="e">
        <v>#N/A</v>
      </c>
      <c r="EC257" s="142" t="s">
        <v>288</v>
      </c>
      <c r="ED257" s="321"/>
    </row>
    <row r="258" spans="1:134" s="107" customFormat="1" hidden="1" x14ac:dyDescent="0.3">
      <c r="A258" s="145"/>
      <c r="B258" s="145" t="s">
        <v>1375</v>
      </c>
      <c r="C258" s="181">
        <v>1121831200</v>
      </c>
      <c r="D258" s="145" t="s">
        <v>619</v>
      </c>
      <c r="E258" s="145" t="s">
        <v>291</v>
      </c>
      <c r="F258" s="145" t="s">
        <v>2030</v>
      </c>
      <c r="G258" s="98">
        <v>46036</v>
      </c>
      <c r="H258" s="104">
        <v>24833560</v>
      </c>
      <c r="I258" s="145" t="s">
        <v>1931</v>
      </c>
      <c r="J258" s="98">
        <v>46036</v>
      </c>
      <c r="K258" s="98">
        <v>46218</v>
      </c>
      <c r="L258" s="145" t="s">
        <v>288</v>
      </c>
      <c r="M258" s="145" t="s">
        <v>288</v>
      </c>
      <c r="N258" s="145" t="s">
        <v>288</v>
      </c>
      <c r="O258" s="122">
        <v>7</v>
      </c>
      <c r="P258" s="104">
        <v>2319618</v>
      </c>
      <c r="Q258" s="150">
        <v>46036</v>
      </c>
      <c r="R258" s="320">
        <v>46053</v>
      </c>
      <c r="S258" s="104">
        <v>4093444</v>
      </c>
      <c r="T258" s="101">
        <v>46054</v>
      </c>
      <c r="U258" s="235">
        <v>46081</v>
      </c>
      <c r="V258" s="104">
        <v>4093444</v>
      </c>
      <c r="W258" s="101">
        <v>46082</v>
      </c>
      <c r="X258" s="320">
        <v>46112</v>
      </c>
      <c r="Y258" s="104">
        <v>4093444</v>
      </c>
      <c r="Z258" s="141">
        <v>46113</v>
      </c>
      <c r="AA258" s="235">
        <v>46142</v>
      </c>
      <c r="AB258" s="104">
        <v>4093444</v>
      </c>
      <c r="AC258" s="141">
        <v>46143</v>
      </c>
      <c r="AD258" s="235">
        <v>46173</v>
      </c>
      <c r="AE258" s="104">
        <v>4093444</v>
      </c>
      <c r="AF258" s="141">
        <v>46174</v>
      </c>
      <c r="AG258" s="235">
        <v>46203</v>
      </c>
      <c r="AH258" s="102">
        <v>2046722</v>
      </c>
      <c r="AI258" s="141">
        <v>46204</v>
      </c>
      <c r="AJ258" s="141">
        <v>46218</v>
      </c>
      <c r="AK258" s="110"/>
      <c r="AN258" s="151"/>
      <c r="AQ258" s="151"/>
      <c r="AT258" s="151"/>
      <c r="AW258" s="151"/>
      <c r="BI258" s="138" t="s">
        <v>270</v>
      </c>
      <c r="BJ258" s="139" t="s">
        <v>713</v>
      </c>
      <c r="BK258" s="138" t="s">
        <v>346</v>
      </c>
      <c r="BL258" s="122">
        <v>46</v>
      </c>
      <c r="BM258" s="141">
        <v>46036</v>
      </c>
      <c r="BN258" s="156">
        <v>238875684</v>
      </c>
      <c r="BO258" s="139">
        <v>278</v>
      </c>
      <c r="BP258" s="141">
        <v>46036</v>
      </c>
      <c r="BQ258" s="153">
        <v>24833560</v>
      </c>
      <c r="BR258" s="120"/>
      <c r="BS258" s="121"/>
      <c r="BY258" s="142"/>
      <c r="BZ258" s="151"/>
      <c r="CC258" s="151"/>
      <c r="CF258" s="108"/>
      <c r="CG258" s="108"/>
      <c r="CH258" s="108"/>
      <c r="CI258" s="108"/>
      <c r="CJ258" s="108"/>
      <c r="CK258" s="108"/>
      <c r="CL258" s="108"/>
      <c r="CM258" s="108"/>
      <c r="CN258" s="108"/>
      <c r="CO258" s="108"/>
      <c r="CP258" s="108"/>
      <c r="CQ258" s="108"/>
      <c r="CR258" s="108"/>
      <c r="CS258" s="147" t="s">
        <v>2031</v>
      </c>
      <c r="CT258" s="148">
        <v>1121831200</v>
      </c>
      <c r="CU258" s="139">
        <v>562</v>
      </c>
      <c r="CV258" s="139" t="s">
        <v>782</v>
      </c>
      <c r="CY258" s="143">
        <v>7490</v>
      </c>
      <c r="CZ258" s="143" t="s">
        <v>290</v>
      </c>
      <c r="DA258" s="318">
        <f t="shared" si="12"/>
        <v>24833560</v>
      </c>
      <c r="DB258" s="319">
        <f t="shared" si="13"/>
        <v>0</v>
      </c>
      <c r="DC258" s="318">
        <f t="shared" si="14"/>
        <v>0</v>
      </c>
      <c r="DZ258" s="140" t="s">
        <v>1376</v>
      </c>
      <c r="EA258" s="160"/>
      <c r="EB258" s="154" t="e">
        <v>#N/A</v>
      </c>
      <c r="EC258" s="142" t="s">
        <v>288</v>
      </c>
      <c r="ED258" s="321"/>
    </row>
    <row r="259" spans="1:134" s="107" customFormat="1" hidden="1" x14ac:dyDescent="0.3">
      <c r="A259" s="145"/>
      <c r="B259" s="145" t="s">
        <v>1377</v>
      </c>
      <c r="C259" s="181">
        <v>40329528</v>
      </c>
      <c r="D259" s="145" t="s">
        <v>620</v>
      </c>
      <c r="E259" s="145" t="s">
        <v>291</v>
      </c>
      <c r="F259" s="145" t="s">
        <v>2030</v>
      </c>
      <c r="G259" s="98">
        <v>46036</v>
      </c>
      <c r="H259" s="104">
        <v>24833560</v>
      </c>
      <c r="I259" s="145" t="s">
        <v>1931</v>
      </c>
      <c r="J259" s="98">
        <v>46036</v>
      </c>
      <c r="K259" s="98">
        <v>46218</v>
      </c>
      <c r="L259" s="145" t="s">
        <v>288</v>
      </c>
      <c r="M259" s="145" t="s">
        <v>288</v>
      </c>
      <c r="N259" s="145" t="s">
        <v>288</v>
      </c>
      <c r="O259" s="122">
        <v>7</v>
      </c>
      <c r="P259" s="104">
        <v>2319618</v>
      </c>
      <c r="Q259" s="150">
        <v>46036</v>
      </c>
      <c r="R259" s="320">
        <v>46053</v>
      </c>
      <c r="S259" s="104">
        <v>4093444</v>
      </c>
      <c r="T259" s="101">
        <v>46054</v>
      </c>
      <c r="U259" s="235">
        <v>46081</v>
      </c>
      <c r="V259" s="104">
        <v>4093444</v>
      </c>
      <c r="W259" s="101">
        <v>46082</v>
      </c>
      <c r="X259" s="320">
        <v>46112</v>
      </c>
      <c r="Y259" s="104">
        <v>4093444</v>
      </c>
      <c r="Z259" s="141">
        <v>46113</v>
      </c>
      <c r="AA259" s="235">
        <v>46142</v>
      </c>
      <c r="AB259" s="104">
        <v>4093444</v>
      </c>
      <c r="AC259" s="141">
        <v>46143</v>
      </c>
      <c r="AD259" s="235">
        <v>46173</v>
      </c>
      <c r="AE259" s="104">
        <v>4093444</v>
      </c>
      <c r="AF259" s="141">
        <v>46174</v>
      </c>
      <c r="AG259" s="235">
        <v>46203</v>
      </c>
      <c r="AH259" s="102">
        <v>2046722</v>
      </c>
      <c r="AI259" s="141">
        <v>46204</v>
      </c>
      <c r="AJ259" s="141">
        <v>46218</v>
      </c>
      <c r="AK259" s="110"/>
      <c r="AN259" s="151"/>
      <c r="AQ259" s="151"/>
      <c r="AT259" s="151"/>
      <c r="AW259" s="151"/>
      <c r="BI259" s="138" t="s">
        <v>270</v>
      </c>
      <c r="BJ259" s="139" t="s">
        <v>713</v>
      </c>
      <c r="BK259" s="138" t="s">
        <v>346</v>
      </c>
      <c r="BL259" s="122">
        <v>46</v>
      </c>
      <c r="BM259" s="141">
        <v>46036</v>
      </c>
      <c r="BN259" s="156">
        <v>238875684</v>
      </c>
      <c r="BO259" s="139">
        <v>279</v>
      </c>
      <c r="BP259" s="141">
        <v>46036</v>
      </c>
      <c r="BQ259" s="153">
        <v>24833560</v>
      </c>
      <c r="BR259" s="120"/>
      <c r="BS259" s="121"/>
      <c r="BY259" s="142"/>
      <c r="BZ259" s="151"/>
      <c r="CC259" s="151"/>
      <c r="CF259" s="108"/>
      <c r="CG259" s="108"/>
      <c r="CH259" s="108"/>
      <c r="CI259" s="108"/>
      <c r="CJ259" s="108"/>
      <c r="CK259" s="108"/>
      <c r="CL259" s="108"/>
      <c r="CM259" s="108"/>
      <c r="CN259" s="108"/>
      <c r="CO259" s="108"/>
      <c r="CP259" s="121"/>
      <c r="CQ259" s="108"/>
      <c r="CR259" s="108"/>
      <c r="CS259" s="147" t="s">
        <v>2032</v>
      </c>
      <c r="CT259" s="99">
        <v>40329528.600000001</v>
      </c>
      <c r="CU259" s="139">
        <v>562</v>
      </c>
      <c r="CV259" s="139" t="s">
        <v>782</v>
      </c>
      <c r="CY259" s="143">
        <v>8299</v>
      </c>
      <c r="CZ259" s="143" t="s">
        <v>290</v>
      </c>
      <c r="DA259" s="318">
        <f t="shared" si="12"/>
        <v>24833560</v>
      </c>
      <c r="DB259" s="319">
        <f t="shared" si="13"/>
        <v>0</v>
      </c>
      <c r="DC259" s="318">
        <f t="shared" si="14"/>
        <v>0</v>
      </c>
      <c r="DZ259" s="140" t="s">
        <v>1378</v>
      </c>
      <c r="EA259" s="160"/>
      <c r="EB259" s="154" t="e">
        <v>#N/A</v>
      </c>
      <c r="EC259" s="142" t="s">
        <v>288</v>
      </c>
      <c r="ED259" s="321"/>
    </row>
    <row r="260" spans="1:134" s="107" customFormat="1" hidden="1" x14ac:dyDescent="0.3">
      <c r="A260" s="145"/>
      <c r="B260" s="145" t="s">
        <v>1379</v>
      </c>
      <c r="C260" s="181">
        <v>1121832301</v>
      </c>
      <c r="D260" s="145" t="s">
        <v>621</v>
      </c>
      <c r="E260" s="145" t="s">
        <v>291</v>
      </c>
      <c r="F260" s="145" t="s">
        <v>2030</v>
      </c>
      <c r="G260" s="98">
        <v>46036</v>
      </c>
      <c r="H260" s="104">
        <v>24833560</v>
      </c>
      <c r="I260" s="145" t="s">
        <v>1931</v>
      </c>
      <c r="J260" s="98">
        <v>46036</v>
      </c>
      <c r="K260" s="98">
        <v>46218</v>
      </c>
      <c r="L260" s="145" t="s">
        <v>288</v>
      </c>
      <c r="M260" s="145" t="s">
        <v>288</v>
      </c>
      <c r="N260" s="145" t="s">
        <v>288</v>
      </c>
      <c r="O260" s="122">
        <v>7</v>
      </c>
      <c r="P260" s="104">
        <v>2319618</v>
      </c>
      <c r="Q260" s="150">
        <v>46036</v>
      </c>
      <c r="R260" s="320">
        <v>46053</v>
      </c>
      <c r="S260" s="104">
        <v>4093444</v>
      </c>
      <c r="T260" s="101">
        <v>46054</v>
      </c>
      <c r="U260" s="235">
        <v>46081</v>
      </c>
      <c r="V260" s="104">
        <v>4093444</v>
      </c>
      <c r="W260" s="101">
        <v>46082</v>
      </c>
      <c r="X260" s="320">
        <v>46112</v>
      </c>
      <c r="Y260" s="104">
        <v>4093444</v>
      </c>
      <c r="Z260" s="141">
        <v>46113</v>
      </c>
      <c r="AA260" s="235">
        <v>46142</v>
      </c>
      <c r="AB260" s="104">
        <v>4093444</v>
      </c>
      <c r="AC260" s="141">
        <v>46143</v>
      </c>
      <c r="AD260" s="235">
        <v>46173</v>
      </c>
      <c r="AE260" s="104">
        <v>4093444</v>
      </c>
      <c r="AF260" s="141">
        <v>46174</v>
      </c>
      <c r="AG260" s="235">
        <v>46203</v>
      </c>
      <c r="AH260" s="102">
        <v>2046722</v>
      </c>
      <c r="AI260" s="141">
        <v>46204</v>
      </c>
      <c r="AJ260" s="141">
        <v>46218</v>
      </c>
      <c r="AK260" s="110"/>
      <c r="AN260" s="151"/>
      <c r="AQ260" s="151"/>
      <c r="AT260" s="151"/>
      <c r="AW260" s="151"/>
      <c r="BI260" s="138" t="s">
        <v>270</v>
      </c>
      <c r="BJ260" s="139" t="s">
        <v>713</v>
      </c>
      <c r="BK260" s="138" t="s">
        <v>346</v>
      </c>
      <c r="BL260" s="122">
        <v>46</v>
      </c>
      <c r="BM260" s="141">
        <v>46036</v>
      </c>
      <c r="BN260" s="156">
        <v>238875684</v>
      </c>
      <c r="BO260" s="139">
        <v>280</v>
      </c>
      <c r="BP260" s="141">
        <v>46036</v>
      </c>
      <c r="BQ260" s="153">
        <v>24833560</v>
      </c>
      <c r="BR260" s="120"/>
      <c r="BS260" s="121"/>
      <c r="BY260" s="142"/>
      <c r="BZ260" s="151"/>
      <c r="CC260" s="151"/>
      <c r="CF260" s="108"/>
      <c r="CG260" s="108"/>
      <c r="CH260" s="108"/>
      <c r="CI260" s="108"/>
      <c r="CJ260" s="108"/>
      <c r="CK260" s="108"/>
      <c r="CL260" s="108"/>
      <c r="CM260" s="108"/>
      <c r="CN260" s="108"/>
      <c r="CO260" s="108"/>
      <c r="CP260" s="108"/>
      <c r="CQ260" s="108"/>
      <c r="CR260" s="108"/>
      <c r="CS260" s="147" t="s">
        <v>2033</v>
      </c>
      <c r="CT260" s="148">
        <v>1121832301</v>
      </c>
      <c r="CU260" s="139">
        <v>562</v>
      </c>
      <c r="CV260" s="139" t="s">
        <v>782</v>
      </c>
      <c r="CY260" s="143">
        <v>8299</v>
      </c>
      <c r="CZ260" s="143" t="s">
        <v>290</v>
      </c>
      <c r="DA260" s="318">
        <f t="shared" si="12"/>
        <v>24833560</v>
      </c>
      <c r="DB260" s="319">
        <f t="shared" si="13"/>
        <v>0</v>
      </c>
      <c r="DC260" s="318">
        <f t="shared" si="14"/>
        <v>0</v>
      </c>
      <c r="DZ260" s="140" t="s">
        <v>1380</v>
      </c>
      <c r="EA260" s="160"/>
      <c r="EB260" s="154" t="e">
        <v>#N/A</v>
      </c>
      <c r="EC260" s="142" t="s">
        <v>288</v>
      </c>
      <c r="ED260" s="321"/>
    </row>
    <row r="261" spans="1:134" s="107" customFormat="1" hidden="1" x14ac:dyDescent="0.3">
      <c r="A261" s="145"/>
      <c r="B261" s="145" t="s">
        <v>1381</v>
      </c>
      <c r="C261" s="183">
        <v>1121837760</v>
      </c>
      <c r="D261" s="145" t="s">
        <v>622</v>
      </c>
      <c r="E261" s="145" t="s">
        <v>291</v>
      </c>
      <c r="F261" s="145" t="s">
        <v>2030</v>
      </c>
      <c r="G261" s="98">
        <v>46036</v>
      </c>
      <c r="H261" s="104">
        <v>18331531</v>
      </c>
      <c r="I261" s="145" t="s">
        <v>1931</v>
      </c>
      <c r="J261" s="98">
        <v>46036</v>
      </c>
      <c r="K261" s="98">
        <v>46218</v>
      </c>
      <c r="L261" s="145" t="s">
        <v>288</v>
      </c>
      <c r="M261" s="145" t="s">
        <v>288</v>
      </c>
      <c r="N261" s="145" t="s">
        <v>288</v>
      </c>
      <c r="O261" s="122">
        <v>7</v>
      </c>
      <c r="P261" s="104">
        <v>1712286</v>
      </c>
      <c r="Q261" s="150">
        <v>46036</v>
      </c>
      <c r="R261" s="320">
        <v>46053</v>
      </c>
      <c r="S261" s="104">
        <v>3021681</v>
      </c>
      <c r="T261" s="101">
        <v>46054</v>
      </c>
      <c r="U261" s="235">
        <v>46081</v>
      </c>
      <c r="V261" s="104">
        <v>3021681</v>
      </c>
      <c r="W261" s="101">
        <v>46082</v>
      </c>
      <c r="X261" s="320">
        <v>46112</v>
      </c>
      <c r="Y261" s="104">
        <v>3021681</v>
      </c>
      <c r="Z261" s="141">
        <v>46113</v>
      </c>
      <c r="AA261" s="235">
        <v>46142</v>
      </c>
      <c r="AB261" s="104">
        <v>3021681</v>
      </c>
      <c r="AC261" s="141">
        <v>46143</v>
      </c>
      <c r="AD261" s="235">
        <v>46173</v>
      </c>
      <c r="AE261" s="104">
        <v>3021681</v>
      </c>
      <c r="AF261" s="141">
        <v>46174</v>
      </c>
      <c r="AG261" s="235">
        <v>46203</v>
      </c>
      <c r="AH261" s="102">
        <v>1510840</v>
      </c>
      <c r="AI261" s="141">
        <v>46204</v>
      </c>
      <c r="AJ261" s="141">
        <v>46218</v>
      </c>
      <c r="AK261" s="110"/>
      <c r="AN261" s="151"/>
      <c r="AQ261" s="151"/>
      <c r="AT261" s="151"/>
      <c r="AW261" s="151"/>
      <c r="BI261" s="138" t="s">
        <v>270</v>
      </c>
      <c r="BJ261" s="139" t="s">
        <v>713</v>
      </c>
      <c r="BK261" s="138" t="s">
        <v>346</v>
      </c>
      <c r="BL261" s="122">
        <v>46</v>
      </c>
      <c r="BM261" s="141">
        <v>46036</v>
      </c>
      <c r="BN261" s="156">
        <v>238875684</v>
      </c>
      <c r="BO261" s="139">
        <v>281</v>
      </c>
      <c r="BP261" s="141">
        <v>46036</v>
      </c>
      <c r="BQ261" s="153">
        <v>18331531</v>
      </c>
      <c r="BR261" s="120"/>
      <c r="BS261" s="121"/>
      <c r="BY261" s="142"/>
      <c r="BZ261" s="151"/>
      <c r="CC261" s="151"/>
      <c r="CF261" s="108"/>
      <c r="CG261" s="108"/>
      <c r="CH261" s="108"/>
      <c r="CI261" s="108"/>
      <c r="CJ261" s="108"/>
      <c r="CK261" s="108"/>
      <c r="CL261" s="108"/>
      <c r="CM261" s="108"/>
      <c r="CN261" s="108"/>
      <c r="CO261" s="108"/>
      <c r="CP261" s="121"/>
      <c r="CQ261" s="108"/>
      <c r="CR261" s="108"/>
      <c r="CS261" s="147" t="s">
        <v>2034</v>
      </c>
      <c r="CT261" s="148">
        <v>1121837760</v>
      </c>
      <c r="CU261" s="139">
        <v>562</v>
      </c>
      <c r="CV261" s="139" t="s">
        <v>782</v>
      </c>
      <c r="CY261" s="170">
        <v>6209</v>
      </c>
      <c r="CZ261" s="140" t="s">
        <v>290</v>
      </c>
      <c r="DA261" s="318">
        <f t="shared" si="12"/>
        <v>18331531</v>
      </c>
      <c r="DB261" s="319">
        <f t="shared" si="13"/>
        <v>0</v>
      </c>
      <c r="DC261" s="318">
        <f t="shared" si="14"/>
        <v>0</v>
      </c>
      <c r="DZ261" s="140" t="s">
        <v>1382</v>
      </c>
      <c r="EA261" s="160"/>
      <c r="EB261" s="154" t="e">
        <v>#N/A</v>
      </c>
      <c r="EC261" s="142" t="s">
        <v>288</v>
      </c>
      <c r="ED261" s="321"/>
    </row>
    <row r="262" spans="1:134" s="107" customFormat="1" hidden="1" x14ac:dyDescent="0.3">
      <c r="A262" s="145"/>
      <c r="B262" s="145" t="s">
        <v>1383</v>
      </c>
      <c r="C262" s="181">
        <v>1121819102</v>
      </c>
      <c r="D262" s="145" t="s">
        <v>623</v>
      </c>
      <c r="E262" s="145" t="s">
        <v>291</v>
      </c>
      <c r="F262" s="145" t="s">
        <v>2030</v>
      </c>
      <c r="G262" s="98">
        <v>46036</v>
      </c>
      <c r="H262" s="104">
        <v>20551907</v>
      </c>
      <c r="I262" s="145" t="s">
        <v>1931</v>
      </c>
      <c r="J262" s="98">
        <v>46036</v>
      </c>
      <c r="K262" s="98">
        <v>46218</v>
      </c>
      <c r="L262" s="145" t="s">
        <v>288</v>
      </c>
      <c r="M262" s="145" t="s">
        <v>288</v>
      </c>
      <c r="N262" s="145" t="s">
        <v>288</v>
      </c>
      <c r="O262" s="122">
        <v>7</v>
      </c>
      <c r="P262" s="104">
        <v>1919684</v>
      </c>
      <c r="Q262" s="150">
        <v>46036</v>
      </c>
      <c r="R262" s="320">
        <v>46053</v>
      </c>
      <c r="S262" s="104">
        <v>3387677</v>
      </c>
      <c r="T262" s="101">
        <v>46054</v>
      </c>
      <c r="U262" s="235">
        <v>46081</v>
      </c>
      <c r="V262" s="104">
        <v>3387677</v>
      </c>
      <c r="W262" s="101">
        <v>46082</v>
      </c>
      <c r="X262" s="320">
        <v>46112</v>
      </c>
      <c r="Y262" s="104">
        <v>3387677</v>
      </c>
      <c r="Z262" s="141">
        <v>46113</v>
      </c>
      <c r="AA262" s="235">
        <v>46142</v>
      </c>
      <c r="AB262" s="104">
        <v>3387677</v>
      </c>
      <c r="AC262" s="141">
        <v>46143</v>
      </c>
      <c r="AD262" s="235">
        <v>46173</v>
      </c>
      <c r="AE262" s="104">
        <v>3387677</v>
      </c>
      <c r="AF262" s="141">
        <v>46174</v>
      </c>
      <c r="AG262" s="235">
        <v>46203</v>
      </c>
      <c r="AH262" s="102">
        <v>1693838</v>
      </c>
      <c r="AI262" s="141">
        <v>46204</v>
      </c>
      <c r="AJ262" s="141">
        <v>46218</v>
      </c>
      <c r="AK262" s="110"/>
      <c r="AN262" s="151"/>
      <c r="AQ262" s="151"/>
      <c r="AT262" s="151"/>
      <c r="AW262" s="151"/>
      <c r="BI262" s="138" t="s">
        <v>270</v>
      </c>
      <c r="BJ262" s="139" t="s">
        <v>713</v>
      </c>
      <c r="BK262" s="138" t="s">
        <v>346</v>
      </c>
      <c r="BL262" s="122">
        <v>46</v>
      </c>
      <c r="BM262" s="141">
        <v>46036</v>
      </c>
      <c r="BN262" s="156">
        <v>238875684</v>
      </c>
      <c r="BO262" s="139">
        <v>282</v>
      </c>
      <c r="BP262" s="141">
        <v>46036</v>
      </c>
      <c r="BQ262" s="153">
        <v>20551907</v>
      </c>
      <c r="BR262" s="120"/>
      <c r="BS262" s="121"/>
      <c r="BY262" s="142"/>
      <c r="BZ262" s="151"/>
      <c r="CC262" s="151"/>
      <c r="CF262" s="108"/>
      <c r="CG262" s="108"/>
      <c r="CH262" s="108"/>
      <c r="CI262" s="108"/>
      <c r="CJ262" s="108"/>
      <c r="CK262" s="108"/>
      <c r="CL262" s="108"/>
      <c r="CM262" s="108"/>
      <c r="CN262" s="108"/>
      <c r="CO262" s="108"/>
      <c r="CP262" s="108"/>
      <c r="CQ262" s="108"/>
      <c r="CR262" s="108"/>
      <c r="CS262" s="147" t="s">
        <v>2035</v>
      </c>
      <c r="CT262" s="149">
        <v>1121819102</v>
      </c>
      <c r="CU262" s="139">
        <v>562</v>
      </c>
      <c r="CV262" s="139" t="s">
        <v>782</v>
      </c>
      <c r="CY262" s="143">
        <v>8299</v>
      </c>
      <c r="CZ262" s="143" t="s">
        <v>290</v>
      </c>
      <c r="DA262" s="318">
        <f t="shared" si="12"/>
        <v>20551907</v>
      </c>
      <c r="DB262" s="319">
        <f t="shared" si="13"/>
        <v>0</v>
      </c>
      <c r="DC262" s="318">
        <f t="shared" si="14"/>
        <v>0</v>
      </c>
      <c r="DZ262" s="140" t="s">
        <v>1384</v>
      </c>
      <c r="EA262" s="160"/>
      <c r="EB262" s="154" t="e">
        <v>#N/A</v>
      </c>
      <c r="EC262" s="142" t="s">
        <v>288</v>
      </c>
      <c r="ED262" s="321"/>
    </row>
    <row r="263" spans="1:134" s="107" customFormat="1" hidden="1" x14ac:dyDescent="0.3">
      <c r="A263" s="145"/>
      <c r="B263" s="145" t="s">
        <v>1385</v>
      </c>
      <c r="C263" s="181">
        <v>1121949506</v>
      </c>
      <c r="D263" s="145" t="s">
        <v>887</v>
      </c>
      <c r="E263" s="145" t="s">
        <v>291</v>
      </c>
      <c r="F263" s="145" t="s">
        <v>2030</v>
      </c>
      <c r="G263" s="98">
        <v>46036</v>
      </c>
      <c r="H263" s="104">
        <v>32968687</v>
      </c>
      <c r="I263" s="145" t="s">
        <v>1931</v>
      </c>
      <c r="J263" s="98">
        <v>46036</v>
      </c>
      <c r="K263" s="98">
        <v>46218</v>
      </c>
      <c r="L263" s="145" t="s">
        <v>288</v>
      </c>
      <c r="M263" s="145" t="s">
        <v>288</v>
      </c>
      <c r="N263" s="145" t="s">
        <v>288</v>
      </c>
      <c r="O263" s="122">
        <v>7</v>
      </c>
      <c r="P263" s="104">
        <v>3079493</v>
      </c>
      <c r="Q263" s="150">
        <v>46036</v>
      </c>
      <c r="R263" s="320">
        <v>46053</v>
      </c>
      <c r="S263" s="104">
        <v>5434399</v>
      </c>
      <c r="T263" s="101">
        <v>46054</v>
      </c>
      <c r="U263" s="235">
        <v>46081</v>
      </c>
      <c r="V263" s="104">
        <v>5434399</v>
      </c>
      <c r="W263" s="101">
        <v>46082</v>
      </c>
      <c r="X263" s="320">
        <v>46112</v>
      </c>
      <c r="Y263" s="104">
        <v>5434399</v>
      </c>
      <c r="Z263" s="141">
        <v>46113</v>
      </c>
      <c r="AA263" s="235">
        <v>46142</v>
      </c>
      <c r="AB263" s="104">
        <v>5434399</v>
      </c>
      <c r="AC263" s="141">
        <v>46143</v>
      </c>
      <c r="AD263" s="235">
        <v>46173</v>
      </c>
      <c r="AE263" s="104">
        <v>5434399</v>
      </c>
      <c r="AF263" s="141">
        <v>46174</v>
      </c>
      <c r="AG263" s="235">
        <v>46203</v>
      </c>
      <c r="AH263" s="102">
        <v>2717199</v>
      </c>
      <c r="AI263" s="141">
        <v>46204</v>
      </c>
      <c r="AJ263" s="141">
        <v>46218</v>
      </c>
      <c r="AK263" s="110"/>
      <c r="AN263" s="151"/>
      <c r="AQ263" s="151"/>
      <c r="AT263" s="151"/>
      <c r="AW263" s="151"/>
      <c r="BI263" s="138" t="s">
        <v>270</v>
      </c>
      <c r="BJ263" s="139" t="s">
        <v>713</v>
      </c>
      <c r="BK263" s="138" t="s">
        <v>346</v>
      </c>
      <c r="BL263" s="122">
        <v>46</v>
      </c>
      <c r="BM263" s="141">
        <v>46036</v>
      </c>
      <c r="BN263" s="156">
        <v>238875684</v>
      </c>
      <c r="BO263" s="139">
        <v>283</v>
      </c>
      <c r="BP263" s="141">
        <v>46036</v>
      </c>
      <c r="BQ263" s="153">
        <v>32968687</v>
      </c>
      <c r="BR263" s="120"/>
      <c r="BS263" s="121"/>
      <c r="BY263" s="142"/>
      <c r="BZ263" s="151"/>
      <c r="CC263" s="151"/>
      <c r="CF263" s="108"/>
      <c r="CG263" s="108"/>
      <c r="CH263" s="108"/>
      <c r="CI263" s="108"/>
      <c r="CJ263" s="108"/>
      <c r="CK263" s="108"/>
      <c r="CL263" s="108"/>
      <c r="CM263" s="108"/>
      <c r="CN263" s="108"/>
      <c r="CO263" s="108"/>
      <c r="CP263" s="121"/>
      <c r="CQ263" s="108"/>
      <c r="CR263" s="108"/>
      <c r="CS263" s="147" t="s">
        <v>2036</v>
      </c>
      <c r="CT263" s="149">
        <v>1121949506</v>
      </c>
      <c r="CU263" s="139">
        <v>562</v>
      </c>
      <c r="CV263" s="139" t="s">
        <v>782</v>
      </c>
      <c r="CY263" s="143">
        <v>7010</v>
      </c>
      <c r="CZ263" s="143" t="s">
        <v>290</v>
      </c>
      <c r="DA263" s="318">
        <f t="shared" si="12"/>
        <v>32968687</v>
      </c>
      <c r="DB263" s="319">
        <f t="shared" si="13"/>
        <v>0</v>
      </c>
      <c r="DC263" s="318">
        <f t="shared" si="14"/>
        <v>0</v>
      </c>
      <c r="DZ263" s="140" t="s">
        <v>1386</v>
      </c>
      <c r="EA263" s="160"/>
      <c r="EB263" s="154" t="e">
        <v>#N/A</v>
      </c>
      <c r="EC263" s="142" t="s">
        <v>288</v>
      </c>
      <c r="ED263" s="321"/>
    </row>
    <row r="264" spans="1:134" s="107" customFormat="1" hidden="1" x14ac:dyDescent="0.3">
      <c r="A264" s="145"/>
      <c r="B264" s="145" t="s">
        <v>1387</v>
      </c>
      <c r="C264" s="181">
        <v>1121844563</v>
      </c>
      <c r="D264" s="145" t="s">
        <v>1118</v>
      </c>
      <c r="E264" s="145" t="s">
        <v>291</v>
      </c>
      <c r="F264" s="145" t="s">
        <v>2030</v>
      </c>
      <c r="G264" s="98">
        <v>46036</v>
      </c>
      <c r="H264" s="104">
        <v>20551907</v>
      </c>
      <c r="I264" s="145" t="s">
        <v>1931</v>
      </c>
      <c r="J264" s="98">
        <v>46036</v>
      </c>
      <c r="K264" s="98">
        <v>46218</v>
      </c>
      <c r="L264" s="145" t="s">
        <v>288</v>
      </c>
      <c r="M264" s="145" t="s">
        <v>288</v>
      </c>
      <c r="N264" s="145" t="s">
        <v>288</v>
      </c>
      <c r="O264" s="122">
        <v>7</v>
      </c>
      <c r="P264" s="104">
        <v>1919684</v>
      </c>
      <c r="Q264" s="150">
        <v>46036</v>
      </c>
      <c r="R264" s="320">
        <v>46053</v>
      </c>
      <c r="S264" s="104">
        <v>3387677</v>
      </c>
      <c r="T264" s="101">
        <v>46054</v>
      </c>
      <c r="U264" s="235">
        <v>46081</v>
      </c>
      <c r="V264" s="104">
        <v>3387677</v>
      </c>
      <c r="W264" s="101">
        <v>46082</v>
      </c>
      <c r="X264" s="320">
        <v>46112</v>
      </c>
      <c r="Y264" s="104">
        <v>3387677</v>
      </c>
      <c r="Z264" s="141">
        <v>46113</v>
      </c>
      <c r="AA264" s="235">
        <v>46142</v>
      </c>
      <c r="AB264" s="104">
        <v>3387677</v>
      </c>
      <c r="AC264" s="141">
        <v>46143</v>
      </c>
      <c r="AD264" s="235">
        <v>46173</v>
      </c>
      <c r="AE264" s="104">
        <v>3387677</v>
      </c>
      <c r="AF264" s="141">
        <v>46174</v>
      </c>
      <c r="AG264" s="235">
        <v>46203</v>
      </c>
      <c r="AH264" s="102">
        <v>1693838</v>
      </c>
      <c r="AI264" s="141">
        <v>46204</v>
      </c>
      <c r="AJ264" s="141">
        <v>46218</v>
      </c>
      <c r="AK264" s="110"/>
      <c r="AN264" s="151"/>
      <c r="AQ264" s="151"/>
      <c r="AT264" s="151"/>
      <c r="AW264" s="151"/>
      <c r="BI264" s="138" t="s">
        <v>270</v>
      </c>
      <c r="BJ264" s="139" t="s">
        <v>713</v>
      </c>
      <c r="BK264" s="138" t="s">
        <v>346</v>
      </c>
      <c r="BL264" s="122">
        <v>46</v>
      </c>
      <c r="BM264" s="141">
        <v>46036</v>
      </c>
      <c r="BN264" s="156">
        <v>238875684</v>
      </c>
      <c r="BO264" s="139">
        <v>284</v>
      </c>
      <c r="BP264" s="141">
        <v>46036</v>
      </c>
      <c r="BQ264" s="153">
        <v>20551907</v>
      </c>
      <c r="BR264" s="120"/>
      <c r="BS264" s="121"/>
      <c r="BY264" s="142"/>
      <c r="BZ264" s="151"/>
      <c r="CC264" s="151"/>
      <c r="CF264" s="108"/>
      <c r="CG264" s="108"/>
      <c r="CH264" s="108"/>
      <c r="CI264" s="108"/>
      <c r="CJ264" s="108"/>
      <c r="CK264" s="108"/>
      <c r="CL264" s="108"/>
      <c r="CM264" s="108"/>
      <c r="CN264" s="108"/>
      <c r="CO264" s="108"/>
      <c r="CP264" s="121"/>
      <c r="CQ264" s="108"/>
      <c r="CR264" s="108"/>
      <c r="CS264" s="147" t="s">
        <v>2037</v>
      </c>
      <c r="CT264" s="149">
        <v>1121844563</v>
      </c>
      <c r="CU264" s="139">
        <v>562</v>
      </c>
      <c r="CV264" s="139" t="s">
        <v>782</v>
      </c>
      <c r="CY264" s="143">
        <v>7020</v>
      </c>
      <c r="CZ264" s="143" t="s">
        <v>289</v>
      </c>
      <c r="DA264" s="318">
        <f t="shared" si="12"/>
        <v>20551907</v>
      </c>
      <c r="DB264" s="319">
        <f t="shared" si="13"/>
        <v>0</v>
      </c>
      <c r="DC264" s="318">
        <f t="shared" si="14"/>
        <v>0</v>
      </c>
      <c r="DZ264" s="140" t="s">
        <v>1388</v>
      </c>
      <c r="EA264" s="160"/>
      <c r="EB264" s="154" t="e">
        <v>#N/A</v>
      </c>
      <c r="EC264" s="142" t="s">
        <v>288</v>
      </c>
      <c r="ED264" s="321"/>
    </row>
    <row r="265" spans="1:134" s="107" customFormat="1" hidden="1" x14ac:dyDescent="0.3">
      <c r="A265" s="145"/>
      <c r="B265" s="145" t="s">
        <v>1389</v>
      </c>
      <c r="C265" s="181">
        <v>1019016622</v>
      </c>
      <c r="D265" s="145" t="s">
        <v>1142</v>
      </c>
      <c r="E265" s="145" t="s">
        <v>291</v>
      </c>
      <c r="F265" s="145" t="s">
        <v>2030</v>
      </c>
      <c r="G265" s="98">
        <v>46036</v>
      </c>
      <c r="H265" s="104">
        <v>20551907</v>
      </c>
      <c r="I265" s="145" t="s">
        <v>1931</v>
      </c>
      <c r="J265" s="98">
        <v>46036</v>
      </c>
      <c r="K265" s="98">
        <v>46218</v>
      </c>
      <c r="L265" s="145" t="s">
        <v>288</v>
      </c>
      <c r="M265" s="145" t="s">
        <v>288</v>
      </c>
      <c r="N265" s="145" t="s">
        <v>288</v>
      </c>
      <c r="O265" s="122">
        <v>7</v>
      </c>
      <c r="P265" s="104">
        <v>1919684</v>
      </c>
      <c r="Q265" s="150">
        <v>46036</v>
      </c>
      <c r="R265" s="320">
        <v>46053</v>
      </c>
      <c r="S265" s="104">
        <v>3387677</v>
      </c>
      <c r="T265" s="101">
        <v>46054</v>
      </c>
      <c r="U265" s="235">
        <v>46081</v>
      </c>
      <c r="V265" s="104">
        <v>3387677</v>
      </c>
      <c r="W265" s="101">
        <v>46082</v>
      </c>
      <c r="X265" s="320">
        <v>46112</v>
      </c>
      <c r="Y265" s="104">
        <v>3387677</v>
      </c>
      <c r="Z265" s="141">
        <v>46113</v>
      </c>
      <c r="AA265" s="235">
        <v>46142</v>
      </c>
      <c r="AB265" s="104">
        <v>3387677</v>
      </c>
      <c r="AC265" s="141">
        <v>46143</v>
      </c>
      <c r="AD265" s="235">
        <v>46173</v>
      </c>
      <c r="AE265" s="104">
        <v>3387677</v>
      </c>
      <c r="AF265" s="141">
        <v>46174</v>
      </c>
      <c r="AG265" s="235">
        <v>46203</v>
      </c>
      <c r="AH265" s="102">
        <v>1693838</v>
      </c>
      <c r="AI265" s="141">
        <v>46204</v>
      </c>
      <c r="AJ265" s="141">
        <v>46218</v>
      </c>
      <c r="AK265" s="110"/>
      <c r="AN265" s="151"/>
      <c r="AQ265" s="151"/>
      <c r="AT265" s="151"/>
      <c r="AW265" s="151"/>
      <c r="BI265" s="138" t="s">
        <v>270</v>
      </c>
      <c r="BJ265" s="139" t="s">
        <v>713</v>
      </c>
      <c r="BK265" s="138" t="s">
        <v>346</v>
      </c>
      <c r="BL265" s="122">
        <v>46</v>
      </c>
      <c r="BM265" s="141">
        <v>46036</v>
      </c>
      <c r="BN265" s="156">
        <v>238875684</v>
      </c>
      <c r="BO265" s="139">
        <v>285</v>
      </c>
      <c r="BP265" s="141">
        <v>46036</v>
      </c>
      <c r="BQ265" s="153">
        <v>20551907</v>
      </c>
      <c r="BR265" s="120"/>
      <c r="BS265" s="121"/>
      <c r="BY265" s="142"/>
      <c r="BZ265" s="151"/>
      <c r="CC265" s="151"/>
      <c r="CF265" s="108"/>
      <c r="CG265" s="108"/>
      <c r="CH265" s="108"/>
      <c r="CI265" s="108"/>
      <c r="CJ265" s="108"/>
      <c r="CK265" s="108"/>
      <c r="CL265" s="108"/>
      <c r="CM265" s="108"/>
      <c r="CN265" s="108"/>
      <c r="CO265" s="108"/>
      <c r="CP265" s="108"/>
      <c r="CQ265" s="108"/>
      <c r="CR265" s="108"/>
      <c r="CS265" s="147" t="s">
        <v>2038</v>
      </c>
      <c r="CT265" s="149">
        <v>1019016622</v>
      </c>
      <c r="CU265" s="139">
        <v>562</v>
      </c>
      <c r="CV265" s="139" t="s">
        <v>782</v>
      </c>
      <c r="CY265" s="143">
        <v>7310</v>
      </c>
      <c r="CZ265" s="143" t="s">
        <v>290</v>
      </c>
      <c r="DA265" s="318">
        <f t="shared" si="12"/>
        <v>20551907</v>
      </c>
      <c r="DB265" s="319">
        <f t="shared" si="13"/>
        <v>0</v>
      </c>
      <c r="DC265" s="318">
        <f t="shared" si="14"/>
        <v>0</v>
      </c>
      <c r="DZ265" s="140" t="s">
        <v>1390</v>
      </c>
      <c r="EA265" s="160"/>
      <c r="EB265" s="154" t="e">
        <v>#N/A</v>
      </c>
      <c r="EC265" s="142" t="s">
        <v>288</v>
      </c>
      <c r="ED265" s="321"/>
    </row>
    <row r="266" spans="1:134" s="107" customFormat="1" hidden="1" x14ac:dyDescent="0.3">
      <c r="A266" s="145"/>
      <c r="B266" s="145" t="s">
        <v>1473</v>
      </c>
      <c r="C266" s="181">
        <v>1013614456</v>
      </c>
      <c r="D266" s="145" t="s">
        <v>592</v>
      </c>
      <c r="E266" s="145" t="s">
        <v>291</v>
      </c>
      <c r="F266" s="145" t="s">
        <v>1924</v>
      </c>
      <c r="G266" s="98">
        <v>46036</v>
      </c>
      <c r="H266" s="104">
        <v>24833560</v>
      </c>
      <c r="I266" s="145" t="s">
        <v>1931</v>
      </c>
      <c r="J266" s="98">
        <v>46036</v>
      </c>
      <c r="K266" s="98">
        <v>46218</v>
      </c>
      <c r="L266" s="145" t="s">
        <v>288</v>
      </c>
      <c r="M266" s="145" t="s">
        <v>288</v>
      </c>
      <c r="N266" s="145" t="s">
        <v>288</v>
      </c>
      <c r="O266" s="122">
        <v>7</v>
      </c>
      <c r="P266" s="104">
        <v>2319618</v>
      </c>
      <c r="Q266" s="150">
        <v>46036</v>
      </c>
      <c r="R266" s="320">
        <v>46053</v>
      </c>
      <c r="S266" s="104">
        <v>4093444</v>
      </c>
      <c r="T266" s="101">
        <v>46054</v>
      </c>
      <c r="U266" s="235">
        <v>46081</v>
      </c>
      <c r="V266" s="104">
        <v>4093444</v>
      </c>
      <c r="W266" s="101">
        <v>46082</v>
      </c>
      <c r="X266" s="320">
        <v>46112</v>
      </c>
      <c r="Y266" s="104">
        <v>4093444</v>
      </c>
      <c r="Z266" s="141">
        <v>46113</v>
      </c>
      <c r="AA266" s="235">
        <v>46142</v>
      </c>
      <c r="AB266" s="104">
        <v>4093444</v>
      </c>
      <c r="AC266" s="141">
        <v>46143</v>
      </c>
      <c r="AD266" s="235">
        <v>46173</v>
      </c>
      <c r="AE266" s="104">
        <v>4093444</v>
      </c>
      <c r="AF266" s="141">
        <v>46174</v>
      </c>
      <c r="AG266" s="235">
        <v>46203</v>
      </c>
      <c r="AH266" s="102">
        <v>2046722</v>
      </c>
      <c r="AI266" s="141">
        <v>46204</v>
      </c>
      <c r="AJ266" s="141">
        <v>46218</v>
      </c>
      <c r="AK266" s="110"/>
      <c r="AN266" s="151"/>
      <c r="AQ266" s="151"/>
      <c r="AT266" s="151"/>
      <c r="AW266" s="151"/>
      <c r="BI266" s="139" t="s">
        <v>437</v>
      </c>
      <c r="BJ266" s="139" t="s">
        <v>438</v>
      </c>
      <c r="BK266" s="139" t="s">
        <v>276</v>
      </c>
      <c r="BL266" s="122">
        <v>40</v>
      </c>
      <c r="BM266" s="141">
        <v>46036</v>
      </c>
      <c r="BN266" s="156">
        <v>263162218</v>
      </c>
      <c r="BO266" s="139">
        <v>239</v>
      </c>
      <c r="BP266" s="141">
        <v>46036</v>
      </c>
      <c r="BQ266" s="153">
        <v>24833560</v>
      </c>
      <c r="BR266" s="120"/>
      <c r="BS266" s="121"/>
      <c r="BY266" s="142"/>
      <c r="BZ266" s="151"/>
      <c r="CC266" s="151"/>
      <c r="CF266" s="108"/>
      <c r="CG266" s="108"/>
      <c r="CH266" s="108"/>
      <c r="CI266" s="108"/>
      <c r="CJ266" s="108"/>
      <c r="CK266" s="108"/>
      <c r="CL266" s="108"/>
      <c r="CM266" s="108"/>
      <c r="CN266" s="108"/>
      <c r="CO266" s="108"/>
      <c r="CP266" s="121"/>
      <c r="CQ266" s="108"/>
      <c r="CR266" s="108"/>
      <c r="CS266" s="166" t="s">
        <v>728</v>
      </c>
      <c r="CT266" s="149">
        <v>1013614456</v>
      </c>
      <c r="CU266" s="139">
        <v>545</v>
      </c>
      <c r="CV266" s="139" t="s">
        <v>452</v>
      </c>
      <c r="CY266" s="143">
        <v>7110</v>
      </c>
      <c r="CZ266" s="143" t="s">
        <v>289</v>
      </c>
      <c r="DA266" s="318">
        <f t="shared" si="12"/>
        <v>24833560</v>
      </c>
      <c r="DB266" s="319">
        <f t="shared" si="13"/>
        <v>0</v>
      </c>
      <c r="DC266" s="318">
        <f t="shared" si="14"/>
        <v>0</v>
      </c>
      <c r="DZ266" s="140" t="s">
        <v>1474</v>
      </c>
      <c r="EA266" s="160"/>
      <c r="EB266" s="154" t="e">
        <v>#N/A</v>
      </c>
      <c r="EC266" s="142" t="s">
        <v>288</v>
      </c>
      <c r="ED266" s="321"/>
    </row>
    <row r="267" spans="1:134" s="107" customFormat="1" hidden="1" x14ac:dyDescent="0.3">
      <c r="A267" s="145"/>
      <c r="B267" s="145" t="s">
        <v>1475</v>
      </c>
      <c r="C267" s="181">
        <v>1121828522</v>
      </c>
      <c r="D267" s="145" t="s">
        <v>593</v>
      </c>
      <c r="E267" s="145" t="s">
        <v>291</v>
      </c>
      <c r="F267" s="145" t="s">
        <v>1924</v>
      </c>
      <c r="G267" s="98">
        <v>46036</v>
      </c>
      <c r="H267" s="104">
        <v>24833560</v>
      </c>
      <c r="I267" s="145" t="s">
        <v>1931</v>
      </c>
      <c r="J267" s="98">
        <v>46036</v>
      </c>
      <c r="K267" s="98">
        <v>46218</v>
      </c>
      <c r="L267" s="145" t="s">
        <v>288</v>
      </c>
      <c r="M267" s="145" t="s">
        <v>288</v>
      </c>
      <c r="N267" s="145" t="s">
        <v>288</v>
      </c>
      <c r="O267" s="122">
        <v>7</v>
      </c>
      <c r="P267" s="104">
        <v>2319618</v>
      </c>
      <c r="Q267" s="150">
        <v>46036</v>
      </c>
      <c r="R267" s="320">
        <v>46053</v>
      </c>
      <c r="S267" s="104">
        <v>4093444</v>
      </c>
      <c r="T267" s="101">
        <v>46054</v>
      </c>
      <c r="U267" s="235">
        <v>46081</v>
      </c>
      <c r="V267" s="104">
        <v>4093444</v>
      </c>
      <c r="W267" s="101">
        <v>46082</v>
      </c>
      <c r="X267" s="320">
        <v>46112</v>
      </c>
      <c r="Y267" s="104">
        <v>4093444</v>
      </c>
      <c r="Z267" s="141">
        <v>46113</v>
      </c>
      <c r="AA267" s="235">
        <v>46142</v>
      </c>
      <c r="AB267" s="104">
        <v>4093444</v>
      </c>
      <c r="AC267" s="141">
        <v>46143</v>
      </c>
      <c r="AD267" s="235">
        <v>46173</v>
      </c>
      <c r="AE267" s="104">
        <v>4093444</v>
      </c>
      <c r="AF267" s="141">
        <v>46174</v>
      </c>
      <c r="AG267" s="235">
        <v>46203</v>
      </c>
      <c r="AH267" s="102">
        <v>2046722</v>
      </c>
      <c r="AI267" s="141">
        <v>46204</v>
      </c>
      <c r="AJ267" s="141">
        <v>46218</v>
      </c>
      <c r="AK267" s="110"/>
      <c r="AN267" s="151"/>
      <c r="AQ267" s="151"/>
      <c r="AT267" s="151"/>
      <c r="AW267" s="151"/>
      <c r="BI267" s="139" t="s">
        <v>437</v>
      </c>
      <c r="BJ267" s="139" t="s">
        <v>438</v>
      </c>
      <c r="BK267" s="139" t="s">
        <v>276</v>
      </c>
      <c r="BL267" s="122">
        <v>40</v>
      </c>
      <c r="BM267" s="141">
        <v>46036</v>
      </c>
      <c r="BN267" s="156">
        <v>263162218</v>
      </c>
      <c r="BO267" s="139">
        <v>240</v>
      </c>
      <c r="BP267" s="141">
        <v>46036</v>
      </c>
      <c r="BQ267" s="153">
        <v>24833560</v>
      </c>
      <c r="BR267" s="120"/>
      <c r="BS267" s="121"/>
      <c r="BY267" s="142"/>
      <c r="BZ267" s="151"/>
      <c r="CC267" s="151"/>
      <c r="CF267" s="108"/>
      <c r="CG267" s="108"/>
      <c r="CH267" s="108"/>
      <c r="CI267" s="108"/>
      <c r="CJ267" s="108"/>
      <c r="CK267" s="108"/>
      <c r="CL267" s="108"/>
      <c r="CM267" s="108"/>
      <c r="CN267" s="108"/>
      <c r="CO267" s="108"/>
      <c r="CP267" s="108"/>
      <c r="CQ267" s="108"/>
      <c r="CR267" s="108"/>
      <c r="CS267" s="147" t="s">
        <v>729</v>
      </c>
      <c r="CT267" s="148">
        <v>1121828522</v>
      </c>
      <c r="CU267" s="139">
        <v>545</v>
      </c>
      <c r="CV267" s="139" t="s">
        <v>452</v>
      </c>
      <c r="CY267" s="143">
        <v>6201</v>
      </c>
      <c r="CZ267" s="143" t="s">
        <v>290</v>
      </c>
      <c r="DA267" s="318">
        <f t="shared" si="12"/>
        <v>24833560</v>
      </c>
      <c r="DB267" s="319">
        <f t="shared" si="13"/>
        <v>0</v>
      </c>
      <c r="DC267" s="318">
        <f t="shared" si="14"/>
        <v>0</v>
      </c>
      <c r="DZ267" s="140" t="s">
        <v>1476</v>
      </c>
      <c r="EA267" s="207"/>
      <c r="EB267" s="154" t="e">
        <v>#N/A</v>
      </c>
      <c r="EC267" s="142" t="s">
        <v>288</v>
      </c>
      <c r="ED267" s="321"/>
    </row>
    <row r="268" spans="1:134" s="107" customFormat="1" hidden="1" x14ac:dyDescent="0.3">
      <c r="A268" s="145"/>
      <c r="B268" s="145" t="s">
        <v>1477</v>
      </c>
      <c r="C268" s="181">
        <v>1121946486</v>
      </c>
      <c r="D268" s="145" t="s">
        <v>594</v>
      </c>
      <c r="E268" s="107" t="s">
        <v>291</v>
      </c>
      <c r="F268" s="107" t="s">
        <v>1924</v>
      </c>
      <c r="G268" s="98">
        <v>46036</v>
      </c>
      <c r="H268" s="104">
        <v>20551907</v>
      </c>
      <c r="I268" s="145" t="s">
        <v>1931</v>
      </c>
      <c r="J268" s="98">
        <v>46036</v>
      </c>
      <c r="K268" s="98">
        <v>46218</v>
      </c>
      <c r="L268" s="145" t="s">
        <v>288</v>
      </c>
      <c r="M268" s="145" t="s">
        <v>288</v>
      </c>
      <c r="N268" s="145" t="s">
        <v>288</v>
      </c>
      <c r="O268" s="122">
        <v>7</v>
      </c>
      <c r="P268" s="104">
        <v>1919684</v>
      </c>
      <c r="Q268" s="150">
        <v>46036</v>
      </c>
      <c r="R268" s="320">
        <v>46053</v>
      </c>
      <c r="S268" s="104">
        <v>3387677</v>
      </c>
      <c r="T268" s="101">
        <v>46054</v>
      </c>
      <c r="U268" s="235">
        <v>46081</v>
      </c>
      <c r="V268" s="104">
        <v>3387677</v>
      </c>
      <c r="W268" s="101">
        <v>46082</v>
      </c>
      <c r="X268" s="320">
        <v>46112</v>
      </c>
      <c r="Y268" s="104">
        <v>3387677</v>
      </c>
      <c r="Z268" s="141">
        <v>46113</v>
      </c>
      <c r="AA268" s="235">
        <v>46142</v>
      </c>
      <c r="AB268" s="104">
        <v>3387677</v>
      </c>
      <c r="AC268" s="141">
        <v>46143</v>
      </c>
      <c r="AD268" s="235">
        <v>46173</v>
      </c>
      <c r="AE268" s="104">
        <v>3387677</v>
      </c>
      <c r="AF268" s="141">
        <v>46174</v>
      </c>
      <c r="AG268" s="235">
        <v>46203</v>
      </c>
      <c r="AH268" s="102">
        <v>1693838</v>
      </c>
      <c r="AI268" s="141">
        <v>46204</v>
      </c>
      <c r="AJ268" s="141">
        <v>46218</v>
      </c>
      <c r="AK268" s="110"/>
      <c r="AN268" s="151"/>
      <c r="AQ268" s="151"/>
      <c r="AT268" s="151"/>
      <c r="AW268" s="151"/>
      <c r="BI268" s="139" t="s">
        <v>437</v>
      </c>
      <c r="BJ268" s="139" t="s">
        <v>438</v>
      </c>
      <c r="BK268" s="139" t="s">
        <v>276</v>
      </c>
      <c r="BL268" s="122">
        <v>40</v>
      </c>
      <c r="BM268" s="141">
        <v>46036</v>
      </c>
      <c r="BN268" s="156">
        <v>263162218</v>
      </c>
      <c r="BO268" s="139">
        <v>241</v>
      </c>
      <c r="BP268" s="141">
        <v>46036</v>
      </c>
      <c r="BQ268" s="153">
        <v>20551907</v>
      </c>
      <c r="BR268" s="120"/>
      <c r="BS268" s="121"/>
      <c r="BY268" s="142"/>
      <c r="BZ268" s="151"/>
      <c r="CC268" s="151"/>
      <c r="CF268" s="108"/>
      <c r="CG268" s="108"/>
      <c r="CH268" s="108"/>
      <c r="CI268" s="108"/>
      <c r="CJ268" s="108"/>
      <c r="CK268" s="108"/>
      <c r="CL268" s="108"/>
      <c r="CM268" s="108"/>
      <c r="CN268" s="108"/>
      <c r="CO268" s="108"/>
      <c r="CP268" s="121"/>
      <c r="CQ268" s="108"/>
      <c r="CR268" s="108"/>
      <c r="CS268" s="147" t="s">
        <v>730</v>
      </c>
      <c r="CT268" s="99">
        <v>1121946486</v>
      </c>
      <c r="CU268" s="139">
        <v>545</v>
      </c>
      <c r="CV268" s="139" t="s">
        <v>452</v>
      </c>
      <c r="CY268" s="143">
        <v>8299</v>
      </c>
      <c r="CZ268" s="143" t="s">
        <v>290</v>
      </c>
      <c r="DA268" s="318">
        <f t="shared" si="12"/>
        <v>20551907</v>
      </c>
      <c r="DB268" s="319">
        <f t="shared" si="13"/>
        <v>0</v>
      </c>
      <c r="DC268" s="318">
        <f t="shared" si="14"/>
        <v>0</v>
      </c>
      <c r="DZ268" s="140" t="s">
        <v>1478</v>
      </c>
      <c r="EA268" s="160"/>
      <c r="EB268" s="154" t="e">
        <v>#N/A</v>
      </c>
      <c r="EC268" s="142" t="s">
        <v>288</v>
      </c>
      <c r="ED268" s="321"/>
    </row>
    <row r="269" spans="1:134" s="107" customFormat="1" hidden="1" x14ac:dyDescent="0.3">
      <c r="A269" s="145"/>
      <c r="B269" s="145" t="s">
        <v>1479</v>
      </c>
      <c r="C269" s="181">
        <v>1121920979</v>
      </c>
      <c r="D269" s="145" t="s">
        <v>595</v>
      </c>
      <c r="E269" s="145" t="s">
        <v>291</v>
      </c>
      <c r="F269" s="145" t="s">
        <v>1924</v>
      </c>
      <c r="G269" s="98">
        <v>46036</v>
      </c>
      <c r="H269" s="104">
        <v>20551907</v>
      </c>
      <c r="I269" s="145" t="s">
        <v>1931</v>
      </c>
      <c r="J269" s="98">
        <v>46036</v>
      </c>
      <c r="K269" s="98">
        <v>46218</v>
      </c>
      <c r="L269" s="145" t="s">
        <v>288</v>
      </c>
      <c r="M269" s="145" t="s">
        <v>288</v>
      </c>
      <c r="N269" s="145" t="s">
        <v>288</v>
      </c>
      <c r="O269" s="122">
        <v>7</v>
      </c>
      <c r="P269" s="104">
        <v>1919684</v>
      </c>
      <c r="Q269" s="150">
        <v>46036</v>
      </c>
      <c r="R269" s="320">
        <v>46053</v>
      </c>
      <c r="S269" s="104">
        <v>3387677</v>
      </c>
      <c r="T269" s="101">
        <v>46054</v>
      </c>
      <c r="U269" s="235">
        <v>46081</v>
      </c>
      <c r="V269" s="104">
        <v>3387677</v>
      </c>
      <c r="W269" s="101">
        <v>46082</v>
      </c>
      <c r="X269" s="320">
        <v>46112</v>
      </c>
      <c r="Y269" s="104">
        <v>3387677</v>
      </c>
      <c r="Z269" s="141">
        <v>46113</v>
      </c>
      <c r="AA269" s="235">
        <v>46142</v>
      </c>
      <c r="AB269" s="104">
        <v>3387677</v>
      </c>
      <c r="AC269" s="141">
        <v>46143</v>
      </c>
      <c r="AD269" s="235">
        <v>46173</v>
      </c>
      <c r="AE269" s="104">
        <v>3387677</v>
      </c>
      <c r="AF269" s="141">
        <v>46174</v>
      </c>
      <c r="AG269" s="235">
        <v>46203</v>
      </c>
      <c r="AH269" s="102">
        <v>1693838</v>
      </c>
      <c r="AI269" s="141">
        <v>46204</v>
      </c>
      <c r="AJ269" s="141">
        <v>46218</v>
      </c>
      <c r="AK269" s="110"/>
      <c r="AN269" s="151"/>
      <c r="AQ269" s="151"/>
      <c r="AT269" s="151"/>
      <c r="AW269" s="151"/>
      <c r="BI269" s="139" t="s">
        <v>437</v>
      </c>
      <c r="BJ269" s="139" t="s">
        <v>438</v>
      </c>
      <c r="BK269" s="139" t="s">
        <v>276</v>
      </c>
      <c r="BL269" s="122">
        <v>40</v>
      </c>
      <c r="BM269" s="141">
        <v>46036</v>
      </c>
      <c r="BN269" s="156">
        <v>263162218</v>
      </c>
      <c r="BO269" s="139">
        <v>242</v>
      </c>
      <c r="BP269" s="141">
        <v>46036</v>
      </c>
      <c r="BQ269" s="153">
        <v>20551907</v>
      </c>
      <c r="BR269" s="120"/>
      <c r="BS269" s="121"/>
      <c r="BY269" s="142"/>
      <c r="BZ269" s="151"/>
      <c r="CC269" s="151"/>
      <c r="CF269" s="108"/>
      <c r="CG269" s="108"/>
      <c r="CH269" s="108"/>
      <c r="CI269" s="108"/>
      <c r="CJ269" s="108"/>
      <c r="CK269" s="108"/>
      <c r="CL269" s="108"/>
      <c r="CM269" s="108"/>
      <c r="CN269" s="108"/>
      <c r="CO269" s="108"/>
      <c r="CP269" s="108"/>
      <c r="CQ269" s="108"/>
      <c r="CR269" s="108"/>
      <c r="CS269" s="169" t="s">
        <v>731</v>
      </c>
      <c r="CT269" s="148">
        <v>1121920979</v>
      </c>
      <c r="CU269" s="139">
        <v>545</v>
      </c>
      <c r="CV269" s="139" t="s">
        <v>452</v>
      </c>
      <c r="CY269" s="143">
        <v>7110</v>
      </c>
      <c r="CZ269" s="143" t="s">
        <v>289</v>
      </c>
      <c r="DA269" s="318">
        <f t="shared" si="12"/>
        <v>20551907</v>
      </c>
      <c r="DB269" s="319">
        <f t="shared" si="13"/>
        <v>0</v>
      </c>
      <c r="DC269" s="318">
        <f t="shared" si="14"/>
        <v>0</v>
      </c>
      <c r="DZ269" s="140" t="s">
        <v>1480</v>
      </c>
      <c r="EA269" s="160"/>
      <c r="EB269" s="154" t="e">
        <v>#N/A</v>
      </c>
      <c r="EC269" s="142" t="s">
        <v>288</v>
      </c>
      <c r="ED269" s="321"/>
    </row>
    <row r="270" spans="1:134" s="107" customFormat="1" hidden="1" x14ac:dyDescent="0.3">
      <c r="A270" s="145"/>
      <c r="B270" s="145" t="s">
        <v>1481</v>
      </c>
      <c r="C270" s="181">
        <v>40438386</v>
      </c>
      <c r="D270" s="145" t="s">
        <v>596</v>
      </c>
      <c r="E270" s="145" t="s">
        <v>291</v>
      </c>
      <c r="F270" s="145" t="s">
        <v>1924</v>
      </c>
      <c r="G270" s="98">
        <v>46036</v>
      </c>
      <c r="H270" s="104">
        <v>32968687</v>
      </c>
      <c r="I270" s="145" t="s">
        <v>1931</v>
      </c>
      <c r="J270" s="98">
        <v>46036</v>
      </c>
      <c r="K270" s="98">
        <v>46218</v>
      </c>
      <c r="L270" s="145" t="s">
        <v>288</v>
      </c>
      <c r="M270" s="145" t="s">
        <v>288</v>
      </c>
      <c r="N270" s="145" t="s">
        <v>288</v>
      </c>
      <c r="O270" s="122">
        <v>7</v>
      </c>
      <c r="P270" s="104">
        <v>3079493</v>
      </c>
      <c r="Q270" s="150">
        <v>46036</v>
      </c>
      <c r="R270" s="320">
        <v>46053</v>
      </c>
      <c r="S270" s="104">
        <v>5434399</v>
      </c>
      <c r="T270" s="101">
        <v>46054</v>
      </c>
      <c r="U270" s="235">
        <v>46081</v>
      </c>
      <c r="V270" s="104">
        <v>5434399</v>
      </c>
      <c r="W270" s="101">
        <v>46082</v>
      </c>
      <c r="X270" s="320">
        <v>46112</v>
      </c>
      <c r="Y270" s="104">
        <v>5434399</v>
      </c>
      <c r="Z270" s="141">
        <v>46113</v>
      </c>
      <c r="AA270" s="235">
        <v>46142</v>
      </c>
      <c r="AB270" s="104">
        <v>5434399</v>
      </c>
      <c r="AC270" s="141">
        <v>46143</v>
      </c>
      <c r="AD270" s="235">
        <v>46173</v>
      </c>
      <c r="AE270" s="104">
        <v>5434399</v>
      </c>
      <c r="AF270" s="141">
        <v>46174</v>
      </c>
      <c r="AG270" s="235">
        <v>46203</v>
      </c>
      <c r="AH270" s="102">
        <v>2717199</v>
      </c>
      <c r="AI270" s="141">
        <v>46204</v>
      </c>
      <c r="AJ270" s="141">
        <v>46218</v>
      </c>
      <c r="AK270" s="110"/>
      <c r="AN270" s="151"/>
      <c r="AQ270" s="151"/>
      <c r="AT270" s="151"/>
      <c r="AW270" s="151"/>
      <c r="BI270" s="139" t="s">
        <v>437</v>
      </c>
      <c r="BJ270" s="139" t="s">
        <v>438</v>
      </c>
      <c r="BK270" s="139" t="s">
        <v>276</v>
      </c>
      <c r="BL270" s="122">
        <v>40</v>
      </c>
      <c r="BM270" s="141">
        <v>46036</v>
      </c>
      <c r="BN270" s="156">
        <v>263162218</v>
      </c>
      <c r="BO270" s="139">
        <v>243</v>
      </c>
      <c r="BP270" s="141">
        <v>46036</v>
      </c>
      <c r="BQ270" s="153">
        <v>32968687</v>
      </c>
      <c r="BR270" s="120"/>
      <c r="BS270" s="121"/>
      <c r="BY270" s="142"/>
      <c r="BZ270" s="151"/>
      <c r="CC270" s="151"/>
      <c r="CF270" s="108"/>
      <c r="CG270" s="108"/>
      <c r="CH270" s="108"/>
      <c r="CI270" s="108"/>
      <c r="CJ270" s="108"/>
      <c r="CK270" s="108"/>
      <c r="CL270" s="108"/>
      <c r="CM270" s="108"/>
      <c r="CN270" s="108"/>
      <c r="CO270" s="108"/>
      <c r="CP270" s="121"/>
      <c r="CQ270" s="108"/>
      <c r="CR270" s="108"/>
      <c r="CS270" s="174" t="s">
        <v>732</v>
      </c>
      <c r="CT270" s="149">
        <v>40438386</v>
      </c>
      <c r="CU270" s="139">
        <v>545</v>
      </c>
      <c r="CV270" s="139" t="s">
        <v>452</v>
      </c>
      <c r="CY270" s="143">
        <v>6201</v>
      </c>
      <c r="CZ270" s="143" t="s">
        <v>290</v>
      </c>
      <c r="DA270" s="318">
        <f t="shared" si="12"/>
        <v>32968687</v>
      </c>
      <c r="DB270" s="319">
        <f t="shared" si="13"/>
        <v>0</v>
      </c>
      <c r="DC270" s="318">
        <f t="shared" si="14"/>
        <v>0</v>
      </c>
      <c r="DZ270" s="140" t="s">
        <v>1482</v>
      </c>
      <c r="EA270" s="160"/>
      <c r="EB270" s="154" t="e">
        <v>#N/A</v>
      </c>
      <c r="EC270" s="142" t="s">
        <v>288</v>
      </c>
      <c r="ED270" s="321"/>
    </row>
    <row r="271" spans="1:134" s="107" customFormat="1" hidden="1" x14ac:dyDescent="0.3">
      <c r="A271" s="145"/>
      <c r="B271" s="145" t="s">
        <v>1483</v>
      </c>
      <c r="C271" s="181">
        <v>1121918958</v>
      </c>
      <c r="D271" s="145" t="s">
        <v>597</v>
      </c>
      <c r="E271" s="107" t="s">
        <v>291</v>
      </c>
      <c r="F271" s="107" t="s">
        <v>1924</v>
      </c>
      <c r="G271" s="98">
        <v>46036</v>
      </c>
      <c r="H271" s="104">
        <v>20551907</v>
      </c>
      <c r="I271" s="145" t="s">
        <v>1931</v>
      </c>
      <c r="J271" s="98">
        <v>46036</v>
      </c>
      <c r="K271" s="98">
        <v>46218</v>
      </c>
      <c r="L271" s="145" t="s">
        <v>288</v>
      </c>
      <c r="M271" s="145" t="s">
        <v>288</v>
      </c>
      <c r="N271" s="145" t="s">
        <v>288</v>
      </c>
      <c r="O271" s="122">
        <v>7</v>
      </c>
      <c r="P271" s="104">
        <v>1919684</v>
      </c>
      <c r="Q271" s="150">
        <v>46036</v>
      </c>
      <c r="R271" s="320">
        <v>46053</v>
      </c>
      <c r="S271" s="104">
        <v>3387677</v>
      </c>
      <c r="T271" s="101">
        <v>46054</v>
      </c>
      <c r="U271" s="235">
        <v>46081</v>
      </c>
      <c r="V271" s="104">
        <v>3387677</v>
      </c>
      <c r="W271" s="101">
        <v>46082</v>
      </c>
      <c r="X271" s="320">
        <v>46112</v>
      </c>
      <c r="Y271" s="104">
        <v>3387677</v>
      </c>
      <c r="Z271" s="141">
        <v>46113</v>
      </c>
      <c r="AA271" s="235">
        <v>46142</v>
      </c>
      <c r="AB271" s="104">
        <v>3387677</v>
      </c>
      <c r="AC271" s="141">
        <v>46143</v>
      </c>
      <c r="AD271" s="235">
        <v>46173</v>
      </c>
      <c r="AE271" s="104">
        <v>3387677</v>
      </c>
      <c r="AF271" s="141">
        <v>46174</v>
      </c>
      <c r="AG271" s="235">
        <v>46203</v>
      </c>
      <c r="AH271" s="102">
        <v>1693838</v>
      </c>
      <c r="AI271" s="141">
        <v>46204</v>
      </c>
      <c r="AJ271" s="141">
        <v>46218</v>
      </c>
      <c r="AK271" s="110"/>
      <c r="AN271" s="151"/>
      <c r="AQ271" s="151"/>
      <c r="AT271" s="151"/>
      <c r="AW271" s="151"/>
      <c r="BI271" s="139" t="s">
        <v>437</v>
      </c>
      <c r="BJ271" s="139" t="s">
        <v>438</v>
      </c>
      <c r="BK271" s="139" t="s">
        <v>276</v>
      </c>
      <c r="BL271" s="122">
        <v>40</v>
      </c>
      <c r="BM271" s="141">
        <v>46036</v>
      </c>
      <c r="BN271" s="156">
        <v>263162218</v>
      </c>
      <c r="BO271" s="139">
        <v>244</v>
      </c>
      <c r="BP271" s="141">
        <v>46036</v>
      </c>
      <c r="BQ271" s="153">
        <v>20551907</v>
      </c>
      <c r="BR271" s="120"/>
      <c r="BS271" s="121"/>
      <c r="BY271" s="142"/>
      <c r="BZ271" s="151"/>
      <c r="CC271" s="151"/>
      <c r="CF271" s="108"/>
      <c r="CG271" s="108"/>
      <c r="CH271" s="108"/>
      <c r="CI271" s="108"/>
      <c r="CJ271" s="108"/>
      <c r="CK271" s="108"/>
      <c r="CL271" s="108"/>
      <c r="CM271" s="108"/>
      <c r="CN271" s="108"/>
      <c r="CO271" s="108"/>
      <c r="CP271" s="108"/>
      <c r="CQ271" s="108"/>
      <c r="CR271" s="108"/>
      <c r="CS271" s="147" t="s">
        <v>2039</v>
      </c>
      <c r="CT271" s="99">
        <v>1121918958</v>
      </c>
      <c r="CU271" s="139">
        <v>545</v>
      </c>
      <c r="CV271" s="139" t="s">
        <v>452</v>
      </c>
      <c r="CY271" s="143">
        <v>8299</v>
      </c>
      <c r="CZ271" s="143" t="s">
        <v>290</v>
      </c>
      <c r="DA271" s="318">
        <f t="shared" si="12"/>
        <v>20551907</v>
      </c>
      <c r="DB271" s="319">
        <f t="shared" si="13"/>
        <v>0</v>
      </c>
      <c r="DC271" s="318">
        <f t="shared" si="14"/>
        <v>0</v>
      </c>
      <c r="DZ271" s="140" t="s">
        <v>1484</v>
      </c>
      <c r="EA271" s="160"/>
      <c r="EB271" s="154" t="e">
        <v>#N/A</v>
      </c>
      <c r="EC271" s="142" t="s">
        <v>288</v>
      </c>
      <c r="ED271" s="321"/>
    </row>
    <row r="272" spans="1:134" s="107" customFormat="1" hidden="1" x14ac:dyDescent="0.3">
      <c r="B272" s="145" t="s">
        <v>1485</v>
      </c>
      <c r="C272" s="181">
        <v>1121827022</v>
      </c>
      <c r="D272" s="107" t="s">
        <v>598</v>
      </c>
      <c r="E272" s="145" t="s">
        <v>291</v>
      </c>
      <c r="F272" s="145" t="s">
        <v>1924</v>
      </c>
      <c r="G272" s="98">
        <v>46036</v>
      </c>
      <c r="H272" s="104">
        <v>20551907</v>
      </c>
      <c r="I272" s="145" t="s">
        <v>1931</v>
      </c>
      <c r="J272" s="98">
        <v>46036</v>
      </c>
      <c r="K272" s="98">
        <v>46218</v>
      </c>
      <c r="L272" s="145" t="s">
        <v>288</v>
      </c>
      <c r="M272" s="145" t="s">
        <v>288</v>
      </c>
      <c r="N272" s="145" t="s">
        <v>288</v>
      </c>
      <c r="O272" s="122">
        <v>7</v>
      </c>
      <c r="P272" s="104">
        <v>1919684</v>
      </c>
      <c r="Q272" s="150">
        <v>46036</v>
      </c>
      <c r="R272" s="320">
        <v>46053</v>
      </c>
      <c r="S272" s="104">
        <v>3387677</v>
      </c>
      <c r="T272" s="101">
        <v>46054</v>
      </c>
      <c r="U272" s="235">
        <v>46081</v>
      </c>
      <c r="V272" s="104">
        <v>3387677</v>
      </c>
      <c r="W272" s="101">
        <v>46082</v>
      </c>
      <c r="X272" s="320">
        <v>46112</v>
      </c>
      <c r="Y272" s="104">
        <v>3387677</v>
      </c>
      <c r="Z272" s="141">
        <v>46113</v>
      </c>
      <c r="AA272" s="235">
        <v>46142</v>
      </c>
      <c r="AB272" s="104">
        <v>3387677</v>
      </c>
      <c r="AC272" s="141">
        <v>46143</v>
      </c>
      <c r="AD272" s="235">
        <v>46173</v>
      </c>
      <c r="AE272" s="104">
        <v>3387677</v>
      </c>
      <c r="AF272" s="141">
        <v>46174</v>
      </c>
      <c r="AG272" s="235">
        <v>46203</v>
      </c>
      <c r="AH272" s="102">
        <v>1693838</v>
      </c>
      <c r="AI272" s="141">
        <v>46204</v>
      </c>
      <c r="AJ272" s="141">
        <v>46218</v>
      </c>
      <c r="AK272" s="110"/>
      <c r="AN272" s="151"/>
      <c r="AQ272" s="151"/>
      <c r="AT272" s="151"/>
      <c r="AW272" s="151"/>
      <c r="BI272" s="139" t="s">
        <v>437</v>
      </c>
      <c r="BJ272" s="139" t="s">
        <v>438</v>
      </c>
      <c r="BK272" s="139" t="s">
        <v>276</v>
      </c>
      <c r="BL272" s="122">
        <v>40</v>
      </c>
      <c r="BM272" s="141">
        <v>46036</v>
      </c>
      <c r="BN272" s="156">
        <v>263162218</v>
      </c>
      <c r="BO272" s="139">
        <v>245</v>
      </c>
      <c r="BP272" s="141">
        <v>46036</v>
      </c>
      <c r="BQ272" s="153">
        <v>20551907</v>
      </c>
      <c r="BR272" s="120"/>
      <c r="BS272" s="121"/>
      <c r="BY272" s="142"/>
      <c r="BZ272" s="151"/>
      <c r="CC272" s="151"/>
      <c r="CF272" s="108"/>
      <c r="CG272" s="108"/>
      <c r="CH272" s="108"/>
      <c r="CI272" s="108"/>
      <c r="CJ272" s="108"/>
      <c r="CK272" s="108"/>
      <c r="CL272" s="108"/>
      <c r="CM272" s="108"/>
      <c r="CN272" s="108"/>
      <c r="CO272" s="108"/>
      <c r="CP272" s="121"/>
      <c r="CQ272" s="108"/>
      <c r="CR272" s="108"/>
      <c r="CS272" s="147" t="s">
        <v>2039</v>
      </c>
      <c r="CT272" s="149">
        <v>1121827022</v>
      </c>
      <c r="CU272" s="139">
        <v>545</v>
      </c>
      <c r="CV272" s="139" t="s">
        <v>452</v>
      </c>
      <c r="CY272" s="143">
        <v>6201</v>
      </c>
      <c r="CZ272" s="143" t="s">
        <v>290</v>
      </c>
      <c r="DA272" s="318">
        <f t="shared" si="12"/>
        <v>20551907</v>
      </c>
      <c r="DB272" s="319">
        <f t="shared" si="13"/>
        <v>0</v>
      </c>
      <c r="DC272" s="318">
        <f t="shared" si="14"/>
        <v>0</v>
      </c>
      <c r="DZ272" s="140" t="s">
        <v>1486</v>
      </c>
      <c r="EA272" s="207"/>
      <c r="EB272" s="154" t="e">
        <v>#N/A</v>
      </c>
      <c r="EC272" s="142" t="s">
        <v>288</v>
      </c>
      <c r="ED272" s="321"/>
    </row>
    <row r="273" spans="1:134" s="107" customFormat="1" hidden="1" x14ac:dyDescent="0.3">
      <c r="A273" s="145"/>
      <c r="B273" s="145" t="s">
        <v>1487</v>
      </c>
      <c r="C273" s="183">
        <v>1121943091</v>
      </c>
      <c r="D273" s="107" t="s">
        <v>599</v>
      </c>
      <c r="E273" s="145" t="s">
        <v>291</v>
      </c>
      <c r="F273" s="145" t="s">
        <v>1924</v>
      </c>
      <c r="G273" s="98">
        <v>46036</v>
      </c>
      <c r="H273" s="104">
        <v>20551907</v>
      </c>
      <c r="I273" s="145" t="s">
        <v>1931</v>
      </c>
      <c r="J273" s="98">
        <v>46036</v>
      </c>
      <c r="K273" s="98">
        <v>46218</v>
      </c>
      <c r="L273" s="145" t="s">
        <v>288</v>
      </c>
      <c r="M273" s="145" t="s">
        <v>288</v>
      </c>
      <c r="N273" s="145" t="s">
        <v>288</v>
      </c>
      <c r="O273" s="122">
        <v>7</v>
      </c>
      <c r="P273" s="104">
        <v>1919684</v>
      </c>
      <c r="Q273" s="150">
        <v>46036</v>
      </c>
      <c r="R273" s="320">
        <v>46053</v>
      </c>
      <c r="S273" s="104">
        <v>3387677</v>
      </c>
      <c r="T273" s="101">
        <v>46054</v>
      </c>
      <c r="U273" s="235">
        <v>46081</v>
      </c>
      <c r="V273" s="104">
        <v>3387677</v>
      </c>
      <c r="W273" s="101">
        <v>46082</v>
      </c>
      <c r="X273" s="320">
        <v>46112</v>
      </c>
      <c r="Y273" s="104">
        <v>3387677</v>
      </c>
      <c r="Z273" s="141">
        <v>46113</v>
      </c>
      <c r="AA273" s="235">
        <v>46142</v>
      </c>
      <c r="AB273" s="104">
        <v>3387677</v>
      </c>
      <c r="AC273" s="141">
        <v>46143</v>
      </c>
      <c r="AD273" s="235">
        <v>46173</v>
      </c>
      <c r="AE273" s="104">
        <v>3387677</v>
      </c>
      <c r="AF273" s="141">
        <v>46174</v>
      </c>
      <c r="AG273" s="235">
        <v>46203</v>
      </c>
      <c r="AH273" s="102">
        <v>1693838</v>
      </c>
      <c r="AI273" s="141">
        <v>46204</v>
      </c>
      <c r="AJ273" s="141">
        <v>46218</v>
      </c>
      <c r="AK273" s="110"/>
      <c r="AN273" s="151"/>
      <c r="AQ273" s="151"/>
      <c r="AT273" s="151"/>
      <c r="AW273" s="151"/>
      <c r="BI273" s="139" t="s">
        <v>437</v>
      </c>
      <c r="BJ273" s="139" t="s">
        <v>438</v>
      </c>
      <c r="BK273" s="139" t="s">
        <v>276</v>
      </c>
      <c r="BL273" s="122">
        <v>40</v>
      </c>
      <c r="BM273" s="141">
        <v>46036</v>
      </c>
      <c r="BN273" s="156">
        <v>263162218</v>
      </c>
      <c r="BO273" s="139">
        <v>246</v>
      </c>
      <c r="BP273" s="141">
        <v>46036</v>
      </c>
      <c r="BQ273" s="153">
        <v>20551907</v>
      </c>
      <c r="BR273" s="120"/>
      <c r="BS273" s="121"/>
      <c r="BY273" s="142"/>
      <c r="BZ273" s="151"/>
      <c r="CC273" s="151"/>
      <c r="CF273" s="108"/>
      <c r="CG273" s="108"/>
      <c r="CH273" s="108"/>
      <c r="CI273" s="108"/>
      <c r="CJ273" s="108"/>
      <c r="CK273" s="108"/>
      <c r="CL273" s="108"/>
      <c r="CM273" s="108"/>
      <c r="CN273" s="108"/>
      <c r="CO273" s="108"/>
      <c r="CP273" s="108"/>
      <c r="CQ273" s="108"/>
      <c r="CR273" s="108"/>
      <c r="CS273" s="147" t="s">
        <v>2040</v>
      </c>
      <c r="CT273" s="149">
        <v>1121943091</v>
      </c>
      <c r="CU273" s="139">
        <v>545</v>
      </c>
      <c r="CV273" s="139" t="s">
        <v>452</v>
      </c>
      <c r="CY273" s="143">
        <v>6201</v>
      </c>
      <c r="CZ273" s="143" t="s">
        <v>290</v>
      </c>
      <c r="DA273" s="318">
        <f t="shared" si="12"/>
        <v>20551907</v>
      </c>
      <c r="DB273" s="319">
        <f t="shared" si="13"/>
        <v>0</v>
      </c>
      <c r="DC273" s="318">
        <f t="shared" si="14"/>
        <v>0</v>
      </c>
      <c r="DZ273" s="140" t="s">
        <v>1488</v>
      </c>
      <c r="EA273" s="160"/>
      <c r="EB273" s="154" t="e">
        <v>#N/A</v>
      </c>
      <c r="EC273" s="142" t="s">
        <v>288</v>
      </c>
      <c r="ED273" s="321"/>
    </row>
    <row r="274" spans="1:134" s="107" customFormat="1" hidden="1" x14ac:dyDescent="0.3">
      <c r="A274" s="145"/>
      <c r="B274" s="145" t="s">
        <v>1489</v>
      </c>
      <c r="C274" s="181">
        <v>1006965892</v>
      </c>
      <c r="D274" s="107" t="s">
        <v>679</v>
      </c>
      <c r="E274" s="145" t="s">
        <v>291</v>
      </c>
      <c r="F274" s="145" t="s">
        <v>1924</v>
      </c>
      <c r="G274" s="98">
        <v>46036</v>
      </c>
      <c r="H274" s="104">
        <v>18331531</v>
      </c>
      <c r="I274" s="145" t="s">
        <v>1931</v>
      </c>
      <c r="J274" s="98">
        <v>46036</v>
      </c>
      <c r="K274" s="98">
        <v>46218</v>
      </c>
      <c r="L274" s="145" t="s">
        <v>288</v>
      </c>
      <c r="M274" s="145" t="s">
        <v>288</v>
      </c>
      <c r="N274" s="145" t="s">
        <v>288</v>
      </c>
      <c r="O274" s="122">
        <v>7</v>
      </c>
      <c r="P274" s="104">
        <v>1712286</v>
      </c>
      <c r="Q274" s="150">
        <v>46036</v>
      </c>
      <c r="R274" s="320">
        <v>46053</v>
      </c>
      <c r="S274" s="104">
        <v>3021681</v>
      </c>
      <c r="T274" s="101">
        <v>46054</v>
      </c>
      <c r="U274" s="235">
        <v>46081</v>
      </c>
      <c r="V274" s="104">
        <v>3021681</v>
      </c>
      <c r="W274" s="101">
        <v>46082</v>
      </c>
      <c r="X274" s="320">
        <v>46112</v>
      </c>
      <c r="Y274" s="104">
        <v>3021681</v>
      </c>
      <c r="Z274" s="141">
        <v>46113</v>
      </c>
      <c r="AA274" s="235">
        <v>46142</v>
      </c>
      <c r="AB274" s="104">
        <v>3021681</v>
      </c>
      <c r="AC274" s="141">
        <v>46143</v>
      </c>
      <c r="AD274" s="235">
        <v>46173</v>
      </c>
      <c r="AE274" s="104">
        <v>3021681</v>
      </c>
      <c r="AF274" s="141">
        <v>46174</v>
      </c>
      <c r="AG274" s="235">
        <v>46203</v>
      </c>
      <c r="AH274" s="102">
        <v>1510840</v>
      </c>
      <c r="AI274" s="141">
        <v>46204</v>
      </c>
      <c r="AJ274" s="141">
        <v>46218</v>
      </c>
      <c r="AK274" s="110"/>
      <c r="AN274" s="151"/>
      <c r="AQ274" s="151"/>
      <c r="AT274" s="151"/>
      <c r="AW274" s="151"/>
      <c r="BI274" s="139" t="s">
        <v>437</v>
      </c>
      <c r="BJ274" s="139" t="s">
        <v>438</v>
      </c>
      <c r="BK274" s="139" t="s">
        <v>276</v>
      </c>
      <c r="BL274" s="122">
        <v>40</v>
      </c>
      <c r="BM274" s="141">
        <v>46036</v>
      </c>
      <c r="BN274" s="156">
        <v>263162218</v>
      </c>
      <c r="BO274" s="139">
        <v>247</v>
      </c>
      <c r="BP274" s="141">
        <v>46036</v>
      </c>
      <c r="BQ274" s="153">
        <v>18331531</v>
      </c>
      <c r="BR274" s="120"/>
      <c r="BS274" s="121"/>
      <c r="BY274" s="142"/>
      <c r="BZ274" s="151"/>
      <c r="CC274" s="151"/>
      <c r="CF274" s="108"/>
      <c r="CG274" s="108"/>
      <c r="CH274" s="108"/>
      <c r="CI274" s="108"/>
      <c r="CJ274" s="108"/>
      <c r="CK274" s="108"/>
      <c r="CL274" s="108"/>
      <c r="CM274" s="108"/>
      <c r="CN274" s="108"/>
      <c r="CO274" s="108"/>
      <c r="CP274" s="121"/>
      <c r="CQ274" s="108"/>
      <c r="CR274" s="108"/>
      <c r="CS274" s="147" t="s">
        <v>2041</v>
      </c>
      <c r="CT274" s="148">
        <v>1006965892</v>
      </c>
      <c r="CU274" s="139">
        <v>545</v>
      </c>
      <c r="CV274" s="139" t="s">
        <v>452</v>
      </c>
      <c r="CY274" s="143">
        <v>6201</v>
      </c>
      <c r="CZ274" s="143" t="s">
        <v>290</v>
      </c>
      <c r="DA274" s="318">
        <f t="shared" si="12"/>
        <v>18331531</v>
      </c>
      <c r="DB274" s="319">
        <f t="shared" si="13"/>
        <v>0</v>
      </c>
      <c r="DC274" s="318">
        <f t="shared" si="14"/>
        <v>0</v>
      </c>
      <c r="DZ274" s="140" t="s">
        <v>1490</v>
      </c>
      <c r="EA274" s="160"/>
      <c r="EB274" s="154" t="e">
        <v>#N/A</v>
      </c>
      <c r="EC274" s="142" t="s">
        <v>288</v>
      </c>
      <c r="ED274" s="321"/>
    </row>
    <row r="275" spans="1:134" s="107" customFormat="1" hidden="1" x14ac:dyDescent="0.3">
      <c r="A275" s="145"/>
      <c r="B275" s="145" t="s">
        <v>1491</v>
      </c>
      <c r="C275" s="181">
        <v>79739768</v>
      </c>
      <c r="D275" s="145" t="s">
        <v>1135</v>
      </c>
      <c r="E275" s="145" t="s">
        <v>291</v>
      </c>
      <c r="F275" s="145" t="s">
        <v>1924</v>
      </c>
      <c r="G275" s="98">
        <v>46036</v>
      </c>
      <c r="H275" s="104">
        <v>20551907</v>
      </c>
      <c r="I275" s="145" t="s">
        <v>1931</v>
      </c>
      <c r="J275" s="98">
        <v>46036</v>
      </c>
      <c r="K275" s="98">
        <v>46218</v>
      </c>
      <c r="L275" s="145" t="s">
        <v>288</v>
      </c>
      <c r="M275" s="145" t="s">
        <v>288</v>
      </c>
      <c r="N275" s="145" t="s">
        <v>288</v>
      </c>
      <c r="O275" s="122">
        <v>7</v>
      </c>
      <c r="P275" s="104">
        <v>1919684</v>
      </c>
      <c r="Q275" s="150">
        <v>46036</v>
      </c>
      <c r="R275" s="320">
        <v>46053</v>
      </c>
      <c r="S275" s="104">
        <v>3387677</v>
      </c>
      <c r="T275" s="101">
        <v>46054</v>
      </c>
      <c r="U275" s="235">
        <v>46081</v>
      </c>
      <c r="V275" s="104">
        <v>3387677</v>
      </c>
      <c r="W275" s="101">
        <v>46082</v>
      </c>
      <c r="X275" s="320">
        <v>46112</v>
      </c>
      <c r="Y275" s="104">
        <v>3387677</v>
      </c>
      <c r="Z275" s="141">
        <v>46113</v>
      </c>
      <c r="AA275" s="235">
        <v>46142</v>
      </c>
      <c r="AB275" s="104">
        <v>3387677</v>
      </c>
      <c r="AC275" s="141">
        <v>46143</v>
      </c>
      <c r="AD275" s="235">
        <v>46173</v>
      </c>
      <c r="AE275" s="104">
        <v>3387677</v>
      </c>
      <c r="AF275" s="141">
        <v>46174</v>
      </c>
      <c r="AG275" s="235">
        <v>46203</v>
      </c>
      <c r="AH275" s="102">
        <v>1693838</v>
      </c>
      <c r="AI275" s="141">
        <v>46204</v>
      </c>
      <c r="AJ275" s="141">
        <v>46218</v>
      </c>
      <c r="AK275" s="110"/>
      <c r="AN275" s="151"/>
      <c r="AQ275" s="151"/>
      <c r="AT275" s="151"/>
      <c r="AW275" s="151"/>
      <c r="BI275" s="139" t="s">
        <v>437</v>
      </c>
      <c r="BJ275" s="139" t="s">
        <v>438</v>
      </c>
      <c r="BK275" s="139" t="s">
        <v>276</v>
      </c>
      <c r="BL275" s="122">
        <v>40</v>
      </c>
      <c r="BM275" s="141">
        <v>46036</v>
      </c>
      <c r="BN275" s="156">
        <v>263162218</v>
      </c>
      <c r="BO275" s="139">
        <v>248</v>
      </c>
      <c r="BP275" s="141">
        <v>46036</v>
      </c>
      <c r="BQ275" s="153">
        <v>20551907</v>
      </c>
      <c r="BR275" s="120"/>
      <c r="BS275" s="121"/>
      <c r="BY275" s="142"/>
      <c r="BZ275" s="151"/>
      <c r="CC275" s="151"/>
      <c r="CF275" s="108"/>
      <c r="CG275" s="108"/>
      <c r="CH275" s="108"/>
      <c r="CI275" s="108"/>
      <c r="CJ275" s="108"/>
      <c r="CK275" s="108"/>
      <c r="CL275" s="108"/>
      <c r="CM275" s="108"/>
      <c r="CN275" s="108"/>
      <c r="CO275" s="108"/>
      <c r="CP275" s="108"/>
      <c r="CQ275" s="108"/>
      <c r="CR275" s="108"/>
      <c r="CS275" s="147" t="s">
        <v>1136</v>
      </c>
      <c r="CT275" s="148">
        <v>79739768.799999997</v>
      </c>
      <c r="CU275" s="139">
        <v>545</v>
      </c>
      <c r="CV275" s="139" t="s">
        <v>452</v>
      </c>
      <c r="CY275" s="170">
        <v>9511</v>
      </c>
      <c r="CZ275" s="140" t="s">
        <v>932</v>
      </c>
      <c r="DA275" s="318">
        <f t="shared" si="12"/>
        <v>20551907</v>
      </c>
      <c r="DB275" s="319">
        <f t="shared" si="13"/>
        <v>0</v>
      </c>
      <c r="DC275" s="318">
        <f t="shared" si="14"/>
        <v>0</v>
      </c>
      <c r="DZ275" s="140" t="s">
        <v>1492</v>
      </c>
      <c r="EA275" s="160"/>
      <c r="EB275" s="154" t="e">
        <v>#N/A</v>
      </c>
      <c r="EC275" s="142" t="s">
        <v>288</v>
      </c>
      <c r="ED275" s="321"/>
    </row>
    <row r="276" spans="1:134" s="107" customFormat="1" hidden="1" x14ac:dyDescent="0.3">
      <c r="A276" s="145"/>
      <c r="B276" s="145" t="s">
        <v>1493</v>
      </c>
      <c r="C276" s="181">
        <v>1006820966</v>
      </c>
      <c r="D276" s="107" t="s">
        <v>677</v>
      </c>
      <c r="E276" s="107" t="s">
        <v>291</v>
      </c>
      <c r="F276" s="107" t="s">
        <v>1924</v>
      </c>
      <c r="G276" s="98">
        <v>46036</v>
      </c>
      <c r="H276" s="104">
        <v>18331531</v>
      </c>
      <c r="I276" s="145" t="s">
        <v>1931</v>
      </c>
      <c r="J276" s="98">
        <v>46036</v>
      </c>
      <c r="K276" s="98">
        <v>46218</v>
      </c>
      <c r="L276" s="145" t="s">
        <v>288</v>
      </c>
      <c r="M276" s="145" t="s">
        <v>288</v>
      </c>
      <c r="N276" s="145" t="s">
        <v>288</v>
      </c>
      <c r="O276" s="122">
        <v>7</v>
      </c>
      <c r="P276" s="104">
        <v>1712286</v>
      </c>
      <c r="Q276" s="150">
        <v>46036</v>
      </c>
      <c r="R276" s="320">
        <v>46053</v>
      </c>
      <c r="S276" s="104">
        <v>3021681</v>
      </c>
      <c r="T276" s="101">
        <v>46054</v>
      </c>
      <c r="U276" s="235">
        <v>46081</v>
      </c>
      <c r="V276" s="104">
        <v>3021681</v>
      </c>
      <c r="W276" s="101">
        <v>46082</v>
      </c>
      <c r="X276" s="320">
        <v>46112</v>
      </c>
      <c r="Y276" s="104">
        <v>3021681</v>
      </c>
      <c r="Z276" s="141">
        <v>46113</v>
      </c>
      <c r="AA276" s="235">
        <v>46142</v>
      </c>
      <c r="AB276" s="104">
        <v>3021681</v>
      </c>
      <c r="AC276" s="141">
        <v>46143</v>
      </c>
      <c r="AD276" s="235">
        <v>46173</v>
      </c>
      <c r="AE276" s="104">
        <v>3021681</v>
      </c>
      <c r="AF276" s="141">
        <v>46174</v>
      </c>
      <c r="AG276" s="235">
        <v>46203</v>
      </c>
      <c r="AH276" s="102">
        <v>1510840</v>
      </c>
      <c r="AI276" s="141">
        <v>46204</v>
      </c>
      <c r="AJ276" s="141">
        <v>46218</v>
      </c>
      <c r="AK276" s="110"/>
      <c r="AN276" s="151"/>
      <c r="AQ276" s="151"/>
      <c r="AT276" s="151"/>
      <c r="AW276" s="151"/>
      <c r="BI276" s="139" t="s">
        <v>437</v>
      </c>
      <c r="BJ276" s="139" t="s">
        <v>438</v>
      </c>
      <c r="BK276" s="139" t="s">
        <v>276</v>
      </c>
      <c r="BL276" s="122">
        <v>40</v>
      </c>
      <c r="BM276" s="141">
        <v>46036</v>
      </c>
      <c r="BN276" s="156">
        <v>263162218</v>
      </c>
      <c r="BO276" s="139">
        <v>253</v>
      </c>
      <c r="BP276" s="141">
        <v>46036</v>
      </c>
      <c r="BQ276" s="153">
        <v>18331531</v>
      </c>
      <c r="BR276" s="120"/>
      <c r="BS276" s="121"/>
      <c r="BY276" s="142"/>
      <c r="BZ276" s="151"/>
      <c r="CC276" s="151"/>
      <c r="CF276" s="108"/>
      <c r="CG276" s="108"/>
      <c r="CH276" s="108"/>
      <c r="CI276" s="108"/>
      <c r="CJ276" s="108"/>
      <c r="CK276" s="108"/>
      <c r="CL276" s="108"/>
      <c r="CM276" s="108"/>
      <c r="CN276" s="108"/>
      <c r="CO276" s="108"/>
      <c r="CP276" s="121"/>
      <c r="CQ276" s="108"/>
      <c r="CR276" s="108"/>
      <c r="CS276" s="147" t="s">
        <v>2039</v>
      </c>
      <c r="CT276" s="99">
        <v>1006820966</v>
      </c>
      <c r="CU276" s="139">
        <v>545</v>
      </c>
      <c r="CV276" s="139" t="s">
        <v>452</v>
      </c>
      <c r="CY276" s="143">
        <v>8299</v>
      </c>
      <c r="CZ276" s="143" t="s">
        <v>290</v>
      </c>
      <c r="DA276" s="318">
        <f t="shared" si="12"/>
        <v>18331531</v>
      </c>
      <c r="DB276" s="319">
        <f t="shared" si="13"/>
        <v>0</v>
      </c>
      <c r="DC276" s="318">
        <f t="shared" si="14"/>
        <v>0</v>
      </c>
      <c r="DZ276" s="140" t="s">
        <v>1494</v>
      </c>
      <c r="EA276" s="160"/>
      <c r="EB276" s="154" t="e">
        <v>#N/A</v>
      </c>
      <c r="EC276" s="142" t="s">
        <v>288</v>
      </c>
      <c r="ED276" s="321"/>
    </row>
    <row r="277" spans="1:134" s="107" customFormat="1" hidden="1" x14ac:dyDescent="0.3">
      <c r="A277" s="145"/>
      <c r="B277" s="145" t="s">
        <v>1495</v>
      </c>
      <c r="C277" s="181">
        <v>1121922138</v>
      </c>
      <c r="D277" s="107" t="s">
        <v>678</v>
      </c>
      <c r="E277" s="145" t="s">
        <v>291</v>
      </c>
      <c r="F277" s="145" t="s">
        <v>1924</v>
      </c>
      <c r="G277" s="98">
        <v>46036</v>
      </c>
      <c r="H277" s="104">
        <v>20551907</v>
      </c>
      <c r="I277" s="145" t="s">
        <v>1931</v>
      </c>
      <c r="J277" s="98">
        <v>46036</v>
      </c>
      <c r="K277" s="98">
        <v>46218</v>
      </c>
      <c r="L277" s="145" t="s">
        <v>288</v>
      </c>
      <c r="M277" s="145" t="s">
        <v>288</v>
      </c>
      <c r="N277" s="145" t="s">
        <v>288</v>
      </c>
      <c r="O277" s="122">
        <v>7</v>
      </c>
      <c r="P277" s="104">
        <v>1919684</v>
      </c>
      <c r="Q277" s="150">
        <v>46036</v>
      </c>
      <c r="R277" s="320">
        <v>46053</v>
      </c>
      <c r="S277" s="104">
        <v>3387677</v>
      </c>
      <c r="T277" s="101">
        <v>46054</v>
      </c>
      <c r="U277" s="235">
        <v>46081</v>
      </c>
      <c r="V277" s="104">
        <v>3387677</v>
      </c>
      <c r="W277" s="101">
        <v>46082</v>
      </c>
      <c r="X277" s="320">
        <v>46112</v>
      </c>
      <c r="Y277" s="104">
        <v>3387677</v>
      </c>
      <c r="Z277" s="141">
        <v>46113</v>
      </c>
      <c r="AA277" s="235">
        <v>46142</v>
      </c>
      <c r="AB277" s="104">
        <v>3387677</v>
      </c>
      <c r="AC277" s="141">
        <v>46143</v>
      </c>
      <c r="AD277" s="235">
        <v>46173</v>
      </c>
      <c r="AE277" s="104">
        <v>3387677</v>
      </c>
      <c r="AF277" s="141">
        <v>46174</v>
      </c>
      <c r="AG277" s="235">
        <v>46203</v>
      </c>
      <c r="AH277" s="102">
        <v>1693838</v>
      </c>
      <c r="AI277" s="141">
        <v>46204</v>
      </c>
      <c r="AJ277" s="141">
        <v>46218</v>
      </c>
      <c r="AK277" s="110"/>
      <c r="AN277" s="151"/>
      <c r="AQ277" s="151"/>
      <c r="AT277" s="151"/>
      <c r="AW277" s="151"/>
      <c r="BI277" s="139" t="s">
        <v>437</v>
      </c>
      <c r="BJ277" s="139" t="s">
        <v>438</v>
      </c>
      <c r="BK277" s="139" t="s">
        <v>276</v>
      </c>
      <c r="BL277" s="122">
        <v>40</v>
      </c>
      <c r="BM277" s="141">
        <v>46036</v>
      </c>
      <c r="BN277" s="156">
        <v>263162218</v>
      </c>
      <c r="BO277" s="139">
        <v>254</v>
      </c>
      <c r="BP277" s="141">
        <v>46036</v>
      </c>
      <c r="BQ277" s="153">
        <v>20551907</v>
      </c>
      <c r="BR277" s="120"/>
      <c r="BS277" s="121"/>
      <c r="BY277" s="142"/>
      <c r="BZ277" s="151"/>
      <c r="CC277" s="151"/>
      <c r="CF277" s="108"/>
      <c r="CG277" s="108"/>
      <c r="CH277" s="108"/>
      <c r="CI277" s="108"/>
      <c r="CJ277" s="108"/>
      <c r="CK277" s="108"/>
      <c r="CL277" s="108"/>
      <c r="CM277" s="108"/>
      <c r="CN277" s="108"/>
      <c r="CO277" s="108"/>
      <c r="CP277" s="121"/>
      <c r="CQ277" s="108"/>
      <c r="CR277" s="108"/>
      <c r="CS277" s="147" t="s">
        <v>2039</v>
      </c>
      <c r="CT277" s="148">
        <v>1121922138.4000001</v>
      </c>
      <c r="CU277" s="139">
        <v>545</v>
      </c>
      <c r="CV277" s="139" t="s">
        <v>452</v>
      </c>
      <c r="CY277" s="143">
        <v>7490</v>
      </c>
      <c r="CZ277" s="143" t="s">
        <v>290</v>
      </c>
      <c r="DA277" s="318">
        <f t="shared" si="12"/>
        <v>20551907</v>
      </c>
      <c r="DB277" s="319">
        <f t="shared" si="13"/>
        <v>0</v>
      </c>
      <c r="DC277" s="318">
        <f t="shared" si="14"/>
        <v>0</v>
      </c>
      <c r="DZ277" s="140" t="s">
        <v>1496</v>
      </c>
      <c r="EA277" s="160"/>
      <c r="EB277" s="154" t="e">
        <v>#N/A</v>
      </c>
      <c r="EC277" s="142" t="s">
        <v>288</v>
      </c>
      <c r="ED277" s="321"/>
    </row>
    <row r="278" spans="1:134" s="107" customFormat="1" hidden="1" x14ac:dyDescent="0.3">
      <c r="A278" s="145"/>
      <c r="B278" s="145" t="s">
        <v>1459</v>
      </c>
      <c r="C278" s="181">
        <v>17266736</v>
      </c>
      <c r="D278" s="145" t="s">
        <v>612</v>
      </c>
      <c r="E278" s="145" t="s">
        <v>291</v>
      </c>
      <c r="F278" s="145" t="s">
        <v>2042</v>
      </c>
      <c r="G278" s="98">
        <v>46036</v>
      </c>
      <c r="H278" s="104">
        <v>20551907</v>
      </c>
      <c r="I278" s="145" t="s">
        <v>1931</v>
      </c>
      <c r="J278" s="98">
        <v>46036</v>
      </c>
      <c r="K278" s="98">
        <v>46218</v>
      </c>
      <c r="L278" s="145" t="s">
        <v>288</v>
      </c>
      <c r="M278" s="145" t="s">
        <v>288</v>
      </c>
      <c r="N278" s="145" t="s">
        <v>288</v>
      </c>
      <c r="O278" s="122">
        <v>7</v>
      </c>
      <c r="P278" s="104">
        <v>1919684</v>
      </c>
      <c r="Q278" s="150">
        <v>46036</v>
      </c>
      <c r="R278" s="320">
        <v>46053</v>
      </c>
      <c r="S278" s="104">
        <v>3387677</v>
      </c>
      <c r="T278" s="101">
        <v>46054</v>
      </c>
      <c r="U278" s="235">
        <v>46081</v>
      </c>
      <c r="V278" s="104">
        <v>3387677</v>
      </c>
      <c r="W278" s="101">
        <v>46082</v>
      </c>
      <c r="X278" s="320">
        <v>46112</v>
      </c>
      <c r="Y278" s="104">
        <v>3387677</v>
      </c>
      <c r="Z278" s="141">
        <v>46113</v>
      </c>
      <c r="AA278" s="235">
        <v>46142</v>
      </c>
      <c r="AB278" s="104">
        <v>3387677</v>
      </c>
      <c r="AC278" s="141">
        <v>46143</v>
      </c>
      <c r="AD278" s="235">
        <v>46173</v>
      </c>
      <c r="AE278" s="104">
        <v>3387677</v>
      </c>
      <c r="AF278" s="141">
        <v>46174</v>
      </c>
      <c r="AG278" s="235">
        <v>46203</v>
      </c>
      <c r="AH278" s="102">
        <v>1693838</v>
      </c>
      <c r="AI278" s="141">
        <v>46204</v>
      </c>
      <c r="AJ278" s="141">
        <v>46218</v>
      </c>
      <c r="AK278" s="110"/>
      <c r="AN278" s="151"/>
      <c r="AQ278" s="151"/>
      <c r="AT278" s="151"/>
      <c r="AW278" s="151"/>
      <c r="BI278" s="138" t="s">
        <v>703</v>
      </c>
      <c r="BJ278" s="138" t="s">
        <v>712</v>
      </c>
      <c r="BK278" s="138" t="s">
        <v>280</v>
      </c>
      <c r="BL278" s="122">
        <v>43</v>
      </c>
      <c r="BM278" s="141">
        <v>46036</v>
      </c>
      <c r="BN278" s="156">
        <v>61655721</v>
      </c>
      <c r="BO278" s="139">
        <v>272</v>
      </c>
      <c r="BP278" s="141">
        <v>46036</v>
      </c>
      <c r="BQ278" s="153">
        <v>20551907</v>
      </c>
      <c r="BR278" s="120"/>
      <c r="BS278" s="121"/>
      <c r="BY278" s="142"/>
      <c r="BZ278" s="151"/>
      <c r="CC278" s="151"/>
      <c r="CF278" s="108"/>
      <c r="CG278" s="108"/>
      <c r="CH278" s="108"/>
      <c r="CI278" s="108"/>
      <c r="CJ278" s="108"/>
      <c r="CK278" s="108"/>
      <c r="CL278" s="108"/>
      <c r="CM278" s="108"/>
      <c r="CN278" s="108"/>
      <c r="CO278" s="108"/>
      <c r="CP278" s="108"/>
      <c r="CQ278" s="108"/>
      <c r="CR278" s="108"/>
      <c r="CS278" s="147" t="s">
        <v>2043</v>
      </c>
      <c r="CT278" s="148">
        <v>17266736</v>
      </c>
      <c r="CU278" s="139">
        <v>528</v>
      </c>
      <c r="CV278" s="139" t="s">
        <v>780</v>
      </c>
      <c r="CY278" s="143">
        <v>8299</v>
      </c>
      <c r="CZ278" s="143" t="s">
        <v>290</v>
      </c>
      <c r="DA278" s="318">
        <f t="shared" si="12"/>
        <v>20551907</v>
      </c>
      <c r="DB278" s="319">
        <f t="shared" si="13"/>
        <v>0</v>
      </c>
      <c r="DC278" s="318">
        <f t="shared" si="14"/>
        <v>0</v>
      </c>
      <c r="DZ278" s="140" t="s">
        <v>1460</v>
      </c>
      <c r="EA278" s="160"/>
      <c r="EB278" s="154" t="e">
        <v>#N/A</v>
      </c>
      <c r="EC278" s="142" t="s">
        <v>288</v>
      </c>
      <c r="ED278" s="321"/>
    </row>
    <row r="279" spans="1:134" s="107" customFormat="1" hidden="1" x14ac:dyDescent="0.3">
      <c r="A279" s="145"/>
      <c r="B279" s="145" t="s">
        <v>1461</v>
      </c>
      <c r="C279" s="181">
        <v>35264483</v>
      </c>
      <c r="D279" s="145" t="s">
        <v>614</v>
      </c>
      <c r="E279" s="145" t="s">
        <v>291</v>
      </c>
      <c r="F279" s="145" t="s">
        <v>2042</v>
      </c>
      <c r="G279" s="98">
        <v>46036</v>
      </c>
      <c r="H279" s="104">
        <v>20551907</v>
      </c>
      <c r="I279" s="145" t="s">
        <v>1931</v>
      </c>
      <c r="J279" s="98">
        <v>46036</v>
      </c>
      <c r="K279" s="98">
        <v>46218</v>
      </c>
      <c r="L279" s="145" t="s">
        <v>288</v>
      </c>
      <c r="M279" s="145" t="s">
        <v>288</v>
      </c>
      <c r="N279" s="145" t="s">
        <v>288</v>
      </c>
      <c r="O279" s="122">
        <v>7</v>
      </c>
      <c r="P279" s="104">
        <v>1919684</v>
      </c>
      <c r="Q279" s="150">
        <v>46036</v>
      </c>
      <c r="R279" s="320">
        <v>46053</v>
      </c>
      <c r="S279" s="104">
        <v>3387677</v>
      </c>
      <c r="T279" s="101">
        <v>46054</v>
      </c>
      <c r="U279" s="235">
        <v>46081</v>
      </c>
      <c r="V279" s="104">
        <v>3387677</v>
      </c>
      <c r="W279" s="101">
        <v>46082</v>
      </c>
      <c r="X279" s="320">
        <v>46112</v>
      </c>
      <c r="Y279" s="104">
        <v>3387677</v>
      </c>
      <c r="Z279" s="141">
        <v>46113</v>
      </c>
      <c r="AA279" s="235">
        <v>46142</v>
      </c>
      <c r="AB279" s="104">
        <v>3387677</v>
      </c>
      <c r="AC279" s="141">
        <v>46143</v>
      </c>
      <c r="AD279" s="235">
        <v>46173</v>
      </c>
      <c r="AE279" s="104">
        <v>3387677</v>
      </c>
      <c r="AF279" s="141">
        <v>46174</v>
      </c>
      <c r="AG279" s="235">
        <v>46203</v>
      </c>
      <c r="AH279" s="102">
        <v>1693838</v>
      </c>
      <c r="AI279" s="141">
        <v>46204</v>
      </c>
      <c r="AJ279" s="141">
        <v>46218</v>
      </c>
      <c r="AK279" s="110"/>
      <c r="AN279" s="151"/>
      <c r="AQ279" s="151"/>
      <c r="AT279" s="151"/>
      <c r="AW279" s="151"/>
      <c r="BI279" s="138" t="s">
        <v>703</v>
      </c>
      <c r="BJ279" s="138" t="s">
        <v>712</v>
      </c>
      <c r="BK279" s="138" t="s">
        <v>280</v>
      </c>
      <c r="BL279" s="122">
        <v>43</v>
      </c>
      <c r="BM279" s="141">
        <v>46036</v>
      </c>
      <c r="BN279" s="156">
        <v>61655721</v>
      </c>
      <c r="BO279" s="139">
        <v>273</v>
      </c>
      <c r="BP279" s="141">
        <v>46036</v>
      </c>
      <c r="BQ279" s="153">
        <v>20551907</v>
      </c>
      <c r="BR279" s="120"/>
      <c r="BS279" s="121"/>
      <c r="BY279" s="142"/>
      <c r="BZ279" s="151"/>
      <c r="CC279" s="151"/>
      <c r="CF279" s="108"/>
      <c r="CG279" s="108"/>
      <c r="CH279" s="108"/>
      <c r="CI279" s="108"/>
      <c r="CJ279" s="108"/>
      <c r="CK279" s="108"/>
      <c r="CL279" s="108"/>
      <c r="CM279" s="108"/>
      <c r="CN279" s="108"/>
      <c r="CO279" s="108"/>
      <c r="CP279" s="121"/>
      <c r="CQ279" s="108"/>
      <c r="CR279" s="108"/>
      <c r="CS279" s="147" t="s">
        <v>2044</v>
      </c>
      <c r="CT279" s="148">
        <v>35264483</v>
      </c>
      <c r="CU279" s="139">
        <v>528</v>
      </c>
      <c r="CV279" s="139" t="s">
        <v>780</v>
      </c>
      <c r="CY279" s="143">
        <v>4321</v>
      </c>
      <c r="CZ279" s="143" t="s">
        <v>289</v>
      </c>
      <c r="DA279" s="318">
        <f t="shared" si="12"/>
        <v>20551907</v>
      </c>
      <c r="DB279" s="319">
        <f t="shared" si="13"/>
        <v>0</v>
      </c>
      <c r="DC279" s="318">
        <f t="shared" si="14"/>
        <v>0</v>
      </c>
      <c r="DZ279" s="140" t="s">
        <v>1462</v>
      </c>
      <c r="EA279" s="160"/>
      <c r="EB279" s="154" t="e">
        <v>#N/A</v>
      </c>
      <c r="EC279" s="142" t="s">
        <v>288</v>
      </c>
      <c r="ED279" s="321"/>
    </row>
    <row r="280" spans="1:134" s="107" customFormat="1" hidden="1" x14ac:dyDescent="0.3">
      <c r="A280" s="145"/>
      <c r="B280" s="145" t="s">
        <v>1463</v>
      </c>
      <c r="C280" s="181">
        <v>40342881</v>
      </c>
      <c r="D280" s="145" t="s">
        <v>576</v>
      </c>
      <c r="E280" s="145" t="s">
        <v>291</v>
      </c>
      <c r="F280" s="145" t="s">
        <v>2042</v>
      </c>
      <c r="G280" s="98">
        <v>46036</v>
      </c>
      <c r="H280" s="104">
        <v>20551907</v>
      </c>
      <c r="I280" s="145" t="s">
        <v>1931</v>
      </c>
      <c r="J280" s="98">
        <v>46036</v>
      </c>
      <c r="K280" s="98">
        <v>46218</v>
      </c>
      <c r="L280" s="145" t="s">
        <v>288</v>
      </c>
      <c r="M280" s="145" t="s">
        <v>288</v>
      </c>
      <c r="N280" s="145" t="s">
        <v>288</v>
      </c>
      <c r="O280" s="122">
        <v>7</v>
      </c>
      <c r="P280" s="104">
        <v>1919684</v>
      </c>
      <c r="Q280" s="150">
        <v>46036</v>
      </c>
      <c r="R280" s="320">
        <v>46053</v>
      </c>
      <c r="S280" s="104">
        <v>3387677</v>
      </c>
      <c r="T280" s="101">
        <v>46054</v>
      </c>
      <c r="U280" s="235">
        <v>46081</v>
      </c>
      <c r="V280" s="104">
        <v>3387677</v>
      </c>
      <c r="W280" s="101">
        <v>46082</v>
      </c>
      <c r="X280" s="320">
        <v>46112</v>
      </c>
      <c r="Y280" s="104">
        <v>3387677</v>
      </c>
      <c r="Z280" s="141">
        <v>46113</v>
      </c>
      <c r="AA280" s="235">
        <v>46142</v>
      </c>
      <c r="AB280" s="104">
        <v>3387677</v>
      </c>
      <c r="AC280" s="141">
        <v>46143</v>
      </c>
      <c r="AD280" s="235">
        <v>46173</v>
      </c>
      <c r="AE280" s="104">
        <v>3387677</v>
      </c>
      <c r="AF280" s="141">
        <v>46174</v>
      </c>
      <c r="AG280" s="235">
        <v>46203</v>
      </c>
      <c r="AH280" s="102">
        <v>1693838</v>
      </c>
      <c r="AI280" s="141">
        <v>46204</v>
      </c>
      <c r="AJ280" s="141">
        <v>46218</v>
      </c>
      <c r="AK280" s="110"/>
      <c r="AN280" s="151"/>
      <c r="AQ280" s="151"/>
      <c r="AT280" s="151"/>
      <c r="AW280" s="151"/>
      <c r="BI280" s="138" t="s">
        <v>703</v>
      </c>
      <c r="BJ280" s="138" t="s">
        <v>712</v>
      </c>
      <c r="BK280" s="138" t="s">
        <v>280</v>
      </c>
      <c r="BL280" s="122">
        <v>43</v>
      </c>
      <c r="BM280" s="141">
        <v>46036</v>
      </c>
      <c r="BN280" s="156">
        <v>61655721</v>
      </c>
      <c r="BO280" s="139">
        <v>274</v>
      </c>
      <c r="BP280" s="141">
        <v>46036</v>
      </c>
      <c r="BQ280" s="153">
        <v>20551907</v>
      </c>
      <c r="BR280" s="120"/>
      <c r="BS280" s="121"/>
      <c r="BY280" s="142"/>
      <c r="BZ280" s="151"/>
      <c r="CC280" s="151"/>
      <c r="CF280" s="108"/>
      <c r="CG280" s="108"/>
      <c r="CH280" s="108"/>
      <c r="CI280" s="108"/>
      <c r="CJ280" s="108"/>
      <c r="CK280" s="108"/>
      <c r="CL280" s="108"/>
      <c r="CM280" s="108"/>
      <c r="CN280" s="108"/>
      <c r="CO280" s="108"/>
      <c r="CP280" s="108"/>
      <c r="CQ280" s="108"/>
      <c r="CR280" s="108"/>
      <c r="CS280" s="147" t="s">
        <v>2045</v>
      </c>
      <c r="CT280" s="148">
        <v>40342881</v>
      </c>
      <c r="CU280" s="139">
        <v>528</v>
      </c>
      <c r="CV280" s="139" t="s">
        <v>780</v>
      </c>
      <c r="CY280" s="143">
        <v>7490</v>
      </c>
      <c r="CZ280" s="143" t="s">
        <v>290</v>
      </c>
      <c r="DA280" s="318">
        <f t="shared" si="12"/>
        <v>20551907</v>
      </c>
      <c r="DB280" s="319">
        <f t="shared" si="13"/>
        <v>0</v>
      </c>
      <c r="DC280" s="318">
        <f t="shared" si="14"/>
        <v>0</v>
      </c>
      <c r="DZ280" s="140" t="s">
        <v>1464</v>
      </c>
      <c r="EA280" s="160"/>
      <c r="EB280" s="154" t="e">
        <v>#N/A</v>
      </c>
      <c r="EC280" s="142" t="s">
        <v>288</v>
      </c>
      <c r="ED280" s="321"/>
    </row>
    <row r="281" spans="1:134" s="107" customFormat="1" hidden="1" x14ac:dyDescent="0.3">
      <c r="A281" s="145" t="s">
        <v>436</v>
      </c>
      <c r="B281" s="145" t="s">
        <v>2046</v>
      </c>
      <c r="C281" s="145"/>
      <c r="D281" s="184" t="s">
        <v>436</v>
      </c>
      <c r="E281" s="145"/>
      <c r="F281" s="145"/>
      <c r="G281" s="145"/>
      <c r="H281" s="145"/>
      <c r="I281" s="145" t="s">
        <v>1931</v>
      </c>
      <c r="J281" s="145"/>
      <c r="K281" s="145"/>
      <c r="L281" s="145"/>
      <c r="M281" s="145"/>
      <c r="N281" s="145"/>
      <c r="O281" s="122"/>
      <c r="P281" s="104"/>
      <c r="Q281" s="150"/>
      <c r="R281" s="320"/>
      <c r="S281" s="104"/>
      <c r="T281" s="101"/>
      <c r="U281" s="235"/>
      <c r="V281" s="104"/>
      <c r="W281" s="101"/>
      <c r="X281" s="320"/>
      <c r="Y281" s="104"/>
      <c r="Z281" s="141"/>
      <c r="AA281" s="235"/>
      <c r="AB281" s="104"/>
      <c r="AC281" s="141"/>
      <c r="AD281" s="235"/>
      <c r="AE281" s="104"/>
      <c r="AF281" s="141"/>
      <c r="AG281" s="235"/>
      <c r="AH281" s="102"/>
      <c r="AI281" s="141"/>
      <c r="AJ281" s="141"/>
      <c r="AK281" s="110"/>
      <c r="AN281" s="151"/>
      <c r="AQ281" s="151"/>
      <c r="AT281" s="151"/>
      <c r="AW281" s="151"/>
      <c r="BI281" s="139"/>
      <c r="BJ281" s="140"/>
      <c r="BK281" s="146"/>
      <c r="BL281" s="122" t="e">
        <v>#N/A</v>
      </c>
      <c r="BM281" s="141" t="e">
        <v>#N/A</v>
      </c>
      <c r="BN281" s="156" t="e">
        <v>#N/A</v>
      </c>
      <c r="BO281" s="139" t="e">
        <v>#N/A</v>
      </c>
      <c r="BP281" s="141" t="e">
        <v>#N/A</v>
      </c>
      <c r="BQ281" s="153" t="e">
        <v>#N/A</v>
      </c>
      <c r="BR281" s="120"/>
      <c r="BS281" s="121"/>
      <c r="BY281" s="142"/>
      <c r="BZ281" s="151"/>
      <c r="CC281" s="151"/>
      <c r="CF281" s="108"/>
      <c r="CG281" s="108"/>
      <c r="CH281" s="108"/>
      <c r="CI281" s="108"/>
      <c r="CJ281" s="108"/>
      <c r="CK281" s="108"/>
      <c r="CL281" s="108"/>
      <c r="CM281" s="108"/>
      <c r="CN281" s="108"/>
      <c r="CO281" s="108"/>
      <c r="CP281" s="121"/>
      <c r="CQ281" s="108"/>
      <c r="CR281" s="108"/>
      <c r="CS281" s="173"/>
      <c r="CT281" s="99"/>
      <c r="CU281" s="139" t="e">
        <v>#N/A</v>
      </c>
      <c r="CV281" s="139" t="e">
        <v>#N/A</v>
      </c>
      <c r="CY281" s="143"/>
      <c r="CZ281" s="143"/>
      <c r="DA281" s="318">
        <f t="shared" si="12"/>
        <v>0</v>
      </c>
      <c r="DB281" s="319">
        <f t="shared" si="13"/>
        <v>0</v>
      </c>
      <c r="DC281" s="318" t="e">
        <f t="shared" si="14"/>
        <v>#N/A</v>
      </c>
      <c r="DZ281" s="140"/>
      <c r="EA281" s="160"/>
      <c r="EB281" s="154" t="e">
        <v>#N/A</v>
      </c>
      <c r="EC281" s="142" t="s">
        <v>288</v>
      </c>
      <c r="ED281" s="321"/>
    </row>
    <row r="282" spans="1:134" s="107" customFormat="1" hidden="1" x14ac:dyDescent="0.3">
      <c r="A282" s="145"/>
      <c r="B282" s="145" t="s">
        <v>1363</v>
      </c>
      <c r="C282" s="183">
        <v>1001298273</v>
      </c>
      <c r="D282" s="107" t="s">
        <v>1306</v>
      </c>
      <c r="E282" s="145" t="s">
        <v>291</v>
      </c>
      <c r="F282" s="145" t="s">
        <v>2023</v>
      </c>
      <c r="G282" s="98">
        <v>46036</v>
      </c>
      <c r="H282" s="104">
        <v>18331531</v>
      </c>
      <c r="I282" s="145" t="s">
        <v>1931</v>
      </c>
      <c r="J282" s="98">
        <v>46036</v>
      </c>
      <c r="K282" s="98">
        <v>46218</v>
      </c>
      <c r="L282" s="145" t="s">
        <v>288</v>
      </c>
      <c r="M282" s="145" t="s">
        <v>288</v>
      </c>
      <c r="N282" s="145" t="s">
        <v>288</v>
      </c>
      <c r="O282" s="122">
        <v>7</v>
      </c>
      <c r="P282" s="104">
        <v>1712286</v>
      </c>
      <c r="Q282" s="150">
        <v>46036</v>
      </c>
      <c r="R282" s="320">
        <v>46053</v>
      </c>
      <c r="S282" s="104">
        <v>3021681</v>
      </c>
      <c r="T282" s="101">
        <v>46054</v>
      </c>
      <c r="U282" s="235">
        <v>46081</v>
      </c>
      <c r="V282" s="104">
        <v>3021681</v>
      </c>
      <c r="W282" s="101">
        <v>46082</v>
      </c>
      <c r="X282" s="320">
        <v>46112</v>
      </c>
      <c r="Y282" s="104">
        <v>3021681</v>
      </c>
      <c r="Z282" s="141">
        <v>46113</v>
      </c>
      <c r="AA282" s="235">
        <v>46142</v>
      </c>
      <c r="AB282" s="104">
        <v>3021681</v>
      </c>
      <c r="AC282" s="141">
        <v>46143</v>
      </c>
      <c r="AD282" s="235">
        <v>46173</v>
      </c>
      <c r="AE282" s="104">
        <v>3021681</v>
      </c>
      <c r="AF282" s="141">
        <v>46174</v>
      </c>
      <c r="AG282" s="235">
        <v>46203</v>
      </c>
      <c r="AH282" s="102">
        <v>1510840</v>
      </c>
      <c r="AI282" s="141">
        <v>46204</v>
      </c>
      <c r="AJ282" s="141">
        <v>46218</v>
      </c>
      <c r="AK282" s="110"/>
      <c r="AN282" s="151"/>
      <c r="AQ282" s="151"/>
      <c r="AT282" s="151"/>
      <c r="AW282" s="151"/>
      <c r="BI282" s="139" t="s">
        <v>709</v>
      </c>
      <c r="BJ282" s="140" t="s">
        <v>710</v>
      </c>
      <c r="BK282" s="139" t="s">
        <v>711</v>
      </c>
      <c r="BL282" s="122">
        <v>42</v>
      </c>
      <c r="BM282" s="141">
        <v>46036</v>
      </c>
      <c r="BN282" s="156">
        <v>198857942</v>
      </c>
      <c r="BO282" s="139">
        <v>267</v>
      </c>
      <c r="BP282" s="141">
        <v>46036</v>
      </c>
      <c r="BQ282" s="153">
        <v>18331531</v>
      </c>
      <c r="BR282" s="120"/>
      <c r="BS282" s="121"/>
      <c r="BY282" s="142"/>
      <c r="BZ282" s="151"/>
      <c r="CC282" s="151"/>
      <c r="CF282" s="108"/>
      <c r="CG282" s="108"/>
      <c r="CH282" s="108"/>
      <c r="CI282" s="108"/>
      <c r="CJ282" s="108"/>
      <c r="CK282" s="108"/>
      <c r="CL282" s="108"/>
      <c r="CM282" s="108"/>
      <c r="CN282" s="108"/>
      <c r="CO282" s="108"/>
      <c r="CP282" s="121"/>
      <c r="CQ282" s="108"/>
      <c r="CR282" s="108"/>
      <c r="CS282" s="147" t="s">
        <v>2047</v>
      </c>
      <c r="CT282" s="149">
        <v>1001298273</v>
      </c>
      <c r="CU282" s="139">
        <v>564</v>
      </c>
      <c r="CV282" s="139" t="s">
        <v>779</v>
      </c>
      <c r="CY282" s="170">
        <v>7410</v>
      </c>
      <c r="CZ282" s="140" t="s">
        <v>290</v>
      </c>
      <c r="DA282" s="318">
        <f t="shared" si="12"/>
        <v>18331531</v>
      </c>
      <c r="DB282" s="319">
        <f t="shared" si="13"/>
        <v>0</v>
      </c>
      <c r="DC282" s="318">
        <f t="shared" si="14"/>
        <v>0</v>
      </c>
      <c r="DZ282" s="140" t="s">
        <v>1364</v>
      </c>
      <c r="EA282" s="160"/>
      <c r="EB282" s="154" t="e">
        <v>#N/A</v>
      </c>
      <c r="EC282" s="142" t="s">
        <v>288</v>
      </c>
      <c r="ED282" s="321"/>
    </row>
    <row r="283" spans="1:134" s="107" customFormat="1" hidden="1" x14ac:dyDescent="0.3">
      <c r="A283" s="145"/>
      <c r="B283" s="145" t="s">
        <v>1365</v>
      </c>
      <c r="C283" s="183">
        <v>1121827878</v>
      </c>
      <c r="D283" s="107" t="s">
        <v>1305</v>
      </c>
      <c r="E283" s="145" t="s">
        <v>291</v>
      </c>
      <c r="F283" s="145" t="s">
        <v>2023</v>
      </c>
      <c r="G283" s="98">
        <v>46036</v>
      </c>
      <c r="H283" s="104">
        <v>20551907</v>
      </c>
      <c r="I283" s="145" t="s">
        <v>1931</v>
      </c>
      <c r="J283" s="98">
        <v>46036</v>
      </c>
      <c r="K283" s="98">
        <v>46218</v>
      </c>
      <c r="L283" s="145" t="s">
        <v>288</v>
      </c>
      <c r="M283" s="145" t="s">
        <v>288</v>
      </c>
      <c r="N283" s="145" t="s">
        <v>288</v>
      </c>
      <c r="O283" s="122">
        <v>7</v>
      </c>
      <c r="P283" s="104">
        <v>1919684</v>
      </c>
      <c r="Q283" s="150">
        <v>46036</v>
      </c>
      <c r="R283" s="320">
        <v>46053</v>
      </c>
      <c r="S283" s="104">
        <v>3387677</v>
      </c>
      <c r="T283" s="101">
        <v>46054</v>
      </c>
      <c r="U283" s="235">
        <v>46081</v>
      </c>
      <c r="V283" s="104">
        <v>3387677</v>
      </c>
      <c r="W283" s="101">
        <v>46082</v>
      </c>
      <c r="X283" s="320">
        <v>46112</v>
      </c>
      <c r="Y283" s="104">
        <v>3387677</v>
      </c>
      <c r="Z283" s="141">
        <v>46113</v>
      </c>
      <c r="AA283" s="235">
        <v>46142</v>
      </c>
      <c r="AB283" s="104">
        <v>3387677</v>
      </c>
      <c r="AC283" s="141">
        <v>46143</v>
      </c>
      <c r="AD283" s="235">
        <v>46173</v>
      </c>
      <c r="AE283" s="104">
        <v>3387677</v>
      </c>
      <c r="AF283" s="141">
        <v>46174</v>
      </c>
      <c r="AG283" s="235">
        <v>46203</v>
      </c>
      <c r="AH283" s="102">
        <v>1693838</v>
      </c>
      <c r="AI283" s="141">
        <v>46204</v>
      </c>
      <c r="AJ283" s="141">
        <v>46218</v>
      </c>
      <c r="AK283" s="110"/>
      <c r="AN283" s="151"/>
      <c r="AQ283" s="151"/>
      <c r="AT283" s="151"/>
      <c r="AW283" s="151"/>
      <c r="BI283" s="139" t="s">
        <v>709</v>
      </c>
      <c r="BJ283" s="140" t="s">
        <v>710</v>
      </c>
      <c r="BK283" s="139" t="s">
        <v>711</v>
      </c>
      <c r="BL283" s="122">
        <v>42</v>
      </c>
      <c r="BM283" s="141">
        <v>46036</v>
      </c>
      <c r="BN283" s="156">
        <v>198857942</v>
      </c>
      <c r="BO283" s="139">
        <v>268</v>
      </c>
      <c r="BP283" s="141">
        <v>46036</v>
      </c>
      <c r="BQ283" s="153">
        <v>20551907</v>
      </c>
      <c r="BR283" s="120"/>
      <c r="BS283" s="121"/>
      <c r="BY283" s="142"/>
      <c r="BZ283" s="151"/>
      <c r="CC283" s="151"/>
      <c r="CF283" s="108"/>
      <c r="CG283" s="108"/>
      <c r="CH283" s="108"/>
      <c r="CI283" s="108"/>
      <c r="CJ283" s="108"/>
      <c r="CK283" s="108"/>
      <c r="CL283" s="108"/>
      <c r="CM283" s="108"/>
      <c r="CN283" s="108"/>
      <c r="CO283" s="108"/>
      <c r="CP283" s="108"/>
      <c r="CQ283" s="108"/>
      <c r="CR283" s="108"/>
      <c r="CS283" s="147" t="s">
        <v>2048</v>
      </c>
      <c r="CT283" s="149">
        <v>1121827878</v>
      </c>
      <c r="CU283" s="139">
        <v>564</v>
      </c>
      <c r="CV283" s="139" t="s">
        <v>779</v>
      </c>
      <c r="CY283" s="145">
        <v>7490</v>
      </c>
      <c r="CZ283" s="140" t="s">
        <v>290</v>
      </c>
      <c r="DA283" s="318">
        <f t="shared" si="12"/>
        <v>20551907</v>
      </c>
      <c r="DB283" s="319">
        <f t="shared" si="13"/>
        <v>0</v>
      </c>
      <c r="DC283" s="318">
        <f t="shared" si="14"/>
        <v>0</v>
      </c>
      <c r="DZ283" s="140" t="s">
        <v>1366</v>
      </c>
      <c r="EA283" s="207"/>
      <c r="EB283" s="154" t="e">
        <v>#N/A</v>
      </c>
      <c r="EC283" s="142" t="s">
        <v>288</v>
      </c>
      <c r="ED283" s="321"/>
    </row>
    <row r="284" spans="1:134" s="107" customFormat="1" hidden="1" x14ac:dyDescent="0.3">
      <c r="A284" s="145"/>
      <c r="B284" s="145" t="s">
        <v>1367</v>
      </c>
      <c r="C284" s="181">
        <v>40185261</v>
      </c>
      <c r="D284" s="145" t="s">
        <v>504</v>
      </c>
      <c r="E284" s="145" t="s">
        <v>291</v>
      </c>
      <c r="F284" s="145" t="s">
        <v>2023</v>
      </c>
      <c r="G284" s="98">
        <v>46036</v>
      </c>
      <c r="H284" s="104">
        <v>18331531</v>
      </c>
      <c r="I284" s="145" t="s">
        <v>1931</v>
      </c>
      <c r="J284" s="98">
        <v>46036</v>
      </c>
      <c r="K284" s="98">
        <v>46218</v>
      </c>
      <c r="L284" s="145" t="s">
        <v>288</v>
      </c>
      <c r="M284" s="145" t="s">
        <v>288</v>
      </c>
      <c r="N284" s="145" t="s">
        <v>288</v>
      </c>
      <c r="O284" s="122">
        <v>7</v>
      </c>
      <c r="P284" s="104">
        <v>1712286</v>
      </c>
      <c r="Q284" s="150">
        <v>46036</v>
      </c>
      <c r="R284" s="320">
        <v>46053</v>
      </c>
      <c r="S284" s="104">
        <v>3021681</v>
      </c>
      <c r="T284" s="101">
        <v>46054</v>
      </c>
      <c r="U284" s="235">
        <v>46081</v>
      </c>
      <c r="V284" s="104">
        <v>3021681</v>
      </c>
      <c r="W284" s="101">
        <v>46082</v>
      </c>
      <c r="X284" s="320">
        <v>46112</v>
      </c>
      <c r="Y284" s="104">
        <v>3021681</v>
      </c>
      <c r="Z284" s="141">
        <v>46113</v>
      </c>
      <c r="AA284" s="235">
        <v>46142</v>
      </c>
      <c r="AB284" s="104">
        <v>3021681</v>
      </c>
      <c r="AC284" s="141">
        <v>46143</v>
      </c>
      <c r="AD284" s="235">
        <v>46173</v>
      </c>
      <c r="AE284" s="104">
        <v>3021681</v>
      </c>
      <c r="AF284" s="141">
        <v>46174</v>
      </c>
      <c r="AG284" s="235">
        <v>46203</v>
      </c>
      <c r="AH284" s="102">
        <v>1510840</v>
      </c>
      <c r="AI284" s="141">
        <v>46204</v>
      </c>
      <c r="AJ284" s="141">
        <v>46218</v>
      </c>
      <c r="AK284" s="110"/>
      <c r="AN284" s="151"/>
      <c r="AQ284" s="151"/>
      <c r="AT284" s="151"/>
      <c r="AW284" s="151"/>
      <c r="BI284" s="139" t="s">
        <v>709</v>
      </c>
      <c r="BJ284" s="140" t="s">
        <v>710</v>
      </c>
      <c r="BK284" s="139" t="s">
        <v>711</v>
      </c>
      <c r="BL284" s="122">
        <v>42</v>
      </c>
      <c r="BM284" s="141">
        <v>46036</v>
      </c>
      <c r="BN284" s="156">
        <v>198857942</v>
      </c>
      <c r="BO284" s="139">
        <v>269</v>
      </c>
      <c r="BP284" s="141">
        <v>46036</v>
      </c>
      <c r="BQ284" s="153">
        <v>18331531</v>
      </c>
      <c r="BR284" s="120"/>
      <c r="BS284" s="121"/>
      <c r="BY284" s="142"/>
      <c r="BZ284" s="151"/>
      <c r="CC284" s="151"/>
      <c r="CF284" s="108"/>
      <c r="CG284" s="108"/>
      <c r="CH284" s="108"/>
      <c r="CI284" s="108"/>
      <c r="CJ284" s="108"/>
      <c r="CK284" s="108"/>
      <c r="CL284" s="108"/>
      <c r="CM284" s="108"/>
      <c r="CN284" s="108"/>
      <c r="CO284" s="108"/>
      <c r="CP284" s="121"/>
      <c r="CQ284" s="108"/>
      <c r="CR284" s="108"/>
      <c r="CS284" s="147" t="s">
        <v>2049</v>
      </c>
      <c r="CT284" s="99">
        <v>40185261</v>
      </c>
      <c r="CU284" s="139">
        <v>564</v>
      </c>
      <c r="CV284" s="139" t="s">
        <v>779</v>
      </c>
      <c r="CY284" s="143">
        <v>7020</v>
      </c>
      <c r="CZ284" s="143" t="s">
        <v>289</v>
      </c>
      <c r="DA284" s="318">
        <f t="shared" si="12"/>
        <v>18331531</v>
      </c>
      <c r="DB284" s="319">
        <f t="shared" si="13"/>
        <v>0</v>
      </c>
      <c r="DC284" s="318">
        <f t="shared" si="14"/>
        <v>0</v>
      </c>
      <c r="DZ284" s="140" t="s">
        <v>1368</v>
      </c>
      <c r="EA284" s="207"/>
      <c r="EB284" s="154" t="e">
        <v>#N/A</v>
      </c>
      <c r="EC284" s="142" t="s">
        <v>288</v>
      </c>
      <c r="ED284" s="321"/>
    </row>
    <row r="285" spans="1:134" s="107" customFormat="1" hidden="1" x14ac:dyDescent="0.3">
      <c r="A285" s="145"/>
      <c r="B285" s="145" t="s">
        <v>1369</v>
      </c>
      <c r="C285" s="183">
        <v>1121936580</v>
      </c>
      <c r="D285" s="145" t="s">
        <v>1370</v>
      </c>
      <c r="E285" s="145" t="s">
        <v>291</v>
      </c>
      <c r="F285" s="145" t="s">
        <v>2023</v>
      </c>
      <c r="G285" s="98">
        <v>46036</v>
      </c>
      <c r="H285" s="104">
        <v>18331531</v>
      </c>
      <c r="I285" s="145" t="s">
        <v>1931</v>
      </c>
      <c r="J285" s="98">
        <v>46036</v>
      </c>
      <c r="K285" s="98">
        <v>46218</v>
      </c>
      <c r="L285" s="145" t="s">
        <v>288</v>
      </c>
      <c r="M285" s="145" t="s">
        <v>288</v>
      </c>
      <c r="N285" s="145" t="s">
        <v>288</v>
      </c>
      <c r="O285" s="122">
        <v>7</v>
      </c>
      <c r="P285" s="104">
        <v>1712286</v>
      </c>
      <c r="Q285" s="150">
        <v>46036</v>
      </c>
      <c r="R285" s="320">
        <v>46053</v>
      </c>
      <c r="S285" s="104">
        <v>3021681</v>
      </c>
      <c r="T285" s="101">
        <v>46054</v>
      </c>
      <c r="U285" s="235">
        <v>46081</v>
      </c>
      <c r="V285" s="104">
        <v>3021681</v>
      </c>
      <c r="W285" s="101">
        <v>46082</v>
      </c>
      <c r="X285" s="320">
        <v>46112</v>
      </c>
      <c r="Y285" s="104">
        <v>3021681</v>
      </c>
      <c r="Z285" s="141">
        <v>46113</v>
      </c>
      <c r="AA285" s="235">
        <v>46142</v>
      </c>
      <c r="AB285" s="104">
        <v>3021681</v>
      </c>
      <c r="AC285" s="141">
        <v>46143</v>
      </c>
      <c r="AD285" s="235">
        <v>46173</v>
      </c>
      <c r="AE285" s="104">
        <v>3021681</v>
      </c>
      <c r="AF285" s="141">
        <v>46174</v>
      </c>
      <c r="AG285" s="235">
        <v>46203</v>
      </c>
      <c r="AH285" s="102">
        <v>1510840</v>
      </c>
      <c r="AI285" s="141">
        <v>46204</v>
      </c>
      <c r="AJ285" s="141">
        <v>46218</v>
      </c>
      <c r="AK285" s="110"/>
      <c r="AN285" s="151"/>
      <c r="AQ285" s="151"/>
      <c r="AT285" s="151"/>
      <c r="AW285" s="151"/>
      <c r="BI285" s="139" t="s">
        <v>709</v>
      </c>
      <c r="BJ285" s="140" t="s">
        <v>710</v>
      </c>
      <c r="BK285" s="139" t="s">
        <v>711</v>
      </c>
      <c r="BL285" s="122">
        <v>42</v>
      </c>
      <c r="BM285" s="141">
        <v>46036</v>
      </c>
      <c r="BN285" s="156">
        <v>198857942</v>
      </c>
      <c r="BO285" s="139">
        <v>270</v>
      </c>
      <c r="BP285" s="141">
        <v>46036</v>
      </c>
      <c r="BQ285" s="153">
        <v>18331531</v>
      </c>
      <c r="BR285" s="120"/>
      <c r="BS285" s="121"/>
      <c r="BY285" s="142"/>
      <c r="BZ285" s="151"/>
      <c r="CC285" s="151"/>
      <c r="CF285" s="108"/>
      <c r="CG285" s="108"/>
      <c r="CH285" s="108"/>
      <c r="CI285" s="108"/>
      <c r="CJ285" s="108"/>
      <c r="CK285" s="108"/>
      <c r="CL285" s="108"/>
      <c r="CM285" s="108"/>
      <c r="CN285" s="108"/>
      <c r="CO285" s="108"/>
      <c r="CP285" s="108"/>
      <c r="CQ285" s="108"/>
      <c r="CR285" s="108"/>
      <c r="CS285" s="147" t="s">
        <v>2048</v>
      </c>
      <c r="CT285" s="149">
        <v>1121936580</v>
      </c>
      <c r="CU285" s="139">
        <v>564</v>
      </c>
      <c r="CV285" s="139" t="s">
        <v>779</v>
      </c>
      <c r="CY285" s="122">
        <v>8299</v>
      </c>
      <c r="CZ285" s="122" t="s">
        <v>290</v>
      </c>
      <c r="DA285" s="318">
        <f t="shared" ref="DA285:DA346" si="15">P285+S285+V285+Y285+AB285+AE285+AH285+AK285+AN285+AQ285+AT285+AW285+AZ285+BC285+BF285</f>
        <v>18331531</v>
      </c>
      <c r="DB285" s="319">
        <f t="shared" ref="DB285:DB346" si="16">H285+BZ285-DA285</f>
        <v>0</v>
      </c>
      <c r="DC285" s="318">
        <f t="shared" ref="DC285:DC346" si="17">BQ285+CF285-DA285</f>
        <v>0</v>
      </c>
      <c r="DZ285" s="140" t="s">
        <v>1371</v>
      </c>
      <c r="EA285" s="207"/>
      <c r="EB285" s="154" t="e">
        <v>#N/A</v>
      </c>
      <c r="EC285" s="142" t="s">
        <v>288</v>
      </c>
      <c r="ED285" s="321"/>
    </row>
    <row r="286" spans="1:134" s="107" customFormat="1" hidden="1" x14ac:dyDescent="0.3">
      <c r="A286" s="145"/>
      <c r="B286" s="145" t="s">
        <v>1372</v>
      </c>
      <c r="C286" s="181">
        <v>1121955517</v>
      </c>
      <c r="D286" s="145" t="s">
        <v>1373</v>
      </c>
      <c r="E286" s="145" t="s">
        <v>291</v>
      </c>
      <c r="F286" s="145" t="s">
        <v>2023</v>
      </c>
      <c r="G286" s="98">
        <v>46036</v>
      </c>
      <c r="H286" s="104">
        <v>20551907</v>
      </c>
      <c r="I286" s="145" t="s">
        <v>1931</v>
      </c>
      <c r="J286" s="98">
        <v>46036</v>
      </c>
      <c r="K286" s="98">
        <v>46218</v>
      </c>
      <c r="L286" s="145" t="s">
        <v>288</v>
      </c>
      <c r="M286" s="145" t="s">
        <v>288</v>
      </c>
      <c r="N286" s="145" t="s">
        <v>288</v>
      </c>
      <c r="O286" s="122">
        <v>7</v>
      </c>
      <c r="P286" s="104">
        <v>1919684</v>
      </c>
      <c r="Q286" s="150">
        <v>46036</v>
      </c>
      <c r="R286" s="320">
        <v>46053</v>
      </c>
      <c r="S286" s="104">
        <v>3387677</v>
      </c>
      <c r="T286" s="101">
        <v>46054</v>
      </c>
      <c r="U286" s="235">
        <v>46081</v>
      </c>
      <c r="V286" s="104">
        <v>3387677</v>
      </c>
      <c r="W286" s="101">
        <v>46082</v>
      </c>
      <c r="X286" s="320">
        <v>46112</v>
      </c>
      <c r="Y286" s="104">
        <v>3387677</v>
      </c>
      <c r="Z286" s="141">
        <v>46113</v>
      </c>
      <c r="AA286" s="235">
        <v>46142</v>
      </c>
      <c r="AB286" s="104">
        <v>3387677</v>
      </c>
      <c r="AC286" s="141">
        <v>46143</v>
      </c>
      <c r="AD286" s="235">
        <v>46173</v>
      </c>
      <c r="AE286" s="104">
        <v>3387677</v>
      </c>
      <c r="AF286" s="141">
        <v>46174</v>
      </c>
      <c r="AG286" s="235">
        <v>46203</v>
      </c>
      <c r="AH286" s="102">
        <v>1693838</v>
      </c>
      <c r="AI286" s="141">
        <v>46204</v>
      </c>
      <c r="AJ286" s="141">
        <v>46218</v>
      </c>
      <c r="AK286" s="110"/>
      <c r="AN286" s="151"/>
      <c r="AQ286" s="151"/>
      <c r="AT286" s="151"/>
      <c r="AW286" s="151"/>
      <c r="BI286" s="139" t="s">
        <v>709</v>
      </c>
      <c r="BJ286" s="140" t="s">
        <v>710</v>
      </c>
      <c r="BK286" s="139" t="s">
        <v>711</v>
      </c>
      <c r="BL286" s="122">
        <v>42</v>
      </c>
      <c r="BM286" s="141">
        <v>46036</v>
      </c>
      <c r="BN286" s="156">
        <v>198857942</v>
      </c>
      <c r="BO286" s="139">
        <v>271</v>
      </c>
      <c r="BP286" s="141">
        <v>46036</v>
      </c>
      <c r="BQ286" s="153">
        <v>20551907</v>
      </c>
      <c r="BR286" s="120"/>
      <c r="BS286" s="121"/>
      <c r="BY286" s="142"/>
      <c r="BZ286" s="151"/>
      <c r="CC286" s="151"/>
      <c r="CF286" s="108"/>
      <c r="CG286" s="108"/>
      <c r="CH286" s="108"/>
      <c r="CI286" s="108"/>
      <c r="CJ286" s="108"/>
      <c r="CK286" s="108"/>
      <c r="CL286" s="108"/>
      <c r="CM286" s="108"/>
      <c r="CN286" s="108"/>
      <c r="CO286" s="108"/>
      <c r="CP286" s="121"/>
      <c r="CQ286" s="108"/>
      <c r="CR286" s="108"/>
      <c r="CS286" s="147" t="s">
        <v>2050</v>
      </c>
      <c r="CT286" s="99">
        <v>1121955517</v>
      </c>
      <c r="CU286" s="139">
        <v>564</v>
      </c>
      <c r="CV286" s="139" t="s">
        <v>779</v>
      </c>
      <c r="CY286" s="143">
        <v>8299</v>
      </c>
      <c r="CZ286" s="143" t="s">
        <v>290</v>
      </c>
      <c r="DA286" s="318">
        <f t="shared" si="15"/>
        <v>20551907</v>
      </c>
      <c r="DB286" s="319">
        <f t="shared" si="16"/>
        <v>0</v>
      </c>
      <c r="DC286" s="318">
        <f t="shared" si="17"/>
        <v>0</v>
      </c>
      <c r="DZ286" s="140" t="s">
        <v>1374</v>
      </c>
      <c r="EA286" s="207"/>
      <c r="EB286" s="154" t="e">
        <v>#N/A</v>
      </c>
      <c r="EC286" s="142" t="s">
        <v>288</v>
      </c>
      <c r="ED286" s="321"/>
    </row>
    <row r="287" spans="1:134" s="107" customFormat="1" hidden="1" x14ac:dyDescent="0.3">
      <c r="A287" s="145"/>
      <c r="B287" s="145" t="s">
        <v>1391</v>
      </c>
      <c r="C287" s="181">
        <v>1001089370</v>
      </c>
      <c r="D287" s="184" t="s">
        <v>1392</v>
      </c>
      <c r="E287" s="145" t="s">
        <v>292</v>
      </c>
      <c r="F287" s="145" t="s">
        <v>2051</v>
      </c>
      <c r="G287" s="98">
        <v>46036</v>
      </c>
      <c r="H287" s="104">
        <v>18331531</v>
      </c>
      <c r="I287" s="145" t="s">
        <v>1931</v>
      </c>
      <c r="J287" s="98">
        <v>46036</v>
      </c>
      <c r="K287" s="98">
        <v>46218</v>
      </c>
      <c r="L287" s="145" t="s">
        <v>288</v>
      </c>
      <c r="M287" s="145" t="s">
        <v>288</v>
      </c>
      <c r="N287" s="145" t="s">
        <v>288</v>
      </c>
      <c r="O287" s="122">
        <v>7</v>
      </c>
      <c r="P287" s="104">
        <v>1712286</v>
      </c>
      <c r="Q287" s="150">
        <v>46036</v>
      </c>
      <c r="R287" s="320">
        <v>46053</v>
      </c>
      <c r="S287" s="104">
        <v>3021681</v>
      </c>
      <c r="T287" s="101">
        <v>46054</v>
      </c>
      <c r="U287" s="235">
        <v>46081</v>
      </c>
      <c r="V287" s="104">
        <v>3021681</v>
      </c>
      <c r="W287" s="101">
        <v>46082</v>
      </c>
      <c r="X287" s="320">
        <v>46112</v>
      </c>
      <c r="Y287" s="104">
        <v>3021681</v>
      </c>
      <c r="Z287" s="141">
        <v>46113</v>
      </c>
      <c r="AA287" s="235">
        <v>46142</v>
      </c>
      <c r="AB287" s="104">
        <v>3021681</v>
      </c>
      <c r="AC287" s="141">
        <v>46143</v>
      </c>
      <c r="AD287" s="235">
        <v>46173</v>
      </c>
      <c r="AE287" s="104">
        <v>3021681</v>
      </c>
      <c r="AF287" s="141">
        <v>46174</v>
      </c>
      <c r="AG287" s="235">
        <v>46203</v>
      </c>
      <c r="AH287" s="102">
        <v>1510840</v>
      </c>
      <c r="AI287" s="141">
        <v>46204</v>
      </c>
      <c r="AJ287" s="141">
        <v>46218</v>
      </c>
      <c r="AK287" s="110"/>
      <c r="AN287" s="151"/>
      <c r="AQ287" s="151"/>
      <c r="AT287" s="151"/>
      <c r="AW287" s="151"/>
      <c r="BI287" s="138" t="s">
        <v>270</v>
      </c>
      <c r="BJ287" s="139" t="s">
        <v>713</v>
      </c>
      <c r="BK287" s="138" t="s">
        <v>346</v>
      </c>
      <c r="BL287" s="122">
        <v>46</v>
      </c>
      <c r="BM287" s="141">
        <v>46036</v>
      </c>
      <c r="BN287" s="156">
        <v>238875684</v>
      </c>
      <c r="BO287" s="139">
        <v>286</v>
      </c>
      <c r="BP287" s="141">
        <v>46036</v>
      </c>
      <c r="BQ287" s="153">
        <v>18331531</v>
      </c>
      <c r="BR287" s="120"/>
      <c r="BS287" s="121"/>
      <c r="BY287" s="142"/>
      <c r="BZ287" s="151"/>
      <c r="CC287" s="151"/>
      <c r="CF287" s="108"/>
      <c r="CG287" s="108"/>
      <c r="CH287" s="108"/>
      <c r="CI287" s="108"/>
      <c r="CJ287" s="108"/>
      <c r="CK287" s="108"/>
      <c r="CL287" s="108"/>
      <c r="CM287" s="108"/>
      <c r="CN287" s="108"/>
      <c r="CO287" s="108"/>
      <c r="CP287" s="108"/>
      <c r="CQ287" s="108"/>
      <c r="CR287" s="108"/>
      <c r="CS287" s="147" t="s">
        <v>2052</v>
      </c>
      <c r="CT287" s="149">
        <v>1001089370</v>
      </c>
      <c r="CU287" s="139">
        <v>562</v>
      </c>
      <c r="CV287" s="139" t="s">
        <v>782</v>
      </c>
      <c r="CY287" s="143">
        <v>7490</v>
      </c>
      <c r="CZ287" s="143" t="s">
        <v>290</v>
      </c>
      <c r="DA287" s="318">
        <f t="shared" si="15"/>
        <v>18331531</v>
      </c>
      <c r="DB287" s="319">
        <f t="shared" si="16"/>
        <v>0</v>
      </c>
      <c r="DC287" s="318">
        <f t="shared" si="17"/>
        <v>0</v>
      </c>
      <c r="DZ287" s="140" t="s">
        <v>1393</v>
      </c>
      <c r="EA287" s="160"/>
      <c r="EB287" s="154" t="e">
        <v>#N/A</v>
      </c>
      <c r="EC287" s="142" t="s">
        <v>288</v>
      </c>
      <c r="ED287" s="321"/>
    </row>
    <row r="288" spans="1:134" s="107" customFormat="1" hidden="1" x14ac:dyDescent="0.3">
      <c r="A288" s="192"/>
      <c r="B288" s="192" t="s">
        <v>1394</v>
      </c>
      <c r="C288" s="248">
        <v>1121898024</v>
      </c>
      <c r="D288" s="192" t="s">
        <v>510</v>
      </c>
      <c r="E288" s="192" t="s">
        <v>291</v>
      </c>
      <c r="F288" s="192" t="s">
        <v>2030</v>
      </c>
      <c r="G288" s="195">
        <v>46036</v>
      </c>
      <c r="H288" s="237">
        <v>32968687</v>
      </c>
      <c r="I288" s="145" t="s">
        <v>1931</v>
      </c>
      <c r="J288" s="195">
        <v>46036</v>
      </c>
      <c r="K288" s="195">
        <v>46218</v>
      </c>
      <c r="L288" s="192" t="s">
        <v>288</v>
      </c>
      <c r="M288" s="192" t="s">
        <v>288</v>
      </c>
      <c r="N288" s="192" t="s">
        <v>288</v>
      </c>
      <c r="O288" s="208">
        <v>7</v>
      </c>
      <c r="P288" s="237">
        <v>3079493</v>
      </c>
      <c r="Q288" s="223">
        <v>46036</v>
      </c>
      <c r="R288" s="324">
        <v>46053</v>
      </c>
      <c r="S288" s="237">
        <v>5434399</v>
      </c>
      <c r="T288" s="316">
        <v>46054</v>
      </c>
      <c r="U288" s="325">
        <v>46081</v>
      </c>
      <c r="V288" s="237">
        <v>5434399</v>
      </c>
      <c r="W288" s="316">
        <v>46082</v>
      </c>
      <c r="X288" s="324">
        <v>46112</v>
      </c>
      <c r="Y288" s="237">
        <v>5434399</v>
      </c>
      <c r="Z288" s="224">
        <v>46113</v>
      </c>
      <c r="AA288" s="325">
        <v>46142</v>
      </c>
      <c r="AB288" s="237">
        <v>5434399</v>
      </c>
      <c r="AC288" s="224">
        <v>46143</v>
      </c>
      <c r="AD288" s="325">
        <v>46173</v>
      </c>
      <c r="AE288" s="237">
        <v>5434399</v>
      </c>
      <c r="AF288" s="224">
        <v>46174</v>
      </c>
      <c r="AG288" s="325">
        <v>46203</v>
      </c>
      <c r="AH288" s="252">
        <v>2717199</v>
      </c>
      <c r="AI288" s="224">
        <v>46204</v>
      </c>
      <c r="AJ288" s="224">
        <v>46218</v>
      </c>
      <c r="AK288" s="110"/>
      <c r="AL288" s="194"/>
      <c r="AM288" s="194"/>
      <c r="AN288" s="318"/>
      <c r="AO288" s="194"/>
      <c r="AP288" s="194"/>
      <c r="AQ288" s="318"/>
      <c r="AR288" s="194"/>
      <c r="AS288" s="194"/>
      <c r="AT288" s="318"/>
      <c r="AU288" s="194"/>
      <c r="AV288" s="194"/>
      <c r="AW288" s="318"/>
      <c r="AX288" s="194"/>
      <c r="AY288" s="194"/>
      <c r="AZ288" s="194"/>
      <c r="BA288" s="194"/>
      <c r="BB288" s="194"/>
      <c r="BC288" s="194"/>
      <c r="BD288" s="194"/>
      <c r="BE288" s="194"/>
      <c r="BF288" s="194"/>
      <c r="BG288" s="194"/>
      <c r="BH288" s="194"/>
      <c r="BI288" s="171" t="s">
        <v>270</v>
      </c>
      <c r="BJ288" s="158" t="s">
        <v>713</v>
      </c>
      <c r="BK288" s="171" t="s">
        <v>346</v>
      </c>
      <c r="BL288" s="122">
        <v>46</v>
      </c>
      <c r="BM288" s="141">
        <v>46036</v>
      </c>
      <c r="BN288" s="156">
        <v>238875684</v>
      </c>
      <c r="BO288" s="139">
        <v>287</v>
      </c>
      <c r="BP288" s="141">
        <v>46036</v>
      </c>
      <c r="BQ288" s="153">
        <v>32968687</v>
      </c>
      <c r="BR288" s="249"/>
      <c r="BS288" s="250"/>
      <c r="BT288" s="194"/>
      <c r="BU288" s="194"/>
      <c r="BV288" s="194"/>
      <c r="BW288" s="194"/>
      <c r="BX288" s="194"/>
      <c r="BY288" s="326"/>
      <c r="BZ288" s="318"/>
      <c r="CA288" s="194"/>
      <c r="CB288" s="194"/>
      <c r="CC288" s="318"/>
      <c r="CD288" s="194"/>
      <c r="CE288" s="194"/>
      <c r="CF288" s="251"/>
      <c r="CG288" s="251"/>
      <c r="CH288" s="251"/>
      <c r="CI288" s="251"/>
      <c r="CJ288" s="251"/>
      <c r="CK288" s="251"/>
      <c r="CL288" s="251"/>
      <c r="CM288" s="251"/>
      <c r="CN288" s="251"/>
      <c r="CO288" s="251"/>
      <c r="CP288" s="250"/>
      <c r="CQ288" s="251"/>
      <c r="CR288" s="251"/>
      <c r="CS288" s="175" t="s">
        <v>2053</v>
      </c>
      <c r="CT288" s="327">
        <v>1121898024</v>
      </c>
      <c r="CU288" s="139">
        <v>562</v>
      </c>
      <c r="CV288" s="139" t="s">
        <v>782</v>
      </c>
      <c r="CW288" s="194"/>
      <c r="CX288" s="194"/>
      <c r="CY288" s="194">
        <v>6910</v>
      </c>
      <c r="CZ288" s="194" t="s">
        <v>289</v>
      </c>
      <c r="DA288" s="318">
        <f t="shared" si="15"/>
        <v>32968687</v>
      </c>
      <c r="DB288" s="319">
        <f t="shared" si="16"/>
        <v>0</v>
      </c>
      <c r="DC288" s="318">
        <f t="shared" si="17"/>
        <v>0</v>
      </c>
      <c r="DD288" s="194"/>
      <c r="DE288" s="194"/>
      <c r="DF288" s="194"/>
      <c r="DG288" s="194"/>
      <c r="DH288" s="194"/>
      <c r="DI288" s="194"/>
      <c r="DJ288" s="194"/>
      <c r="DK288" s="194"/>
      <c r="DL288" s="194"/>
      <c r="DM288" s="194"/>
      <c r="DN288" s="194"/>
      <c r="DO288" s="194"/>
      <c r="DP288" s="194"/>
      <c r="DQ288" s="194"/>
      <c r="DR288" s="194"/>
      <c r="DS288" s="194"/>
      <c r="DT288" s="194"/>
      <c r="DU288" s="194"/>
      <c r="DV288" s="194"/>
      <c r="DW288" s="194"/>
      <c r="DX288" s="194"/>
      <c r="DY288" s="194"/>
      <c r="DZ288" s="201" t="s">
        <v>1395</v>
      </c>
      <c r="EA288" s="328"/>
      <c r="EB288" s="154" t="e">
        <v>#N/A</v>
      </c>
      <c r="EC288" s="142" t="s">
        <v>288</v>
      </c>
      <c r="ED288" s="321"/>
    </row>
    <row r="289" spans="1:133" hidden="1" x14ac:dyDescent="0.3">
      <c r="A289" s="145" t="s">
        <v>952</v>
      </c>
      <c r="B289" s="192" t="s">
        <v>2054</v>
      </c>
      <c r="C289" s="107"/>
      <c r="D289" s="107" t="s">
        <v>952</v>
      </c>
      <c r="E289" s="145"/>
      <c r="F289" s="145"/>
      <c r="G289" s="145"/>
      <c r="H289" s="145"/>
      <c r="I289" s="145"/>
      <c r="J289" s="145"/>
      <c r="K289" s="145"/>
      <c r="L289" s="145"/>
      <c r="M289" s="145"/>
      <c r="N289" s="145"/>
      <c r="O289" s="329"/>
      <c r="P289" s="145"/>
      <c r="Q289" s="150"/>
      <c r="R289" s="101"/>
      <c r="S289" s="145"/>
      <c r="T289" s="101"/>
      <c r="U289" s="141"/>
      <c r="V289" s="151"/>
      <c r="W289" s="101"/>
      <c r="X289" s="101"/>
      <c r="Y289" s="145"/>
      <c r="Z289" s="141"/>
      <c r="AA289" s="141"/>
      <c r="AB289" s="145"/>
      <c r="AC289" s="141"/>
      <c r="AD289" s="141"/>
      <c r="AE289" s="145"/>
      <c r="AF289" s="141"/>
      <c r="AG289" s="141"/>
      <c r="AH289" s="107"/>
      <c r="AI289" s="141"/>
      <c r="AJ289" s="141"/>
      <c r="AK289" s="151"/>
      <c r="AL289" s="107"/>
      <c r="AM289" s="107"/>
      <c r="AN289" s="151"/>
      <c r="AO289" s="107"/>
      <c r="AP289" s="107"/>
      <c r="AQ289" s="151"/>
      <c r="AR289" s="107"/>
      <c r="AS289" s="107"/>
      <c r="AT289" s="151"/>
      <c r="AU289" s="107"/>
      <c r="AV289" s="107"/>
      <c r="AW289" s="151"/>
      <c r="AX289" s="107"/>
      <c r="AY289" s="107"/>
      <c r="AZ289" s="107"/>
      <c r="BA289" s="107"/>
      <c r="BB289" s="107"/>
      <c r="BC289" s="107"/>
      <c r="BD289" s="107"/>
      <c r="BE289" s="107"/>
      <c r="BF289" s="107"/>
      <c r="BG289" s="107"/>
      <c r="BH289" s="107"/>
      <c r="BI289" s="138"/>
      <c r="BJ289" s="138"/>
      <c r="BK289" s="138"/>
      <c r="BL289" s="165"/>
      <c r="BM289" s="165"/>
      <c r="BN289" s="165"/>
      <c r="BO289" s="165"/>
      <c r="BP289" s="165"/>
      <c r="BQ289" s="165"/>
      <c r="BR289" s="120"/>
      <c r="BS289" s="121"/>
      <c r="BT289" s="107"/>
      <c r="BU289" s="107"/>
      <c r="BV289" s="107"/>
      <c r="BW289" s="107"/>
      <c r="BX289" s="107"/>
      <c r="BY289" s="142"/>
      <c r="BZ289" s="151"/>
      <c r="CA289" s="107"/>
      <c r="CB289" s="107"/>
      <c r="CC289" s="151"/>
      <c r="CD289" s="107"/>
      <c r="CE289" s="107"/>
      <c r="CF289" s="108"/>
      <c r="CG289" s="108"/>
      <c r="CH289" s="108"/>
      <c r="CI289" s="108"/>
      <c r="CJ289" s="108"/>
      <c r="CK289" s="108"/>
      <c r="CL289" s="108"/>
      <c r="CM289" s="108"/>
      <c r="CN289" s="108"/>
      <c r="CO289" s="108"/>
      <c r="CP289" s="121"/>
      <c r="CQ289" s="108"/>
      <c r="CR289" s="108"/>
      <c r="CS289" s="330"/>
      <c r="CT289" s="149"/>
      <c r="CU289" s="165"/>
      <c r="CV289" s="165"/>
      <c r="CW289" s="107"/>
      <c r="CX289" s="107"/>
      <c r="CY289" s="143"/>
      <c r="CZ289" s="143"/>
      <c r="DA289" s="318">
        <f t="shared" si="15"/>
        <v>0</v>
      </c>
      <c r="DB289" s="319">
        <f t="shared" si="16"/>
        <v>0</v>
      </c>
      <c r="DC289" s="318">
        <f t="shared" si="17"/>
        <v>0</v>
      </c>
      <c r="DD289" s="107"/>
      <c r="DE289" s="107"/>
      <c r="DF289" s="107"/>
      <c r="DG289" s="107"/>
      <c r="DH289" s="107"/>
      <c r="DI289" s="107"/>
      <c r="DJ289" s="107"/>
      <c r="DK289" s="107"/>
      <c r="DL289" s="107"/>
      <c r="DM289" s="107"/>
      <c r="DN289" s="107"/>
      <c r="DO289" s="107"/>
      <c r="DP289" s="107"/>
      <c r="DQ289" s="107"/>
      <c r="DR289" s="107"/>
      <c r="DS289" s="107"/>
      <c r="DT289" s="107"/>
      <c r="DU289" s="107"/>
      <c r="DV289" s="107"/>
      <c r="DW289" s="107"/>
      <c r="DX289" s="107"/>
      <c r="DY289" s="107"/>
      <c r="DZ289" s="140"/>
      <c r="EA289" s="190"/>
      <c r="EB289" s="154" t="e">
        <v>#N/A</v>
      </c>
      <c r="EC289" s="142" t="s">
        <v>288</v>
      </c>
    </row>
    <row r="290" spans="1:133" hidden="1" x14ac:dyDescent="0.3">
      <c r="A290" s="145" t="s">
        <v>952</v>
      </c>
      <c r="B290" s="192" t="s">
        <v>2055</v>
      </c>
      <c r="C290" s="107"/>
      <c r="D290" s="107" t="s">
        <v>952</v>
      </c>
      <c r="E290" s="145"/>
      <c r="F290" s="145"/>
      <c r="G290" s="145"/>
      <c r="H290" s="145"/>
      <c r="I290" s="145"/>
      <c r="J290" s="145"/>
      <c r="K290" s="145"/>
      <c r="L290" s="145"/>
      <c r="M290" s="145"/>
      <c r="N290" s="145"/>
      <c r="O290" s="329"/>
      <c r="P290" s="145"/>
      <c r="Q290" s="150"/>
      <c r="R290" s="101"/>
      <c r="S290" s="145"/>
      <c r="T290" s="101"/>
      <c r="U290" s="141"/>
      <c r="V290" s="151"/>
      <c r="W290" s="101"/>
      <c r="X290" s="101"/>
      <c r="Y290" s="145"/>
      <c r="Z290" s="141"/>
      <c r="AA290" s="141"/>
      <c r="AB290" s="145"/>
      <c r="AC290" s="141"/>
      <c r="AD290" s="141"/>
      <c r="AE290" s="145"/>
      <c r="AF290" s="141"/>
      <c r="AG290" s="141"/>
      <c r="AH290" s="107"/>
      <c r="AI290" s="141"/>
      <c r="AJ290" s="141"/>
      <c r="AK290" s="151"/>
      <c r="AL290" s="107"/>
      <c r="AM290" s="107"/>
      <c r="AN290" s="151"/>
      <c r="AO290" s="107"/>
      <c r="AP290" s="107"/>
      <c r="AQ290" s="151"/>
      <c r="AR290" s="107"/>
      <c r="AS290" s="107"/>
      <c r="AT290" s="151"/>
      <c r="AU290" s="107"/>
      <c r="AV290" s="107"/>
      <c r="AW290" s="151"/>
      <c r="AX290" s="107"/>
      <c r="AY290" s="107"/>
      <c r="AZ290" s="107"/>
      <c r="BA290" s="107"/>
      <c r="BB290" s="107"/>
      <c r="BC290" s="107"/>
      <c r="BD290" s="107"/>
      <c r="BE290" s="107"/>
      <c r="BF290" s="107"/>
      <c r="BG290" s="107"/>
      <c r="BH290" s="107"/>
      <c r="BI290" s="138"/>
      <c r="BJ290" s="138"/>
      <c r="BK290" s="138"/>
      <c r="BL290" s="122"/>
      <c r="BM290" s="141"/>
      <c r="BN290" s="120"/>
      <c r="BO290" s="107"/>
      <c r="BP290" s="107"/>
      <c r="BQ290" s="120"/>
      <c r="BR290" s="120"/>
      <c r="BS290" s="121"/>
      <c r="BT290" s="107"/>
      <c r="BU290" s="107"/>
      <c r="BV290" s="107"/>
      <c r="BW290" s="107"/>
      <c r="BX290" s="107"/>
      <c r="BY290" s="142"/>
      <c r="BZ290" s="151"/>
      <c r="CA290" s="107"/>
      <c r="CB290" s="107"/>
      <c r="CC290" s="151"/>
      <c r="CD290" s="107"/>
      <c r="CE290" s="107"/>
      <c r="CF290" s="108"/>
      <c r="CG290" s="108"/>
      <c r="CH290" s="108"/>
      <c r="CI290" s="108"/>
      <c r="CJ290" s="108"/>
      <c r="CK290" s="108"/>
      <c r="CL290" s="108"/>
      <c r="CM290" s="108"/>
      <c r="CN290" s="108"/>
      <c r="CO290" s="108"/>
      <c r="CP290" s="121"/>
      <c r="CQ290" s="108"/>
      <c r="CR290" s="108"/>
      <c r="CS290" s="330"/>
      <c r="CT290" s="149"/>
      <c r="CU290" s="107"/>
      <c r="CV290" s="107"/>
      <c r="CW290" s="107"/>
      <c r="CX290" s="107"/>
      <c r="CY290" s="143"/>
      <c r="CZ290" s="143"/>
      <c r="DA290" s="318">
        <f t="shared" si="15"/>
        <v>0</v>
      </c>
      <c r="DB290" s="319">
        <f t="shared" si="16"/>
        <v>0</v>
      </c>
      <c r="DC290" s="318">
        <f t="shared" si="17"/>
        <v>0</v>
      </c>
      <c r="DD290" s="107"/>
      <c r="DE290" s="107"/>
      <c r="DF290" s="107"/>
      <c r="DG290" s="107"/>
      <c r="DH290" s="107"/>
      <c r="DI290" s="107"/>
      <c r="DJ290" s="107"/>
      <c r="DK290" s="107"/>
      <c r="DL290" s="107"/>
      <c r="DM290" s="107"/>
      <c r="DN290" s="107"/>
      <c r="DO290" s="107"/>
      <c r="DP290" s="107"/>
      <c r="DQ290" s="107"/>
      <c r="DR290" s="107"/>
      <c r="DS290" s="107"/>
      <c r="DT290" s="107"/>
      <c r="DU290" s="107"/>
      <c r="DV290" s="107"/>
      <c r="DW290" s="107"/>
      <c r="DX290" s="107"/>
      <c r="DY290" s="107"/>
      <c r="DZ290" s="140"/>
      <c r="EA290" s="190"/>
      <c r="EB290" s="154" t="e">
        <v>#N/A</v>
      </c>
      <c r="EC290" s="142" t="s">
        <v>288</v>
      </c>
    </row>
    <row r="291" spans="1:133" hidden="1" x14ac:dyDescent="0.3">
      <c r="A291" s="145" t="s">
        <v>952</v>
      </c>
      <c r="B291" s="192" t="s">
        <v>2056</v>
      </c>
      <c r="C291" s="107"/>
      <c r="D291" s="107" t="s">
        <v>952</v>
      </c>
      <c r="E291" s="145"/>
      <c r="F291" s="145"/>
      <c r="G291" s="145"/>
      <c r="H291" s="145"/>
      <c r="I291" s="145"/>
      <c r="J291" s="145"/>
      <c r="K291" s="145"/>
      <c r="L291" s="145"/>
      <c r="M291" s="145"/>
      <c r="N291" s="145"/>
      <c r="O291" s="329"/>
      <c r="P291" s="145"/>
      <c r="Q291" s="150"/>
      <c r="R291" s="101"/>
      <c r="S291" s="145"/>
      <c r="T291" s="101"/>
      <c r="U291" s="141"/>
      <c r="V291" s="151"/>
      <c r="W291" s="101"/>
      <c r="X291" s="101"/>
      <c r="Y291" s="145"/>
      <c r="Z291" s="141"/>
      <c r="AA291" s="141"/>
      <c r="AB291" s="145"/>
      <c r="AC291" s="141"/>
      <c r="AD291" s="141"/>
      <c r="AE291" s="145"/>
      <c r="AF291" s="141"/>
      <c r="AG291" s="141"/>
      <c r="AH291" s="107"/>
      <c r="AI291" s="141"/>
      <c r="AJ291" s="141"/>
      <c r="AK291" s="151"/>
      <c r="AL291" s="107"/>
      <c r="AM291" s="107"/>
      <c r="AN291" s="151"/>
      <c r="AO291" s="107"/>
      <c r="AP291" s="107"/>
      <c r="AQ291" s="151"/>
      <c r="AR291" s="107"/>
      <c r="AS291" s="107"/>
      <c r="AT291" s="151"/>
      <c r="AU291" s="107"/>
      <c r="AV291" s="107"/>
      <c r="AW291" s="151"/>
      <c r="AX291" s="107"/>
      <c r="AY291" s="107"/>
      <c r="AZ291" s="107"/>
      <c r="BA291" s="107"/>
      <c r="BB291" s="107"/>
      <c r="BC291" s="107"/>
      <c r="BD291" s="107"/>
      <c r="BE291" s="107"/>
      <c r="BF291" s="107"/>
      <c r="BG291" s="107"/>
      <c r="BH291" s="107"/>
      <c r="BI291" s="138"/>
      <c r="BJ291" s="138"/>
      <c r="BK291" s="138"/>
      <c r="BL291" s="122"/>
      <c r="BM291" s="141"/>
      <c r="BN291" s="120"/>
      <c r="BO291" s="107"/>
      <c r="BP291" s="107"/>
      <c r="BQ291" s="120"/>
      <c r="BR291" s="120"/>
      <c r="BS291" s="121"/>
      <c r="BT291" s="107"/>
      <c r="BU291" s="107"/>
      <c r="BV291" s="107"/>
      <c r="BW291" s="107"/>
      <c r="BX291" s="107"/>
      <c r="BY291" s="142"/>
      <c r="BZ291" s="151"/>
      <c r="CA291" s="107"/>
      <c r="CB291" s="107"/>
      <c r="CC291" s="151"/>
      <c r="CD291" s="107"/>
      <c r="CE291" s="107"/>
      <c r="CF291" s="108"/>
      <c r="CG291" s="108"/>
      <c r="CH291" s="108"/>
      <c r="CI291" s="108"/>
      <c r="CJ291" s="108"/>
      <c r="CK291" s="108"/>
      <c r="CL291" s="108"/>
      <c r="CM291" s="108"/>
      <c r="CN291" s="108"/>
      <c r="CO291" s="108"/>
      <c r="CP291" s="121"/>
      <c r="CQ291" s="108"/>
      <c r="CR291" s="108"/>
      <c r="CS291" s="330"/>
      <c r="CT291" s="149"/>
      <c r="CU291" s="107"/>
      <c r="CV291" s="107"/>
      <c r="CW291" s="107"/>
      <c r="CX291" s="107"/>
      <c r="CY291" s="143"/>
      <c r="CZ291" s="143"/>
      <c r="DA291" s="318">
        <f t="shared" si="15"/>
        <v>0</v>
      </c>
      <c r="DB291" s="319">
        <f t="shared" si="16"/>
        <v>0</v>
      </c>
      <c r="DC291" s="318">
        <f t="shared" si="17"/>
        <v>0</v>
      </c>
      <c r="DD291" s="107"/>
      <c r="DE291" s="107"/>
      <c r="DF291" s="107"/>
      <c r="DG291" s="107"/>
      <c r="DH291" s="107"/>
      <c r="DI291" s="107"/>
      <c r="DJ291" s="107"/>
      <c r="DK291" s="107"/>
      <c r="DL291" s="107"/>
      <c r="DM291" s="107"/>
      <c r="DN291" s="107"/>
      <c r="DO291" s="107"/>
      <c r="DP291" s="107"/>
      <c r="DQ291" s="107"/>
      <c r="DR291" s="107"/>
      <c r="DS291" s="107"/>
      <c r="DT291" s="107"/>
      <c r="DU291" s="107"/>
      <c r="DV291" s="107"/>
      <c r="DW291" s="107"/>
      <c r="DX291" s="107"/>
      <c r="DY291" s="107"/>
      <c r="DZ291" s="140"/>
      <c r="EA291" s="190"/>
      <c r="EB291" s="154" t="e">
        <v>#N/A</v>
      </c>
      <c r="EC291" s="142" t="s">
        <v>288</v>
      </c>
    </row>
    <row r="292" spans="1:133" hidden="1" x14ac:dyDescent="0.3">
      <c r="A292" s="145" t="s">
        <v>952</v>
      </c>
      <c r="B292" s="192" t="s">
        <v>2057</v>
      </c>
      <c r="C292" s="107"/>
      <c r="D292" s="107" t="s">
        <v>952</v>
      </c>
      <c r="E292" s="145"/>
      <c r="F292" s="145"/>
      <c r="G292" s="145"/>
      <c r="H292" s="145"/>
      <c r="I292" s="145"/>
      <c r="J292" s="145"/>
      <c r="K292" s="145"/>
      <c r="L292" s="145"/>
      <c r="M292" s="145"/>
      <c r="N292" s="145"/>
      <c r="O292" s="329"/>
      <c r="P292" s="145"/>
      <c r="Q292" s="150"/>
      <c r="R292" s="101"/>
      <c r="S292" s="145"/>
      <c r="T292" s="101"/>
      <c r="U292" s="141"/>
      <c r="V292" s="151"/>
      <c r="W292" s="101"/>
      <c r="X292" s="101"/>
      <c r="Y292" s="145"/>
      <c r="Z292" s="141"/>
      <c r="AA292" s="141"/>
      <c r="AB292" s="145"/>
      <c r="AC292" s="141"/>
      <c r="AD292" s="141"/>
      <c r="AE292" s="145"/>
      <c r="AF292" s="141"/>
      <c r="AG292" s="141"/>
      <c r="AH292" s="107"/>
      <c r="AI292" s="141"/>
      <c r="AJ292" s="141"/>
      <c r="AK292" s="151"/>
      <c r="AL292" s="107"/>
      <c r="AM292" s="107"/>
      <c r="AN292" s="151"/>
      <c r="AO292" s="107"/>
      <c r="AP292" s="107"/>
      <c r="AQ292" s="151"/>
      <c r="AR292" s="107"/>
      <c r="AS292" s="107"/>
      <c r="AT292" s="151"/>
      <c r="AU292" s="107"/>
      <c r="AV292" s="107"/>
      <c r="AW292" s="151"/>
      <c r="AX292" s="107"/>
      <c r="AY292" s="107"/>
      <c r="AZ292" s="107"/>
      <c r="BA292" s="107"/>
      <c r="BB292" s="107"/>
      <c r="BC292" s="107"/>
      <c r="BD292" s="107"/>
      <c r="BE292" s="107"/>
      <c r="BF292" s="107"/>
      <c r="BG292" s="107"/>
      <c r="BH292" s="107"/>
      <c r="BI292" s="138"/>
      <c r="BJ292" s="138"/>
      <c r="BK292" s="138"/>
      <c r="BL292" s="122"/>
      <c r="BM292" s="141"/>
      <c r="BN292" s="120"/>
      <c r="BO292" s="107"/>
      <c r="BP292" s="107"/>
      <c r="BQ292" s="120"/>
      <c r="BR292" s="120"/>
      <c r="BS292" s="121"/>
      <c r="BT292" s="107"/>
      <c r="BU292" s="107"/>
      <c r="BV292" s="107"/>
      <c r="BW292" s="107"/>
      <c r="BX292" s="107"/>
      <c r="BY292" s="142"/>
      <c r="BZ292" s="151"/>
      <c r="CA292" s="107"/>
      <c r="CB292" s="107"/>
      <c r="CC292" s="151"/>
      <c r="CD292" s="107"/>
      <c r="CE292" s="107"/>
      <c r="CF292" s="108"/>
      <c r="CG292" s="108"/>
      <c r="CH292" s="108"/>
      <c r="CI292" s="108"/>
      <c r="CJ292" s="108"/>
      <c r="CK292" s="108"/>
      <c r="CL292" s="108"/>
      <c r="CM292" s="108"/>
      <c r="CN292" s="108"/>
      <c r="CO292" s="108"/>
      <c r="CP292" s="121"/>
      <c r="CQ292" s="108"/>
      <c r="CR292" s="108"/>
      <c r="CS292" s="330"/>
      <c r="CT292" s="149"/>
      <c r="CU292" s="107"/>
      <c r="CV292" s="107"/>
      <c r="CW292" s="107"/>
      <c r="CX292" s="107"/>
      <c r="CY292" s="143"/>
      <c r="CZ292" s="143"/>
      <c r="DA292" s="318">
        <f t="shared" si="15"/>
        <v>0</v>
      </c>
      <c r="DB292" s="319">
        <f t="shared" si="16"/>
        <v>0</v>
      </c>
      <c r="DC292" s="318">
        <f t="shared" si="17"/>
        <v>0</v>
      </c>
      <c r="DD292" s="107"/>
      <c r="DE292" s="107"/>
      <c r="DF292" s="107"/>
      <c r="DG292" s="107"/>
      <c r="DH292" s="107"/>
      <c r="DI292" s="107"/>
      <c r="DJ292" s="107"/>
      <c r="DK292" s="107"/>
      <c r="DL292" s="107"/>
      <c r="DM292" s="107"/>
      <c r="DN292" s="107"/>
      <c r="DO292" s="107"/>
      <c r="DP292" s="107"/>
      <c r="DQ292" s="107"/>
      <c r="DR292" s="107"/>
      <c r="DS292" s="107"/>
      <c r="DT292" s="107"/>
      <c r="DU292" s="107"/>
      <c r="DV292" s="107"/>
      <c r="DW292" s="107"/>
      <c r="DX292" s="107"/>
      <c r="DY292" s="107"/>
      <c r="DZ292" s="140"/>
      <c r="EA292" s="190"/>
      <c r="EB292" s="154" t="e">
        <v>#N/A</v>
      </c>
      <c r="EC292" s="142" t="s">
        <v>288</v>
      </c>
    </row>
    <row r="293" spans="1:133" ht="14.4" hidden="1" x14ac:dyDescent="0.3">
      <c r="A293" s="145" t="s">
        <v>952</v>
      </c>
      <c r="B293" s="192" t="s">
        <v>2058</v>
      </c>
      <c r="C293" s="185"/>
      <c r="D293" s="107" t="s">
        <v>952</v>
      </c>
      <c r="E293" s="185"/>
      <c r="F293" s="185"/>
      <c r="G293" s="185"/>
      <c r="H293" s="185"/>
      <c r="I293" s="185"/>
      <c r="J293" s="185"/>
      <c r="K293" s="185"/>
      <c r="L293" s="185"/>
      <c r="M293" s="185"/>
      <c r="N293" s="185"/>
      <c r="O293" s="329"/>
      <c r="P293" s="120"/>
      <c r="Q293" s="329"/>
      <c r="R293" s="142"/>
      <c r="S293" s="151"/>
      <c r="T293" s="142"/>
      <c r="U293" s="142"/>
      <c r="V293" s="151"/>
      <c r="W293" s="142"/>
      <c r="X293" s="142"/>
      <c r="Y293" s="151"/>
      <c r="Z293" s="142"/>
      <c r="AA293" s="142"/>
      <c r="AB293" s="151"/>
      <c r="AC293" s="142"/>
      <c r="AD293" s="142"/>
      <c r="AE293" s="151"/>
      <c r="AF293" s="142"/>
      <c r="AG293" s="142"/>
      <c r="AH293" s="151"/>
      <c r="AI293" s="107"/>
      <c r="AJ293" s="107"/>
      <c r="AK293" s="151"/>
      <c r="AL293" s="107"/>
      <c r="AM293" s="107"/>
      <c r="AN293" s="151"/>
      <c r="AO293" s="107"/>
      <c r="AP293" s="107"/>
      <c r="AQ293" s="151"/>
      <c r="AR293" s="107"/>
      <c r="AS293" s="107"/>
      <c r="AT293" s="151"/>
      <c r="AU293" s="107"/>
      <c r="AV293" s="107"/>
      <c r="AW293" s="151"/>
      <c r="AX293" s="107"/>
      <c r="AY293" s="107"/>
      <c r="AZ293" s="107"/>
      <c r="BA293" s="107"/>
      <c r="BB293" s="107"/>
      <c r="BC293" s="107"/>
      <c r="BD293" s="107"/>
      <c r="BE293" s="107"/>
      <c r="BF293" s="107"/>
      <c r="BG293" s="107"/>
      <c r="BH293" s="107"/>
      <c r="BI293" s="107"/>
      <c r="BJ293" s="107"/>
      <c r="BK293" s="107"/>
      <c r="BL293" s="107"/>
      <c r="BM293" s="142"/>
      <c r="BN293" s="120"/>
      <c r="BO293" s="107"/>
      <c r="BP293" s="107"/>
      <c r="BQ293" s="120"/>
      <c r="BR293" s="120"/>
      <c r="BS293" s="121"/>
      <c r="BT293" s="107"/>
      <c r="BU293" s="107"/>
      <c r="BV293" s="107"/>
      <c r="BW293" s="107"/>
      <c r="BX293" s="107"/>
      <c r="BY293" s="142"/>
      <c r="BZ293" s="151"/>
      <c r="CA293" s="107"/>
      <c r="CB293" s="107"/>
      <c r="CC293" s="151"/>
      <c r="CD293" s="107"/>
      <c r="CE293" s="107"/>
      <c r="CF293" s="108"/>
      <c r="CG293" s="108"/>
      <c r="CH293" s="108"/>
      <c r="CI293" s="108"/>
      <c r="CJ293" s="108"/>
      <c r="CK293" s="108"/>
      <c r="CL293" s="108"/>
      <c r="CM293" s="108"/>
      <c r="CN293" s="108"/>
      <c r="CO293" s="108"/>
      <c r="CP293" s="108"/>
      <c r="CQ293" s="108"/>
      <c r="CR293" s="108"/>
      <c r="CS293" s="108"/>
      <c r="CT293" s="331"/>
      <c r="CU293" s="107"/>
      <c r="CV293" s="107"/>
      <c r="CW293" s="107"/>
      <c r="CX293" s="107"/>
      <c r="CY293" s="107"/>
      <c r="CZ293" s="107"/>
      <c r="DA293" s="318">
        <f t="shared" si="15"/>
        <v>0</v>
      </c>
      <c r="DB293" s="319">
        <f t="shared" si="16"/>
        <v>0</v>
      </c>
      <c r="DC293" s="318">
        <f t="shared" si="17"/>
        <v>0</v>
      </c>
      <c r="DD293" s="107"/>
      <c r="DE293" s="107"/>
      <c r="DF293" s="107"/>
      <c r="DG293" s="107"/>
      <c r="DH293" s="107"/>
      <c r="DI293" s="107"/>
      <c r="DJ293" s="107"/>
      <c r="DK293" s="107"/>
      <c r="DL293" s="107"/>
      <c r="DM293" s="107"/>
      <c r="DN293" s="107"/>
      <c r="DO293" s="107"/>
      <c r="DP293" s="107"/>
      <c r="DQ293" s="107"/>
      <c r="DR293" s="107"/>
      <c r="DS293" s="107"/>
      <c r="DT293" s="107"/>
      <c r="DU293" s="107"/>
      <c r="DV293" s="107"/>
      <c r="DW293" s="107"/>
      <c r="DX293" s="107"/>
      <c r="DY293" s="107"/>
      <c r="DZ293" s="107"/>
      <c r="EA293" s="280"/>
      <c r="EB293" s="154" t="e">
        <v>#N/A</v>
      </c>
      <c r="EC293" s="142" t="s">
        <v>288</v>
      </c>
    </row>
    <row r="294" spans="1:133" hidden="1" x14ac:dyDescent="0.3">
      <c r="A294" s="145" t="s">
        <v>952</v>
      </c>
      <c r="B294" s="192" t="s">
        <v>2059</v>
      </c>
      <c r="C294" s="107"/>
      <c r="D294" s="107" t="s">
        <v>952</v>
      </c>
      <c r="E294" s="145"/>
      <c r="F294" s="145"/>
      <c r="G294" s="145"/>
      <c r="H294" s="145"/>
      <c r="I294" s="145"/>
      <c r="J294" s="145"/>
      <c r="K294" s="145"/>
      <c r="L294" s="145"/>
      <c r="M294" s="145"/>
      <c r="N294" s="145"/>
      <c r="O294" s="329"/>
      <c r="P294" s="145"/>
      <c r="Q294" s="150"/>
      <c r="R294" s="101"/>
      <c r="S294" s="145"/>
      <c r="T294" s="101"/>
      <c r="U294" s="141"/>
      <c r="V294" s="151"/>
      <c r="W294" s="101"/>
      <c r="X294" s="101"/>
      <c r="Y294" s="145"/>
      <c r="Z294" s="141"/>
      <c r="AA294" s="141"/>
      <c r="AB294" s="145"/>
      <c r="AC294" s="141"/>
      <c r="AD294" s="141"/>
      <c r="AE294" s="145"/>
      <c r="AF294" s="141"/>
      <c r="AG294" s="141"/>
      <c r="AH294" s="107"/>
      <c r="AI294" s="141"/>
      <c r="AJ294" s="141"/>
      <c r="AK294" s="151"/>
      <c r="AL294" s="107"/>
      <c r="AM294" s="107"/>
      <c r="AN294" s="151"/>
      <c r="AO294" s="107"/>
      <c r="AP294" s="107"/>
      <c r="AQ294" s="151"/>
      <c r="AR294" s="107"/>
      <c r="AS294" s="107"/>
      <c r="AT294" s="151"/>
      <c r="AU294" s="107"/>
      <c r="AV294" s="107"/>
      <c r="AW294" s="151"/>
      <c r="AX294" s="107"/>
      <c r="AY294" s="107"/>
      <c r="AZ294" s="107"/>
      <c r="BA294" s="107"/>
      <c r="BB294" s="107"/>
      <c r="BC294" s="107"/>
      <c r="BD294" s="107"/>
      <c r="BE294" s="107"/>
      <c r="BF294" s="107"/>
      <c r="BG294" s="107"/>
      <c r="BH294" s="107"/>
      <c r="BI294" s="138"/>
      <c r="BJ294" s="138"/>
      <c r="BK294" s="138"/>
      <c r="BL294" s="122"/>
      <c r="BM294" s="141"/>
      <c r="BN294" s="120"/>
      <c r="BO294" s="107"/>
      <c r="BP294" s="107"/>
      <c r="BQ294" s="120"/>
      <c r="BR294" s="120"/>
      <c r="BS294" s="121"/>
      <c r="BT294" s="107"/>
      <c r="BU294" s="107"/>
      <c r="BV294" s="107"/>
      <c r="BW294" s="107"/>
      <c r="BX294" s="107"/>
      <c r="BY294" s="142"/>
      <c r="BZ294" s="151"/>
      <c r="CA294" s="107"/>
      <c r="CB294" s="107"/>
      <c r="CC294" s="151"/>
      <c r="CD294" s="107"/>
      <c r="CE294" s="107"/>
      <c r="CF294" s="108"/>
      <c r="CG294" s="108"/>
      <c r="CH294" s="108"/>
      <c r="CI294" s="108"/>
      <c r="CJ294" s="108"/>
      <c r="CK294" s="108"/>
      <c r="CL294" s="108"/>
      <c r="CM294" s="108"/>
      <c r="CN294" s="108"/>
      <c r="CO294" s="108"/>
      <c r="CP294" s="121"/>
      <c r="CQ294" s="108"/>
      <c r="CR294" s="108"/>
      <c r="CS294" s="330"/>
      <c r="CT294" s="149"/>
      <c r="CU294" s="107"/>
      <c r="CV294" s="107"/>
      <c r="CW294" s="107"/>
      <c r="CX294" s="107"/>
      <c r="CY294" s="143"/>
      <c r="CZ294" s="143"/>
      <c r="DA294" s="318">
        <f t="shared" si="15"/>
        <v>0</v>
      </c>
      <c r="DB294" s="319">
        <f t="shared" si="16"/>
        <v>0</v>
      </c>
      <c r="DC294" s="318">
        <f t="shared" si="17"/>
        <v>0</v>
      </c>
      <c r="DD294" s="107"/>
      <c r="DE294" s="107"/>
      <c r="DF294" s="107"/>
      <c r="DG294" s="107"/>
      <c r="DH294" s="107"/>
      <c r="DI294" s="107"/>
      <c r="DJ294" s="107"/>
      <c r="DK294" s="107"/>
      <c r="DL294" s="107"/>
      <c r="DM294" s="107"/>
      <c r="DN294" s="107"/>
      <c r="DO294" s="107"/>
      <c r="DP294" s="107"/>
      <c r="DQ294" s="107"/>
      <c r="DR294" s="107"/>
      <c r="DS294" s="107"/>
      <c r="DT294" s="107"/>
      <c r="DU294" s="107"/>
      <c r="DV294" s="107"/>
      <c r="DW294" s="107"/>
      <c r="DX294" s="107"/>
      <c r="DY294" s="107"/>
      <c r="DZ294" s="140"/>
      <c r="EA294" s="190"/>
      <c r="EB294" s="154" t="e">
        <v>#N/A</v>
      </c>
      <c r="EC294" s="142" t="s">
        <v>288</v>
      </c>
    </row>
    <row r="295" spans="1:133" ht="14.4" hidden="1" x14ac:dyDescent="0.3">
      <c r="A295" s="145" t="s">
        <v>952</v>
      </c>
      <c r="B295" s="192" t="s">
        <v>2060</v>
      </c>
      <c r="C295" s="185"/>
      <c r="D295" s="107" t="s">
        <v>952</v>
      </c>
      <c r="E295" s="185"/>
      <c r="F295" s="185"/>
      <c r="G295" s="185"/>
      <c r="H295" s="185"/>
      <c r="I295" s="185"/>
      <c r="J295" s="185"/>
      <c r="K295" s="185"/>
      <c r="L295" s="185"/>
      <c r="M295" s="185"/>
      <c r="N295" s="185"/>
      <c r="O295" s="329"/>
      <c r="P295" s="120"/>
      <c r="Q295" s="329"/>
      <c r="R295" s="142"/>
      <c r="S295" s="151"/>
      <c r="T295" s="142"/>
      <c r="U295" s="142"/>
      <c r="V295" s="151"/>
      <c r="W295" s="142"/>
      <c r="X295" s="142"/>
      <c r="Y295" s="151"/>
      <c r="Z295" s="142"/>
      <c r="AA295" s="142"/>
      <c r="AB295" s="151"/>
      <c r="AC295" s="142"/>
      <c r="AD295" s="142"/>
      <c r="AE295" s="151"/>
      <c r="AF295" s="142"/>
      <c r="AG295" s="142"/>
      <c r="AH295" s="151"/>
      <c r="AI295" s="107"/>
      <c r="AJ295" s="107"/>
      <c r="AK295" s="151"/>
      <c r="AL295" s="107"/>
      <c r="AM295" s="107"/>
      <c r="AN295" s="151"/>
      <c r="AO295" s="107"/>
      <c r="AP295" s="107"/>
      <c r="AQ295" s="151"/>
      <c r="AR295" s="107"/>
      <c r="AS295" s="107"/>
      <c r="AT295" s="151"/>
      <c r="AU295" s="107"/>
      <c r="AV295" s="107"/>
      <c r="AW295" s="151"/>
      <c r="AX295" s="107"/>
      <c r="AY295" s="107"/>
      <c r="AZ295" s="107"/>
      <c r="BA295" s="107"/>
      <c r="BB295" s="107"/>
      <c r="BC295" s="107"/>
      <c r="BD295" s="107"/>
      <c r="BE295" s="107"/>
      <c r="BF295" s="107"/>
      <c r="BG295" s="107"/>
      <c r="BH295" s="107"/>
      <c r="BI295" s="107"/>
      <c r="BJ295" s="107"/>
      <c r="BK295" s="107"/>
      <c r="BL295" s="107"/>
      <c r="BM295" s="142"/>
      <c r="BN295" s="120"/>
      <c r="BO295" s="107"/>
      <c r="BP295" s="107"/>
      <c r="BQ295" s="120"/>
      <c r="BR295" s="120"/>
      <c r="BS295" s="121"/>
      <c r="BT295" s="107"/>
      <c r="BU295" s="107"/>
      <c r="BV295" s="107"/>
      <c r="BW295" s="107"/>
      <c r="BX295" s="107"/>
      <c r="BY295" s="142"/>
      <c r="BZ295" s="151"/>
      <c r="CA295" s="107"/>
      <c r="CB295" s="107"/>
      <c r="CC295" s="151"/>
      <c r="CD295" s="107"/>
      <c r="CE295" s="107"/>
      <c r="CF295" s="108"/>
      <c r="CG295" s="108"/>
      <c r="CH295" s="108"/>
      <c r="CI295" s="108"/>
      <c r="CJ295" s="108"/>
      <c r="CK295" s="108"/>
      <c r="CL295" s="108"/>
      <c r="CM295" s="108"/>
      <c r="CN295" s="108"/>
      <c r="CO295" s="108"/>
      <c r="CP295" s="108"/>
      <c r="CQ295" s="108"/>
      <c r="CR295" s="108"/>
      <c r="CS295" s="108"/>
      <c r="CT295" s="331"/>
      <c r="CU295" s="107"/>
      <c r="CV295" s="107"/>
      <c r="CW295" s="107"/>
      <c r="CX295" s="107"/>
      <c r="CY295" s="107"/>
      <c r="CZ295" s="107"/>
      <c r="DA295" s="318">
        <f t="shared" si="15"/>
        <v>0</v>
      </c>
      <c r="DB295" s="319">
        <f t="shared" si="16"/>
        <v>0</v>
      </c>
      <c r="DC295" s="318">
        <f t="shared" si="17"/>
        <v>0</v>
      </c>
      <c r="DD295" s="107"/>
      <c r="DE295" s="107"/>
      <c r="DF295" s="107"/>
      <c r="DG295" s="107"/>
      <c r="DH295" s="107"/>
      <c r="DI295" s="107"/>
      <c r="DJ295" s="107"/>
      <c r="DK295" s="107"/>
      <c r="DL295" s="107"/>
      <c r="DM295" s="107"/>
      <c r="DN295" s="107"/>
      <c r="DO295" s="107"/>
      <c r="DP295" s="107"/>
      <c r="DQ295" s="107"/>
      <c r="DR295" s="107"/>
      <c r="DS295" s="107"/>
      <c r="DT295" s="107"/>
      <c r="DU295" s="107"/>
      <c r="DV295" s="107"/>
      <c r="DW295" s="107"/>
      <c r="DX295" s="107"/>
      <c r="DY295" s="107"/>
      <c r="DZ295" s="107"/>
      <c r="EA295" s="280"/>
      <c r="EB295" s="154" t="e">
        <v>#N/A</v>
      </c>
      <c r="EC295" s="142" t="s">
        <v>288</v>
      </c>
    </row>
    <row r="296" spans="1:133" hidden="1" x14ac:dyDescent="0.3">
      <c r="A296" s="145" t="s">
        <v>952</v>
      </c>
      <c r="B296" s="192" t="s">
        <v>2061</v>
      </c>
      <c r="C296" s="107"/>
      <c r="D296" s="107" t="s">
        <v>952</v>
      </c>
      <c r="E296" s="145"/>
      <c r="F296" s="145"/>
      <c r="G296" s="145"/>
      <c r="H296" s="145"/>
      <c r="I296" s="145"/>
      <c r="J296" s="145"/>
      <c r="K296" s="145"/>
      <c r="L296" s="145"/>
      <c r="M296" s="145"/>
      <c r="N296" s="145"/>
      <c r="O296" s="329"/>
      <c r="P296" s="145"/>
      <c r="Q296" s="150"/>
      <c r="R296" s="101"/>
      <c r="S296" s="145"/>
      <c r="T296" s="101"/>
      <c r="U296" s="141"/>
      <c r="V296" s="151"/>
      <c r="W296" s="101"/>
      <c r="X296" s="101"/>
      <c r="Y296" s="145"/>
      <c r="Z296" s="141"/>
      <c r="AA296" s="141"/>
      <c r="AB296" s="145"/>
      <c r="AC296" s="141"/>
      <c r="AD296" s="141"/>
      <c r="AE296" s="145"/>
      <c r="AF296" s="141"/>
      <c r="AG296" s="141"/>
      <c r="AH296" s="107"/>
      <c r="AI296" s="141"/>
      <c r="AJ296" s="141"/>
      <c r="AK296" s="151"/>
      <c r="AL296" s="107"/>
      <c r="AM296" s="107"/>
      <c r="AN296" s="151"/>
      <c r="AO296" s="107"/>
      <c r="AP296" s="107"/>
      <c r="AQ296" s="151"/>
      <c r="AR296" s="107"/>
      <c r="AS296" s="107"/>
      <c r="AT296" s="151"/>
      <c r="AU296" s="107"/>
      <c r="AV296" s="107"/>
      <c r="AW296" s="151"/>
      <c r="AX296" s="107"/>
      <c r="AY296" s="107"/>
      <c r="AZ296" s="107"/>
      <c r="BA296" s="107"/>
      <c r="BB296" s="107"/>
      <c r="BC296" s="107"/>
      <c r="BD296" s="107"/>
      <c r="BE296" s="107"/>
      <c r="BF296" s="107"/>
      <c r="BG296" s="107"/>
      <c r="BH296" s="107"/>
      <c r="BI296" s="138"/>
      <c r="BJ296" s="138"/>
      <c r="BK296" s="138"/>
      <c r="BL296" s="122"/>
      <c r="BM296" s="141"/>
      <c r="BN296" s="120"/>
      <c r="BO296" s="107"/>
      <c r="BP296" s="107"/>
      <c r="BQ296" s="120"/>
      <c r="BR296" s="120"/>
      <c r="BS296" s="121"/>
      <c r="BT296" s="107"/>
      <c r="BU296" s="107"/>
      <c r="BV296" s="107"/>
      <c r="BW296" s="107"/>
      <c r="BX296" s="107"/>
      <c r="BY296" s="142"/>
      <c r="BZ296" s="151"/>
      <c r="CA296" s="107"/>
      <c r="CB296" s="107"/>
      <c r="CC296" s="151"/>
      <c r="CD296" s="107"/>
      <c r="CE296" s="107"/>
      <c r="CF296" s="108"/>
      <c r="CG296" s="108"/>
      <c r="CH296" s="108"/>
      <c r="CI296" s="108"/>
      <c r="CJ296" s="108"/>
      <c r="CK296" s="108"/>
      <c r="CL296" s="108"/>
      <c r="CM296" s="108"/>
      <c r="CN296" s="108"/>
      <c r="CO296" s="108"/>
      <c r="CP296" s="121"/>
      <c r="CQ296" s="108"/>
      <c r="CR296" s="108"/>
      <c r="CS296" s="330"/>
      <c r="CT296" s="149"/>
      <c r="CU296" s="107"/>
      <c r="CV296" s="107"/>
      <c r="CW296" s="107"/>
      <c r="CX296" s="107"/>
      <c r="CY296" s="143"/>
      <c r="CZ296" s="143"/>
      <c r="DA296" s="318">
        <f t="shared" si="15"/>
        <v>0</v>
      </c>
      <c r="DB296" s="319">
        <f t="shared" si="16"/>
        <v>0</v>
      </c>
      <c r="DC296" s="318">
        <f t="shared" si="17"/>
        <v>0</v>
      </c>
      <c r="DD296" s="107"/>
      <c r="DE296" s="107"/>
      <c r="DF296" s="107"/>
      <c r="DG296" s="107"/>
      <c r="DH296" s="107"/>
      <c r="DI296" s="107"/>
      <c r="DJ296" s="107"/>
      <c r="DK296" s="107"/>
      <c r="DL296" s="107"/>
      <c r="DM296" s="107"/>
      <c r="DN296" s="107"/>
      <c r="DO296" s="107"/>
      <c r="DP296" s="107"/>
      <c r="DQ296" s="107"/>
      <c r="DR296" s="107"/>
      <c r="DS296" s="107"/>
      <c r="DT296" s="107"/>
      <c r="DU296" s="107"/>
      <c r="DV296" s="107"/>
      <c r="DW296" s="107"/>
      <c r="DX296" s="107"/>
      <c r="DY296" s="107"/>
      <c r="DZ296" s="140"/>
      <c r="EA296" s="190"/>
      <c r="EB296" s="154" t="e">
        <v>#N/A</v>
      </c>
      <c r="EC296" s="142" t="s">
        <v>288</v>
      </c>
    </row>
    <row r="297" spans="1:133" hidden="1" x14ac:dyDescent="0.3">
      <c r="A297" s="145" t="s">
        <v>952</v>
      </c>
      <c r="B297" s="192" t="s">
        <v>2062</v>
      </c>
      <c r="C297" s="107"/>
      <c r="D297" s="107" t="s">
        <v>952</v>
      </c>
      <c r="E297" s="145"/>
      <c r="F297" s="145"/>
      <c r="G297" s="145"/>
      <c r="H297" s="145"/>
      <c r="I297" s="145"/>
      <c r="J297" s="145"/>
      <c r="K297" s="145"/>
      <c r="L297" s="145"/>
      <c r="M297" s="145"/>
      <c r="N297" s="145"/>
      <c r="O297" s="329"/>
      <c r="P297" s="145"/>
      <c r="Q297" s="150"/>
      <c r="R297" s="101"/>
      <c r="S297" s="145"/>
      <c r="T297" s="101"/>
      <c r="U297" s="141"/>
      <c r="V297" s="151"/>
      <c r="W297" s="101"/>
      <c r="X297" s="101"/>
      <c r="Y297" s="145"/>
      <c r="Z297" s="141"/>
      <c r="AA297" s="141"/>
      <c r="AB297" s="145"/>
      <c r="AC297" s="141"/>
      <c r="AD297" s="141"/>
      <c r="AE297" s="145"/>
      <c r="AF297" s="141"/>
      <c r="AG297" s="141"/>
      <c r="AH297" s="107"/>
      <c r="AI297" s="141"/>
      <c r="AJ297" s="141"/>
      <c r="AK297" s="151"/>
      <c r="AL297" s="107"/>
      <c r="AM297" s="107"/>
      <c r="AN297" s="151"/>
      <c r="AO297" s="107"/>
      <c r="AP297" s="107"/>
      <c r="AQ297" s="151"/>
      <c r="AR297" s="107"/>
      <c r="AS297" s="107"/>
      <c r="AT297" s="151"/>
      <c r="AU297" s="107"/>
      <c r="AV297" s="107"/>
      <c r="AW297" s="151"/>
      <c r="AX297" s="107"/>
      <c r="AY297" s="107"/>
      <c r="AZ297" s="107"/>
      <c r="BA297" s="107"/>
      <c r="BB297" s="107"/>
      <c r="BC297" s="107"/>
      <c r="BD297" s="107"/>
      <c r="BE297" s="107"/>
      <c r="BF297" s="107"/>
      <c r="BG297" s="107"/>
      <c r="BH297" s="107"/>
      <c r="BI297" s="138"/>
      <c r="BJ297" s="138"/>
      <c r="BK297" s="138"/>
      <c r="BL297" s="122"/>
      <c r="BM297" s="141"/>
      <c r="BN297" s="120"/>
      <c r="BO297" s="107"/>
      <c r="BP297" s="107"/>
      <c r="BQ297" s="120"/>
      <c r="BR297" s="120"/>
      <c r="BS297" s="121"/>
      <c r="BT297" s="107"/>
      <c r="BU297" s="107"/>
      <c r="BV297" s="107"/>
      <c r="BW297" s="107"/>
      <c r="BX297" s="107"/>
      <c r="BY297" s="142"/>
      <c r="BZ297" s="151"/>
      <c r="CA297" s="107"/>
      <c r="CB297" s="107"/>
      <c r="CC297" s="151"/>
      <c r="CD297" s="107"/>
      <c r="CE297" s="107"/>
      <c r="CF297" s="108"/>
      <c r="CG297" s="108"/>
      <c r="CH297" s="108"/>
      <c r="CI297" s="108"/>
      <c r="CJ297" s="108"/>
      <c r="CK297" s="108"/>
      <c r="CL297" s="108"/>
      <c r="CM297" s="108"/>
      <c r="CN297" s="108"/>
      <c r="CO297" s="108"/>
      <c r="CP297" s="121"/>
      <c r="CQ297" s="108"/>
      <c r="CR297" s="108"/>
      <c r="CS297" s="330"/>
      <c r="CT297" s="149"/>
      <c r="CU297" s="107"/>
      <c r="CV297" s="107"/>
      <c r="CW297" s="107"/>
      <c r="CX297" s="107"/>
      <c r="CY297" s="143"/>
      <c r="CZ297" s="143"/>
      <c r="DA297" s="318">
        <f t="shared" si="15"/>
        <v>0</v>
      </c>
      <c r="DB297" s="319">
        <f t="shared" si="16"/>
        <v>0</v>
      </c>
      <c r="DC297" s="318">
        <f t="shared" si="17"/>
        <v>0</v>
      </c>
      <c r="DD297" s="107"/>
      <c r="DE297" s="107"/>
      <c r="DF297" s="107"/>
      <c r="DG297" s="107"/>
      <c r="DH297" s="107"/>
      <c r="DI297" s="107"/>
      <c r="DJ297" s="107"/>
      <c r="DK297" s="107"/>
      <c r="DL297" s="107"/>
      <c r="DM297" s="107"/>
      <c r="DN297" s="107"/>
      <c r="DO297" s="107"/>
      <c r="DP297" s="107"/>
      <c r="DQ297" s="107"/>
      <c r="DR297" s="107"/>
      <c r="DS297" s="107"/>
      <c r="DT297" s="107"/>
      <c r="DU297" s="107"/>
      <c r="DV297" s="107"/>
      <c r="DW297" s="107"/>
      <c r="DX297" s="107"/>
      <c r="DY297" s="107"/>
      <c r="DZ297" s="140"/>
      <c r="EA297" s="190"/>
      <c r="EB297" s="154" t="e">
        <v>#N/A</v>
      </c>
      <c r="EC297" s="142" t="s">
        <v>288</v>
      </c>
    </row>
    <row r="298" spans="1:133" ht="14.4" hidden="1" x14ac:dyDescent="0.3">
      <c r="A298" s="145" t="s">
        <v>952</v>
      </c>
      <c r="B298" s="192" t="s">
        <v>2063</v>
      </c>
      <c r="C298" s="185"/>
      <c r="D298" s="107" t="s">
        <v>952</v>
      </c>
      <c r="E298" s="185"/>
      <c r="F298" s="185"/>
      <c r="G298" s="185"/>
      <c r="H298" s="185"/>
      <c r="I298" s="185"/>
      <c r="J298" s="185"/>
      <c r="K298" s="185"/>
      <c r="L298" s="185"/>
      <c r="M298" s="185"/>
      <c r="N298" s="185"/>
      <c r="O298" s="329"/>
      <c r="P298" s="120"/>
      <c r="Q298" s="329"/>
      <c r="R298" s="142"/>
      <c r="S298" s="151"/>
      <c r="T298" s="142"/>
      <c r="U298" s="142"/>
      <c r="V298" s="151"/>
      <c r="W298" s="142"/>
      <c r="X298" s="142"/>
      <c r="Y298" s="151"/>
      <c r="Z298" s="142"/>
      <c r="AA298" s="142"/>
      <c r="AB298" s="151"/>
      <c r="AC298" s="142"/>
      <c r="AD298" s="142"/>
      <c r="AE298" s="151"/>
      <c r="AF298" s="142"/>
      <c r="AG298" s="142"/>
      <c r="AH298" s="151"/>
      <c r="AI298" s="107"/>
      <c r="AJ298" s="107"/>
      <c r="AK298" s="151"/>
      <c r="AL298" s="107"/>
      <c r="AM298" s="107"/>
      <c r="AN298" s="151"/>
      <c r="AO298" s="107"/>
      <c r="AP298" s="107"/>
      <c r="AQ298" s="151"/>
      <c r="AR298" s="107"/>
      <c r="AS298" s="107"/>
      <c r="AT298" s="151"/>
      <c r="AU298" s="107"/>
      <c r="AV298" s="107"/>
      <c r="AW298" s="151"/>
      <c r="AX298" s="107"/>
      <c r="AY298" s="107"/>
      <c r="AZ298" s="107"/>
      <c r="BA298" s="107"/>
      <c r="BB298" s="107"/>
      <c r="BC298" s="107"/>
      <c r="BD298" s="107"/>
      <c r="BE298" s="107"/>
      <c r="BF298" s="107"/>
      <c r="BG298" s="107"/>
      <c r="BH298" s="107"/>
      <c r="BI298" s="107"/>
      <c r="BJ298" s="107"/>
      <c r="BK298" s="107"/>
      <c r="BL298" s="107"/>
      <c r="BM298" s="142"/>
      <c r="BN298" s="120"/>
      <c r="BO298" s="107"/>
      <c r="BP298" s="107"/>
      <c r="BQ298" s="120"/>
      <c r="BR298" s="120"/>
      <c r="BS298" s="121"/>
      <c r="BT298" s="107"/>
      <c r="BU298" s="107"/>
      <c r="BV298" s="107"/>
      <c r="BW298" s="107"/>
      <c r="BX298" s="107"/>
      <c r="BY298" s="142"/>
      <c r="BZ298" s="151"/>
      <c r="CA298" s="107"/>
      <c r="CB298" s="107"/>
      <c r="CC298" s="151"/>
      <c r="CD298" s="107"/>
      <c r="CE298" s="107"/>
      <c r="CF298" s="108"/>
      <c r="CG298" s="108"/>
      <c r="CH298" s="108"/>
      <c r="CI298" s="108"/>
      <c r="CJ298" s="108"/>
      <c r="CK298" s="108"/>
      <c r="CL298" s="108"/>
      <c r="CM298" s="108"/>
      <c r="CN298" s="108"/>
      <c r="CO298" s="108"/>
      <c r="CP298" s="108"/>
      <c r="CQ298" s="108"/>
      <c r="CR298" s="108"/>
      <c r="CS298" s="108"/>
      <c r="CT298" s="331"/>
      <c r="CU298" s="107"/>
      <c r="CV298" s="107"/>
      <c r="CW298" s="107"/>
      <c r="CX298" s="107"/>
      <c r="CY298" s="107"/>
      <c r="CZ298" s="107"/>
      <c r="DA298" s="318">
        <f t="shared" si="15"/>
        <v>0</v>
      </c>
      <c r="DB298" s="319">
        <f t="shared" si="16"/>
        <v>0</v>
      </c>
      <c r="DC298" s="318">
        <f t="shared" si="17"/>
        <v>0</v>
      </c>
      <c r="DD298" s="107"/>
      <c r="DE298" s="107"/>
      <c r="DF298" s="107"/>
      <c r="DG298" s="107"/>
      <c r="DH298" s="107"/>
      <c r="DI298" s="107"/>
      <c r="DJ298" s="107"/>
      <c r="DK298" s="107"/>
      <c r="DL298" s="107"/>
      <c r="DM298" s="107"/>
      <c r="DN298" s="107"/>
      <c r="DO298" s="107"/>
      <c r="DP298" s="107"/>
      <c r="DQ298" s="107"/>
      <c r="DR298" s="107"/>
      <c r="DS298" s="107"/>
      <c r="DT298" s="107"/>
      <c r="DU298" s="107"/>
      <c r="DV298" s="107"/>
      <c r="DW298" s="107"/>
      <c r="DX298" s="107"/>
      <c r="DY298" s="107"/>
      <c r="DZ298" s="107"/>
      <c r="EA298" s="280"/>
      <c r="EB298" s="154" t="e">
        <v>#N/A</v>
      </c>
      <c r="EC298" s="142" t="s">
        <v>288</v>
      </c>
    </row>
    <row r="299" spans="1:133" hidden="1" x14ac:dyDescent="0.3">
      <c r="A299" s="192" t="s">
        <v>952</v>
      </c>
      <c r="B299" s="192" t="s">
        <v>2064</v>
      </c>
      <c r="C299" s="194"/>
      <c r="D299" s="194" t="s">
        <v>952</v>
      </c>
      <c r="E299" s="192"/>
      <c r="F299" s="192"/>
      <c r="G299" s="192"/>
      <c r="H299" s="192"/>
      <c r="I299" s="192"/>
      <c r="J299" s="192"/>
      <c r="K299" s="192"/>
      <c r="L299" s="192"/>
      <c r="M299" s="192"/>
      <c r="N299" s="192"/>
      <c r="O299" s="329"/>
      <c r="P299" s="145"/>
      <c r="Q299" s="150"/>
      <c r="R299" s="101"/>
      <c r="S299" s="145"/>
      <c r="T299" s="101"/>
      <c r="U299" s="141"/>
      <c r="V299" s="151"/>
      <c r="W299" s="101"/>
      <c r="X299" s="101"/>
      <c r="Y299" s="145"/>
      <c r="Z299" s="141"/>
      <c r="AA299" s="141"/>
      <c r="AB299" s="145"/>
      <c r="AC299" s="141"/>
      <c r="AD299" s="141"/>
      <c r="AE299" s="145"/>
      <c r="AF299" s="141"/>
      <c r="AG299" s="141"/>
      <c r="AH299" s="107"/>
      <c r="AI299" s="141"/>
      <c r="AJ299" s="141"/>
      <c r="AK299" s="151"/>
      <c r="AL299" s="107"/>
      <c r="AM299" s="107"/>
      <c r="AN299" s="151"/>
      <c r="AO299" s="107"/>
      <c r="AP299" s="107"/>
      <c r="AQ299" s="151"/>
      <c r="AR299" s="107"/>
      <c r="AS299" s="107"/>
      <c r="AT299" s="151"/>
      <c r="AU299" s="107"/>
      <c r="AV299" s="107"/>
      <c r="AW299" s="151"/>
      <c r="AX299" s="107"/>
      <c r="AY299" s="107"/>
      <c r="AZ299" s="107"/>
      <c r="BA299" s="107"/>
      <c r="BB299" s="107"/>
      <c r="BC299" s="107"/>
      <c r="BD299" s="107"/>
      <c r="BE299" s="107"/>
      <c r="BF299" s="107"/>
      <c r="BG299" s="107"/>
      <c r="BH299" s="107"/>
      <c r="BI299" s="138"/>
      <c r="BJ299" s="138"/>
      <c r="BK299" s="138"/>
      <c r="BL299" s="122"/>
      <c r="BM299" s="141"/>
      <c r="BN299" s="120"/>
      <c r="BO299" s="107"/>
      <c r="BP299" s="107"/>
      <c r="BQ299" s="120"/>
      <c r="BR299" s="120"/>
      <c r="BS299" s="121"/>
      <c r="BT299" s="107"/>
      <c r="BU299" s="107"/>
      <c r="BV299" s="107"/>
      <c r="BW299" s="107"/>
      <c r="BX299" s="107"/>
      <c r="BY299" s="142"/>
      <c r="BZ299" s="151"/>
      <c r="CA299" s="107"/>
      <c r="CB299" s="107"/>
      <c r="CC299" s="151"/>
      <c r="CD299" s="107"/>
      <c r="CE299" s="107"/>
      <c r="CF299" s="108"/>
      <c r="CG299" s="108"/>
      <c r="CH299" s="108"/>
      <c r="CI299" s="108"/>
      <c r="CJ299" s="108"/>
      <c r="CK299" s="108"/>
      <c r="CL299" s="108"/>
      <c r="CM299" s="108"/>
      <c r="CN299" s="108"/>
      <c r="CO299" s="108"/>
      <c r="CP299" s="121"/>
      <c r="CQ299" s="108"/>
      <c r="CR299" s="108"/>
      <c r="CS299" s="330"/>
      <c r="CT299" s="149"/>
      <c r="CU299" s="107"/>
      <c r="CV299" s="107"/>
      <c r="CW299" s="107"/>
      <c r="CX299" s="107"/>
      <c r="CY299" s="143"/>
      <c r="CZ299" s="143"/>
      <c r="DA299" s="318">
        <f t="shared" si="15"/>
        <v>0</v>
      </c>
      <c r="DB299" s="319">
        <f t="shared" si="16"/>
        <v>0</v>
      </c>
      <c r="DC299" s="318">
        <f t="shared" si="17"/>
        <v>0</v>
      </c>
      <c r="DD299" s="107"/>
      <c r="DE299" s="107"/>
      <c r="DF299" s="107"/>
      <c r="DG299" s="107"/>
      <c r="DH299" s="107"/>
      <c r="DI299" s="107"/>
      <c r="DJ299" s="107"/>
      <c r="DK299" s="107"/>
      <c r="DL299" s="107"/>
      <c r="DM299" s="107"/>
      <c r="DN299" s="107"/>
      <c r="DO299" s="107"/>
      <c r="DP299" s="107"/>
      <c r="DQ299" s="107"/>
      <c r="DR299" s="107"/>
      <c r="DS299" s="107"/>
      <c r="DT299" s="107"/>
      <c r="DU299" s="107"/>
      <c r="DV299" s="107"/>
      <c r="DW299" s="107"/>
      <c r="DX299" s="107"/>
      <c r="DY299" s="107"/>
      <c r="DZ299" s="140"/>
      <c r="EA299" s="190"/>
      <c r="EB299" s="154" t="e">
        <v>#N/A</v>
      </c>
      <c r="EC299" s="142" t="s">
        <v>288</v>
      </c>
    </row>
    <row r="300" spans="1:133" hidden="1" x14ac:dyDescent="0.3">
      <c r="A300" s="145"/>
      <c r="B300" s="145" t="s">
        <v>2065</v>
      </c>
      <c r="C300" s="181">
        <v>68297632</v>
      </c>
      <c r="D300" s="145" t="s">
        <v>825</v>
      </c>
      <c r="E300" s="145" t="s">
        <v>292</v>
      </c>
      <c r="F300" s="145" t="s">
        <v>317</v>
      </c>
      <c r="G300" s="98">
        <v>46043</v>
      </c>
      <c r="H300" s="104">
        <v>9185544</v>
      </c>
      <c r="I300" s="145" t="s">
        <v>2066</v>
      </c>
      <c r="J300" s="98">
        <v>46043</v>
      </c>
      <c r="K300" s="98">
        <v>46179</v>
      </c>
      <c r="L300" s="145" t="s">
        <v>288</v>
      </c>
      <c r="M300" s="145" t="s">
        <v>288</v>
      </c>
      <c r="N300" s="145" t="s">
        <v>288</v>
      </c>
      <c r="O300" s="122">
        <v>5</v>
      </c>
      <c r="P300" s="104">
        <v>2748958</v>
      </c>
      <c r="Q300" s="150">
        <v>46043</v>
      </c>
      <c r="R300" s="141">
        <v>46081</v>
      </c>
      <c r="S300" s="104">
        <v>2011433</v>
      </c>
      <c r="T300" s="101">
        <v>46082</v>
      </c>
      <c r="U300" s="101">
        <v>46112</v>
      </c>
      <c r="V300" s="104">
        <v>2011433</v>
      </c>
      <c r="W300" s="141">
        <v>46113</v>
      </c>
      <c r="X300" s="141">
        <v>46142</v>
      </c>
      <c r="Y300" s="104">
        <v>2011433</v>
      </c>
      <c r="Z300" s="141">
        <v>46143</v>
      </c>
      <c r="AA300" s="141">
        <v>46173</v>
      </c>
      <c r="AB300" s="104">
        <v>402287</v>
      </c>
      <c r="AC300" s="141">
        <v>46174</v>
      </c>
      <c r="AD300" s="141">
        <v>46179</v>
      </c>
      <c r="AE300" s="102"/>
      <c r="AF300" s="141"/>
      <c r="AG300" s="141"/>
      <c r="AH300" s="107"/>
      <c r="AI300" s="141"/>
      <c r="AJ300" s="141"/>
      <c r="AK300" s="151"/>
      <c r="AL300" s="107"/>
      <c r="AM300" s="107"/>
      <c r="AN300" s="151"/>
      <c r="AO300" s="107"/>
      <c r="AP300" s="107"/>
      <c r="AQ300" s="151"/>
      <c r="AR300" s="107"/>
      <c r="AS300" s="107"/>
      <c r="AT300" s="151"/>
      <c r="AU300" s="107"/>
      <c r="AV300" s="107"/>
      <c r="AW300" s="151"/>
      <c r="AX300" s="107"/>
      <c r="AY300" s="107"/>
      <c r="AZ300" s="107"/>
      <c r="BA300" s="107"/>
      <c r="BB300" s="107"/>
      <c r="BC300" s="107"/>
      <c r="BD300" s="107"/>
      <c r="BE300" s="107"/>
      <c r="BF300" s="107"/>
      <c r="BG300" s="107"/>
      <c r="BH300" s="107"/>
      <c r="BI300" s="143" t="s">
        <v>278</v>
      </c>
      <c r="BJ300" s="139" t="s">
        <v>332</v>
      </c>
      <c r="BK300" s="143" t="s">
        <v>280</v>
      </c>
      <c r="BL300" s="122">
        <v>91</v>
      </c>
      <c r="BM300" s="141">
        <v>46043</v>
      </c>
      <c r="BN300" s="156">
        <v>2160201100</v>
      </c>
      <c r="BO300" s="139">
        <v>407</v>
      </c>
      <c r="BP300" s="141">
        <v>46043</v>
      </c>
      <c r="BQ300" s="153">
        <v>9185544</v>
      </c>
      <c r="BR300" s="120"/>
      <c r="BS300" s="121"/>
      <c r="BT300" s="107"/>
      <c r="BU300" s="107"/>
      <c r="BV300" s="107"/>
      <c r="BW300" s="107"/>
      <c r="BX300" s="107"/>
      <c r="BY300" s="142"/>
      <c r="BZ300" s="151"/>
      <c r="CA300" s="107"/>
      <c r="CB300" s="107"/>
      <c r="CC300" s="151"/>
      <c r="CD300" s="107"/>
      <c r="CE300" s="107"/>
      <c r="CF300" s="108"/>
      <c r="CG300" s="108"/>
      <c r="CH300" s="108"/>
      <c r="CI300" s="108"/>
      <c r="CJ300" s="108"/>
      <c r="CK300" s="108"/>
      <c r="CL300" s="108"/>
      <c r="CM300" s="108"/>
      <c r="CN300" s="108"/>
      <c r="CO300" s="108"/>
      <c r="CP300" s="121"/>
      <c r="CQ300" s="108"/>
      <c r="CR300" s="108"/>
      <c r="CS300" s="147" t="s">
        <v>933</v>
      </c>
      <c r="CT300" s="149">
        <v>68297632.700000003</v>
      </c>
      <c r="CU300" s="139">
        <v>189</v>
      </c>
      <c r="CV300" s="139" t="s">
        <v>760</v>
      </c>
      <c r="CW300" s="107"/>
      <c r="CX300" s="107"/>
      <c r="CY300" s="143">
        <v>8299</v>
      </c>
      <c r="CZ300" s="143" t="s">
        <v>290</v>
      </c>
      <c r="DA300" s="318">
        <f t="shared" si="15"/>
        <v>9185544</v>
      </c>
      <c r="DB300" s="319">
        <f t="shared" si="16"/>
        <v>0</v>
      </c>
      <c r="DC300" s="318">
        <f t="shared" si="17"/>
        <v>0</v>
      </c>
      <c r="DD300" s="107"/>
      <c r="DE300" s="107"/>
      <c r="DF300" s="107"/>
      <c r="DG300" s="107"/>
      <c r="DH300" s="107"/>
      <c r="DI300" s="107"/>
      <c r="DJ300" s="107"/>
      <c r="DK300" s="107"/>
      <c r="DL300" s="107"/>
      <c r="DM300" s="107"/>
      <c r="DN300" s="107"/>
      <c r="DO300" s="107"/>
      <c r="DP300" s="107"/>
      <c r="DQ300" s="107"/>
      <c r="DR300" s="107"/>
      <c r="DS300" s="107"/>
      <c r="DT300" s="107"/>
      <c r="DU300" s="107"/>
      <c r="DV300" s="107"/>
      <c r="DW300" s="107"/>
      <c r="DX300" s="107"/>
      <c r="DY300" s="107"/>
      <c r="DZ300" s="211" t="s">
        <v>2067</v>
      </c>
      <c r="EA300" s="207" t="s">
        <v>295</v>
      </c>
      <c r="EB300" s="154" t="e">
        <v>#N/A</v>
      </c>
      <c r="EC300" s="142" t="s">
        <v>288</v>
      </c>
    </row>
    <row r="301" spans="1:133" hidden="1" x14ac:dyDescent="0.3">
      <c r="A301" s="145"/>
      <c r="B301" s="145" t="s">
        <v>2068</v>
      </c>
      <c r="C301" s="181">
        <v>1121952656</v>
      </c>
      <c r="D301" s="145" t="s">
        <v>954</v>
      </c>
      <c r="E301" s="145" t="s">
        <v>292</v>
      </c>
      <c r="F301" s="145" t="s">
        <v>317</v>
      </c>
      <c r="G301" s="98">
        <v>46043</v>
      </c>
      <c r="H301" s="104">
        <v>10958201</v>
      </c>
      <c r="I301" s="145" t="s">
        <v>2066</v>
      </c>
      <c r="J301" s="98">
        <v>46043</v>
      </c>
      <c r="K301" s="98">
        <v>46179</v>
      </c>
      <c r="L301" s="145" t="s">
        <v>288</v>
      </c>
      <c r="M301" s="145" t="s">
        <v>288</v>
      </c>
      <c r="N301" s="145" t="s">
        <v>288</v>
      </c>
      <c r="O301" s="122">
        <v>5</v>
      </c>
      <c r="P301" s="104">
        <v>3279462</v>
      </c>
      <c r="Q301" s="150">
        <v>46043</v>
      </c>
      <c r="R301" s="141">
        <v>46081</v>
      </c>
      <c r="S301" s="104">
        <v>2399606</v>
      </c>
      <c r="T301" s="101">
        <v>46082</v>
      </c>
      <c r="U301" s="101">
        <v>46112</v>
      </c>
      <c r="V301" s="104">
        <v>2399606</v>
      </c>
      <c r="W301" s="141">
        <v>46113</v>
      </c>
      <c r="X301" s="141">
        <v>46142</v>
      </c>
      <c r="Y301" s="104">
        <v>2399606</v>
      </c>
      <c r="Z301" s="141">
        <v>46143</v>
      </c>
      <c r="AA301" s="141">
        <v>46173</v>
      </c>
      <c r="AB301" s="104">
        <v>479921</v>
      </c>
      <c r="AC301" s="141">
        <v>46174</v>
      </c>
      <c r="AD301" s="141">
        <v>46179</v>
      </c>
      <c r="AE301" s="102"/>
      <c r="AF301" s="141"/>
      <c r="AG301" s="141"/>
      <c r="AH301" s="151"/>
      <c r="AI301" s="107"/>
      <c r="AJ301" s="107"/>
      <c r="AK301" s="151"/>
      <c r="AL301" s="107"/>
      <c r="AM301" s="107"/>
      <c r="AN301" s="151"/>
      <c r="AO301" s="107"/>
      <c r="AP301" s="107"/>
      <c r="AQ301" s="151"/>
      <c r="AR301" s="107"/>
      <c r="AS301" s="107"/>
      <c r="AT301" s="151"/>
      <c r="AU301" s="107"/>
      <c r="AV301" s="107"/>
      <c r="AW301" s="151"/>
      <c r="AX301" s="107"/>
      <c r="AY301" s="107"/>
      <c r="AZ301" s="107"/>
      <c r="BA301" s="107"/>
      <c r="BB301" s="107"/>
      <c r="BC301" s="107"/>
      <c r="BD301" s="107"/>
      <c r="BE301" s="107"/>
      <c r="BF301" s="107"/>
      <c r="BG301" s="107"/>
      <c r="BH301" s="107"/>
      <c r="BI301" s="143" t="s">
        <v>278</v>
      </c>
      <c r="BJ301" s="139" t="s">
        <v>332</v>
      </c>
      <c r="BK301" s="143" t="s">
        <v>280</v>
      </c>
      <c r="BL301" s="122">
        <v>91</v>
      </c>
      <c r="BM301" s="141">
        <v>46043</v>
      </c>
      <c r="BN301" s="156">
        <v>2160201100</v>
      </c>
      <c r="BO301" s="139">
        <v>478</v>
      </c>
      <c r="BP301" s="141">
        <v>46043</v>
      </c>
      <c r="BQ301" s="153">
        <v>10958201</v>
      </c>
      <c r="BR301" s="120"/>
      <c r="BS301" s="121"/>
      <c r="BT301" s="107"/>
      <c r="BU301" s="107"/>
      <c r="BV301" s="107"/>
      <c r="BW301" s="107"/>
      <c r="BX301" s="107"/>
      <c r="BY301" s="142"/>
      <c r="BZ301" s="151"/>
      <c r="CA301" s="107"/>
      <c r="CB301" s="107"/>
      <c r="CC301" s="151"/>
      <c r="CD301" s="107"/>
      <c r="CE301" s="107"/>
      <c r="CF301" s="108"/>
      <c r="CG301" s="108"/>
      <c r="CH301" s="108"/>
      <c r="CI301" s="108"/>
      <c r="CJ301" s="108"/>
      <c r="CK301" s="108"/>
      <c r="CL301" s="108"/>
      <c r="CM301" s="108"/>
      <c r="CN301" s="108"/>
      <c r="CO301" s="108"/>
      <c r="CP301" s="108"/>
      <c r="CQ301" s="108"/>
      <c r="CR301" s="108"/>
      <c r="CS301" s="147" t="s">
        <v>1276</v>
      </c>
      <c r="CT301" s="148">
        <v>1121952656</v>
      </c>
      <c r="CU301" s="139">
        <v>189</v>
      </c>
      <c r="CV301" s="139" t="s">
        <v>760</v>
      </c>
      <c r="CW301" s="107"/>
      <c r="CX301" s="107"/>
      <c r="CY301" s="143">
        <v>7490</v>
      </c>
      <c r="CZ301" s="143" t="s">
        <v>290</v>
      </c>
      <c r="DA301" s="318">
        <f t="shared" si="15"/>
        <v>10958201</v>
      </c>
      <c r="DB301" s="319">
        <f t="shared" si="16"/>
        <v>0</v>
      </c>
      <c r="DC301" s="318">
        <f t="shared" si="17"/>
        <v>0</v>
      </c>
      <c r="DD301" s="107"/>
      <c r="DE301" s="107"/>
      <c r="DF301" s="107"/>
      <c r="DG301" s="107"/>
      <c r="DH301" s="107"/>
      <c r="DI301" s="107"/>
      <c r="DJ301" s="107"/>
      <c r="DK301" s="107"/>
      <c r="DL301" s="107"/>
      <c r="DM301" s="107"/>
      <c r="DN301" s="107"/>
      <c r="DO301" s="107"/>
      <c r="DP301" s="107"/>
      <c r="DQ301" s="107"/>
      <c r="DR301" s="107"/>
      <c r="DS301" s="107"/>
      <c r="DT301" s="107"/>
      <c r="DU301" s="107"/>
      <c r="DV301" s="107"/>
      <c r="DW301" s="107"/>
      <c r="DX301" s="107"/>
      <c r="DY301" s="107"/>
      <c r="DZ301" s="211" t="s">
        <v>2069</v>
      </c>
      <c r="EA301" s="207" t="s">
        <v>295</v>
      </c>
      <c r="EB301" s="154" t="e">
        <v>#N/A</v>
      </c>
      <c r="EC301" s="142" t="s">
        <v>288</v>
      </c>
    </row>
    <row r="302" spans="1:133" hidden="1" x14ac:dyDescent="0.3">
      <c r="A302" s="145"/>
      <c r="B302" s="145" t="s">
        <v>2070</v>
      </c>
      <c r="C302" s="181">
        <v>1121823692</v>
      </c>
      <c r="D302" s="145" t="s">
        <v>955</v>
      </c>
      <c r="E302" s="145" t="s">
        <v>292</v>
      </c>
      <c r="F302" s="107" t="s">
        <v>473</v>
      </c>
      <c r="G302" s="98">
        <v>46043</v>
      </c>
      <c r="H302" s="104">
        <v>10958201</v>
      </c>
      <c r="I302" s="145" t="s">
        <v>2066</v>
      </c>
      <c r="J302" s="98">
        <v>46043</v>
      </c>
      <c r="K302" s="98">
        <v>46179</v>
      </c>
      <c r="L302" s="145" t="s">
        <v>288</v>
      </c>
      <c r="M302" s="145" t="s">
        <v>288</v>
      </c>
      <c r="N302" s="145" t="s">
        <v>288</v>
      </c>
      <c r="O302" s="122">
        <v>5</v>
      </c>
      <c r="P302" s="104">
        <v>3279462</v>
      </c>
      <c r="Q302" s="150">
        <v>46043</v>
      </c>
      <c r="R302" s="141">
        <v>46081</v>
      </c>
      <c r="S302" s="104">
        <v>2399606</v>
      </c>
      <c r="T302" s="101">
        <v>46082</v>
      </c>
      <c r="U302" s="101">
        <v>46112</v>
      </c>
      <c r="V302" s="104">
        <v>2399606</v>
      </c>
      <c r="W302" s="141">
        <v>46113</v>
      </c>
      <c r="X302" s="141">
        <v>46142</v>
      </c>
      <c r="Y302" s="104">
        <v>2399606</v>
      </c>
      <c r="Z302" s="141">
        <v>46143</v>
      </c>
      <c r="AA302" s="141">
        <v>46173</v>
      </c>
      <c r="AB302" s="104">
        <v>479921</v>
      </c>
      <c r="AC302" s="141">
        <v>46174</v>
      </c>
      <c r="AD302" s="141">
        <v>46179</v>
      </c>
      <c r="AE302" s="102"/>
      <c r="AF302" s="141"/>
      <c r="AG302" s="141"/>
      <c r="AH302" s="107"/>
      <c r="AI302" s="141"/>
      <c r="AJ302" s="141"/>
      <c r="AK302" s="151"/>
      <c r="AL302" s="107"/>
      <c r="AM302" s="107"/>
      <c r="AN302" s="151"/>
      <c r="AO302" s="107"/>
      <c r="AP302" s="107"/>
      <c r="AQ302" s="151"/>
      <c r="AR302" s="107"/>
      <c r="AS302" s="107"/>
      <c r="AT302" s="151"/>
      <c r="AU302" s="107"/>
      <c r="AV302" s="107"/>
      <c r="AW302" s="151"/>
      <c r="AX302" s="107"/>
      <c r="AY302" s="107"/>
      <c r="AZ302" s="107"/>
      <c r="BA302" s="107"/>
      <c r="BB302" s="107"/>
      <c r="BC302" s="107"/>
      <c r="BD302" s="107"/>
      <c r="BE302" s="107"/>
      <c r="BF302" s="107"/>
      <c r="BG302" s="107"/>
      <c r="BH302" s="107"/>
      <c r="BI302" s="143" t="s">
        <v>278</v>
      </c>
      <c r="BJ302" s="139" t="s">
        <v>332</v>
      </c>
      <c r="BK302" s="143" t="s">
        <v>280</v>
      </c>
      <c r="BL302" s="122">
        <v>91</v>
      </c>
      <c r="BM302" s="141">
        <v>46043</v>
      </c>
      <c r="BN302" s="156">
        <v>2160201100</v>
      </c>
      <c r="BO302" s="139">
        <v>439</v>
      </c>
      <c r="BP302" s="141">
        <v>46043</v>
      </c>
      <c r="BQ302" s="153">
        <v>10958201</v>
      </c>
      <c r="BR302" s="120"/>
      <c r="BS302" s="121"/>
      <c r="BT302" s="107"/>
      <c r="BU302" s="107"/>
      <c r="BV302" s="107"/>
      <c r="BW302" s="107"/>
      <c r="BX302" s="107"/>
      <c r="BY302" s="142"/>
      <c r="BZ302" s="151"/>
      <c r="CA302" s="107"/>
      <c r="CB302" s="107"/>
      <c r="CC302" s="151"/>
      <c r="CD302" s="107"/>
      <c r="CE302" s="107"/>
      <c r="CF302" s="108"/>
      <c r="CG302" s="108"/>
      <c r="CH302" s="108"/>
      <c r="CI302" s="108"/>
      <c r="CJ302" s="108"/>
      <c r="CK302" s="108"/>
      <c r="CL302" s="108"/>
      <c r="CM302" s="108"/>
      <c r="CN302" s="108"/>
      <c r="CO302" s="108"/>
      <c r="CP302" s="121"/>
      <c r="CQ302" s="108"/>
      <c r="CR302" s="108"/>
      <c r="CS302" s="147" t="s">
        <v>1277</v>
      </c>
      <c r="CT302" s="99">
        <v>1121823692</v>
      </c>
      <c r="CU302" s="139">
        <v>189</v>
      </c>
      <c r="CV302" s="139" t="s">
        <v>760</v>
      </c>
      <c r="CW302" s="107"/>
      <c r="CX302" s="107"/>
      <c r="CY302" s="143">
        <v>6202</v>
      </c>
      <c r="CZ302" s="143" t="s">
        <v>290</v>
      </c>
      <c r="DA302" s="318">
        <f t="shared" si="15"/>
        <v>10958201</v>
      </c>
      <c r="DB302" s="319">
        <f t="shared" si="16"/>
        <v>0</v>
      </c>
      <c r="DC302" s="318">
        <f t="shared" si="17"/>
        <v>0</v>
      </c>
      <c r="DD302" s="107"/>
      <c r="DE302" s="107"/>
      <c r="DF302" s="107"/>
      <c r="DG302" s="107"/>
      <c r="DH302" s="107"/>
      <c r="DI302" s="107"/>
      <c r="DJ302" s="107"/>
      <c r="DK302" s="107"/>
      <c r="DL302" s="107"/>
      <c r="DM302" s="107"/>
      <c r="DN302" s="107"/>
      <c r="DO302" s="107"/>
      <c r="DP302" s="107"/>
      <c r="DQ302" s="107"/>
      <c r="DR302" s="107"/>
      <c r="DS302" s="107"/>
      <c r="DT302" s="107"/>
      <c r="DU302" s="107"/>
      <c r="DV302" s="107"/>
      <c r="DW302" s="107"/>
      <c r="DX302" s="107"/>
      <c r="DY302" s="107"/>
      <c r="DZ302" s="211" t="s">
        <v>2071</v>
      </c>
      <c r="EA302" s="207" t="s">
        <v>295</v>
      </c>
      <c r="EB302" s="154" t="e">
        <v>#N/A</v>
      </c>
      <c r="EC302" s="142" t="s">
        <v>288</v>
      </c>
    </row>
    <row r="303" spans="1:133" hidden="1" x14ac:dyDescent="0.3">
      <c r="A303" s="145"/>
      <c r="B303" s="145" t="s">
        <v>2072</v>
      </c>
      <c r="C303" s="181">
        <v>1010110445</v>
      </c>
      <c r="D303" s="145" t="s">
        <v>956</v>
      </c>
      <c r="E303" s="145" t="s">
        <v>292</v>
      </c>
      <c r="F303" s="145" t="s">
        <v>317</v>
      </c>
      <c r="G303" s="98">
        <v>46043</v>
      </c>
      <c r="H303" s="104">
        <v>9185544</v>
      </c>
      <c r="I303" s="145" t="s">
        <v>2066</v>
      </c>
      <c r="J303" s="98">
        <v>46043</v>
      </c>
      <c r="K303" s="98">
        <v>46179</v>
      </c>
      <c r="L303" s="145" t="s">
        <v>288</v>
      </c>
      <c r="M303" s="145" t="s">
        <v>288</v>
      </c>
      <c r="N303" s="145" t="s">
        <v>288</v>
      </c>
      <c r="O303" s="122">
        <v>5</v>
      </c>
      <c r="P303" s="104">
        <v>2748958</v>
      </c>
      <c r="Q303" s="150">
        <v>46043</v>
      </c>
      <c r="R303" s="141">
        <v>46081</v>
      </c>
      <c r="S303" s="104">
        <v>2011433</v>
      </c>
      <c r="T303" s="101">
        <v>46082</v>
      </c>
      <c r="U303" s="101">
        <v>46112</v>
      </c>
      <c r="V303" s="104">
        <v>2011433</v>
      </c>
      <c r="W303" s="141">
        <v>46113</v>
      </c>
      <c r="X303" s="141">
        <v>46142</v>
      </c>
      <c r="Y303" s="104">
        <v>2011433</v>
      </c>
      <c r="Z303" s="141">
        <v>46143</v>
      </c>
      <c r="AA303" s="141">
        <v>46173</v>
      </c>
      <c r="AB303" s="104">
        <v>402287</v>
      </c>
      <c r="AC303" s="141">
        <v>46174</v>
      </c>
      <c r="AD303" s="141">
        <v>46179</v>
      </c>
      <c r="AE303" s="102"/>
      <c r="AF303" s="141"/>
      <c r="AG303" s="141"/>
      <c r="AH303" s="107"/>
      <c r="AI303" s="141"/>
      <c r="AJ303" s="141"/>
      <c r="AK303" s="151"/>
      <c r="AL303" s="107"/>
      <c r="AM303" s="107"/>
      <c r="AN303" s="151"/>
      <c r="AO303" s="107"/>
      <c r="AP303" s="107"/>
      <c r="AQ303" s="151"/>
      <c r="AR303" s="107"/>
      <c r="AS303" s="107"/>
      <c r="AT303" s="151"/>
      <c r="AU303" s="107"/>
      <c r="AV303" s="107"/>
      <c r="AW303" s="151"/>
      <c r="AX303" s="107"/>
      <c r="AY303" s="107"/>
      <c r="AZ303" s="107"/>
      <c r="BA303" s="107"/>
      <c r="BB303" s="107"/>
      <c r="BC303" s="107"/>
      <c r="BD303" s="107"/>
      <c r="BE303" s="107"/>
      <c r="BF303" s="107"/>
      <c r="BG303" s="107"/>
      <c r="BH303" s="107"/>
      <c r="BI303" s="143" t="s">
        <v>278</v>
      </c>
      <c r="BJ303" s="139" t="s">
        <v>332</v>
      </c>
      <c r="BK303" s="143" t="s">
        <v>280</v>
      </c>
      <c r="BL303" s="122">
        <v>91</v>
      </c>
      <c r="BM303" s="141">
        <v>46043</v>
      </c>
      <c r="BN303" s="156">
        <v>2160201100</v>
      </c>
      <c r="BO303" s="139">
        <v>506</v>
      </c>
      <c r="BP303" s="141">
        <v>46043</v>
      </c>
      <c r="BQ303" s="153">
        <v>9185544</v>
      </c>
      <c r="BR303" s="120"/>
      <c r="BS303" s="121"/>
      <c r="BT303" s="107"/>
      <c r="BU303" s="107"/>
      <c r="BV303" s="107"/>
      <c r="BW303" s="107"/>
      <c r="BX303" s="107"/>
      <c r="BY303" s="142"/>
      <c r="BZ303" s="151"/>
      <c r="CA303" s="107"/>
      <c r="CB303" s="107"/>
      <c r="CC303" s="151"/>
      <c r="CD303" s="107"/>
      <c r="CE303" s="107"/>
      <c r="CF303" s="108"/>
      <c r="CG303" s="108"/>
      <c r="CH303" s="108"/>
      <c r="CI303" s="108"/>
      <c r="CJ303" s="108"/>
      <c r="CK303" s="108"/>
      <c r="CL303" s="108"/>
      <c r="CM303" s="108"/>
      <c r="CN303" s="108"/>
      <c r="CO303" s="108"/>
      <c r="CP303" s="121"/>
      <c r="CQ303" s="108"/>
      <c r="CR303" s="108"/>
      <c r="CS303" s="147" t="s">
        <v>933</v>
      </c>
      <c r="CT303" s="148">
        <v>1010110445</v>
      </c>
      <c r="CU303" s="139">
        <v>283</v>
      </c>
      <c r="CV303" s="139" t="s">
        <v>760</v>
      </c>
      <c r="CW303" s="107"/>
      <c r="CX303" s="107"/>
      <c r="CY303" s="143">
        <v>8299</v>
      </c>
      <c r="CZ303" s="143" t="s">
        <v>290</v>
      </c>
      <c r="DA303" s="318">
        <f t="shared" si="15"/>
        <v>9185544</v>
      </c>
      <c r="DB303" s="319">
        <f t="shared" si="16"/>
        <v>0</v>
      </c>
      <c r="DC303" s="318">
        <f t="shared" si="17"/>
        <v>0</v>
      </c>
      <c r="DD303" s="107"/>
      <c r="DE303" s="107"/>
      <c r="DF303" s="107"/>
      <c r="DG303" s="107"/>
      <c r="DH303" s="107"/>
      <c r="DI303" s="107"/>
      <c r="DJ303" s="107"/>
      <c r="DK303" s="107"/>
      <c r="DL303" s="107"/>
      <c r="DM303" s="107"/>
      <c r="DN303" s="107"/>
      <c r="DO303" s="107"/>
      <c r="DP303" s="107"/>
      <c r="DQ303" s="107"/>
      <c r="DR303" s="107"/>
      <c r="DS303" s="107"/>
      <c r="DT303" s="107"/>
      <c r="DU303" s="107"/>
      <c r="DV303" s="107"/>
      <c r="DW303" s="107"/>
      <c r="DX303" s="107"/>
      <c r="DY303" s="107"/>
      <c r="DZ303" s="211" t="s">
        <v>2073</v>
      </c>
      <c r="EA303" s="207" t="s">
        <v>295</v>
      </c>
      <c r="EB303" s="154" t="e">
        <v>#N/A</v>
      </c>
      <c r="EC303" s="142" t="s">
        <v>288</v>
      </c>
    </row>
    <row r="304" spans="1:133" hidden="1" x14ac:dyDescent="0.3">
      <c r="A304" s="145"/>
      <c r="B304" s="145" t="s">
        <v>2074</v>
      </c>
      <c r="C304" s="183">
        <v>40437751</v>
      </c>
      <c r="D304" s="107" t="s">
        <v>1300</v>
      </c>
      <c r="E304" s="145" t="s">
        <v>292</v>
      </c>
      <c r="F304" s="145" t="s">
        <v>317</v>
      </c>
      <c r="G304" s="98">
        <v>46043</v>
      </c>
      <c r="H304" s="104">
        <v>9185544</v>
      </c>
      <c r="I304" s="145" t="s">
        <v>2066</v>
      </c>
      <c r="J304" s="98">
        <v>46043</v>
      </c>
      <c r="K304" s="98">
        <v>46179</v>
      </c>
      <c r="L304" s="145" t="s">
        <v>288</v>
      </c>
      <c r="M304" s="145" t="s">
        <v>288</v>
      </c>
      <c r="N304" s="145" t="s">
        <v>288</v>
      </c>
      <c r="O304" s="122">
        <v>5</v>
      </c>
      <c r="P304" s="104">
        <v>2748958</v>
      </c>
      <c r="Q304" s="150">
        <v>46043</v>
      </c>
      <c r="R304" s="141">
        <v>46081</v>
      </c>
      <c r="S304" s="104">
        <v>2011433</v>
      </c>
      <c r="T304" s="101">
        <v>46082</v>
      </c>
      <c r="U304" s="101">
        <v>46112</v>
      </c>
      <c r="V304" s="104">
        <v>2011433</v>
      </c>
      <c r="W304" s="141">
        <v>46113</v>
      </c>
      <c r="X304" s="141">
        <v>46142</v>
      </c>
      <c r="Y304" s="104">
        <v>2011433</v>
      </c>
      <c r="Z304" s="141">
        <v>46143</v>
      </c>
      <c r="AA304" s="141">
        <v>46173</v>
      </c>
      <c r="AB304" s="104">
        <v>402287</v>
      </c>
      <c r="AC304" s="141">
        <v>46174</v>
      </c>
      <c r="AD304" s="141">
        <v>46179</v>
      </c>
      <c r="AE304" s="102"/>
      <c r="AF304" s="141"/>
      <c r="AG304" s="141"/>
      <c r="AH304" s="151"/>
      <c r="AI304" s="107"/>
      <c r="AJ304" s="107"/>
      <c r="AK304" s="151"/>
      <c r="AL304" s="107"/>
      <c r="AM304" s="107"/>
      <c r="AN304" s="151"/>
      <c r="AO304" s="107"/>
      <c r="AP304" s="107"/>
      <c r="AQ304" s="151"/>
      <c r="AR304" s="107"/>
      <c r="AS304" s="107"/>
      <c r="AT304" s="151"/>
      <c r="AU304" s="107"/>
      <c r="AV304" s="107"/>
      <c r="AW304" s="151"/>
      <c r="AX304" s="107"/>
      <c r="AY304" s="107"/>
      <c r="AZ304" s="107"/>
      <c r="BA304" s="107"/>
      <c r="BB304" s="107"/>
      <c r="BC304" s="107"/>
      <c r="BD304" s="107"/>
      <c r="BE304" s="107"/>
      <c r="BF304" s="107"/>
      <c r="BG304" s="107"/>
      <c r="BH304" s="107"/>
      <c r="BI304" s="143" t="s">
        <v>278</v>
      </c>
      <c r="BJ304" s="139" t="s">
        <v>332</v>
      </c>
      <c r="BK304" s="143" t="s">
        <v>280</v>
      </c>
      <c r="BL304" s="122">
        <v>91</v>
      </c>
      <c r="BM304" s="141">
        <v>46043</v>
      </c>
      <c r="BN304" s="156">
        <v>2160201100</v>
      </c>
      <c r="BO304" s="139">
        <v>503</v>
      </c>
      <c r="BP304" s="141">
        <v>46043</v>
      </c>
      <c r="BQ304" s="153">
        <v>9185544</v>
      </c>
      <c r="BR304" s="120"/>
      <c r="BS304" s="121"/>
      <c r="BT304" s="107"/>
      <c r="BU304" s="107"/>
      <c r="BV304" s="107"/>
      <c r="BW304" s="107"/>
      <c r="BX304" s="107"/>
      <c r="BY304" s="142"/>
      <c r="BZ304" s="151"/>
      <c r="CA304" s="107"/>
      <c r="CB304" s="107"/>
      <c r="CC304" s="151"/>
      <c r="CD304" s="107"/>
      <c r="CE304" s="107"/>
      <c r="CF304" s="108"/>
      <c r="CG304" s="108"/>
      <c r="CH304" s="108"/>
      <c r="CI304" s="108"/>
      <c r="CJ304" s="108"/>
      <c r="CK304" s="108"/>
      <c r="CL304" s="108"/>
      <c r="CM304" s="108"/>
      <c r="CN304" s="108"/>
      <c r="CO304" s="108"/>
      <c r="CP304" s="108"/>
      <c r="CQ304" s="108"/>
      <c r="CR304" s="108"/>
      <c r="CS304" s="147" t="s">
        <v>933</v>
      </c>
      <c r="CT304" s="148">
        <v>40437751</v>
      </c>
      <c r="CU304" s="139">
        <v>283</v>
      </c>
      <c r="CV304" s="139" t="s">
        <v>760</v>
      </c>
      <c r="CW304" s="107"/>
      <c r="CX304" s="107"/>
      <c r="CY304" s="143">
        <v>8299</v>
      </c>
      <c r="CZ304" s="143" t="s">
        <v>290</v>
      </c>
      <c r="DA304" s="318">
        <f t="shared" si="15"/>
        <v>9185544</v>
      </c>
      <c r="DB304" s="319">
        <f t="shared" si="16"/>
        <v>0</v>
      </c>
      <c r="DC304" s="318">
        <f t="shared" si="17"/>
        <v>0</v>
      </c>
      <c r="DD304" s="107"/>
      <c r="DE304" s="107"/>
      <c r="DF304" s="107"/>
      <c r="DG304" s="107"/>
      <c r="DH304" s="107"/>
      <c r="DI304" s="107"/>
      <c r="DJ304" s="107"/>
      <c r="DK304" s="107"/>
      <c r="DL304" s="107"/>
      <c r="DM304" s="107"/>
      <c r="DN304" s="107"/>
      <c r="DO304" s="107"/>
      <c r="DP304" s="107"/>
      <c r="DQ304" s="107"/>
      <c r="DR304" s="107"/>
      <c r="DS304" s="107"/>
      <c r="DT304" s="107"/>
      <c r="DU304" s="107"/>
      <c r="DV304" s="107"/>
      <c r="DW304" s="107"/>
      <c r="DX304" s="107"/>
      <c r="DY304" s="107"/>
      <c r="DZ304" s="211" t="s">
        <v>2075</v>
      </c>
      <c r="EA304" s="207" t="s">
        <v>295</v>
      </c>
      <c r="EB304" s="154" t="e">
        <v>#N/A</v>
      </c>
      <c r="EC304" s="142" t="s">
        <v>288</v>
      </c>
    </row>
    <row r="305" spans="1:133" hidden="1" x14ac:dyDescent="0.3">
      <c r="A305" s="145"/>
      <c r="B305" s="145" t="s">
        <v>2076</v>
      </c>
      <c r="C305" s="181">
        <v>1006797996</v>
      </c>
      <c r="D305" s="145" t="s">
        <v>953</v>
      </c>
      <c r="E305" s="145" t="s">
        <v>292</v>
      </c>
      <c r="F305" s="145" t="s">
        <v>317</v>
      </c>
      <c r="G305" s="98">
        <v>46043</v>
      </c>
      <c r="H305" s="104">
        <v>9185544</v>
      </c>
      <c r="I305" s="145" t="s">
        <v>2066</v>
      </c>
      <c r="J305" s="98">
        <v>46043</v>
      </c>
      <c r="K305" s="98">
        <v>46179</v>
      </c>
      <c r="L305" s="145" t="s">
        <v>288</v>
      </c>
      <c r="M305" s="145" t="s">
        <v>288</v>
      </c>
      <c r="N305" s="145" t="s">
        <v>288</v>
      </c>
      <c r="O305" s="122">
        <v>5</v>
      </c>
      <c r="P305" s="104">
        <v>2748958</v>
      </c>
      <c r="Q305" s="150">
        <v>46043</v>
      </c>
      <c r="R305" s="141">
        <v>46081</v>
      </c>
      <c r="S305" s="104">
        <v>2011433</v>
      </c>
      <c r="T305" s="101">
        <v>46082</v>
      </c>
      <c r="U305" s="101">
        <v>46112</v>
      </c>
      <c r="V305" s="104">
        <v>2011433</v>
      </c>
      <c r="W305" s="141">
        <v>46113</v>
      </c>
      <c r="X305" s="141">
        <v>46142</v>
      </c>
      <c r="Y305" s="104">
        <v>2011433</v>
      </c>
      <c r="Z305" s="141">
        <v>46143</v>
      </c>
      <c r="AA305" s="141">
        <v>46173</v>
      </c>
      <c r="AB305" s="104">
        <v>402287</v>
      </c>
      <c r="AC305" s="141">
        <v>46174</v>
      </c>
      <c r="AD305" s="141">
        <v>46179</v>
      </c>
      <c r="AE305" s="102"/>
      <c r="AF305" s="141"/>
      <c r="AG305" s="141"/>
      <c r="AH305" s="107"/>
      <c r="AI305" s="141"/>
      <c r="AJ305" s="141"/>
      <c r="AK305" s="151"/>
      <c r="AL305" s="107"/>
      <c r="AM305" s="107"/>
      <c r="AN305" s="151"/>
      <c r="AO305" s="107"/>
      <c r="AP305" s="107"/>
      <c r="AQ305" s="151"/>
      <c r="AR305" s="107"/>
      <c r="AS305" s="107"/>
      <c r="AT305" s="151"/>
      <c r="AU305" s="107"/>
      <c r="AV305" s="107"/>
      <c r="AW305" s="151"/>
      <c r="AX305" s="107"/>
      <c r="AY305" s="107"/>
      <c r="AZ305" s="107"/>
      <c r="BA305" s="107"/>
      <c r="BB305" s="107"/>
      <c r="BC305" s="107"/>
      <c r="BD305" s="107"/>
      <c r="BE305" s="107"/>
      <c r="BF305" s="107"/>
      <c r="BG305" s="107"/>
      <c r="BH305" s="107"/>
      <c r="BI305" s="143" t="s">
        <v>278</v>
      </c>
      <c r="BJ305" s="139" t="s">
        <v>332</v>
      </c>
      <c r="BK305" s="143" t="s">
        <v>280</v>
      </c>
      <c r="BL305" s="122">
        <v>91</v>
      </c>
      <c r="BM305" s="141">
        <v>46043</v>
      </c>
      <c r="BN305" s="156">
        <v>2160201100</v>
      </c>
      <c r="BO305" s="139">
        <v>505</v>
      </c>
      <c r="BP305" s="141">
        <v>46043</v>
      </c>
      <c r="BQ305" s="153">
        <v>9185544</v>
      </c>
      <c r="BR305" s="120"/>
      <c r="BS305" s="121"/>
      <c r="BT305" s="107"/>
      <c r="BU305" s="107"/>
      <c r="BV305" s="107"/>
      <c r="BW305" s="107"/>
      <c r="BX305" s="107"/>
      <c r="BY305" s="142"/>
      <c r="BZ305" s="151"/>
      <c r="CA305" s="107"/>
      <c r="CB305" s="107"/>
      <c r="CC305" s="151"/>
      <c r="CD305" s="107"/>
      <c r="CE305" s="107"/>
      <c r="CF305" s="108"/>
      <c r="CG305" s="108"/>
      <c r="CH305" s="108"/>
      <c r="CI305" s="108"/>
      <c r="CJ305" s="108"/>
      <c r="CK305" s="108"/>
      <c r="CL305" s="108"/>
      <c r="CM305" s="108"/>
      <c r="CN305" s="108"/>
      <c r="CO305" s="108"/>
      <c r="CP305" s="121"/>
      <c r="CQ305" s="108"/>
      <c r="CR305" s="108"/>
      <c r="CS305" s="147" t="s">
        <v>933</v>
      </c>
      <c r="CT305" s="149">
        <v>1006797996</v>
      </c>
      <c r="CU305" s="139">
        <v>283</v>
      </c>
      <c r="CV305" s="139" t="s">
        <v>760</v>
      </c>
      <c r="CW305" s="107"/>
      <c r="CX305" s="107"/>
      <c r="CY305" s="143">
        <v>7490</v>
      </c>
      <c r="CZ305" s="143" t="s">
        <v>290</v>
      </c>
      <c r="DA305" s="318">
        <f t="shared" si="15"/>
        <v>9185544</v>
      </c>
      <c r="DB305" s="319">
        <f t="shared" si="16"/>
        <v>0</v>
      </c>
      <c r="DC305" s="318">
        <f t="shared" si="17"/>
        <v>0</v>
      </c>
      <c r="DD305" s="107"/>
      <c r="DE305" s="107"/>
      <c r="DF305" s="107"/>
      <c r="DG305" s="107"/>
      <c r="DH305" s="107"/>
      <c r="DI305" s="107"/>
      <c r="DJ305" s="107"/>
      <c r="DK305" s="107"/>
      <c r="DL305" s="107"/>
      <c r="DM305" s="107"/>
      <c r="DN305" s="107"/>
      <c r="DO305" s="107"/>
      <c r="DP305" s="107"/>
      <c r="DQ305" s="107"/>
      <c r="DR305" s="107"/>
      <c r="DS305" s="107"/>
      <c r="DT305" s="107"/>
      <c r="DU305" s="107"/>
      <c r="DV305" s="107"/>
      <c r="DW305" s="107"/>
      <c r="DX305" s="107"/>
      <c r="DY305" s="107"/>
      <c r="DZ305" s="211" t="s">
        <v>2077</v>
      </c>
      <c r="EA305" s="207" t="s">
        <v>295</v>
      </c>
      <c r="EB305" s="154" t="e">
        <v>#N/A</v>
      </c>
      <c r="EC305" s="142" t="s">
        <v>288</v>
      </c>
    </row>
    <row r="306" spans="1:133" hidden="1" x14ac:dyDescent="0.3">
      <c r="A306" s="145"/>
      <c r="B306" s="145" t="s">
        <v>2078</v>
      </c>
      <c r="C306" s="181">
        <v>1123562312</v>
      </c>
      <c r="D306" s="184" t="s">
        <v>1139</v>
      </c>
      <c r="E306" s="145" t="s">
        <v>292</v>
      </c>
      <c r="F306" s="145" t="s">
        <v>1140</v>
      </c>
      <c r="G306" s="98">
        <v>46043</v>
      </c>
      <c r="H306" s="104">
        <v>9185544</v>
      </c>
      <c r="I306" s="145" t="s">
        <v>2066</v>
      </c>
      <c r="J306" s="98">
        <v>46043</v>
      </c>
      <c r="K306" s="98">
        <v>46179</v>
      </c>
      <c r="L306" s="145" t="s">
        <v>288</v>
      </c>
      <c r="M306" s="145" t="s">
        <v>288</v>
      </c>
      <c r="N306" s="145" t="s">
        <v>288</v>
      </c>
      <c r="O306" s="122">
        <v>5</v>
      </c>
      <c r="P306" s="104">
        <v>2748958</v>
      </c>
      <c r="Q306" s="150">
        <v>46043</v>
      </c>
      <c r="R306" s="141">
        <v>46081</v>
      </c>
      <c r="S306" s="104">
        <v>2011433</v>
      </c>
      <c r="T306" s="101">
        <v>46082</v>
      </c>
      <c r="U306" s="101">
        <v>46112</v>
      </c>
      <c r="V306" s="104">
        <v>2011433</v>
      </c>
      <c r="W306" s="141">
        <v>46113</v>
      </c>
      <c r="X306" s="141">
        <v>46142</v>
      </c>
      <c r="Y306" s="104">
        <v>2011433</v>
      </c>
      <c r="Z306" s="141">
        <v>46143</v>
      </c>
      <c r="AA306" s="141">
        <v>46173</v>
      </c>
      <c r="AB306" s="104">
        <v>402287</v>
      </c>
      <c r="AC306" s="141">
        <v>46174</v>
      </c>
      <c r="AD306" s="141">
        <v>46179</v>
      </c>
      <c r="AE306" s="102"/>
      <c r="AF306" s="141"/>
      <c r="AG306" s="141"/>
      <c r="AH306" s="151"/>
      <c r="AI306" s="107"/>
      <c r="AJ306" s="107"/>
      <c r="AK306" s="151"/>
      <c r="AL306" s="107"/>
      <c r="AM306" s="107"/>
      <c r="AN306" s="151"/>
      <c r="AO306" s="107"/>
      <c r="AP306" s="107"/>
      <c r="AQ306" s="151"/>
      <c r="AR306" s="107"/>
      <c r="AS306" s="107"/>
      <c r="AT306" s="151"/>
      <c r="AU306" s="107"/>
      <c r="AV306" s="107"/>
      <c r="AW306" s="151"/>
      <c r="AX306" s="107"/>
      <c r="AY306" s="107"/>
      <c r="AZ306" s="107"/>
      <c r="BA306" s="107"/>
      <c r="BB306" s="107"/>
      <c r="BC306" s="107"/>
      <c r="BD306" s="107"/>
      <c r="BE306" s="107"/>
      <c r="BF306" s="107"/>
      <c r="BG306" s="107"/>
      <c r="BH306" s="107"/>
      <c r="BI306" s="143" t="s">
        <v>278</v>
      </c>
      <c r="BJ306" s="139" t="s">
        <v>332</v>
      </c>
      <c r="BK306" s="143" t="s">
        <v>280</v>
      </c>
      <c r="BL306" s="122">
        <v>91</v>
      </c>
      <c r="BM306" s="141">
        <v>46043</v>
      </c>
      <c r="BN306" s="156">
        <v>2160201100</v>
      </c>
      <c r="BO306" s="139">
        <v>516</v>
      </c>
      <c r="BP306" s="141">
        <v>46043</v>
      </c>
      <c r="BQ306" s="153">
        <v>9185544</v>
      </c>
      <c r="BR306" s="120"/>
      <c r="BS306" s="121"/>
      <c r="BT306" s="107"/>
      <c r="BU306" s="107"/>
      <c r="BV306" s="107"/>
      <c r="BW306" s="107"/>
      <c r="BX306" s="107"/>
      <c r="BY306" s="142"/>
      <c r="BZ306" s="151"/>
      <c r="CA306" s="107"/>
      <c r="CB306" s="107"/>
      <c r="CC306" s="151"/>
      <c r="CD306" s="107"/>
      <c r="CE306" s="107"/>
      <c r="CF306" s="108"/>
      <c r="CG306" s="108"/>
      <c r="CH306" s="108"/>
      <c r="CI306" s="108"/>
      <c r="CJ306" s="108"/>
      <c r="CK306" s="108"/>
      <c r="CL306" s="108"/>
      <c r="CM306" s="108"/>
      <c r="CN306" s="108"/>
      <c r="CO306" s="108"/>
      <c r="CP306" s="108"/>
      <c r="CQ306" s="108"/>
      <c r="CR306" s="108"/>
      <c r="CS306" s="147" t="s">
        <v>933</v>
      </c>
      <c r="CT306" s="149">
        <v>1123562312.0999999</v>
      </c>
      <c r="CU306" s="139">
        <v>283</v>
      </c>
      <c r="CV306" s="139" t="s">
        <v>760</v>
      </c>
      <c r="CW306" s="107"/>
      <c r="CX306" s="107"/>
      <c r="CY306" s="143">
        <v>7490</v>
      </c>
      <c r="CZ306" s="143" t="s">
        <v>290</v>
      </c>
      <c r="DA306" s="318">
        <f t="shared" si="15"/>
        <v>9185544</v>
      </c>
      <c r="DB306" s="319">
        <f t="shared" si="16"/>
        <v>0</v>
      </c>
      <c r="DC306" s="318">
        <f t="shared" si="17"/>
        <v>0</v>
      </c>
      <c r="DD306" s="107"/>
      <c r="DE306" s="107"/>
      <c r="DF306" s="107"/>
      <c r="DG306" s="107"/>
      <c r="DH306" s="107"/>
      <c r="DI306" s="107"/>
      <c r="DJ306" s="107"/>
      <c r="DK306" s="107"/>
      <c r="DL306" s="107"/>
      <c r="DM306" s="107"/>
      <c r="DN306" s="107"/>
      <c r="DO306" s="107"/>
      <c r="DP306" s="107"/>
      <c r="DQ306" s="107"/>
      <c r="DR306" s="107"/>
      <c r="DS306" s="107"/>
      <c r="DT306" s="107"/>
      <c r="DU306" s="107"/>
      <c r="DV306" s="107"/>
      <c r="DW306" s="107"/>
      <c r="DX306" s="107"/>
      <c r="DY306" s="107"/>
      <c r="DZ306" s="211" t="s">
        <v>2079</v>
      </c>
      <c r="EA306" s="207" t="s">
        <v>295</v>
      </c>
      <c r="EB306" s="154" t="e">
        <v>#N/A</v>
      </c>
      <c r="EC306" s="142" t="s">
        <v>288</v>
      </c>
    </row>
    <row r="307" spans="1:133" hidden="1" x14ac:dyDescent="0.3">
      <c r="A307" s="145"/>
      <c r="B307" s="145" t="s">
        <v>2080</v>
      </c>
      <c r="C307" s="181">
        <v>1121964497</v>
      </c>
      <c r="D307" s="145" t="s">
        <v>823</v>
      </c>
      <c r="E307" s="145" t="s">
        <v>292</v>
      </c>
      <c r="F307" s="145" t="s">
        <v>317</v>
      </c>
      <c r="G307" s="98">
        <v>46043</v>
      </c>
      <c r="H307" s="104">
        <v>9185544</v>
      </c>
      <c r="I307" s="145" t="s">
        <v>2066</v>
      </c>
      <c r="J307" s="98">
        <v>46043</v>
      </c>
      <c r="K307" s="98">
        <v>46179</v>
      </c>
      <c r="L307" s="145" t="s">
        <v>288</v>
      </c>
      <c r="M307" s="145" t="s">
        <v>288</v>
      </c>
      <c r="N307" s="145" t="s">
        <v>288</v>
      </c>
      <c r="O307" s="122">
        <v>5</v>
      </c>
      <c r="P307" s="104">
        <v>2748958</v>
      </c>
      <c r="Q307" s="150">
        <v>46043</v>
      </c>
      <c r="R307" s="141">
        <v>46081</v>
      </c>
      <c r="S307" s="104">
        <v>2011433</v>
      </c>
      <c r="T307" s="101">
        <v>46082</v>
      </c>
      <c r="U307" s="101">
        <v>46112</v>
      </c>
      <c r="V307" s="104">
        <v>2011433</v>
      </c>
      <c r="W307" s="141">
        <v>46113</v>
      </c>
      <c r="X307" s="141">
        <v>46142</v>
      </c>
      <c r="Y307" s="104">
        <v>2011433</v>
      </c>
      <c r="Z307" s="141">
        <v>46143</v>
      </c>
      <c r="AA307" s="141">
        <v>46173</v>
      </c>
      <c r="AB307" s="104">
        <v>402287</v>
      </c>
      <c r="AC307" s="141">
        <v>46174</v>
      </c>
      <c r="AD307" s="141">
        <v>46179</v>
      </c>
      <c r="AE307" s="102"/>
      <c r="AF307" s="141"/>
      <c r="AG307" s="141"/>
      <c r="AH307" s="107"/>
      <c r="AI307" s="141"/>
      <c r="AJ307" s="141"/>
      <c r="AK307" s="151"/>
      <c r="AL307" s="107"/>
      <c r="AM307" s="107"/>
      <c r="AN307" s="151"/>
      <c r="AO307" s="107"/>
      <c r="AP307" s="107"/>
      <c r="AQ307" s="151"/>
      <c r="AR307" s="107"/>
      <c r="AS307" s="107"/>
      <c r="AT307" s="151"/>
      <c r="AU307" s="107"/>
      <c r="AV307" s="107"/>
      <c r="AW307" s="151"/>
      <c r="AX307" s="107"/>
      <c r="AY307" s="107"/>
      <c r="AZ307" s="107"/>
      <c r="BA307" s="107"/>
      <c r="BB307" s="107"/>
      <c r="BC307" s="107"/>
      <c r="BD307" s="107"/>
      <c r="BE307" s="107"/>
      <c r="BF307" s="107"/>
      <c r="BG307" s="107"/>
      <c r="BH307" s="107"/>
      <c r="BI307" s="143" t="s">
        <v>278</v>
      </c>
      <c r="BJ307" s="139" t="s">
        <v>332</v>
      </c>
      <c r="BK307" s="143" t="s">
        <v>280</v>
      </c>
      <c r="BL307" s="122">
        <v>91</v>
      </c>
      <c r="BM307" s="141">
        <v>46043</v>
      </c>
      <c r="BN307" s="156">
        <v>2160201100</v>
      </c>
      <c r="BO307" s="139">
        <v>515</v>
      </c>
      <c r="BP307" s="141">
        <v>46043</v>
      </c>
      <c r="BQ307" s="153">
        <v>9185544</v>
      </c>
      <c r="BR307" s="120"/>
      <c r="BS307" s="121"/>
      <c r="BT307" s="107"/>
      <c r="BU307" s="107"/>
      <c r="BV307" s="107"/>
      <c r="BW307" s="107"/>
      <c r="BX307" s="107"/>
      <c r="BY307" s="142"/>
      <c r="BZ307" s="151"/>
      <c r="CA307" s="107"/>
      <c r="CB307" s="107"/>
      <c r="CC307" s="151"/>
      <c r="CD307" s="107"/>
      <c r="CE307" s="107"/>
      <c r="CF307" s="108"/>
      <c r="CG307" s="108"/>
      <c r="CH307" s="108"/>
      <c r="CI307" s="108"/>
      <c r="CJ307" s="108"/>
      <c r="CK307" s="108"/>
      <c r="CL307" s="108"/>
      <c r="CM307" s="108"/>
      <c r="CN307" s="108"/>
      <c r="CO307" s="108"/>
      <c r="CP307" s="121"/>
      <c r="CQ307" s="108"/>
      <c r="CR307" s="108"/>
      <c r="CS307" s="147" t="s">
        <v>933</v>
      </c>
      <c r="CT307" s="99">
        <v>1121964497</v>
      </c>
      <c r="CU307" s="139">
        <v>283</v>
      </c>
      <c r="CV307" s="139" t="s">
        <v>760</v>
      </c>
      <c r="CW307" s="107"/>
      <c r="CX307" s="107"/>
      <c r="CY307" s="143">
        <v>8299</v>
      </c>
      <c r="CZ307" s="143" t="s">
        <v>290</v>
      </c>
      <c r="DA307" s="318">
        <f t="shared" si="15"/>
        <v>9185544</v>
      </c>
      <c r="DB307" s="319">
        <f t="shared" si="16"/>
        <v>0</v>
      </c>
      <c r="DC307" s="318">
        <f t="shared" si="17"/>
        <v>0</v>
      </c>
      <c r="DD307" s="107"/>
      <c r="DE307" s="107"/>
      <c r="DF307" s="107"/>
      <c r="DG307" s="107"/>
      <c r="DH307" s="107"/>
      <c r="DI307" s="107"/>
      <c r="DJ307" s="107"/>
      <c r="DK307" s="107"/>
      <c r="DL307" s="107"/>
      <c r="DM307" s="107"/>
      <c r="DN307" s="107"/>
      <c r="DO307" s="107"/>
      <c r="DP307" s="107"/>
      <c r="DQ307" s="107"/>
      <c r="DR307" s="107"/>
      <c r="DS307" s="107"/>
      <c r="DT307" s="107"/>
      <c r="DU307" s="107"/>
      <c r="DV307" s="107"/>
      <c r="DW307" s="107"/>
      <c r="DX307" s="107"/>
      <c r="DY307" s="107"/>
      <c r="DZ307" s="211" t="s">
        <v>2081</v>
      </c>
      <c r="EA307" s="207" t="s">
        <v>295</v>
      </c>
      <c r="EB307" s="154" t="e">
        <v>#N/A</v>
      </c>
      <c r="EC307" s="142" t="s">
        <v>288</v>
      </c>
    </row>
    <row r="308" spans="1:133" hidden="1" x14ac:dyDescent="0.3">
      <c r="A308" s="145"/>
      <c r="B308" s="145" t="s">
        <v>2082</v>
      </c>
      <c r="C308" s="181">
        <v>1121931537</v>
      </c>
      <c r="D308" s="145" t="s">
        <v>1301</v>
      </c>
      <c r="E308" s="145" t="s">
        <v>292</v>
      </c>
      <c r="F308" s="145" t="s">
        <v>317</v>
      </c>
      <c r="G308" s="98">
        <v>46043</v>
      </c>
      <c r="H308" s="104">
        <v>9185544</v>
      </c>
      <c r="I308" s="145" t="s">
        <v>2066</v>
      </c>
      <c r="J308" s="98">
        <v>46043</v>
      </c>
      <c r="K308" s="98">
        <v>46179</v>
      </c>
      <c r="L308" s="145" t="s">
        <v>288</v>
      </c>
      <c r="M308" s="145" t="s">
        <v>288</v>
      </c>
      <c r="N308" s="145" t="s">
        <v>288</v>
      </c>
      <c r="O308" s="122">
        <v>5</v>
      </c>
      <c r="P308" s="104">
        <v>2748958</v>
      </c>
      <c r="Q308" s="150">
        <v>46043</v>
      </c>
      <c r="R308" s="141">
        <v>46081</v>
      </c>
      <c r="S308" s="104">
        <v>2011433</v>
      </c>
      <c r="T308" s="101">
        <v>46082</v>
      </c>
      <c r="U308" s="101">
        <v>46112</v>
      </c>
      <c r="V308" s="104">
        <v>2011433</v>
      </c>
      <c r="W308" s="141">
        <v>46113</v>
      </c>
      <c r="X308" s="141">
        <v>46142</v>
      </c>
      <c r="Y308" s="104">
        <v>2011433</v>
      </c>
      <c r="Z308" s="141">
        <v>46143</v>
      </c>
      <c r="AA308" s="141">
        <v>46173</v>
      </c>
      <c r="AB308" s="104">
        <v>402287</v>
      </c>
      <c r="AC308" s="141">
        <v>46174</v>
      </c>
      <c r="AD308" s="141">
        <v>46179</v>
      </c>
      <c r="AE308" s="102"/>
      <c r="AF308" s="141"/>
      <c r="AG308" s="141"/>
      <c r="AH308" s="151"/>
      <c r="AI308" s="107"/>
      <c r="AJ308" s="107"/>
      <c r="AK308" s="151"/>
      <c r="AL308" s="107"/>
      <c r="AM308" s="107"/>
      <c r="AN308" s="151"/>
      <c r="AO308" s="107"/>
      <c r="AP308" s="107"/>
      <c r="AQ308" s="151"/>
      <c r="AR308" s="107"/>
      <c r="AS308" s="107"/>
      <c r="AT308" s="151"/>
      <c r="AU308" s="107"/>
      <c r="AV308" s="107"/>
      <c r="AW308" s="151"/>
      <c r="AX308" s="107"/>
      <c r="AY308" s="107"/>
      <c r="AZ308" s="107"/>
      <c r="BA308" s="107"/>
      <c r="BB308" s="107"/>
      <c r="BC308" s="107"/>
      <c r="BD308" s="107"/>
      <c r="BE308" s="107"/>
      <c r="BF308" s="107"/>
      <c r="BG308" s="107"/>
      <c r="BH308" s="107"/>
      <c r="BI308" s="143" t="s">
        <v>278</v>
      </c>
      <c r="BJ308" s="139" t="s">
        <v>332</v>
      </c>
      <c r="BK308" s="143" t="s">
        <v>280</v>
      </c>
      <c r="BL308" s="122">
        <v>91</v>
      </c>
      <c r="BM308" s="141">
        <v>46043</v>
      </c>
      <c r="BN308" s="156">
        <v>2160201100</v>
      </c>
      <c r="BO308" s="139">
        <v>512</v>
      </c>
      <c r="BP308" s="141">
        <v>46043</v>
      </c>
      <c r="BQ308" s="153">
        <v>9185544</v>
      </c>
      <c r="BR308" s="120"/>
      <c r="BS308" s="121"/>
      <c r="BT308" s="107"/>
      <c r="BU308" s="107"/>
      <c r="BV308" s="107"/>
      <c r="BW308" s="107"/>
      <c r="BX308" s="107"/>
      <c r="BY308" s="142"/>
      <c r="BZ308" s="151"/>
      <c r="CA308" s="107"/>
      <c r="CB308" s="107"/>
      <c r="CC308" s="151"/>
      <c r="CD308" s="107"/>
      <c r="CE308" s="107"/>
      <c r="CF308" s="108"/>
      <c r="CG308" s="108"/>
      <c r="CH308" s="108"/>
      <c r="CI308" s="108"/>
      <c r="CJ308" s="108"/>
      <c r="CK308" s="108"/>
      <c r="CL308" s="108"/>
      <c r="CM308" s="108"/>
      <c r="CN308" s="108"/>
      <c r="CO308" s="108"/>
      <c r="CP308" s="108"/>
      <c r="CQ308" s="108"/>
      <c r="CR308" s="108"/>
      <c r="CS308" s="147" t="s">
        <v>933</v>
      </c>
      <c r="CT308" s="149">
        <v>1121931537</v>
      </c>
      <c r="CU308" s="139">
        <v>283</v>
      </c>
      <c r="CV308" s="139" t="s">
        <v>760</v>
      </c>
      <c r="CW308" s="107"/>
      <c r="CX308" s="107"/>
      <c r="CY308" s="145">
        <v>7490</v>
      </c>
      <c r="CZ308" s="140" t="s">
        <v>290</v>
      </c>
      <c r="DA308" s="318">
        <f t="shared" si="15"/>
        <v>9185544</v>
      </c>
      <c r="DB308" s="319">
        <f t="shared" si="16"/>
        <v>0</v>
      </c>
      <c r="DC308" s="318">
        <f t="shared" si="17"/>
        <v>0</v>
      </c>
      <c r="DD308" s="107"/>
      <c r="DE308" s="107"/>
      <c r="DF308" s="107"/>
      <c r="DG308" s="107"/>
      <c r="DH308" s="107"/>
      <c r="DI308" s="107"/>
      <c r="DJ308" s="107"/>
      <c r="DK308" s="107"/>
      <c r="DL308" s="107"/>
      <c r="DM308" s="107"/>
      <c r="DN308" s="107"/>
      <c r="DO308" s="107"/>
      <c r="DP308" s="107"/>
      <c r="DQ308" s="107"/>
      <c r="DR308" s="107"/>
      <c r="DS308" s="107"/>
      <c r="DT308" s="107"/>
      <c r="DU308" s="107"/>
      <c r="DV308" s="107"/>
      <c r="DW308" s="107"/>
      <c r="DX308" s="107"/>
      <c r="DY308" s="107"/>
      <c r="DZ308" s="211" t="s">
        <v>2083</v>
      </c>
      <c r="EA308" s="207" t="s">
        <v>295</v>
      </c>
      <c r="EB308" s="154" t="e">
        <v>#N/A</v>
      </c>
      <c r="EC308" s="142" t="s">
        <v>288</v>
      </c>
    </row>
    <row r="309" spans="1:133" hidden="1" x14ac:dyDescent="0.3">
      <c r="A309" s="145"/>
      <c r="B309" s="145" t="s">
        <v>2084</v>
      </c>
      <c r="C309" s="181">
        <v>1018405643</v>
      </c>
      <c r="D309" s="145" t="s">
        <v>903</v>
      </c>
      <c r="E309" s="145" t="s">
        <v>292</v>
      </c>
      <c r="F309" s="145" t="s">
        <v>317</v>
      </c>
      <c r="G309" s="98">
        <v>46043</v>
      </c>
      <c r="H309" s="104">
        <v>9185544</v>
      </c>
      <c r="I309" s="145" t="s">
        <v>2066</v>
      </c>
      <c r="J309" s="98">
        <v>46043</v>
      </c>
      <c r="K309" s="98">
        <v>46179</v>
      </c>
      <c r="L309" s="145" t="s">
        <v>288</v>
      </c>
      <c r="M309" s="145" t="s">
        <v>288</v>
      </c>
      <c r="N309" s="145" t="s">
        <v>288</v>
      </c>
      <c r="O309" s="122">
        <v>5</v>
      </c>
      <c r="P309" s="104">
        <v>2748958</v>
      </c>
      <c r="Q309" s="150">
        <v>46043</v>
      </c>
      <c r="R309" s="141">
        <v>46081</v>
      </c>
      <c r="S309" s="104">
        <v>2011433</v>
      </c>
      <c r="T309" s="101">
        <v>46082</v>
      </c>
      <c r="U309" s="101">
        <v>46112</v>
      </c>
      <c r="V309" s="104">
        <v>2011433</v>
      </c>
      <c r="W309" s="141">
        <v>46113</v>
      </c>
      <c r="X309" s="141">
        <v>46142</v>
      </c>
      <c r="Y309" s="104">
        <v>2011433</v>
      </c>
      <c r="Z309" s="141">
        <v>46143</v>
      </c>
      <c r="AA309" s="141">
        <v>46173</v>
      </c>
      <c r="AB309" s="104">
        <v>402287</v>
      </c>
      <c r="AC309" s="141">
        <v>46174</v>
      </c>
      <c r="AD309" s="141">
        <v>46179</v>
      </c>
      <c r="AE309" s="102"/>
      <c r="AF309" s="141"/>
      <c r="AG309" s="141"/>
      <c r="AH309" s="107"/>
      <c r="AI309" s="141"/>
      <c r="AJ309" s="141"/>
      <c r="AK309" s="151"/>
      <c r="AL309" s="107"/>
      <c r="AM309" s="107"/>
      <c r="AN309" s="151"/>
      <c r="AO309" s="107"/>
      <c r="AP309" s="107"/>
      <c r="AQ309" s="151"/>
      <c r="AR309" s="107"/>
      <c r="AS309" s="107"/>
      <c r="AT309" s="151"/>
      <c r="AU309" s="107"/>
      <c r="AV309" s="107"/>
      <c r="AW309" s="151"/>
      <c r="AX309" s="107"/>
      <c r="AY309" s="107"/>
      <c r="AZ309" s="107"/>
      <c r="BA309" s="107"/>
      <c r="BB309" s="107"/>
      <c r="BC309" s="107"/>
      <c r="BD309" s="107"/>
      <c r="BE309" s="107"/>
      <c r="BF309" s="107"/>
      <c r="BG309" s="107"/>
      <c r="BH309" s="107"/>
      <c r="BI309" s="143" t="s">
        <v>278</v>
      </c>
      <c r="BJ309" s="139" t="s">
        <v>332</v>
      </c>
      <c r="BK309" s="143" t="s">
        <v>280</v>
      </c>
      <c r="BL309" s="122">
        <v>91</v>
      </c>
      <c r="BM309" s="141">
        <v>46043</v>
      </c>
      <c r="BN309" s="156">
        <v>2160201100</v>
      </c>
      <c r="BO309" s="139">
        <v>507</v>
      </c>
      <c r="BP309" s="141">
        <v>46043</v>
      </c>
      <c r="BQ309" s="153">
        <v>9185544</v>
      </c>
      <c r="BR309" s="120"/>
      <c r="BS309" s="121"/>
      <c r="BT309" s="107"/>
      <c r="BU309" s="107"/>
      <c r="BV309" s="107"/>
      <c r="BW309" s="107"/>
      <c r="BX309" s="107"/>
      <c r="BY309" s="142"/>
      <c r="BZ309" s="151"/>
      <c r="CA309" s="107"/>
      <c r="CB309" s="107"/>
      <c r="CC309" s="151"/>
      <c r="CD309" s="107"/>
      <c r="CE309" s="107"/>
      <c r="CF309" s="108"/>
      <c r="CG309" s="108"/>
      <c r="CH309" s="108"/>
      <c r="CI309" s="108"/>
      <c r="CJ309" s="108"/>
      <c r="CK309" s="108"/>
      <c r="CL309" s="108"/>
      <c r="CM309" s="108"/>
      <c r="CN309" s="108"/>
      <c r="CO309" s="108"/>
      <c r="CP309" s="121"/>
      <c r="CQ309" s="108"/>
      <c r="CR309" s="108"/>
      <c r="CS309" s="147" t="s">
        <v>933</v>
      </c>
      <c r="CT309" s="99">
        <v>1018405643</v>
      </c>
      <c r="CU309" s="139">
        <v>283</v>
      </c>
      <c r="CV309" s="139" t="s">
        <v>760</v>
      </c>
      <c r="CW309" s="107"/>
      <c r="CX309" s="107"/>
      <c r="CY309" s="143">
        <v>8299</v>
      </c>
      <c r="CZ309" s="143" t="s">
        <v>290</v>
      </c>
      <c r="DA309" s="318">
        <f t="shared" si="15"/>
        <v>9185544</v>
      </c>
      <c r="DB309" s="319">
        <f t="shared" si="16"/>
        <v>0</v>
      </c>
      <c r="DC309" s="318">
        <f t="shared" si="17"/>
        <v>0</v>
      </c>
      <c r="DD309" s="107"/>
      <c r="DE309" s="107"/>
      <c r="DF309" s="107"/>
      <c r="DG309" s="107"/>
      <c r="DH309" s="107"/>
      <c r="DI309" s="107"/>
      <c r="DJ309" s="107"/>
      <c r="DK309" s="107"/>
      <c r="DL309" s="107"/>
      <c r="DM309" s="107"/>
      <c r="DN309" s="107"/>
      <c r="DO309" s="107"/>
      <c r="DP309" s="107"/>
      <c r="DQ309" s="107"/>
      <c r="DR309" s="107"/>
      <c r="DS309" s="107"/>
      <c r="DT309" s="107"/>
      <c r="DU309" s="107"/>
      <c r="DV309" s="107"/>
      <c r="DW309" s="107"/>
      <c r="DX309" s="107"/>
      <c r="DY309" s="107"/>
      <c r="DZ309" s="211" t="s">
        <v>2085</v>
      </c>
      <c r="EA309" s="207" t="s">
        <v>295</v>
      </c>
      <c r="EB309" s="154" t="e">
        <v>#N/A</v>
      </c>
      <c r="EC309" s="142" t="s">
        <v>288</v>
      </c>
    </row>
    <row r="310" spans="1:133" hidden="1" x14ac:dyDescent="0.3">
      <c r="A310" s="145"/>
      <c r="B310" s="145" t="s">
        <v>2086</v>
      </c>
      <c r="C310" s="181">
        <v>1121871654</v>
      </c>
      <c r="D310" s="145" t="s">
        <v>833</v>
      </c>
      <c r="E310" s="145" t="s">
        <v>291</v>
      </c>
      <c r="F310" s="145" t="s">
        <v>834</v>
      </c>
      <c r="G310" s="98">
        <v>46043</v>
      </c>
      <c r="H310" s="104">
        <v>20057876</v>
      </c>
      <c r="I310" s="145" t="s">
        <v>1086</v>
      </c>
      <c r="J310" s="98">
        <v>46043</v>
      </c>
      <c r="K310" s="98">
        <v>46189</v>
      </c>
      <c r="L310" s="145" t="s">
        <v>288</v>
      </c>
      <c r="M310" s="145" t="s">
        <v>288</v>
      </c>
      <c r="N310" s="145" t="s">
        <v>288</v>
      </c>
      <c r="O310" s="122">
        <v>5</v>
      </c>
      <c r="P310" s="104">
        <v>5594373</v>
      </c>
      <c r="Q310" s="150">
        <v>46043</v>
      </c>
      <c r="R310" s="141">
        <v>46081</v>
      </c>
      <c r="S310" s="104">
        <v>4093444</v>
      </c>
      <c r="T310" s="101">
        <v>46082</v>
      </c>
      <c r="U310" s="101">
        <v>46112</v>
      </c>
      <c r="V310" s="104">
        <v>4093444</v>
      </c>
      <c r="W310" s="141">
        <v>46113</v>
      </c>
      <c r="X310" s="141">
        <v>46142</v>
      </c>
      <c r="Y310" s="104">
        <v>4093444</v>
      </c>
      <c r="Z310" s="141">
        <v>46143</v>
      </c>
      <c r="AA310" s="141">
        <v>46173</v>
      </c>
      <c r="AB310" s="104">
        <v>2183171</v>
      </c>
      <c r="AC310" s="141">
        <v>46174</v>
      </c>
      <c r="AD310" s="141">
        <v>46189</v>
      </c>
      <c r="AE310" s="102"/>
      <c r="AF310" s="141"/>
      <c r="AG310" s="141"/>
      <c r="AH310" s="151"/>
      <c r="AI310" s="107"/>
      <c r="AJ310" s="107"/>
      <c r="AK310" s="151"/>
      <c r="AL310" s="107"/>
      <c r="AM310" s="107"/>
      <c r="AN310" s="151"/>
      <c r="AO310" s="107"/>
      <c r="AP310" s="107"/>
      <c r="AQ310" s="151"/>
      <c r="AR310" s="107"/>
      <c r="AS310" s="107"/>
      <c r="AT310" s="151"/>
      <c r="AU310" s="107"/>
      <c r="AV310" s="107"/>
      <c r="AW310" s="151"/>
      <c r="AX310" s="107"/>
      <c r="AY310" s="107"/>
      <c r="AZ310" s="107"/>
      <c r="BA310" s="107"/>
      <c r="BB310" s="107"/>
      <c r="BC310" s="107"/>
      <c r="BD310" s="107"/>
      <c r="BE310" s="107"/>
      <c r="BF310" s="107"/>
      <c r="BG310" s="107"/>
      <c r="BH310" s="107"/>
      <c r="BI310" s="143" t="s">
        <v>278</v>
      </c>
      <c r="BJ310" s="139" t="s">
        <v>332</v>
      </c>
      <c r="BK310" s="143" t="s">
        <v>280</v>
      </c>
      <c r="BL310" s="122">
        <v>91</v>
      </c>
      <c r="BM310" s="141">
        <v>46043</v>
      </c>
      <c r="BN310" s="156">
        <v>2160201100</v>
      </c>
      <c r="BO310" s="139">
        <v>510</v>
      </c>
      <c r="BP310" s="141">
        <v>46043</v>
      </c>
      <c r="BQ310" s="153">
        <v>20057876</v>
      </c>
      <c r="BR310" s="120"/>
      <c r="BS310" s="121"/>
      <c r="BT310" s="107"/>
      <c r="BU310" s="107"/>
      <c r="BV310" s="107"/>
      <c r="BW310" s="107"/>
      <c r="BX310" s="107"/>
      <c r="BY310" s="142"/>
      <c r="BZ310" s="151"/>
      <c r="CA310" s="107"/>
      <c r="CB310" s="107"/>
      <c r="CC310" s="151"/>
      <c r="CD310" s="107"/>
      <c r="CE310" s="107"/>
      <c r="CF310" s="108"/>
      <c r="CG310" s="108"/>
      <c r="CH310" s="108"/>
      <c r="CI310" s="108"/>
      <c r="CJ310" s="108"/>
      <c r="CK310" s="108"/>
      <c r="CL310" s="108"/>
      <c r="CM310" s="108"/>
      <c r="CN310" s="108"/>
      <c r="CO310" s="108"/>
      <c r="CP310" s="108"/>
      <c r="CQ310" s="108"/>
      <c r="CR310" s="108"/>
      <c r="CS310" s="147" t="s">
        <v>2087</v>
      </c>
      <c r="CT310" s="148">
        <v>1121871654</v>
      </c>
      <c r="CU310" s="139">
        <v>283</v>
      </c>
      <c r="CV310" s="139" t="s">
        <v>759</v>
      </c>
      <c r="CW310" s="107"/>
      <c r="CX310" s="107"/>
      <c r="CY310" s="143">
        <v>8299</v>
      </c>
      <c r="CZ310" s="143" t="s">
        <v>290</v>
      </c>
      <c r="DA310" s="318">
        <f t="shared" si="15"/>
        <v>20057876</v>
      </c>
      <c r="DB310" s="319">
        <f t="shared" si="16"/>
        <v>0</v>
      </c>
      <c r="DC310" s="318">
        <f t="shared" si="17"/>
        <v>0</v>
      </c>
      <c r="DD310" s="107"/>
      <c r="DE310" s="107"/>
      <c r="DF310" s="107"/>
      <c r="DG310" s="107"/>
      <c r="DH310" s="107"/>
      <c r="DI310" s="107"/>
      <c r="DJ310" s="107"/>
      <c r="DK310" s="107"/>
      <c r="DL310" s="107"/>
      <c r="DM310" s="107"/>
      <c r="DN310" s="107"/>
      <c r="DO310" s="107"/>
      <c r="DP310" s="107"/>
      <c r="DQ310" s="107"/>
      <c r="DR310" s="107"/>
      <c r="DS310" s="107"/>
      <c r="DT310" s="107"/>
      <c r="DU310" s="107"/>
      <c r="DV310" s="107"/>
      <c r="DW310" s="107"/>
      <c r="DX310" s="107"/>
      <c r="DY310" s="107"/>
      <c r="DZ310" s="211" t="s">
        <v>2088</v>
      </c>
      <c r="EA310" s="207" t="s">
        <v>275</v>
      </c>
      <c r="EB310" s="154" t="e">
        <v>#N/A</v>
      </c>
      <c r="EC310" s="142" t="s">
        <v>288</v>
      </c>
    </row>
    <row r="311" spans="1:133" hidden="1" x14ac:dyDescent="0.3">
      <c r="A311" s="180"/>
      <c r="B311" s="145" t="s">
        <v>2089</v>
      </c>
      <c r="C311" s="183">
        <v>17333043</v>
      </c>
      <c r="D311" s="107" t="s">
        <v>470</v>
      </c>
      <c r="E311" s="145" t="s">
        <v>291</v>
      </c>
      <c r="F311" s="145" t="s">
        <v>471</v>
      </c>
      <c r="G311" s="98">
        <v>46043</v>
      </c>
      <c r="H311" s="104">
        <v>23878423</v>
      </c>
      <c r="I311" s="145" t="s">
        <v>2090</v>
      </c>
      <c r="J311" s="98">
        <v>46043</v>
      </c>
      <c r="K311" s="98">
        <v>46218</v>
      </c>
      <c r="L311" s="145" t="s">
        <v>288</v>
      </c>
      <c r="M311" s="145" t="s">
        <v>288</v>
      </c>
      <c r="N311" s="145" t="s">
        <v>288</v>
      </c>
      <c r="O311" s="122">
        <v>6</v>
      </c>
      <c r="P311" s="104">
        <v>5457925</v>
      </c>
      <c r="Q311" s="150">
        <v>46043</v>
      </c>
      <c r="R311" s="141">
        <v>46081</v>
      </c>
      <c r="S311" s="104">
        <v>4093444</v>
      </c>
      <c r="T311" s="101">
        <v>46082</v>
      </c>
      <c r="U311" s="101">
        <v>46112</v>
      </c>
      <c r="V311" s="104">
        <v>4093444</v>
      </c>
      <c r="W311" s="141">
        <v>46113</v>
      </c>
      <c r="X311" s="141">
        <v>46142</v>
      </c>
      <c r="Y311" s="104">
        <v>4093444</v>
      </c>
      <c r="Z311" s="141">
        <v>46143</v>
      </c>
      <c r="AA311" s="141">
        <v>46173</v>
      </c>
      <c r="AB311" s="104">
        <v>4093444</v>
      </c>
      <c r="AC311" s="141">
        <v>46174</v>
      </c>
      <c r="AD311" s="141">
        <v>46203</v>
      </c>
      <c r="AE311" s="102">
        <v>2046722</v>
      </c>
      <c r="AF311" s="141">
        <v>46204</v>
      </c>
      <c r="AG311" s="141">
        <v>46218</v>
      </c>
      <c r="AH311" s="107"/>
      <c r="AI311" s="141"/>
      <c r="AJ311" s="141"/>
      <c r="AK311" s="151"/>
      <c r="AL311" s="107"/>
      <c r="AM311" s="107"/>
      <c r="AN311" s="151"/>
      <c r="AO311" s="107"/>
      <c r="AP311" s="107"/>
      <c r="AQ311" s="151"/>
      <c r="AR311" s="107"/>
      <c r="AS311" s="107"/>
      <c r="AT311" s="151"/>
      <c r="AU311" s="107"/>
      <c r="AV311" s="107"/>
      <c r="AW311" s="151"/>
      <c r="AX311" s="107"/>
      <c r="AY311" s="107"/>
      <c r="AZ311" s="107"/>
      <c r="BA311" s="107"/>
      <c r="BB311" s="107"/>
      <c r="BC311" s="107"/>
      <c r="BD311" s="107"/>
      <c r="BE311" s="107"/>
      <c r="BF311" s="107"/>
      <c r="BG311" s="107"/>
      <c r="BH311" s="107"/>
      <c r="BI311" s="143" t="s">
        <v>278</v>
      </c>
      <c r="BJ311" s="139" t="s">
        <v>332</v>
      </c>
      <c r="BK311" s="143" t="s">
        <v>280</v>
      </c>
      <c r="BL311" s="122">
        <v>91</v>
      </c>
      <c r="BM311" s="141">
        <v>46043</v>
      </c>
      <c r="BN311" s="156">
        <v>2160201100</v>
      </c>
      <c r="BO311" s="139">
        <v>499</v>
      </c>
      <c r="BP311" s="141">
        <v>46043</v>
      </c>
      <c r="BQ311" s="153">
        <v>23878423</v>
      </c>
      <c r="BR311" s="120"/>
      <c r="BS311" s="121"/>
      <c r="BT311" s="107"/>
      <c r="BU311" s="107"/>
      <c r="BV311" s="107"/>
      <c r="BW311" s="107"/>
      <c r="BX311" s="107"/>
      <c r="BY311" s="142"/>
      <c r="BZ311" s="151"/>
      <c r="CA311" s="107"/>
      <c r="CB311" s="107"/>
      <c r="CC311" s="151"/>
      <c r="CD311" s="107"/>
      <c r="CE311" s="107"/>
      <c r="CF311" s="108"/>
      <c r="CG311" s="108"/>
      <c r="CH311" s="108"/>
      <c r="CI311" s="108"/>
      <c r="CJ311" s="108"/>
      <c r="CK311" s="108"/>
      <c r="CL311" s="108"/>
      <c r="CM311" s="108"/>
      <c r="CN311" s="108"/>
      <c r="CO311" s="108"/>
      <c r="CP311" s="121"/>
      <c r="CQ311" s="108"/>
      <c r="CR311" s="108"/>
      <c r="CS311" s="147" t="s">
        <v>2091</v>
      </c>
      <c r="CT311" s="149">
        <v>17333043</v>
      </c>
      <c r="CU311" s="139">
        <v>283</v>
      </c>
      <c r="CV311" s="139" t="s">
        <v>759</v>
      </c>
      <c r="CW311" s="107"/>
      <c r="CX311" s="107"/>
      <c r="CY311" s="143">
        <v>8299</v>
      </c>
      <c r="CZ311" s="143" t="s">
        <v>290</v>
      </c>
      <c r="DA311" s="318">
        <f t="shared" si="15"/>
        <v>23878423</v>
      </c>
      <c r="DB311" s="319">
        <f t="shared" si="16"/>
        <v>0</v>
      </c>
      <c r="DC311" s="318">
        <f t="shared" si="17"/>
        <v>0</v>
      </c>
      <c r="DD311" s="107"/>
      <c r="DE311" s="107"/>
      <c r="DF311" s="107"/>
      <c r="DG311" s="107"/>
      <c r="DH311" s="107"/>
      <c r="DI311" s="107"/>
      <c r="DJ311" s="107"/>
      <c r="DK311" s="107"/>
      <c r="DL311" s="107"/>
      <c r="DM311" s="107"/>
      <c r="DN311" s="107"/>
      <c r="DO311" s="107"/>
      <c r="DP311" s="107"/>
      <c r="DQ311" s="107"/>
      <c r="DR311" s="107"/>
      <c r="DS311" s="107"/>
      <c r="DT311" s="107"/>
      <c r="DU311" s="107"/>
      <c r="DV311" s="107"/>
      <c r="DW311" s="107"/>
      <c r="DX311" s="107"/>
      <c r="DY311" s="107"/>
      <c r="DZ311" s="211" t="s">
        <v>2092</v>
      </c>
      <c r="EA311" s="207" t="s">
        <v>275</v>
      </c>
      <c r="EB311" s="154" t="e">
        <v>#N/A</v>
      </c>
      <c r="EC311" s="142" t="s">
        <v>288</v>
      </c>
    </row>
    <row r="312" spans="1:133" hidden="1" x14ac:dyDescent="0.3">
      <c r="A312" s="180"/>
      <c r="B312" s="145" t="s">
        <v>2093</v>
      </c>
      <c r="C312" s="181">
        <v>1121873518</v>
      </c>
      <c r="D312" s="145" t="s">
        <v>826</v>
      </c>
      <c r="E312" s="145" t="s">
        <v>291</v>
      </c>
      <c r="F312" s="145" t="s">
        <v>827</v>
      </c>
      <c r="G312" s="98">
        <v>46043</v>
      </c>
      <c r="H312" s="104">
        <v>20057876</v>
      </c>
      <c r="I312" s="145" t="s">
        <v>1086</v>
      </c>
      <c r="J312" s="98">
        <v>46043</v>
      </c>
      <c r="K312" s="98">
        <v>46189</v>
      </c>
      <c r="L312" s="145" t="s">
        <v>288</v>
      </c>
      <c r="M312" s="145" t="s">
        <v>288</v>
      </c>
      <c r="N312" s="145" t="s">
        <v>288</v>
      </c>
      <c r="O312" s="122">
        <v>5</v>
      </c>
      <c r="P312" s="104">
        <v>5594373</v>
      </c>
      <c r="Q312" s="150">
        <v>46043</v>
      </c>
      <c r="R312" s="141">
        <v>46081</v>
      </c>
      <c r="S312" s="104">
        <v>4093444</v>
      </c>
      <c r="T312" s="101">
        <v>46082</v>
      </c>
      <c r="U312" s="101">
        <v>46112</v>
      </c>
      <c r="V312" s="104">
        <v>4093444</v>
      </c>
      <c r="W312" s="141">
        <v>46113</v>
      </c>
      <c r="X312" s="141">
        <v>46142</v>
      </c>
      <c r="Y312" s="104">
        <v>4093444</v>
      </c>
      <c r="Z312" s="141">
        <v>46143</v>
      </c>
      <c r="AA312" s="141">
        <v>46173</v>
      </c>
      <c r="AB312" s="104">
        <v>2183171</v>
      </c>
      <c r="AC312" s="141">
        <v>46174</v>
      </c>
      <c r="AD312" s="141">
        <v>46189</v>
      </c>
      <c r="AE312" s="102"/>
      <c r="AF312" s="141"/>
      <c r="AG312" s="141"/>
      <c r="AH312" s="151"/>
      <c r="AI312" s="107"/>
      <c r="AJ312" s="107"/>
      <c r="AK312" s="151"/>
      <c r="AL312" s="107"/>
      <c r="AM312" s="107"/>
      <c r="AN312" s="151"/>
      <c r="AO312" s="107"/>
      <c r="AP312" s="107"/>
      <c r="AQ312" s="151"/>
      <c r="AR312" s="107"/>
      <c r="AS312" s="107"/>
      <c r="AT312" s="151"/>
      <c r="AU312" s="107"/>
      <c r="AV312" s="107"/>
      <c r="AW312" s="151"/>
      <c r="AX312" s="107"/>
      <c r="AY312" s="107"/>
      <c r="AZ312" s="107"/>
      <c r="BA312" s="107"/>
      <c r="BB312" s="107"/>
      <c r="BC312" s="107"/>
      <c r="BD312" s="107"/>
      <c r="BE312" s="107"/>
      <c r="BF312" s="107"/>
      <c r="BG312" s="107"/>
      <c r="BH312" s="107"/>
      <c r="BI312" s="143" t="s">
        <v>278</v>
      </c>
      <c r="BJ312" s="139" t="s">
        <v>332</v>
      </c>
      <c r="BK312" s="143" t="s">
        <v>280</v>
      </c>
      <c r="BL312" s="122">
        <v>91</v>
      </c>
      <c r="BM312" s="141">
        <v>46043</v>
      </c>
      <c r="BN312" s="156">
        <v>2160201100</v>
      </c>
      <c r="BO312" s="139">
        <v>511</v>
      </c>
      <c r="BP312" s="141">
        <v>46043</v>
      </c>
      <c r="BQ312" s="153">
        <v>20057876</v>
      </c>
      <c r="BR312" s="120"/>
      <c r="BS312" s="121"/>
      <c r="BT312" s="107"/>
      <c r="BU312" s="107"/>
      <c r="BV312" s="107"/>
      <c r="BW312" s="107"/>
      <c r="BX312" s="107"/>
      <c r="BY312" s="142"/>
      <c r="BZ312" s="151"/>
      <c r="CA312" s="107"/>
      <c r="CB312" s="107"/>
      <c r="CC312" s="151"/>
      <c r="CD312" s="107"/>
      <c r="CE312" s="107"/>
      <c r="CF312" s="108"/>
      <c r="CG312" s="108"/>
      <c r="CH312" s="108"/>
      <c r="CI312" s="108"/>
      <c r="CJ312" s="108"/>
      <c r="CK312" s="108"/>
      <c r="CL312" s="108"/>
      <c r="CM312" s="108"/>
      <c r="CN312" s="108"/>
      <c r="CO312" s="108"/>
      <c r="CP312" s="108"/>
      <c r="CQ312" s="108"/>
      <c r="CR312" s="108"/>
      <c r="CS312" s="147" t="s">
        <v>2094</v>
      </c>
      <c r="CT312" s="148">
        <v>1121873518.9000001</v>
      </c>
      <c r="CU312" s="139">
        <v>283</v>
      </c>
      <c r="CV312" s="139" t="s">
        <v>759</v>
      </c>
      <c r="CW312" s="107"/>
      <c r="CX312" s="107"/>
      <c r="CY312" s="143">
        <v>8299</v>
      </c>
      <c r="CZ312" s="143" t="s">
        <v>290</v>
      </c>
      <c r="DA312" s="318">
        <f t="shared" si="15"/>
        <v>20057876</v>
      </c>
      <c r="DB312" s="319">
        <f t="shared" si="16"/>
        <v>0</v>
      </c>
      <c r="DC312" s="318">
        <f t="shared" si="17"/>
        <v>0</v>
      </c>
      <c r="DD312" s="107"/>
      <c r="DE312" s="107"/>
      <c r="DF312" s="107"/>
      <c r="DG312" s="107"/>
      <c r="DH312" s="107"/>
      <c r="DI312" s="107"/>
      <c r="DJ312" s="107"/>
      <c r="DK312" s="107"/>
      <c r="DL312" s="107"/>
      <c r="DM312" s="107"/>
      <c r="DN312" s="107"/>
      <c r="DO312" s="107"/>
      <c r="DP312" s="107"/>
      <c r="DQ312" s="107"/>
      <c r="DR312" s="107"/>
      <c r="DS312" s="107"/>
      <c r="DT312" s="107"/>
      <c r="DU312" s="107"/>
      <c r="DV312" s="107"/>
      <c r="DW312" s="107"/>
      <c r="DX312" s="107"/>
      <c r="DY312" s="107"/>
      <c r="DZ312" s="211" t="s">
        <v>2095</v>
      </c>
      <c r="EA312" s="160" t="s">
        <v>275</v>
      </c>
      <c r="EB312" s="154" t="e">
        <v>#N/A</v>
      </c>
      <c r="EC312" s="142" t="s">
        <v>288</v>
      </c>
    </row>
    <row r="313" spans="1:133" hidden="1" x14ac:dyDescent="0.3">
      <c r="A313" s="145"/>
      <c r="B313" s="145" t="s">
        <v>2096</v>
      </c>
      <c r="C313" s="181">
        <v>17423124</v>
      </c>
      <c r="D313" s="145" t="s">
        <v>829</v>
      </c>
      <c r="E313" s="145" t="s">
        <v>291</v>
      </c>
      <c r="F313" s="145" t="s">
        <v>830</v>
      </c>
      <c r="G313" s="98">
        <v>46043</v>
      </c>
      <c r="H313" s="104">
        <v>20057876</v>
      </c>
      <c r="I313" s="145" t="s">
        <v>1086</v>
      </c>
      <c r="J313" s="98">
        <v>46043</v>
      </c>
      <c r="K313" s="98">
        <v>46189</v>
      </c>
      <c r="L313" s="145" t="s">
        <v>288</v>
      </c>
      <c r="M313" s="145" t="s">
        <v>288</v>
      </c>
      <c r="N313" s="145" t="s">
        <v>288</v>
      </c>
      <c r="O313" s="122">
        <v>5</v>
      </c>
      <c r="P313" s="104">
        <v>5594373</v>
      </c>
      <c r="Q313" s="150">
        <v>46043</v>
      </c>
      <c r="R313" s="141">
        <v>46081</v>
      </c>
      <c r="S313" s="104">
        <v>4093444</v>
      </c>
      <c r="T313" s="101">
        <v>46082</v>
      </c>
      <c r="U313" s="101">
        <v>46112</v>
      </c>
      <c r="V313" s="104">
        <v>4093444</v>
      </c>
      <c r="W313" s="141">
        <v>46113</v>
      </c>
      <c r="X313" s="141">
        <v>46142</v>
      </c>
      <c r="Y313" s="104">
        <v>4093444</v>
      </c>
      <c r="Z313" s="141">
        <v>46143</v>
      </c>
      <c r="AA313" s="141">
        <v>46173</v>
      </c>
      <c r="AB313" s="104">
        <v>2183171</v>
      </c>
      <c r="AC313" s="141">
        <v>46174</v>
      </c>
      <c r="AD313" s="141">
        <v>46189</v>
      </c>
      <c r="AE313" s="102"/>
      <c r="AF313" s="141"/>
      <c r="AG313" s="141"/>
      <c r="AH313" s="107"/>
      <c r="AI313" s="141"/>
      <c r="AJ313" s="141"/>
      <c r="AK313" s="151"/>
      <c r="AL313" s="107"/>
      <c r="AM313" s="107"/>
      <c r="AN313" s="151"/>
      <c r="AO313" s="107"/>
      <c r="AP313" s="107"/>
      <c r="AQ313" s="151"/>
      <c r="AR313" s="107"/>
      <c r="AS313" s="107"/>
      <c r="AT313" s="151"/>
      <c r="AU313" s="107"/>
      <c r="AV313" s="107"/>
      <c r="AW313" s="151"/>
      <c r="AX313" s="107"/>
      <c r="AY313" s="107"/>
      <c r="AZ313" s="107"/>
      <c r="BA313" s="107"/>
      <c r="BB313" s="107"/>
      <c r="BC313" s="107"/>
      <c r="BD313" s="107"/>
      <c r="BE313" s="107"/>
      <c r="BF313" s="107"/>
      <c r="BG313" s="107"/>
      <c r="BH313" s="107"/>
      <c r="BI313" s="143" t="s">
        <v>278</v>
      </c>
      <c r="BJ313" s="139" t="s">
        <v>332</v>
      </c>
      <c r="BK313" s="143" t="s">
        <v>280</v>
      </c>
      <c r="BL313" s="122">
        <v>91</v>
      </c>
      <c r="BM313" s="141">
        <v>46043</v>
      </c>
      <c r="BN313" s="156">
        <v>2160201100</v>
      </c>
      <c r="BO313" s="139">
        <v>500</v>
      </c>
      <c r="BP313" s="141">
        <v>46043</v>
      </c>
      <c r="BQ313" s="153">
        <v>20057876</v>
      </c>
      <c r="BR313" s="120"/>
      <c r="BS313" s="121"/>
      <c r="BT313" s="107"/>
      <c r="BU313" s="107"/>
      <c r="BV313" s="107"/>
      <c r="BW313" s="107"/>
      <c r="BX313" s="107"/>
      <c r="BY313" s="142"/>
      <c r="BZ313" s="151"/>
      <c r="CA313" s="107"/>
      <c r="CB313" s="107"/>
      <c r="CC313" s="151"/>
      <c r="CD313" s="107"/>
      <c r="CE313" s="107"/>
      <c r="CF313" s="108"/>
      <c r="CG313" s="108"/>
      <c r="CH313" s="108"/>
      <c r="CI313" s="108"/>
      <c r="CJ313" s="108"/>
      <c r="CK313" s="108"/>
      <c r="CL313" s="108"/>
      <c r="CM313" s="108"/>
      <c r="CN313" s="108"/>
      <c r="CO313" s="108"/>
      <c r="CP313" s="121"/>
      <c r="CQ313" s="108"/>
      <c r="CR313" s="108"/>
      <c r="CS313" s="147" t="s">
        <v>2097</v>
      </c>
      <c r="CT313" s="148">
        <v>17423124</v>
      </c>
      <c r="CU313" s="139">
        <v>283</v>
      </c>
      <c r="CV313" s="139" t="s">
        <v>759</v>
      </c>
      <c r="CW313" s="107"/>
      <c r="CX313" s="107"/>
      <c r="CY313" s="122">
        <v>9007</v>
      </c>
      <c r="CZ313" s="122" t="s">
        <v>290</v>
      </c>
      <c r="DA313" s="318">
        <f t="shared" si="15"/>
        <v>20057876</v>
      </c>
      <c r="DB313" s="319">
        <f t="shared" si="16"/>
        <v>0</v>
      </c>
      <c r="DC313" s="318">
        <f t="shared" si="17"/>
        <v>0</v>
      </c>
      <c r="DD313" s="107"/>
      <c r="DE313" s="107"/>
      <c r="DF313" s="107"/>
      <c r="DG313" s="107"/>
      <c r="DH313" s="107"/>
      <c r="DI313" s="107"/>
      <c r="DJ313" s="107"/>
      <c r="DK313" s="107"/>
      <c r="DL313" s="107"/>
      <c r="DM313" s="107"/>
      <c r="DN313" s="107"/>
      <c r="DO313" s="107"/>
      <c r="DP313" s="107"/>
      <c r="DQ313" s="107"/>
      <c r="DR313" s="107"/>
      <c r="DS313" s="107"/>
      <c r="DT313" s="107"/>
      <c r="DU313" s="107"/>
      <c r="DV313" s="107"/>
      <c r="DW313" s="107"/>
      <c r="DX313" s="107"/>
      <c r="DY313" s="107"/>
      <c r="DZ313" s="211" t="s">
        <v>2098</v>
      </c>
      <c r="EA313" s="160" t="s">
        <v>275</v>
      </c>
      <c r="EB313" s="154" t="e">
        <v>#N/A</v>
      </c>
      <c r="EC313" s="142" t="s">
        <v>288</v>
      </c>
    </row>
    <row r="314" spans="1:133" hidden="1" x14ac:dyDescent="0.3">
      <c r="A314" s="145"/>
      <c r="B314" s="145" t="s">
        <v>2099</v>
      </c>
      <c r="C314" s="181">
        <v>40393974</v>
      </c>
      <c r="D314" s="145" t="s">
        <v>831</v>
      </c>
      <c r="E314" s="145" t="s">
        <v>291</v>
      </c>
      <c r="F314" s="145" t="s">
        <v>832</v>
      </c>
      <c r="G314" s="98">
        <v>46043</v>
      </c>
      <c r="H314" s="104">
        <v>20057876</v>
      </c>
      <c r="I314" s="145" t="s">
        <v>1086</v>
      </c>
      <c r="J314" s="98">
        <v>46043</v>
      </c>
      <c r="K314" s="98">
        <v>46189</v>
      </c>
      <c r="L314" s="145" t="s">
        <v>288</v>
      </c>
      <c r="M314" s="145" t="s">
        <v>288</v>
      </c>
      <c r="N314" s="145" t="s">
        <v>288</v>
      </c>
      <c r="O314" s="122">
        <v>5</v>
      </c>
      <c r="P314" s="104">
        <v>5594373</v>
      </c>
      <c r="Q314" s="150">
        <v>46043</v>
      </c>
      <c r="R314" s="141">
        <v>46081</v>
      </c>
      <c r="S314" s="104">
        <v>4093444</v>
      </c>
      <c r="T314" s="101">
        <v>46082</v>
      </c>
      <c r="U314" s="101">
        <v>46112</v>
      </c>
      <c r="V314" s="104">
        <v>4093444</v>
      </c>
      <c r="W314" s="141">
        <v>46113</v>
      </c>
      <c r="X314" s="141">
        <v>46142</v>
      </c>
      <c r="Y314" s="104">
        <v>4093444</v>
      </c>
      <c r="Z314" s="141">
        <v>46143</v>
      </c>
      <c r="AA314" s="141">
        <v>46173</v>
      </c>
      <c r="AB314" s="104">
        <v>2183171</v>
      </c>
      <c r="AC314" s="141">
        <v>46174</v>
      </c>
      <c r="AD314" s="141">
        <v>46189</v>
      </c>
      <c r="AE314" s="102"/>
      <c r="AF314" s="141"/>
      <c r="AG314" s="141"/>
      <c r="AH314" s="151"/>
      <c r="AI314" s="107"/>
      <c r="AJ314" s="107"/>
      <c r="AK314" s="151"/>
      <c r="AL314" s="107"/>
      <c r="AM314" s="107"/>
      <c r="AN314" s="151"/>
      <c r="AO314" s="107"/>
      <c r="AP314" s="107"/>
      <c r="AQ314" s="151"/>
      <c r="AR314" s="107"/>
      <c r="AS314" s="107"/>
      <c r="AT314" s="151"/>
      <c r="AU314" s="107"/>
      <c r="AV314" s="107"/>
      <c r="AW314" s="151"/>
      <c r="AX314" s="107"/>
      <c r="AY314" s="107"/>
      <c r="AZ314" s="107"/>
      <c r="BA314" s="107"/>
      <c r="BB314" s="107"/>
      <c r="BC314" s="107"/>
      <c r="BD314" s="107"/>
      <c r="BE314" s="107"/>
      <c r="BF314" s="107"/>
      <c r="BG314" s="107"/>
      <c r="BH314" s="107"/>
      <c r="BI314" s="143" t="s">
        <v>278</v>
      </c>
      <c r="BJ314" s="139" t="s">
        <v>332</v>
      </c>
      <c r="BK314" s="143" t="s">
        <v>280</v>
      </c>
      <c r="BL314" s="122">
        <v>91</v>
      </c>
      <c r="BM314" s="141">
        <v>46043</v>
      </c>
      <c r="BN314" s="156">
        <v>2160201100</v>
      </c>
      <c r="BO314" s="139">
        <v>502</v>
      </c>
      <c r="BP314" s="141">
        <v>46043</v>
      </c>
      <c r="BQ314" s="153">
        <v>20057876</v>
      </c>
      <c r="BR314" s="120"/>
      <c r="BS314" s="121"/>
      <c r="BT314" s="107"/>
      <c r="BU314" s="107"/>
      <c r="BV314" s="107"/>
      <c r="BW314" s="107"/>
      <c r="BX314" s="107"/>
      <c r="BY314" s="142"/>
      <c r="BZ314" s="151"/>
      <c r="CA314" s="107"/>
      <c r="CB314" s="107"/>
      <c r="CC314" s="151"/>
      <c r="CD314" s="107"/>
      <c r="CE314" s="107"/>
      <c r="CF314" s="108"/>
      <c r="CG314" s="108"/>
      <c r="CH314" s="108"/>
      <c r="CI314" s="108"/>
      <c r="CJ314" s="108"/>
      <c r="CK314" s="108"/>
      <c r="CL314" s="108"/>
      <c r="CM314" s="108"/>
      <c r="CN314" s="108"/>
      <c r="CO314" s="108"/>
      <c r="CP314" s="108"/>
      <c r="CQ314" s="108"/>
      <c r="CR314" s="108"/>
      <c r="CS314" s="177" t="s">
        <v>2100</v>
      </c>
      <c r="CT314" s="149">
        <v>40393974.100000001</v>
      </c>
      <c r="CU314" s="139">
        <v>283</v>
      </c>
      <c r="CV314" s="139" t="s">
        <v>759</v>
      </c>
      <c r="CW314" s="107"/>
      <c r="CX314" s="107"/>
      <c r="CY314" s="122">
        <v>8299</v>
      </c>
      <c r="CZ314" s="122" t="s">
        <v>290</v>
      </c>
      <c r="DA314" s="318">
        <f t="shared" si="15"/>
        <v>20057876</v>
      </c>
      <c r="DB314" s="319">
        <f t="shared" si="16"/>
        <v>0</v>
      </c>
      <c r="DC314" s="318">
        <f t="shared" si="17"/>
        <v>0</v>
      </c>
      <c r="DD314" s="107"/>
      <c r="DE314" s="107"/>
      <c r="DF314" s="107"/>
      <c r="DG314" s="107"/>
      <c r="DH314" s="107"/>
      <c r="DI314" s="107"/>
      <c r="DJ314" s="107"/>
      <c r="DK314" s="107"/>
      <c r="DL314" s="107"/>
      <c r="DM314" s="107"/>
      <c r="DN314" s="107"/>
      <c r="DO314" s="107"/>
      <c r="DP314" s="107"/>
      <c r="DQ314" s="107"/>
      <c r="DR314" s="107"/>
      <c r="DS314" s="107"/>
      <c r="DT314" s="107"/>
      <c r="DU314" s="107"/>
      <c r="DV314" s="107"/>
      <c r="DW314" s="107"/>
      <c r="DX314" s="107"/>
      <c r="DY314" s="107"/>
      <c r="DZ314" s="211" t="s">
        <v>2101</v>
      </c>
      <c r="EA314" s="160" t="s">
        <v>275</v>
      </c>
      <c r="EB314" s="154" t="e">
        <v>#N/A</v>
      </c>
      <c r="EC314" s="142" t="s">
        <v>288</v>
      </c>
    </row>
    <row r="315" spans="1:133" hidden="1" x14ac:dyDescent="0.3">
      <c r="A315" s="145"/>
      <c r="B315" s="145" t="s">
        <v>2102</v>
      </c>
      <c r="C315" s="183">
        <v>1121840765</v>
      </c>
      <c r="D315" s="107" t="s">
        <v>1278</v>
      </c>
      <c r="E315" s="145" t="s">
        <v>291</v>
      </c>
      <c r="F315" s="145" t="s">
        <v>1279</v>
      </c>
      <c r="G315" s="98">
        <v>46043</v>
      </c>
      <c r="H315" s="104">
        <v>20057876</v>
      </c>
      <c r="I315" s="145" t="s">
        <v>1086</v>
      </c>
      <c r="J315" s="98">
        <v>46043</v>
      </c>
      <c r="K315" s="98">
        <v>46189</v>
      </c>
      <c r="L315" s="145" t="s">
        <v>288</v>
      </c>
      <c r="M315" s="145" t="s">
        <v>288</v>
      </c>
      <c r="N315" s="145" t="s">
        <v>288</v>
      </c>
      <c r="O315" s="122">
        <v>5</v>
      </c>
      <c r="P315" s="104">
        <v>5594373</v>
      </c>
      <c r="Q315" s="150">
        <v>46043</v>
      </c>
      <c r="R315" s="141">
        <v>46081</v>
      </c>
      <c r="S315" s="104">
        <v>4093444</v>
      </c>
      <c r="T315" s="101">
        <v>46082</v>
      </c>
      <c r="U315" s="101">
        <v>46112</v>
      </c>
      <c r="V315" s="104">
        <v>4093444</v>
      </c>
      <c r="W315" s="141">
        <v>46113</v>
      </c>
      <c r="X315" s="141">
        <v>46142</v>
      </c>
      <c r="Y315" s="104">
        <v>4093444</v>
      </c>
      <c r="Z315" s="141">
        <v>46143</v>
      </c>
      <c r="AA315" s="141">
        <v>46173</v>
      </c>
      <c r="AB315" s="104">
        <v>2183171</v>
      </c>
      <c r="AC315" s="141">
        <v>46174</v>
      </c>
      <c r="AD315" s="141">
        <v>46189</v>
      </c>
      <c r="AE315" s="102"/>
      <c r="AF315" s="141"/>
      <c r="AG315" s="141"/>
      <c r="AH315" s="107"/>
      <c r="AI315" s="141"/>
      <c r="AJ315" s="141"/>
      <c r="AK315" s="151"/>
      <c r="AL315" s="107"/>
      <c r="AM315" s="107"/>
      <c r="AN315" s="151"/>
      <c r="AO315" s="107"/>
      <c r="AP315" s="107"/>
      <c r="AQ315" s="151"/>
      <c r="AR315" s="107"/>
      <c r="AS315" s="107"/>
      <c r="AT315" s="151"/>
      <c r="AU315" s="107"/>
      <c r="AV315" s="107"/>
      <c r="AW315" s="151"/>
      <c r="AX315" s="107"/>
      <c r="AY315" s="107"/>
      <c r="AZ315" s="107"/>
      <c r="BA315" s="107"/>
      <c r="BB315" s="107"/>
      <c r="BC315" s="107"/>
      <c r="BD315" s="107"/>
      <c r="BE315" s="107"/>
      <c r="BF315" s="107"/>
      <c r="BG315" s="107"/>
      <c r="BH315" s="107"/>
      <c r="BI315" s="143" t="s">
        <v>278</v>
      </c>
      <c r="BJ315" s="139" t="s">
        <v>332</v>
      </c>
      <c r="BK315" s="143" t="s">
        <v>280</v>
      </c>
      <c r="BL315" s="122">
        <v>91</v>
      </c>
      <c r="BM315" s="141">
        <v>46043</v>
      </c>
      <c r="BN315" s="156">
        <v>2160201100</v>
      </c>
      <c r="BO315" s="139">
        <v>443</v>
      </c>
      <c r="BP315" s="141">
        <v>46043</v>
      </c>
      <c r="BQ315" s="153">
        <v>20057876</v>
      </c>
      <c r="BR315" s="120"/>
      <c r="BS315" s="121"/>
      <c r="BT315" s="107"/>
      <c r="BU315" s="107"/>
      <c r="BV315" s="107"/>
      <c r="BW315" s="107"/>
      <c r="BX315" s="107"/>
      <c r="BY315" s="142"/>
      <c r="BZ315" s="151"/>
      <c r="CA315" s="107"/>
      <c r="CB315" s="107"/>
      <c r="CC315" s="151"/>
      <c r="CD315" s="107"/>
      <c r="CE315" s="107"/>
      <c r="CF315" s="108"/>
      <c r="CG315" s="108"/>
      <c r="CH315" s="108"/>
      <c r="CI315" s="108"/>
      <c r="CJ315" s="108"/>
      <c r="CK315" s="108"/>
      <c r="CL315" s="108"/>
      <c r="CM315" s="108"/>
      <c r="CN315" s="108"/>
      <c r="CO315" s="108"/>
      <c r="CP315" s="121"/>
      <c r="CQ315" s="108"/>
      <c r="CR315" s="108"/>
      <c r="CS315" s="147" t="s">
        <v>2103</v>
      </c>
      <c r="CT315" s="105">
        <v>1121840765</v>
      </c>
      <c r="CU315" s="139">
        <v>189</v>
      </c>
      <c r="CV315" s="139" t="s">
        <v>759</v>
      </c>
      <c r="CW315" s="107"/>
      <c r="CX315" s="107"/>
      <c r="CY315" s="145">
        <v>7490</v>
      </c>
      <c r="CZ315" s="140" t="s">
        <v>290</v>
      </c>
      <c r="DA315" s="318">
        <f t="shared" si="15"/>
        <v>20057876</v>
      </c>
      <c r="DB315" s="319">
        <f t="shared" si="16"/>
        <v>0</v>
      </c>
      <c r="DC315" s="318">
        <f t="shared" si="17"/>
        <v>0</v>
      </c>
      <c r="DD315" s="107"/>
      <c r="DE315" s="107"/>
      <c r="DF315" s="107"/>
      <c r="DG315" s="107"/>
      <c r="DH315" s="107"/>
      <c r="DI315" s="107"/>
      <c r="DJ315" s="107"/>
      <c r="DK315" s="107"/>
      <c r="DL315" s="107"/>
      <c r="DM315" s="107"/>
      <c r="DN315" s="107"/>
      <c r="DO315" s="107"/>
      <c r="DP315" s="107"/>
      <c r="DQ315" s="107"/>
      <c r="DR315" s="107"/>
      <c r="DS315" s="107"/>
      <c r="DT315" s="107"/>
      <c r="DU315" s="107"/>
      <c r="DV315" s="107"/>
      <c r="DW315" s="107"/>
      <c r="DX315" s="107"/>
      <c r="DY315" s="107"/>
      <c r="DZ315" s="211" t="s">
        <v>2104</v>
      </c>
      <c r="EA315" s="311" t="s">
        <v>275</v>
      </c>
      <c r="EB315" s="154" t="e">
        <v>#N/A</v>
      </c>
      <c r="EC315" s="142" t="s">
        <v>288</v>
      </c>
    </row>
    <row r="316" spans="1:133" hidden="1" x14ac:dyDescent="0.3">
      <c r="A316" s="180"/>
      <c r="B316" s="145" t="s">
        <v>2105</v>
      </c>
      <c r="C316" s="181">
        <v>1121853382</v>
      </c>
      <c r="D316" s="145" t="s">
        <v>630</v>
      </c>
      <c r="E316" s="145" t="s">
        <v>291</v>
      </c>
      <c r="F316" s="145" t="s">
        <v>631</v>
      </c>
      <c r="G316" s="98">
        <v>46043</v>
      </c>
      <c r="H316" s="104">
        <v>17626473</v>
      </c>
      <c r="I316" s="145" t="s">
        <v>2090</v>
      </c>
      <c r="J316" s="98">
        <v>46043</v>
      </c>
      <c r="K316" s="98">
        <v>46218</v>
      </c>
      <c r="L316" s="145" t="s">
        <v>288</v>
      </c>
      <c r="M316" s="145" t="s">
        <v>288</v>
      </c>
      <c r="N316" s="145" t="s">
        <v>288</v>
      </c>
      <c r="O316" s="122">
        <v>6</v>
      </c>
      <c r="P316" s="104">
        <v>4028908</v>
      </c>
      <c r="Q316" s="150">
        <v>46043</v>
      </c>
      <c r="R316" s="141">
        <v>46081</v>
      </c>
      <c r="S316" s="104">
        <v>3021681</v>
      </c>
      <c r="T316" s="101">
        <v>46082</v>
      </c>
      <c r="U316" s="101">
        <v>46112</v>
      </c>
      <c r="V316" s="104">
        <v>3021681</v>
      </c>
      <c r="W316" s="141">
        <v>46113</v>
      </c>
      <c r="X316" s="141">
        <v>46142</v>
      </c>
      <c r="Y316" s="104">
        <v>3021681</v>
      </c>
      <c r="Z316" s="141">
        <v>46143</v>
      </c>
      <c r="AA316" s="141">
        <v>46173</v>
      </c>
      <c r="AB316" s="104">
        <v>3021681</v>
      </c>
      <c r="AC316" s="141">
        <v>46174</v>
      </c>
      <c r="AD316" s="141">
        <v>46203</v>
      </c>
      <c r="AE316" s="102">
        <v>1510841</v>
      </c>
      <c r="AF316" s="141">
        <v>46204</v>
      </c>
      <c r="AG316" s="141">
        <v>46218</v>
      </c>
      <c r="AH316" s="107"/>
      <c r="AI316" s="141"/>
      <c r="AJ316" s="141"/>
      <c r="AK316" s="151"/>
      <c r="AL316" s="107"/>
      <c r="AM316" s="107"/>
      <c r="AN316" s="151"/>
      <c r="AO316" s="107"/>
      <c r="AP316" s="107"/>
      <c r="AQ316" s="151"/>
      <c r="AR316" s="107"/>
      <c r="AS316" s="107"/>
      <c r="AT316" s="151"/>
      <c r="AU316" s="107"/>
      <c r="AV316" s="107"/>
      <c r="AW316" s="151"/>
      <c r="AX316" s="107"/>
      <c r="AY316" s="107"/>
      <c r="AZ316" s="107"/>
      <c r="BA316" s="107"/>
      <c r="BB316" s="107"/>
      <c r="BC316" s="107"/>
      <c r="BD316" s="107"/>
      <c r="BE316" s="107"/>
      <c r="BF316" s="107"/>
      <c r="BG316" s="107"/>
      <c r="BH316" s="107"/>
      <c r="BI316" s="143" t="s">
        <v>278</v>
      </c>
      <c r="BJ316" s="139" t="s">
        <v>332</v>
      </c>
      <c r="BK316" s="143" t="s">
        <v>280</v>
      </c>
      <c r="BL316" s="122">
        <v>91</v>
      </c>
      <c r="BM316" s="141">
        <v>46043</v>
      </c>
      <c r="BN316" s="156">
        <v>2160201100</v>
      </c>
      <c r="BO316" s="139">
        <v>447</v>
      </c>
      <c r="BP316" s="141">
        <v>46043</v>
      </c>
      <c r="BQ316" s="153">
        <v>17626473</v>
      </c>
      <c r="BR316" s="120"/>
      <c r="BS316" s="121"/>
      <c r="BT316" s="107"/>
      <c r="BU316" s="107"/>
      <c r="BV316" s="107"/>
      <c r="BW316" s="107"/>
      <c r="BX316" s="107"/>
      <c r="BY316" s="142"/>
      <c r="BZ316" s="151"/>
      <c r="CA316" s="107"/>
      <c r="CB316" s="107"/>
      <c r="CC316" s="151"/>
      <c r="CD316" s="107"/>
      <c r="CE316" s="107"/>
      <c r="CF316" s="108"/>
      <c r="CG316" s="108"/>
      <c r="CH316" s="108"/>
      <c r="CI316" s="108"/>
      <c r="CJ316" s="108"/>
      <c r="CK316" s="108"/>
      <c r="CL316" s="108"/>
      <c r="CM316" s="108"/>
      <c r="CN316" s="108"/>
      <c r="CO316" s="108"/>
      <c r="CP316" s="121"/>
      <c r="CQ316" s="108"/>
      <c r="CR316" s="108"/>
      <c r="CS316" s="147" t="s">
        <v>736</v>
      </c>
      <c r="CT316" s="149">
        <v>1121853382.9000001</v>
      </c>
      <c r="CU316" s="139">
        <v>205</v>
      </c>
      <c r="CV316" s="139" t="s">
        <v>785</v>
      </c>
      <c r="CW316" s="107"/>
      <c r="CX316" s="107"/>
      <c r="CY316" s="143">
        <v>8299</v>
      </c>
      <c r="CZ316" s="143" t="s">
        <v>290</v>
      </c>
      <c r="DA316" s="318">
        <f t="shared" si="15"/>
        <v>17626473</v>
      </c>
      <c r="DB316" s="319">
        <f t="shared" si="16"/>
        <v>0</v>
      </c>
      <c r="DC316" s="318">
        <f t="shared" si="17"/>
        <v>0</v>
      </c>
      <c r="DD316" s="107"/>
      <c r="DE316" s="107"/>
      <c r="DF316" s="107"/>
      <c r="DG316" s="107"/>
      <c r="DH316" s="107"/>
      <c r="DI316" s="107"/>
      <c r="DJ316" s="107"/>
      <c r="DK316" s="107"/>
      <c r="DL316" s="107"/>
      <c r="DM316" s="107"/>
      <c r="DN316" s="107"/>
      <c r="DO316" s="107"/>
      <c r="DP316" s="107"/>
      <c r="DQ316" s="107"/>
      <c r="DR316" s="107"/>
      <c r="DS316" s="107"/>
      <c r="DT316" s="107"/>
      <c r="DU316" s="107"/>
      <c r="DV316" s="107"/>
      <c r="DW316" s="107"/>
      <c r="DX316" s="107"/>
      <c r="DY316" s="107"/>
      <c r="DZ316" s="211" t="s">
        <v>2106</v>
      </c>
      <c r="EA316" s="160" t="s">
        <v>271</v>
      </c>
      <c r="EB316" s="154" t="e">
        <v>#N/A</v>
      </c>
      <c r="EC316" s="142" t="s">
        <v>288</v>
      </c>
    </row>
    <row r="317" spans="1:133" hidden="1" x14ac:dyDescent="0.3">
      <c r="A317" s="145" t="s">
        <v>3011</v>
      </c>
      <c r="B317" s="145" t="s">
        <v>2107</v>
      </c>
      <c r="C317" s="181">
        <v>1121918680</v>
      </c>
      <c r="D317" s="145" t="s">
        <v>634</v>
      </c>
      <c r="E317" s="145" t="s">
        <v>292</v>
      </c>
      <c r="F317" s="145" t="s">
        <v>635</v>
      </c>
      <c r="G317" s="98">
        <v>46043</v>
      </c>
      <c r="H317" s="104">
        <v>13997702</v>
      </c>
      <c r="I317" s="145" t="s">
        <v>2090</v>
      </c>
      <c r="J317" s="98">
        <v>46043</v>
      </c>
      <c r="K317" s="98">
        <v>46218</v>
      </c>
      <c r="L317" s="145" t="s">
        <v>288</v>
      </c>
      <c r="M317" s="145" t="s">
        <v>288</v>
      </c>
      <c r="N317" s="145" t="s">
        <v>288</v>
      </c>
      <c r="O317" s="122">
        <v>6</v>
      </c>
      <c r="P317" s="104">
        <v>2879527</v>
      </c>
      <c r="Q317" s="150">
        <v>46043</v>
      </c>
      <c r="R317" s="141">
        <v>46079</v>
      </c>
      <c r="S317" s="104"/>
      <c r="T317" s="101">
        <v>46082</v>
      </c>
      <c r="U317" s="101">
        <v>46112</v>
      </c>
      <c r="V317" s="104"/>
      <c r="W317" s="141">
        <v>46113</v>
      </c>
      <c r="X317" s="141">
        <v>46142</v>
      </c>
      <c r="Y317" s="104"/>
      <c r="Z317" s="141">
        <v>46143</v>
      </c>
      <c r="AA317" s="141">
        <v>46173</v>
      </c>
      <c r="AB317" s="104"/>
      <c r="AC317" s="141">
        <v>46174</v>
      </c>
      <c r="AD317" s="141">
        <v>46203</v>
      </c>
      <c r="AE317" s="102"/>
      <c r="AF317" s="141">
        <v>46204</v>
      </c>
      <c r="AG317" s="141">
        <v>46218</v>
      </c>
      <c r="AH317" s="151"/>
      <c r="AI317" s="107"/>
      <c r="AJ317" s="107"/>
      <c r="AK317" s="151"/>
      <c r="AL317" s="107"/>
      <c r="AM317" s="107"/>
      <c r="AN317" s="151"/>
      <c r="AO317" s="107"/>
      <c r="AP317" s="107"/>
      <c r="AQ317" s="151"/>
      <c r="AR317" s="107"/>
      <c r="AS317" s="107"/>
      <c r="AT317" s="151"/>
      <c r="AU317" s="107"/>
      <c r="AV317" s="107"/>
      <c r="AW317" s="151"/>
      <c r="AX317" s="107"/>
      <c r="AY317" s="107"/>
      <c r="AZ317" s="107"/>
      <c r="BA317" s="107"/>
      <c r="BB317" s="107"/>
      <c r="BC317" s="107"/>
      <c r="BD317" s="107"/>
      <c r="BE317" s="107"/>
      <c r="BF317" s="107"/>
      <c r="BG317" s="107"/>
      <c r="BH317" s="107"/>
      <c r="BI317" s="157" t="s">
        <v>278</v>
      </c>
      <c r="BJ317" s="158" t="s">
        <v>332</v>
      </c>
      <c r="BK317" s="157" t="s">
        <v>280</v>
      </c>
      <c r="BL317" s="122">
        <v>91</v>
      </c>
      <c r="BM317" s="141">
        <v>46043</v>
      </c>
      <c r="BN317" s="156">
        <v>2160201100</v>
      </c>
      <c r="BO317" s="139">
        <v>465</v>
      </c>
      <c r="BP317" s="141">
        <v>46043</v>
      </c>
      <c r="BQ317" s="153">
        <v>13997702</v>
      </c>
      <c r="BR317" s="120"/>
      <c r="BS317" s="121"/>
      <c r="BT317" s="107"/>
      <c r="BU317" s="107"/>
      <c r="BV317" s="107"/>
      <c r="BW317" s="107"/>
      <c r="BX317" s="107"/>
      <c r="BY317" s="142"/>
      <c r="BZ317" s="151"/>
      <c r="CA317" s="107"/>
      <c r="CB317" s="107"/>
      <c r="CC317" s="151"/>
      <c r="CD317" s="107"/>
      <c r="CE317" s="107"/>
      <c r="CF317" s="108"/>
      <c r="CG317" s="108"/>
      <c r="CH317" s="108"/>
      <c r="CI317" s="108"/>
      <c r="CJ317" s="108"/>
      <c r="CK317" s="108"/>
      <c r="CL317" s="108"/>
      <c r="CM317" s="108"/>
      <c r="CN317" s="108"/>
      <c r="CO317" s="108"/>
      <c r="CP317" s="108"/>
      <c r="CQ317" s="108"/>
      <c r="CR317" s="108"/>
      <c r="CS317" s="175" t="s">
        <v>738</v>
      </c>
      <c r="CT317" s="148">
        <v>1121918680.0999999</v>
      </c>
      <c r="CU317" s="139">
        <v>206</v>
      </c>
      <c r="CV317" s="139" t="s">
        <v>789</v>
      </c>
      <c r="CW317" s="107"/>
      <c r="CX317" s="107"/>
      <c r="CY317" s="143">
        <v>8299</v>
      </c>
      <c r="CZ317" s="143" t="s">
        <v>290</v>
      </c>
      <c r="DA317" s="318">
        <f t="shared" si="15"/>
        <v>2879527</v>
      </c>
      <c r="DB317" s="319">
        <f t="shared" si="16"/>
        <v>11118175</v>
      </c>
      <c r="DC317" s="318">
        <f t="shared" si="17"/>
        <v>11118175</v>
      </c>
      <c r="DD317" s="107"/>
      <c r="DE317" s="107"/>
      <c r="DF317" s="107"/>
      <c r="DG317" s="107"/>
      <c r="DH317" s="107"/>
      <c r="DI317" s="107"/>
      <c r="DJ317" s="107"/>
      <c r="DK317" s="107"/>
      <c r="DL317" s="107"/>
      <c r="DM317" s="107"/>
      <c r="DN317" s="107"/>
      <c r="DO317" s="107"/>
      <c r="DP317" s="107"/>
      <c r="DQ317" s="107"/>
      <c r="DR317" s="107"/>
      <c r="DS317" s="107"/>
      <c r="DT317" s="107"/>
      <c r="DU317" s="107"/>
      <c r="DV317" s="107"/>
      <c r="DW317" s="107"/>
      <c r="DX317" s="107"/>
      <c r="DY317" s="107"/>
      <c r="DZ317" s="211" t="s">
        <v>2108</v>
      </c>
      <c r="EA317" s="160" t="s">
        <v>271</v>
      </c>
      <c r="EB317" s="154" t="e">
        <v>#N/A</v>
      </c>
      <c r="EC317" s="142" t="s">
        <v>288</v>
      </c>
    </row>
    <row r="318" spans="1:133" hidden="1" x14ac:dyDescent="0.3">
      <c r="A318" s="145"/>
      <c r="B318" s="145" t="s">
        <v>2109</v>
      </c>
      <c r="C318" s="181">
        <v>1081812945</v>
      </c>
      <c r="D318" s="145" t="s">
        <v>841</v>
      </c>
      <c r="E318" s="145" t="s">
        <v>291</v>
      </c>
      <c r="F318" s="145" t="s">
        <v>842</v>
      </c>
      <c r="G318" s="98">
        <v>46043</v>
      </c>
      <c r="H318" s="104">
        <v>16599617</v>
      </c>
      <c r="I318" s="145" t="s">
        <v>1086</v>
      </c>
      <c r="J318" s="98">
        <v>46043</v>
      </c>
      <c r="K318" s="98">
        <v>46189</v>
      </c>
      <c r="L318" s="145" t="s">
        <v>288</v>
      </c>
      <c r="M318" s="145" t="s">
        <v>288</v>
      </c>
      <c r="N318" s="145" t="s">
        <v>288</v>
      </c>
      <c r="O318" s="122">
        <v>5</v>
      </c>
      <c r="P318" s="104">
        <v>4629825</v>
      </c>
      <c r="Q318" s="150">
        <v>46043</v>
      </c>
      <c r="R318" s="141">
        <v>46081</v>
      </c>
      <c r="S318" s="104">
        <v>3387677</v>
      </c>
      <c r="T318" s="101">
        <v>46082</v>
      </c>
      <c r="U318" s="101">
        <v>46112</v>
      </c>
      <c r="V318" s="104">
        <v>3387677</v>
      </c>
      <c r="W318" s="141">
        <v>46113</v>
      </c>
      <c r="X318" s="141">
        <v>46142</v>
      </c>
      <c r="Y318" s="104">
        <v>3387677</v>
      </c>
      <c r="Z318" s="141">
        <v>46143</v>
      </c>
      <c r="AA318" s="141">
        <v>46173</v>
      </c>
      <c r="AB318" s="104">
        <v>1806761</v>
      </c>
      <c r="AC318" s="141">
        <v>46174</v>
      </c>
      <c r="AD318" s="141">
        <v>46189</v>
      </c>
      <c r="AE318" s="102"/>
      <c r="AF318" s="141"/>
      <c r="AG318" s="141"/>
      <c r="AH318" s="107"/>
      <c r="AI318" s="141"/>
      <c r="AJ318" s="141"/>
      <c r="AK318" s="151"/>
      <c r="AL318" s="107"/>
      <c r="AM318" s="107"/>
      <c r="AN318" s="151"/>
      <c r="AO318" s="107"/>
      <c r="AP318" s="107"/>
      <c r="AQ318" s="151"/>
      <c r="AR318" s="107"/>
      <c r="AS318" s="107"/>
      <c r="AT318" s="151"/>
      <c r="AU318" s="107"/>
      <c r="AV318" s="107"/>
      <c r="AW318" s="151"/>
      <c r="AX318" s="107"/>
      <c r="AY318" s="107"/>
      <c r="AZ318" s="107"/>
      <c r="BA318" s="107"/>
      <c r="BB318" s="107"/>
      <c r="BC318" s="107"/>
      <c r="BD318" s="107"/>
      <c r="BE318" s="107"/>
      <c r="BF318" s="107"/>
      <c r="BG318" s="107"/>
      <c r="BH318" s="107"/>
      <c r="BI318" s="143" t="s">
        <v>278</v>
      </c>
      <c r="BJ318" s="139" t="s">
        <v>332</v>
      </c>
      <c r="BK318" s="143" t="s">
        <v>280</v>
      </c>
      <c r="BL318" s="122">
        <v>91</v>
      </c>
      <c r="BM318" s="141">
        <v>46043</v>
      </c>
      <c r="BN318" s="156">
        <v>2160201100</v>
      </c>
      <c r="BO318" s="139">
        <v>431</v>
      </c>
      <c r="BP318" s="141">
        <v>46043</v>
      </c>
      <c r="BQ318" s="153">
        <v>16599617</v>
      </c>
      <c r="BR318" s="120"/>
      <c r="BS318" s="121"/>
      <c r="BT318" s="107"/>
      <c r="BU318" s="107"/>
      <c r="BV318" s="107"/>
      <c r="BW318" s="107"/>
      <c r="BX318" s="107"/>
      <c r="BY318" s="142"/>
      <c r="BZ318" s="151"/>
      <c r="CA318" s="107"/>
      <c r="CB318" s="107"/>
      <c r="CC318" s="151"/>
      <c r="CD318" s="107"/>
      <c r="CE318" s="107"/>
      <c r="CF318" s="108"/>
      <c r="CG318" s="108"/>
      <c r="CH318" s="108"/>
      <c r="CI318" s="108"/>
      <c r="CJ318" s="108"/>
      <c r="CK318" s="108"/>
      <c r="CL318" s="108"/>
      <c r="CM318" s="108"/>
      <c r="CN318" s="108"/>
      <c r="CO318" s="108"/>
      <c r="CP318" s="121"/>
      <c r="CQ318" s="108"/>
      <c r="CR318" s="108"/>
      <c r="CS318" s="147" t="s">
        <v>2110</v>
      </c>
      <c r="CT318" s="99">
        <v>1081812945.5</v>
      </c>
      <c r="CU318" s="139">
        <v>205</v>
      </c>
      <c r="CV318" s="139" t="s">
        <v>909</v>
      </c>
      <c r="CW318" s="107"/>
      <c r="CX318" s="107"/>
      <c r="CY318" s="143">
        <v>7490</v>
      </c>
      <c r="CZ318" s="143" t="s">
        <v>290</v>
      </c>
      <c r="DA318" s="318">
        <f t="shared" si="15"/>
        <v>16599617</v>
      </c>
      <c r="DB318" s="319">
        <f t="shared" si="16"/>
        <v>0</v>
      </c>
      <c r="DC318" s="318">
        <f t="shared" si="17"/>
        <v>0</v>
      </c>
      <c r="DD318" s="107"/>
      <c r="DE318" s="107"/>
      <c r="DF318" s="107"/>
      <c r="DG318" s="107"/>
      <c r="DH318" s="107"/>
      <c r="DI318" s="107"/>
      <c r="DJ318" s="107"/>
      <c r="DK318" s="107"/>
      <c r="DL318" s="107"/>
      <c r="DM318" s="107"/>
      <c r="DN318" s="107"/>
      <c r="DO318" s="107"/>
      <c r="DP318" s="107"/>
      <c r="DQ318" s="107"/>
      <c r="DR318" s="107"/>
      <c r="DS318" s="107"/>
      <c r="DT318" s="107"/>
      <c r="DU318" s="107"/>
      <c r="DV318" s="107"/>
      <c r="DW318" s="107"/>
      <c r="DX318" s="107"/>
      <c r="DY318" s="107"/>
      <c r="DZ318" s="211" t="s">
        <v>2111</v>
      </c>
      <c r="EA318" s="160" t="s">
        <v>271</v>
      </c>
      <c r="EB318" s="154" t="e">
        <v>#N/A</v>
      </c>
      <c r="EC318" s="142" t="s">
        <v>288</v>
      </c>
    </row>
    <row r="319" spans="1:133" hidden="1" x14ac:dyDescent="0.3">
      <c r="A319" s="145"/>
      <c r="B319" s="145" t="s">
        <v>2112</v>
      </c>
      <c r="C319" s="181">
        <v>1121924363</v>
      </c>
      <c r="D319" s="145" t="s">
        <v>304</v>
      </c>
      <c r="E319" s="145" t="s">
        <v>292</v>
      </c>
      <c r="F319" s="145" t="s">
        <v>321</v>
      </c>
      <c r="G319" s="98">
        <v>46043</v>
      </c>
      <c r="H319" s="104">
        <v>13141364</v>
      </c>
      <c r="I319" s="145" t="s">
        <v>1086</v>
      </c>
      <c r="J319" s="98">
        <v>46043</v>
      </c>
      <c r="K319" s="98">
        <v>46189</v>
      </c>
      <c r="L319" s="145" t="s">
        <v>288</v>
      </c>
      <c r="M319" s="145" t="s">
        <v>288</v>
      </c>
      <c r="N319" s="145" t="s">
        <v>288</v>
      </c>
      <c r="O319" s="122">
        <v>5</v>
      </c>
      <c r="P319" s="104">
        <v>3665278</v>
      </c>
      <c r="Q319" s="150">
        <v>46043</v>
      </c>
      <c r="R319" s="141">
        <v>46081</v>
      </c>
      <c r="S319" s="104">
        <v>2681911</v>
      </c>
      <c r="T319" s="101">
        <v>46082</v>
      </c>
      <c r="U319" s="101">
        <v>46112</v>
      </c>
      <c r="V319" s="104">
        <v>2681911</v>
      </c>
      <c r="W319" s="141">
        <v>46113</v>
      </c>
      <c r="X319" s="141">
        <v>46142</v>
      </c>
      <c r="Y319" s="104">
        <v>2681911</v>
      </c>
      <c r="Z319" s="141">
        <v>46143</v>
      </c>
      <c r="AA319" s="141">
        <v>46173</v>
      </c>
      <c r="AB319" s="104">
        <v>1430353</v>
      </c>
      <c r="AC319" s="141">
        <v>46174</v>
      </c>
      <c r="AD319" s="141">
        <v>46189</v>
      </c>
      <c r="AE319" s="102"/>
      <c r="AF319" s="141"/>
      <c r="AG319" s="141"/>
      <c r="AH319" s="151"/>
      <c r="AI319" s="107"/>
      <c r="AJ319" s="107"/>
      <c r="AK319" s="151"/>
      <c r="AL319" s="107"/>
      <c r="AM319" s="107"/>
      <c r="AN319" s="151"/>
      <c r="AO319" s="107"/>
      <c r="AP319" s="107"/>
      <c r="AQ319" s="151"/>
      <c r="AR319" s="107"/>
      <c r="AS319" s="107"/>
      <c r="AT319" s="151"/>
      <c r="AU319" s="107"/>
      <c r="AV319" s="107"/>
      <c r="AW319" s="151"/>
      <c r="AX319" s="107"/>
      <c r="AY319" s="107"/>
      <c r="AZ319" s="107"/>
      <c r="BA319" s="107"/>
      <c r="BB319" s="107"/>
      <c r="BC319" s="107"/>
      <c r="BD319" s="107"/>
      <c r="BE319" s="107"/>
      <c r="BF319" s="107"/>
      <c r="BG319" s="107"/>
      <c r="BH319" s="107"/>
      <c r="BI319" s="143" t="s">
        <v>278</v>
      </c>
      <c r="BJ319" s="139" t="s">
        <v>332</v>
      </c>
      <c r="BK319" s="143" t="s">
        <v>280</v>
      </c>
      <c r="BL319" s="122">
        <v>91</v>
      </c>
      <c r="BM319" s="141">
        <v>46043</v>
      </c>
      <c r="BN319" s="156">
        <v>2160201100</v>
      </c>
      <c r="BO319" s="139">
        <v>468</v>
      </c>
      <c r="BP319" s="141">
        <v>46043</v>
      </c>
      <c r="BQ319" s="153">
        <v>13141364</v>
      </c>
      <c r="BR319" s="120"/>
      <c r="BS319" s="121"/>
      <c r="BT319" s="107"/>
      <c r="BU319" s="107"/>
      <c r="BV319" s="107"/>
      <c r="BW319" s="107"/>
      <c r="BX319" s="107"/>
      <c r="BY319" s="142"/>
      <c r="BZ319" s="151"/>
      <c r="CA319" s="107"/>
      <c r="CB319" s="107"/>
      <c r="CC319" s="151"/>
      <c r="CD319" s="107"/>
      <c r="CE319" s="107"/>
      <c r="CF319" s="108"/>
      <c r="CG319" s="108"/>
      <c r="CH319" s="108"/>
      <c r="CI319" s="108"/>
      <c r="CJ319" s="108"/>
      <c r="CK319" s="108"/>
      <c r="CL319" s="108"/>
      <c r="CM319" s="108"/>
      <c r="CN319" s="108"/>
      <c r="CO319" s="108"/>
      <c r="CP319" s="108"/>
      <c r="CQ319" s="108"/>
      <c r="CR319" s="108"/>
      <c r="CS319" s="147" t="s">
        <v>324</v>
      </c>
      <c r="CT319" s="99">
        <v>1121924363.4000001</v>
      </c>
      <c r="CU319" s="139">
        <v>205</v>
      </c>
      <c r="CV319" s="139" t="s">
        <v>910</v>
      </c>
      <c r="CW319" s="107"/>
      <c r="CX319" s="107"/>
      <c r="CY319" s="143">
        <v>8299</v>
      </c>
      <c r="CZ319" s="143" t="s">
        <v>290</v>
      </c>
      <c r="DA319" s="318">
        <f t="shared" si="15"/>
        <v>13141364</v>
      </c>
      <c r="DB319" s="319">
        <f t="shared" si="16"/>
        <v>0</v>
      </c>
      <c r="DC319" s="318">
        <f t="shared" si="17"/>
        <v>0</v>
      </c>
      <c r="DD319" s="107"/>
      <c r="DE319" s="107"/>
      <c r="DF319" s="107"/>
      <c r="DG319" s="107"/>
      <c r="DH319" s="107"/>
      <c r="DI319" s="107"/>
      <c r="DJ319" s="107"/>
      <c r="DK319" s="107"/>
      <c r="DL319" s="107"/>
      <c r="DM319" s="107"/>
      <c r="DN319" s="107"/>
      <c r="DO319" s="107"/>
      <c r="DP319" s="107"/>
      <c r="DQ319" s="107"/>
      <c r="DR319" s="107"/>
      <c r="DS319" s="107"/>
      <c r="DT319" s="107"/>
      <c r="DU319" s="107"/>
      <c r="DV319" s="107"/>
      <c r="DW319" s="107"/>
      <c r="DX319" s="107"/>
      <c r="DY319" s="107"/>
      <c r="DZ319" s="211" t="s">
        <v>2113</v>
      </c>
      <c r="EA319" s="160" t="s">
        <v>271</v>
      </c>
      <c r="EB319" s="154" t="e">
        <v>#N/A</v>
      </c>
      <c r="EC319" s="142" t="s">
        <v>288</v>
      </c>
    </row>
    <row r="320" spans="1:133" hidden="1" x14ac:dyDescent="0.3">
      <c r="A320" s="145"/>
      <c r="B320" s="145" t="s">
        <v>2114</v>
      </c>
      <c r="C320" s="181">
        <v>1121885528</v>
      </c>
      <c r="D320" s="145" t="s">
        <v>852</v>
      </c>
      <c r="E320" s="145" t="s">
        <v>291</v>
      </c>
      <c r="F320" s="145" t="s">
        <v>853</v>
      </c>
      <c r="G320" s="98">
        <v>46043</v>
      </c>
      <c r="H320" s="104">
        <v>16599617</v>
      </c>
      <c r="I320" s="145" t="s">
        <v>1086</v>
      </c>
      <c r="J320" s="98">
        <v>46043</v>
      </c>
      <c r="K320" s="98">
        <v>46189</v>
      </c>
      <c r="L320" s="145" t="s">
        <v>288</v>
      </c>
      <c r="M320" s="145" t="s">
        <v>288</v>
      </c>
      <c r="N320" s="145" t="s">
        <v>288</v>
      </c>
      <c r="O320" s="122">
        <v>5</v>
      </c>
      <c r="P320" s="104">
        <v>4629825</v>
      </c>
      <c r="Q320" s="150">
        <v>46043</v>
      </c>
      <c r="R320" s="141">
        <v>46081</v>
      </c>
      <c r="S320" s="104">
        <v>3387677</v>
      </c>
      <c r="T320" s="101">
        <v>46082</v>
      </c>
      <c r="U320" s="101">
        <v>46112</v>
      </c>
      <c r="V320" s="104">
        <v>3387677</v>
      </c>
      <c r="W320" s="141">
        <v>46113</v>
      </c>
      <c r="X320" s="141">
        <v>46142</v>
      </c>
      <c r="Y320" s="104">
        <v>3387677</v>
      </c>
      <c r="Z320" s="141">
        <v>46143</v>
      </c>
      <c r="AA320" s="141">
        <v>46173</v>
      </c>
      <c r="AB320" s="104">
        <v>1806761</v>
      </c>
      <c r="AC320" s="141">
        <v>46174</v>
      </c>
      <c r="AD320" s="141">
        <v>46189</v>
      </c>
      <c r="AE320" s="102"/>
      <c r="AF320" s="141"/>
      <c r="AG320" s="141"/>
      <c r="AH320" s="107"/>
      <c r="AI320" s="141"/>
      <c r="AJ320" s="141"/>
      <c r="AK320" s="151"/>
      <c r="AL320" s="107"/>
      <c r="AM320" s="107"/>
      <c r="AN320" s="151"/>
      <c r="AO320" s="107"/>
      <c r="AP320" s="107"/>
      <c r="AQ320" s="151"/>
      <c r="AR320" s="107"/>
      <c r="AS320" s="107"/>
      <c r="AT320" s="151"/>
      <c r="AU320" s="107"/>
      <c r="AV320" s="107"/>
      <c r="AW320" s="151"/>
      <c r="AX320" s="107"/>
      <c r="AY320" s="107"/>
      <c r="AZ320" s="107"/>
      <c r="BA320" s="107"/>
      <c r="BB320" s="107"/>
      <c r="BC320" s="107"/>
      <c r="BD320" s="107"/>
      <c r="BE320" s="107"/>
      <c r="BF320" s="107"/>
      <c r="BG320" s="107"/>
      <c r="BH320" s="107"/>
      <c r="BI320" s="143" t="s">
        <v>278</v>
      </c>
      <c r="BJ320" s="139" t="s">
        <v>332</v>
      </c>
      <c r="BK320" s="143" t="s">
        <v>280</v>
      </c>
      <c r="BL320" s="122">
        <v>91</v>
      </c>
      <c r="BM320" s="141">
        <v>46043</v>
      </c>
      <c r="BN320" s="156">
        <v>2160201100</v>
      </c>
      <c r="BO320" s="139">
        <v>461</v>
      </c>
      <c r="BP320" s="141">
        <v>46043</v>
      </c>
      <c r="BQ320" s="153">
        <v>16599617</v>
      </c>
      <c r="BR320" s="120"/>
      <c r="BS320" s="121"/>
      <c r="BT320" s="107"/>
      <c r="BU320" s="107"/>
      <c r="BV320" s="107"/>
      <c r="BW320" s="107"/>
      <c r="BX320" s="107"/>
      <c r="BY320" s="142"/>
      <c r="BZ320" s="151"/>
      <c r="CA320" s="107"/>
      <c r="CB320" s="107"/>
      <c r="CC320" s="151"/>
      <c r="CD320" s="107"/>
      <c r="CE320" s="107"/>
      <c r="CF320" s="108"/>
      <c r="CG320" s="108"/>
      <c r="CH320" s="108"/>
      <c r="CI320" s="108"/>
      <c r="CJ320" s="108"/>
      <c r="CK320" s="108"/>
      <c r="CL320" s="108"/>
      <c r="CM320" s="108"/>
      <c r="CN320" s="108"/>
      <c r="CO320" s="108"/>
      <c r="CP320" s="121"/>
      <c r="CQ320" s="108"/>
      <c r="CR320" s="108"/>
      <c r="CS320" s="147" t="s">
        <v>937</v>
      </c>
      <c r="CT320" s="148">
        <v>1121885528.4000001</v>
      </c>
      <c r="CU320" s="139">
        <v>205</v>
      </c>
      <c r="CV320" s="139" t="s">
        <v>916</v>
      </c>
      <c r="CW320" s="107"/>
      <c r="CX320" s="107"/>
      <c r="CY320" s="143">
        <v>7490</v>
      </c>
      <c r="CZ320" s="143" t="s">
        <v>290</v>
      </c>
      <c r="DA320" s="318">
        <f t="shared" si="15"/>
        <v>16599617</v>
      </c>
      <c r="DB320" s="319">
        <f t="shared" si="16"/>
        <v>0</v>
      </c>
      <c r="DC320" s="318">
        <f t="shared" si="17"/>
        <v>0</v>
      </c>
      <c r="DD320" s="107"/>
      <c r="DE320" s="107"/>
      <c r="DF320" s="107"/>
      <c r="DG320" s="107"/>
      <c r="DH320" s="107"/>
      <c r="DI320" s="107"/>
      <c r="DJ320" s="107"/>
      <c r="DK320" s="107"/>
      <c r="DL320" s="107"/>
      <c r="DM320" s="107"/>
      <c r="DN320" s="107"/>
      <c r="DO320" s="107"/>
      <c r="DP320" s="107"/>
      <c r="DQ320" s="107"/>
      <c r="DR320" s="107"/>
      <c r="DS320" s="107"/>
      <c r="DT320" s="107"/>
      <c r="DU320" s="107"/>
      <c r="DV320" s="107"/>
      <c r="DW320" s="107"/>
      <c r="DX320" s="107"/>
      <c r="DY320" s="107"/>
      <c r="DZ320" s="211" t="s">
        <v>2115</v>
      </c>
      <c r="EA320" s="160" t="s">
        <v>271</v>
      </c>
      <c r="EB320" s="154" t="e">
        <v>#N/A</v>
      </c>
      <c r="EC320" s="142" t="s">
        <v>288</v>
      </c>
    </row>
    <row r="321" spans="1:133" hidden="1" x14ac:dyDescent="0.3">
      <c r="A321" s="145"/>
      <c r="B321" s="145" t="s">
        <v>2116</v>
      </c>
      <c r="C321" s="181">
        <v>51732122</v>
      </c>
      <c r="D321" s="145" t="s">
        <v>976</v>
      </c>
      <c r="E321" s="145" t="s">
        <v>291</v>
      </c>
      <c r="F321" s="145" t="s">
        <v>977</v>
      </c>
      <c r="G321" s="98">
        <v>46043</v>
      </c>
      <c r="H321" s="104">
        <v>15470392</v>
      </c>
      <c r="I321" s="145" t="s">
        <v>2066</v>
      </c>
      <c r="J321" s="98">
        <v>46043</v>
      </c>
      <c r="K321" s="98">
        <v>46179</v>
      </c>
      <c r="L321" s="145" t="s">
        <v>288</v>
      </c>
      <c r="M321" s="145" t="s">
        <v>288</v>
      </c>
      <c r="N321" s="145" t="s">
        <v>288</v>
      </c>
      <c r="O321" s="122">
        <v>5</v>
      </c>
      <c r="P321" s="104">
        <v>4629825</v>
      </c>
      <c r="Q321" s="150">
        <v>46043</v>
      </c>
      <c r="R321" s="141">
        <v>46081</v>
      </c>
      <c r="S321" s="104">
        <v>3387677</v>
      </c>
      <c r="T321" s="101">
        <v>46082</v>
      </c>
      <c r="U321" s="101">
        <v>46112</v>
      </c>
      <c r="V321" s="104">
        <v>3387677</v>
      </c>
      <c r="W321" s="141">
        <v>46113</v>
      </c>
      <c r="X321" s="141">
        <v>46142</v>
      </c>
      <c r="Y321" s="104">
        <v>3387677</v>
      </c>
      <c r="Z321" s="141">
        <v>46143</v>
      </c>
      <c r="AA321" s="141">
        <v>46173</v>
      </c>
      <c r="AB321" s="104">
        <v>677536</v>
      </c>
      <c r="AC321" s="141">
        <v>46174</v>
      </c>
      <c r="AD321" s="141">
        <v>46179</v>
      </c>
      <c r="AE321" s="102"/>
      <c r="AF321" s="141"/>
      <c r="AG321" s="141"/>
      <c r="AH321" s="107"/>
      <c r="AI321" s="141"/>
      <c r="AJ321" s="141"/>
      <c r="AK321" s="151"/>
      <c r="AL321" s="107"/>
      <c r="AM321" s="107"/>
      <c r="AN321" s="151"/>
      <c r="AO321" s="107"/>
      <c r="AP321" s="107"/>
      <c r="AQ321" s="151"/>
      <c r="AR321" s="107"/>
      <c r="AS321" s="107"/>
      <c r="AT321" s="151"/>
      <c r="AU321" s="107"/>
      <c r="AV321" s="107"/>
      <c r="AW321" s="151"/>
      <c r="AX321" s="107"/>
      <c r="AY321" s="107"/>
      <c r="AZ321" s="107"/>
      <c r="BA321" s="107"/>
      <c r="BB321" s="107"/>
      <c r="BC321" s="107"/>
      <c r="BD321" s="107"/>
      <c r="BE321" s="107"/>
      <c r="BF321" s="107"/>
      <c r="BG321" s="107"/>
      <c r="BH321" s="107"/>
      <c r="BI321" s="143" t="s">
        <v>278</v>
      </c>
      <c r="BJ321" s="139" t="s">
        <v>332</v>
      </c>
      <c r="BK321" s="143" t="s">
        <v>280</v>
      </c>
      <c r="BL321" s="122">
        <v>91</v>
      </c>
      <c r="BM321" s="141">
        <v>46043</v>
      </c>
      <c r="BN321" s="156">
        <v>2160201100</v>
      </c>
      <c r="BO321" s="139">
        <v>403</v>
      </c>
      <c r="BP321" s="141">
        <v>46043</v>
      </c>
      <c r="BQ321" s="153">
        <v>15470392</v>
      </c>
      <c r="BR321" s="120"/>
      <c r="BS321" s="121"/>
      <c r="BT321" s="107"/>
      <c r="BU321" s="107"/>
      <c r="BV321" s="107"/>
      <c r="BW321" s="107"/>
      <c r="BX321" s="107"/>
      <c r="BY321" s="142"/>
      <c r="BZ321" s="151"/>
      <c r="CA321" s="107"/>
      <c r="CB321" s="107"/>
      <c r="CC321" s="151"/>
      <c r="CD321" s="107"/>
      <c r="CE321" s="107"/>
      <c r="CF321" s="108"/>
      <c r="CG321" s="108"/>
      <c r="CH321" s="108"/>
      <c r="CI321" s="108"/>
      <c r="CJ321" s="108"/>
      <c r="CK321" s="108"/>
      <c r="CL321" s="108"/>
      <c r="CM321" s="108"/>
      <c r="CN321" s="108"/>
      <c r="CO321" s="108"/>
      <c r="CP321" s="121"/>
      <c r="CQ321" s="108"/>
      <c r="CR321" s="108"/>
      <c r="CS321" s="147" t="s">
        <v>1041</v>
      </c>
      <c r="CT321" s="149">
        <v>51732122</v>
      </c>
      <c r="CU321" s="139">
        <v>205</v>
      </c>
      <c r="CV321" s="139" t="s">
        <v>1063</v>
      </c>
      <c r="CW321" s="107"/>
      <c r="CX321" s="107"/>
      <c r="CY321" s="143">
        <v>7490</v>
      </c>
      <c r="CZ321" s="143" t="s">
        <v>290</v>
      </c>
      <c r="DA321" s="318">
        <f t="shared" si="15"/>
        <v>15470392</v>
      </c>
      <c r="DB321" s="319">
        <f t="shared" si="16"/>
        <v>0</v>
      </c>
      <c r="DC321" s="318">
        <f t="shared" si="17"/>
        <v>0</v>
      </c>
      <c r="DD321" s="107"/>
      <c r="DE321" s="107"/>
      <c r="DF321" s="107"/>
      <c r="DG321" s="107"/>
      <c r="DH321" s="107"/>
      <c r="DI321" s="107"/>
      <c r="DJ321" s="107"/>
      <c r="DK321" s="107"/>
      <c r="DL321" s="107"/>
      <c r="DM321" s="107"/>
      <c r="DN321" s="107"/>
      <c r="DO321" s="107"/>
      <c r="DP321" s="107"/>
      <c r="DQ321" s="107"/>
      <c r="DR321" s="107"/>
      <c r="DS321" s="107"/>
      <c r="DT321" s="107"/>
      <c r="DU321" s="107"/>
      <c r="DV321" s="107"/>
      <c r="DW321" s="107"/>
      <c r="DX321" s="107"/>
      <c r="DY321" s="107"/>
      <c r="DZ321" s="211" t="s">
        <v>2117</v>
      </c>
      <c r="EA321" s="160" t="s">
        <v>271</v>
      </c>
      <c r="EB321" s="154" t="e">
        <v>#N/A</v>
      </c>
      <c r="EC321" s="142" t="s">
        <v>288</v>
      </c>
    </row>
    <row r="322" spans="1:133" hidden="1" x14ac:dyDescent="0.3">
      <c r="A322" s="145"/>
      <c r="B322" s="145" t="s">
        <v>2118</v>
      </c>
      <c r="C322" s="183">
        <v>40398437</v>
      </c>
      <c r="D322" s="145" t="s">
        <v>632</v>
      </c>
      <c r="E322" s="145" t="s">
        <v>292</v>
      </c>
      <c r="F322" s="145" t="s">
        <v>633</v>
      </c>
      <c r="G322" s="98">
        <v>46043</v>
      </c>
      <c r="H322" s="104">
        <v>11758069</v>
      </c>
      <c r="I322" s="145" t="s">
        <v>1086</v>
      </c>
      <c r="J322" s="98">
        <v>46043</v>
      </c>
      <c r="K322" s="98">
        <v>46189</v>
      </c>
      <c r="L322" s="145" t="s">
        <v>288</v>
      </c>
      <c r="M322" s="145" t="s">
        <v>288</v>
      </c>
      <c r="N322" s="145" t="s">
        <v>288</v>
      </c>
      <c r="O322" s="122">
        <v>5</v>
      </c>
      <c r="P322" s="104">
        <v>3279462</v>
      </c>
      <c r="Q322" s="150">
        <v>46043</v>
      </c>
      <c r="R322" s="141">
        <v>46081</v>
      </c>
      <c r="S322" s="104">
        <v>2399606</v>
      </c>
      <c r="T322" s="101">
        <v>46082</v>
      </c>
      <c r="U322" s="101">
        <v>46112</v>
      </c>
      <c r="V322" s="104">
        <v>2399606</v>
      </c>
      <c r="W322" s="141">
        <v>46113</v>
      </c>
      <c r="X322" s="141">
        <v>46142</v>
      </c>
      <c r="Y322" s="104">
        <v>2399606</v>
      </c>
      <c r="Z322" s="141">
        <v>46143</v>
      </c>
      <c r="AA322" s="141">
        <v>46173</v>
      </c>
      <c r="AB322" s="104">
        <v>1279789</v>
      </c>
      <c r="AC322" s="141">
        <v>46174</v>
      </c>
      <c r="AD322" s="141">
        <v>46189</v>
      </c>
      <c r="AE322" s="102"/>
      <c r="AF322" s="141"/>
      <c r="AG322" s="141"/>
      <c r="AH322" s="151"/>
      <c r="AI322" s="107"/>
      <c r="AJ322" s="107"/>
      <c r="AK322" s="151"/>
      <c r="AL322" s="107"/>
      <c r="AM322" s="107"/>
      <c r="AN322" s="151"/>
      <c r="AO322" s="107"/>
      <c r="AP322" s="107"/>
      <c r="AQ322" s="151"/>
      <c r="AR322" s="107"/>
      <c r="AS322" s="107"/>
      <c r="AT322" s="151"/>
      <c r="AU322" s="107"/>
      <c r="AV322" s="107"/>
      <c r="AW322" s="151"/>
      <c r="AX322" s="107"/>
      <c r="AY322" s="107"/>
      <c r="AZ322" s="107"/>
      <c r="BA322" s="107"/>
      <c r="BB322" s="107"/>
      <c r="BC322" s="107"/>
      <c r="BD322" s="107"/>
      <c r="BE322" s="107"/>
      <c r="BF322" s="107"/>
      <c r="BG322" s="107"/>
      <c r="BH322" s="107"/>
      <c r="BI322" s="143" t="s">
        <v>278</v>
      </c>
      <c r="BJ322" s="139" t="s">
        <v>332</v>
      </c>
      <c r="BK322" s="143" t="s">
        <v>280</v>
      </c>
      <c r="BL322" s="122">
        <v>91</v>
      </c>
      <c r="BM322" s="141">
        <v>46043</v>
      </c>
      <c r="BN322" s="156">
        <v>2160201100</v>
      </c>
      <c r="BO322" s="139">
        <v>395</v>
      </c>
      <c r="BP322" s="141">
        <v>46043</v>
      </c>
      <c r="BQ322" s="153">
        <v>11758069</v>
      </c>
      <c r="BR322" s="120"/>
      <c r="BS322" s="121"/>
      <c r="BT322" s="107"/>
      <c r="BU322" s="107"/>
      <c r="BV322" s="107"/>
      <c r="BW322" s="107"/>
      <c r="BX322" s="107"/>
      <c r="BY322" s="142"/>
      <c r="BZ322" s="151"/>
      <c r="CA322" s="107"/>
      <c r="CB322" s="107"/>
      <c r="CC322" s="151"/>
      <c r="CD322" s="107"/>
      <c r="CE322" s="107"/>
      <c r="CF322" s="108"/>
      <c r="CG322" s="108"/>
      <c r="CH322" s="108"/>
      <c r="CI322" s="108"/>
      <c r="CJ322" s="108"/>
      <c r="CK322" s="108"/>
      <c r="CL322" s="108"/>
      <c r="CM322" s="108"/>
      <c r="CN322" s="108"/>
      <c r="CO322" s="108"/>
      <c r="CP322" s="108"/>
      <c r="CQ322" s="108"/>
      <c r="CR322" s="108"/>
      <c r="CS322" s="147" t="s">
        <v>737</v>
      </c>
      <c r="CT322" s="148">
        <v>40398437.899999999</v>
      </c>
      <c r="CU322" s="139">
        <v>205</v>
      </c>
      <c r="CV322" s="139" t="s">
        <v>787</v>
      </c>
      <c r="CW322" s="107"/>
      <c r="CX322" s="107"/>
      <c r="CY322" s="143">
        <v>7010</v>
      </c>
      <c r="CZ322" s="143" t="s">
        <v>290</v>
      </c>
      <c r="DA322" s="318">
        <f t="shared" si="15"/>
        <v>11758069</v>
      </c>
      <c r="DB322" s="319">
        <f t="shared" si="16"/>
        <v>0</v>
      </c>
      <c r="DC322" s="318">
        <f t="shared" si="17"/>
        <v>0</v>
      </c>
      <c r="DD322" s="107"/>
      <c r="DE322" s="107"/>
      <c r="DF322" s="107"/>
      <c r="DG322" s="107"/>
      <c r="DH322" s="107"/>
      <c r="DI322" s="107"/>
      <c r="DJ322" s="107"/>
      <c r="DK322" s="107"/>
      <c r="DL322" s="107"/>
      <c r="DM322" s="107"/>
      <c r="DN322" s="107"/>
      <c r="DO322" s="107"/>
      <c r="DP322" s="107"/>
      <c r="DQ322" s="107"/>
      <c r="DR322" s="107"/>
      <c r="DS322" s="107"/>
      <c r="DT322" s="107"/>
      <c r="DU322" s="107"/>
      <c r="DV322" s="107"/>
      <c r="DW322" s="107"/>
      <c r="DX322" s="107"/>
      <c r="DY322" s="107"/>
      <c r="DZ322" s="211" t="s">
        <v>2119</v>
      </c>
      <c r="EA322" s="160" t="s">
        <v>271</v>
      </c>
      <c r="EB322" s="154" t="e">
        <v>#N/A</v>
      </c>
      <c r="EC322" s="142" t="s">
        <v>288</v>
      </c>
    </row>
    <row r="323" spans="1:133" hidden="1" x14ac:dyDescent="0.3">
      <c r="A323" s="145"/>
      <c r="B323" s="145" t="s">
        <v>2120</v>
      </c>
      <c r="C323" s="183">
        <v>40331390</v>
      </c>
      <c r="D323" s="145" t="s">
        <v>843</v>
      </c>
      <c r="E323" s="145" t="s">
        <v>292</v>
      </c>
      <c r="F323" s="145" t="s">
        <v>844</v>
      </c>
      <c r="G323" s="98">
        <v>46043</v>
      </c>
      <c r="H323" s="104">
        <v>11758069</v>
      </c>
      <c r="I323" s="145" t="s">
        <v>1086</v>
      </c>
      <c r="J323" s="98">
        <v>46043</v>
      </c>
      <c r="K323" s="98">
        <v>46189</v>
      </c>
      <c r="L323" s="145" t="s">
        <v>288</v>
      </c>
      <c r="M323" s="145" t="s">
        <v>288</v>
      </c>
      <c r="N323" s="145" t="s">
        <v>288</v>
      </c>
      <c r="O323" s="122">
        <v>5</v>
      </c>
      <c r="P323" s="104">
        <v>3279462</v>
      </c>
      <c r="Q323" s="150">
        <v>46043</v>
      </c>
      <c r="R323" s="141">
        <v>46081</v>
      </c>
      <c r="S323" s="104">
        <v>2399606</v>
      </c>
      <c r="T323" s="101">
        <v>46082</v>
      </c>
      <c r="U323" s="101">
        <v>46112</v>
      </c>
      <c r="V323" s="104">
        <v>2399606</v>
      </c>
      <c r="W323" s="141">
        <v>46113</v>
      </c>
      <c r="X323" s="141">
        <v>46142</v>
      </c>
      <c r="Y323" s="104">
        <v>2399606</v>
      </c>
      <c r="Z323" s="141">
        <v>46143</v>
      </c>
      <c r="AA323" s="141">
        <v>46173</v>
      </c>
      <c r="AB323" s="104">
        <v>1279789</v>
      </c>
      <c r="AC323" s="141">
        <v>46174</v>
      </c>
      <c r="AD323" s="141">
        <v>46189</v>
      </c>
      <c r="AE323" s="102"/>
      <c r="AF323" s="141"/>
      <c r="AG323" s="141"/>
      <c r="AH323" s="107"/>
      <c r="AI323" s="141"/>
      <c r="AJ323" s="141"/>
      <c r="AK323" s="151"/>
      <c r="AL323" s="107"/>
      <c r="AM323" s="107"/>
      <c r="AN323" s="151"/>
      <c r="AO323" s="107"/>
      <c r="AP323" s="107"/>
      <c r="AQ323" s="151"/>
      <c r="AR323" s="107"/>
      <c r="AS323" s="107"/>
      <c r="AT323" s="151"/>
      <c r="AU323" s="107"/>
      <c r="AV323" s="107"/>
      <c r="AW323" s="151"/>
      <c r="AX323" s="107"/>
      <c r="AY323" s="107"/>
      <c r="AZ323" s="107"/>
      <c r="BA323" s="107"/>
      <c r="BB323" s="107"/>
      <c r="BC323" s="107"/>
      <c r="BD323" s="107"/>
      <c r="BE323" s="107"/>
      <c r="BF323" s="107"/>
      <c r="BG323" s="107"/>
      <c r="BH323" s="107"/>
      <c r="BI323" s="143" t="s">
        <v>278</v>
      </c>
      <c r="BJ323" s="139" t="s">
        <v>332</v>
      </c>
      <c r="BK323" s="143" t="s">
        <v>280</v>
      </c>
      <c r="BL323" s="122">
        <v>91</v>
      </c>
      <c r="BM323" s="141">
        <v>46043</v>
      </c>
      <c r="BN323" s="156">
        <v>2160201100</v>
      </c>
      <c r="BO323" s="139">
        <v>386</v>
      </c>
      <c r="BP323" s="141">
        <v>46043</v>
      </c>
      <c r="BQ323" s="153">
        <v>11758069</v>
      </c>
      <c r="BR323" s="120"/>
      <c r="BS323" s="121"/>
      <c r="BT323" s="107"/>
      <c r="BU323" s="107"/>
      <c r="BV323" s="107"/>
      <c r="BW323" s="107"/>
      <c r="BX323" s="107"/>
      <c r="BY323" s="142"/>
      <c r="BZ323" s="151"/>
      <c r="CA323" s="107"/>
      <c r="CB323" s="107"/>
      <c r="CC323" s="151"/>
      <c r="CD323" s="107"/>
      <c r="CE323" s="107"/>
      <c r="CF323" s="108"/>
      <c r="CG323" s="108"/>
      <c r="CH323" s="108"/>
      <c r="CI323" s="108"/>
      <c r="CJ323" s="108"/>
      <c r="CK323" s="108"/>
      <c r="CL323" s="108"/>
      <c r="CM323" s="108"/>
      <c r="CN323" s="108"/>
      <c r="CO323" s="108"/>
      <c r="CP323" s="121"/>
      <c r="CQ323" s="108"/>
      <c r="CR323" s="108"/>
      <c r="CS323" s="147" t="s">
        <v>934</v>
      </c>
      <c r="CT323" s="149">
        <v>40331390</v>
      </c>
      <c r="CU323" s="139">
        <v>205</v>
      </c>
      <c r="CV323" s="139" t="s">
        <v>911</v>
      </c>
      <c r="CW323" s="107"/>
      <c r="CX323" s="107"/>
      <c r="CY323" s="143">
        <v>7490</v>
      </c>
      <c r="CZ323" s="143" t="s">
        <v>290</v>
      </c>
      <c r="DA323" s="318">
        <f t="shared" si="15"/>
        <v>11758069</v>
      </c>
      <c r="DB323" s="319">
        <f t="shared" si="16"/>
        <v>0</v>
      </c>
      <c r="DC323" s="318">
        <f t="shared" si="17"/>
        <v>0</v>
      </c>
      <c r="DD323" s="107"/>
      <c r="DE323" s="107"/>
      <c r="DF323" s="107"/>
      <c r="DG323" s="107"/>
      <c r="DH323" s="107"/>
      <c r="DI323" s="107"/>
      <c r="DJ323" s="107"/>
      <c r="DK323" s="107"/>
      <c r="DL323" s="107"/>
      <c r="DM323" s="107"/>
      <c r="DN323" s="107"/>
      <c r="DO323" s="107"/>
      <c r="DP323" s="107"/>
      <c r="DQ323" s="107"/>
      <c r="DR323" s="107"/>
      <c r="DS323" s="107"/>
      <c r="DT323" s="107"/>
      <c r="DU323" s="107"/>
      <c r="DV323" s="107"/>
      <c r="DW323" s="107"/>
      <c r="DX323" s="107"/>
      <c r="DY323" s="107"/>
      <c r="DZ323" s="211" t="s">
        <v>2121</v>
      </c>
      <c r="EA323" s="160" t="s">
        <v>271</v>
      </c>
      <c r="EB323" s="154" t="e">
        <v>#N/A</v>
      </c>
      <c r="EC323" s="142" t="s">
        <v>288</v>
      </c>
    </row>
    <row r="324" spans="1:133" hidden="1" x14ac:dyDescent="0.3">
      <c r="A324" s="145"/>
      <c r="B324" s="145" t="s">
        <v>2122</v>
      </c>
      <c r="C324" s="245">
        <v>1003625056</v>
      </c>
      <c r="D324" s="214" t="s">
        <v>2123</v>
      </c>
      <c r="E324" s="145" t="s">
        <v>292</v>
      </c>
      <c r="F324" s="145" t="s">
        <v>845</v>
      </c>
      <c r="G324" s="98">
        <v>46043</v>
      </c>
      <c r="H324" s="104">
        <v>11758069</v>
      </c>
      <c r="I324" s="145" t="s">
        <v>1086</v>
      </c>
      <c r="J324" s="98">
        <v>46043</v>
      </c>
      <c r="K324" s="98">
        <v>46189</v>
      </c>
      <c r="L324" s="145" t="s">
        <v>288</v>
      </c>
      <c r="M324" s="145" t="s">
        <v>288</v>
      </c>
      <c r="N324" s="145" t="s">
        <v>288</v>
      </c>
      <c r="O324" s="122">
        <v>5</v>
      </c>
      <c r="P324" s="104">
        <v>3279462</v>
      </c>
      <c r="Q324" s="150">
        <v>46043</v>
      </c>
      <c r="R324" s="141">
        <v>46081</v>
      </c>
      <c r="S324" s="104">
        <v>2399606</v>
      </c>
      <c r="T324" s="101">
        <v>46082</v>
      </c>
      <c r="U324" s="101">
        <v>46112</v>
      </c>
      <c r="V324" s="104">
        <v>2399606</v>
      </c>
      <c r="W324" s="141">
        <v>46113</v>
      </c>
      <c r="X324" s="141">
        <v>46142</v>
      </c>
      <c r="Y324" s="104">
        <v>2399606</v>
      </c>
      <c r="Z324" s="141">
        <v>46143</v>
      </c>
      <c r="AA324" s="141">
        <v>46173</v>
      </c>
      <c r="AB324" s="104">
        <v>1279789</v>
      </c>
      <c r="AC324" s="141">
        <v>46174</v>
      </c>
      <c r="AD324" s="141">
        <v>46189</v>
      </c>
      <c r="AE324" s="102"/>
      <c r="AF324" s="141"/>
      <c r="AG324" s="141"/>
      <c r="AH324" s="151"/>
      <c r="AI324" s="107"/>
      <c r="AJ324" s="107"/>
      <c r="AK324" s="151"/>
      <c r="AL324" s="107"/>
      <c r="AM324" s="107"/>
      <c r="AN324" s="151"/>
      <c r="AO324" s="107"/>
      <c r="AP324" s="107"/>
      <c r="AQ324" s="151"/>
      <c r="AR324" s="107"/>
      <c r="AS324" s="107"/>
      <c r="AT324" s="151"/>
      <c r="AU324" s="107"/>
      <c r="AV324" s="107"/>
      <c r="AW324" s="151"/>
      <c r="AX324" s="107"/>
      <c r="AY324" s="107"/>
      <c r="AZ324" s="107"/>
      <c r="BA324" s="107"/>
      <c r="BB324" s="107"/>
      <c r="BC324" s="107"/>
      <c r="BD324" s="107"/>
      <c r="BE324" s="107"/>
      <c r="BF324" s="107"/>
      <c r="BG324" s="107"/>
      <c r="BH324" s="107"/>
      <c r="BI324" s="143" t="s">
        <v>278</v>
      </c>
      <c r="BJ324" s="139" t="s">
        <v>332</v>
      </c>
      <c r="BK324" s="143" t="s">
        <v>280</v>
      </c>
      <c r="BL324" s="122">
        <v>91</v>
      </c>
      <c r="BM324" s="141">
        <v>46043</v>
      </c>
      <c r="BN324" s="156">
        <v>2160201100</v>
      </c>
      <c r="BO324" s="139">
        <v>417</v>
      </c>
      <c r="BP324" s="141">
        <v>46043</v>
      </c>
      <c r="BQ324" s="153">
        <v>11758069</v>
      </c>
      <c r="BR324" s="120"/>
      <c r="BS324" s="121"/>
      <c r="BT324" s="107"/>
      <c r="BU324" s="107"/>
      <c r="BV324" s="107"/>
      <c r="BW324" s="107"/>
      <c r="BX324" s="107"/>
      <c r="BY324" s="142"/>
      <c r="BZ324" s="151"/>
      <c r="CA324" s="107"/>
      <c r="CB324" s="107"/>
      <c r="CC324" s="151"/>
      <c r="CD324" s="107"/>
      <c r="CE324" s="107"/>
      <c r="CF324" s="108"/>
      <c r="CG324" s="108"/>
      <c r="CH324" s="108"/>
      <c r="CI324" s="108"/>
      <c r="CJ324" s="108"/>
      <c r="CK324" s="108"/>
      <c r="CL324" s="108"/>
      <c r="CM324" s="108"/>
      <c r="CN324" s="108"/>
      <c r="CO324" s="108"/>
      <c r="CP324" s="108"/>
      <c r="CQ324" s="108"/>
      <c r="CR324" s="108"/>
      <c r="CS324" s="147" t="s">
        <v>934</v>
      </c>
      <c r="CT324" s="99">
        <v>1003625056</v>
      </c>
      <c r="CU324" s="139">
        <v>205</v>
      </c>
      <c r="CV324" s="139" t="s">
        <v>912</v>
      </c>
      <c r="CW324" s="107"/>
      <c r="CX324" s="107"/>
      <c r="CY324" s="143">
        <v>8299</v>
      </c>
      <c r="CZ324" s="143" t="s">
        <v>290</v>
      </c>
      <c r="DA324" s="318">
        <f t="shared" si="15"/>
        <v>11758069</v>
      </c>
      <c r="DB324" s="319">
        <f t="shared" si="16"/>
        <v>0</v>
      </c>
      <c r="DC324" s="318">
        <f t="shared" si="17"/>
        <v>0</v>
      </c>
      <c r="DD324" s="107"/>
      <c r="DE324" s="107"/>
      <c r="DF324" s="107"/>
      <c r="DG324" s="107"/>
      <c r="DH324" s="107"/>
      <c r="DI324" s="107"/>
      <c r="DJ324" s="107"/>
      <c r="DK324" s="107"/>
      <c r="DL324" s="107"/>
      <c r="DM324" s="107"/>
      <c r="DN324" s="107"/>
      <c r="DO324" s="107"/>
      <c r="DP324" s="107"/>
      <c r="DQ324" s="107"/>
      <c r="DR324" s="107"/>
      <c r="DS324" s="107"/>
      <c r="DT324" s="107"/>
      <c r="DU324" s="107"/>
      <c r="DV324" s="107"/>
      <c r="DW324" s="107"/>
      <c r="DX324" s="107"/>
      <c r="DY324" s="107"/>
      <c r="DZ324" s="211" t="s">
        <v>2124</v>
      </c>
      <c r="EA324" s="207" t="s">
        <v>271</v>
      </c>
      <c r="EB324" s="154" t="e">
        <v>#N/A</v>
      </c>
      <c r="EC324" s="142" t="s">
        <v>288</v>
      </c>
    </row>
    <row r="325" spans="1:133" hidden="1" x14ac:dyDescent="0.3">
      <c r="A325" s="145"/>
      <c r="B325" s="145" t="s">
        <v>2125</v>
      </c>
      <c r="C325" s="181">
        <v>79643102</v>
      </c>
      <c r="D325" s="145" t="s">
        <v>846</v>
      </c>
      <c r="E325" s="145" t="s">
        <v>292</v>
      </c>
      <c r="F325" s="145" t="s">
        <v>847</v>
      </c>
      <c r="G325" s="98">
        <v>46043</v>
      </c>
      <c r="H325" s="104">
        <v>12247394</v>
      </c>
      <c r="I325" s="145" t="s">
        <v>2066</v>
      </c>
      <c r="J325" s="98">
        <v>46043</v>
      </c>
      <c r="K325" s="98">
        <v>46179</v>
      </c>
      <c r="L325" s="145" t="s">
        <v>288</v>
      </c>
      <c r="M325" s="145" t="s">
        <v>288</v>
      </c>
      <c r="N325" s="145" t="s">
        <v>288</v>
      </c>
      <c r="O325" s="122">
        <v>5</v>
      </c>
      <c r="P325" s="104">
        <v>3665278</v>
      </c>
      <c r="Q325" s="150">
        <v>46043</v>
      </c>
      <c r="R325" s="141">
        <v>46081</v>
      </c>
      <c r="S325" s="104">
        <v>2681911</v>
      </c>
      <c r="T325" s="101">
        <v>46082</v>
      </c>
      <c r="U325" s="101">
        <v>46112</v>
      </c>
      <c r="V325" s="104">
        <v>2681911</v>
      </c>
      <c r="W325" s="141">
        <v>46113</v>
      </c>
      <c r="X325" s="141">
        <v>46142</v>
      </c>
      <c r="Y325" s="104">
        <v>2681911</v>
      </c>
      <c r="Z325" s="141">
        <v>46143</v>
      </c>
      <c r="AA325" s="141">
        <v>46173</v>
      </c>
      <c r="AB325" s="104">
        <v>536383</v>
      </c>
      <c r="AC325" s="141">
        <v>46174</v>
      </c>
      <c r="AD325" s="141">
        <v>46179</v>
      </c>
      <c r="AE325" s="102"/>
      <c r="AF325" s="141"/>
      <c r="AG325" s="141"/>
      <c r="AH325" s="107"/>
      <c r="AI325" s="141"/>
      <c r="AJ325" s="141"/>
      <c r="AK325" s="151"/>
      <c r="AL325" s="107"/>
      <c r="AM325" s="107"/>
      <c r="AN325" s="151"/>
      <c r="AO325" s="107"/>
      <c r="AP325" s="107"/>
      <c r="AQ325" s="151"/>
      <c r="AR325" s="107"/>
      <c r="AS325" s="107"/>
      <c r="AT325" s="151"/>
      <c r="AU325" s="107"/>
      <c r="AV325" s="107"/>
      <c r="AW325" s="151"/>
      <c r="AX325" s="107"/>
      <c r="AY325" s="107"/>
      <c r="AZ325" s="107"/>
      <c r="BA325" s="107"/>
      <c r="BB325" s="107"/>
      <c r="BC325" s="107"/>
      <c r="BD325" s="107"/>
      <c r="BE325" s="107"/>
      <c r="BF325" s="107"/>
      <c r="BG325" s="107"/>
      <c r="BH325" s="107"/>
      <c r="BI325" s="143" t="s">
        <v>278</v>
      </c>
      <c r="BJ325" s="139" t="s">
        <v>332</v>
      </c>
      <c r="BK325" s="143" t="s">
        <v>280</v>
      </c>
      <c r="BL325" s="122">
        <v>91</v>
      </c>
      <c r="BM325" s="141">
        <v>46043</v>
      </c>
      <c r="BN325" s="156">
        <v>2160201100</v>
      </c>
      <c r="BO325" s="139">
        <v>409</v>
      </c>
      <c r="BP325" s="141">
        <v>46043</v>
      </c>
      <c r="BQ325" s="153">
        <v>12247394</v>
      </c>
      <c r="BR325" s="120"/>
      <c r="BS325" s="121"/>
      <c r="BT325" s="107"/>
      <c r="BU325" s="107"/>
      <c r="BV325" s="107"/>
      <c r="BW325" s="107"/>
      <c r="BX325" s="107"/>
      <c r="BY325" s="142"/>
      <c r="BZ325" s="151"/>
      <c r="CA325" s="107"/>
      <c r="CB325" s="107"/>
      <c r="CC325" s="151"/>
      <c r="CD325" s="107"/>
      <c r="CE325" s="107"/>
      <c r="CF325" s="108"/>
      <c r="CG325" s="108"/>
      <c r="CH325" s="108"/>
      <c r="CI325" s="108"/>
      <c r="CJ325" s="108"/>
      <c r="CK325" s="108"/>
      <c r="CL325" s="108"/>
      <c r="CM325" s="108"/>
      <c r="CN325" s="108"/>
      <c r="CO325" s="108"/>
      <c r="CP325" s="121"/>
      <c r="CQ325" s="108"/>
      <c r="CR325" s="108"/>
      <c r="CS325" s="147" t="s">
        <v>935</v>
      </c>
      <c r="CT325" s="148">
        <v>79643102</v>
      </c>
      <c r="CU325" s="139">
        <v>205</v>
      </c>
      <c r="CV325" s="139" t="s">
        <v>913</v>
      </c>
      <c r="CW325" s="107"/>
      <c r="CX325" s="107"/>
      <c r="CY325" s="143">
        <v>7490</v>
      </c>
      <c r="CZ325" s="143" t="s">
        <v>290</v>
      </c>
      <c r="DA325" s="318">
        <f t="shared" si="15"/>
        <v>12247394</v>
      </c>
      <c r="DB325" s="319">
        <f t="shared" si="16"/>
        <v>0</v>
      </c>
      <c r="DC325" s="318">
        <f t="shared" si="17"/>
        <v>0</v>
      </c>
      <c r="DD325" s="107"/>
      <c r="DE325" s="107"/>
      <c r="DF325" s="107"/>
      <c r="DG325" s="107"/>
      <c r="DH325" s="107"/>
      <c r="DI325" s="107"/>
      <c r="DJ325" s="107"/>
      <c r="DK325" s="107"/>
      <c r="DL325" s="107"/>
      <c r="DM325" s="107"/>
      <c r="DN325" s="107"/>
      <c r="DO325" s="107"/>
      <c r="DP325" s="107"/>
      <c r="DQ325" s="107"/>
      <c r="DR325" s="107"/>
      <c r="DS325" s="107"/>
      <c r="DT325" s="107"/>
      <c r="DU325" s="107"/>
      <c r="DV325" s="107"/>
      <c r="DW325" s="107"/>
      <c r="DX325" s="107"/>
      <c r="DY325" s="107"/>
      <c r="DZ325" s="211" t="s">
        <v>2126</v>
      </c>
      <c r="EA325" s="207" t="s">
        <v>271</v>
      </c>
      <c r="EB325" s="154" t="e">
        <v>#N/A</v>
      </c>
      <c r="EC325" s="142" t="s">
        <v>288</v>
      </c>
    </row>
    <row r="326" spans="1:133" hidden="1" x14ac:dyDescent="0.3">
      <c r="A326" s="145"/>
      <c r="B326" s="145" t="s">
        <v>2129</v>
      </c>
      <c r="C326" s="181">
        <v>1121926572</v>
      </c>
      <c r="D326" s="145" t="s">
        <v>850</v>
      </c>
      <c r="E326" s="145" t="s">
        <v>291</v>
      </c>
      <c r="F326" s="145" t="s">
        <v>851</v>
      </c>
      <c r="G326" s="98">
        <v>46043</v>
      </c>
      <c r="H326" s="104">
        <v>13799010</v>
      </c>
      <c r="I326" s="145" t="s">
        <v>2066</v>
      </c>
      <c r="J326" s="98">
        <v>46043</v>
      </c>
      <c r="K326" s="98">
        <v>46179</v>
      </c>
      <c r="L326" s="145" t="s">
        <v>288</v>
      </c>
      <c r="M326" s="145" t="s">
        <v>288</v>
      </c>
      <c r="N326" s="145" t="s">
        <v>288</v>
      </c>
      <c r="O326" s="122">
        <v>5</v>
      </c>
      <c r="P326" s="104">
        <v>4129631</v>
      </c>
      <c r="Q326" s="150">
        <v>46043</v>
      </c>
      <c r="R326" s="141">
        <v>46081</v>
      </c>
      <c r="S326" s="104">
        <v>3021681</v>
      </c>
      <c r="T326" s="101">
        <v>46082</v>
      </c>
      <c r="U326" s="101">
        <v>46112</v>
      </c>
      <c r="V326" s="104">
        <v>3021681</v>
      </c>
      <c r="W326" s="141">
        <v>46113</v>
      </c>
      <c r="X326" s="141">
        <v>46142</v>
      </c>
      <c r="Y326" s="104">
        <v>3021681</v>
      </c>
      <c r="Z326" s="141">
        <v>46143</v>
      </c>
      <c r="AA326" s="141">
        <v>46173</v>
      </c>
      <c r="AB326" s="104">
        <v>604336</v>
      </c>
      <c r="AC326" s="141">
        <v>46174</v>
      </c>
      <c r="AD326" s="141">
        <v>46179</v>
      </c>
      <c r="AE326" s="102"/>
      <c r="AF326" s="141"/>
      <c r="AG326" s="141"/>
      <c r="AH326" s="151"/>
      <c r="AI326" s="107"/>
      <c r="AJ326" s="107"/>
      <c r="AK326" s="151"/>
      <c r="AL326" s="107"/>
      <c r="AM326" s="107"/>
      <c r="AN326" s="151"/>
      <c r="AO326" s="107"/>
      <c r="AP326" s="107"/>
      <c r="AQ326" s="151"/>
      <c r="AR326" s="107"/>
      <c r="AS326" s="107"/>
      <c r="AT326" s="151"/>
      <c r="AU326" s="107"/>
      <c r="AV326" s="107"/>
      <c r="AW326" s="151"/>
      <c r="AX326" s="107"/>
      <c r="AY326" s="107"/>
      <c r="AZ326" s="107"/>
      <c r="BA326" s="107"/>
      <c r="BB326" s="107"/>
      <c r="BC326" s="107"/>
      <c r="BD326" s="107"/>
      <c r="BE326" s="107"/>
      <c r="BF326" s="107"/>
      <c r="BG326" s="107"/>
      <c r="BH326" s="107"/>
      <c r="BI326" s="143" t="s">
        <v>278</v>
      </c>
      <c r="BJ326" s="139" t="s">
        <v>332</v>
      </c>
      <c r="BK326" s="143" t="s">
        <v>280</v>
      </c>
      <c r="BL326" s="122">
        <v>91</v>
      </c>
      <c r="BM326" s="141">
        <v>46043</v>
      </c>
      <c r="BN326" s="156">
        <v>2160201100</v>
      </c>
      <c r="BO326" s="139">
        <v>469</v>
      </c>
      <c r="BP326" s="141">
        <v>46043</v>
      </c>
      <c r="BQ326" s="153">
        <v>13799010</v>
      </c>
      <c r="BR326" s="120"/>
      <c r="BS326" s="121"/>
      <c r="BT326" s="107"/>
      <c r="BU326" s="107"/>
      <c r="BV326" s="107"/>
      <c r="BW326" s="107"/>
      <c r="BX326" s="107"/>
      <c r="BY326" s="142"/>
      <c r="BZ326" s="151"/>
      <c r="CA326" s="107"/>
      <c r="CB326" s="107"/>
      <c r="CC326" s="151"/>
      <c r="CD326" s="107"/>
      <c r="CE326" s="107"/>
      <c r="CF326" s="108"/>
      <c r="CG326" s="108"/>
      <c r="CH326" s="108"/>
      <c r="CI326" s="108"/>
      <c r="CJ326" s="108"/>
      <c r="CK326" s="108"/>
      <c r="CL326" s="108"/>
      <c r="CM326" s="108"/>
      <c r="CN326" s="108"/>
      <c r="CO326" s="108"/>
      <c r="CP326" s="108"/>
      <c r="CQ326" s="108"/>
      <c r="CR326" s="108"/>
      <c r="CS326" s="147" t="s">
        <v>2130</v>
      </c>
      <c r="CT326" s="99">
        <v>1121926572</v>
      </c>
      <c r="CU326" s="139">
        <v>205</v>
      </c>
      <c r="CV326" s="139" t="s">
        <v>915</v>
      </c>
      <c r="CW326" s="107"/>
      <c r="CX326" s="107"/>
      <c r="CY326" s="143">
        <v>8299</v>
      </c>
      <c r="CZ326" s="143" t="s">
        <v>290</v>
      </c>
      <c r="DA326" s="318">
        <f t="shared" si="15"/>
        <v>13799010</v>
      </c>
      <c r="DB326" s="319">
        <f t="shared" si="16"/>
        <v>0</v>
      </c>
      <c r="DC326" s="318">
        <f t="shared" si="17"/>
        <v>0</v>
      </c>
      <c r="DD326" s="107"/>
      <c r="DE326" s="107"/>
      <c r="DF326" s="107"/>
      <c r="DG326" s="107"/>
      <c r="DH326" s="107"/>
      <c r="DI326" s="107"/>
      <c r="DJ326" s="107"/>
      <c r="DK326" s="107"/>
      <c r="DL326" s="107"/>
      <c r="DM326" s="107"/>
      <c r="DN326" s="107"/>
      <c r="DO326" s="107"/>
      <c r="DP326" s="107"/>
      <c r="DQ326" s="107"/>
      <c r="DR326" s="107"/>
      <c r="DS326" s="107"/>
      <c r="DT326" s="107"/>
      <c r="DU326" s="107"/>
      <c r="DV326" s="107"/>
      <c r="DW326" s="107"/>
      <c r="DX326" s="107"/>
      <c r="DY326" s="107"/>
      <c r="DZ326" s="211" t="s">
        <v>2131</v>
      </c>
      <c r="EA326" s="207" t="s">
        <v>271</v>
      </c>
      <c r="EB326" s="154" t="e">
        <v>#N/A</v>
      </c>
      <c r="EC326" s="142" t="s">
        <v>288</v>
      </c>
    </row>
    <row r="327" spans="1:133" hidden="1" x14ac:dyDescent="0.3">
      <c r="A327" s="145"/>
      <c r="B327" s="145" t="s">
        <v>2134</v>
      </c>
      <c r="C327" s="245">
        <v>1006798953</v>
      </c>
      <c r="D327" s="214" t="s">
        <v>2135</v>
      </c>
      <c r="E327" s="145" t="s">
        <v>291</v>
      </c>
      <c r="F327" s="145" t="s">
        <v>957</v>
      </c>
      <c r="G327" s="98">
        <v>46043</v>
      </c>
      <c r="H327" s="104">
        <v>15470392</v>
      </c>
      <c r="I327" s="145" t="s">
        <v>2066</v>
      </c>
      <c r="J327" s="98">
        <v>46043</v>
      </c>
      <c r="K327" s="98">
        <v>46179</v>
      </c>
      <c r="L327" s="145" t="s">
        <v>288</v>
      </c>
      <c r="M327" s="145" t="s">
        <v>288</v>
      </c>
      <c r="N327" s="145" t="s">
        <v>288</v>
      </c>
      <c r="O327" s="122">
        <v>5</v>
      </c>
      <c r="P327" s="104">
        <v>4629825</v>
      </c>
      <c r="Q327" s="150">
        <v>46043</v>
      </c>
      <c r="R327" s="141">
        <v>46081</v>
      </c>
      <c r="S327" s="104">
        <v>3387677</v>
      </c>
      <c r="T327" s="101">
        <v>46082</v>
      </c>
      <c r="U327" s="101">
        <v>46112</v>
      </c>
      <c r="V327" s="104">
        <v>3387677</v>
      </c>
      <c r="W327" s="141">
        <v>46113</v>
      </c>
      <c r="X327" s="141">
        <v>46142</v>
      </c>
      <c r="Y327" s="104">
        <v>3387677</v>
      </c>
      <c r="Z327" s="141">
        <v>46143</v>
      </c>
      <c r="AA327" s="141">
        <v>46173</v>
      </c>
      <c r="AB327" s="104">
        <v>677536</v>
      </c>
      <c r="AC327" s="141">
        <v>46174</v>
      </c>
      <c r="AD327" s="141">
        <v>46179</v>
      </c>
      <c r="AE327" s="102"/>
      <c r="AF327" s="141"/>
      <c r="AG327" s="141"/>
      <c r="AH327" s="151"/>
      <c r="AI327" s="107"/>
      <c r="AJ327" s="107"/>
      <c r="AK327" s="151"/>
      <c r="AL327" s="107"/>
      <c r="AM327" s="107"/>
      <c r="AN327" s="151"/>
      <c r="AO327" s="107"/>
      <c r="AP327" s="107"/>
      <c r="AQ327" s="151"/>
      <c r="AR327" s="107"/>
      <c r="AS327" s="107"/>
      <c r="AT327" s="151"/>
      <c r="AU327" s="107"/>
      <c r="AV327" s="107"/>
      <c r="AW327" s="151"/>
      <c r="AX327" s="107"/>
      <c r="AY327" s="107"/>
      <c r="AZ327" s="107"/>
      <c r="BA327" s="107"/>
      <c r="BB327" s="107"/>
      <c r="BC327" s="107"/>
      <c r="BD327" s="107"/>
      <c r="BE327" s="107"/>
      <c r="BF327" s="107"/>
      <c r="BG327" s="107"/>
      <c r="BH327" s="107"/>
      <c r="BI327" s="143" t="s">
        <v>278</v>
      </c>
      <c r="BJ327" s="139" t="s">
        <v>332</v>
      </c>
      <c r="BK327" s="143" t="s">
        <v>280</v>
      </c>
      <c r="BL327" s="122">
        <v>91</v>
      </c>
      <c r="BM327" s="141">
        <v>46043</v>
      </c>
      <c r="BN327" s="156">
        <v>2160201100</v>
      </c>
      <c r="BO327" s="139">
        <v>420</v>
      </c>
      <c r="BP327" s="141">
        <v>46043</v>
      </c>
      <c r="BQ327" s="153">
        <v>15470392</v>
      </c>
      <c r="BR327" s="120"/>
      <c r="BS327" s="121"/>
      <c r="BT327" s="107"/>
      <c r="BU327" s="107"/>
      <c r="BV327" s="107"/>
      <c r="BW327" s="107"/>
      <c r="BX327" s="107"/>
      <c r="BY327" s="142"/>
      <c r="BZ327" s="151"/>
      <c r="CA327" s="107"/>
      <c r="CB327" s="107"/>
      <c r="CC327" s="151"/>
      <c r="CD327" s="107"/>
      <c r="CE327" s="107"/>
      <c r="CF327" s="108"/>
      <c r="CG327" s="108"/>
      <c r="CH327" s="108"/>
      <c r="CI327" s="108"/>
      <c r="CJ327" s="108"/>
      <c r="CK327" s="108"/>
      <c r="CL327" s="108"/>
      <c r="CM327" s="108"/>
      <c r="CN327" s="108"/>
      <c r="CO327" s="108"/>
      <c r="CP327" s="108"/>
      <c r="CQ327" s="108"/>
      <c r="CR327" s="108"/>
      <c r="CS327" s="147" t="s">
        <v>2136</v>
      </c>
      <c r="CT327" s="99">
        <v>1006798953</v>
      </c>
      <c r="CU327" s="139">
        <v>205</v>
      </c>
      <c r="CV327" s="139" t="s">
        <v>1056</v>
      </c>
      <c r="CW327" s="107"/>
      <c r="CX327" s="107"/>
      <c r="CY327" s="140">
        <v>7500</v>
      </c>
      <c r="CZ327" s="140" t="s">
        <v>290</v>
      </c>
      <c r="DA327" s="318">
        <f t="shared" si="15"/>
        <v>15470392</v>
      </c>
      <c r="DB327" s="319">
        <f t="shared" si="16"/>
        <v>0</v>
      </c>
      <c r="DC327" s="318">
        <f t="shared" si="17"/>
        <v>0</v>
      </c>
      <c r="DD327" s="107"/>
      <c r="DE327" s="107"/>
      <c r="DF327" s="107"/>
      <c r="DG327" s="107"/>
      <c r="DH327" s="107"/>
      <c r="DI327" s="107"/>
      <c r="DJ327" s="107"/>
      <c r="DK327" s="107"/>
      <c r="DL327" s="107"/>
      <c r="DM327" s="107"/>
      <c r="DN327" s="107"/>
      <c r="DO327" s="107"/>
      <c r="DP327" s="107"/>
      <c r="DQ327" s="107"/>
      <c r="DR327" s="107"/>
      <c r="DS327" s="107"/>
      <c r="DT327" s="107"/>
      <c r="DU327" s="107"/>
      <c r="DV327" s="107"/>
      <c r="DW327" s="107"/>
      <c r="DX327" s="107"/>
      <c r="DY327" s="107"/>
      <c r="DZ327" s="211" t="s">
        <v>2137</v>
      </c>
      <c r="EA327" s="207" t="s">
        <v>271</v>
      </c>
      <c r="EB327" s="154" t="e">
        <v>#N/A</v>
      </c>
      <c r="EC327" s="142" t="s">
        <v>288</v>
      </c>
    </row>
    <row r="328" spans="1:133" hidden="1" x14ac:dyDescent="0.3">
      <c r="A328" s="145"/>
      <c r="B328" s="145" t="s">
        <v>2138</v>
      </c>
      <c r="C328" s="181">
        <v>1121832739</v>
      </c>
      <c r="D328" s="145" t="s">
        <v>958</v>
      </c>
      <c r="E328" s="145" t="s">
        <v>292</v>
      </c>
      <c r="F328" s="145" t="s">
        <v>959</v>
      </c>
      <c r="G328" s="98">
        <v>46043</v>
      </c>
      <c r="H328" s="104">
        <v>12247393</v>
      </c>
      <c r="I328" s="145" t="s">
        <v>2066</v>
      </c>
      <c r="J328" s="98">
        <v>46043</v>
      </c>
      <c r="K328" s="98">
        <v>46179</v>
      </c>
      <c r="L328" s="145" t="s">
        <v>288</v>
      </c>
      <c r="M328" s="145" t="s">
        <v>288</v>
      </c>
      <c r="N328" s="145" t="s">
        <v>288</v>
      </c>
      <c r="O328" s="122">
        <v>5</v>
      </c>
      <c r="P328" s="104">
        <v>3665278</v>
      </c>
      <c r="Q328" s="150">
        <v>46043</v>
      </c>
      <c r="R328" s="141">
        <v>46081</v>
      </c>
      <c r="S328" s="104">
        <v>2681911</v>
      </c>
      <c r="T328" s="101">
        <v>46082</v>
      </c>
      <c r="U328" s="101">
        <v>46112</v>
      </c>
      <c r="V328" s="104">
        <v>2681911</v>
      </c>
      <c r="W328" s="141">
        <v>46113</v>
      </c>
      <c r="X328" s="141">
        <v>46142</v>
      </c>
      <c r="Y328" s="104">
        <v>2681911</v>
      </c>
      <c r="Z328" s="141">
        <v>46143</v>
      </c>
      <c r="AA328" s="141">
        <v>46173</v>
      </c>
      <c r="AB328" s="104">
        <v>536382</v>
      </c>
      <c r="AC328" s="141">
        <v>46174</v>
      </c>
      <c r="AD328" s="141">
        <v>46179</v>
      </c>
      <c r="AE328" s="102"/>
      <c r="AF328" s="141"/>
      <c r="AG328" s="141"/>
      <c r="AH328" s="107"/>
      <c r="AI328" s="141"/>
      <c r="AJ328" s="141"/>
      <c r="AK328" s="151"/>
      <c r="AL328" s="107"/>
      <c r="AM328" s="107"/>
      <c r="AN328" s="151"/>
      <c r="AO328" s="107"/>
      <c r="AP328" s="107"/>
      <c r="AQ328" s="151"/>
      <c r="AR328" s="107"/>
      <c r="AS328" s="107"/>
      <c r="AT328" s="151"/>
      <c r="AU328" s="107"/>
      <c r="AV328" s="107"/>
      <c r="AW328" s="151"/>
      <c r="AX328" s="107"/>
      <c r="AY328" s="107"/>
      <c r="AZ328" s="107"/>
      <c r="BA328" s="107"/>
      <c r="BB328" s="107"/>
      <c r="BC328" s="107"/>
      <c r="BD328" s="107"/>
      <c r="BE328" s="107"/>
      <c r="BF328" s="107"/>
      <c r="BG328" s="107"/>
      <c r="BH328" s="107"/>
      <c r="BI328" s="143" t="s">
        <v>278</v>
      </c>
      <c r="BJ328" s="139" t="s">
        <v>332</v>
      </c>
      <c r="BK328" s="143" t="s">
        <v>280</v>
      </c>
      <c r="BL328" s="122">
        <v>91</v>
      </c>
      <c r="BM328" s="141">
        <v>46043</v>
      </c>
      <c r="BN328" s="156">
        <v>2160201100</v>
      </c>
      <c r="BO328" s="139">
        <v>496</v>
      </c>
      <c r="BP328" s="141">
        <v>46043</v>
      </c>
      <c r="BQ328" s="153">
        <v>12247393</v>
      </c>
      <c r="BR328" s="120"/>
      <c r="BS328" s="121"/>
      <c r="BT328" s="107"/>
      <c r="BU328" s="107"/>
      <c r="BV328" s="107"/>
      <c r="BW328" s="107"/>
      <c r="BX328" s="107"/>
      <c r="BY328" s="142"/>
      <c r="BZ328" s="151"/>
      <c r="CA328" s="107"/>
      <c r="CB328" s="107"/>
      <c r="CC328" s="151"/>
      <c r="CD328" s="107"/>
      <c r="CE328" s="107"/>
      <c r="CF328" s="108"/>
      <c r="CG328" s="108"/>
      <c r="CH328" s="108"/>
      <c r="CI328" s="108"/>
      <c r="CJ328" s="108"/>
      <c r="CK328" s="108"/>
      <c r="CL328" s="108"/>
      <c r="CM328" s="108"/>
      <c r="CN328" s="108"/>
      <c r="CO328" s="108"/>
      <c r="CP328" s="121"/>
      <c r="CQ328" s="108"/>
      <c r="CR328" s="108"/>
      <c r="CS328" s="147" t="s">
        <v>1036</v>
      </c>
      <c r="CT328" s="149">
        <v>1121832739.4000001</v>
      </c>
      <c r="CU328" s="139">
        <v>205</v>
      </c>
      <c r="CV328" s="139" t="s">
        <v>1056</v>
      </c>
      <c r="CW328" s="107"/>
      <c r="CX328" s="107"/>
      <c r="CY328" s="143">
        <v>8211</v>
      </c>
      <c r="CZ328" s="143" t="s">
        <v>290</v>
      </c>
      <c r="DA328" s="318">
        <f t="shared" si="15"/>
        <v>12247393</v>
      </c>
      <c r="DB328" s="319">
        <f t="shared" si="16"/>
        <v>0</v>
      </c>
      <c r="DC328" s="318">
        <f t="shared" si="17"/>
        <v>0</v>
      </c>
      <c r="DD328" s="107"/>
      <c r="DE328" s="107"/>
      <c r="DF328" s="107"/>
      <c r="DG328" s="107"/>
      <c r="DH328" s="107"/>
      <c r="DI328" s="107"/>
      <c r="DJ328" s="107"/>
      <c r="DK328" s="107"/>
      <c r="DL328" s="107"/>
      <c r="DM328" s="107"/>
      <c r="DN328" s="107"/>
      <c r="DO328" s="107"/>
      <c r="DP328" s="107"/>
      <c r="DQ328" s="107"/>
      <c r="DR328" s="107"/>
      <c r="DS328" s="107"/>
      <c r="DT328" s="107"/>
      <c r="DU328" s="107"/>
      <c r="DV328" s="107"/>
      <c r="DW328" s="107"/>
      <c r="DX328" s="107"/>
      <c r="DY328" s="107"/>
      <c r="DZ328" s="211" t="s">
        <v>2139</v>
      </c>
      <c r="EA328" s="207" t="s">
        <v>271</v>
      </c>
      <c r="EB328" s="154" t="e">
        <v>#N/A</v>
      </c>
      <c r="EC328" s="142" t="s">
        <v>288</v>
      </c>
    </row>
    <row r="329" spans="1:133" hidden="1" x14ac:dyDescent="0.3">
      <c r="A329" s="145"/>
      <c r="B329" s="145" t="s">
        <v>2140</v>
      </c>
      <c r="C329" s="181">
        <v>1016056089</v>
      </c>
      <c r="D329" s="145" t="s">
        <v>961</v>
      </c>
      <c r="E329" s="145" t="s">
        <v>291</v>
      </c>
      <c r="F329" s="145" t="s">
        <v>960</v>
      </c>
      <c r="G329" s="98">
        <v>46043</v>
      </c>
      <c r="H329" s="104">
        <v>15470392</v>
      </c>
      <c r="I329" s="145" t="s">
        <v>2066</v>
      </c>
      <c r="J329" s="98">
        <v>46043</v>
      </c>
      <c r="K329" s="98">
        <v>46179</v>
      </c>
      <c r="L329" s="145" t="s">
        <v>288</v>
      </c>
      <c r="M329" s="145" t="s">
        <v>288</v>
      </c>
      <c r="N329" s="145" t="s">
        <v>288</v>
      </c>
      <c r="O329" s="122">
        <v>5</v>
      </c>
      <c r="P329" s="104">
        <v>4629825</v>
      </c>
      <c r="Q329" s="150">
        <v>46043</v>
      </c>
      <c r="R329" s="141">
        <v>46081</v>
      </c>
      <c r="S329" s="104">
        <v>3387677</v>
      </c>
      <c r="T329" s="101">
        <v>46082</v>
      </c>
      <c r="U329" s="101">
        <v>46112</v>
      </c>
      <c r="V329" s="104">
        <v>3387677</v>
      </c>
      <c r="W329" s="141">
        <v>46113</v>
      </c>
      <c r="X329" s="141">
        <v>46142</v>
      </c>
      <c r="Y329" s="104">
        <v>3387677</v>
      </c>
      <c r="Z329" s="141">
        <v>46143</v>
      </c>
      <c r="AA329" s="141">
        <v>46173</v>
      </c>
      <c r="AB329" s="104">
        <v>677536</v>
      </c>
      <c r="AC329" s="141">
        <v>46174</v>
      </c>
      <c r="AD329" s="141">
        <v>46179</v>
      </c>
      <c r="AE329" s="102"/>
      <c r="AF329" s="141"/>
      <c r="AG329" s="141"/>
      <c r="AH329" s="107"/>
      <c r="AI329" s="141"/>
      <c r="AJ329" s="141"/>
      <c r="AK329" s="151"/>
      <c r="AL329" s="107"/>
      <c r="AM329" s="107"/>
      <c r="AN329" s="151"/>
      <c r="AO329" s="107"/>
      <c r="AP329" s="107"/>
      <c r="AQ329" s="151"/>
      <c r="AR329" s="107"/>
      <c r="AS329" s="107"/>
      <c r="AT329" s="151"/>
      <c r="AU329" s="107"/>
      <c r="AV329" s="107"/>
      <c r="AW329" s="151"/>
      <c r="AX329" s="107"/>
      <c r="AY329" s="107"/>
      <c r="AZ329" s="107"/>
      <c r="BA329" s="107"/>
      <c r="BB329" s="107"/>
      <c r="BC329" s="107"/>
      <c r="BD329" s="107"/>
      <c r="BE329" s="107"/>
      <c r="BF329" s="107"/>
      <c r="BG329" s="107"/>
      <c r="BH329" s="107"/>
      <c r="BI329" s="143" t="s">
        <v>278</v>
      </c>
      <c r="BJ329" s="139" t="s">
        <v>332</v>
      </c>
      <c r="BK329" s="143" t="s">
        <v>280</v>
      </c>
      <c r="BL329" s="122">
        <v>91</v>
      </c>
      <c r="BM329" s="141">
        <v>46043</v>
      </c>
      <c r="BN329" s="156">
        <v>2160201100</v>
      </c>
      <c r="BO329" s="139">
        <v>428</v>
      </c>
      <c r="BP329" s="141">
        <v>46043</v>
      </c>
      <c r="BQ329" s="153">
        <v>15470392</v>
      </c>
      <c r="BR329" s="120"/>
      <c r="BS329" s="121"/>
      <c r="BT329" s="107"/>
      <c r="BU329" s="107"/>
      <c r="BV329" s="107"/>
      <c r="BW329" s="107"/>
      <c r="BX329" s="107"/>
      <c r="BY329" s="142"/>
      <c r="BZ329" s="151"/>
      <c r="CA329" s="107"/>
      <c r="CB329" s="107"/>
      <c r="CC329" s="151"/>
      <c r="CD329" s="107"/>
      <c r="CE329" s="107"/>
      <c r="CF329" s="108"/>
      <c r="CG329" s="108"/>
      <c r="CH329" s="108"/>
      <c r="CI329" s="108"/>
      <c r="CJ329" s="108"/>
      <c r="CK329" s="108"/>
      <c r="CL329" s="108"/>
      <c r="CM329" s="108"/>
      <c r="CN329" s="108"/>
      <c r="CO329" s="108"/>
      <c r="CP329" s="121"/>
      <c r="CQ329" s="108"/>
      <c r="CR329" s="108"/>
      <c r="CS329" s="147" t="s">
        <v>2141</v>
      </c>
      <c r="CT329" s="240">
        <v>1016056089</v>
      </c>
      <c r="CU329" s="139">
        <v>205</v>
      </c>
      <c r="CV329" s="139" t="s">
        <v>1056</v>
      </c>
      <c r="CW329" s="107"/>
      <c r="CX329" s="107"/>
      <c r="CY329" s="170">
        <v>5611</v>
      </c>
      <c r="CZ329" s="140" t="s">
        <v>289</v>
      </c>
      <c r="DA329" s="318">
        <f t="shared" si="15"/>
        <v>15470392</v>
      </c>
      <c r="DB329" s="319">
        <f t="shared" si="16"/>
        <v>0</v>
      </c>
      <c r="DC329" s="318">
        <f t="shared" si="17"/>
        <v>0</v>
      </c>
      <c r="DD329" s="107"/>
      <c r="DE329" s="107"/>
      <c r="DF329" s="107"/>
      <c r="DG329" s="107"/>
      <c r="DH329" s="107"/>
      <c r="DI329" s="107"/>
      <c r="DJ329" s="107"/>
      <c r="DK329" s="107"/>
      <c r="DL329" s="107"/>
      <c r="DM329" s="107"/>
      <c r="DN329" s="107"/>
      <c r="DO329" s="107"/>
      <c r="DP329" s="107"/>
      <c r="DQ329" s="107"/>
      <c r="DR329" s="107"/>
      <c r="DS329" s="107"/>
      <c r="DT329" s="107"/>
      <c r="DU329" s="107"/>
      <c r="DV329" s="107"/>
      <c r="DW329" s="107"/>
      <c r="DX329" s="107"/>
      <c r="DY329" s="107"/>
      <c r="DZ329" s="211" t="s">
        <v>2142</v>
      </c>
      <c r="EA329" s="207" t="s">
        <v>271</v>
      </c>
      <c r="EB329" s="154" t="e">
        <v>#N/A</v>
      </c>
      <c r="EC329" s="142" t="s">
        <v>288</v>
      </c>
    </row>
    <row r="330" spans="1:133" hidden="1" x14ac:dyDescent="0.3">
      <c r="A330" s="145"/>
      <c r="B330" s="145" t="s">
        <v>2143</v>
      </c>
      <c r="C330" s="181">
        <v>1121865537</v>
      </c>
      <c r="D330" s="145" t="s">
        <v>962</v>
      </c>
      <c r="E330" s="145" t="s">
        <v>292</v>
      </c>
      <c r="F330" s="145" t="s">
        <v>963</v>
      </c>
      <c r="G330" s="98">
        <v>46043</v>
      </c>
      <c r="H330" s="104">
        <v>10958201</v>
      </c>
      <c r="I330" s="145" t="s">
        <v>2066</v>
      </c>
      <c r="J330" s="98">
        <v>46043</v>
      </c>
      <c r="K330" s="98">
        <v>46179</v>
      </c>
      <c r="L330" s="145" t="s">
        <v>288</v>
      </c>
      <c r="M330" s="145" t="s">
        <v>288</v>
      </c>
      <c r="N330" s="145" t="s">
        <v>288</v>
      </c>
      <c r="O330" s="122">
        <v>5</v>
      </c>
      <c r="P330" s="104">
        <v>3279462</v>
      </c>
      <c r="Q330" s="150">
        <v>46043</v>
      </c>
      <c r="R330" s="141">
        <v>46081</v>
      </c>
      <c r="S330" s="104">
        <v>2399606</v>
      </c>
      <c r="T330" s="101">
        <v>46082</v>
      </c>
      <c r="U330" s="101">
        <v>46112</v>
      </c>
      <c r="V330" s="104">
        <v>2399606</v>
      </c>
      <c r="W330" s="141">
        <v>46113</v>
      </c>
      <c r="X330" s="141">
        <v>46142</v>
      </c>
      <c r="Y330" s="104">
        <v>2399606</v>
      </c>
      <c r="Z330" s="141">
        <v>46143</v>
      </c>
      <c r="AA330" s="141">
        <v>46173</v>
      </c>
      <c r="AB330" s="104">
        <v>479921</v>
      </c>
      <c r="AC330" s="141">
        <v>46174</v>
      </c>
      <c r="AD330" s="141">
        <v>46179</v>
      </c>
      <c r="AE330" s="102"/>
      <c r="AF330" s="141"/>
      <c r="AG330" s="141"/>
      <c r="AH330" s="151"/>
      <c r="AI330" s="107"/>
      <c r="AJ330" s="107"/>
      <c r="AK330" s="151"/>
      <c r="AL330" s="107"/>
      <c r="AM330" s="107"/>
      <c r="AN330" s="151"/>
      <c r="AO330" s="107"/>
      <c r="AP330" s="107"/>
      <c r="AQ330" s="151"/>
      <c r="AR330" s="107"/>
      <c r="AS330" s="107"/>
      <c r="AT330" s="151"/>
      <c r="AU330" s="107"/>
      <c r="AV330" s="107"/>
      <c r="AW330" s="151"/>
      <c r="AX330" s="107"/>
      <c r="AY330" s="107"/>
      <c r="AZ330" s="107"/>
      <c r="BA330" s="107"/>
      <c r="BB330" s="107"/>
      <c r="BC330" s="107"/>
      <c r="BD330" s="107"/>
      <c r="BE330" s="107"/>
      <c r="BF330" s="107"/>
      <c r="BG330" s="107"/>
      <c r="BH330" s="107"/>
      <c r="BI330" s="143" t="s">
        <v>278</v>
      </c>
      <c r="BJ330" s="139" t="s">
        <v>332</v>
      </c>
      <c r="BK330" s="143" t="s">
        <v>280</v>
      </c>
      <c r="BL330" s="122">
        <v>91</v>
      </c>
      <c r="BM330" s="141">
        <v>46043</v>
      </c>
      <c r="BN330" s="156">
        <v>2160201100</v>
      </c>
      <c r="BO330" s="139">
        <v>453</v>
      </c>
      <c r="BP330" s="141">
        <v>46043</v>
      </c>
      <c r="BQ330" s="153">
        <v>10958201</v>
      </c>
      <c r="BR330" s="120"/>
      <c r="BS330" s="121"/>
      <c r="BT330" s="107"/>
      <c r="BU330" s="107"/>
      <c r="BV330" s="107"/>
      <c r="BW330" s="107"/>
      <c r="BX330" s="107"/>
      <c r="BY330" s="142"/>
      <c r="BZ330" s="151"/>
      <c r="CA330" s="107"/>
      <c r="CB330" s="107"/>
      <c r="CC330" s="151"/>
      <c r="CD330" s="107"/>
      <c r="CE330" s="107"/>
      <c r="CF330" s="108"/>
      <c r="CG330" s="108"/>
      <c r="CH330" s="108"/>
      <c r="CI330" s="108"/>
      <c r="CJ330" s="108"/>
      <c r="CK330" s="108"/>
      <c r="CL330" s="108"/>
      <c r="CM330" s="108"/>
      <c r="CN330" s="108"/>
      <c r="CO330" s="108"/>
      <c r="CP330" s="108"/>
      <c r="CQ330" s="108"/>
      <c r="CR330" s="108"/>
      <c r="CS330" s="147" t="s">
        <v>1037</v>
      </c>
      <c r="CT330" s="148">
        <v>1121865537</v>
      </c>
      <c r="CU330" s="139">
        <v>205</v>
      </c>
      <c r="CV330" s="139" t="s">
        <v>1057</v>
      </c>
      <c r="CW330" s="107"/>
      <c r="CX330" s="107"/>
      <c r="CY330" s="143">
        <v>7490</v>
      </c>
      <c r="CZ330" s="143" t="s">
        <v>290</v>
      </c>
      <c r="DA330" s="318">
        <f t="shared" si="15"/>
        <v>10958201</v>
      </c>
      <c r="DB330" s="319">
        <f t="shared" si="16"/>
        <v>0</v>
      </c>
      <c r="DC330" s="318">
        <f t="shared" si="17"/>
        <v>0</v>
      </c>
      <c r="DD330" s="107"/>
      <c r="DE330" s="107"/>
      <c r="DF330" s="107"/>
      <c r="DG330" s="107"/>
      <c r="DH330" s="107"/>
      <c r="DI330" s="107"/>
      <c r="DJ330" s="107"/>
      <c r="DK330" s="107"/>
      <c r="DL330" s="107"/>
      <c r="DM330" s="107"/>
      <c r="DN330" s="107"/>
      <c r="DO330" s="107"/>
      <c r="DP330" s="107"/>
      <c r="DQ330" s="107"/>
      <c r="DR330" s="107"/>
      <c r="DS330" s="107"/>
      <c r="DT330" s="107"/>
      <c r="DU330" s="107"/>
      <c r="DV330" s="107"/>
      <c r="DW330" s="107"/>
      <c r="DX330" s="107"/>
      <c r="DY330" s="107"/>
      <c r="DZ330" s="211" t="s">
        <v>2144</v>
      </c>
      <c r="EA330" s="207" t="s">
        <v>271</v>
      </c>
      <c r="EB330" s="154" t="e">
        <v>#N/A</v>
      </c>
      <c r="EC330" s="142" t="s">
        <v>288</v>
      </c>
    </row>
    <row r="331" spans="1:133" hidden="1" x14ac:dyDescent="0.3">
      <c r="A331" s="107"/>
      <c r="B331" s="145" t="s">
        <v>2145</v>
      </c>
      <c r="C331" s="181">
        <v>1121876092</v>
      </c>
      <c r="D331" s="145" t="s">
        <v>964</v>
      </c>
      <c r="E331" s="145" t="s">
        <v>291</v>
      </c>
      <c r="F331" s="145" t="s">
        <v>965</v>
      </c>
      <c r="G331" s="98">
        <v>46043</v>
      </c>
      <c r="H331" s="104">
        <v>15470392</v>
      </c>
      <c r="I331" s="145" t="s">
        <v>2066</v>
      </c>
      <c r="J331" s="98">
        <v>46043</v>
      </c>
      <c r="K331" s="98">
        <v>46179</v>
      </c>
      <c r="L331" s="145" t="s">
        <v>288</v>
      </c>
      <c r="M331" s="145" t="s">
        <v>288</v>
      </c>
      <c r="N331" s="145" t="s">
        <v>288</v>
      </c>
      <c r="O331" s="122">
        <v>5</v>
      </c>
      <c r="P331" s="104">
        <v>4629825</v>
      </c>
      <c r="Q331" s="150">
        <v>46043</v>
      </c>
      <c r="R331" s="141">
        <v>46081</v>
      </c>
      <c r="S331" s="104">
        <v>3387677</v>
      </c>
      <c r="T331" s="101">
        <v>46082</v>
      </c>
      <c r="U331" s="101">
        <v>46112</v>
      </c>
      <c r="V331" s="104">
        <v>3387677</v>
      </c>
      <c r="W331" s="141">
        <v>46113</v>
      </c>
      <c r="X331" s="141">
        <v>46142</v>
      </c>
      <c r="Y331" s="104">
        <v>3387677</v>
      </c>
      <c r="Z331" s="141">
        <v>46143</v>
      </c>
      <c r="AA331" s="141">
        <v>46173</v>
      </c>
      <c r="AB331" s="104">
        <v>677536</v>
      </c>
      <c r="AC331" s="141">
        <v>46174</v>
      </c>
      <c r="AD331" s="141">
        <v>46179</v>
      </c>
      <c r="AE331" s="102"/>
      <c r="AF331" s="141"/>
      <c r="AG331" s="141"/>
      <c r="AH331" s="107"/>
      <c r="AI331" s="141"/>
      <c r="AJ331" s="141"/>
      <c r="AK331" s="151"/>
      <c r="AL331" s="107"/>
      <c r="AM331" s="107"/>
      <c r="AN331" s="151"/>
      <c r="AO331" s="107"/>
      <c r="AP331" s="107"/>
      <c r="AQ331" s="151"/>
      <c r="AR331" s="107"/>
      <c r="AS331" s="107"/>
      <c r="AT331" s="151"/>
      <c r="AU331" s="107"/>
      <c r="AV331" s="107"/>
      <c r="AW331" s="151"/>
      <c r="AX331" s="107"/>
      <c r="AY331" s="107"/>
      <c r="AZ331" s="107"/>
      <c r="BA331" s="107"/>
      <c r="BB331" s="107"/>
      <c r="BC331" s="107"/>
      <c r="BD331" s="107"/>
      <c r="BE331" s="107"/>
      <c r="BF331" s="107"/>
      <c r="BG331" s="107"/>
      <c r="BH331" s="107"/>
      <c r="BI331" s="143" t="s">
        <v>278</v>
      </c>
      <c r="BJ331" s="139" t="s">
        <v>332</v>
      </c>
      <c r="BK331" s="143" t="s">
        <v>280</v>
      </c>
      <c r="BL331" s="122">
        <v>91</v>
      </c>
      <c r="BM331" s="141">
        <v>46043</v>
      </c>
      <c r="BN331" s="156">
        <v>2160201100</v>
      </c>
      <c r="BO331" s="139">
        <v>457</v>
      </c>
      <c r="BP331" s="141">
        <v>46043</v>
      </c>
      <c r="BQ331" s="153">
        <v>15470392</v>
      </c>
      <c r="BR331" s="120"/>
      <c r="BS331" s="121"/>
      <c r="BT331" s="107"/>
      <c r="BU331" s="107"/>
      <c r="BV331" s="107"/>
      <c r="BW331" s="107"/>
      <c r="BX331" s="107"/>
      <c r="BY331" s="142"/>
      <c r="BZ331" s="151"/>
      <c r="CA331" s="107"/>
      <c r="CB331" s="107"/>
      <c r="CC331" s="151"/>
      <c r="CD331" s="107"/>
      <c r="CE331" s="107"/>
      <c r="CF331" s="108"/>
      <c r="CG331" s="108"/>
      <c r="CH331" s="108"/>
      <c r="CI331" s="108"/>
      <c r="CJ331" s="108"/>
      <c r="CK331" s="108"/>
      <c r="CL331" s="108"/>
      <c r="CM331" s="108"/>
      <c r="CN331" s="108"/>
      <c r="CO331" s="108"/>
      <c r="CP331" s="121"/>
      <c r="CQ331" s="108"/>
      <c r="CR331" s="108"/>
      <c r="CS331" s="147" t="s">
        <v>1038</v>
      </c>
      <c r="CT331" s="148">
        <v>1121876092</v>
      </c>
      <c r="CU331" s="139">
        <v>205</v>
      </c>
      <c r="CV331" s="139" t="s">
        <v>1058</v>
      </c>
      <c r="CW331" s="107"/>
      <c r="CX331" s="107"/>
      <c r="CY331" s="143">
        <v>7500</v>
      </c>
      <c r="CZ331" s="143" t="s">
        <v>290</v>
      </c>
      <c r="DA331" s="318">
        <f t="shared" si="15"/>
        <v>15470392</v>
      </c>
      <c r="DB331" s="319">
        <f t="shared" si="16"/>
        <v>0</v>
      </c>
      <c r="DC331" s="318">
        <f t="shared" si="17"/>
        <v>0</v>
      </c>
      <c r="DD331" s="107"/>
      <c r="DE331" s="107"/>
      <c r="DF331" s="107"/>
      <c r="DG331" s="107"/>
      <c r="DH331" s="107"/>
      <c r="DI331" s="107"/>
      <c r="DJ331" s="107"/>
      <c r="DK331" s="107"/>
      <c r="DL331" s="107"/>
      <c r="DM331" s="107"/>
      <c r="DN331" s="107"/>
      <c r="DO331" s="107"/>
      <c r="DP331" s="107"/>
      <c r="DQ331" s="107"/>
      <c r="DR331" s="107"/>
      <c r="DS331" s="107"/>
      <c r="DT331" s="107"/>
      <c r="DU331" s="107"/>
      <c r="DV331" s="107"/>
      <c r="DW331" s="107"/>
      <c r="DX331" s="107"/>
      <c r="DY331" s="107"/>
      <c r="DZ331" s="211" t="s">
        <v>2146</v>
      </c>
      <c r="EA331" s="207" t="s">
        <v>271</v>
      </c>
      <c r="EB331" s="154" t="e">
        <v>#N/A</v>
      </c>
      <c r="EC331" s="142" t="s">
        <v>288</v>
      </c>
    </row>
    <row r="332" spans="1:133" hidden="1" x14ac:dyDescent="0.3">
      <c r="A332" s="145"/>
      <c r="B332" s="145" t="s">
        <v>2147</v>
      </c>
      <c r="C332" s="181">
        <v>40390097</v>
      </c>
      <c r="D332" s="145" t="s">
        <v>966</v>
      </c>
      <c r="E332" s="145" t="s">
        <v>291</v>
      </c>
      <c r="F332" s="145" t="s">
        <v>967</v>
      </c>
      <c r="G332" s="98">
        <v>46043</v>
      </c>
      <c r="H332" s="104">
        <v>18693394</v>
      </c>
      <c r="I332" s="145" t="s">
        <v>2066</v>
      </c>
      <c r="J332" s="98">
        <v>46043</v>
      </c>
      <c r="K332" s="98">
        <v>46179</v>
      </c>
      <c r="L332" s="145" t="s">
        <v>288</v>
      </c>
      <c r="M332" s="145" t="s">
        <v>288</v>
      </c>
      <c r="N332" s="145" t="s">
        <v>288</v>
      </c>
      <c r="O332" s="122">
        <v>5</v>
      </c>
      <c r="P332" s="104">
        <v>5594373</v>
      </c>
      <c r="Q332" s="150">
        <v>46043</v>
      </c>
      <c r="R332" s="141">
        <v>46081</v>
      </c>
      <c r="S332" s="104">
        <v>4093444</v>
      </c>
      <c r="T332" s="101">
        <v>46082</v>
      </c>
      <c r="U332" s="101">
        <v>46112</v>
      </c>
      <c r="V332" s="104">
        <v>4093444</v>
      </c>
      <c r="W332" s="141">
        <v>46113</v>
      </c>
      <c r="X332" s="141">
        <v>46142</v>
      </c>
      <c r="Y332" s="104">
        <v>4093444</v>
      </c>
      <c r="Z332" s="141">
        <v>46143</v>
      </c>
      <c r="AA332" s="141">
        <v>46173</v>
      </c>
      <c r="AB332" s="104">
        <v>818689</v>
      </c>
      <c r="AC332" s="141">
        <v>46174</v>
      </c>
      <c r="AD332" s="141">
        <v>46179</v>
      </c>
      <c r="AE332" s="102"/>
      <c r="AF332" s="141"/>
      <c r="AG332" s="141"/>
      <c r="AH332" s="151"/>
      <c r="AI332" s="107"/>
      <c r="AJ332" s="107"/>
      <c r="AK332" s="151"/>
      <c r="AL332" s="107"/>
      <c r="AM332" s="107"/>
      <c r="AN332" s="151"/>
      <c r="AO332" s="107"/>
      <c r="AP332" s="107"/>
      <c r="AQ332" s="151"/>
      <c r="AR332" s="107"/>
      <c r="AS332" s="107"/>
      <c r="AT332" s="151"/>
      <c r="AU332" s="107"/>
      <c r="AV332" s="107"/>
      <c r="AW332" s="151"/>
      <c r="AX332" s="107"/>
      <c r="AY332" s="107"/>
      <c r="AZ332" s="107"/>
      <c r="BA332" s="107"/>
      <c r="BB332" s="107"/>
      <c r="BC332" s="107"/>
      <c r="BD332" s="107"/>
      <c r="BE332" s="107"/>
      <c r="BF332" s="107"/>
      <c r="BG332" s="107"/>
      <c r="BH332" s="107"/>
      <c r="BI332" s="143" t="s">
        <v>278</v>
      </c>
      <c r="BJ332" s="139" t="s">
        <v>332</v>
      </c>
      <c r="BK332" s="143" t="s">
        <v>280</v>
      </c>
      <c r="BL332" s="122">
        <v>91</v>
      </c>
      <c r="BM332" s="141">
        <v>46043</v>
      </c>
      <c r="BN332" s="156">
        <v>2160201100</v>
      </c>
      <c r="BO332" s="139">
        <v>392</v>
      </c>
      <c r="BP332" s="141">
        <v>46043</v>
      </c>
      <c r="BQ332" s="153">
        <v>18693394</v>
      </c>
      <c r="BR332" s="120"/>
      <c r="BS332" s="121"/>
      <c r="BT332" s="107"/>
      <c r="BU332" s="107"/>
      <c r="BV332" s="107"/>
      <c r="BW332" s="107"/>
      <c r="BX332" s="107"/>
      <c r="BY332" s="142"/>
      <c r="BZ332" s="151"/>
      <c r="CA332" s="107"/>
      <c r="CB332" s="107"/>
      <c r="CC332" s="151"/>
      <c r="CD332" s="107"/>
      <c r="CE332" s="107"/>
      <c r="CF332" s="108"/>
      <c r="CG332" s="108"/>
      <c r="CH332" s="108"/>
      <c r="CI332" s="108"/>
      <c r="CJ332" s="108"/>
      <c r="CK332" s="108"/>
      <c r="CL332" s="108"/>
      <c r="CM332" s="108"/>
      <c r="CN332" s="108"/>
      <c r="CO332" s="108"/>
      <c r="CP332" s="108"/>
      <c r="CQ332" s="108"/>
      <c r="CR332" s="108"/>
      <c r="CS332" s="147" t="s">
        <v>2148</v>
      </c>
      <c r="CT332" s="149">
        <v>40390097.100000001</v>
      </c>
      <c r="CU332" s="139">
        <v>205</v>
      </c>
      <c r="CV332" s="139" t="s">
        <v>2149</v>
      </c>
      <c r="CW332" s="107"/>
      <c r="CX332" s="107"/>
      <c r="CY332" s="143">
        <v>7500</v>
      </c>
      <c r="CZ332" s="143" t="s">
        <v>290</v>
      </c>
      <c r="DA332" s="318">
        <f t="shared" si="15"/>
        <v>18693394</v>
      </c>
      <c r="DB332" s="319">
        <f t="shared" si="16"/>
        <v>0</v>
      </c>
      <c r="DC332" s="318">
        <f t="shared" si="17"/>
        <v>0</v>
      </c>
      <c r="DD332" s="107"/>
      <c r="DE332" s="107"/>
      <c r="DF332" s="107"/>
      <c r="DG332" s="107"/>
      <c r="DH332" s="107"/>
      <c r="DI332" s="107"/>
      <c r="DJ332" s="107"/>
      <c r="DK332" s="107"/>
      <c r="DL332" s="107"/>
      <c r="DM332" s="107"/>
      <c r="DN332" s="107"/>
      <c r="DO332" s="107"/>
      <c r="DP332" s="107"/>
      <c r="DQ332" s="107"/>
      <c r="DR332" s="107"/>
      <c r="DS332" s="107"/>
      <c r="DT332" s="107"/>
      <c r="DU332" s="107"/>
      <c r="DV332" s="107"/>
      <c r="DW332" s="107"/>
      <c r="DX332" s="107"/>
      <c r="DY332" s="107"/>
      <c r="DZ332" s="211" t="s">
        <v>2150</v>
      </c>
      <c r="EA332" s="207" t="s">
        <v>271</v>
      </c>
      <c r="EB332" s="154" t="e">
        <v>#N/A</v>
      </c>
      <c r="EC332" s="142" t="s">
        <v>288</v>
      </c>
    </row>
    <row r="333" spans="1:133" hidden="1" x14ac:dyDescent="0.3">
      <c r="A333" s="145"/>
      <c r="B333" s="145" t="s">
        <v>2151</v>
      </c>
      <c r="C333" s="181">
        <v>1121863699</v>
      </c>
      <c r="D333" s="145" t="s">
        <v>968</v>
      </c>
      <c r="E333" s="145" t="s">
        <v>291</v>
      </c>
      <c r="F333" s="145" t="s">
        <v>969</v>
      </c>
      <c r="G333" s="98">
        <v>46043</v>
      </c>
      <c r="H333" s="104">
        <v>13799010</v>
      </c>
      <c r="I333" s="145" t="s">
        <v>2066</v>
      </c>
      <c r="J333" s="98">
        <v>46043</v>
      </c>
      <c r="K333" s="98">
        <v>46179</v>
      </c>
      <c r="L333" s="145" t="s">
        <v>288</v>
      </c>
      <c r="M333" s="145" t="s">
        <v>288</v>
      </c>
      <c r="N333" s="145" t="s">
        <v>288</v>
      </c>
      <c r="O333" s="122">
        <v>5</v>
      </c>
      <c r="P333" s="104">
        <v>4129631</v>
      </c>
      <c r="Q333" s="150">
        <v>46043</v>
      </c>
      <c r="R333" s="141">
        <v>46081</v>
      </c>
      <c r="S333" s="104">
        <v>3021681</v>
      </c>
      <c r="T333" s="101">
        <v>46082</v>
      </c>
      <c r="U333" s="101">
        <v>46112</v>
      </c>
      <c r="V333" s="104">
        <v>3021681</v>
      </c>
      <c r="W333" s="141">
        <v>46113</v>
      </c>
      <c r="X333" s="141">
        <v>46142</v>
      </c>
      <c r="Y333" s="104">
        <v>3021681</v>
      </c>
      <c r="Z333" s="141">
        <v>46143</v>
      </c>
      <c r="AA333" s="141">
        <v>46173</v>
      </c>
      <c r="AB333" s="104">
        <v>604336</v>
      </c>
      <c r="AC333" s="141">
        <v>46174</v>
      </c>
      <c r="AD333" s="141">
        <v>46179</v>
      </c>
      <c r="AE333" s="102"/>
      <c r="AF333" s="141"/>
      <c r="AG333" s="141"/>
      <c r="AH333" s="107"/>
      <c r="AI333" s="141"/>
      <c r="AJ333" s="141"/>
      <c r="AK333" s="151"/>
      <c r="AL333" s="107"/>
      <c r="AM333" s="107"/>
      <c r="AN333" s="151"/>
      <c r="AO333" s="107"/>
      <c r="AP333" s="107"/>
      <c r="AQ333" s="151"/>
      <c r="AR333" s="107"/>
      <c r="AS333" s="107"/>
      <c r="AT333" s="151"/>
      <c r="AU333" s="107"/>
      <c r="AV333" s="107"/>
      <c r="AW333" s="151"/>
      <c r="AX333" s="107"/>
      <c r="AY333" s="107"/>
      <c r="AZ333" s="107"/>
      <c r="BA333" s="107"/>
      <c r="BB333" s="107"/>
      <c r="BC333" s="107"/>
      <c r="BD333" s="107"/>
      <c r="BE333" s="107"/>
      <c r="BF333" s="107"/>
      <c r="BG333" s="107"/>
      <c r="BH333" s="107"/>
      <c r="BI333" s="143" t="s">
        <v>278</v>
      </c>
      <c r="BJ333" s="139" t="s">
        <v>332</v>
      </c>
      <c r="BK333" s="143" t="s">
        <v>280</v>
      </c>
      <c r="BL333" s="122">
        <v>91</v>
      </c>
      <c r="BM333" s="141">
        <v>46043</v>
      </c>
      <c r="BN333" s="156">
        <v>2160201100</v>
      </c>
      <c r="BO333" s="139">
        <v>452</v>
      </c>
      <c r="BP333" s="141">
        <v>46043</v>
      </c>
      <c r="BQ333" s="153">
        <v>13799010</v>
      </c>
      <c r="BR333" s="120"/>
      <c r="BS333" s="121"/>
      <c r="BT333" s="107"/>
      <c r="BU333" s="107"/>
      <c r="BV333" s="107"/>
      <c r="BW333" s="107"/>
      <c r="BX333" s="107"/>
      <c r="BY333" s="142"/>
      <c r="BZ333" s="151"/>
      <c r="CA333" s="107"/>
      <c r="CB333" s="107"/>
      <c r="CC333" s="151"/>
      <c r="CD333" s="107"/>
      <c r="CE333" s="107"/>
      <c r="CF333" s="108"/>
      <c r="CG333" s="108"/>
      <c r="CH333" s="108"/>
      <c r="CI333" s="108"/>
      <c r="CJ333" s="108"/>
      <c r="CK333" s="108"/>
      <c r="CL333" s="108"/>
      <c r="CM333" s="108"/>
      <c r="CN333" s="108"/>
      <c r="CO333" s="108"/>
      <c r="CP333" s="121"/>
      <c r="CQ333" s="108"/>
      <c r="CR333" s="108"/>
      <c r="CS333" s="147" t="s">
        <v>1039</v>
      </c>
      <c r="CT333" s="148">
        <v>1121863699</v>
      </c>
      <c r="CU333" s="139">
        <v>205</v>
      </c>
      <c r="CV333" s="139" t="s">
        <v>1059</v>
      </c>
      <c r="CW333" s="107"/>
      <c r="CX333" s="107"/>
      <c r="CY333" s="143">
        <v>7500</v>
      </c>
      <c r="CZ333" s="143" t="s">
        <v>290</v>
      </c>
      <c r="DA333" s="318">
        <f t="shared" si="15"/>
        <v>13799010</v>
      </c>
      <c r="DB333" s="319">
        <f t="shared" si="16"/>
        <v>0</v>
      </c>
      <c r="DC333" s="318">
        <f t="shared" si="17"/>
        <v>0</v>
      </c>
      <c r="DD333" s="107"/>
      <c r="DE333" s="107"/>
      <c r="DF333" s="107"/>
      <c r="DG333" s="107"/>
      <c r="DH333" s="107"/>
      <c r="DI333" s="107"/>
      <c r="DJ333" s="107"/>
      <c r="DK333" s="107"/>
      <c r="DL333" s="107"/>
      <c r="DM333" s="107"/>
      <c r="DN333" s="107"/>
      <c r="DO333" s="107"/>
      <c r="DP333" s="107"/>
      <c r="DQ333" s="107"/>
      <c r="DR333" s="107"/>
      <c r="DS333" s="107"/>
      <c r="DT333" s="107"/>
      <c r="DU333" s="107"/>
      <c r="DV333" s="107"/>
      <c r="DW333" s="107"/>
      <c r="DX333" s="107"/>
      <c r="DY333" s="107"/>
      <c r="DZ333" s="211" t="s">
        <v>2152</v>
      </c>
      <c r="EA333" s="207" t="s">
        <v>271</v>
      </c>
      <c r="EB333" s="154" t="e">
        <v>#N/A</v>
      </c>
      <c r="EC333" s="142" t="s">
        <v>288</v>
      </c>
    </row>
    <row r="334" spans="1:133" hidden="1" x14ac:dyDescent="0.3">
      <c r="A334" s="145"/>
      <c r="B334" s="145" t="s">
        <v>2153</v>
      </c>
      <c r="C334" s="181">
        <v>1121865681</v>
      </c>
      <c r="D334" s="145" t="s">
        <v>970</v>
      </c>
      <c r="E334" s="145" t="s">
        <v>292</v>
      </c>
      <c r="F334" s="145" t="s">
        <v>971</v>
      </c>
      <c r="G334" s="98">
        <v>46043</v>
      </c>
      <c r="H334" s="104">
        <v>10958201</v>
      </c>
      <c r="I334" s="145" t="s">
        <v>2066</v>
      </c>
      <c r="J334" s="98">
        <v>46043</v>
      </c>
      <c r="K334" s="98">
        <v>46179</v>
      </c>
      <c r="L334" s="145" t="s">
        <v>288</v>
      </c>
      <c r="M334" s="145" t="s">
        <v>288</v>
      </c>
      <c r="N334" s="145" t="s">
        <v>288</v>
      </c>
      <c r="O334" s="122">
        <v>5</v>
      </c>
      <c r="P334" s="104">
        <v>3279462</v>
      </c>
      <c r="Q334" s="150">
        <v>46043</v>
      </c>
      <c r="R334" s="141">
        <v>46081</v>
      </c>
      <c r="S334" s="104">
        <v>2399606</v>
      </c>
      <c r="T334" s="101">
        <v>46082</v>
      </c>
      <c r="U334" s="101">
        <v>46112</v>
      </c>
      <c r="V334" s="104">
        <v>2399606</v>
      </c>
      <c r="W334" s="141">
        <v>46113</v>
      </c>
      <c r="X334" s="141">
        <v>46142</v>
      </c>
      <c r="Y334" s="104">
        <v>2399606</v>
      </c>
      <c r="Z334" s="141">
        <v>46143</v>
      </c>
      <c r="AA334" s="141">
        <v>46173</v>
      </c>
      <c r="AB334" s="104">
        <v>479921</v>
      </c>
      <c r="AC334" s="141">
        <v>46174</v>
      </c>
      <c r="AD334" s="141">
        <v>46179</v>
      </c>
      <c r="AE334" s="102"/>
      <c r="AF334" s="141"/>
      <c r="AG334" s="141"/>
      <c r="AH334" s="151"/>
      <c r="AI334" s="107"/>
      <c r="AJ334" s="107"/>
      <c r="AK334" s="151"/>
      <c r="AL334" s="107"/>
      <c r="AM334" s="107"/>
      <c r="AN334" s="151"/>
      <c r="AO334" s="107"/>
      <c r="AP334" s="107"/>
      <c r="AQ334" s="151"/>
      <c r="AR334" s="107"/>
      <c r="AS334" s="107"/>
      <c r="AT334" s="151"/>
      <c r="AU334" s="107"/>
      <c r="AV334" s="107"/>
      <c r="AW334" s="151"/>
      <c r="AX334" s="107"/>
      <c r="AY334" s="107"/>
      <c r="AZ334" s="107"/>
      <c r="BA334" s="107"/>
      <c r="BB334" s="107"/>
      <c r="BC334" s="107"/>
      <c r="BD334" s="107"/>
      <c r="BE334" s="107"/>
      <c r="BF334" s="107"/>
      <c r="BG334" s="107"/>
      <c r="BH334" s="107"/>
      <c r="BI334" s="143" t="s">
        <v>278</v>
      </c>
      <c r="BJ334" s="139" t="s">
        <v>332</v>
      </c>
      <c r="BK334" s="143" t="s">
        <v>280</v>
      </c>
      <c r="BL334" s="122">
        <v>91</v>
      </c>
      <c r="BM334" s="141">
        <v>46043</v>
      </c>
      <c r="BN334" s="156">
        <v>2160201100</v>
      </c>
      <c r="BO334" s="139">
        <v>454</v>
      </c>
      <c r="BP334" s="141">
        <v>46043</v>
      </c>
      <c r="BQ334" s="153">
        <v>10958201</v>
      </c>
      <c r="BR334" s="120"/>
      <c r="BS334" s="121"/>
      <c r="BT334" s="107"/>
      <c r="BU334" s="107"/>
      <c r="BV334" s="107"/>
      <c r="BW334" s="107"/>
      <c r="BX334" s="107"/>
      <c r="BY334" s="142"/>
      <c r="BZ334" s="151"/>
      <c r="CA334" s="107"/>
      <c r="CB334" s="107"/>
      <c r="CC334" s="151"/>
      <c r="CD334" s="107"/>
      <c r="CE334" s="107"/>
      <c r="CF334" s="108"/>
      <c r="CG334" s="108"/>
      <c r="CH334" s="108"/>
      <c r="CI334" s="108"/>
      <c r="CJ334" s="108"/>
      <c r="CK334" s="108"/>
      <c r="CL334" s="108"/>
      <c r="CM334" s="108"/>
      <c r="CN334" s="108"/>
      <c r="CO334" s="108"/>
      <c r="CP334" s="108"/>
      <c r="CQ334" s="108"/>
      <c r="CR334" s="108"/>
      <c r="CS334" s="147" t="s">
        <v>1037</v>
      </c>
      <c r="CT334" s="149">
        <v>1121865681.8</v>
      </c>
      <c r="CU334" s="139">
        <v>205</v>
      </c>
      <c r="CV334" s="139" t="s">
        <v>1060</v>
      </c>
      <c r="CW334" s="107"/>
      <c r="CX334" s="107"/>
      <c r="CY334" s="143">
        <v>7490</v>
      </c>
      <c r="CZ334" s="143" t="s">
        <v>290</v>
      </c>
      <c r="DA334" s="318">
        <f t="shared" si="15"/>
        <v>10958201</v>
      </c>
      <c r="DB334" s="319">
        <f t="shared" si="16"/>
        <v>0</v>
      </c>
      <c r="DC334" s="318">
        <f t="shared" si="17"/>
        <v>0</v>
      </c>
      <c r="DD334" s="107"/>
      <c r="DE334" s="107"/>
      <c r="DF334" s="107"/>
      <c r="DG334" s="107"/>
      <c r="DH334" s="107"/>
      <c r="DI334" s="107"/>
      <c r="DJ334" s="107"/>
      <c r="DK334" s="107"/>
      <c r="DL334" s="107"/>
      <c r="DM334" s="107"/>
      <c r="DN334" s="107"/>
      <c r="DO334" s="107"/>
      <c r="DP334" s="107"/>
      <c r="DQ334" s="107"/>
      <c r="DR334" s="107"/>
      <c r="DS334" s="107"/>
      <c r="DT334" s="107"/>
      <c r="DU334" s="107"/>
      <c r="DV334" s="107"/>
      <c r="DW334" s="107"/>
      <c r="DX334" s="107"/>
      <c r="DY334" s="107"/>
      <c r="DZ334" s="211" t="s">
        <v>2154</v>
      </c>
      <c r="EA334" s="207" t="s">
        <v>271</v>
      </c>
      <c r="EB334" s="154" t="e">
        <v>#N/A</v>
      </c>
      <c r="EC334" s="142" t="s">
        <v>288</v>
      </c>
    </row>
    <row r="335" spans="1:133" hidden="1" x14ac:dyDescent="0.3">
      <c r="A335" s="145"/>
      <c r="B335" s="145" t="s">
        <v>2155</v>
      </c>
      <c r="C335" s="181">
        <v>24314903</v>
      </c>
      <c r="D335" s="107" t="s">
        <v>972</v>
      </c>
      <c r="E335" s="145" t="s">
        <v>292</v>
      </c>
      <c r="F335" s="145" t="s">
        <v>973</v>
      </c>
      <c r="G335" s="98">
        <v>46043</v>
      </c>
      <c r="H335" s="104">
        <v>10958201</v>
      </c>
      <c r="I335" s="145" t="s">
        <v>2066</v>
      </c>
      <c r="J335" s="98">
        <v>46043</v>
      </c>
      <c r="K335" s="98">
        <v>46179</v>
      </c>
      <c r="L335" s="145" t="s">
        <v>288</v>
      </c>
      <c r="M335" s="145" t="s">
        <v>288</v>
      </c>
      <c r="N335" s="145" t="s">
        <v>288</v>
      </c>
      <c r="O335" s="122">
        <v>5</v>
      </c>
      <c r="P335" s="104">
        <v>3279462</v>
      </c>
      <c r="Q335" s="150">
        <v>46043</v>
      </c>
      <c r="R335" s="141">
        <v>46081</v>
      </c>
      <c r="S335" s="104">
        <v>2399606</v>
      </c>
      <c r="T335" s="101">
        <v>46082</v>
      </c>
      <c r="U335" s="101">
        <v>46112</v>
      </c>
      <c r="V335" s="104">
        <v>2399606</v>
      </c>
      <c r="W335" s="141">
        <v>46113</v>
      </c>
      <c r="X335" s="141">
        <v>46142</v>
      </c>
      <c r="Y335" s="104">
        <v>2399606</v>
      </c>
      <c r="Z335" s="141">
        <v>46143</v>
      </c>
      <c r="AA335" s="141">
        <v>46173</v>
      </c>
      <c r="AB335" s="104">
        <v>479921</v>
      </c>
      <c r="AC335" s="141">
        <v>46174</v>
      </c>
      <c r="AD335" s="141">
        <v>46179</v>
      </c>
      <c r="AE335" s="102"/>
      <c r="AF335" s="141"/>
      <c r="AG335" s="141"/>
      <c r="AH335" s="107"/>
      <c r="AI335" s="141"/>
      <c r="AJ335" s="141"/>
      <c r="AK335" s="151"/>
      <c r="AL335" s="107"/>
      <c r="AM335" s="107"/>
      <c r="AN335" s="151"/>
      <c r="AO335" s="107"/>
      <c r="AP335" s="107"/>
      <c r="AQ335" s="151"/>
      <c r="AR335" s="107"/>
      <c r="AS335" s="107"/>
      <c r="AT335" s="151"/>
      <c r="AU335" s="107"/>
      <c r="AV335" s="107"/>
      <c r="AW335" s="151"/>
      <c r="AX335" s="107"/>
      <c r="AY335" s="107"/>
      <c r="AZ335" s="107"/>
      <c r="BA335" s="107"/>
      <c r="BB335" s="107"/>
      <c r="BC335" s="107"/>
      <c r="BD335" s="107"/>
      <c r="BE335" s="107"/>
      <c r="BF335" s="107"/>
      <c r="BG335" s="107"/>
      <c r="BH335" s="107"/>
      <c r="BI335" s="143" t="s">
        <v>278</v>
      </c>
      <c r="BJ335" s="139" t="s">
        <v>332</v>
      </c>
      <c r="BK335" s="143" t="s">
        <v>280</v>
      </c>
      <c r="BL335" s="122">
        <v>91</v>
      </c>
      <c r="BM335" s="141">
        <v>46043</v>
      </c>
      <c r="BN335" s="156">
        <v>2160201100</v>
      </c>
      <c r="BO335" s="139">
        <v>375</v>
      </c>
      <c r="BP335" s="141">
        <v>46043</v>
      </c>
      <c r="BQ335" s="153">
        <v>10958201</v>
      </c>
      <c r="BR335" s="120"/>
      <c r="BS335" s="121"/>
      <c r="BT335" s="107"/>
      <c r="BU335" s="107"/>
      <c r="BV335" s="107"/>
      <c r="BW335" s="107"/>
      <c r="BX335" s="107"/>
      <c r="BY335" s="142"/>
      <c r="BZ335" s="151"/>
      <c r="CA335" s="107"/>
      <c r="CB335" s="107"/>
      <c r="CC335" s="151"/>
      <c r="CD335" s="107"/>
      <c r="CE335" s="107"/>
      <c r="CF335" s="108"/>
      <c r="CG335" s="108"/>
      <c r="CH335" s="108"/>
      <c r="CI335" s="108"/>
      <c r="CJ335" s="108"/>
      <c r="CK335" s="108"/>
      <c r="CL335" s="108"/>
      <c r="CM335" s="108"/>
      <c r="CN335" s="108"/>
      <c r="CO335" s="108"/>
      <c r="CP335" s="121"/>
      <c r="CQ335" s="108"/>
      <c r="CR335" s="108"/>
      <c r="CS335" s="147" t="s">
        <v>1037</v>
      </c>
      <c r="CT335" s="149">
        <v>24314903</v>
      </c>
      <c r="CU335" s="139">
        <v>205</v>
      </c>
      <c r="CV335" s="139" t="s">
        <v>1061</v>
      </c>
      <c r="CW335" s="107"/>
      <c r="CX335" s="107"/>
      <c r="CY335" s="143">
        <v>7020</v>
      </c>
      <c r="CZ335" s="143" t="s">
        <v>289</v>
      </c>
      <c r="DA335" s="318">
        <f t="shared" si="15"/>
        <v>10958201</v>
      </c>
      <c r="DB335" s="319">
        <f t="shared" si="16"/>
        <v>0</v>
      </c>
      <c r="DC335" s="318">
        <f t="shared" si="17"/>
        <v>0</v>
      </c>
      <c r="DD335" s="107"/>
      <c r="DE335" s="107"/>
      <c r="DF335" s="107"/>
      <c r="DG335" s="107"/>
      <c r="DH335" s="107"/>
      <c r="DI335" s="107"/>
      <c r="DJ335" s="107"/>
      <c r="DK335" s="107"/>
      <c r="DL335" s="107"/>
      <c r="DM335" s="107"/>
      <c r="DN335" s="107"/>
      <c r="DO335" s="107"/>
      <c r="DP335" s="107"/>
      <c r="DQ335" s="107"/>
      <c r="DR335" s="107"/>
      <c r="DS335" s="107"/>
      <c r="DT335" s="107"/>
      <c r="DU335" s="107"/>
      <c r="DV335" s="107"/>
      <c r="DW335" s="107"/>
      <c r="DX335" s="107"/>
      <c r="DY335" s="107"/>
      <c r="DZ335" s="211" t="s">
        <v>2156</v>
      </c>
      <c r="EA335" s="207" t="s">
        <v>271</v>
      </c>
      <c r="EB335" s="154" t="e">
        <v>#N/A</v>
      </c>
      <c r="EC335" s="142" t="s">
        <v>288</v>
      </c>
    </row>
    <row r="336" spans="1:133" hidden="1" x14ac:dyDescent="0.3">
      <c r="A336" s="145"/>
      <c r="B336" s="145" t="s">
        <v>2157</v>
      </c>
      <c r="C336" s="181">
        <v>1085272173</v>
      </c>
      <c r="D336" s="107" t="s">
        <v>1281</v>
      </c>
      <c r="E336" s="145" t="s">
        <v>292</v>
      </c>
      <c r="F336" s="145" t="s">
        <v>1282</v>
      </c>
      <c r="G336" s="98">
        <v>46043</v>
      </c>
      <c r="H336" s="104">
        <v>10958201</v>
      </c>
      <c r="I336" s="145" t="s">
        <v>2066</v>
      </c>
      <c r="J336" s="98">
        <v>46043</v>
      </c>
      <c r="K336" s="98">
        <v>46179</v>
      </c>
      <c r="L336" s="145" t="s">
        <v>288</v>
      </c>
      <c r="M336" s="145" t="s">
        <v>288</v>
      </c>
      <c r="N336" s="145" t="s">
        <v>288</v>
      </c>
      <c r="O336" s="122">
        <v>5</v>
      </c>
      <c r="P336" s="104">
        <v>3279462</v>
      </c>
      <c r="Q336" s="150">
        <v>46043</v>
      </c>
      <c r="R336" s="141">
        <v>46081</v>
      </c>
      <c r="S336" s="104">
        <v>2399606</v>
      </c>
      <c r="T336" s="101">
        <v>46082</v>
      </c>
      <c r="U336" s="101">
        <v>46112</v>
      </c>
      <c r="V336" s="104">
        <v>2399606</v>
      </c>
      <c r="W336" s="141">
        <v>46113</v>
      </c>
      <c r="X336" s="141">
        <v>46142</v>
      </c>
      <c r="Y336" s="104">
        <v>2399606</v>
      </c>
      <c r="Z336" s="141">
        <v>46143</v>
      </c>
      <c r="AA336" s="141">
        <v>46173</v>
      </c>
      <c r="AB336" s="104">
        <v>479921</v>
      </c>
      <c r="AC336" s="141">
        <v>46174</v>
      </c>
      <c r="AD336" s="141">
        <v>46179</v>
      </c>
      <c r="AE336" s="102"/>
      <c r="AF336" s="141"/>
      <c r="AG336" s="141"/>
      <c r="AH336" s="107"/>
      <c r="AI336" s="141"/>
      <c r="AJ336" s="141"/>
      <c r="AK336" s="151"/>
      <c r="AL336" s="107"/>
      <c r="AM336" s="107"/>
      <c r="AN336" s="151"/>
      <c r="AO336" s="107"/>
      <c r="AP336" s="107"/>
      <c r="AQ336" s="151"/>
      <c r="AR336" s="107"/>
      <c r="AS336" s="107"/>
      <c r="AT336" s="151"/>
      <c r="AU336" s="107"/>
      <c r="AV336" s="107"/>
      <c r="AW336" s="151"/>
      <c r="AX336" s="107"/>
      <c r="AY336" s="107"/>
      <c r="AZ336" s="107"/>
      <c r="BA336" s="107"/>
      <c r="BB336" s="107"/>
      <c r="BC336" s="107"/>
      <c r="BD336" s="107"/>
      <c r="BE336" s="107"/>
      <c r="BF336" s="107"/>
      <c r="BG336" s="107"/>
      <c r="BH336" s="107"/>
      <c r="BI336" s="143" t="s">
        <v>278</v>
      </c>
      <c r="BJ336" s="139" t="s">
        <v>332</v>
      </c>
      <c r="BK336" s="143" t="s">
        <v>280</v>
      </c>
      <c r="BL336" s="122">
        <v>91</v>
      </c>
      <c r="BM336" s="141">
        <v>46043</v>
      </c>
      <c r="BN336" s="156">
        <v>2160201100</v>
      </c>
      <c r="BO336" s="139">
        <v>432</v>
      </c>
      <c r="BP336" s="141">
        <v>46043</v>
      </c>
      <c r="BQ336" s="153">
        <v>10958201</v>
      </c>
      <c r="BR336" s="120"/>
      <c r="BS336" s="121"/>
      <c r="BT336" s="107"/>
      <c r="BU336" s="107"/>
      <c r="BV336" s="107"/>
      <c r="BW336" s="107"/>
      <c r="BX336" s="107"/>
      <c r="BY336" s="142"/>
      <c r="BZ336" s="151"/>
      <c r="CA336" s="107"/>
      <c r="CB336" s="107"/>
      <c r="CC336" s="151"/>
      <c r="CD336" s="107"/>
      <c r="CE336" s="107"/>
      <c r="CF336" s="108"/>
      <c r="CG336" s="108"/>
      <c r="CH336" s="108"/>
      <c r="CI336" s="108"/>
      <c r="CJ336" s="108"/>
      <c r="CK336" s="108"/>
      <c r="CL336" s="108"/>
      <c r="CM336" s="108"/>
      <c r="CN336" s="108"/>
      <c r="CO336" s="108"/>
      <c r="CP336" s="121"/>
      <c r="CQ336" s="108"/>
      <c r="CR336" s="108"/>
      <c r="CS336" s="147" t="s">
        <v>1283</v>
      </c>
      <c r="CT336" s="149">
        <v>1085272173</v>
      </c>
      <c r="CU336" s="139">
        <v>205</v>
      </c>
      <c r="CV336" s="139" t="s">
        <v>1062</v>
      </c>
      <c r="CW336" s="107"/>
      <c r="CX336" s="107"/>
      <c r="CY336" s="217">
        <v>7210</v>
      </c>
      <c r="CZ336" s="217" t="s">
        <v>290</v>
      </c>
      <c r="DA336" s="318">
        <f t="shared" si="15"/>
        <v>10958201</v>
      </c>
      <c r="DB336" s="319">
        <f t="shared" si="16"/>
        <v>0</v>
      </c>
      <c r="DC336" s="318">
        <f t="shared" si="17"/>
        <v>0</v>
      </c>
      <c r="DD336" s="107"/>
      <c r="DE336" s="107"/>
      <c r="DF336" s="107"/>
      <c r="DG336" s="107"/>
      <c r="DH336" s="107"/>
      <c r="DI336" s="107"/>
      <c r="DJ336" s="107"/>
      <c r="DK336" s="107"/>
      <c r="DL336" s="107"/>
      <c r="DM336" s="107"/>
      <c r="DN336" s="107"/>
      <c r="DO336" s="107"/>
      <c r="DP336" s="107"/>
      <c r="DQ336" s="107"/>
      <c r="DR336" s="107"/>
      <c r="DS336" s="107"/>
      <c r="DT336" s="107"/>
      <c r="DU336" s="107"/>
      <c r="DV336" s="107"/>
      <c r="DW336" s="107"/>
      <c r="DX336" s="107"/>
      <c r="DY336" s="107"/>
      <c r="DZ336" s="211" t="s">
        <v>2158</v>
      </c>
      <c r="EA336" s="207" t="s">
        <v>271</v>
      </c>
      <c r="EB336" s="154" t="e">
        <v>#N/A</v>
      </c>
      <c r="EC336" s="142" t="s">
        <v>288</v>
      </c>
    </row>
    <row r="337" spans="1:133" hidden="1" x14ac:dyDescent="0.3">
      <c r="A337" s="145"/>
      <c r="B337" s="145" t="s">
        <v>2159</v>
      </c>
      <c r="C337" s="247">
        <v>1001326624</v>
      </c>
      <c r="D337" s="184" t="s">
        <v>2160</v>
      </c>
      <c r="E337" s="145" t="s">
        <v>292</v>
      </c>
      <c r="F337" s="145" t="s">
        <v>1284</v>
      </c>
      <c r="G337" s="98">
        <v>46043</v>
      </c>
      <c r="H337" s="104">
        <v>10958201</v>
      </c>
      <c r="I337" s="145" t="s">
        <v>2066</v>
      </c>
      <c r="J337" s="98">
        <v>46043</v>
      </c>
      <c r="K337" s="98">
        <v>46179</v>
      </c>
      <c r="L337" s="145" t="s">
        <v>288</v>
      </c>
      <c r="M337" s="145" t="s">
        <v>288</v>
      </c>
      <c r="N337" s="145" t="s">
        <v>288</v>
      </c>
      <c r="O337" s="122">
        <v>5</v>
      </c>
      <c r="P337" s="104">
        <v>3279462</v>
      </c>
      <c r="Q337" s="150">
        <v>46043</v>
      </c>
      <c r="R337" s="141">
        <v>46081</v>
      </c>
      <c r="S337" s="104">
        <v>2399606</v>
      </c>
      <c r="T337" s="101">
        <v>46082</v>
      </c>
      <c r="U337" s="101">
        <v>46112</v>
      </c>
      <c r="V337" s="104">
        <v>2399606</v>
      </c>
      <c r="W337" s="141">
        <v>46113</v>
      </c>
      <c r="X337" s="141">
        <v>46142</v>
      </c>
      <c r="Y337" s="104">
        <v>2399606</v>
      </c>
      <c r="Z337" s="141">
        <v>46143</v>
      </c>
      <c r="AA337" s="141">
        <v>46173</v>
      </c>
      <c r="AB337" s="104">
        <v>479921</v>
      </c>
      <c r="AC337" s="141">
        <v>46174</v>
      </c>
      <c r="AD337" s="141">
        <v>46179</v>
      </c>
      <c r="AE337" s="102"/>
      <c r="AF337" s="141"/>
      <c r="AG337" s="141"/>
      <c r="AH337" s="151"/>
      <c r="AI337" s="107"/>
      <c r="AJ337" s="107"/>
      <c r="AK337" s="151"/>
      <c r="AL337" s="107"/>
      <c r="AM337" s="107"/>
      <c r="AN337" s="151"/>
      <c r="AO337" s="107"/>
      <c r="AP337" s="107"/>
      <c r="AQ337" s="151"/>
      <c r="AR337" s="107"/>
      <c r="AS337" s="107"/>
      <c r="AT337" s="151"/>
      <c r="AU337" s="107"/>
      <c r="AV337" s="107"/>
      <c r="AW337" s="151"/>
      <c r="AX337" s="107"/>
      <c r="AY337" s="107"/>
      <c r="AZ337" s="107"/>
      <c r="BA337" s="107"/>
      <c r="BB337" s="107"/>
      <c r="BC337" s="107"/>
      <c r="BD337" s="107"/>
      <c r="BE337" s="107"/>
      <c r="BF337" s="107"/>
      <c r="BG337" s="107"/>
      <c r="BH337" s="107"/>
      <c r="BI337" s="143" t="s">
        <v>278</v>
      </c>
      <c r="BJ337" s="139" t="s">
        <v>332</v>
      </c>
      <c r="BK337" s="143" t="s">
        <v>280</v>
      </c>
      <c r="BL337" s="122">
        <v>91</v>
      </c>
      <c r="BM337" s="141">
        <v>46043</v>
      </c>
      <c r="BN337" s="156">
        <v>2160201100</v>
      </c>
      <c r="BO337" s="139">
        <v>416</v>
      </c>
      <c r="BP337" s="141">
        <v>46043</v>
      </c>
      <c r="BQ337" s="153">
        <v>10958201</v>
      </c>
      <c r="BR337" s="120"/>
      <c r="BS337" s="121"/>
      <c r="BT337" s="107"/>
      <c r="BU337" s="107"/>
      <c r="BV337" s="107"/>
      <c r="BW337" s="107"/>
      <c r="BX337" s="107"/>
      <c r="BY337" s="142"/>
      <c r="BZ337" s="151"/>
      <c r="CA337" s="107"/>
      <c r="CB337" s="107"/>
      <c r="CC337" s="151"/>
      <c r="CD337" s="107"/>
      <c r="CE337" s="107"/>
      <c r="CF337" s="108"/>
      <c r="CG337" s="108"/>
      <c r="CH337" s="108"/>
      <c r="CI337" s="108"/>
      <c r="CJ337" s="108"/>
      <c r="CK337" s="108"/>
      <c r="CL337" s="108"/>
      <c r="CM337" s="108"/>
      <c r="CN337" s="108"/>
      <c r="CO337" s="108"/>
      <c r="CP337" s="108"/>
      <c r="CQ337" s="108"/>
      <c r="CR337" s="108"/>
      <c r="CS337" s="147" t="s">
        <v>1285</v>
      </c>
      <c r="CT337" s="148">
        <v>1001326624</v>
      </c>
      <c r="CU337" s="139">
        <v>205</v>
      </c>
      <c r="CV337" s="139" t="s">
        <v>1286</v>
      </c>
      <c r="CW337" s="107"/>
      <c r="CX337" s="107"/>
      <c r="CY337" s="217">
        <v>8299</v>
      </c>
      <c r="CZ337" s="217" t="s">
        <v>290</v>
      </c>
      <c r="DA337" s="318">
        <f t="shared" si="15"/>
        <v>10958201</v>
      </c>
      <c r="DB337" s="319">
        <f t="shared" si="16"/>
        <v>0</v>
      </c>
      <c r="DC337" s="318">
        <f t="shared" si="17"/>
        <v>0</v>
      </c>
      <c r="DD337" s="107"/>
      <c r="DE337" s="107"/>
      <c r="DF337" s="107"/>
      <c r="DG337" s="107"/>
      <c r="DH337" s="107"/>
      <c r="DI337" s="107"/>
      <c r="DJ337" s="107"/>
      <c r="DK337" s="107"/>
      <c r="DL337" s="107"/>
      <c r="DM337" s="107"/>
      <c r="DN337" s="107"/>
      <c r="DO337" s="107"/>
      <c r="DP337" s="107"/>
      <c r="DQ337" s="107"/>
      <c r="DR337" s="107"/>
      <c r="DS337" s="107"/>
      <c r="DT337" s="107"/>
      <c r="DU337" s="107"/>
      <c r="DV337" s="107"/>
      <c r="DW337" s="107"/>
      <c r="DX337" s="107"/>
      <c r="DY337" s="107"/>
      <c r="DZ337" s="211" t="s">
        <v>2161</v>
      </c>
      <c r="EA337" s="207" t="s">
        <v>271</v>
      </c>
      <c r="EB337" s="154" t="e">
        <v>#N/A</v>
      </c>
      <c r="EC337" s="142" t="s">
        <v>288</v>
      </c>
    </row>
    <row r="338" spans="1:133" hidden="1" x14ac:dyDescent="0.3">
      <c r="A338" s="145"/>
      <c r="B338" s="145" t="s">
        <v>2162</v>
      </c>
      <c r="C338" s="181">
        <v>1193051380</v>
      </c>
      <c r="D338" s="145" t="s">
        <v>1098</v>
      </c>
      <c r="E338" s="145" t="s">
        <v>292</v>
      </c>
      <c r="F338" s="145" t="s">
        <v>1099</v>
      </c>
      <c r="G338" s="98">
        <v>46043</v>
      </c>
      <c r="H338" s="104">
        <v>10958201</v>
      </c>
      <c r="I338" s="145" t="s">
        <v>2066</v>
      </c>
      <c r="J338" s="98">
        <v>46043</v>
      </c>
      <c r="K338" s="98">
        <v>46179</v>
      </c>
      <c r="L338" s="145" t="s">
        <v>288</v>
      </c>
      <c r="M338" s="145" t="s">
        <v>288</v>
      </c>
      <c r="N338" s="145" t="s">
        <v>288</v>
      </c>
      <c r="O338" s="122">
        <v>5</v>
      </c>
      <c r="P338" s="104">
        <v>3279462</v>
      </c>
      <c r="Q338" s="150">
        <v>46043</v>
      </c>
      <c r="R338" s="141">
        <v>46081</v>
      </c>
      <c r="S338" s="104">
        <v>2399606</v>
      </c>
      <c r="T338" s="101">
        <v>46082</v>
      </c>
      <c r="U338" s="101">
        <v>46112</v>
      </c>
      <c r="V338" s="104">
        <v>2399606</v>
      </c>
      <c r="W338" s="141">
        <v>46113</v>
      </c>
      <c r="X338" s="141">
        <v>46142</v>
      </c>
      <c r="Y338" s="104">
        <v>2399606</v>
      </c>
      <c r="Z338" s="141">
        <v>46143</v>
      </c>
      <c r="AA338" s="141">
        <v>46173</v>
      </c>
      <c r="AB338" s="104">
        <v>479921</v>
      </c>
      <c r="AC338" s="141">
        <v>46174</v>
      </c>
      <c r="AD338" s="141">
        <v>46179</v>
      </c>
      <c r="AE338" s="102"/>
      <c r="AF338" s="141"/>
      <c r="AG338" s="141"/>
      <c r="AH338" s="107"/>
      <c r="AI338" s="141"/>
      <c r="AJ338" s="141"/>
      <c r="AK338" s="151"/>
      <c r="AL338" s="107"/>
      <c r="AM338" s="107"/>
      <c r="AN338" s="151"/>
      <c r="AO338" s="107"/>
      <c r="AP338" s="107"/>
      <c r="AQ338" s="151"/>
      <c r="AR338" s="107"/>
      <c r="AS338" s="107"/>
      <c r="AT338" s="151"/>
      <c r="AU338" s="107"/>
      <c r="AV338" s="107"/>
      <c r="AW338" s="151"/>
      <c r="AX338" s="107"/>
      <c r="AY338" s="107"/>
      <c r="AZ338" s="107"/>
      <c r="BA338" s="107"/>
      <c r="BB338" s="107"/>
      <c r="BC338" s="107"/>
      <c r="BD338" s="107"/>
      <c r="BE338" s="107"/>
      <c r="BF338" s="107"/>
      <c r="BG338" s="107"/>
      <c r="BH338" s="107"/>
      <c r="BI338" s="143" t="s">
        <v>278</v>
      </c>
      <c r="BJ338" s="139" t="s">
        <v>332</v>
      </c>
      <c r="BK338" s="143" t="s">
        <v>280</v>
      </c>
      <c r="BL338" s="122">
        <v>91</v>
      </c>
      <c r="BM338" s="141">
        <v>46043</v>
      </c>
      <c r="BN338" s="156">
        <v>2160201100</v>
      </c>
      <c r="BO338" s="139">
        <v>489</v>
      </c>
      <c r="BP338" s="141">
        <v>46043</v>
      </c>
      <c r="BQ338" s="153">
        <v>10958201</v>
      </c>
      <c r="BR338" s="120"/>
      <c r="BS338" s="121"/>
      <c r="BT338" s="107"/>
      <c r="BU338" s="107"/>
      <c r="BV338" s="107"/>
      <c r="BW338" s="107"/>
      <c r="BX338" s="107"/>
      <c r="BY338" s="142"/>
      <c r="BZ338" s="151"/>
      <c r="CA338" s="107"/>
      <c r="CB338" s="107"/>
      <c r="CC338" s="151"/>
      <c r="CD338" s="107"/>
      <c r="CE338" s="107"/>
      <c r="CF338" s="108"/>
      <c r="CG338" s="108"/>
      <c r="CH338" s="108"/>
      <c r="CI338" s="108"/>
      <c r="CJ338" s="108"/>
      <c r="CK338" s="108"/>
      <c r="CL338" s="108"/>
      <c r="CM338" s="108"/>
      <c r="CN338" s="108"/>
      <c r="CO338" s="108"/>
      <c r="CP338" s="121"/>
      <c r="CQ338" s="108"/>
      <c r="CR338" s="108"/>
      <c r="CS338" s="147" t="s">
        <v>1109</v>
      </c>
      <c r="CT338" s="149">
        <v>1193051380.4000001</v>
      </c>
      <c r="CU338" s="139">
        <v>205</v>
      </c>
      <c r="CV338" s="139" t="s">
        <v>1114</v>
      </c>
      <c r="CW338" s="107"/>
      <c r="CX338" s="107"/>
      <c r="CY338" s="143">
        <v>7490</v>
      </c>
      <c r="CZ338" s="143" t="s">
        <v>290</v>
      </c>
      <c r="DA338" s="318">
        <f t="shared" si="15"/>
        <v>10958201</v>
      </c>
      <c r="DB338" s="319">
        <f t="shared" si="16"/>
        <v>0</v>
      </c>
      <c r="DC338" s="318">
        <f t="shared" si="17"/>
        <v>0</v>
      </c>
      <c r="DD338" s="107"/>
      <c r="DE338" s="107"/>
      <c r="DF338" s="107"/>
      <c r="DG338" s="107"/>
      <c r="DH338" s="107"/>
      <c r="DI338" s="107"/>
      <c r="DJ338" s="107"/>
      <c r="DK338" s="107"/>
      <c r="DL338" s="107"/>
      <c r="DM338" s="107"/>
      <c r="DN338" s="107"/>
      <c r="DO338" s="107"/>
      <c r="DP338" s="107"/>
      <c r="DQ338" s="107"/>
      <c r="DR338" s="107"/>
      <c r="DS338" s="107"/>
      <c r="DT338" s="107"/>
      <c r="DU338" s="107"/>
      <c r="DV338" s="107"/>
      <c r="DW338" s="107"/>
      <c r="DX338" s="107"/>
      <c r="DY338" s="107"/>
      <c r="DZ338" s="211" t="s">
        <v>2163</v>
      </c>
      <c r="EA338" s="207" t="s">
        <v>271</v>
      </c>
      <c r="EB338" s="154" t="e">
        <v>#N/A</v>
      </c>
      <c r="EC338" s="142" t="s">
        <v>288</v>
      </c>
    </row>
    <row r="339" spans="1:133" hidden="1" x14ac:dyDescent="0.3">
      <c r="A339" s="145" t="s">
        <v>3011</v>
      </c>
      <c r="B339" s="145" t="s">
        <v>2164</v>
      </c>
      <c r="C339" s="181">
        <v>1121930623</v>
      </c>
      <c r="D339" s="145" t="s">
        <v>1102</v>
      </c>
      <c r="E339" s="145" t="s">
        <v>292</v>
      </c>
      <c r="F339" s="145" t="s">
        <v>1103</v>
      </c>
      <c r="G339" s="98">
        <v>46043</v>
      </c>
      <c r="H339" s="104">
        <v>10958201</v>
      </c>
      <c r="I339" s="145" t="s">
        <v>2066</v>
      </c>
      <c r="J339" s="98">
        <v>46043</v>
      </c>
      <c r="K339" s="98">
        <v>46179</v>
      </c>
      <c r="L339" s="145" t="s">
        <v>288</v>
      </c>
      <c r="M339" s="145" t="s">
        <v>288</v>
      </c>
      <c r="N339" s="145" t="s">
        <v>288</v>
      </c>
      <c r="O339" s="122">
        <v>5</v>
      </c>
      <c r="P339" s="104">
        <v>3279462</v>
      </c>
      <c r="Q339" s="150">
        <v>46043</v>
      </c>
      <c r="R339" s="141">
        <v>46081</v>
      </c>
      <c r="S339" s="104">
        <v>1199803</v>
      </c>
      <c r="T339" s="101">
        <v>46082</v>
      </c>
      <c r="U339" s="101">
        <v>46096</v>
      </c>
      <c r="V339" s="104"/>
      <c r="W339" s="141">
        <v>46113</v>
      </c>
      <c r="X339" s="141">
        <v>46142</v>
      </c>
      <c r="Y339" s="104"/>
      <c r="Z339" s="141">
        <v>46143</v>
      </c>
      <c r="AA339" s="141">
        <v>46173</v>
      </c>
      <c r="AB339" s="104"/>
      <c r="AC339" s="141">
        <v>46174</v>
      </c>
      <c r="AD339" s="141">
        <v>46179</v>
      </c>
      <c r="AE339" s="102"/>
      <c r="AF339" s="141"/>
      <c r="AG339" s="141"/>
      <c r="AH339" s="151"/>
      <c r="AI339" s="107"/>
      <c r="AJ339" s="107"/>
      <c r="AK339" s="151"/>
      <c r="AL339" s="107"/>
      <c r="AM339" s="107"/>
      <c r="AN339" s="151"/>
      <c r="AO339" s="107"/>
      <c r="AP339" s="107"/>
      <c r="AQ339" s="151"/>
      <c r="AR339" s="107"/>
      <c r="AS339" s="107"/>
      <c r="AT339" s="151"/>
      <c r="AU339" s="107"/>
      <c r="AV339" s="107"/>
      <c r="AW339" s="151"/>
      <c r="AX339" s="107"/>
      <c r="AY339" s="107"/>
      <c r="AZ339" s="107"/>
      <c r="BA339" s="107"/>
      <c r="BB339" s="107"/>
      <c r="BC339" s="107"/>
      <c r="BD339" s="107"/>
      <c r="BE339" s="107"/>
      <c r="BF339" s="107"/>
      <c r="BG339" s="107"/>
      <c r="BH339" s="107"/>
      <c r="BI339" s="143" t="s">
        <v>278</v>
      </c>
      <c r="BJ339" s="139" t="s">
        <v>332</v>
      </c>
      <c r="BK339" s="143" t="s">
        <v>280</v>
      </c>
      <c r="BL339" s="122">
        <v>91</v>
      </c>
      <c r="BM339" s="141">
        <v>46043</v>
      </c>
      <c r="BN339" s="156">
        <v>2160201100</v>
      </c>
      <c r="BO339" s="139">
        <v>471</v>
      </c>
      <c r="BP339" s="141">
        <v>46043</v>
      </c>
      <c r="BQ339" s="153">
        <v>10958201</v>
      </c>
      <c r="BR339" s="120"/>
      <c r="BS339" s="121"/>
      <c r="BT339" s="107"/>
      <c r="BU339" s="107"/>
      <c r="BV339" s="107"/>
      <c r="BW339" s="107"/>
      <c r="BX339" s="107"/>
      <c r="BY339" s="142"/>
      <c r="BZ339" s="151"/>
      <c r="CA339" s="107"/>
      <c r="CB339" s="107"/>
      <c r="CC339" s="151"/>
      <c r="CD339" s="107"/>
      <c r="CE339" s="107"/>
      <c r="CF339" s="108"/>
      <c r="CG339" s="108"/>
      <c r="CH339" s="108"/>
      <c r="CI339" s="108"/>
      <c r="CJ339" s="108"/>
      <c r="CK339" s="108"/>
      <c r="CL339" s="108"/>
      <c r="CM339" s="108"/>
      <c r="CN339" s="108"/>
      <c r="CO339" s="108"/>
      <c r="CP339" s="108"/>
      <c r="CQ339" s="108"/>
      <c r="CR339" s="108"/>
      <c r="CS339" s="147" t="s">
        <v>934</v>
      </c>
      <c r="CT339" s="148">
        <v>1121930623</v>
      </c>
      <c r="CU339" s="139">
        <v>205</v>
      </c>
      <c r="CV339" s="139" t="s">
        <v>1115</v>
      </c>
      <c r="CW339" s="107"/>
      <c r="CX339" s="107"/>
      <c r="CY339" s="143">
        <v>7490</v>
      </c>
      <c r="CZ339" s="143" t="s">
        <v>290</v>
      </c>
      <c r="DA339" s="318">
        <f t="shared" si="15"/>
        <v>4479265</v>
      </c>
      <c r="DB339" s="319">
        <f t="shared" si="16"/>
        <v>6478936</v>
      </c>
      <c r="DC339" s="318">
        <f t="shared" si="17"/>
        <v>6478936</v>
      </c>
      <c r="DD339" s="107"/>
      <c r="DE339" s="107"/>
      <c r="DF339" s="107"/>
      <c r="DG339" s="107"/>
      <c r="DH339" s="107"/>
      <c r="DI339" s="107"/>
      <c r="DJ339" s="107"/>
      <c r="DK339" s="107"/>
      <c r="DL339" s="107"/>
      <c r="DM339" s="107"/>
      <c r="DN339" s="107"/>
      <c r="DO339" s="107"/>
      <c r="DP339" s="107"/>
      <c r="DQ339" s="107"/>
      <c r="DR339" s="107"/>
      <c r="DS339" s="107"/>
      <c r="DT339" s="107"/>
      <c r="DU339" s="107"/>
      <c r="DV339" s="107"/>
      <c r="DW339" s="107"/>
      <c r="DX339" s="107"/>
      <c r="DY339" s="107"/>
      <c r="DZ339" s="211" t="s">
        <v>2165</v>
      </c>
      <c r="EA339" s="207" t="s">
        <v>271</v>
      </c>
      <c r="EB339" s="154" t="e">
        <v>#N/A</v>
      </c>
      <c r="EC339" s="142" t="s">
        <v>288</v>
      </c>
    </row>
    <row r="340" spans="1:133" hidden="1" x14ac:dyDescent="0.3">
      <c r="A340" s="145"/>
      <c r="B340" s="145" t="s">
        <v>2166</v>
      </c>
      <c r="C340" s="181">
        <v>1121852024</v>
      </c>
      <c r="D340" s="145" t="s">
        <v>636</v>
      </c>
      <c r="E340" s="145" t="s">
        <v>291</v>
      </c>
      <c r="F340" s="145" t="s">
        <v>637</v>
      </c>
      <c r="G340" s="98">
        <v>46043</v>
      </c>
      <c r="H340" s="104">
        <v>19761449</v>
      </c>
      <c r="I340" s="145" t="s">
        <v>2090</v>
      </c>
      <c r="J340" s="98">
        <v>46043</v>
      </c>
      <c r="K340" s="98">
        <v>46218</v>
      </c>
      <c r="L340" s="145" t="s">
        <v>288</v>
      </c>
      <c r="M340" s="145" t="s">
        <v>288</v>
      </c>
      <c r="N340" s="145" t="s">
        <v>288</v>
      </c>
      <c r="O340" s="122">
        <v>6</v>
      </c>
      <c r="P340" s="104">
        <v>4516903</v>
      </c>
      <c r="Q340" s="150">
        <v>46043</v>
      </c>
      <c r="R340" s="141">
        <v>46081</v>
      </c>
      <c r="S340" s="104">
        <v>3387677</v>
      </c>
      <c r="T340" s="101">
        <v>46082</v>
      </c>
      <c r="U340" s="101">
        <v>46112</v>
      </c>
      <c r="V340" s="104">
        <v>3387677</v>
      </c>
      <c r="W340" s="141">
        <v>46113</v>
      </c>
      <c r="X340" s="141">
        <v>46142</v>
      </c>
      <c r="Y340" s="104">
        <v>3387677</v>
      </c>
      <c r="Z340" s="141">
        <v>46143</v>
      </c>
      <c r="AA340" s="141">
        <v>46173</v>
      </c>
      <c r="AB340" s="104">
        <v>3387677</v>
      </c>
      <c r="AC340" s="141">
        <v>46174</v>
      </c>
      <c r="AD340" s="141">
        <v>46203</v>
      </c>
      <c r="AE340" s="102">
        <v>1693838</v>
      </c>
      <c r="AF340" s="141">
        <v>46204</v>
      </c>
      <c r="AG340" s="141">
        <v>46218</v>
      </c>
      <c r="AH340" s="107"/>
      <c r="AI340" s="141"/>
      <c r="AJ340" s="141"/>
      <c r="AK340" s="151"/>
      <c r="AL340" s="107"/>
      <c r="AM340" s="107"/>
      <c r="AN340" s="151"/>
      <c r="AO340" s="107"/>
      <c r="AP340" s="107"/>
      <c r="AQ340" s="151"/>
      <c r="AR340" s="107"/>
      <c r="AS340" s="107"/>
      <c r="AT340" s="151"/>
      <c r="AU340" s="107"/>
      <c r="AV340" s="107"/>
      <c r="AW340" s="151"/>
      <c r="AX340" s="107"/>
      <c r="AY340" s="107"/>
      <c r="AZ340" s="107"/>
      <c r="BA340" s="107"/>
      <c r="BB340" s="107"/>
      <c r="BC340" s="107"/>
      <c r="BD340" s="107"/>
      <c r="BE340" s="107"/>
      <c r="BF340" s="107"/>
      <c r="BG340" s="107"/>
      <c r="BH340" s="107"/>
      <c r="BI340" s="143" t="s">
        <v>278</v>
      </c>
      <c r="BJ340" s="139" t="s">
        <v>332</v>
      </c>
      <c r="BK340" s="143" t="s">
        <v>280</v>
      </c>
      <c r="BL340" s="122">
        <v>91</v>
      </c>
      <c r="BM340" s="141">
        <v>46043</v>
      </c>
      <c r="BN340" s="156">
        <v>2160201100</v>
      </c>
      <c r="BO340" s="139">
        <v>445</v>
      </c>
      <c r="BP340" s="141">
        <v>46043</v>
      </c>
      <c r="BQ340" s="153">
        <v>19761449</v>
      </c>
      <c r="BR340" s="120"/>
      <c r="BS340" s="121"/>
      <c r="BT340" s="107"/>
      <c r="BU340" s="107"/>
      <c r="BV340" s="107"/>
      <c r="BW340" s="107"/>
      <c r="BX340" s="107"/>
      <c r="BY340" s="142"/>
      <c r="BZ340" s="151"/>
      <c r="CA340" s="107"/>
      <c r="CB340" s="107"/>
      <c r="CC340" s="151"/>
      <c r="CD340" s="107"/>
      <c r="CE340" s="107"/>
      <c r="CF340" s="108"/>
      <c r="CG340" s="108"/>
      <c r="CH340" s="108"/>
      <c r="CI340" s="108"/>
      <c r="CJ340" s="108"/>
      <c r="CK340" s="108"/>
      <c r="CL340" s="108"/>
      <c r="CM340" s="108"/>
      <c r="CN340" s="108"/>
      <c r="CO340" s="108"/>
      <c r="CP340" s="121"/>
      <c r="CQ340" s="108"/>
      <c r="CR340" s="108"/>
      <c r="CS340" s="147" t="s">
        <v>2167</v>
      </c>
      <c r="CT340" s="149">
        <v>1121852024</v>
      </c>
      <c r="CU340" s="139">
        <v>206</v>
      </c>
      <c r="CV340" s="139" t="s">
        <v>788</v>
      </c>
      <c r="CW340" s="107"/>
      <c r="CX340" s="107"/>
      <c r="CY340" s="143">
        <v>7020</v>
      </c>
      <c r="CZ340" s="143" t="s">
        <v>289</v>
      </c>
      <c r="DA340" s="318">
        <f t="shared" si="15"/>
        <v>19761449</v>
      </c>
      <c r="DB340" s="319">
        <f t="shared" si="16"/>
        <v>0</v>
      </c>
      <c r="DC340" s="318">
        <f t="shared" si="17"/>
        <v>0</v>
      </c>
      <c r="DD340" s="107"/>
      <c r="DE340" s="107"/>
      <c r="DF340" s="107"/>
      <c r="DG340" s="107"/>
      <c r="DH340" s="107"/>
      <c r="DI340" s="107"/>
      <c r="DJ340" s="107"/>
      <c r="DK340" s="107"/>
      <c r="DL340" s="107"/>
      <c r="DM340" s="107"/>
      <c r="DN340" s="107"/>
      <c r="DO340" s="107"/>
      <c r="DP340" s="107"/>
      <c r="DQ340" s="107"/>
      <c r="DR340" s="107"/>
      <c r="DS340" s="107"/>
      <c r="DT340" s="107"/>
      <c r="DU340" s="107"/>
      <c r="DV340" s="107"/>
      <c r="DW340" s="107"/>
      <c r="DX340" s="107"/>
      <c r="DY340" s="107"/>
      <c r="DZ340" s="211" t="s">
        <v>2168</v>
      </c>
      <c r="EA340" s="207" t="s">
        <v>271</v>
      </c>
      <c r="EB340" s="154" t="e">
        <v>#N/A</v>
      </c>
      <c r="EC340" s="142" t="s">
        <v>288</v>
      </c>
    </row>
    <row r="341" spans="1:133" hidden="1" x14ac:dyDescent="0.3">
      <c r="A341" s="145"/>
      <c r="B341" s="145" t="s">
        <v>2169</v>
      </c>
      <c r="C341" s="247">
        <v>1121931859</v>
      </c>
      <c r="D341" s="184" t="s">
        <v>1138</v>
      </c>
      <c r="E341" s="145" t="s">
        <v>292</v>
      </c>
      <c r="F341" s="145" t="s">
        <v>639</v>
      </c>
      <c r="G341" s="98">
        <v>46043</v>
      </c>
      <c r="H341" s="104">
        <v>13997702</v>
      </c>
      <c r="I341" s="145" t="s">
        <v>2090</v>
      </c>
      <c r="J341" s="98">
        <v>46043</v>
      </c>
      <c r="K341" s="98">
        <v>46218</v>
      </c>
      <c r="L341" s="145" t="s">
        <v>288</v>
      </c>
      <c r="M341" s="145" t="s">
        <v>288</v>
      </c>
      <c r="N341" s="145" t="s">
        <v>288</v>
      </c>
      <c r="O341" s="122">
        <v>6</v>
      </c>
      <c r="P341" s="104">
        <v>3199475</v>
      </c>
      <c r="Q341" s="150">
        <v>46043</v>
      </c>
      <c r="R341" s="141">
        <v>46081</v>
      </c>
      <c r="S341" s="104">
        <v>2399606</v>
      </c>
      <c r="T341" s="101">
        <v>46082</v>
      </c>
      <c r="U341" s="101">
        <v>46112</v>
      </c>
      <c r="V341" s="104">
        <v>2399606</v>
      </c>
      <c r="W341" s="141">
        <v>46113</v>
      </c>
      <c r="X341" s="141">
        <v>46142</v>
      </c>
      <c r="Y341" s="104">
        <v>2399606</v>
      </c>
      <c r="Z341" s="141">
        <v>46143</v>
      </c>
      <c r="AA341" s="141">
        <v>46173</v>
      </c>
      <c r="AB341" s="104">
        <v>2399606</v>
      </c>
      <c r="AC341" s="141">
        <v>46174</v>
      </c>
      <c r="AD341" s="141">
        <v>46203</v>
      </c>
      <c r="AE341" s="102">
        <v>1199803</v>
      </c>
      <c r="AF341" s="141">
        <v>46204</v>
      </c>
      <c r="AG341" s="141">
        <v>46218</v>
      </c>
      <c r="AH341" s="107"/>
      <c r="AI341" s="141"/>
      <c r="AJ341" s="141"/>
      <c r="AK341" s="151"/>
      <c r="AL341" s="107"/>
      <c r="AM341" s="107"/>
      <c r="AN341" s="151"/>
      <c r="AO341" s="107"/>
      <c r="AP341" s="107"/>
      <c r="AQ341" s="151"/>
      <c r="AR341" s="107"/>
      <c r="AS341" s="107"/>
      <c r="AT341" s="151"/>
      <c r="AU341" s="107"/>
      <c r="AV341" s="107"/>
      <c r="AW341" s="151"/>
      <c r="AX341" s="107"/>
      <c r="AY341" s="107"/>
      <c r="AZ341" s="107"/>
      <c r="BA341" s="107"/>
      <c r="BB341" s="107"/>
      <c r="BC341" s="107"/>
      <c r="BD341" s="107"/>
      <c r="BE341" s="107"/>
      <c r="BF341" s="107"/>
      <c r="BG341" s="107"/>
      <c r="BH341" s="107"/>
      <c r="BI341" s="143" t="s">
        <v>278</v>
      </c>
      <c r="BJ341" s="139" t="s">
        <v>332</v>
      </c>
      <c r="BK341" s="143" t="s">
        <v>280</v>
      </c>
      <c r="BL341" s="122">
        <v>91</v>
      </c>
      <c r="BM341" s="141">
        <v>46043</v>
      </c>
      <c r="BN341" s="156">
        <v>2160201100</v>
      </c>
      <c r="BO341" s="139">
        <v>472</v>
      </c>
      <c r="BP341" s="141">
        <v>46043</v>
      </c>
      <c r="BQ341" s="153">
        <v>13997702</v>
      </c>
      <c r="BR341" s="120"/>
      <c r="BS341" s="121"/>
      <c r="BT341" s="107"/>
      <c r="BU341" s="107"/>
      <c r="BV341" s="107"/>
      <c r="BW341" s="107"/>
      <c r="BX341" s="107"/>
      <c r="BY341" s="142"/>
      <c r="BZ341" s="151"/>
      <c r="CA341" s="107"/>
      <c r="CB341" s="107"/>
      <c r="CC341" s="151"/>
      <c r="CD341" s="107"/>
      <c r="CE341" s="107"/>
      <c r="CF341" s="108"/>
      <c r="CG341" s="108"/>
      <c r="CH341" s="108"/>
      <c r="CI341" s="108"/>
      <c r="CJ341" s="108"/>
      <c r="CK341" s="108"/>
      <c r="CL341" s="108"/>
      <c r="CM341" s="108"/>
      <c r="CN341" s="108"/>
      <c r="CO341" s="108"/>
      <c r="CP341" s="121"/>
      <c r="CQ341" s="108"/>
      <c r="CR341" s="108"/>
      <c r="CS341" s="147" t="s">
        <v>739</v>
      </c>
      <c r="CT341" s="323">
        <v>1121931859</v>
      </c>
      <c r="CU341" s="139">
        <v>206</v>
      </c>
      <c r="CV341" s="139" t="s">
        <v>1207</v>
      </c>
      <c r="CW341" s="107"/>
      <c r="CX341" s="107"/>
      <c r="CY341" s="170">
        <v>7210</v>
      </c>
      <c r="CZ341" s="140" t="s">
        <v>290</v>
      </c>
      <c r="DA341" s="318">
        <f t="shared" si="15"/>
        <v>13997702</v>
      </c>
      <c r="DB341" s="319">
        <f t="shared" si="16"/>
        <v>0</v>
      </c>
      <c r="DC341" s="318">
        <f t="shared" si="17"/>
        <v>0</v>
      </c>
      <c r="DD341" s="107"/>
      <c r="DE341" s="107"/>
      <c r="DF341" s="107"/>
      <c r="DG341" s="107"/>
      <c r="DH341" s="107"/>
      <c r="DI341" s="107"/>
      <c r="DJ341" s="107"/>
      <c r="DK341" s="107"/>
      <c r="DL341" s="107"/>
      <c r="DM341" s="107"/>
      <c r="DN341" s="107"/>
      <c r="DO341" s="107"/>
      <c r="DP341" s="107"/>
      <c r="DQ341" s="107"/>
      <c r="DR341" s="107"/>
      <c r="DS341" s="107"/>
      <c r="DT341" s="107"/>
      <c r="DU341" s="107"/>
      <c r="DV341" s="107"/>
      <c r="DW341" s="107"/>
      <c r="DX341" s="107"/>
      <c r="DY341" s="107"/>
      <c r="DZ341" s="211" t="s">
        <v>2170</v>
      </c>
      <c r="EA341" s="207" t="s">
        <v>271</v>
      </c>
      <c r="EB341" s="154" t="e">
        <v>#N/A</v>
      </c>
      <c r="EC341" s="142" t="s">
        <v>288</v>
      </c>
    </row>
    <row r="342" spans="1:133" hidden="1" x14ac:dyDescent="0.3">
      <c r="A342" s="145"/>
      <c r="B342" s="145" t="s">
        <v>2171</v>
      </c>
      <c r="C342" s="181">
        <v>40404597</v>
      </c>
      <c r="D342" s="145" t="s">
        <v>857</v>
      </c>
      <c r="E342" s="145" t="s">
        <v>292</v>
      </c>
      <c r="F342" s="145" t="s">
        <v>669</v>
      </c>
      <c r="G342" s="98">
        <v>46043</v>
      </c>
      <c r="H342" s="104">
        <v>11758069</v>
      </c>
      <c r="I342" s="145" t="s">
        <v>1086</v>
      </c>
      <c r="J342" s="98">
        <v>46043</v>
      </c>
      <c r="K342" s="98">
        <v>46189</v>
      </c>
      <c r="L342" s="145" t="s">
        <v>288</v>
      </c>
      <c r="M342" s="145" t="s">
        <v>288</v>
      </c>
      <c r="N342" s="145" t="s">
        <v>288</v>
      </c>
      <c r="O342" s="122">
        <v>5</v>
      </c>
      <c r="P342" s="104">
        <v>3279462</v>
      </c>
      <c r="Q342" s="150">
        <v>46043</v>
      </c>
      <c r="R342" s="141">
        <v>46081</v>
      </c>
      <c r="S342" s="104">
        <v>2399606</v>
      </c>
      <c r="T342" s="101">
        <v>46082</v>
      </c>
      <c r="U342" s="101">
        <v>46112</v>
      </c>
      <c r="V342" s="104">
        <v>2399606</v>
      </c>
      <c r="W342" s="141">
        <v>46113</v>
      </c>
      <c r="X342" s="141">
        <v>46142</v>
      </c>
      <c r="Y342" s="104">
        <v>2399606</v>
      </c>
      <c r="Z342" s="141">
        <v>46143</v>
      </c>
      <c r="AA342" s="141">
        <v>46173</v>
      </c>
      <c r="AB342" s="104">
        <v>1279789</v>
      </c>
      <c r="AC342" s="141">
        <v>46174</v>
      </c>
      <c r="AD342" s="141">
        <v>46189</v>
      </c>
      <c r="AE342" s="102"/>
      <c r="AF342" s="141"/>
      <c r="AG342" s="141"/>
      <c r="AH342" s="151"/>
      <c r="AI342" s="107"/>
      <c r="AJ342" s="107"/>
      <c r="AK342" s="151"/>
      <c r="AL342" s="107"/>
      <c r="AM342" s="107"/>
      <c r="AN342" s="151"/>
      <c r="AO342" s="107"/>
      <c r="AP342" s="107"/>
      <c r="AQ342" s="151"/>
      <c r="AR342" s="107"/>
      <c r="AS342" s="107"/>
      <c r="AT342" s="151"/>
      <c r="AU342" s="107"/>
      <c r="AV342" s="107"/>
      <c r="AW342" s="151"/>
      <c r="AX342" s="107"/>
      <c r="AY342" s="107"/>
      <c r="AZ342" s="107"/>
      <c r="BA342" s="107"/>
      <c r="BB342" s="107"/>
      <c r="BC342" s="107"/>
      <c r="BD342" s="107"/>
      <c r="BE342" s="107"/>
      <c r="BF342" s="107"/>
      <c r="BG342" s="107"/>
      <c r="BH342" s="107"/>
      <c r="BI342" s="143" t="s">
        <v>278</v>
      </c>
      <c r="BJ342" s="139" t="s">
        <v>332</v>
      </c>
      <c r="BK342" s="143" t="s">
        <v>280</v>
      </c>
      <c r="BL342" s="122">
        <v>91</v>
      </c>
      <c r="BM342" s="141">
        <v>46043</v>
      </c>
      <c r="BN342" s="156">
        <v>2160201100</v>
      </c>
      <c r="BO342" s="139">
        <v>397</v>
      </c>
      <c r="BP342" s="141">
        <v>46043</v>
      </c>
      <c r="BQ342" s="153">
        <v>11758069</v>
      </c>
      <c r="BR342" s="120"/>
      <c r="BS342" s="121"/>
      <c r="BT342" s="107"/>
      <c r="BU342" s="107"/>
      <c r="BV342" s="107"/>
      <c r="BW342" s="107"/>
      <c r="BX342" s="107"/>
      <c r="BY342" s="142"/>
      <c r="BZ342" s="151"/>
      <c r="CA342" s="107"/>
      <c r="CB342" s="107"/>
      <c r="CC342" s="151"/>
      <c r="CD342" s="107"/>
      <c r="CE342" s="107"/>
      <c r="CF342" s="108"/>
      <c r="CG342" s="108"/>
      <c r="CH342" s="108"/>
      <c r="CI342" s="108"/>
      <c r="CJ342" s="108"/>
      <c r="CK342" s="108"/>
      <c r="CL342" s="108"/>
      <c r="CM342" s="108"/>
      <c r="CN342" s="108"/>
      <c r="CO342" s="108"/>
      <c r="CP342" s="108"/>
      <c r="CQ342" s="108"/>
      <c r="CR342" s="108"/>
      <c r="CS342" s="147" t="s">
        <v>2172</v>
      </c>
      <c r="CT342" s="148">
        <v>40404597</v>
      </c>
      <c r="CU342" s="139">
        <v>189</v>
      </c>
      <c r="CV342" s="139" t="s">
        <v>803</v>
      </c>
      <c r="CW342" s="107"/>
      <c r="CX342" s="107"/>
      <c r="CY342" s="143">
        <v>8299</v>
      </c>
      <c r="CZ342" s="143" t="s">
        <v>290</v>
      </c>
      <c r="DA342" s="318">
        <f t="shared" si="15"/>
        <v>11758069</v>
      </c>
      <c r="DB342" s="319">
        <f t="shared" si="16"/>
        <v>0</v>
      </c>
      <c r="DC342" s="318">
        <f t="shared" si="17"/>
        <v>0</v>
      </c>
      <c r="DD342" s="107"/>
      <c r="DE342" s="107"/>
      <c r="DF342" s="107"/>
      <c r="DG342" s="107"/>
      <c r="DH342" s="107"/>
      <c r="DI342" s="107"/>
      <c r="DJ342" s="107"/>
      <c r="DK342" s="107"/>
      <c r="DL342" s="107"/>
      <c r="DM342" s="107"/>
      <c r="DN342" s="107"/>
      <c r="DO342" s="107"/>
      <c r="DP342" s="107"/>
      <c r="DQ342" s="107"/>
      <c r="DR342" s="107"/>
      <c r="DS342" s="107"/>
      <c r="DT342" s="107"/>
      <c r="DU342" s="107"/>
      <c r="DV342" s="107"/>
      <c r="DW342" s="107"/>
      <c r="DX342" s="107"/>
      <c r="DY342" s="107"/>
      <c r="DZ342" s="211" t="s">
        <v>2173</v>
      </c>
      <c r="EA342" s="207" t="s">
        <v>273</v>
      </c>
      <c r="EB342" s="154" t="e">
        <v>#N/A</v>
      </c>
      <c r="EC342" s="142" t="s">
        <v>288</v>
      </c>
    </row>
    <row r="343" spans="1:133" hidden="1" x14ac:dyDescent="0.3">
      <c r="A343" s="145"/>
      <c r="B343" s="145" t="s">
        <v>2174</v>
      </c>
      <c r="C343" s="181">
        <v>40185370</v>
      </c>
      <c r="D343" s="145" t="s">
        <v>670</v>
      </c>
      <c r="E343" s="145" t="s">
        <v>292</v>
      </c>
      <c r="F343" s="145" t="s">
        <v>671</v>
      </c>
      <c r="G343" s="98">
        <v>46043</v>
      </c>
      <c r="H343" s="104">
        <v>11758069</v>
      </c>
      <c r="I343" s="145" t="s">
        <v>1086</v>
      </c>
      <c r="J343" s="98">
        <v>46043</v>
      </c>
      <c r="K343" s="98">
        <v>46189</v>
      </c>
      <c r="L343" s="145" t="s">
        <v>288</v>
      </c>
      <c r="M343" s="145" t="s">
        <v>288</v>
      </c>
      <c r="N343" s="145" t="s">
        <v>288</v>
      </c>
      <c r="O343" s="122">
        <v>5</v>
      </c>
      <c r="P343" s="104">
        <v>3279462</v>
      </c>
      <c r="Q343" s="150">
        <v>46043</v>
      </c>
      <c r="R343" s="141">
        <v>46081</v>
      </c>
      <c r="S343" s="104">
        <v>2399606</v>
      </c>
      <c r="T343" s="101">
        <v>46082</v>
      </c>
      <c r="U343" s="101">
        <v>46112</v>
      </c>
      <c r="V343" s="104">
        <v>2399606</v>
      </c>
      <c r="W343" s="141">
        <v>46113</v>
      </c>
      <c r="X343" s="141">
        <v>46142</v>
      </c>
      <c r="Y343" s="104">
        <v>2399606</v>
      </c>
      <c r="Z343" s="141">
        <v>46143</v>
      </c>
      <c r="AA343" s="141">
        <v>46173</v>
      </c>
      <c r="AB343" s="104">
        <v>1279789</v>
      </c>
      <c r="AC343" s="141">
        <v>46174</v>
      </c>
      <c r="AD343" s="141">
        <v>46189</v>
      </c>
      <c r="AE343" s="102"/>
      <c r="AF343" s="141"/>
      <c r="AG343" s="141"/>
      <c r="AH343" s="107"/>
      <c r="AI343" s="141"/>
      <c r="AJ343" s="141"/>
      <c r="AK343" s="151"/>
      <c r="AL343" s="107"/>
      <c r="AM343" s="107"/>
      <c r="AN343" s="151"/>
      <c r="AO343" s="107"/>
      <c r="AP343" s="107"/>
      <c r="AQ343" s="151"/>
      <c r="AR343" s="107"/>
      <c r="AS343" s="107"/>
      <c r="AT343" s="151"/>
      <c r="AU343" s="107"/>
      <c r="AV343" s="107"/>
      <c r="AW343" s="151"/>
      <c r="AX343" s="107"/>
      <c r="AY343" s="107"/>
      <c r="AZ343" s="107"/>
      <c r="BA343" s="107"/>
      <c r="BB343" s="107"/>
      <c r="BC343" s="107"/>
      <c r="BD343" s="107"/>
      <c r="BE343" s="107"/>
      <c r="BF343" s="107"/>
      <c r="BG343" s="107"/>
      <c r="BH343" s="107"/>
      <c r="BI343" s="143" t="s">
        <v>278</v>
      </c>
      <c r="BJ343" s="139" t="s">
        <v>332</v>
      </c>
      <c r="BK343" s="143" t="s">
        <v>280</v>
      </c>
      <c r="BL343" s="122">
        <v>91</v>
      </c>
      <c r="BM343" s="141">
        <v>46043</v>
      </c>
      <c r="BN343" s="156">
        <v>2160201100</v>
      </c>
      <c r="BO343" s="139">
        <v>379</v>
      </c>
      <c r="BP343" s="141">
        <v>46043</v>
      </c>
      <c r="BQ343" s="153">
        <v>11758069</v>
      </c>
      <c r="BR343" s="120"/>
      <c r="BS343" s="121"/>
      <c r="BT343" s="107"/>
      <c r="BU343" s="107"/>
      <c r="BV343" s="107"/>
      <c r="BW343" s="107"/>
      <c r="BX343" s="107"/>
      <c r="BY343" s="142"/>
      <c r="BZ343" s="151"/>
      <c r="CA343" s="107"/>
      <c r="CB343" s="107"/>
      <c r="CC343" s="151"/>
      <c r="CD343" s="107"/>
      <c r="CE343" s="107"/>
      <c r="CF343" s="108"/>
      <c r="CG343" s="108"/>
      <c r="CH343" s="108"/>
      <c r="CI343" s="108"/>
      <c r="CJ343" s="108"/>
      <c r="CK343" s="108"/>
      <c r="CL343" s="108"/>
      <c r="CM343" s="108"/>
      <c r="CN343" s="108"/>
      <c r="CO343" s="108"/>
      <c r="CP343" s="121"/>
      <c r="CQ343" s="108"/>
      <c r="CR343" s="108"/>
      <c r="CS343" s="147" t="s">
        <v>2175</v>
      </c>
      <c r="CT343" s="148">
        <v>40185370</v>
      </c>
      <c r="CU343" s="139">
        <v>251</v>
      </c>
      <c r="CV343" s="139" t="s">
        <v>2176</v>
      </c>
      <c r="CW343" s="107"/>
      <c r="CX343" s="107"/>
      <c r="CY343" s="143">
        <v>8299</v>
      </c>
      <c r="CZ343" s="143" t="s">
        <v>290</v>
      </c>
      <c r="DA343" s="318">
        <f t="shared" si="15"/>
        <v>11758069</v>
      </c>
      <c r="DB343" s="319">
        <f t="shared" si="16"/>
        <v>0</v>
      </c>
      <c r="DC343" s="318">
        <f t="shared" si="17"/>
        <v>0</v>
      </c>
      <c r="DD343" s="107"/>
      <c r="DE343" s="107"/>
      <c r="DF343" s="107"/>
      <c r="DG343" s="107"/>
      <c r="DH343" s="107"/>
      <c r="DI343" s="107"/>
      <c r="DJ343" s="107"/>
      <c r="DK343" s="107"/>
      <c r="DL343" s="107"/>
      <c r="DM343" s="107"/>
      <c r="DN343" s="107"/>
      <c r="DO343" s="107"/>
      <c r="DP343" s="107"/>
      <c r="DQ343" s="107"/>
      <c r="DR343" s="107"/>
      <c r="DS343" s="107"/>
      <c r="DT343" s="107"/>
      <c r="DU343" s="107"/>
      <c r="DV343" s="107"/>
      <c r="DW343" s="107"/>
      <c r="DX343" s="107"/>
      <c r="DY343" s="107"/>
      <c r="DZ343" s="211" t="s">
        <v>2177</v>
      </c>
      <c r="EA343" s="207" t="s">
        <v>273</v>
      </c>
      <c r="EB343" s="154" t="e">
        <v>#N/A</v>
      </c>
      <c r="EC343" s="142" t="s">
        <v>288</v>
      </c>
    </row>
    <row r="344" spans="1:133" hidden="1" x14ac:dyDescent="0.3">
      <c r="A344" s="145"/>
      <c r="B344" s="145" t="s">
        <v>2178</v>
      </c>
      <c r="C344" s="181">
        <v>1018412599</v>
      </c>
      <c r="D344" s="145" t="s">
        <v>675</v>
      </c>
      <c r="E344" s="145" t="s">
        <v>292</v>
      </c>
      <c r="F344" s="145" t="s">
        <v>676</v>
      </c>
      <c r="G344" s="98">
        <v>46043</v>
      </c>
      <c r="H344" s="104">
        <v>11758069</v>
      </c>
      <c r="I344" s="145" t="s">
        <v>1086</v>
      </c>
      <c r="J344" s="98">
        <v>46043</v>
      </c>
      <c r="K344" s="98">
        <v>46189</v>
      </c>
      <c r="L344" s="145" t="s">
        <v>288</v>
      </c>
      <c r="M344" s="145" t="s">
        <v>288</v>
      </c>
      <c r="N344" s="145" t="s">
        <v>288</v>
      </c>
      <c r="O344" s="122">
        <v>5</v>
      </c>
      <c r="P344" s="104">
        <v>3279462</v>
      </c>
      <c r="Q344" s="150">
        <v>46043</v>
      </c>
      <c r="R344" s="141">
        <v>46081</v>
      </c>
      <c r="S344" s="104">
        <v>2399606</v>
      </c>
      <c r="T344" s="101">
        <v>46082</v>
      </c>
      <c r="U344" s="101">
        <v>46112</v>
      </c>
      <c r="V344" s="104">
        <v>2399606</v>
      </c>
      <c r="W344" s="141">
        <v>46113</v>
      </c>
      <c r="X344" s="141">
        <v>46142</v>
      </c>
      <c r="Y344" s="104">
        <v>2399606</v>
      </c>
      <c r="Z344" s="141">
        <v>46143</v>
      </c>
      <c r="AA344" s="141">
        <v>46173</v>
      </c>
      <c r="AB344" s="104">
        <v>1279789</v>
      </c>
      <c r="AC344" s="141">
        <v>46174</v>
      </c>
      <c r="AD344" s="141">
        <v>46189</v>
      </c>
      <c r="AE344" s="102"/>
      <c r="AF344" s="141"/>
      <c r="AG344" s="141"/>
      <c r="AH344" s="151"/>
      <c r="AI344" s="107"/>
      <c r="AJ344" s="107"/>
      <c r="AK344" s="151"/>
      <c r="AL344" s="107"/>
      <c r="AM344" s="107"/>
      <c r="AN344" s="151"/>
      <c r="AO344" s="107"/>
      <c r="AP344" s="107"/>
      <c r="AQ344" s="151"/>
      <c r="AR344" s="107"/>
      <c r="AS344" s="107"/>
      <c r="AT344" s="151"/>
      <c r="AU344" s="107"/>
      <c r="AV344" s="107"/>
      <c r="AW344" s="151"/>
      <c r="AX344" s="107"/>
      <c r="AY344" s="107"/>
      <c r="AZ344" s="107"/>
      <c r="BA344" s="107"/>
      <c r="BB344" s="107"/>
      <c r="BC344" s="107"/>
      <c r="BD344" s="107"/>
      <c r="BE344" s="107"/>
      <c r="BF344" s="107"/>
      <c r="BG344" s="107"/>
      <c r="BH344" s="107"/>
      <c r="BI344" s="143" t="s">
        <v>278</v>
      </c>
      <c r="BJ344" s="139" t="s">
        <v>332</v>
      </c>
      <c r="BK344" s="143" t="s">
        <v>280</v>
      </c>
      <c r="BL344" s="122">
        <v>91</v>
      </c>
      <c r="BM344" s="141">
        <v>46043</v>
      </c>
      <c r="BN344" s="156">
        <v>2160201100</v>
      </c>
      <c r="BO344" s="139">
        <v>495</v>
      </c>
      <c r="BP344" s="141">
        <v>46043</v>
      </c>
      <c r="BQ344" s="153">
        <v>11758069</v>
      </c>
      <c r="BR344" s="120"/>
      <c r="BS344" s="121"/>
      <c r="BT344" s="107"/>
      <c r="BU344" s="107"/>
      <c r="BV344" s="107"/>
      <c r="BW344" s="107"/>
      <c r="BX344" s="107"/>
      <c r="BY344" s="142"/>
      <c r="BZ344" s="151"/>
      <c r="CA344" s="107"/>
      <c r="CB344" s="107"/>
      <c r="CC344" s="151"/>
      <c r="CD344" s="107"/>
      <c r="CE344" s="107"/>
      <c r="CF344" s="108"/>
      <c r="CG344" s="108"/>
      <c r="CH344" s="108"/>
      <c r="CI344" s="108"/>
      <c r="CJ344" s="108"/>
      <c r="CK344" s="108"/>
      <c r="CL344" s="108"/>
      <c r="CM344" s="108"/>
      <c r="CN344" s="108"/>
      <c r="CO344" s="108"/>
      <c r="CP344" s="108"/>
      <c r="CQ344" s="108"/>
      <c r="CR344" s="108"/>
      <c r="CS344" s="147" t="s">
        <v>1209</v>
      </c>
      <c r="CT344" s="148">
        <v>1018412599</v>
      </c>
      <c r="CU344" s="139">
        <v>189</v>
      </c>
      <c r="CV344" s="139" t="s">
        <v>802</v>
      </c>
      <c r="CW344" s="107"/>
      <c r="CX344" s="107"/>
      <c r="CY344" s="143">
        <v>8299</v>
      </c>
      <c r="CZ344" s="143" t="s">
        <v>290</v>
      </c>
      <c r="DA344" s="318">
        <f t="shared" si="15"/>
        <v>11758069</v>
      </c>
      <c r="DB344" s="319">
        <f t="shared" si="16"/>
        <v>0</v>
      </c>
      <c r="DC344" s="318">
        <f t="shared" si="17"/>
        <v>0</v>
      </c>
      <c r="DD344" s="107"/>
      <c r="DE344" s="107"/>
      <c r="DF344" s="107"/>
      <c r="DG344" s="107"/>
      <c r="DH344" s="107"/>
      <c r="DI344" s="107"/>
      <c r="DJ344" s="107"/>
      <c r="DK344" s="107"/>
      <c r="DL344" s="107"/>
      <c r="DM344" s="107"/>
      <c r="DN344" s="107"/>
      <c r="DO344" s="107"/>
      <c r="DP344" s="107"/>
      <c r="DQ344" s="107"/>
      <c r="DR344" s="107"/>
      <c r="DS344" s="107"/>
      <c r="DT344" s="107"/>
      <c r="DU344" s="107"/>
      <c r="DV344" s="107"/>
      <c r="DW344" s="107"/>
      <c r="DX344" s="107"/>
      <c r="DY344" s="107"/>
      <c r="DZ344" s="211" t="s">
        <v>2179</v>
      </c>
      <c r="EA344" s="207" t="s">
        <v>273</v>
      </c>
      <c r="EB344" s="154" t="e">
        <v>#N/A</v>
      </c>
      <c r="EC344" s="142" t="s">
        <v>288</v>
      </c>
    </row>
    <row r="345" spans="1:133" hidden="1" x14ac:dyDescent="0.3">
      <c r="A345" s="145"/>
      <c r="B345" s="145" t="s">
        <v>2180</v>
      </c>
      <c r="C345" s="181">
        <v>1007802325</v>
      </c>
      <c r="D345" s="145" t="s">
        <v>855</v>
      </c>
      <c r="E345" s="145" t="s">
        <v>292</v>
      </c>
      <c r="F345" s="145" t="s">
        <v>856</v>
      </c>
      <c r="G345" s="98">
        <v>46043</v>
      </c>
      <c r="H345" s="104">
        <v>11758069</v>
      </c>
      <c r="I345" s="145" t="s">
        <v>1086</v>
      </c>
      <c r="J345" s="98">
        <v>46043</v>
      </c>
      <c r="K345" s="98">
        <v>46189</v>
      </c>
      <c r="L345" s="145" t="s">
        <v>288</v>
      </c>
      <c r="M345" s="145" t="s">
        <v>288</v>
      </c>
      <c r="N345" s="145" t="s">
        <v>288</v>
      </c>
      <c r="O345" s="122">
        <v>5</v>
      </c>
      <c r="P345" s="104">
        <v>3279462</v>
      </c>
      <c r="Q345" s="150">
        <v>46043</v>
      </c>
      <c r="R345" s="141">
        <v>46081</v>
      </c>
      <c r="S345" s="104">
        <v>2399606</v>
      </c>
      <c r="T345" s="101">
        <v>46082</v>
      </c>
      <c r="U345" s="101">
        <v>46112</v>
      </c>
      <c r="V345" s="104">
        <v>2399606</v>
      </c>
      <c r="W345" s="141">
        <v>46113</v>
      </c>
      <c r="X345" s="141">
        <v>46142</v>
      </c>
      <c r="Y345" s="104">
        <v>2399606</v>
      </c>
      <c r="Z345" s="141">
        <v>46143</v>
      </c>
      <c r="AA345" s="141">
        <v>46173</v>
      </c>
      <c r="AB345" s="104">
        <v>1279789</v>
      </c>
      <c r="AC345" s="141">
        <v>46174</v>
      </c>
      <c r="AD345" s="141">
        <v>46189</v>
      </c>
      <c r="AE345" s="102"/>
      <c r="AF345" s="141"/>
      <c r="AG345" s="141"/>
      <c r="AH345" s="107"/>
      <c r="AI345" s="141"/>
      <c r="AJ345" s="141"/>
      <c r="AK345" s="151"/>
      <c r="AL345" s="107"/>
      <c r="AM345" s="107"/>
      <c r="AN345" s="151"/>
      <c r="AO345" s="107"/>
      <c r="AP345" s="107"/>
      <c r="AQ345" s="151"/>
      <c r="AR345" s="107"/>
      <c r="AS345" s="107"/>
      <c r="AT345" s="151"/>
      <c r="AU345" s="107"/>
      <c r="AV345" s="107"/>
      <c r="AW345" s="151"/>
      <c r="AX345" s="107"/>
      <c r="AY345" s="107"/>
      <c r="AZ345" s="107"/>
      <c r="BA345" s="107"/>
      <c r="BB345" s="107"/>
      <c r="BC345" s="107"/>
      <c r="BD345" s="107"/>
      <c r="BE345" s="107"/>
      <c r="BF345" s="107"/>
      <c r="BG345" s="107"/>
      <c r="BH345" s="107"/>
      <c r="BI345" s="143" t="s">
        <v>278</v>
      </c>
      <c r="BJ345" s="139" t="s">
        <v>332</v>
      </c>
      <c r="BK345" s="143" t="s">
        <v>280</v>
      </c>
      <c r="BL345" s="122">
        <v>91</v>
      </c>
      <c r="BM345" s="141">
        <v>46043</v>
      </c>
      <c r="BN345" s="156">
        <v>2160201100</v>
      </c>
      <c r="BO345" s="139">
        <v>424</v>
      </c>
      <c r="BP345" s="141">
        <v>46043</v>
      </c>
      <c r="BQ345" s="153">
        <v>11758069</v>
      </c>
      <c r="BR345" s="120"/>
      <c r="BS345" s="121"/>
      <c r="BT345" s="107"/>
      <c r="BU345" s="107"/>
      <c r="BV345" s="107"/>
      <c r="BW345" s="107"/>
      <c r="BX345" s="107"/>
      <c r="BY345" s="142"/>
      <c r="BZ345" s="151"/>
      <c r="CA345" s="107"/>
      <c r="CB345" s="107"/>
      <c r="CC345" s="151"/>
      <c r="CD345" s="107"/>
      <c r="CE345" s="107"/>
      <c r="CF345" s="108"/>
      <c r="CG345" s="108"/>
      <c r="CH345" s="108"/>
      <c r="CI345" s="108"/>
      <c r="CJ345" s="108"/>
      <c r="CK345" s="108"/>
      <c r="CL345" s="108"/>
      <c r="CM345" s="108"/>
      <c r="CN345" s="108"/>
      <c r="CO345" s="108"/>
      <c r="CP345" s="121"/>
      <c r="CQ345" s="108"/>
      <c r="CR345" s="108"/>
      <c r="CS345" s="147" t="s">
        <v>1287</v>
      </c>
      <c r="CT345" s="148">
        <v>1007802325</v>
      </c>
      <c r="CU345" s="139">
        <v>251</v>
      </c>
      <c r="CV345" s="139" t="s">
        <v>1288</v>
      </c>
      <c r="CW345" s="107"/>
      <c r="CX345" s="107"/>
      <c r="CY345" s="143">
        <v>8299</v>
      </c>
      <c r="CZ345" s="143" t="s">
        <v>290</v>
      </c>
      <c r="DA345" s="318">
        <f t="shared" si="15"/>
        <v>11758069</v>
      </c>
      <c r="DB345" s="319">
        <f t="shared" si="16"/>
        <v>0</v>
      </c>
      <c r="DC345" s="318">
        <f t="shared" si="17"/>
        <v>0</v>
      </c>
      <c r="DD345" s="107"/>
      <c r="DE345" s="107"/>
      <c r="DF345" s="107"/>
      <c r="DG345" s="107"/>
      <c r="DH345" s="107"/>
      <c r="DI345" s="107"/>
      <c r="DJ345" s="107"/>
      <c r="DK345" s="107"/>
      <c r="DL345" s="107"/>
      <c r="DM345" s="107"/>
      <c r="DN345" s="107"/>
      <c r="DO345" s="107"/>
      <c r="DP345" s="107"/>
      <c r="DQ345" s="107"/>
      <c r="DR345" s="107"/>
      <c r="DS345" s="107"/>
      <c r="DT345" s="107"/>
      <c r="DU345" s="107"/>
      <c r="DV345" s="107"/>
      <c r="DW345" s="107"/>
      <c r="DX345" s="107"/>
      <c r="DY345" s="107"/>
      <c r="DZ345" s="211" t="s">
        <v>2181</v>
      </c>
      <c r="EA345" s="207" t="s">
        <v>273</v>
      </c>
      <c r="EB345" s="154" t="e">
        <v>#N/A</v>
      </c>
      <c r="EC345" s="142" t="s">
        <v>288</v>
      </c>
    </row>
    <row r="346" spans="1:133" hidden="1" x14ac:dyDescent="0.3">
      <c r="A346" s="145"/>
      <c r="B346" s="145" t="s">
        <v>2182</v>
      </c>
      <c r="C346" s="181">
        <v>1121820301</v>
      </c>
      <c r="D346" s="145" t="s">
        <v>860</v>
      </c>
      <c r="E346" s="145" t="s">
        <v>292</v>
      </c>
      <c r="F346" s="145" t="s">
        <v>1084</v>
      </c>
      <c r="G346" s="98">
        <v>46043</v>
      </c>
      <c r="H346" s="104">
        <v>11758069</v>
      </c>
      <c r="I346" s="145" t="s">
        <v>1086</v>
      </c>
      <c r="J346" s="98">
        <v>46043</v>
      </c>
      <c r="K346" s="98">
        <v>46189</v>
      </c>
      <c r="L346" s="145" t="s">
        <v>288</v>
      </c>
      <c r="M346" s="145" t="s">
        <v>288</v>
      </c>
      <c r="N346" s="145" t="s">
        <v>288</v>
      </c>
      <c r="O346" s="122">
        <v>5</v>
      </c>
      <c r="P346" s="104">
        <v>3279462</v>
      </c>
      <c r="Q346" s="150">
        <v>46043</v>
      </c>
      <c r="R346" s="141">
        <v>46081</v>
      </c>
      <c r="S346" s="104">
        <v>2399606</v>
      </c>
      <c r="T346" s="101">
        <v>46082</v>
      </c>
      <c r="U346" s="101">
        <v>46112</v>
      </c>
      <c r="V346" s="104">
        <v>2399606</v>
      </c>
      <c r="W346" s="141">
        <v>46113</v>
      </c>
      <c r="X346" s="141">
        <v>46142</v>
      </c>
      <c r="Y346" s="104">
        <v>2399606</v>
      </c>
      <c r="Z346" s="141">
        <v>46143</v>
      </c>
      <c r="AA346" s="141">
        <v>46173</v>
      </c>
      <c r="AB346" s="104">
        <v>1279789</v>
      </c>
      <c r="AC346" s="141">
        <v>46174</v>
      </c>
      <c r="AD346" s="141">
        <v>46189</v>
      </c>
      <c r="AE346" s="102"/>
      <c r="AF346" s="141"/>
      <c r="AG346" s="141"/>
      <c r="AH346" s="151"/>
      <c r="AI346" s="107"/>
      <c r="AJ346" s="107"/>
      <c r="AK346" s="151"/>
      <c r="AL346" s="107"/>
      <c r="AM346" s="107"/>
      <c r="AN346" s="151"/>
      <c r="AO346" s="107"/>
      <c r="AP346" s="107"/>
      <c r="AQ346" s="151"/>
      <c r="AR346" s="107"/>
      <c r="AS346" s="107"/>
      <c r="AT346" s="151"/>
      <c r="AU346" s="107"/>
      <c r="AV346" s="107"/>
      <c r="AW346" s="151"/>
      <c r="AX346" s="107"/>
      <c r="AY346" s="107"/>
      <c r="AZ346" s="107"/>
      <c r="BA346" s="107"/>
      <c r="BB346" s="107"/>
      <c r="BC346" s="107"/>
      <c r="BD346" s="107"/>
      <c r="BE346" s="107"/>
      <c r="BF346" s="107"/>
      <c r="BG346" s="107"/>
      <c r="BH346" s="107"/>
      <c r="BI346" s="143" t="s">
        <v>278</v>
      </c>
      <c r="BJ346" s="139" t="s">
        <v>332</v>
      </c>
      <c r="BK346" s="143" t="s">
        <v>280</v>
      </c>
      <c r="BL346" s="122">
        <v>91</v>
      </c>
      <c r="BM346" s="141">
        <v>46043</v>
      </c>
      <c r="BN346" s="156">
        <v>2160201100</v>
      </c>
      <c r="BO346" s="139">
        <v>437</v>
      </c>
      <c r="BP346" s="141">
        <v>46043</v>
      </c>
      <c r="BQ346" s="153">
        <v>11758069</v>
      </c>
      <c r="BR346" s="120"/>
      <c r="BS346" s="121"/>
      <c r="BT346" s="107"/>
      <c r="BU346" s="107"/>
      <c r="BV346" s="107"/>
      <c r="BW346" s="107"/>
      <c r="BX346" s="107"/>
      <c r="BY346" s="142"/>
      <c r="BZ346" s="151"/>
      <c r="CA346" s="107"/>
      <c r="CB346" s="107"/>
      <c r="CC346" s="151"/>
      <c r="CD346" s="107"/>
      <c r="CE346" s="107"/>
      <c r="CF346" s="108"/>
      <c r="CG346" s="108"/>
      <c r="CH346" s="108"/>
      <c r="CI346" s="108"/>
      <c r="CJ346" s="108"/>
      <c r="CK346" s="108"/>
      <c r="CL346" s="108"/>
      <c r="CM346" s="108"/>
      <c r="CN346" s="108"/>
      <c r="CO346" s="108"/>
      <c r="CP346" s="108"/>
      <c r="CQ346" s="108"/>
      <c r="CR346" s="108"/>
      <c r="CS346" s="147" t="s">
        <v>1287</v>
      </c>
      <c r="CT346" s="148">
        <v>1121820301</v>
      </c>
      <c r="CU346" s="139">
        <v>251</v>
      </c>
      <c r="CV346" s="139" t="s">
        <v>918</v>
      </c>
      <c r="CW346" s="107"/>
      <c r="CX346" s="107"/>
      <c r="CY346" s="143">
        <v>8299</v>
      </c>
      <c r="CZ346" s="143" t="s">
        <v>290</v>
      </c>
      <c r="DA346" s="318">
        <f t="shared" si="15"/>
        <v>11758069</v>
      </c>
      <c r="DB346" s="319">
        <f t="shared" si="16"/>
        <v>0</v>
      </c>
      <c r="DC346" s="318">
        <f t="shared" si="17"/>
        <v>0</v>
      </c>
      <c r="DD346" s="107"/>
      <c r="DE346" s="107"/>
      <c r="DF346" s="107"/>
      <c r="DG346" s="107"/>
      <c r="DH346" s="107"/>
      <c r="DI346" s="107"/>
      <c r="DJ346" s="107"/>
      <c r="DK346" s="107"/>
      <c r="DL346" s="107"/>
      <c r="DM346" s="107"/>
      <c r="DN346" s="107"/>
      <c r="DO346" s="107"/>
      <c r="DP346" s="107"/>
      <c r="DQ346" s="107"/>
      <c r="DR346" s="107"/>
      <c r="DS346" s="107"/>
      <c r="DT346" s="107"/>
      <c r="DU346" s="107"/>
      <c r="DV346" s="107"/>
      <c r="DW346" s="107"/>
      <c r="DX346" s="107"/>
      <c r="DY346" s="107"/>
      <c r="DZ346" s="211" t="s">
        <v>2183</v>
      </c>
      <c r="EA346" s="207" t="s">
        <v>273</v>
      </c>
      <c r="EB346" s="154" t="e">
        <v>#N/A</v>
      </c>
      <c r="EC346" s="142" t="s">
        <v>288</v>
      </c>
    </row>
    <row r="347" spans="1:133" hidden="1" x14ac:dyDescent="0.3">
      <c r="A347" s="145"/>
      <c r="B347" s="145" t="s">
        <v>2184</v>
      </c>
      <c r="C347" s="181">
        <v>40188595</v>
      </c>
      <c r="D347" s="145" t="s">
        <v>859</v>
      </c>
      <c r="E347" s="145" t="s">
        <v>291</v>
      </c>
      <c r="F347" s="145" t="s">
        <v>862</v>
      </c>
      <c r="G347" s="98">
        <v>46043</v>
      </c>
      <c r="H347" s="104">
        <v>14806237</v>
      </c>
      <c r="I347" s="145" t="s">
        <v>1086</v>
      </c>
      <c r="J347" s="98">
        <v>46043</v>
      </c>
      <c r="K347" s="98">
        <v>46189</v>
      </c>
      <c r="L347" s="145" t="s">
        <v>288</v>
      </c>
      <c r="M347" s="145" t="s">
        <v>288</v>
      </c>
      <c r="N347" s="145" t="s">
        <v>288</v>
      </c>
      <c r="O347" s="122">
        <v>5</v>
      </c>
      <c r="P347" s="104">
        <v>4129631</v>
      </c>
      <c r="Q347" s="150">
        <v>46043</v>
      </c>
      <c r="R347" s="141">
        <v>46081</v>
      </c>
      <c r="S347" s="104">
        <v>3021681</v>
      </c>
      <c r="T347" s="101">
        <v>46082</v>
      </c>
      <c r="U347" s="101">
        <v>46112</v>
      </c>
      <c r="V347" s="104">
        <v>3021681</v>
      </c>
      <c r="W347" s="141">
        <v>46113</v>
      </c>
      <c r="X347" s="141">
        <v>46142</v>
      </c>
      <c r="Y347" s="104">
        <v>3021681</v>
      </c>
      <c r="Z347" s="141">
        <v>46143</v>
      </c>
      <c r="AA347" s="141">
        <v>46173</v>
      </c>
      <c r="AB347" s="104">
        <v>1611563</v>
      </c>
      <c r="AC347" s="141">
        <v>46174</v>
      </c>
      <c r="AD347" s="141">
        <v>46189</v>
      </c>
      <c r="AE347" s="102"/>
      <c r="AF347" s="141"/>
      <c r="AG347" s="141"/>
      <c r="AH347" s="107"/>
      <c r="AI347" s="141"/>
      <c r="AJ347" s="141"/>
      <c r="AK347" s="151"/>
      <c r="AL347" s="107"/>
      <c r="AM347" s="107"/>
      <c r="AN347" s="151"/>
      <c r="AO347" s="107"/>
      <c r="AP347" s="107"/>
      <c r="AQ347" s="151"/>
      <c r="AR347" s="107"/>
      <c r="AS347" s="107"/>
      <c r="AT347" s="151"/>
      <c r="AU347" s="107"/>
      <c r="AV347" s="107"/>
      <c r="AW347" s="151"/>
      <c r="AX347" s="107"/>
      <c r="AY347" s="107"/>
      <c r="AZ347" s="107"/>
      <c r="BA347" s="107"/>
      <c r="BB347" s="107"/>
      <c r="BC347" s="107"/>
      <c r="BD347" s="107"/>
      <c r="BE347" s="107"/>
      <c r="BF347" s="107"/>
      <c r="BG347" s="107"/>
      <c r="BH347" s="107"/>
      <c r="BI347" s="143" t="s">
        <v>278</v>
      </c>
      <c r="BJ347" s="139" t="s">
        <v>332</v>
      </c>
      <c r="BK347" s="143" t="s">
        <v>280</v>
      </c>
      <c r="BL347" s="122">
        <v>91</v>
      </c>
      <c r="BM347" s="141">
        <v>46043</v>
      </c>
      <c r="BN347" s="156">
        <v>2160201100</v>
      </c>
      <c r="BO347" s="139">
        <v>440</v>
      </c>
      <c r="BP347" s="141">
        <v>46043</v>
      </c>
      <c r="BQ347" s="153">
        <v>14806237</v>
      </c>
      <c r="BR347" s="120"/>
      <c r="BS347" s="121"/>
      <c r="BT347" s="107"/>
      <c r="BU347" s="107"/>
      <c r="BV347" s="107"/>
      <c r="BW347" s="107"/>
      <c r="BX347" s="107"/>
      <c r="BY347" s="142"/>
      <c r="BZ347" s="151"/>
      <c r="CA347" s="107"/>
      <c r="CB347" s="107"/>
      <c r="CC347" s="151"/>
      <c r="CD347" s="107"/>
      <c r="CE347" s="107"/>
      <c r="CF347" s="108"/>
      <c r="CG347" s="108"/>
      <c r="CH347" s="108"/>
      <c r="CI347" s="108"/>
      <c r="CJ347" s="108"/>
      <c r="CK347" s="108"/>
      <c r="CL347" s="108"/>
      <c r="CM347" s="108"/>
      <c r="CN347" s="108"/>
      <c r="CO347" s="108"/>
      <c r="CP347" s="121"/>
      <c r="CQ347" s="108"/>
      <c r="CR347" s="108"/>
      <c r="CS347" s="147" t="s">
        <v>1289</v>
      </c>
      <c r="CT347" s="149">
        <v>40188595</v>
      </c>
      <c r="CU347" s="139">
        <v>251</v>
      </c>
      <c r="CV347" s="139" t="s">
        <v>920</v>
      </c>
      <c r="CW347" s="107"/>
      <c r="CX347" s="107"/>
      <c r="CY347" s="122">
        <v>8299</v>
      </c>
      <c r="CZ347" s="122" t="s">
        <v>290</v>
      </c>
      <c r="DA347" s="318">
        <f t="shared" ref="DA347:DA408" si="18">P347+S347+V347+Y347+AB347+AE347+AH347+AK347+AN347+AQ347+AT347+AW347+AZ347+BC347+BF347</f>
        <v>14806237</v>
      </c>
      <c r="DB347" s="319">
        <f t="shared" ref="DB347:DB408" si="19">H347+BZ347-DA347</f>
        <v>0</v>
      </c>
      <c r="DC347" s="318">
        <f t="shared" ref="DC347:DC408" si="20">BQ347+CF347-DA347</f>
        <v>0</v>
      </c>
      <c r="DD347" s="107"/>
      <c r="DE347" s="107"/>
      <c r="DF347" s="107"/>
      <c r="DG347" s="107"/>
      <c r="DH347" s="107"/>
      <c r="DI347" s="107"/>
      <c r="DJ347" s="107"/>
      <c r="DK347" s="107"/>
      <c r="DL347" s="107"/>
      <c r="DM347" s="107"/>
      <c r="DN347" s="107"/>
      <c r="DO347" s="107"/>
      <c r="DP347" s="107"/>
      <c r="DQ347" s="107"/>
      <c r="DR347" s="107"/>
      <c r="DS347" s="107"/>
      <c r="DT347" s="107"/>
      <c r="DU347" s="107"/>
      <c r="DV347" s="107"/>
      <c r="DW347" s="107"/>
      <c r="DX347" s="107"/>
      <c r="DY347" s="107"/>
      <c r="DZ347" s="211" t="s">
        <v>2185</v>
      </c>
      <c r="EA347" s="207" t="s">
        <v>273</v>
      </c>
      <c r="EB347" s="154" t="e">
        <v>#N/A</v>
      </c>
      <c r="EC347" s="142" t="s">
        <v>288</v>
      </c>
    </row>
    <row r="348" spans="1:133" hidden="1" x14ac:dyDescent="0.3">
      <c r="A348" s="145"/>
      <c r="B348" s="145" t="s">
        <v>2186</v>
      </c>
      <c r="C348" s="181">
        <v>1121825649</v>
      </c>
      <c r="D348" s="145" t="s">
        <v>2187</v>
      </c>
      <c r="E348" s="145" t="s">
        <v>292</v>
      </c>
      <c r="F348" s="145" t="s">
        <v>858</v>
      </c>
      <c r="G348" s="98">
        <v>46043</v>
      </c>
      <c r="H348" s="104">
        <v>11758069</v>
      </c>
      <c r="I348" s="145" t="s">
        <v>1086</v>
      </c>
      <c r="J348" s="98">
        <v>46043</v>
      </c>
      <c r="K348" s="98">
        <v>46189</v>
      </c>
      <c r="L348" s="145" t="s">
        <v>288</v>
      </c>
      <c r="M348" s="145" t="s">
        <v>288</v>
      </c>
      <c r="N348" s="145" t="s">
        <v>288</v>
      </c>
      <c r="O348" s="122">
        <v>5</v>
      </c>
      <c r="P348" s="104">
        <v>3279462</v>
      </c>
      <c r="Q348" s="150">
        <v>46043</v>
      </c>
      <c r="R348" s="141">
        <v>46081</v>
      </c>
      <c r="S348" s="104">
        <v>2399606</v>
      </c>
      <c r="T348" s="101">
        <v>46082</v>
      </c>
      <c r="U348" s="101">
        <v>46112</v>
      </c>
      <c r="V348" s="104">
        <v>2399606</v>
      </c>
      <c r="W348" s="141">
        <v>46113</v>
      </c>
      <c r="X348" s="141">
        <v>46142</v>
      </c>
      <c r="Y348" s="104">
        <v>2399606</v>
      </c>
      <c r="Z348" s="141">
        <v>46143</v>
      </c>
      <c r="AA348" s="141">
        <v>46173</v>
      </c>
      <c r="AB348" s="104">
        <v>1279789</v>
      </c>
      <c r="AC348" s="141">
        <v>46174</v>
      </c>
      <c r="AD348" s="141">
        <v>46189</v>
      </c>
      <c r="AE348" s="102"/>
      <c r="AF348" s="141"/>
      <c r="AG348" s="141"/>
      <c r="AH348" s="107"/>
      <c r="AI348" s="141"/>
      <c r="AJ348" s="141"/>
      <c r="AK348" s="151"/>
      <c r="AL348" s="107"/>
      <c r="AM348" s="107"/>
      <c r="AN348" s="151"/>
      <c r="AO348" s="107"/>
      <c r="AP348" s="107"/>
      <c r="AQ348" s="151"/>
      <c r="AR348" s="107"/>
      <c r="AS348" s="107"/>
      <c r="AT348" s="151"/>
      <c r="AU348" s="107"/>
      <c r="AV348" s="107"/>
      <c r="AW348" s="151"/>
      <c r="AX348" s="107"/>
      <c r="AY348" s="107"/>
      <c r="AZ348" s="107"/>
      <c r="BA348" s="107"/>
      <c r="BB348" s="107"/>
      <c r="BC348" s="107"/>
      <c r="BD348" s="107"/>
      <c r="BE348" s="107"/>
      <c r="BF348" s="107"/>
      <c r="BG348" s="107"/>
      <c r="BH348" s="107"/>
      <c r="BI348" s="143" t="s">
        <v>278</v>
      </c>
      <c r="BJ348" s="139" t="s">
        <v>332</v>
      </c>
      <c r="BK348" s="143" t="s">
        <v>280</v>
      </c>
      <c r="BL348" s="122">
        <v>91</v>
      </c>
      <c r="BM348" s="141">
        <v>46043</v>
      </c>
      <c r="BN348" s="156">
        <v>2160201100</v>
      </c>
      <c r="BO348" s="139">
        <v>380</v>
      </c>
      <c r="BP348" s="141">
        <v>46043</v>
      </c>
      <c r="BQ348" s="153">
        <v>11758069</v>
      </c>
      <c r="BR348" s="120"/>
      <c r="BS348" s="121"/>
      <c r="BT348" s="107"/>
      <c r="BU348" s="107"/>
      <c r="BV348" s="107"/>
      <c r="BW348" s="107"/>
      <c r="BX348" s="107"/>
      <c r="BY348" s="142"/>
      <c r="BZ348" s="151"/>
      <c r="CA348" s="107"/>
      <c r="CB348" s="107"/>
      <c r="CC348" s="151"/>
      <c r="CD348" s="107"/>
      <c r="CE348" s="107"/>
      <c r="CF348" s="108"/>
      <c r="CG348" s="108"/>
      <c r="CH348" s="108"/>
      <c r="CI348" s="108"/>
      <c r="CJ348" s="108"/>
      <c r="CK348" s="108"/>
      <c r="CL348" s="108"/>
      <c r="CM348" s="108"/>
      <c r="CN348" s="108"/>
      <c r="CO348" s="108"/>
      <c r="CP348" s="121"/>
      <c r="CQ348" s="108"/>
      <c r="CR348" s="108"/>
      <c r="CS348" s="147" t="s">
        <v>1287</v>
      </c>
      <c r="CT348" s="148">
        <v>1121825649</v>
      </c>
      <c r="CU348" s="139">
        <v>251</v>
      </c>
      <c r="CV348" s="139" t="s">
        <v>919</v>
      </c>
      <c r="CW348" s="107"/>
      <c r="CX348" s="107"/>
      <c r="CY348" s="332">
        <v>6920</v>
      </c>
      <c r="CZ348" s="333" t="s">
        <v>289</v>
      </c>
      <c r="DA348" s="318">
        <f t="shared" si="18"/>
        <v>11758069</v>
      </c>
      <c r="DB348" s="319">
        <f t="shared" si="19"/>
        <v>0</v>
      </c>
      <c r="DC348" s="318">
        <f t="shared" si="20"/>
        <v>0</v>
      </c>
      <c r="DD348" s="107"/>
      <c r="DE348" s="107"/>
      <c r="DF348" s="107"/>
      <c r="DG348" s="107"/>
      <c r="DH348" s="107"/>
      <c r="DI348" s="107"/>
      <c r="DJ348" s="107"/>
      <c r="DK348" s="107"/>
      <c r="DL348" s="107"/>
      <c r="DM348" s="107"/>
      <c r="DN348" s="107"/>
      <c r="DO348" s="107"/>
      <c r="DP348" s="107"/>
      <c r="DQ348" s="107"/>
      <c r="DR348" s="107"/>
      <c r="DS348" s="107"/>
      <c r="DT348" s="107"/>
      <c r="DU348" s="107"/>
      <c r="DV348" s="107"/>
      <c r="DW348" s="107"/>
      <c r="DX348" s="107"/>
      <c r="DY348" s="107"/>
      <c r="DZ348" s="211" t="s">
        <v>2188</v>
      </c>
      <c r="EA348" s="207" t="s">
        <v>273</v>
      </c>
      <c r="EB348" s="154" t="e">
        <v>#N/A</v>
      </c>
      <c r="EC348" s="142" t="s">
        <v>288</v>
      </c>
    </row>
    <row r="349" spans="1:133" hidden="1" x14ac:dyDescent="0.3">
      <c r="A349" s="145"/>
      <c r="B349" s="145" t="s">
        <v>2189</v>
      </c>
      <c r="C349" s="181">
        <v>1001111980</v>
      </c>
      <c r="D349" s="145" t="s">
        <v>863</v>
      </c>
      <c r="E349" s="145" t="s">
        <v>292</v>
      </c>
      <c r="F349" s="145" t="s">
        <v>861</v>
      </c>
      <c r="G349" s="98">
        <v>46043</v>
      </c>
      <c r="H349" s="104">
        <v>11758069</v>
      </c>
      <c r="I349" s="145" t="s">
        <v>1086</v>
      </c>
      <c r="J349" s="98">
        <v>46043</v>
      </c>
      <c r="K349" s="98">
        <v>46189</v>
      </c>
      <c r="L349" s="145" t="s">
        <v>288</v>
      </c>
      <c r="M349" s="145" t="s">
        <v>288</v>
      </c>
      <c r="N349" s="145" t="s">
        <v>288</v>
      </c>
      <c r="O349" s="122">
        <v>5</v>
      </c>
      <c r="P349" s="104">
        <v>3279462</v>
      </c>
      <c r="Q349" s="150">
        <v>46043</v>
      </c>
      <c r="R349" s="141">
        <v>46081</v>
      </c>
      <c r="S349" s="104">
        <v>2399606</v>
      </c>
      <c r="T349" s="101">
        <v>46082</v>
      </c>
      <c r="U349" s="101">
        <v>46112</v>
      </c>
      <c r="V349" s="104">
        <v>2399606</v>
      </c>
      <c r="W349" s="141">
        <v>46113</v>
      </c>
      <c r="X349" s="141">
        <v>46142</v>
      </c>
      <c r="Y349" s="104">
        <v>2399606</v>
      </c>
      <c r="Z349" s="141">
        <v>46143</v>
      </c>
      <c r="AA349" s="141">
        <v>46173</v>
      </c>
      <c r="AB349" s="104">
        <v>1279789</v>
      </c>
      <c r="AC349" s="141">
        <v>46174</v>
      </c>
      <c r="AD349" s="141">
        <v>46189</v>
      </c>
      <c r="AE349" s="102"/>
      <c r="AF349" s="141"/>
      <c r="AG349" s="141"/>
      <c r="AH349" s="151"/>
      <c r="AI349" s="107"/>
      <c r="AJ349" s="107"/>
      <c r="AK349" s="151"/>
      <c r="AL349" s="107"/>
      <c r="AM349" s="107"/>
      <c r="AN349" s="151"/>
      <c r="AO349" s="107"/>
      <c r="AP349" s="107"/>
      <c r="AQ349" s="151"/>
      <c r="AR349" s="107"/>
      <c r="AS349" s="107"/>
      <c r="AT349" s="151"/>
      <c r="AU349" s="107"/>
      <c r="AV349" s="107"/>
      <c r="AW349" s="151"/>
      <c r="AX349" s="107"/>
      <c r="AY349" s="107"/>
      <c r="AZ349" s="107"/>
      <c r="BA349" s="107"/>
      <c r="BB349" s="107"/>
      <c r="BC349" s="107"/>
      <c r="BD349" s="107"/>
      <c r="BE349" s="107"/>
      <c r="BF349" s="107"/>
      <c r="BG349" s="107"/>
      <c r="BH349" s="107"/>
      <c r="BI349" s="143" t="s">
        <v>278</v>
      </c>
      <c r="BJ349" s="139" t="s">
        <v>332</v>
      </c>
      <c r="BK349" s="143" t="s">
        <v>280</v>
      </c>
      <c r="BL349" s="122">
        <v>91</v>
      </c>
      <c r="BM349" s="141">
        <v>46043</v>
      </c>
      <c r="BN349" s="156">
        <v>2160201100</v>
      </c>
      <c r="BO349" s="139">
        <v>494</v>
      </c>
      <c r="BP349" s="141">
        <v>46043</v>
      </c>
      <c r="BQ349" s="153">
        <v>11758069</v>
      </c>
      <c r="BR349" s="120"/>
      <c r="BS349" s="121"/>
      <c r="BT349" s="107"/>
      <c r="BU349" s="107"/>
      <c r="BV349" s="107"/>
      <c r="BW349" s="107"/>
      <c r="BX349" s="107"/>
      <c r="BY349" s="142"/>
      <c r="BZ349" s="151"/>
      <c r="CA349" s="107"/>
      <c r="CB349" s="107"/>
      <c r="CC349" s="151"/>
      <c r="CD349" s="107"/>
      <c r="CE349" s="107"/>
      <c r="CF349" s="108"/>
      <c r="CG349" s="108"/>
      <c r="CH349" s="108"/>
      <c r="CI349" s="108"/>
      <c r="CJ349" s="108"/>
      <c r="CK349" s="108"/>
      <c r="CL349" s="108"/>
      <c r="CM349" s="108"/>
      <c r="CN349" s="108"/>
      <c r="CO349" s="108"/>
      <c r="CP349" s="108"/>
      <c r="CQ349" s="108"/>
      <c r="CR349" s="108"/>
      <c r="CS349" s="147" t="s">
        <v>1287</v>
      </c>
      <c r="CT349" s="148">
        <v>1001111980</v>
      </c>
      <c r="CU349" s="139">
        <v>251</v>
      </c>
      <c r="CV349" s="139" t="s">
        <v>802</v>
      </c>
      <c r="CW349" s="107"/>
      <c r="CX349" s="107"/>
      <c r="CY349" s="143">
        <v>8299</v>
      </c>
      <c r="CZ349" s="143" t="s">
        <v>290</v>
      </c>
      <c r="DA349" s="318">
        <f t="shared" si="18"/>
        <v>11758069</v>
      </c>
      <c r="DB349" s="319">
        <f t="shared" si="19"/>
        <v>0</v>
      </c>
      <c r="DC349" s="318">
        <f t="shared" si="20"/>
        <v>0</v>
      </c>
      <c r="DD349" s="107"/>
      <c r="DE349" s="107"/>
      <c r="DF349" s="107"/>
      <c r="DG349" s="107"/>
      <c r="DH349" s="107"/>
      <c r="DI349" s="107"/>
      <c r="DJ349" s="107"/>
      <c r="DK349" s="107"/>
      <c r="DL349" s="107"/>
      <c r="DM349" s="107"/>
      <c r="DN349" s="107"/>
      <c r="DO349" s="107"/>
      <c r="DP349" s="107"/>
      <c r="DQ349" s="107"/>
      <c r="DR349" s="107"/>
      <c r="DS349" s="107"/>
      <c r="DT349" s="107"/>
      <c r="DU349" s="107"/>
      <c r="DV349" s="107"/>
      <c r="DW349" s="107"/>
      <c r="DX349" s="107"/>
      <c r="DY349" s="107"/>
      <c r="DZ349" s="211" t="s">
        <v>2190</v>
      </c>
      <c r="EA349" s="207" t="s">
        <v>273</v>
      </c>
      <c r="EB349" s="154" t="e">
        <v>#N/A</v>
      </c>
      <c r="EC349" s="142" t="s">
        <v>288</v>
      </c>
    </row>
    <row r="350" spans="1:133" hidden="1" x14ac:dyDescent="0.3">
      <c r="A350" s="145"/>
      <c r="B350" s="145" t="s">
        <v>2191</v>
      </c>
      <c r="C350" s="183">
        <v>1121852735</v>
      </c>
      <c r="D350" s="107" t="s">
        <v>978</v>
      </c>
      <c r="E350" s="145" t="s">
        <v>292</v>
      </c>
      <c r="F350" s="145" t="s">
        <v>979</v>
      </c>
      <c r="G350" s="98">
        <v>46043</v>
      </c>
      <c r="H350" s="104">
        <v>10958201</v>
      </c>
      <c r="I350" s="145" t="s">
        <v>2066</v>
      </c>
      <c r="J350" s="98">
        <v>46043</v>
      </c>
      <c r="K350" s="98">
        <v>46179</v>
      </c>
      <c r="L350" s="145" t="s">
        <v>288</v>
      </c>
      <c r="M350" s="145" t="s">
        <v>288</v>
      </c>
      <c r="N350" s="145" t="s">
        <v>288</v>
      </c>
      <c r="O350" s="122">
        <v>5</v>
      </c>
      <c r="P350" s="104">
        <v>3279462</v>
      </c>
      <c r="Q350" s="150">
        <v>46043</v>
      </c>
      <c r="R350" s="141">
        <v>46081</v>
      </c>
      <c r="S350" s="104">
        <v>2399606</v>
      </c>
      <c r="T350" s="101">
        <v>46082</v>
      </c>
      <c r="U350" s="101">
        <v>46112</v>
      </c>
      <c r="V350" s="104">
        <v>2399606</v>
      </c>
      <c r="W350" s="141">
        <v>46113</v>
      </c>
      <c r="X350" s="141">
        <v>46142</v>
      </c>
      <c r="Y350" s="104">
        <v>2399606</v>
      </c>
      <c r="Z350" s="141">
        <v>46143</v>
      </c>
      <c r="AA350" s="141">
        <v>46173</v>
      </c>
      <c r="AB350" s="104">
        <v>479921</v>
      </c>
      <c r="AC350" s="141">
        <v>46174</v>
      </c>
      <c r="AD350" s="141">
        <v>46179</v>
      </c>
      <c r="AE350" s="102"/>
      <c r="AF350" s="141"/>
      <c r="AG350" s="141"/>
      <c r="AH350" s="107"/>
      <c r="AI350" s="141"/>
      <c r="AJ350" s="141"/>
      <c r="AK350" s="151"/>
      <c r="AL350" s="107"/>
      <c r="AM350" s="107"/>
      <c r="AN350" s="151"/>
      <c r="AO350" s="107"/>
      <c r="AP350" s="107"/>
      <c r="AQ350" s="151"/>
      <c r="AR350" s="107"/>
      <c r="AS350" s="107"/>
      <c r="AT350" s="151"/>
      <c r="AU350" s="107"/>
      <c r="AV350" s="107"/>
      <c r="AW350" s="151"/>
      <c r="AX350" s="107"/>
      <c r="AY350" s="107"/>
      <c r="AZ350" s="107"/>
      <c r="BA350" s="107"/>
      <c r="BB350" s="107"/>
      <c r="BC350" s="107"/>
      <c r="BD350" s="107"/>
      <c r="BE350" s="107"/>
      <c r="BF350" s="107"/>
      <c r="BG350" s="107"/>
      <c r="BH350" s="107"/>
      <c r="BI350" s="143" t="s">
        <v>278</v>
      </c>
      <c r="BJ350" s="139" t="s">
        <v>332</v>
      </c>
      <c r="BK350" s="143" t="s">
        <v>280</v>
      </c>
      <c r="BL350" s="122">
        <v>91</v>
      </c>
      <c r="BM350" s="141">
        <v>46043</v>
      </c>
      <c r="BN350" s="156">
        <v>2160201100</v>
      </c>
      <c r="BO350" s="139">
        <v>446</v>
      </c>
      <c r="BP350" s="141">
        <v>46043</v>
      </c>
      <c r="BQ350" s="153">
        <v>10958201</v>
      </c>
      <c r="BR350" s="120"/>
      <c r="BS350" s="121"/>
      <c r="BT350" s="107"/>
      <c r="BU350" s="107"/>
      <c r="BV350" s="107"/>
      <c r="BW350" s="107"/>
      <c r="BX350" s="107"/>
      <c r="BY350" s="142"/>
      <c r="BZ350" s="151"/>
      <c r="CA350" s="107"/>
      <c r="CB350" s="107"/>
      <c r="CC350" s="151"/>
      <c r="CD350" s="107"/>
      <c r="CE350" s="107"/>
      <c r="CF350" s="108"/>
      <c r="CG350" s="108"/>
      <c r="CH350" s="108"/>
      <c r="CI350" s="108"/>
      <c r="CJ350" s="108"/>
      <c r="CK350" s="108"/>
      <c r="CL350" s="108"/>
      <c r="CM350" s="108"/>
      <c r="CN350" s="108"/>
      <c r="CO350" s="108"/>
      <c r="CP350" s="121"/>
      <c r="CQ350" s="108"/>
      <c r="CR350" s="108"/>
      <c r="CS350" s="159" t="s">
        <v>1042</v>
      </c>
      <c r="CT350" s="100">
        <v>1121852735</v>
      </c>
      <c r="CU350" s="139">
        <v>251</v>
      </c>
      <c r="CV350" s="139" t="s">
        <v>2192</v>
      </c>
      <c r="CW350" s="107"/>
      <c r="CX350" s="107"/>
      <c r="CY350" s="122">
        <v>8299</v>
      </c>
      <c r="CZ350" s="122" t="s">
        <v>290</v>
      </c>
      <c r="DA350" s="318">
        <f t="shared" si="18"/>
        <v>10958201</v>
      </c>
      <c r="DB350" s="319">
        <f t="shared" si="19"/>
        <v>0</v>
      </c>
      <c r="DC350" s="318">
        <f t="shared" si="20"/>
        <v>0</v>
      </c>
      <c r="DD350" s="107"/>
      <c r="DE350" s="107"/>
      <c r="DF350" s="107"/>
      <c r="DG350" s="107"/>
      <c r="DH350" s="107"/>
      <c r="DI350" s="107"/>
      <c r="DJ350" s="107"/>
      <c r="DK350" s="107"/>
      <c r="DL350" s="107"/>
      <c r="DM350" s="107"/>
      <c r="DN350" s="107"/>
      <c r="DO350" s="107"/>
      <c r="DP350" s="107"/>
      <c r="DQ350" s="107"/>
      <c r="DR350" s="107"/>
      <c r="DS350" s="107"/>
      <c r="DT350" s="107"/>
      <c r="DU350" s="107"/>
      <c r="DV350" s="107"/>
      <c r="DW350" s="107"/>
      <c r="DX350" s="107"/>
      <c r="DY350" s="107"/>
      <c r="DZ350" s="211" t="s">
        <v>2193</v>
      </c>
      <c r="EA350" s="207" t="s">
        <v>273</v>
      </c>
      <c r="EB350" s="154" t="e">
        <v>#N/A</v>
      </c>
      <c r="EC350" s="142" t="s">
        <v>288</v>
      </c>
    </row>
    <row r="351" spans="1:133" hidden="1" x14ac:dyDescent="0.3">
      <c r="A351" s="145"/>
      <c r="B351" s="145" t="s">
        <v>2194</v>
      </c>
      <c r="C351" s="181">
        <v>17348238</v>
      </c>
      <c r="D351" s="145" t="s">
        <v>980</v>
      </c>
      <c r="E351" s="145" t="s">
        <v>292</v>
      </c>
      <c r="F351" s="145" t="s">
        <v>981</v>
      </c>
      <c r="G351" s="98">
        <v>46043</v>
      </c>
      <c r="H351" s="104">
        <v>10958201</v>
      </c>
      <c r="I351" s="145" t="s">
        <v>2066</v>
      </c>
      <c r="J351" s="98">
        <v>46043</v>
      </c>
      <c r="K351" s="98">
        <v>46179</v>
      </c>
      <c r="L351" s="145" t="s">
        <v>288</v>
      </c>
      <c r="M351" s="145" t="s">
        <v>288</v>
      </c>
      <c r="N351" s="145" t="s">
        <v>288</v>
      </c>
      <c r="O351" s="122">
        <v>5</v>
      </c>
      <c r="P351" s="104">
        <v>3279462</v>
      </c>
      <c r="Q351" s="150">
        <v>46043</v>
      </c>
      <c r="R351" s="141">
        <v>46081</v>
      </c>
      <c r="S351" s="104">
        <v>2399606</v>
      </c>
      <c r="T351" s="101">
        <v>46082</v>
      </c>
      <c r="U351" s="101">
        <v>46112</v>
      </c>
      <c r="V351" s="104">
        <v>2399606</v>
      </c>
      <c r="W351" s="141">
        <v>46113</v>
      </c>
      <c r="X351" s="141">
        <v>46142</v>
      </c>
      <c r="Y351" s="104">
        <v>2399606</v>
      </c>
      <c r="Z351" s="141">
        <v>46143</v>
      </c>
      <c r="AA351" s="141">
        <v>46173</v>
      </c>
      <c r="AB351" s="104">
        <v>479921</v>
      </c>
      <c r="AC351" s="141">
        <v>46174</v>
      </c>
      <c r="AD351" s="141">
        <v>46179</v>
      </c>
      <c r="AE351" s="102"/>
      <c r="AF351" s="141"/>
      <c r="AG351" s="141"/>
      <c r="AH351" s="151"/>
      <c r="AI351" s="107"/>
      <c r="AJ351" s="107"/>
      <c r="AK351" s="151"/>
      <c r="AL351" s="107"/>
      <c r="AM351" s="107"/>
      <c r="AN351" s="151"/>
      <c r="AO351" s="107"/>
      <c r="AP351" s="107"/>
      <c r="AQ351" s="151"/>
      <c r="AR351" s="107"/>
      <c r="AS351" s="107"/>
      <c r="AT351" s="151"/>
      <c r="AU351" s="107"/>
      <c r="AV351" s="107"/>
      <c r="AW351" s="151"/>
      <c r="AX351" s="107"/>
      <c r="AY351" s="107"/>
      <c r="AZ351" s="107"/>
      <c r="BA351" s="107"/>
      <c r="BB351" s="107"/>
      <c r="BC351" s="107"/>
      <c r="BD351" s="107"/>
      <c r="BE351" s="107"/>
      <c r="BF351" s="107"/>
      <c r="BG351" s="107"/>
      <c r="BH351" s="107"/>
      <c r="BI351" s="143" t="s">
        <v>278</v>
      </c>
      <c r="BJ351" s="139" t="s">
        <v>332</v>
      </c>
      <c r="BK351" s="143" t="s">
        <v>280</v>
      </c>
      <c r="BL351" s="122">
        <v>91</v>
      </c>
      <c r="BM351" s="141">
        <v>46043</v>
      </c>
      <c r="BN351" s="156">
        <v>2160201100</v>
      </c>
      <c r="BO351" s="139">
        <v>372</v>
      </c>
      <c r="BP351" s="141">
        <v>46043</v>
      </c>
      <c r="BQ351" s="153">
        <v>10958201</v>
      </c>
      <c r="BR351" s="120"/>
      <c r="BS351" s="121"/>
      <c r="BT351" s="107"/>
      <c r="BU351" s="107"/>
      <c r="BV351" s="107"/>
      <c r="BW351" s="107"/>
      <c r="BX351" s="107"/>
      <c r="BY351" s="142"/>
      <c r="BZ351" s="151"/>
      <c r="CA351" s="107"/>
      <c r="CB351" s="107"/>
      <c r="CC351" s="151"/>
      <c r="CD351" s="107"/>
      <c r="CE351" s="107"/>
      <c r="CF351" s="108"/>
      <c r="CG351" s="108"/>
      <c r="CH351" s="108"/>
      <c r="CI351" s="108"/>
      <c r="CJ351" s="108"/>
      <c r="CK351" s="108"/>
      <c r="CL351" s="108"/>
      <c r="CM351" s="108"/>
      <c r="CN351" s="108"/>
      <c r="CO351" s="108"/>
      <c r="CP351" s="108"/>
      <c r="CQ351" s="108"/>
      <c r="CR351" s="108"/>
      <c r="CS351" s="159" t="s">
        <v>1043</v>
      </c>
      <c r="CT351" s="149">
        <v>17348238</v>
      </c>
      <c r="CU351" s="139">
        <v>251</v>
      </c>
      <c r="CV351" s="139" t="s">
        <v>1064</v>
      </c>
      <c r="CW351" s="107"/>
      <c r="CX351" s="107"/>
      <c r="CY351" s="122">
        <v>8299</v>
      </c>
      <c r="CZ351" s="122" t="s">
        <v>290</v>
      </c>
      <c r="DA351" s="318">
        <f t="shared" si="18"/>
        <v>10958201</v>
      </c>
      <c r="DB351" s="319">
        <f t="shared" si="19"/>
        <v>0</v>
      </c>
      <c r="DC351" s="318">
        <f t="shared" si="20"/>
        <v>0</v>
      </c>
      <c r="DD351" s="107"/>
      <c r="DE351" s="107"/>
      <c r="DF351" s="107"/>
      <c r="DG351" s="107"/>
      <c r="DH351" s="107"/>
      <c r="DI351" s="107"/>
      <c r="DJ351" s="107"/>
      <c r="DK351" s="107"/>
      <c r="DL351" s="107"/>
      <c r="DM351" s="107"/>
      <c r="DN351" s="107"/>
      <c r="DO351" s="107"/>
      <c r="DP351" s="107"/>
      <c r="DQ351" s="107"/>
      <c r="DR351" s="107"/>
      <c r="DS351" s="107"/>
      <c r="DT351" s="107"/>
      <c r="DU351" s="107"/>
      <c r="DV351" s="107"/>
      <c r="DW351" s="107"/>
      <c r="DX351" s="107"/>
      <c r="DY351" s="107"/>
      <c r="DZ351" s="211" t="s">
        <v>2195</v>
      </c>
      <c r="EA351" s="207" t="s">
        <v>273</v>
      </c>
      <c r="EB351" s="154" t="e">
        <v>#N/A</v>
      </c>
      <c r="EC351" s="142" t="s">
        <v>288</v>
      </c>
    </row>
    <row r="352" spans="1:133" hidden="1" x14ac:dyDescent="0.3">
      <c r="A352" s="145"/>
      <c r="B352" s="145" t="s">
        <v>2196</v>
      </c>
      <c r="C352" s="181">
        <v>40327870</v>
      </c>
      <c r="D352" s="145" t="s">
        <v>982</v>
      </c>
      <c r="E352" s="145" t="s">
        <v>292</v>
      </c>
      <c r="F352" s="145" t="s">
        <v>979</v>
      </c>
      <c r="G352" s="98">
        <v>46043</v>
      </c>
      <c r="H352" s="104">
        <v>10958201</v>
      </c>
      <c r="I352" s="145" t="s">
        <v>2066</v>
      </c>
      <c r="J352" s="98">
        <v>46043</v>
      </c>
      <c r="K352" s="98">
        <v>46179</v>
      </c>
      <c r="L352" s="145" t="s">
        <v>288</v>
      </c>
      <c r="M352" s="145" t="s">
        <v>288</v>
      </c>
      <c r="N352" s="145" t="s">
        <v>288</v>
      </c>
      <c r="O352" s="122">
        <v>5</v>
      </c>
      <c r="P352" s="104">
        <v>3279462</v>
      </c>
      <c r="Q352" s="150">
        <v>46043</v>
      </c>
      <c r="R352" s="141">
        <v>46081</v>
      </c>
      <c r="S352" s="104">
        <v>2399606</v>
      </c>
      <c r="T352" s="101">
        <v>46082</v>
      </c>
      <c r="U352" s="101">
        <v>46112</v>
      </c>
      <c r="V352" s="104">
        <v>2399606</v>
      </c>
      <c r="W352" s="141">
        <v>46113</v>
      </c>
      <c r="X352" s="141">
        <v>46142</v>
      </c>
      <c r="Y352" s="104">
        <v>2399606</v>
      </c>
      <c r="Z352" s="141">
        <v>46143</v>
      </c>
      <c r="AA352" s="141">
        <v>46173</v>
      </c>
      <c r="AB352" s="104">
        <v>479921</v>
      </c>
      <c r="AC352" s="141">
        <v>46174</v>
      </c>
      <c r="AD352" s="141">
        <v>46179</v>
      </c>
      <c r="AE352" s="102"/>
      <c r="AF352" s="141"/>
      <c r="AG352" s="141"/>
      <c r="AH352" s="107"/>
      <c r="AI352" s="141"/>
      <c r="AJ352" s="141"/>
      <c r="AK352" s="151"/>
      <c r="AL352" s="107"/>
      <c r="AM352" s="107"/>
      <c r="AN352" s="151"/>
      <c r="AO352" s="107"/>
      <c r="AP352" s="107"/>
      <c r="AQ352" s="151"/>
      <c r="AR352" s="107"/>
      <c r="AS352" s="107"/>
      <c r="AT352" s="151"/>
      <c r="AU352" s="107"/>
      <c r="AV352" s="107"/>
      <c r="AW352" s="151"/>
      <c r="AX352" s="107"/>
      <c r="AY352" s="107"/>
      <c r="AZ352" s="107"/>
      <c r="BA352" s="107"/>
      <c r="BB352" s="107"/>
      <c r="BC352" s="107"/>
      <c r="BD352" s="107"/>
      <c r="BE352" s="107"/>
      <c r="BF352" s="107"/>
      <c r="BG352" s="107"/>
      <c r="BH352" s="107"/>
      <c r="BI352" s="143" t="s">
        <v>278</v>
      </c>
      <c r="BJ352" s="139" t="s">
        <v>332</v>
      </c>
      <c r="BK352" s="143" t="s">
        <v>280</v>
      </c>
      <c r="BL352" s="122">
        <v>91</v>
      </c>
      <c r="BM352" s="141">
        <v>46043</v>
      </c>
      <c r="BN352" s="156">
        <v>2160201100</v>
      </c>
      <c r="BO352" s="139">
        <v>383</v>
      </c>
      <c r="BP352" s="141">
        <v>46043</v>
      </c>
      <c r="BQ352" s="153">
        <v>10958201</v>
      </c>
      <c r="BR352" s="120"/>
      <c r="BS352" s="121"/>
      <c r="BT352" s="107"/>
      <c r="BU352" s="107"/>
      <c r="BV352" s="107"/>
      <c r="BW352" s="107"/>
      <c r="BX352" s="107"/>
      <c r="BY352" s="142"/>
      <c r="BZ352" s="151"/>
      <c r="CA352" s="107"/>
      <c r="CB352" s="107"/>
      <c r="CC352" s="151"/>
      <c r="CD352" s="107"/>
      <c r="CE352" s="107"/>
      <c r="CF352" s="108"/>
      <c r="CG352" s="108"/>
      <c r="CH352" s="108"/>
      <c r="CI352" s="108"/>
      <c r="CJ352" s="108"/>
      <c r="CK352" s="108"/>
      <c r="CL352" s="108"/>
      <c r="CM352" s="108"/>
      <c r="CN352" s="108"/>
      <c r="CO352" s="108"/>
      <c r="CP352" s="121"/>
      <c r="CQ352" s="108"/>
      <c r="CR352" s="108"/>
      <c r="CS352" s="147" t="s">
        <v>1042</v>
      </c>
      <c r="CT352" s="149">
        <v>40327870</v>
      </c>
      <c r="CU352" s="139">
        <v>251</v>
      </c>
      <c r="CV352" s="139" t="s">
        <v>2192</v>
      </c>
      <c r="CW352" s="107"/>
      <c r="CX352" s="107"/>
      <c r="CY352" s="143">
        <v>7490</v>
      </c>
      <c r="CZ352" s="143" t="s">
        <v>290</v>
      </c>
      <c r="DA352" s="318">
        <f t="shared" si="18"/>
        <v>10958201</v>
      </c>
      <c r="DB352" s="319">
        <f t="shared" si="19"/>
        <v>0</v>
      </c>
      <c r="DC352" s="318">
        <f t="shared" si="20"/>
        <v>0</v>
      </c>
      <c r="DD352" s="107"/>
      <c r="DE352" s="107"/>
      <c r="DF352" s="107"/>
      <c r="DG352" s="107"/>
      <c r="DH352" s="107"/>
      <c r="DI352" s="107"/>
      <c r="DJ352" s="107"/>
      <c r="DK352" s="107"/>
      <c r="DL352" s="107"/>
      <c r="DM352" s="107"/>
      <c r="DN352" s="107"/>
      <c r="DO352" s="107"/>
      <c r="DP352" s="107"/>
      <c r="DQ352" s="107"/>
      <c r="DR352" s="107"/>
      <c r="DS352" s="107"/>
      <c r="DT352" s="107"/>
      <c r="DU352" s="107"/>
      <c r="DV352" s="107"/>
      <c r="DW352" s="107"/>
      <c r="DX352" s="107"/>
      <c r="DY352" s="107"/>
      <c r="DZ352" s="211" t="s">
        <v>2197</v>
      </c>
      <c r="EA352" s="207" t="s">
        <v>273</v>
      </c>
      <c r="EB352" s="154" t="e">
        <v>#N/A</v>
      </c>
      <c r="EC352" s="142" t="s">
        <v>288</v>
      </c>
    </row>
    <row r="353" spans="1:133" hidden="1" x14ac:dyDescent="0.3">
      <c r="A353" s="145"/>
      <c r="B353" s="145" t="s">
        <v>2198</v>
      </c>
      <c r="C353" s="181">
        <v>1193100263</v>
      </c>
      <c r="D353" s="145" t="s">
        <v>2199</v>
      </c>
      <c r="E353" s="145" t="s">
        <v>292</v>
      </c>
      <c r="F353" s="145" t="s">
        <v>979</v>
      </c>
      <c r="G353" s="98">
        <v>46043</v>
      </c>
      <c r="H353" s="104">
        <v>10958201</v>
      </c>
      <c r="I353" s="145" t="s">
        <v>2066</v>
      </c>
      <c r="J353" s="98">
        <v>46043</v>
      </c>
      <c r="K353" s="98">
        <v>46179</v>
      </c>
      <c r="L353" s="145" t="s">
        <v>288</v>
      </c>
      <c r="M353" s="145" t="s">
        <v>288</v>
      </c>
      <c r="N353" s="145" t="s">
        <v>288</v>
      </c>
      <c r="O353" s="122">
        <v>5</v>
      </c>
      <c r="P353" s="104">
        <v>3279462</v>
      </c>
      <c r="Q353" s="150">
        <v>46043</v>
      </c>
      <c r="R353" s="141">
        <v>46081</v>
      </c>
      <c r="S353" s="104">
        <v>2399606</v>
      </c>
      <c r="T353" s="101">
        <v>46082</v>
      </c>
      <c r="U353" s="101">
        <v>46112</v>
      </c>
      <c r="V353" s="104">
        <v>2399606</v>
      </c>
      <c r="W353" s="141">
        <v>46113</v>
      </c>
      <c r="X353" s="141">
        <v>46142</v>
      </c>
      <c r="Y353" s="104">
        <v>2399606</v>
      </c>
      <c r="Z353" s="141">
        <v>46143</v>
      </c>
      <c r="AA353" s="141">
        <v>46173</v>
      </c>
      <c r="AB353" s="104">
        <v>479921</v>
      </c>
      <c r="AC353" s="141">
        <v>46174</v>
      </c>
      <c r="AD353" s="141">
        <v>46179</v>
      </c>
      <c r="AE353" s="102"/>
      <c r="AF353" s="141"/>
      <c r="AG353" s="141"/>
      <c r="AH353" s="151"/>
      <c r="AI353" s="107"/>
      <c r="AJ353" s="107"/>
      <c r="AK353" s="151"/>
      <c r="AL353" s="107"/>
      <c r="AM353" s="107"/>
      <c r="AN353" s="151"/>
      <c r="AO353" s="107"/>
      <c r="AP353" s="107"/>
      <c r="AQ353" s="151"/>
      <c r="AR353" s="107"/>
      <c r="AS353" s="107"/>
      <c r="AT353" s="151"/>
      <c r="AU353" s="107"/>
      <c r="AV353" s="107"/>
      <c r="AW353" s="151"/>
      <c r="AX353" s="107"/>
      <c r="AY353" s="107"/>
      <c r="AZ353" s="107"/>
      <c r="BA353" s="107"/>
      <c r="BB353" s="107"/>
      <c r="BC353" s="107"/>
      <c r="BD353" s="107"/>
      <c r="BE353" s="107"/>
      <c r="BF353" s="107"/>
      <c r="BG353" s="107"/>
      <c r="BH353" s="107"/>
      <c r="BI353" s="143" t="s">
        <v>278</v>
      </c>
      <c r="BJ353" s="139" t="s">
        <v>332</v>
      </c>
      <c r="BK353" s="143" t="s">
        <v>280</v>
      </c>
      <c r="BL353" s="122">
        <v>91</v>
      </c>
      <c r="BM353" s="141">
        <v>46043</v>
      </c>
      <c r="BN353" s="156">
        <v>2160201100</v>
      </c>
      <c r="BO353" s="139">
        <v>490</v>
      </c>
      <c r="BP353" s="141">
        <v>46043</v>
      </c>
      <c r="BQ353" s="153">
        <v>10958201</v>
      </c>
      <c r="BR353" s="120"/>
      <c r="BS353" s="121"/>
      <c r="BT353" s="107"/>
      <c r="BU353" s="107"/>
      <c r="BV353" s="107"/>
      <c r="BW353" s="107"/>
      <c r="BX353" s="107"/>
      <c r="BY353" s="142"/>
      <c r="BZ353" s="151"/>
      <c r="CA353" s="107"/>
      <c r="CB353" s="107"/>
      <c r="CC353" s="151"/>
      <c r="CD353" s="107"/>
      <c r="CE353" s="107"/>
      <c r="CF353" s="108"/>
      <c r="CG353" s="108"/>
      <c r="CH353" s="108"/>
      <c r="CI353" s="108"/>
      <c r="CJ353" s="108"/>
      <c r="CK353" s="108"/>
      <c r="CL353" s="108"/>
      <c r="CM353" s="108"/>
      <c r="CN353" s="108"/>
      <c r="CO353" s="108"/>
      <c r="CP353" s="108"/>
      <c r="CQ353" s="108"/>
      <c r="CR353" s="108"/>
      <c r="CS353" s="133" t="s">
        <v>1042</v>
      </c>
      <c r="CT353" s="149">
        <v>1193100263</v>
      </c>
      <c r="CU353" s="139">
        <v>251</v>
      </c>
      <c r="CV353" s="139" t="s">
        <v>2192</v>
      </c>
      <c r="CW353" s="107"/>
      <c r="CX353" s="107"/>
      <c r="CY353" s="145">
        <v>7490</v>
      </c>
      <c r="CZ353" s="140" t="s">
        <v>290</v>
      </c>
      <c r="DA353" s="318">
        <f t="shared" si="18"/>
        <v>10958201</v>
      </c>
      <c r="DB353" s="319">
        <f t="shared" si="19"/>
        <v>0</v>
      </c>
      <c r="DC353" s="318">
        <f t="shared" si="20"/>
        <v>0</v>
      </c>
      <c r="DD353" s="107"/>
      <c r="DE353" s="107"/>
      <c r="DF353" s="107"/>
      <c r="DG353" s="107"/>
      <c r="DH353" s="107"/>
      <c r="DI353" s="107"/>
      <c r="DJ353" s="107"/>
      <c r="DK353" s="107"/>
      <c r="DL353" s="107"/>
      <c r="DM353" s="107"/>
      <c r="DN353" s="107"/>
      <c r="DO353" s="107"/>
      <c r="DP353" s="107"/>
      <c r="DQ353" s="107"/>
      <c r="DR353" s="107"/>
      <c r="DS353" s="107"/>
      <c r="DT353" s="107"/>
      <c r="DU353" s="107"/>
      <c r="DV353" s="107"/>
      <c r="DW353" s="107"/>
      <c r="DX353" s="107"/>
      <c r="DY353" s="107"/>
      <c r="DZ353" s="211" t="s">
        <v>2200</v>
      </c>
      <c r="EA353" s="207" t="s">
        <v>273</v>
      </c>
      <c r="EB353" s="154" t="e">
        <v>#N/A</v>
      </c>
      <c r="EC353" s="142" t="s">
        <v>288</v>
      </c>
    </row>
    <row r="354" spans="1:133" hidden="1" x14ac:dyDescent="0.3">
      <c r="A354" s="145"/>
      <c r="B354" s="145" t="s">
        <v>2201</v>
      </c>
      <c r="C354" s="247">
        <v>1121955395</v>
      </c>
      <c r="D354" s="184" t="s">
        <v>2202</v>
      </c>
      <c r="E354" s="145" t="s">
        <v>292</v>
      </c>
      <c r="F354" s="145" t="s">
        <v>1100</v>
      </c>
      <c r="G354" s="98">
        <v>46043</v>
      </c>
      <c r="H354" s="104">
        <v>10958201</v>
      </c>
      <c r="I354" s="145" t="s">
        <v>2066</v>
      </c>
      <c r="J354" s="98">
        <v>46043</v>
      </c>
      <c r="K354" s="98">
        <v>46179</v>
      </c>
      <c r="L354" s="145" t="s">
        <v>288</v>
      </c>
      <c r="M354" s="145" t="s">
        <v>288</v>
      </c>
      <c r="N354" s="145" t="s">
        <v>288</v>
      </c>
      <c r="O354" s="122">
        <v>5</v>
      </c>
      <c r="P354" s="104">
        <v>3279462</v>
      </c>
      <c r="Q354" s="150">
        <v>46043</v>
      </c>
      <c r="R354" s="141">
        <v>46081</v>
      </c>
      <c r="S354" s="104">
        <v>2399606</v>
      </c>
      <c r="T354" s="101">
        <v>46082</v>
      </c>
      <c r="U354" s="101">
        <v>46112</v>
      </c>
      <c r="V354" s="104">
        <v>2399606</v>
      </c>
      <c r="W354" s="141">
        <v>46113</v>
      </c>
      <c r="X354" s="141">
        <v>46142</v>
      </c>
      <c r="Y354" s="104">
        <v>2399606</v>
      </c>
      <c r="Z354" s="141">
        <v>46143</v>
      </c>
      <c r="AA354" s="141">
        <v>46173</v>
      </c>
      <c r="AB354" s="104">
        <v>479921</v>
      </c>
      <c r="AC354" s="141">
        <v>46174</v>
      </c>
      <c r="AD354" s="141">
        <v>46179</v>
      </c>
      <c r="AE354" s="102"/>
      <c r="AF354" s="141"/>
      <c r="AG354" s="141"/>
      <c r="AH354" s="107"/>
      <c r="AI354" s="141"/>
      <c r="AJ354" s="141"/>
      <c r="AK354" s="151"/>
      <c r="AL354" s="107"/>
      <c r="AM354" s="107"/>
      <c r="AN354" s="151"/>
      <c r="AO354" s="107"/>
      <c r="AP354" s="107"/>
      <c r="AQ354" s="151"/>
      <c r="AR354" s="107"/>
      <c r="AS354" s="107"/>
      <c r="AT354" s="151"/>
      <c r="AU354" s="107"/>
      <c r="AV354" s="107"/>
      <c r="AW354" s="151"/>
      <c r="AX354" s="107"/>
      <c r="AY354" s="107"/>
      <c r="AZ354" s="107"/>
      <c r="BA354" s="107"/>
      <c r="BB354" s="107"/>
      <c r="BC354" s="107"/>
      <c r="BD354" s="107"/>
      <c r="BE354" s="107"/>
      <c r="BF354" s="107"/>
      <c r="BG354" s="107"/>
      <c r="BH354" s="107"/>
      <c r="BI354" s="143" t="s">
        <v>278</v>
      </c>
      <c r="BJ354" s="139" t="s">
        <v>332</v>
      </c>
      <c r="BK354" s="143" t="s">
        <v>280</v>
      </c>
      <c r="BL354" s="122">
        <v>91</v>
      </c>
      <c r="BM354" s="141">
        <v>46043</v>
      </c>
      <c r="BN354" s="156">
        <v>2160201100</v>
      </c>
      <c r="BO354" s="139">
        <v>480</v>
      </c>
      <c r="BP354" s="141">
        <v>46043</v>
      </c>
      <c r="BQ354" s="153">
        <v>10958201</v>
      </c>
      <c r="BR354" s="120"/>
      <c r="BS354" s="121"/>
      <c r="BT354" s="107"/>
      <c r="BU354" s="107"/>
      <c r="BV354" s="107"/>
      <c r="BW354" s="107"/>
      <c r="BX354" s="107"/>
      <c r="BY354" s="142"/>
      <c r="BZ354" s="151"/>
      <c r="CA354" s="107"/>
      <c r="CB354" s="107"/>
      <c r="CC354" s="151"/>
      <c r="CD354" s="107"/>
      <c r="CE354" s="107"/>
      <c r="CF354" s="108"/>
      <c r="CG354" s="108"/>
      <c r="CH354" s="108"/>
      <c r="CI354" s="108"/>
      <c r="CJ354" s="108"/>
      <c r="CK354" s="108"/>
      <c r="CL354" s="108"/>
      <c r="CM354" s="108"/>
      <c r="CN354" s="108"/>
      <c r="CO354" s="108"/>
      <c r="CP354" s="121"/>
      <c r="CQ354" s="108"/>
      <c r="CR354" s="108"/>
      <c r="CS354" s="159" t="s">
        <v>1298</v>
      </c>
      <c r="CT354" s="323">
        <v>1121955395</v>
      </c>
      <c r="CU354" s="139">
        <v>251</v>
      </c>
      <c r="CV354" s="139" t="s">
        <v>2192</v>
      </c>
      <c r="CW354" s="107"/>
      <c r="CX354" s="107"/>
      <c r="CY354" s="217">
        <v>8299</v>
      </c>
      <c r="CZ354" s="217" t="s">
        <v>290</v>
      </c>
      <c r="DA354" s="318">
        <f t="shared" si="18"/>
        <v>10958201</v>
      </c>
      <c r="DB354" s="319">
        <f t="shared" si="19"/>
        <v>0</v>
      </c>
      <c r="DC354" s="318">
        <f t="shared" si="20"/>
        <v>0</v>
      </c>
      <c r="DD354" s="107"/>
      <c r="DE354" s="107"/>
      <c r="DF354" s="107"/>
      <c r="DG354" s="107"/>
      <c r="DH354" s="107"/>
      <c r="DI354" s="107"/>
      <c r="DJ354" s="107"/>
      <c r="DK354" s="107"/>
      <c r="DL354" s="107"/>
      <c r="DM354" s="107"/>
      <c r="DN354" s="107"/>
      <c r="DO354" s="107"/>
      <c r="DP354" s="107"/>
      <c r="DQ354" s="107"/>
      <c r="DR354" s="107"/>
      <c r="DS354" s="107"/>
      <c r="DT354" s="107"/>
      <c r="DU354" s="107"/>
      <c r="DV354" s="107"/>
      <c r="DW354" s="107"/>
      <c r="DX354" s="107"/>
      <c r="DY354" s="107"/>
      <c r="DZ354" s="211" t="s">
        <v>2203</v>
      </c>
      <c r="EA354" s="207" t="s">
        <v>273</v>
      </c>
      <c r="EB354" s="154" t="e">
        <v>#N/A</v>
      </c>
      <c r="EC354" s="142" t="s">
        <v>288</v>
      </c>
    </row>
    <row r="355" spans="1:133" hidden="1" x14ac:dyDescent="0.3">
      <c r="A355" s="145"/>
      <c r="B355" s="145" t="s">
        <v>2204</v>
      </c>
      <c r="C355" s="181">
        <v>1233902183</v>
      </c>
      <c r="D355" s="145" t="s">
        <v>1290</v>
      </c>
      <c r="E355" s="145" t="s">
        <v>292</v>
      </c>
      <c r="F355" s="145" t="s">
        <v>979</v>
      </c>
      <c r="G355" s="98">
        <v>46043</v>
      </c>
      <c r="H355" s="104">
        <v>10958201</v>
      </c>
      <c r="I355" s="145" t="s">
        <v>2066</v>
      </c>
      <c r="J355" s="98">
        <v>46043</v>
      </c>
      <c r="K355" s="98">
        <v>46179</v>
      </c>
      <c r="L355" s="145" t="s">
        <v>288</v>
      </c>
      <c r="M355" s="145" t="s">
        <v>288</v>
      </c>
      <c r="N355" s="145" t="s">
        <v>288</v>
      </c>
      <c r="O355" s="122">
        <v>5</v>
      </c>
      <c r="P355" s="104">
        <v>3279462</v>
      </c>
      <c r="Q355" s="150">
        <v>46043</v>
      </c>
      <c r="R355" s="141">
        <v>46081</v>
      </c>
      <c r="S355" s="104">
        <v>2399606</v>
      </c>
      <c r="T355" s="101">
        <v>46082</v>
      </c>
      <c r="U355" s="101">
        <v>46112</v>
      </c>
      <c r="V355" s="104">
        <v>2399606</v>
      </c>
      <c r="W355" s="141">
        <v>46113</v>
      </c>
      <c r="X355" s="141">
        <v>46142</v>
      </c>
      <c r="Y355" s="104">
        <v>2399606</v>
      </c>
      <c r="Z355" s="141">
        <v>46143</v>
      </c>
      <c r="AA355" s="141">
        <v>46173</v>
      </c>
      <c r="AB355" s="104">
        <v>479921</v>
      </c>
      <c r="AC355" s="141">
        <v>46174</v>
      </c>
      <c r="AD355" s="141">
        <v>46179</v>
      </c>
      <c r="AE355" s="102"/>
      <c r="AF355" s="141"/>
      <c r="AG355" s="141"/>
      <c r="AH355" s="151"/>
      <c r="AI355" s="107"/>
      <c r="AJ355" s="107"/>
      <c r="AK355" s="151"/>
      <c r="AL355" s="107"/>
      <c r="AM355" s="107"/>
      <c r="AN355" s="151"/>
      <c r="AO355" s="107"/>
      <c r="AP355" s="107"/>
      <c r="AQ355" s="151"/>
      <c r="AR355" s="107"/>
      <c r="AS355" s="107"/>
      <c r="AT355" s="151"/>
      <c r="AU355" s="107"/>
      <c r="AV355" s="107"/>
      <c r="AW355" s="151"/>
      <c r="AX355" s="107"/>
      <c r="AY355" s="107"/>
      <c r="AZ355" s="107"/>
      <c r="BA355" s="107"/>
      <c r="BB355" s="107"/>
      <c r="BC355" s="107"/>
      <c r="BD355" s="107"/>
      <c r="BE355" s="107"/>
      <c r="BF355" s="107"/>
      <c r="BG355" s="107"/>
      <c r="BH355" s="107"/>
      <c r="BI355" s="143" t="s">
        <v>278</v>
      </c>
      <c r="BJ355" s="139" t="s">
        <v>332</v>
      </c>
      <c r="BK355" s="143" t="s">
        <v>280</v>
      </c>
      <c r="BL355" s="122">
        <v>91</v>
      </c>
      <c r="BM355" s="141">
        <v>46043</v>
      </c>
      <c r="BN355" s="156">
        <v>2160201100</v>
      </c>
      <c r="BO355" s="139">
        <v>491</v>
      </c>
      <c r="BP355" s="141">
        <v>46043</v>
      </c>
      <c r="BQ355" s="153">
        <v>10958201</v>
      </c>
      <c r="BR355" s="120"/>
      <c r="BS355" s="121"/>
      <c r="BT355" s="107"/>
      <c r="BU355" s="107"/>
      <c r="BV355" s="107"/>
      <c r="BW355" s="107"/>
      <c r="BX355" s="107"/>
      <c r="BY355" s="142"/>
      <c r="BZ355" s="151"/>
      <c r="CA355" s="107"/>
      <c r="CB355" s="107"/>
      <c r="CC355" s="151"/>
      <c r="CD355" s="107"/>
      <c r="CE355" s="107"/>
      <c r="CF355" s="108"/>
      <c r="CG355" s="108"/>
      <c r="CH355" s="108"/>
      <c r="CI355" s="108"/>
      <c r="CJ355" s="108"/>
      <c r="CK355" s="108"/>
      <c r="CL355" s="108"/>
      <c r="CM355" s="108"/>
      <c r="CN355" s="108"/>
      <c r="CO355" s="108"/>
      <c r="CP355" s="108"/>
      <c r="CQ355" s="108"/>
      <c r="CR355" s="108"/>
      <c r="CS355" s="147" t="s">
        <v>1044</v>
      </c>
      <c r="CT355" s="200">
        <v>1233902183</v>
      </c>
      <c r="CU355" s="139">
        <v>189</v>
      </c>
      <c r="CV355" s="139" t="s">
        <v>2192</v>
      </c>
      <c r="CW355" s="107"/>
      <c r="CX355" s="107"/>
      <c r="CY355" s="145">
        <v>7490</v>
      </c>
      <c r="CZ355" s="140" t="s">
        <v>290</v>
      </c>
      <c r="DA355" s="318">
        <f t="shared" si="18"/>
        <v>10958201</v>
      </c>
      <c r="DB355" s="319">
        <f t="shared" si="19"/>
        <v>0</v>
      </c>
      <c r="DC355" s="318">
        <f t="shared" si="20"/>
        <v>0</v>
      </c>
      <c r="DD355" s="107"/>
      <c r="DE355" s="107"/>
      <c r="DF355" s="107"/>
      <c r="DG355" s="107"/>
      <c r="DH355" s="107"/>
      <c r="DI355" s="107"/>
      <c r="DJ355" s="107"/>
      <c r="DK355" s="107"/>
      <c r="DL355" s="107"/>
      <c r="DM355" s="107"/>
      <c r="DN355" s="107"/>
      <c r="DO355" s="107"/>
      <c r="DP355" s="107"/>
      <c r="DQ355" s="107"/>
      <c r="DR355" s="107"/>
      <c r="DS355" s="107"/>
      <c r="DT355" s="107"/>
      <c r="DU355" s="107"/>
      <c r="DV355" s="107"/>
      <c r="DW355" s="107"/>
      <c r="DX355" s="107"/>
      <c r="DY355" s="107"/>
      <c r="DZ355" s="211" t="s">
        <v>2205</v>
      </c>
      <c r="EA355" s="207" t="s">
        <v>273</v>
      </c>
      <c r="EB355" s="154" t="e">
        <v>#N/A</v>
      </c>
      <c r="EC355" s="142" t="s">
        <v>288</v>
      </c>
    </row>
    <row r="356" spans="1:133" hidden="1" x14ac:dyDescent="0.3">
      <c r="A356" s="145"/>
      <c r="B356" s="145" t="s">
        <v>2206</v>
      </c>
      <c r="C356" s="181">
        <v>1121934944</v>
      </c>
      <c r="D356" s="145" t="s">
        <v>984</v>
      </c>
      <c r="E356" s="145" t="s">
        <v>292</v>
      </c>
      <c r="F356" s="145" t="s">
        <v>983</v>
      </c>
      <c r="G356" s="98">
        <v>46043</v>
      </c>
      <c r="H356" s="104">
        <v>10958201</v>
      </c>
      <c r="I356" s="145" t="s">
        <v>2066</v>
      </c>
      <c r="J356" s="98">
        <v>46043</v>
      </c>
      <c r="K356" s="98">
        <v>46179</v>
      </c>
      <c r="L356" s="145" t="s">
        <v>288</v>
      </c>
      <c r="M356" s="145" t="s">
        <v>288</v>
      </c>
      <c r="N356" s="145" t="s">
        <v>288</v>
      </c>
      <c r="O356" s="122">
        <v>5</v>
      </c>
      <c r="P356" s="104">
        <v>3279462</v>
      </c>
      <c r="Q356" s="150">
        <v>46043</v>
      </c>
      <c r="R356" s="141">
        <v>46081</v>
      </c>
      <c r="S356" s="104">
        <v>2399606</v>
      </c>
      <c r="T356" s="101">
        <v>46082</v>
      </c>
      <c r="U356" s="101">
        <v>46112</v>
      </c>
      <c r="V356" s="104">
        <v>2399606</v>
      </c>
      <c r="W356" s="141">
        <v>46113</v>
      </c>
      <c r="X356" s="141">
        <v>46142</v>
      </c>
      <c r="Y356" s="104">
        <v>2399606</v>
      </c>
      <c r="Z356" s="141">
        <v>46143</v>
      </c>
      <c r="AA356" s="141">
        <v>46173</v>
      </c>
      <c r="AB356" s="104">
        <v>479921</v>
      </c>
      <c r="AC356" s="141">
        <v>46174</v>
      </c>
      <c r="AD356" s="141">
        <v>46179</v>
      </c>
      <c r="AE356" s="102"/>
      <c r="AF356" s="141"/>
      <c r="AG356" s="141"/>
      <c r="AH356" s="107"/>
      <c r="AI356" s="141"/>
      <c r="AJ356" s="141"/>
      <c r="AK356" s="151"/>
      <c r="AL356" s="107"/>
      <c r="AM356" s="107"/>
      <c r="AN356" s="151"/>
      <c r="AO356" s="107"/>
      <c r="AP356" s="107"/>
      <c r="AQ356" s="151"/>
      <c r="AR356" s="107"/>
      <c r="AS356" s="107"/>
      <c r="AT356" s="151"/>
      <c r="AU356" s="107"/>
      <c r="AV356" s="107"/>
      <c r="AW356" s="151"/>
      <c r="AX356" s="107"/>
      <c r="AY356" s="107"/>
      <c r="AZ356" s="107"/>
      <c r="BA356" s="107"/>
      <c r="BB356" s="107"/>
      <c r="BC356" s="107"/>
      <c r="BD356" s="107"/>
      <c r="BE356" s="107"/>
      <c r="BF356" s="107"/>
      <c r="BG356" s="107"/>
      <c r="BH356" s="107"/>
      <c r="BI356" s="143" t="s">
        <v>278</v>
      </c>
      <c r="BJ356" s="139" t="s">
        <v>332</v>
      </c>
      <c r="BK356" s="143" t="s">
        <v>280</v>
      </c>
      <c r="BL356" s="122">
        <v>91</v>
      </c>
      <c r="BM356" s="141">
        <v>46043</v>
      </c>
      <c r="BN356" s="156">
        <v>2160201100</v>
      </c>
      <c r="BO356" s="139">
        <v>475</v>
      </c>
      <c r="BP356" s="141">
        <v>46043</v>
      </c>
      <c r="BQ356" s="153">
        <v>10958201</v>
      </c>
      <c r="BR356" s="120"/>
      <c r="BS356" s="121"/>
      <c r="BT356" s="107"/>
      <c r="BU356" s="107"/>
      <c r="BV356" s="107"/>
      <c r="BW356" s="107"/>
      <c r="BX356" s="107"/>
      <c r="BY356" s="142"/>
      <c r="BZ356" s="151"/>
      <c r="CA356" s="107"/>
      <c r="CB356" s="107"/>
      <c r="CC356" s="151"/>
      <c r="CD356" s="107"/>
      <c r="CE356" s="107"/>
      <c r="CF356" s="108"/>
      <c r="CG356" s="108"/>
      <c r="CH356" s="108"/>
      <c r="CI356" s="108"/>
      <c r="CJ356" s="108"/>
      <c r="CK356" s="108"/>
      <c r="CL356" s="108"/>
      <c r="CM356" s="108"/>
      <c r="CN356" s="108"/>
      <c r="CO356" s="108"/>
      <c r="CP356" s="121"/>
      <c r="CQ356" s="108"/>
      <c r="CR356" s="108"/>
      <c r="CS356" s="133" t="s">
        <v>2207</v>
      </c>
      <c r="CT356" s="148">
        <v>1121934944</v>
      </c>
      <c r="CU356" s="139">
        <v>251</v>
      </c>
      <c r="CV356" s="139" t="s">
        <v>2208</v>
      </c>
      <c r="CW356" s="107"/>
      <c r="CX356" s="107"/>
      <c r="CY356" s="143">
        <v>8299</v>
      </c>
      <c r="CZ356" s="143" t="s">
        <v>290</v>
      </c>
      <c r="DA356" s="318">
        <f t="shared" si="18"/>
        <v>10958201</v>
      </c>
      <c r="DB356" s="319">
        <f t="shared" si="19"/>
        <v>0</v>
      </c>
      <c r="DC356" s="318">
        <f t="shared" si="20"/>
        <v>0</v>
      </c>
      <c r="DD356" s="107"/>
      <c r="DE356" s="107"/>
      <c r="DF356" s="107"/>
      <c r="DG356" s="107"/>
      <c r="DH356" s="107"/>
      <c r="DI356" s="107"/>
      <c r="DJ356" s="107"/>
      <c r="DK356" s="107"/>
      <c r="DL356" s="107"/>
      <c r="DM356" s="107"/>
      <c r="DN356" s="107"/>
      <c r="DO356" s="107"/>
      <c r="DP356" s="107"/>
      <c r="DQ356" s="107"/>
      <c r="DR356" s="107"/>
      <c r="DS356" s="107"/>
      <c r="DT356" s="107"/>
      <c r="DU356" s="107"/>
      <c r="DV356" s="107"/>
      <c r="DW356" s="107"/>
      <c r="DX356" s="107"/>
      <c r="DY356" s="107"/>
      <c r="DZ356" s="211" t="s">
        <v>2209</v>
      </c>
      <c r="EA356" s="207" t="s">
        <v>273</v>
      </c>
      <c r="EB356" s="154" t="e">
        <v>#N/A</v>
      </c>
      <c r="EC356" s="142" t="s">
        <v>288</v>
      </c>
    </row>
    <row r="357" spans="1:133" hidden="1" x14ac:dyDescent="0.3">
      <c r="A357" s="145"/>
      <c r="B357" s="145" t="s">
        <v>2210</v>
      </c>
      <c r="C357" s="181">
        <v>1121935132</v>
      </c>
      <c r="D357" s="145" t="s">
        <v>985</v>
      </c>
      <c r="E357" s="107" t="s">
        <v>292</v>
      </c>
      <c r="F357" s="145" t="s">
        <v>986</v>
      </c>
      <c r="G357" s="98">
        <v>46043</v>
      </c>
      <c r="H357" s="104">
        <v>10958201</v>
      </c>
      <c r="I357" s="145" t="s">
        <v>2066</v>
      </c>
      <c r="J357" s="98">
        <v>46043</v>
      </c>
      <c r="K357" s="98">
        <v>46179</v>
      </c>
      <c r="L357" s="145" t="s">
        <v>288</v>
      </c>
      <c r="M357" s="145" t="s">
        <v>288</v>
      </c>
      <c r="N357" s="145" t="s">
        <v>288</v>
      </c>
      <c r="O357" s="122">
        <v>5</v>
      </c>
      <c r="P357" s="104">
        <v>3279462</v>
      </c>
      <c r="Q357" s="150">
        <v>46043</v>
      </c>
      <c r="R357" s="141">
        <v>46081</v>
      </c>
      <c r="S357" s="104">
        <v>2399606</v>
      </c>
      <c r="T357" s="101">
        <v>46082</v>
      </c>
      <c r="U357" s="101">
        <v>46112</v>
      </c>
      <c r="V357" s="104">
        <v>2399606</v>
      </c>
      <c r="W357" s="141">
        <v>46113</v>
      </c>
      <c r="X357" s="141">
        <v>46142</v>
      </c>
      <c r="Y357" s="104">
        <v>2399606</v>
      </c>
      <c r="Z357" s="141">
        <v>46143</v>
      </c>
      <c r="AA357" s="141">
        <v>46173</v>
      </c>
      <c r="AB357" s="104">
        <v>479921</v>
      </c>
      <c r="AC357" s="141">
        <v>46174</v>
      </c>
      <c r="AD357" s="141">
        <v>46179</v>
      </c>
      <c r="AE357" s="102"/>
      <c r="AF357" s="141"/>
      <c r="AG357" s="141"/>
      <c r="AH357" s="151"/>
      <c r="AI357" s="107"/>
      <c r="AJ357" s="107"/>
      <c r="AK357" s="151"/>
      <c r="AL357" s="107"/>
      <c r="AM357" s="107"/>
      <c r="AN357" s="151"/>
      <c r="AO357" s="107"/>
      <c r="AP357" s="107"/>
      <c r="AQ357" s="151"/>
      <c r="AR357" s="107"/>
      <c r="AS357" s="107"/>
      <c r="AT357" s="151"/>
      <c r="AU357" s="107"/>
      <c r="AV357" s="107"/>
      <c r="AW357" s="151"/>
      <c r="AX357" s="107"/>
      <c r="AY357" s="107"/>
      <c r="AZ357" s="107"/>
      <c r="BA357" s="107"/>
      <c r="BB357" s="107"/>
      <c r="BC357" s="107"/>
      <c r="BD357" s="107"/>
      <c r="BE357" s="107"/>
      <c r="BF357" s="107"/>
      <c r="BG357" s="107"/>
      <c r="BH357" s="107"/>
      <c r="BI357" s="143" t="s">
        <v>278</v>
      </c>
      <c r="BJ357" s="139" t="s">
        <v>332</v>
      </c>
      <c r="BK357" s="143" t="s">
        <v>280</v>
      </c>
      <c r="BL357" s="122">
        <v>91</v>
      </c>
      <c r="BM357" s="141">
        <v>46043</v>
      </c>
      <c r="BN357" s="156">
        <v>2160201100</v>
      </c>
      <c r="BO357" s="139">
        <v>476</v>
      </c>
      <c r="BP357" s="141">
        <v>46043</v>
      </c>
      <c r="BQ357" s="153">
        <v>10958201</v>
      </c>
      <c r="BR357" s="120"/>
      <c r="BS357" s="121"/>
      <c r="BT357" s="107"/>
      <c r="BU357" s="107"/>
      <c r="BV357" s="107"/>
      <c r="BW357" s="107"/>
      <c r="BX357" s="107"/>
      <c r="BY357" s="142"/>
      <c r="BZ357" s="151"/>
      <c r="CA357" s="107"/>
      <c r="CB357" s="107"/>
      <c r="CC357" s="151"/>
      <c r="CD357" s="107"/>
      <c r="CE357" s="107"/>
      <c r="CF357" s="108"/>
      <c r="CG357" s="108"/>
      <c r="CH357" s="108"/>
      <c r="CI357" s="108"/>
      <c r="CJ357" s="108"/>
      <c r="CK357" s="108"/>
      <c r="CL357" s="108"/>
      <c r="CM357" s="108"/>
      <c r="CN357" s="108"/>
      <c r="CO357" s="108"/>
      <c r="CP357" s="108"/>
      <c r="CQ357" s="108"/>
      <c r="CR357" s="108"/>
      <c r="CS357" s="147" t="s">
        <v>1045</v>
      </c>
      <c r="CT357" s="99">
        <v>1121935132</v>
      </c>
      <c r="CU357" s="139">
        <v>251</v>
      </c>
      <c r="CV357" s="139" t="s">
        <v>806</v>
      </c>
      <c r="CW357" s="107"/>
      <c r="CX357" s="107"/>
      <c r="CY357" s="143">
        <v>8299</v>
      </c>
      <c r="CZ357" s="143" t="s">
        <v>290</v>
      </c>
      <c r="DA357" s="318">
        <f t="shared" si="18"/>
        <v>10958201</v>
      </c>
      <c r="DB357" s="319">
        <f t="shared" si="19"/>
        <v>0</v>
      </c>
      <c r="DC357" s="318">
        <f t="shared" si="20"/>
        <v>0</v>
      </c>
      <c r="DD357" s="107"/>
      <c r="DE357" s="107"/>
      <c r="DF357" s="107"/>
      <c r="DG357" s="107"/>
      <c r="DH357" s="107"/>
      <c r="DI357" s="107"/>
      <c r="DJ357" s="107"/>
      <c r="DK357" s="107"/>
      <c r="DL357" s="107"/>
      <c r="DM357" s="107"/>
      <c r="DN357" s="107"/>
      <c r="DO357" s="107"/>
      <c r="DP357" s="107"/>
      <c r="DQ357" s="107"/>
      <c r="DR357" s="107"/>
      <c r="DS357" s="107"/>
      <c r="DT357" s="107"/>
      <c r="DU357" s="107"/>
      <c r="DV357" s="107"/>
      <c r="DW357" s="107"/>
      <c r="DX357" s="107"/>
      <c r="DY357" s="107"/>
      <c r="DZ357" s="211" t="s">
        <v>2211</v>
      </c>
      <c r="EA357" s="207" t="s">
        <v>273</v>
      </c>
      <c r="EB357" s="154" t="e">
        <v>#N/A</v>
      </c>
      <c r="EC357" s="142" t="s">
        <v>288</v>
      </c>
    </row>
    <row r="358" spans="1:133" hidden="1" x14ac:dyDescent="0.3">
      <c r="A358" s="145"/>
      <c r="B358" s="145" t="s">
        <v>2212</v>
      </c>
      <c r="C358" s="181">
        <v>1116233513</v>
      </c>
      <c r="D358" s="145" t="s">
        <v>987</v>
      </c>
      <c r="E358" s="145" t="s">
        <v>292</v>
      </c>
      <c r="F358" s="145" t="s">
        <v>983</v>
      </c>
      <c r="G358" s="98">
        <v>46043</v>
      </c>
      <c r="H358" s="104">
        <v>10958201</v>
      </c>
      <c r="I358" s="145" t="s">
        <v>2066</v>
      </c>
      <c r="J358" s="98">
        <v>46043</v>
      </c>
      <c r="K358" s="98">
        <v>46179</v>
      </c>
      <c r="L358" s="145" t="s">
        <v>288</v>
      </c>
      <c r="M358" s="145" t="s">
        <v>288</v>
      </c>
      <c r="N358" s="145" t="s">
        <v>288</v>
      </c>
      <c r="O358" s="122">
        <v>5</v>
      </c>
      <c r="P358" s="104">
        <v>3279462</v>
      </c>
      <c r="Q358" s="150">
        <v>46043</v>
      </c>
      <c r="R358" s="141">
        <v>46081</v>
      </c>
      <c r="S358" s="104">
        <v>2399606</v>
      </c>
      <c r="T358" s="101">
        <v>46082</v>
      </c>
      <c r="U358" s="101">
        <v>46112</v>
      </c>
      <c r="V358" s="104">
        <v>2399606</v>
      </c>
      <c r="W358" s="141">
        <v>46113</v>
      </c>
      <c r="X358" s="141">
        <v>46142</v>
      </c>
      <c r="Y358" s="104">
        <v>2399606</v>
      </c>
      <c r="Z358" s="141">
        <v>46143</v>
      </c>
      <c r="AA358" s="141">
        <v>46173</v>
      </c>
      <c r="AB358" s="104">
        <v>479921</v>
      </c>
      <c r="AC358" s="141">
        <v>46174</v>
      </c>
      <c r="AD358" s="141">
        <v>46179</v>
      </c>
      <c r="AE358" s="102"/>
      <c r="AF358" s="141"/>
      <c r="AG358" s="141"/>
      <c r="AH358" s="107"/>
      <c r="AI358" s="141"/>
      <c r="AJ358" s="141"/>
      <c r="AK358" s="151"/>
      <c r="AL358" s="107"/>
      <c r="AM358" s="107"/>
      <c r="AN358" s="151"/>
      <c r="AO358" s="107"/>
      <c r="AP358" s="107"/>
      <c r="AQ358" s="151"/>
      <c r="AR358" s="107"/>
      <c r="AS358" s="107"/>
      <c r="AT358" s="151"/>
      <c r="AU358" s="107"/>
      <c r="AV358" s="107"/>
      <c r="AW358" s="151"/>
      <c r="AX358" s="107"/>
      <c r="AY358" s="107"/>
      <c r="AZ358" s="107"/>
      <c r="BA358" s="107"/>
      <c r="BB358" s="107"/>
      <c r="BC358" s="107"/>
      <c r="BD358" s="107"/>
      <c r="BE358" s="107"/>
      <c r="BF358" s="107"/>
      <c r="BG358" s="107"/>
      <c r="BH358" s="107"/>
      <c r="BI358" s="143" t="s">
        <v>278</v>
      </c>
      <c r="BJ358" s="139" t="s">
        <v>332</v>
      </c>
      <c r="BK358" s="143" t="s">
        <v>280</v>
      </c>
      <c r="BL358" s="122">
        <v>91</v>
      </c>
      <c r="BM358" s="141">
        <v>46043</v>
      </c>
      <c r="BN358" s="156">
        <v>2160201100</v>
      </c>
      <c r="BO358" s="139">
        <v>435</v>
      </c>
      <c r="BP358" s="141">
        <v>46043</v>
      </c>
      <c r="BQ358" s="153">
        <v>10958201</v>
      </c>
      <c r="BR358" s="120"/>
      <c r="BS358" s="121"/>
      <c r="BT358" s="107"/>
      <c r="BU358" s="107"/>
      <c r="BV358" s="107"/>
      <c r="BW358" s="107"/>
      <c r="BX358" s="107"/>
      <c r="BY358" s="142"/>
      <c r="BZ358" s="151"/>
      <c r="CA358" s="107"/>
      <c r="CB358" s="107"/>
      <c r="CC358" s="151"/>
      <c r="CD358" s="107"/>
      <c r="CE358" s="107"/>
      <c r="CF358" s="108"/>
      <c r="CG358" s="108"/>
      <c r="CH358" s="108"/>
      <c r="CI358" s="108"/>
      <c r="CJ358" s="108"/>
      <c r="CK358" s="108"/>
      <c r="CL358" s="108"/>
      <c r="CM358" s="108"/>
      <c r="CN358" s="108"/>
      <c r="CO358" s="108"/>
      <c r="CP358" s="121"/>
      <c r="CQ358" s="108"/>
      <c r="CR358" s="108"/>
      <c r="CS358" s="133" t="s">
        <v>2207</v>
      </c>
      <c r="CT358" s="148">
        <v>1116233513</v>
      </c>
      <c r="CU358" s="139">
        <v>251</v>
      </c>
      <c r="CV358" s="139" t="s">
        <v>2208</v>
      </c>
      <c r="CW358" s="107"/>
      <c r="CX358" s="107"/>
      <c r="CY358" s="143">
        <v>7490</v>
      </c>
      <c r="CZ358" s="143" t="s">
        <v>290</v>
      </c>
      <c r="DA358" s="318">
        <f t="shared" si="18"/>
        <v>10958201</v>
      </c>
      <c r="DB358" s="319">
        <f t="shared" si="19"/>
        <v>0</v>
      </c>
      <c r="DC358" s="318">
        <f t="shared" si="20"/>
        <v>0</v>
      </c>
      <c r="DD358" s="107"/>
      <c r="DE358" s="107"/>
      <c r="DF358" s="107"/>
      <c r="DG358" s="107"/>
      <c r="DH358" s="107"/>
      <c r="DI358" s="107"/>
      <c r="DJ358" s="107"/>
      <c r="DK358" s="107"/>
      <c r="DL358" s="107"/>
      <c r="DM358" s="107"/>
      <c r="DN358" s="107"/>
      <c r="DO358" s="107"/>
      <c r="DP358" s="107"/>
      <c r="DQ358" s="107"/>
      <c r="DR358" s="107"/>
      <c r="DS358" s="107"/>
      <c r="DT358" s="107"/>
      <c r="DU358" s="107"/>
      <c r="DV358" s="107"/>
      <c r="DW358" s="107"/>
      <c r="DX358" s="107"/>
      <c r="DY358" s="107"/>
      <c r="DZ358" s="211" t="s">
        <v>2213</v>
      </c>
      <c r="EA358" s="207" t="s">
        <v>273</v>
      </c>
      <c r="EB358" s="154" t="e">
        <v>#N/A</v>
      </c>
      <c r="EC358" s="142" t="s">
        <v>288</v>
      </c>
    </row>
    <row r="359" spans="1:133" hidden="1" x14ac:dyDescent="0.3">
      <c r="A359" s="145"/>
      <c r="B359" s="145" t="s">
        <v>2214</v>
      </c>
      <c r="C359" s="181">
        <v>1121955626</v>
      </c>
      <c r="D359" s="145" t="s">
        <v>988</v>
      </c>
      <c r="E359" s="145" t="s">
        <v>292</v>
      </c>
      <c r="F359" s="145" t="s">
        <v>983</v>
      </c>
      <c r="G359" s="98">
        <v>46043</v>
      </c>
      <c r="H359" s="104">
        <v>10958201</v>
      </c>
      <c r="I359" s="145" t="s">
        <v>2066</v>
      </c>
      <c r="J359" s="98">
        <v>46043</v>
      </c>
      <c r="K359" s="98">
        <v>46179</v>
      </c>
      <c r="L359" s="145" t="s">
        <v>288</v>
      </c>
      <c r="M359" s="145" t="s">
        <v>288</v>
      </c>
      <c r="N359" s="145" t="s">
        <v>288</v>
      </c>
      <c r="O359" s="122">
        <v>5</v>
      </c>
      <c r="P359" s="104">
        <v>3279462</v>
      </c>
      <c r="Q359" s="150">
        <v>46043</v>
      </c>
      <c r="R359" s="141">
        <v>46081</v>
      </c>
      <c r="S359" s="104">
        <v>2399606</v>
      </c>
      <c r="T359" s="101">
        <v>46082</v>
      </c>
      <c r="U359" s="101">
        <v>46112</v>
      </c>
      <c r="V359" s="104">
        <v>2399606</v>
      </c>
      <c r="W359" s="141">
        <v>46113</v>
      </c>
      <c r="X359" s="141">
        <v>46142</v>
      </c>
      <c r="Y359" s="104">
        <v>2399606</v>
      </c>
      <c r="Z359" s="141">
        <v>46143</v>
      </c>
      <c r="AA359" s="141">
        <v>46173</v>
      </c>
      <c r="AB359" s="104">
        <v>479921</v>
      </c>
      <c r="AC359" s="141">
        <v>46174</v>
      </c>
      <c r="AD359" s="141">
        <v>46179</v>
      </c>
      <c r="AE359" s="102"/>
      <c r="AF359" s="141"/>
      <c r="AG359" s="141"/>
      <c r="AH359" s="151"/>
      <c r="AI359" s="107"/>
      <c r="AJ359" s="107"/>
      <c r="AK359" s="151"/>
      <c r="AL359" s="107"/>
      <c r="AM359" s="107"/>
      <c r="AN359" s="151"/>
      <c r="AO359" s="107"/>
      <c r="AP359" s="107"/>
      <c r="AQ359" s="151"/>
      <c r="AR359" s="107"/>
      <c r="AS359" s="107"/>
      <c r="AT359" s="151"/>
      <c r="AU359" s="107"/>
      <c r="AV359" s="107"/>
      <c r="AW359" s="151"/>
      <c r="AX359" s="107"/>
      <c r="AY359" s="107"/>
      <c r="AZ359" s="107"/>
      <c r="BA359" s="107"/>
      <c r="BB359" s="107"/>
      <c r="BC359" s="107"/>
      <c r="BD359" s="107"/>
      <c r="BE359" s="107"/>
      <c r="BF359" s="107"/>
      <c r="BG359" s="107"/>
      <c r="BH359" s="107"/>
      <c r="BI359" s="143" t="s">
        <v>278</v>
      </c>
      <c r="BJ359" s="139" t="s">
        <v>332</v>
      </c>
      <c r="BK359" s="143" t="s">
        <v>280</v>
      </c>
      <c r="BL359" s="122">
        <v>91</v>
      </c>
      <c r="BM359" s="141">
        <v>46043</v>
      </c>
      <c r="BN359" s="156">
        <v>2160201100</v>
      </c>
      <c r="BO359" s="139">
        <v>481</v>
      </c>
      <c r="BP359" s="141">
        <v>46043</v>
      </c>
      <c r="BQ359" s="153">
        <v>10958201</v>
      </c>
      <c r="BR359" s="120"/>
      <c r="BS359" s="121"/>
      <c r="BT359" s="107"/>
      <c r="BU359" s="107"/>
      <c r="BV359" s="107"/>
      <c r="BW359" s="107"/>
      <c r="BX359" s="107"/>
      <c r="BY359" s="142"/>
      <c r="BZ359" s="151"/>
      <c r="CA359" s="107"/>
      <c r="CB359" s="107"/>
      <c r="CC359" s="151"/>
      <c r="CD359" s="107"/>
      <c r="CE359" s="107"/>
      <c r="CF359" s="108"/>
      <c r="CG359" s="108"/>
      <c r="CH359" s="108"/>
      <c r="CI359" s="108"/>
      <c r="CJ359" s="108"/>
      <c r="CK359" s="108"/>
      <c r="CL359" s="108"/>
      <c r="CM359" s="108"/>
      <c r="CN359" s="108"/>
      <c r="CO359" s="108"/>
      <c r="CP359" s="108"/>
      <c r="CQ359" s="108"/>
      <c r="CR359" s="108"/>
      <c r="CS359" s="133" t="s">
        <v>2207</v>
      </c>
      <c r="CT359" s="149">
        <v>1121955626</v>
      </c>
      <c r="CU359" s="139">
        <v>251</v>
      </c>
      <c r="CV359" s="139" t="s">
        <v>2208</v>
      </c>
      <c r="CW359" s="107"/>
      <c r="CX359" s="107"/>
      <c r="CY359" s="143">
        <v>7490</v>
      </c>
      <c r="CZ359" s="143" t="s">
        <v>290</v>
      </c>
      <c r="DA359" s="318">
        <f t="shared" si="18"/>
        <v>10958201</v>
      </c>
      <c r="DB359" s="319">
        <f t="shared" si="19"/>
        <v>0</v>
      </c>
      <c r="DC359" s="318">
        <f t="shared" si="20"/>
        <v>0</v>
      </c>
      <c r="DD359" s="107"/>
      <c r="DE359" s="107"/>
      <c r="DF359" s="107"/>
      <c r="DG359" s="107"/>
      <c r="DH359" s="107"/>
      <c r="DI359" s="107"/>
      <c r="DJ359" s="107"/>
      <c r="DK359" s="107"/>
      <c r="DL359" s="107"/>
      <c r="DM359" s="107"/>
      <c r="DN359" s="107"/>
      <c r="DO359" s="107"/>
      <c r="DP359" s="107"/>
      <c r="DQ359" s="107"/>
      <c r="DR359" s="107"/>
      <c r="DS359" s="107"/>
      <c r="DT359" s="107"/>
      <c r="DU359" s="107"/>
      <c r="DV359" s="107"/>
      <c r="DW359" s="107"/>
      <c r="DX359" s="107"/>
      <c r="DY359" s="107"/>
      <c r="DZ359" s="211" t="s">
        <v>2215</v>
      </c>
      <c r="EA359" s="207" t="s">
        <v>273</v>
      </c>
      <c r="EB359" s="154" t="e">
        <v>#N/A</v>
      </c>
      <c r="EC359" s="142" t="s">
        <v>288</v>
      </c>
    </row>
    <row r="360" spans="1:133" hidden="1" x14ac:dyDescent="0.3">
      <c r="A360" s="145"/>
      <c r="B360" s="145" t="s">
        <v>2216</v>
      </c>
      <c r="C360" s="183">
        <v>1234792242</v>
      </c>
      <c r="D360" s="107" t="s">
        <v>993</v>
      </c>
      <c r="E360" s="145" t="s">
        <v>292</v>
      </c>
      <c r="F360" s="145" t="s">
        <v>994</v>
      </c>
      <c r="G360" s="98">
        <v>46043</v>
      </c>
      <c r="H360" s="104">
        <v>10958201</v>
      </c>
      <c r="I360" s="145" t="s">
        <v>2066</v>
      </c>
      <c r="J360" s="98">
        <v>46043</v>
      </c>
      <c r="K360" s="98">
        <v>46179</v>
      </c>
      <c r="L360" s="145" t="s">
        <v>288</v>
      </c>
      <c r="M360" s="145" t="s">
        <v>288</v>
      </c>
      <c r="N360" s="145" t="s">
        <v>288</v>
      </c>
      <c r="O360" s="122">
        <v>5</v>
      </c>
      <c r="P360" s="104">
        <v>3279462</v>
      </c>
      <c r="Q360" s="150">
        <v>46043</v>
      </c>
      <c r="R360" s="141">
        <v>46081</v>
      </c>
      <c r="S360" s="104">
        <v>2399606</v>
      </c>
      <c r="T360" s="101">
        <v>46082</v>
      </c>
      <c r="U360" s="101">
        <v>46112</v>
      </c>
      <c r="V360" s="104">
        <v>2399606</v>
      </c>
      <c r="W360" s="141">
        <v>46113</v>
      </c>
      <c r="X360" s="141">
        <v>46142</v>
      </c>
      <c r="Y360" s="104">
        <v>2399606</v>
      </c>
      <c r="Z360" s="141">
        <v>46143</v>
      </c>
      <c r="AA360" s="141">
        <v>46173</v>
      </c>
      <c r="AB360" s="104">
        <v>479921</v>
      </c>
      <c r="AC360" s="141">
        <v>46174</v>
      </c>
      <c r="AD360" s="141">
        <v>46179</v>
      </c>
      <c r="AE360" s="102"/>
      <c r="AF360" s="141"/>
      <c r="AG360" s="141"/>
      <c r="AH360" s="107"/>
      <c r="AI360" s="141"/>
      <c r="AJ360" s="141"/>
      <c r="AK360" s="151"/>
      <c r="AL360" s="107"/>
      <c r="AM360" s="107"/>
      <c r="AN360" s="151"/>
      <c r="AO360" s="107"/>
      <c r="AP360" s="107"/>
      <c r="AQ360" s="151"/>
      <c r="AR360" s="107"/>
      <c r="AS360" s="107"/>
      <c r="AT360" s="151"/>
      <c r="AU360" s="107"/>
      <c r="AV360" s="107"/>
      <c r="AW360" s="151"/>
      <c r="AX360" s="107"/>
      <c r="AY360" s="107"/>
      <c r="AZ360" s="107"/>
      <c r="BA360" s="107"/>
      <c r="BB360" s="107"/>
      <c r="BC360" s="107"/>
      <c r="BD360" s="107"/>
      <c r="BE360" s="107"/>
      <c r="BF360" s="107"/>
      <c r="BG360" s="107"/>
      <c r="BH360" s="107"/>
      <c r="BI360" s="143" t="s">
        <v>278</v>
      </c>
      <c r="BJ360" s="139" t="s">
        <v>332</v>
      </c>
      <c r="BK360" s="143" t="s">
        <v>280</v>
      </c>
      <c r="BL360" s="122">
        <v>91</v>
      </c>
      <c r="BM360" s="141">
        <v>46043</v>
      </c>
      <c r="BN360" s="156">
        <v>2160201100</v>
      </c>
      <c r="BO360" s="139">
        <v>492</v>
      </c>
      <c r="BP360" s="141">
        <v>46043</v>
      </c>
      <c r="BQ360" s="153">
        <v>10958201</v>
      </c>
      <c r="BR360" s="120"/>
      <c r="BS360" s="121"/>
      <c r="BT360" s="107"/>
      <c r="BU360" s="107"/>
      <c r="BV360" s="107"/>
      <c r="BW360" s="107"/>
      <c r="BX360" s="107"/>
      <c r="BY360" s="142"/>
      <c r="BZ360" s="151"/>
      <c r="CA360" s="107"/>
      <c r="CB360" s="107"/>
      <c r="CC360" s="151"/>
      <c r="CD360" s="107"/>
      <c r="CE360" s="107"/>
      <c r="CF360" s="108"/>
      <c r="CG360" s="108"/>
      <c r="CH360" s="108"/>
      <c r="CI360" s="108"/>
      <c r="CJ360" s="108"/>
      <c r="CK360" s="108"/>
      <c r="CL360" s="108"/>
      <c r="CM360" s="108"/>
      <c r="CN360" s="108"/>
      <c r="CO360" s="108"/>
      <c r="CP360" s="121"/>
      <c r="CQ360" s="108"/>
      <c r="CR360" s="108"/>
      <c r="CS360" s="147" t="s">
        <v>1048</v>
      </c>
      <c r="CT360" s="149">
        <v>1234792242</v>
      </c>
      <c r="CU360" s="139">
        <v>251</v>
      </c>
      <c r="CV360" s="139" t="s">
        <v>1065</v>
      </c>
      <c r="CW360" s="107"/>
      <c r="CX360" s="107"/>
      <c r="CY360" s="143">
        <v>7490</v>
      </c>
      <c r="CZ360" s="143" t="s">
        <v>290</v>
      </c>
      <c r="DA360" s="318">
        <f t="shared" si="18"/>
        <v>10958201</v>
      </c>
      <c r="DB360" s="319">
        <f t="shared" si="19"/>
        <v>0</v>
      </c>
      <c r="DC360" s="318">
        <f t="shared" si="20"/>
        <v>0</v>
      </c>
      <c r="DD360" s="107"/>
      <c r="DE360" s="107"/>
      <c r="DF360" s="107"/>
      <c r="DG360" s="107"/>
      <c r="DH360" s="107"/>
      <c r="DI360" s="107"/>
      <c r="DJ360" s="107"/>
      <c r="DK360" s="107"/>
      <c r="DL360" s="107"/>
      <c r="DM360" s="107"/>
      <c r="DN360" s="107"/>
      <c r="DO360" s="107"/>
      <c r="DP360" s="107"/>
      <c r="DQ360" s="107"/>
      <c r="DR360" s="107"/>
      <c r="DS360" s="107"/>
      <c r="DT360" s="107"/>
      <c r="DU360" s="107"/>
      <c r="DV360" s="107"/>
      <c r="DW360" s="107"/>
      <c r="DX360" s="107"/>
      <c r="DY360" s="107"/>
      <c r="DZ360" s="211" t="s">
        <v>2217</v>
      </c>
      <c r="EA360" s="207" t="s">
        <v>273</v>
      </c>
      <c r="EB360" s="154" t="e">
        <v>#N/A</v>
      </c>
      <c r="EC360" s="142" t="s">
        <v>288</v>
      </c>
    </row>
    <row r="361" spans="1:133" hidden="1" x14ac:dyDescent="0.3">
      <c r="A361" s="145"/>
      <c r="B361" s="145" t="s">
        <v>2218</v>
      </c>
      <c r="C361" s="183">
        <v>1122130378</v>
      </c>
      <c r="D361" s="107" t="s">
        <v>995</v>
      </c>
      <c r="E361" s="145" t="s">
        <v>292</v>
      </c>
      <c r="F361" s="145" t="s">
        <v>996</v>
      </c>
      <c r="G361" s="98">
        <v>46043</v>
      </c>
      <c r="H361" s="104">
        <v>10958201</v>
      </c>
      <c r="I361" s="145" t="s">
        <v>2066</v>
      </c>
      <c r="J361" s="98">
        <v>46043</v>
      </c>
      <c r="K361" s="98">
        <v>46179</v>
      </c>
      <c r="L361" s="145" t="s">
        <v>288</v>
      </c>
      <c r="M361" s="145" t="s">
        <v>288</v>
      </c>
      <c r="N361" s="145" t="s">
        <v>288</v>
      </c>
      <c r="O361" s="122">
        <v>5</v>
      </c>
      <c r="P361" s="104">
        <v>3279462</v>
      </c>
      <c r="Q361" s="150">
        <v>46043</v>
      </c>
      <c r="R361" s="141">
        <v>46081</v>
      </c>
      <c r="S361" s="104">
        <v>2399606</v>
      </c>
      <c r="T361" s="101">
        <v>46082</v>
      </c>
      <c r="U361" s="101">
        <v>46112</v>
      </c>
      <c r="V361" s="104">
        <v>2399606</v>
      </c>
      <c r="W361" s="141">
        <v>46113</v>
      </c>
      <c r="X361" s="141">
        <v>46142</v>
      </c>
      <c r="Y361" s="104">
        <v>2399606</v>
      </c>
      <c r="Z361" s="141">
        <v>46143</v>
      </c>
      <c r="AA361" s="141">
        <v>46173</v>
      </c>
      <c r="AB361" s="104">
        <v>479921</v>
      </c>
      <c r="AC361" s="141">
        <v>46174</v>
      </c>
      <c r="AD361" s="141">
        <v>46179</v>
      </c>
      <c r="AE361" s="102"/>
      <c r="AF361" s="141"/>
      <c r="AG361" s="141"/>
      <c r="AH361" s="107"/>
      <c r="AI361" s="141"/>
      <c r="AJ361" s="141"/>
      <c r="AK361" s="151"/>
      <c r="AL361" s="107"/>
      <c r="AM361" s="107"/>
      <c r="AN361" s="151"/>
      <c r="AO361" s="107"/>
      <c r="AP361" s="107"/>
      <c r="AQ361" s="151"/>
      <c r="AR361" s="107"/>
      <c r="AS361" s="107"/>
      <c r="AT361" s="151"/>
      <c r="AU361" s="107"/>
      <c r="AV361" s="107"/>
      <c r="AW361" s="151"/>
      <c r="AX361" s="107"/>
      <c r="AY361" s="107"/>
      <c r="AZ361" s="107"/>
      <c r="BA361" s="107"/>
      <c r="BB361" s="107"/>
      <c r="BC361" s="107"/>
      <c r="BD361" s="107"/>
      <c r="BE361" s="107"/>
      <c r="BF361" s="107"/>
      <c r="BG361" s="107"/>
      <c r="BH361" s="107"/>
      <c r="BI361" s="143" t="s">
        <v>278</v>
      </c>
      <c r="BJ361" s="139" t="s">
        <v>332</v>
      </c>
      <c r="BK361" s="143" t="s">
        <v>280</v>
      </c>
      <c r="BL361" s="122">
        <v>91</v>
      </c>
      <c r="BM361" s="141">
        <v>46043</v>
      </c>
      <c r="BN361" s="156">
        <v>2160201100</v>
      </c>
      <c r="BO361" s="139">
        <v>485</v>
      </c>
      <c r="BP361" s="141">
        <v>46043</v>
      </c>
      <c r="BQ361" s="153">
        <v>10958201</v>
      </c>
      <c r="BR361" s="120"/>
      <c r="BS361" s="121"/>
      <c r="BT361" s="107"/>
      <c r="BU361" s="107"/>
      <c r="BV361" s="107"/>
      <c r="BW361" s="107"/>
      <c r="BX361" s="107"/>
      <c r="BY361" s="142"/>
      <c r="BZ361" s="151"/>
      <c r="CA361" s="107"/>
      <c r="CB361" s="107"/>
      <c r="CC361" s="151"/>
      <c r="CD361" s="107"/>
      <c r="CE361" s="107"/>
      <c r="CF361" s="108"/>
      <c r="CG361" s="108"/>
      <c r="CH361" s="108"/>
      <c r="CI361" s="108"/>
      <c r="CJ361" s="108"/>
      <c r="CK361" s="108"/>
      <c r="CL361" s="108"/>
      <c r="CM361" s="108"/>
      <c r="CN361" s="108"/>
      <c r="CO361" s="108"/>
      <c r="CP361" s="121"/>
      <c r="CQ361" s="108"/>
      <c r="CR361" s="108"/>
      <c r="CS361" s="159" t="s">
        <v>1049</v>
      </c>
      <c r="CT361" s="149">
        <v>1122130378</v>
      </c>
      <c r="CU361" s="139">
        <v>251</v>
      </c>
      <c r="CV361" s="139" t="s">
        <v>1066</v>
      </c>
      <c r="CW361" s="107"/>
      <c r="CX361" s="107"/>
      <c r="CY361" s="122">
        <v>9511</v>
      </c>
      <c r="CZ361" s="122" t="s">
        <v>932</v>
      </c>
      <c r="DA361" s="318">
        <f t="shared" si="18"/>
        <v>10958201</v>
      </c>
      <c r="DB361" s="319">
        <f t="shared" si="19"/>
        <v>0</v>
      </c>
      <c r="DC361" s="318">
        <f t="shared" si="20"/>
        <v>0</v>
      </c>
      <c r="DD361" s="107"/>
      <c r="DE361" s="107"/>
      <c r="DF361" s="107"/>
      <c r="DG361" s="107"/>
      <c r="DH361" s="107"/>
      <c r="DI361" s="107"/>
      <c r="DJ361" s="107"/>
      <c r="DK361" s="107"/>
      <c r="DL361" s="107"/>
      <c r="DM361" s="107"/>
      <c r="DN361" s="107"/>
      <c r="DO361" s="107"/>
      <c r="DP361" s="107"/>
      <c r="DQ361" s="107"/>
      <c r="DR361" s="107"/>
      <c r="DS361" s="107"/>
      <c r="DT361" s="107"/>
      <c r="DU361" s="107"/>
      <c r="DV361" s="107"/>
      <c r="DW361" s="107"/>
      <c r="DX361" s="107"/>
      <c r="DY361" s="107"/>
      <c r="DZ361" s="211" t="s">
        <v>2219</v>
      </c>
      <c r="EA361" s="207" t="s">
        <v>273</v>
      </c>
      <c r="EB361" s="154" t="e">
        <v>#N/A</v>
      </c>
      <c r="EC361" s="142" t="s">
        <v>288</v>
      </c>
    </row>
    <row r="362" spans="1:133" hidden="1" x14ac:dyDescent="0.3">
      <c r="A362" s="145"/>
      <c r="B362" s="145" t="s">
        <v>2220</v>
      </c>
      <c r="C362" s="183">
        <v>1006827599</v>
      </c>
      <c r="D362" s="107" t="s">
        <v>2221</v>
      </c>
      <c r="E362" s="145" t="s">
        <v>292</v>
      </c>
      <c r="F362" s="145" t="s">
        <v>996</v>
      </c>
      <c r="G362" s="98">
        <v>46043</v>
      </c>
      <c r="H362" s="104">
        <v>10958201</v>
      </c>
      <c r="I362" s="145" t="s">
        <v>2066</v>
      </c>
      <c r="J362" s="98">
        <v>46043</v>
      </c>
      <c r="K362" s="98">
        <v>46179</v>
      </c>
      <c r="L362" s="145" t="s">
        <v>288</v>
      </c>
      <c r="M362" s="145" t="s">
        <v>288</v>
      </c>
      <c r="N362" s="145" t="s">
        <v>288</v>
      </c>
      <c r="O362" s="122">
        <v>5</v>
      </c>
      <c r="P362" s="104">
        <v>3279462</v>
      </c>
      <c r="Q362" s="150">
        <v>46043</v>
      </c>
      <c r="R362" s="141">
        <v>46081</v>
      </c>
      <c r="S362" s="104">
        <v>2399606</v>
      </c>
      <c r="T362" s="101">
        <v>46082</v>
      </c>
      <c r="U362" s="101">
        <v>46112</v>
      </c>
      <c r="V362" s="104">
        <v>2399606</v>
      </c>
      <c r="W362" s="141">
        <v>46113</v>
      </c>
      <c r="X362" s="141">
        <v>46142</v>
      </c>
      <c r="Y362" s="104">
        <v>2399606</v>
      </c>
      <c r="Z362" s="141">
        <v>46143</v>
      </c>
      <c r="AA362" s="141">
        <v>46173</v>
      </c>
      <c r="AB362" s="104">
        <v>479921</v>
      </c>
      <c r="AC362" s="141">
        <v>46174</v>
      </c>
      <c r="AD362" s="141">
        <v>46179</v>
      </c>
      <c r="AE362" s="102"/>
      <c r="AF362" s="141"/>
      <c r="AG362" s="141"/>
      <c r="AH362" s="151"/>
      <c r="AI362" s="107"/>
      <c r="AJ362" s="107"/>
      <c r="AK362" s="151"/>
      <c r="AL362" s="107"/>
      <c r="AM362" s="107"/>
      <c r="AN362" s="151"/>
      <c r="AO362" s="107"/>
      <c r="AP362" s="107"/>
      <c r="AQ362" s="151"/>
      <c r="AR362" s="107"/>
      <c r="AS362" s="107"/>
      <c r="AT362" s="151"/>
      <c r="AU362" s="107"/>
      <c r="AV362" s="107"/>
      <c r="AW362" s="151"/>
      <c r="AX362" s="107"/>
      <c r="AY362" s="107"/>
      <c r="AZ362" s="107"/>
      <c r="BA362" s="107"/>
      <c r="BB362" s="107"/>
      <c r="BC362" s="107"/>
      <c r="BD362" s="107"/>
      <c r="BE362" s="107"/>
      <c r="BF362" s="107"/>
      <c r="BG362" s="107"/>
      <c r="BH362" s="107"/>
      <c r="BI362" s="143" t="s">
        <v>278</v>
      </c>
      <c r="BJ362" s="139" t="s">
        <v>332</v>
      </c>
      <c r="BK362" s="143" t="s">
        <v>280</v>
      </c>
      <c r="BL362" s="122">
        <v>91</v>
      </c>
      <c r="BM362" s="141">
        <v>46043</v>
      </c>
      <c r="BN362" s="156">
        <v>2160201100</v>
      </c>
      <c r="BO362" s="139">
        <v>421</v>
      </c>
      <c r="BP362" s="141">
        <v>46043</v>
      </c>
      <c r="BQ362" s="153">
        <v>10958201</v>
      </c>
      <c r="BR362" s="120"/>
      <c r="BS362" s="121"/>
      <c r="BT362" s="107"/>
      <c r="BU362" s="107"/>
      <c r="BV362" s="107"/>
      <c r="BW362" s="107"/>
      <c r="BX362" s="107"/>
      <c r="BY362" s="142"/>
      <c r="BZ362" s="151"/>
      <c r="CA362" s="107"/>
      <c r="CB362" s="107"/>
      <c r="CC362" s="151"/>
      <c r="CD362" s="107"/>
      <c r="CE362" s="107"/>
      <c r="CF362" s="108"/>
      <c r="CG362" s="108"/>
      <c r="CH362" s="108"/>
      <c r="CI362" s="108"/>
      <c r="CJ362" s="108"/>
      <c r="CK362" s="108"/>
      <c r="CL362" s="108"/>
      <c r="CM362" s="108"/>
      <c r="CN362" s="108"/>
      <c r="CO362" s="108"/>
      <c r="CP362" s="108"/>
      <c r="CQ362" s="108"/>
      <c r="CR362" s="108"/>
      <c r="CS362" s="159" t="s">
        <v>1049</v>
      </c>
      <c r="CT362" s="149">
        <v>1006827599</v>
      </c>
      <c r="CU362" s="139">
        <v>251</v>
      </c>
      <c r="CV362" s="139" t="s">
        <v>1066</v>
      </c>
      <c r="CW362" s="107"/>
      <c r="CX362" s="107"/>
      <c r="CY362" s="143">
        <v>6202</v>
      </c>
      <c r="CZ362" s="143" t="s">
        <v>290</v>
      </c>
      <c r="DA362" s="318">
        <f t="shared" si="18"/>
        <v>10958201</v>
      </c>
      <c r="DB362" s="319">
        <f t="shared" si="19"/>
        <v>0</v>
      </c>
      <c r="DC362" s="318">
        <f t="shared" si="20"/>
        <v>0</v>
      </c>
      <c r="DD362" s="107"/>
      <c r="DE362" s="107"/>
      <c r="DF362" s="107"/>
      <c r="DG362" s="107"/>
      <c r="DH362" s="107"/>
      <c r="DI362" s="107"/>
      <c r="DJ362" s="107"/>
      <c r="DK362" s="107"/>
      <c r="DL362" s="107"/>
      <c r="DM362" s="107"/>
      <c r="DN362" s="107"/>
      <c r="DO362" s="107"/>
      <c r="DP362" s="107"/>
      <c r="DQ362" s="107"/>
      <c r="DR362" s="107"/>
      <c r="DS362" s="107"/>
      <c r="DT362" s="107"/>
      <c r="DU362" s="107"/>
      <c r="DV362" s="107"/>
      <c r="DW362" s="107"/>
      <c r="DX362" s="107"/>
      <c r="DY362" s="107"/>
      <c r="DZ362" s="211" t="s">
        <v>2222</v>
      </c>
      <c r="EA362" s="207" t="s">
        <v>273</v>
      </c>
      <c r="EB362" s="154" t="e">
        <v>#N/A</v>
      </c>
      <c r="EC362" s="142" t="s">
        <v>288</v>
      </c>
    </row>
    <row r="363" spans="1:133" hidden="1" x14ac:dyDescent="0.3">
      <c r="A363" s="145"/>
      <c r="B363" s="145" t="s">
        <v>2223</v>
      </c>
      <c r="C363" s="181">
        <v>1006903578</v>
      </c>
      <c r="D363" s="145" t="s">
        <v>997</v>
      </c>
      <c r="E363" s="145" t="s">
        <v>292</v>
      </c>
      <c r="F363" s="145" t="s">
        <v>996</v>
      </c>
      <c r="G363" s="98">
        <v>46043</v>
      </c>
      <c r="H363" s="104">
        <v>10958201</v>
      </c>
      <c r="I363" s="145" t="s">
        <v>2066</v>
      </c>
      <c r="J363" s="98">
        <v>46043</v>
      </c>
      <c r="K363" s="98">
        <v>46179</v>
      </c>
      <c r="L363" s="145" t="s">
        <v>288</v>
      </c>
      <c r="M363" s="145" t="s">
        <v>288</v>
      </c>
      <c r="N363" s="145" t="s">
        <v>288</v>
      </c>
      <c r="O363" s="122">
        <v>5</v>
      </c>
      <c r="P363" s="104">
        <v>3279462</v>
      </c>
      <c r="Q363" s="150">
        <v>46043</v>
      </c>
      <c r="R363" s="141">
        <v>46081</v>
      </c>
      <c r="S363" s="104">
        <v>2399606</v>
      </c>
      <c r="T363" s="101">
        <v>46082</v>
      </c>
      <c r="U363" s="101">
        <v>46112</v>
      </c>
      <c r="V363" s="104">
        <v>2399606</v>
      </c>
      <c r="W363" s="141">
        <v>46113</v>
      </c>
      <c r="X363" s="141">
        <v>46142</v>
      </c>
      <c r="Y363" s="104">
        <v>2399606</v>
      </c>
      <c r="Z363" s="141">
        <v>46143</v>
      </c>
      <c r="AA363" s="141">
        <v>46173</v>
      </c>
      <c r="AB363" s="104">
        <v>479921</v>
      </c>
      <c r="AC363" s="141">
        <v>46174</v>
      </c>
      <c r="AD363" s="141">
        <v>46179</v>
      </c>
      <c r="AE363" s="102"/>
      <c r="AF363" s="141"/>
      <c r="AG363" s="141"/>
      <c r="AH363" s="107"/>
      <c r="AI363" s="141"/>
      <c r="AJ363" s="141"/>
      <c r="AK363" s="151"/>
      <c r="AL363" s="107"/>
      <c r="AM363" s="107"/>
      <c r="AN363" s="151"/>
      <c r="AO363" s="107"/>
      <c r="AP363" s="107"/>
      <c r="AQ363" s="151"/>
      <c r="AR363" s="107"/>
      <c r="AS363" s="107"/>
      <c r="AT363" s="151"/>
      <c r="AU363" s="107"/>
      <c r="AV363" s="107"/>
      <c r="AW363" s="151"/>
      <c r="AX363" s="107"/>
      <c r="AY363" s="107"/>
      <c r="AZ363" s="107"/>
      <c r="BA363" s="107"/>
      <c r="BB363" s="107"/>
      <c r="BC363" s="107"/>
      <c r="BD363" s="107"/>
      <c r="BE363" s="107"/>
      <c r="BF363" s="107"/>
      <c r="BG363" s="107"/>
      <c r="BH363" s="107"/>
      <c r="BI363" s="143" t="s">
        <v>278</v>
      </c>
      <c r="BJ363" s="139" t="s">
        <v>332</v>
      </c>
      <c r="BK363" s="143" t="s">
        <v>280</v>
      </c>
      <c r="BL363" s="122">
        <v>91</v>
      </c>
      <c r="BM363" s="141">
        <v>46043</v>
      </c>
      <c r="BN363" s="156">
        <v>2160201100</v>
      </c>
      <c r="BO363" s="139">
        <v>422</v>
      </c>
      <c r="BP363" s="141">
        <v>46043</v>
      </c>
      <c r="BQ363" s="153">
        <v>10958201</v>
      </c>
      <c r="BR363" s="120"/>
      <c r="BS363" s="121"/>
      <c r="BT363" s="107"/>
      <c r="BU363" s="107"/>
      <c r="BV363" s="107"/>
      <c r="BW363" s="107"/>
      <c r="BX363" s="107"/>
      <c r="BY363" s="142"/>
      <c r="BZ363" s="151"/>
      <c r="CA363" s="107"/>
      <c r="CB363" s="107"/>
      <c r="CC363" s="151"/>
      <c r="CD363" s="107"/>
      <c r="CE363" s="107"/>
      <c r="CF363" s="108"/>
      <c r="CG363" s="108"/>
      <c r="CH363" s="108"/>
      <c r="CI363" s="108"/>
      <c r="CJ363" s="108"/>
      <c r="CK363" s="108"/>
      <c r="CL363" s="108"/>
      <c r="CM363" s="108"/>
      <c r="CN363" s="108"/>
      <c r="CO363" s="108"/>
      <c r="CP363" s="121"/>
      <c r="CQ363" s="108"/>
      <c r="CR363" s="108"/>
      <c r="CS363" s="147" t="s">
        <v>1049</v>
      </c>
      <c r="CT363" s="149">
        <v>1006903578</v>
      </c>
      <c r="CU363" s="139">
        <v>189</v>
      </c>
      <c r="CV363" s="139" t="s">
        <v>1066</v>
      </c>
      <c r="CW363" s="107"/>
      <c r="CX363" s="107"/>
      <c r="CY363" s="143">
        <v>7490</v>
      </c>
      <c r="CZ363" s="143" t="s">
        <v>290</v>
      </c>
      <c r="DA363" s="318">
        <f t="shared" si="18"/>
        <v>10958201</v>
      </c>
      <c r="DB363" s="319">
        <f t="shared" si="19"/>
        <v>0</v>
      </c>
      <c r="DC363" s="318">
        <f t="shared" si="20"/>
        <v>0</v>
      </c>
      <c r="DD363" s="107"/>
      <c r="DE363" s="107"/>
      <c r="DF363" s="107"/>
      <c r="DG363" s="107"/>
      <c r="DH363" s="107"/>
      <c r="DI363" s="107"/>
      <c r="DJ363" s="107"/>
      <c r="DK363" s="107"/>
      <c r="DL363" s="107"/>
      <c r="DM363" s="107"/>
      <c r="DN363" s="107"/>
      <c r="DO363" s="107"/>
      <c r="DP363" s="107"/>
      <c r="DQ363" s="107"/>
      <c r="DR363" s="107"/>
      <c r="DS363" s="107"/>
      <c r="DT363" s="107"/>
      <c r="DU363" s="107"/>
      <c r="DV363" s="107"/>
      <c r="DW363" s="107"/>
      <c r="DX363" s="107"/>
      <c r="DY363" s="107"/>
      <c r="DZ363" s="211" t="s">
        <v>2224</v>
      </c>
      <c r="EA363" s="207" t="s">
        <v>273</v>
      </c>
      <c r="EB363" s="154" t="e">
        <v>#N/A</v>
      </c>
      <c r="EC363" s="142" t="s">
        <v>288</v>
      </c>
    </row>
    <row r="364" spans="1:133" hidden="1" x14ac:dyDescent="0.3">
      <c r="A364" s="145"/>
      <c r="B364" s="145" t="s">
        <v>2225</v>
      </c>
      <c r="C364" s="181">
        <v>1121966701</v>
      </c>
      <c r="D364" s="145" t="s">
        <v>1291</v>
      </c>
      <c r="E364" s="145" t="s">
        <v>292</v>
      </c>
      <c r="F364" s="145" t="s">
        <v>996</v>
      </c>
      <c r="G364" s="98">
        <v>46043</v>
      </c>
      <c r="H364" s="104">
        <v>10958201</v>
      </c>
      <c r="I364" s="145" t="s">
        <v>2066</v>
      </c>
      <c r="J364" s="98">
        <v>46043</v>
      </c>
      <c r="K364" s="98">
        <v>46179</v>
      </c>
      <c r="L364" s="145" t="s">
        <v>288</v>
      </c>
      <c r="M364" s="145" t="s">
        <v>288</v>
      </c>
      <c r="N364" s="145" t="s">
        <v>288</v>
      </c>
      <c r="O364" s="122">
        <v>5</v>
      </c>
      <c r="P364" s="104">
        <v>3279462</v>
      </c>
      <c r="Q364" s="150">
        <v>46043</v>
      </c>
      <c r="R364" s="141">
        <v>46081</v>
      </c>
      <c r="S364" s="104">
        <v>2399606</v>
      </c>
      <c r="T364" s="101">
        <v>46082</v>
      </c>
      <c r="U364" s="101">
        <v>46112</v>
      </c>
      <c r="V364" s="104">
        <v>2399606</v>
      </c>
      <c r="W364" s="141">
        <v>46113</v>
      </c>
      <c r="X364" s="141">
        <v>46142</v>
      </c>
      <c r="Y364" s="104">
        <v>2399606</v>
      </c>
      <c r="Z364" s="141">
        <v>46143</v>
      </c>
      <c r="AA364" s="141">
        <v>46173</v>
      </c>
      <c r="AB364" s="104">
        <v>479921</v>
      </c>
      <c r="AC364" s="141">
        <v>46174</v>
      </c>
      <c r="AD364" s="141">
        <v>46179</v>
      </c>
      <c r="AE364" s="102"/>
      <c r="AF364" s="141"/>
      <c r="AG364" s="141"/>
      <c r="AH364" s="151"/>
      <c r="AI364" s="107"/>
      <c r="AJ364" s="107"/>
      <c r="AK364" s="151"/>
      <c r="AL364" s="107"/>
      <c r="AM364" s="107"/>
      <c r="AN364" s="151"/>
      <c r="AO364" s="107"/>
      <c r="AP364" s="107"/>
      <c r="AQ364" s="151"/>
      <c r="AR364" s="107"/>
      <c r="AS364" s="107"/>
      <c r="AT364" s="151"/>
      <c r="AU364" s="107"/>
      <c r="AV364" s="107"/>
      <c r="AW364" s="151"/>
      <c r="AX364" s="107"/>
      <c r="AY364" s="107"/>
      <c r="AZ364" s="107"/>
      <c r="BA364" s="107"/>
      <c r="BB364" s="107"/>
      <c r="BC364" s="107"/>
      <c r="BD364" s="107"/>
      <c r="BE364" s="107"/>
      <c r="BF364" s="107"/>
      <c r="BG364" s="107"/>
      <c r="BH364" s="107"/>
      <c r="BI364" s="143" t="s">
        <v>278</v>
      </c>
      <c r="BJ364" s="139" t="s">
        <v>332</v>
      </c>
      <c r="BK364" s="143" t="s">
        <v>280</v>
      </c>
      <c r="BL364" s="122">
        <v>91</v>
      </c>
      <c r="BM364" s="141">
        <v>46043</v>
      </c>
      <c r="BN364" s="156">
        <v>2160201100</v>
      </c>
      <c r="BO364" s="139">
        <v>484</v>
      </c>
      <c r="BP364" s="141">
        <v>46043</v>
      </c>
      <c r="BQ364" s="153">
        <v>10958201</v>
      </c>
      <c r="BR364" s="120"/>
      <c r="BS364" s="121"/>
      <c r="BT364" s="107"/>
      <c r="BU364" s="107"/>
      <c r="BV364" s="107"/>
      <c r="BW364" s="107"/>
      <c r="BX364" s="107"/>
      <c r="BY364" s="142"/>
      <c r="BZ364" s="151"/>
      <c r="CA364" s="107"/>
      <c r="CB364" s="107"/>
      <c r="CC364" s="151"/>
      <c r="CD364" s="107"/>
      <c r="CE364" s="107"/>
      <c r="CF364" s="108"/>
      <c r="CG364" s="108"/>
      <c r="CH364" s="108"/>
      <c r="CI364" s="108"/>
      <c r="CJ364" s="108"/>
      <c r="CK364" s="108"/>
      <c r="CL364" s="108"/>
      <c r="CM364" s="108"/>
      <c r="CN364" s="108"/>
      <c r="CO364" s="108"/>
      <c r="CP364" s="108"/>
      <c r="CQ364" s="108"/>
      <c r="CR364" s="108"/>
      <c r="CS364" s="159" t="s">
        <v>1049</v>
      </c>
      <c r="CT364" s="200">
        <v>1121966701</v>
      </c>
      <c r="CU364" s="139">
        <v>251</v>
      </c>
      <c r="CV364" s="139" t="s">
        <v>1066</v>
      </c>
      <c r="CW364" s="107"/>
      <c r="CX364" s="107"/>
      <c r="CY364" s="143">
        <v>6201</v>
      </c>
      <c r="CZ364" s="143" t="s">
        <v>290</v>
      </c>
      <c r="DA364" s="318">
        <f t="shared" si="18"/>
        <v>10958201</v>
      </c>
      <c r="DB364" s="319">
        <f t="shared" si="19"/>
        <v>0</v>
      </c>
      <c r="DC364" s="318">
        <f t="shared" si="20"/>
        <v>0</v>
      </c>
      <c r="DD364" s="107"/>
      <c r="DE364" s="107"/>
      <c r="DF364" s="107"/>
      <c r="DG364" s="107"/>
      <c r="DH364" s="107"/>
      <c r="DI364" s="107"/>
      <c r="DJ364" s="107"/>
      <c r="DK364" s="107"/>
      <c r="DL364" s="107"/>
      <c r="DM364" s="107"/>
      <c r="DN364" s="107"/>
      <c r="DO364" s="107"/>
      <c r="DP364" s="107"/>
      <c r="DQ364" s="107"/>
      <c r="DR364" s="107"/>
      <c r="DS364" s="107"/>
      <c r="DT364" s="107"/>
      <c r="DU364" s="107"/>
      <c r="DV364" s="107"/>
      <c r="DW364" s="107"/>
      <c r="DX364" s="107"/>
      <c r="DY364" s="107"/>
      <c r="DZ364" s="211" t="s">
        <v>2226</v>
      </c>
      <c r="EA364" s="207" t="s">
        <v>273</v>
      </c>
      <c r="EB364" s="154" t="e">
        <v>#N/A</v>
      </c>
      <c r="EC364" s="142" t="s">
        <v>288</v>
      </c>
    </row>
    <row r="365" spans="1:133" hidden="1" x14ac:dyDescent="0.3">
      <c r="A365" s="145"/>
      <c r="B365" s="145" t="s">
        <v>2227</v>
      </c>
      <c r="C365" s="247">
        <v>1121914564</v>
      </c>
      <c r="D365" s="184" t="s">
        <v>2228</v>
      </c>
      <c r="E365" s="145" t="s">
        <v>292</v>
      </c>
      <c r="F365" s="145" t="s">
        <v>1033</v>
      </c>
      <c r="G365" s="98">
        <v>46043</v>
      </c>
      <c r="H365" s="104">
        <v>10958201</v>
      </c>
      <c r="I365" s="145" t="s">
        <v>2066</v>
      </c>
      <c r="J365" s="98">
        <v>46043</v>
      </c>
      <c r="K365" s="98">
        <v>46179</v>
      </c>
      <c r="L365" s="145" t="s">
        <v>288</v>
      </c>
      <c r="M365" s="145" t="s">
        <v>288</v>
      </c>
      <c r="N365" s="145" t="s">
        <v>288</v>
      </c>
      <c r="O365" s="122">
        <v>5</v>
      </c>
      <c r="P365" s="104">
        <v>3279462</v>
      </c>
      <c r="Q365" s="150">
        <v>46043</v>
      </c>
      <c r="R365" s="141">
        <v>46081</v>
      </c>
      <c r="S365" s="104">
        <v>2399606</v>
      </c>
      <c r="T365" s="101">
        <v>46082</v>
      </c>
      <c r="U365" s="101">
        <v>46112</v>
      </c>
      <c r="V365" s="104">
        <v>2399606</v>
      </c>
      <c r="W365" s="141">
        <v>46113</v>
      </c>
      <c r="X365" s="141">
        <v>46142</v>
      </c>
      <c r="Y365" s="104">
        <v>2399606</v>
      </c>
      <c r="Z365" s="141">
        <v>46143</v>
      </c>
      <c r="AA365" s="141">
        <v>46173</v>
      </c>
      <c r="AB365" s="104">
        <v>479921</v>
      </c>
      <c r="AC365" s="141">
        <v>46174</v>
      </c>
      <c r="AD365" s="141">
        <v>46179</v>
      </c>
      <c r="AE365" s="102"/>
      <c r="AF365" s="141"/>
      <c r="AG365" s="141"/>
      <c r="AH365" s="107"/>
      <c r="AI365" s="141"/>
      <c r="AJ365" s="141"/>
      <c r="AK365" s="151"/>
      <c r="AL365" s="107"/>
      <c r="AM365" s="107"/>
      <c r="AN365" s="151"/>
      <c r="AO365" s="107"/>
      <c r="AP365" s="107"/>
      <c r="AQ365" s="151"/>
      <c r="AR365" s="107"/>
      <c r="AS365" s="107"/>
      <c r="AT365" s="151"/>
      <c r="AU365" s="107"/>
      <c r="AV365" s="107"/>
      <c r="AW365" s="151"/>
      <c r="AX365" s="107"/>
      <c r="AY365" s="107"/>
      <c r="AZ365" s="107"/>
      <c r="BA365" s="107"/>
      <c r="BB365" s="107"/>
      <c r="BC365" s="107"/>
      <c r="BD365" s="107"/>
      <c r="BE365" s="107"/>
      <c r="BF365" s="107"/>
      <c r="BG365" s="107"/>
      <c r="BH365" s="107"/>
      <c r="BI365" s="143" t="s">
        <v>278</v>
      </c>
      <c r="BJ365" s="139" t="s">
        <v>332</v>
      </c>
      <c r="BK365" s="143" t="s">
        <v>280</v>
      </c>
      <c r="BL365" s="122">
        <v>91</v>
      </c>
      <c r="BM365" s="141">
        <v>46043</v>
      </c>
      <c r="BN365" s="156">
        <v>2160201100</v>
      </c>
      <c r="BO365" s="139">
        <v>464</v>
      </c>
      <c r="BP365" s="141">
        <v>46043</v>
      </c>
      <c r="BQ365" s="153">
        <v>10958201</v>
      </c>
      <c r="BR365" s="120"/>
      <c r="BS365" s="121"/>
      <c r="BT365" s="107"/>
      <c r="BU365" s="107"/>
      <c r="BV365" s="107"/>
      <c r="BW365" s="107"/>
      <c r="BX365" s="107"/>
      <c r="BY365" s="142"/>
      <c r="BZ365" s="151"/>
      <c r="CA365" s="107"/>
      <c r="CB365" s="107"/>
      <c r="CC365" s="151"/>
      <c r="CD365" s="107"/>
      <c r="CE365" s="107"/>
      <c r="CF365" s="108"/>
      <c r="CG365" s="108"/>
      <c r="CH365" s="108"/>
      <c r="CI365" s="108"/>
      <c r="CJ365" s="108"/>
      <c r="CK365" s="108"/>
      <c r="CL365" s="108"/>
      <c r="CM365" s="108"/>
      <c r="CN365" s="108"/>
      <c r="CO365" s="108"/>
      <c r="CP365" s="121"/>
      <c r="CQ365" s="108"/>
      <c r="CR365" s="108"/>
      <c r="CS365" s="133" t="s">
        <v>1055</v>
      </c>
      <c r="CT365" s="323">
        <v>1121914564</v>
      </c>
      <c r="CU365" s="139">
        <v>251</v>
      </c>
      <c r="CV365" s="139" t="s">
        <v>1292</v>
      </c>
      <c r="CW365" s="107"/>
      <c r="CX365" s="107"/>
      <c r="CY365" s="145">
        <v>7490</v>
      </c>
      <c r="CZ365" s="140" t="s">
        <v>290</v>
      </c>
      <c r="DA365" s="318">
        <f t="shared" si="18"/>
        <v>10958201</v>
      </c>
      <c r="DB365" s="319">
        <f t="shared" si="19"/>
        <v>0</v>
      </c>
      <c r="DC365" s="318">
        <f t="shared" si="20"/>
        <v>0</v>
      </c>
      <c r="DD365" s="107"/>
      <c r="DE365" s="107"/>
      <c r="DF365" s="107"/>
      <c r="DG365" s="107"/>
      <c r="DH365" s="107"/>
      <c r="DI365" s="107"/>
      <c r="DJ365" s="107"/>
      <c r="DK365" s="107"/>
      <c r="DL365" s="107"/>
      <c r="DM365" s="107"/>
      <c r="DN365" s="107"/>
      <c r="DO365" s="107"/>
      <c r="DP365" s="107"/>
      <c r="DQ365" s="107"/>
      <c r="DR365" s="107"/>
      <c r="DS365" s="107"/>
      <c r="DT365" s="107"/>
      <c r="DU365" s="107"/>
      <c r="DV365" s="107"/>
      <c r="DW365" s="107"/>
      <c r="DX365" s="107"/>
      <c r="DY365" s="107"/>
      <c r="DZ365" s="211" t="s">
        <v>2229</v>
      </c>
      <c r="EA365" s="207" t="s">
        <v>273</v>
      </c>
      <c r="EB365" s="154" t="e">
        <v>#N/A</v>
      </c>
      <c r="EC365" s="142" t="s">
        <v>288</v>
      </c>
    </row>
    <row r="366" spans="1:133" hidden="1" x14ac:dyDescent="0.3">
      <c r="A366" s="145"/>
      <c r="B366" s="145" t="s">
        <v>2230</v>
      </c>
      <c r="C366" s="181">
        <v>1121964380</v>
      </c>
      <c r="D366" s="107" t="s">
        <v>1034</v>
      </c>
      <c r="E366" s="145" t="s">
        <v>291</v>
      </c>
      <c r="F366" s="145" t="s">
        <v>1035</v>
      </c>
      <c r="G366" s="98">
        <v>46043</v>
      </c>
      <c r="H366" s="104">
        <v>13799010</v>
      </c>
      <c r="I366" s="145" t="s">
        <v>2066</v>
      </c>
      <c r="J366" s="98">
        <v>46043</v>
      </c>
      <c r="K366" s="98">
        <v>46179</v>
      </c>
      <c r="L366" s="145" t="s">
        <v>288</v>
      </c>
      <c r="M366" s="145" t="s">
        <v>288</v>
      </c>
      <c r="N366" s="145" t="s">
        <v>288</v>
      </c>
      <c r="O366" s="122">
        <v>5</v>
      </c>
      <c r="P366" s="104">
        <v>4129631</v>
      </c>
      <c r="Q366" s="150">
        <v>46043</v>
      </c>
      <c r="R366" s="141">
        <v>46081</v>
      </c>
      <c r="S366" s="104">
        <v>3021681</v>
      </c>
      <c r="T366" s="101">
        <v>46082</v>
      </c>
      <c r="U366" s="101">
        <v>46112</v>
      </c>
      <c r="V366" s="104">
        <v>3021681</v>
      </c>
      <c r="W366" s="141">
        <v>46113</v>
      </c>
      <c r="X366" s="141">
        <v>46142</v>
      </c>
      <c r="Y366" s="104">
        <v>3021681</v>
      </c>
      <c r="Z366" s="141">
        <v>46143</v>
      </c>
      <c r="AA366" s="141">
        <v>46173</v>
      </c>
      <c r="AB366" s="104">
        <v>604336</v>
      </c>
      <c r="AC366" s="141">
        <v>46174</v>
      </c>
      <c r="AD366" s="141">
        <v>46179</v>
      </c>
      <c r="AE366" s="102"/>
      <c r="AF366" s="141"/>
      <c r="AG366" s="141"/>
      <c r="AH366" s="151"/>
      <c r="AI366" s="107"/>
      <c r="AJ366" s="107"/>
      <c r="AK366" s="151"/>
      <c r="AL366" s="107"/>
      <c r="AM366" s="107"/>
      <c r="AN366" s="151"/>
      <c r="AO366" s="107"/>
      <c r="AP366" s="107"/>
      <c r="AQ366" s="151"/>
      <c r="AR366" s="107"/>
      <c r="AS366" s="107"/>
      <c r="AT366" s="151"/>
      <c r="AU366" s="107"/>
      <c r="AV366" s="107"/>
      <c r="AW366" s="151"/>
      <c r="AX366" s="107"/>
      <c r="AY366" s="107"/>
      <c r="AZ366" s="107"/>
      <c r="BA366" s="107"/>
      <c r="BB366" s="107"/>
      <c r="BC366" s="107"/>
      <c r="BD366" s="107"/>
      <c r="BE366" s="107"/>
      <c r="BF366" s="107"/>
      <c r="BG366" s="107"/>
      <c r="BH366" s="107"/>
      <c r="BI366" s="143" t="s">
        <v>278</v>
      </c>
      <c r="BJ366" s="139" t="s">
        <v>332</v>
      </c>
      <c r="BK366" s="143" t="s">
        <v>280</v>
      </c>
      <c r="BL366" s="122">
        <v>91</v>
      </c>
      <c r="BM366" s="141">
        <v>46043</v>
      </c>
      <c r="BN366" s="156">
        <v>2160201100</v>
      </c>
      <c r="BO366" s="139">
        <v>483</v>
      </c>
      <c r="BP366" s="141">
        <v>46043</v>
      </c>
      <c r="BQ366" s="153">
        <v>13799010</v>
      </c>
      <c r="BR366" s="120"/>
      <c r="BS366" s="121"/>
      <c r="BT366" s="107"/>
      <c r="BU366" s="107"/>
      <c r="BV366" s="107"/>
      <c r="BW366" s="107"/>
      <c r="BX366" s="107"/>
      <c r="BY366" s="142"/>
      <c r="BZ366" s="151"/>
      <c r="CA366" s="107"/>
      <c r="CB366" s="107"/>
      <c r="CC366" s="151"/>
      <c r="CD366" s="107"/>
      <c r="CE366" s="107"/>
      <c r="CF366" s="108"/>
      <c r="CG366" s="108"/>
      <c r="CH366" s="108"/>
      <c r="CI366" s="108"/>
      <c r="CJ366" s="108"/>
      <c r="CK366" s="108"/>
      <c r="CL366" s="108"/>
      <c r="CM366" s="108"/>
      <c r="CN366" s="108"/>
      <c r="CO366" s="108"/>
      <c r="CP366" s="108"/>
      <c r="CQ366" s="108"/>
      <c r="CR366" s="108"/>
      <c r="CS366" s="147" t="s">
        <v>1293</v>
      </c>
      <c r="CT366" s="176">
        <v>1121964380</v>
      </c>
      <c r="CU366" s="139">
        <v>251</v>
      </c>
      <c r="CV366" s="139" t="s">
        <v>1070</v>
      </c>
      <c r="CW366" s="107"/>
      <c r="CX366" s="107"/>
      <c r="CY366" s="122">
        <v>8299</v>
      </c>
      <c r="CZ366" s="122" t="s">
        <v>290</v>
      </c>
      <c r="DA366" s="318">
        <f t="shared" si="18"/>
        <v>13799010</v>
      </c>
      <c r="DB366" s="319">
        <f t="shared" si="19"/>
        <v>0</v>
      </c>
      <c r="DC366" s="318">
        <f t="shared" si="20"/>
        <v>0</v>
      </c>
      <c r="DD366" s="107"/>
      <c r="DE366" s="107"/>
      <c r="DF366" s="107"/>
      <c r="DG366" s="107"/>
      <c r="DH366" s="107"/>
      <c r="DI366" s="107"/>
      <c r="DJ366" s="107"/>
      <c r="DK366" s="107"/>
      <c r="DL366" s="107"/>
      <c r="DM366" s="107"/>
      <c r="DN366" s="107"/>
      <c r="DO366" s="107"/>
      <c r="DP366" s="107"/>
      <c r="DQ366" s="107"/>
      <c r="DR366" s="107"/>
      <c r="DS366" s="107"/>
      <c r="DT366" s="107"/>
      <c r="DU366" s="107"/>
      <c r="DV366" s="107"/>
      <c r="DW366" s="107"/>
      <c r="DX366" s="107"/>
      <c r="DY366" s="107"/>
      <c r="DZ366" s="211" t="s">
        <v>2231</v>
      </c>
      <c r="EA366" s="207" t="s">
        <v>273</v>
      </c>
      <c r="EB366" s="154" t="e">
        <v>#N/A</v>
      </c>
      <c r="EC366" s="142" t="s">
        <v>288</v>
      </c>
    </row>
    <row r="367" spans="1:133" hidden="1" x14ac:dyDescent="0.3">
      <c r="A367" s="145"/>
      <c r="B367" s="145" t="s">
        <v>2232</v>
      </c>
      <c r="C367" s="183">
        <v>79325573</v>
      </c>
      <c r="D367" s="107" t="s">
        <v>1090</v>
      </c>
      <c r="E367" s="145" t="s">
        <v>291</v>
      </c>
      <c r="F367" s="145" t="s">
        <v>1091</v>
      </c>
      <c r="G367" s="98">
        <v>46043</v>
      </c>
      <c r="H367" s="104">
        <v>18693394</v>
      </c>
      <c r="I367" s="145" t="s">
        <v>2066</v>
      </c>
      <c r="J367" s="98">
        <v>46043</v>
      </c>
      <c r="K367" s="98">
        <v>46179</v>
      </c>
      <c r="L367" s="145" t="s">
        <v>288</v>
      </c>
      <c r="M367" s="145" t="s">
        <v>288</v>
      </c>
      <c r="N367" s="145" t="s">
        <v>288</v>
      </c>
      <c r="O367" s="122">
        <v>5</v>
      </c>
      <c r="P367" s="104">
        <v>5594373</v>
      </c>
      <c r="Q367" s="150">
        <v>46043</v>
      </c>
      <c r="R367" s="141">
        <v>46081</v>
      </c>
      <c r="S367" s="104">
        <v>4093444</v>
      </c>
      <c r="T367" s="101">
        <v>46082</v>
      </c>
      <c r="U367" s="101">
        <v>46112</v>
      </c>
      <c r="V367" s="104">
        <v>4093444</v>
      </c>
      <c r="W367" s="141">
        <v>46113</v>
      </c>
      <c r="X367" s="141">
        <v>46142</v>
      </c>
      <c r="Y367" s="104">
        <v>4093444</v>
      </c>
      <c r="Z367" s="141">
        <v>46143</v>
      </c>
      <c r="AA367" s="141">
        <v>46173</v>
      </c>
      <c r="AB367" s="104">
        <v>818689</v>
      </c>
      <c r="AC367" s="141">
        <v>46174</v>
      </c>
      <c r="AD367" s="141">
        <v>46179</v>
      </c>
      <c r="AE367" s="102"/>
      <c r="AF367" s="141"/>
      <c r="AG367" s="141"/>
      <c r="AH367" s="107"/>
      <c r="AI367" s="141"/>
      <c r="AJ367" s="141"/>
      <c r="AK367" s="151"/>
      <c r="AL367" s="107"/>
      <c r="AM367" s="107"/>
      <c r="AN367" s="151"/>
      <c r="AO367" s="107"/>
      <c r="AP367" s="107"/>
      <c r="AQ367" s="151"/>
      <c r="AR367" s="107"/>
      <c r="AS367" s="107"/>
      <c r="AT367" s="151"/>
      <c r="AU367" s="107"/>
      <c r="AV367" s="107"/>
      <c r="AW367" s="151"/>
      <c r="AX367" s="107"/>
      <c r="AY367" s="107"/>
      <c r="AZ367" s="107"/>
      <c r="BA367" s="107"/>
      <c r="BB367" s="107"/>
      <c r="BC367" s="107"/>
      <c r="BD367" s="107"/>
      <c r="BE367" s="107"/>
      <c r="BF367" s="107"/>
      <c r="BG367" s="107"/>
      <c r="BH367" s="107"/>
      <c r="BI367" s="143" t="s">
        <v>278</v>
      </c>
      <c r="BJ367" s="139" t="s">
        <v>332</v>
      </c>
      <c r="BK367" s="143" t="s">
        <v>280</v>
      </c>
      <c r="BL367" s="122">
        <v>91</v>
      </c>
      <c r="BM367" s="141">
        <v>46043</v>
      </c>
      <c r="BN367" s="156">
        <v>2160201100</v>
      </c>
      <c r="BO367" s="139">
        <v>408</v>
      </c>
      <c r="BP367" s="141">
        <v>46043</v>
      </c>
      <c r="BQ367" s="153">
        <v>18693394</v>
      </c>
      <c r="BR367" s="120"/>
      <c r="BS367" s="121"/>
      <c r="BT367" s="107"/>
      <c r="BU367" s="107"/>
      <c r="BV367" s="107"/>
      <c r="BW367" s="107"/>
      <c r="BX367" s="107"/>
      <c r="BY367" s="142"/>
      <c r="BZ367" s="151"/>
      <c r="CA367" s="107"/>
      <c r="CB367" s="107"/>
      <c r="CC367" s="151"/>
      <c r="CD367" s="107"/>
      <c r="CE367" s="107"/>
      <c r="CF367" s="108"/>
      <c r="CG367" s="108"/>
      <c r="CH367" s="108"/>
      <c r="CI367" s="108"/>
      <c r="CJ367" s="108"/>
      <c r="CK367" s="108"/>
      <c r="CL367" s="108"/>
      <c r="CM367" s="108"/>
      <c r="CN367" s="108"/>
      <c r="CO367" s="108"/>
      <c r="CP367" s="121"/>
      <c r="CQ367" s="108"/>
      <c r="CR367" s="108"/>
      <c r="CS367" s="147" t="s">
        <v>1107</v>
      </c>
      <c r="CT367" s="149">
        <v>79325573</v>
      </c>
      <c r="CU367" s="139">
        <v>251</v>
      </c>
      <c r="CV367" s="139" t="s">
        <v>1066</v>
      </c>
      <c r="CW367" s="107"/>
      <c r="CX367" s="107"/>
      <c r="CY367" s="143">
        <v>6201</v>
      </c>
      <c r="CZ367" s="143" t="s">
        <v>290</v>
      </c>
      <c r="DA367" s="318">
        <f t="shared" si="18"/>
        <v>18693394</v>
      </c>
      <c r="DB367" s="319">
        <f t="shared" si="19"/>
        <v>0</v>
      </c>
      <c r="DC367" s="318">
        <f t="shared" si="20"/>
        <v>0</v>
      </c>
      <c r="DD367" s="107"/>
      <c r="DE367" s="107"/>
      <c r="DF367" s="107"/>
      <c r="DG367" s="107"/>
      <c r="DH367" s="107"/>
      <c r="DI367" s="107"/>
      <c r="DJ367" s="107"/>
      <c r="DK367" s="107"/>
      <c r="DL367" s="107"/>
      <c r="DM367" s="107"/>
      <c r="DN367" s="107"/>
      <c r="DO367" s="107"/>
      <c r="DP367" s="107"/>
      <c r="DQ367" s="107"/>
      <c r="DR367" s="107"/>
      <c r="DS367" s="107"/>
      <c r="DT367" s="107"/>
      <c r="DU367" s="107"/>
      <c r="DV367" s="107"/>
      <c r="DW367" s="107"/>
      <c r="DX367" s="107"/>
      <c r="DY367" s="107"/>
      <c r="DZ367" s="211" t="s">
        <v>2233</v>
      </c>
      <c r="EA367" s="207" t="s">
        <v>273</v>
      </c>
      <c r="EB367" s="154" t="e">
        <v>#N/A</v>
      </c>
      <c r="EC367" s="142" t="s">
        <v>288</v>
      </c>
    </row>
    <row r="368" spans="1:133" hidden="1" x14ac:dyDescent="0.3">
      <c r="A368" s="145"/>
      <c r="B368" s="145" t="s">
        <v>2234</v>
      </c>
      <c r="C368" s="181">
        <v>1121954011</v>
      </c>
      <c r="D368" s="145" t="s">
        <v>1101</v>
      </c>
      <c r="E368" s="145" t="s">
        <v>292</v>
      </c>
      <c r="F368" s="145" t="s">
        <v>983</v>
      </c>
      <c r="G368" s="98">
        <v>46043</v>
      </c>
      <c r="H368" s="104">
        <v>10958201</v>
      </c>
      <c r="I368" s="145" t="s">
        <v>2066</v>
      </c>
      <c r="J368" s="98">
        <v>46043</v>
      </c>
      <c r="K368" s="98">
        <v>46179</v>
      </c>
      <c r="L368" s="145" t="s">
        <v>288</v>
      </c>
      <c r="M368" s="145" t="s">
        <v>288</v>
      </c>
      <c r="N368" s="145" t="s">
        <v>288</v>
      </c>
      <c r="O368" s="122">
        <v>5</v>
      </c>
      <c r="P368" s="104">
        <v>3279462</v>
      </c>
      <c r="Q368" s="150">
        <v>46043</v>
      </c>
      <c r="R368" s="141">
        <v>46081</v>
      </c>
      <c r="S368" s="104">
        <v>2399606</v>
      </c>
      <c r="T368" s="101">
        <v>46082</v>
      </c>
      <c r="U368" s="101">
        <v>46112</v>
      </c>
      <c r="V368" s="104">
        <v>2399606</v>
      </c>
      <c r="W368" s="141">
        <v>46113</v>
      </c>
      <c r="X368" s="141">
        <v>46142</v>
      </c>
      <c r="Y368" s="104">
        <v>2399606</v>
      </c>
      <c r="Z368" s="141">
        <v>46143</v>
      </c>
      <c r="AA368" s="141">
        <v>46173</v>
      </c>
      <c r="AB368" s="104">
        <v>479921</v>
      </c>
      <c r="AC368" s="141">
        <v>46174</v>
      </c>
      <c r="AD368" s="141">
        <v>46179</v>
      </c>
      <c r="AE368" s="102"/>
      <c r="AF368" s="141"/>
      <c r="AG368" s="141"/>
      <c r="AH368" s="151"/>
      <c r="AI368" s="107"/>
      <c r="AJ368" s="107"/>
      <c r="AK368" s="151"/>
      <c r="AL368" s="107"/>
      <c r="AM368" s="107"/>
      <c r="AN368" s="151"/>
      <c r="AO368" s="107"/>
      <c r="AP368" s="107"/>
      <c r="AQ368" s="151"/>
      <c r="AR368" s="107"/>
      <c r="AS368" s="107"/>
      <c r="AT368" s="151"/>
      <c r="AU368" s="107"/>
      <c r="AV368" s="107"/>
      <c r="AW368" s="151"/>
      <c r="AX368" s="107"/>
      <c r="AY368" s="107"/>
      <c r="AZ368" s="107"/>
      <c r="BA368" s="107"/>
      <c r="BB368" s="107"/>
      <c r="BC368" s="107"/>
      <c r="BD368" s="107"/>
      <c r="BE368" s="107"/>
      <c r="BF368" s="107"/>
      <c r="BG368" s="107"/>
      <c r="BH368" s="107"/>
      <c r="BI368" s="143" t="s">
        <v>278</v>
      </c>
      <c r="BJ368" s="139" t="s">
        <v>332</v>
      </c>
      <c r="BK368" s="143" t="s">
        <v>280</v>
      </c>
      <c r="BL368" s="122">
        <v>91</v>
      </c>
      <c r="BM368" s="141">
        <v>46043</v>
      </c>
      <c r="BN368" s="156">
        <v>2160201100</v>
      </c>
      <c r="BO368" s="139">
        <v>479</v>
      </c>
      <c r="BP368" s="141">
        <v>46043</v>
      </c>
      <c r="BQ368" s="153">
        <v>10958201</v>
      </c>
      <c r="BR368" s="120"/>
      <c r="BS368" s="121"/>
      <c r="BT368" s="107"/>
      <c r="BU368" s="107"/>
      <c r="BV368" s="107"/>
      <c r="BW368" s="107"/>
      <c r="BX368" s="107"/>
      <c r="BY368" s="142"/>
      <c r="BZ368" s="151"/>
      <c r="CA368" s="107"/>
      <c r="CB368" s="107"/>
      <c r="CC368" s="151"/>
      <c r="CD368" s="107"/>
      <c r="CE368" s="107"/>
      <c r="CF368" s="108"/>
      <c r="CG368" s="108"/>
      <c r="CH368" s="108"/>
      <c r="CI368" s="108"/>
      <c r="CJ368" s="108"/>
      <c r="CK368" s="108"/>
      <c r="CL368" s="108"/>
      <c r="CM368" s="108"/>
      <c r="CN368" s="108"/>
      <c r="CO368" s="108"/>
      <c r="CP368" s="108"/>
      <c r="CQ368" s="108"/>
      <c r="CR368" s="108"/>
      <c r="CS368" s="133" t="s">
        <v>2207</v>
      </c>
      <c r="CT368" s="148">
        <v>1121954011</v>
      </c>
      <c r="CU368" s="139">
        <v>189</v>
      </c>
      <c r="CV368" s="139" t="s">
        <v>2208</v>
      </c>
      <c r="CW368" s="107"/>
      <c r="CX368" s="107"/>
      <c r="CY368" s="143">
        <v>7490</v>
      </c>
      <c r="CZ368" s="143" t="s">
        <v>290</v>
      </c>
      <c r="DA368" s="318">
        <f t="shared" si="18"/>
        <v>10958201</v>
      </c>
      <c r="DB368" s="319">
        <f t="shared" si="19"/>
        <v>0</v>
      </c>
      <c r="DC368" s="318">
        <f t="shared" si="20"/>
        <v>0</v>
      </c>
      <c r="DD368" s="107"/>
      <c r="DE368" s="107"/>
      <c r="DF368" s="107"/>
      <c r="DG368" s="107"/>
      <c r="DH368" s="107"/>
      <c r="DI368" s="107"/>
      <c r="DJ368" s="107"/>
      <c r="DK368" s="107"/>
      <c r="DL368" s="107"/>
      <c r="DM368" s="107"/>
      <c r="DN368" s="107"/>
      <c r="DO368" s="107"/>
      <c r="DP368" s="107"/>
      <c r="DQ368" s="107"/>
      <c r="DR368" s="107"/>
      <c r="DS368" s="107"/>
      <c r="DT368" s="107"/>
      <c r="DU368" s="107"/>
      <c r="DV368" s="107"/>
      <c r="DW368" s="107"/>
      <c r="DX368" s="107"/>
      <c r="DY368" s="107"/>
      <c r="DZ368" s="211" t="s">
        <v>2235</v>
      </c>
      <c r="EA368" s="207" t="s">
        <v>273</v>
      </c>
      <c r="EB368" s="154" t="e">
        <v>#N/A</v>
      </c>
      <c r="EC368" s="142" t="s">
        <v>288</v>
      </c>
    </row>
    <row r="369" spans="1:133" hidden="1" x14ac:dyDescent="0.3">
      <c r="A369" s="145"/>
      <c r="B369" s="145" t="s">
        <v>2236</v>
      </c>
      <c r="C369" s="247">
        <v>1010129859</v>
      </c>
      <c r="D369" s="184" t="s">
        <v>2237</v>
      </c>
      <c r="E369" s="145" t="s">
        <v>292</v>
      </c>
      <c r="F369" s="145" t="s">
        <v>1100</v>
      </c>
      <c r="G369" s="98">
        <v>46043</v>
      </c>
      <c r="H369" s="104">
        <v>10958201</v>
      </c>
      <c r="I369" s="145" t="s">
        <v>2066</v>
      </c>
      <c r="J369" s="98">
        <v>46043</v>
      </c>
      <c r="K369" s="98">
        <v>46179</v>
      </c>
      <c r="L369" s="145" t="s">
        <v>288</v>
      </c>
      <c r="M369" s="145" t="s">
        <v>288</v>
      </c>
      <c r="N369" s="145" t="s">
        <v>288</v>
      </c>
      <c r="O369" s="122">
        <v>5</v>
      </c>
      <c r="P369" s="104">
        <v>3279462</v>
      </c>
      <c r="Q369" s="150">
        <v>46043</v>
      </c>
      <c r="R369" s="141">
        <v>46081</v>
      </c>
      <c r="S369" s="104">
        <v>2399606</v>
      </c>
      <c r="T369" s="101">
        <v>46082</v>
      </c>
      <c r="U369" s="101">
        <v>46112</v>
      </c>
      <c r="V369" s="104">
        <v>2399606</v>
      </c>
      <c r="W369" s="141">
        <v>46113</v>
      </c>
      <c r="X369" s="141">
        <v>46142</v>
      </c>
      <c r="Y369" s="104">
        <v>2399606</v>
      </c>
      <c r="Z369" s="141">
        <v>46143</v>
      </c>
      <c r="AA369" s="141">
        <v>46173</v>
      </c>
      <c r="AB369" s="104">
        <v>479921</v>
      </c>
      <c r="AC369" s="141">
        <v>46174</v>
      </c>
      <c r="AD369" s="141">
        <v>46179</v>
      </c>
      <c r="AE369" s="102"/>
      <c r="AF369" s="141"/>
      <c r="AG369" s="141"/>
      <c r="AH369" s="107"/>
      <c r="AI369" s="141"/>
      <c r="AJ369" s="141"/>
      <c r="AK369" s="151"/>
      <c r="AL369" s="107"/>
      <c r="AM369" s="107"/>
      <c r="AN369" s="151"/>
      <c r="AO369" s="107"/>
      <c r="AP369" s="107"/>
      <c r="AQ369" s="151"/>
      <c r="AR369" s="107"/>
      <c r="AS369" s="107"/>
      <c r="AT369" s="151"/>
      <c r="AU369" s="107"/>
      <c r="AV369" s="107"/>
      <c r="AW369" s="151"/>
      <c r="AX369" s="107"/>
      <c r="AY369" s="107"/>
      <c r="AZ369" s="107"/>
      <c r="BA369" s="107"/>
      <c r="BB369" s="107"/>
      <c r="BC369" s="107"/>
      <c r="BD369" s="107"/>
      <c r="BE369" s="107"/>
      <c r="BF369" s="107"/>
      <c r="BG369" s="107"/>
      <c r="BH369" s="107"/>
      <c r="BI369" s="143" t="s">
        <v>278</v>
      </c>
      <c r="BJ369" s="139" t="s">
        <v>332</v>
      </c>
      <c r="BK369" s="143" t="s">
        <v>280</v>
      </c>
      <c r="BL369" s="122">
        <v>91</v>
      </c>
      <c r="BM369" s="141">
        <v>46043</v>
      </c>
      <c r="BN369" s="156">
        <v>2160201100</v>
      </c>
      <c r="BO369" s="139">
        <v>426</v>
      </c>
      <c r="BP369" s="141">
        <v>46043</v>
      </c>
      <c r="BQ369" s="153">
        <v>10958201</v>
      </c>
      <c r="BR369" s="120"/>
      <c r="BS369" s="121"/>
      <c r="BT369" s="107"/>
      <c r="BU369" s="107"/>
      <c r="BV369" s="107"/>
      <c r="BW369" s="107"/>
      <c r="BX369" s="107"/>
      <c r="BY369" s="142"/>
      <c r="BZ369" s="151"/>
      <c r="CA369" s="107"/>
      <c r="CB369" s="107"/>
      <c r="CC369" s="151"/>
      <c r="CD369" s="107"/>
      <c r="CE369" s="107"/>
      <c r="CF369" s="108"/>
      <c r="CG369" s="108"/>
      <c r="CH369" s="108"/>
      <c r="CI369" s="108"/>
      <c r="CJ369" s="108"/>
      <c r="CK369" s="108"/>
      <c r="CL369" s="108"/>
      <c r="CM369" s="108"/>
      <c r="CN369" s="108"/>
      <c r="CO369" s="108"/>
      <c r="CP369" s="121"/>
      <c r="CQ369" s="108"/>
      <c r="CR369" s="108"/>
      <c r="CS369" s="159" t="s">
        <v>1298</v>
      </c>
      <c r="CT369" s="323">
        <v>1010129859</v>
      </c>
      <c r="CU369" s="139">
        <v>251</v>
      </c>
      <c r="CV369" s="139" t="s">
        <v>1299</v>
      </c>
      <c r="CW369" s="107"/>
      <c r="CX369" s="107"/>
      <c r="CY369" s="145">
        <v>8560</v>
      </c>
      <c r="CZ369" s="140" t="s">
        <v>289</v>
      </c>
      <c r="DA369" s="318">
        <f t="shared" si="18"/>
        <v>10958201</v>
      </c>
      <c r="DB369" s="319">
        <f t="shared" si="19"/>
        <v>0</v>
      </c>
      <c r="DC369" s="318">
        <f t="shared" si="20"/>
        <v>0</v>
      </c>
      <c r="DD369" s="107"/>
      <c r="DE369" s="107"/>
      <c r="DF369" s="107"/>
      <c r="DG369" s="107"/>
      <c r="DH369" s="107"/>
      <c r="DI369" s="107"/>
      <c r="DJ369" s="107"/>
      <c r="DK369" s="107"/>
      <c r="DL369" s="107"/>
      <c r="DM369" s="107"/>
      <c r="DN369" s="107"/>
      <c r="DO369" s="107"/>
      <c r="DP369" s="107"/>
      <c r="DQ369" s="107"/>
      <c r="DR369" s="107"/>
      <c r="DS369" s="107"/>
      <c r="DT369" s="107"/>
      <c r="DU369" s="107"/>
      <c r="DV369" s="107"/>
      <c r="DW369" s="107"/>
      <c r="DX369" s="107"/>
      <c r="DY369" s="107"/>
      <c r="DZ369" s="211" t="s">
        <v>2238</v>
      </c>
      <c r="EA369" s="207" t="s">
        <v>273</v>
      </c>
      <c r="EB369" s="154" t="e">
        <v>#N/A</v>
      </c>
      <c r="EC369" s="142" t="s">
        <v>288</v>
      </c>
    </row>
    <row r="370" spans="1:133" hidden="1" x14ac:dyDescent="0.3">
      <c r="A370" s="145"/>
      <c r="B370" s="145" t="s">
        <v>2239</v>
      </c>
      <c r="C370" s="181">
        <v>1095822674</v>
      </c>
      <c r="D370" s="145" t="s">
        <v>989</v>
      </c>
      <c r="E370" s="145" t="s">
        <v>291</v>
      </c>
      <c r="F370" s="145" t="s">
        <v>990</v>
      </c>
      <c r="G370" s="98">
        <v>46043</v>
      </c>
      <c r="H370" s="104">
        <v>15470392</v>
      </c>
      <c r="I370" s="145" t="s">
        <v>2066</v>
      </c>
      <c r="J370" s="98">
        <v>46043</v>
      </c>
      <c r="K370" s="98">
        <v>46179</v>
      </c>
      <c r="L370" s="145" t="s">
        <v>288</v>
      </c>
      <c r="M370" s="145" t="s">
        <v>288</v>
      </c>
      <c r="N370" s="145" t="s">
        <v>288</v>
      </c>
      <c r="O370" s="122">
        <v>5</v>
      </c>
      <c r="P370" s="104">
        <v>4629825</v>
      </c>
      <c r="Q370" s="150">
        <v>46043</v>
      </c>
      <c r="R370" s="141">
        <v>46081</v>
      </c>
      <c r="S370" s="104">
        <v>3387677</v>
      </c>
      <c r="T370" s="101">
        <v>46082</v>
      </c>
      <c r="U370" s="101">
        <v>46112</v>
      </c>
      <c r="V370" s="104">
        <v>3387677</v>
      </c>
      <c r="W370" s="141">
        <v>46113</v>
      </c>
      <c r="X370" s="141">
        <v>46142</v>
      </c>
      <c r="Y370" s="104">
        <v>3387677</v>
      </c>
      <c r="Z370" s="141">
        <v>46143</v>
      </c>
      <c r="AA370" s="141">
        <v>46173</v>
      </c>
      <c r="AB370" s="104">
        <v>677536</v>
      </c>
      <c r="AC370" s="141">
        <v>46174</v>
      </c>
      <c r="AD370" s="141">
        <v>46179</v>
      </c>
      <c r="AE370" s="102"/>
      <c r="AF370" s="141"/>
      <c r="AG370" s="141"/>
      <c r="AH370" s="151"/>
      <c r="AI370" s="107"/>
      <c r="AJ370" s="107"/>
      <c r="AK370" s="151"/>
      <c r="AL370" s="107"/>
      <c r="AM370" s="107"/>
      <c r="AN370" s="151"/>
      <c r="AO370" s="107"/>
      <c r="AP370" s="107"/>
      <c r="AQ370" s="151"/>
      <c r="AR370" s="107"/>
      <c r="AS370" s="107"/>
      <c r="AT370" s="151"/>
      <c r="AU370" s="107"/>
      <c r="AV370" s="107"/>
      <c r="AW370" s="151"/>
      <c r="AX370" s="107"/>
      <c r="AY370" s="107"/>
      <c r="AZ370" s="107"/>
      <c r="BA370" s="107"/>
      <c r="BB370" s="107"/>
      <c r="BC370" s="107"/>
      <c r="BD370" s="107"/>
      <c r="BE370" s="107"/>
      <c r="BF370" s="107"/>
      <c r="BG370" s="107"/>
      <c r="BH370" s="107"/>
      <c r="BI370" s="143" t="s">
        <v>278</v>
      </c>
      <c r="BJ370" s="139" t="s">
        <v>332</v>
      </c>
      <c r="BK370" s="143" t="s">
        <v>280</v>
      </c>
      <c r="BL370" s="122">
        <v>91</v>
      </c>
      <c r="BM370" s="141">
        <v>46043</v>
      </c>
      <c r="BN370" s="156">
        <v>2160201100</v>
      </c>
      <c r="BO370" s="139">
        <v>433</v>
      </c>
      <c r="BP370" s="141">
        <v>46043</v>
      </c>
      <c r="BQ370" s="153">
        <v>15470392</v>
      </c>
      <c r="BR370" s="120"/>
      <c r="BS370" s="121"/>
      <c r="BT370" s="107"/>
      <c r="BU370" s="107"/>
      <c r="BV370" s="107"/>
      <c r="BW370" s="107"/>
      <c r="BX370" s="107"/>
      <c r="BY370" s="142"/>
      <c r="BZ370" s="151"/>
      <c r="CA370" s="107"/>
      <c r="CB370" s="107"/>
      <c r="CC370" s="151"/>
      <c r="CD370" s="107"/>
      <c r="CE370" s="107"/>
      <c r="CF370" s="108"/>
      <c r="CG370" s="108"/>
      <c r="CH370" s="108"/>
      <c r="CI370" s="108"/>
      <c r="CJ370" s="108"/>
      <c r="CK370" s="108"/>
      <c r="CL370" s="108"/>
      <c r="CM370" s="108"/>
      <c r="CN370" s="108"/>
      <c r="CO370" s="108"/>
      <c r="CP370" s="108"/>
      <c r="CQ370" s="108"/>
      <c r="CR370" s="108"/>
      <c r="CS370" s="147" t="s">
        <v>1046</v>
      </c>
      <c r="CT370" s="148">
        <v>1095822674</v>
      </c>
      <c r="CU370" s="139">
        <v>251</v>
      </c>
      <c r="CV370" s="139" t="s">
        <v>2192</v>
      </c>
      <c r="CW370" s="107"/>
      <c r="CX370" s="107"/>
      <c r="CY370" s="143">
        <v>7490</v>
      </c>
      <c r="CZ370" s="143" t="s">
        <v>290</v>
      </c>
      <c r="DA370" s="318">
        <f t="shared" si="18"/>
        <v>15470392</v>
      </c>
      <c r="DB370" s="319">
        <f t="shared" si="19"/>
        <v>0</v>
      </c>
      <c r="DC370" s="318">
        <f t="shared" si="20"/>
        <v>0</v>
      </c>
      <c r="DD370" s="107"/>
      <c r="DE370" s="107"/>
      <c r="DF370" s="107"/>
      <c r="DG370" s="107"/>
      <c r="DH370" s="107"/>
      <c r="DI370" s="107"/>
      <c r="DJ370" s="107"/>
      <c r="DK370" s="107"/>
      <c r="DL370" s="107"/>
      <c r="DM370" s="107"/>
      <c r="DN370" s="107"/>
      <c r="DO370" s="107"/>
      <c r="DP370" s="107"/>
      <c r="DQ370" s="107"/>
      <c r="DR370" s="107"/>
      <c r="DS370" s="107"/>
      <c r="DT370" s="107"/>
      <c r="DU370" s="107"/>
      <c r="DV370" s="107"/>
      <c r="DW370" s="107"/>
      <c r="DX370" s="107"/>
      <c r="DY370" s="107"/>
      <c r="DZ370" s="211" t="s">
        <v>2240</v>
      </c>
      <c r="EA370" s="207" t="s">
        <v>273</v>
      </c>
      <c r="EB370" s="154" t="e">
        <v>#N/A</v>
      </c>
      <c r="EC370" s="142" t="s">
        <v>288</v>
      </c>
    </row>
    <row r="371" spans="1:133" hidden="1" x14ac:dyDescent="0.3">
      <c r="A371" s="145"/>
      <c r="B371" s="145" t="s">
        <v>2241</v>
      </c>
      <c r="C371" s="181">
        <v>1010129630</v>
      </c>
      <c r="D371" s="145" t="s">
        <v>1320</v>
      </c>
      <c r="E371" s="145" t="s">
        <v>292</v>
      </c>
      <c r="F371" s="145" t="s">
        <v>1100</v>
      </c>
      <c r="G371" s="98">
        <v>46043</v>
      </c>
      <c r="H371" s="104">
        <v>10958201</v>
      </c>
      <c r="I371" s="145" t="s">
        <v>2066</v>
      </c>
      <c r="J371" s="98">
        <v>46043</v>
      </c>
      <c r="K371" s="98">
        <v>46179</v>
      </c>
      <c r="L371" s="145" t="s">
        <v>288</v>
      </c>
      <c r="M371" s="145" t="s">
        <v>288</v>
      </c>
      <c r="N371" s="145" t="s">
        <v>288</v>
      </c>
      <c r="O371" s="122">
        <v>5</v>
      </c>
      <c r="P371" s="104">
        <v>3279462</v>
      </c>
      <c r="Q371" s="150">
        <v>46043</v>
      </c>
      <c r="R371" s="141">
        <v>46081</v>
      </c>
      <c r="S371" s="104">
        <v>2399606</v>
      </c>
      <c r="T371" s="101">
        <v>46082</v>
      </c>
      <c r="U371" s="101">
        <v>46112</v>
      </c>
      <c r="V371" s="104">
        <v>2399606</v>
      </c>
      <c r="W371" s="141">
        <v>46113</v>
      </c>
      <c r="X371" s="141">
        <v>46142</v>
      </c>
      <c r="Y371" s="104">
        <v>2399606</v>
      </c>
      <c r="Z371" s="141">
        <v>46143</v>
      </c>
      <c r="AA371" s="141">
        <v>46173</v>
      </c>
      <c r="AB371" s="104">
        <v>479921</v>
      </c>
      <c r="AC371" s="141">
        <v>46174</v>
      </c>
      <c r="AD371" s="141">
        <v>46179</v>
      </c>
      <c r="AE371" s="102"/>
      <c r="AF371" s="141"/>
      <c r="AG371" s="141"/>
      <c r="AH371" s="107"/>
      <c r="AI371" s="141"/>
      <c r="AJ371" s="141"/>
      <c r="AK371" s="151"/>
      <c r="AL371" s="107"/>
      <c r="AM371" s="107"/>
      <c r="AN371" s="151"/>
      <c r="AO371" s="107"/>
      <c r="AP371" s="107"/>
      <c r="AQ371" s="151"/>
      <c r="AR371" s="107"/>
      <c r="AS371" s="107"/>
      <c r="AT371" s="151"/>
      <c r="AU371" s="107"/>
      <c r="AV371" s="107"/>
      <c r="AW371" s="151"/>
      <c r="AX371" s="107"/>
      <c r="AY371" s="107"/>
      <c r="AZ371" s="107"/>
      <c r="BA371" s="107"/>
      <c r="BB371" s="107"/>
      <c r="BC371" s="107"/>
      <c r="BD371" s="107"/>
      <c r="BE371" s="107"/>
      <c r="BF371" s="107"/>
      <c r="BG371" s="107"/>
      <c r="BH371" s="107"/>
      <c r="BI371" s="143" t="s">
        <v>278</v>
      </c>
      <c r="BJ371" s="139" t="s">
        <v>332</v>
      </c>
      <c r="BK371" s="143" t="s">
        <v>280</v>
      </c>
      <c r="BL371" s="122">
        <v>91</v>
      </c>
      <c r="BM371" s="141">
        <v>46043</v>
      </c>
      <c r="BN371" s="156">
        <v>2160201100</v>
      </c>
      <c r="BO371" s="139">
        <v>425</v>
      </c>
      <c r="BP371" s="141">
        <v>46043</v>
      </c>
      <c r="BQ371" s="153">
        <v>10958201</v>
      </c>
      <c r="BR371" s="120"/>
      <c r="BS371" s="121"/>
      <c r="BT371" s="107"/>
      <c r="BU371" s="107"/>
      <c r="BV371" s="107"/>
      <c r="BW371" s="107"/>
      <c r="BX371" s="107"/>
      <c r="BY371" s="142"/>
      <c r="BZ371" s="151"/>
      <c r="CA371" s="107"/>
      <c r="CB371" s="107"/>
      <c r="CC371" s="151"/>
      <c r="CD371" s="107"/>
      <c r="CE371" s="107"/>
      <c r="CF371" s="108"/>
      <c r="CG371" s="108"/>
      <c r="CH371" s="108"/>
      <c r="CI371" s="108"/>
      <c r="CJ371" s="108"/>
      <c r="CK371" s="108"/>
      <c r="CL371" s="108"/>
      <c r="CM371" s="108"/>
      <c r="CN371" s="108"/>
      <c r="CO371" s="108"/>
      <c r="CP371" s="121"/>
      <c r="CQ371" s="108"/>
      <c r="CR371" s="108"/>
      <c r="CS371" s="178" t="s">
        <v>1298</v>
      </c>
      <c r="CT371" s="148">
        <v>1010129630</v>
      </c>
      <c r="CU371" s="139">
        <v>251</v>
      </c>
      <c r="CV371" s="139" t="s">
        <v>1299</v>
      </c>
      <c r="CW371" s="107"/>
      <c r="CX371" s="107"/>
      <c r="CY371" s="217">
        <v>8299</v>
      </c>
      <c r="CZ371" s="217" t="s">
        <v>290</v>
      </c>
      <c r="DA371" s="318">
        <f t="shared" si="18"/>
        <v>10958201</v>
      </c>
      <c r="DB371" s="319">
        <f t="shared" si="19"/>
        <v>0</v>
      </c>
      <c r="DC371" s="318">
        <f t="shared" si="20"/>
        <v>0</v>
      </c>
      <c r="DD371" s="107"/>
      <c r="DE371" s="107"/>
      <c r="DF371" s="107"/>
      <c r="DG371" s="107"/>
      <c r="DH371" s="107"/>
      <c r="DI371" s="107"/>
      <c r="DJ371" s="107"/>
      <c r="DK371" s="107"/>
      <c r="DL371" s="107"/>
      <c r="DM371" s="107"/>
      <c r="DN371" s="107"/>
      <c r="DO371" s="107"/>
      <c r="DP371" s="107"/>
      <c r="DQ371" s="107"/>
      <c r="DR371" s="107"/>
      <c r="DS371" s="107"/>
      <c r="DT371" s="107"/>
      <c r="DU371" s="107"/>
      <c r="DV371" s="107"/>
      <c r="DW371" s="107"/>
      <c r="DX371" s="107"/>
      <c r="DY371" s="107"/>
      <c r="DZ371" s="211" t="s">
        <v>2242</v>
      </c>
      <c r="EA371" s="207" t="s">
        <v>273</v>
      </c>
      <c r="EB371" s="154" t="e">
        <v>#N/A</v>
      </c>
      <c r="EC371" s="142" t="s">
        <v>288</v>
      </c>
    </row>
    <row r="372" spans="1:133" hidden="1" x14ac:dyDescent="0.3">
      <c r="A372" s="145"/>
      <c r="B372" s="145" t="s">
        <v>2243</v>
      </c>
      <c r="C372" s="181">
        <v>1096482067</v>
      </c>
      <c r="D372" s="145" t="s">
        <v>991</v>
      </c>
      <c r="E372" s="145" t="s">
        <v>292</v>
      </c>
      <c r="F372" s="145" t="s">
        <v>992</v>
      </c>
      <c r="G372" s="98">
        <v>46043</v>
      </c>
      <c r="H372" s="104">
        <v>10958201</v>
      </c>
      <c r="I372" s="145" t="s">
        <v>2066</v>
      </c>
      <c r="J372" s="98">
        <v>46043</v>
      </c>
      <c r="K372" s="98">
        <v>46179</v>
      </c>
      <c r="L372" s="145" t="s">
        <v>288</v>
      </c>
      <c r="M372" s="145" t="s">
        <v>288</v>
      </c>
      <c r="N372" s="145" t="s">
        <v>288</v>
      </c>
      <c r="O372" s="122">
        <v>5</v>
      </c>
      <c r="P372" s="104">
        <v>3279462</v>
      </c>
      <c r="Q372" s="150">
        <v>46043</v>
      </c>
      <c r="R372" s="141">
        <v>46081</v>
      </c>
      <c r="S372" s="104">
        <v>2399606</v>
      </c>
      <c r="T372" s="101">
        <v>46082</v>
      </c>
      <c r="U372" s="101">
        <v>46112</v>
      </c>
      <c r="V372" s="104">
        <v>2399606</v>
      </c>
      <c r="W372" s="141">
        <v>46113</v>
      </c>
      <c r="X372" s="141">
        <v>46142</v>
      </c>
      <c r="Y372" s="104">
        <v>2399606</v>
      </c>
      <c r="Z372" s="141">
        <v>46143</v>
      </c>
      <c r="AA372" s="141">
        <v>46173</v>
      </c>
      <c r="AB372" s="104">
        <v>479921</v>
      </c>
      <c r="AC372" s="141">
        <v>46174</v>
      </c>
      <c r="AD372" s="141">
        <v>46179</v>
      </c>
      <c r="AE372" s="102"/>
      <c r="AF372" s="141"/>
      <c r="AG372" s="141"/>
      <c r="AH372" s="107"/>
      <c r="AI372" s="141"/>
      <c r="AJ372" s="141"/>
      <c r="AK372" s="151"/>
      <c r="AL372" s="107"/>
      <c r="AM372" s="107"/>
      <c r="AN372" s="151"/>
      <c r="AO372" s="107"/>
      <c r="AP372" s="107"/>
      <c r="AQ372" s="151"/>
      <c r="AR372" s="107"/>
      <c r="AS372" s="107"/>
      <c r="AT372" s="151"/>
      <c r="AU372" s="107"/>
      <c r="AV372" s="107"/>
      <c r="AW372" s="151"/>
      <c r="AX372" s="107"/>
      <c r="AY372" s="107"/>
      <c r="AZ372" s="107"/>
      <c r="BA372" s="107"/>
      <c r="BB372" s="107"/>
      <c r="BC372" s="107"/>
      <c r="BD372" s="107"/>
      <c r="BE372" s="107"/>
      <c r="BF372" s="107"/>
      <c r="BG372" s="107"/>
      <c r="BH372" s="107"/>
      <c r="BI372" s="143" t="s">
        <v>278</v>
      </c>
      <c r="BJ372" s="139" t="s">
        <v>332</v>
      </c>
      <c r="BK372" s="143" t="s">
        <v>280</v>
      </c>
      <c r="BL372" s="122">
        <v>91</v>
      </c>
      <c r="BM372" s="141">
        <v>46043</v>
      </c>
      <c r="BN372" s="156">
        <v>2160201100</v>
      </c>
      <c r="BO372" s="139">
        <v>434</v>
      </c>
      <c r="BP372" s="141">
        <v>46043</v>
      </c>
      <c r="BQ372" s="153">
        <v>10958201</v>
      </c>
      <c r="BR372" s="120"/>
      <c r="BS372" s="121"/>
      <c r="BT372" s="107"/>
      <c r="BU372" s="107"/>
      <c r="BV372" s="107"/>
      <c r="BW372" s="107"/>
      <c r="BX372" s="107"/>
      <c r="BY372" s="142"/>
      <c r="BZ372" s="151"/>
      <c r="CA372" s="107"/>
      <c r="CB372" s="107"/>
      <c r="CC372" s="151"/>
      <c r="CD372" s="107"/>
      <c r="CE372" s="107"/>
      <c r="CF372" s="108"/>
      <c r="CG372" s="108"/>
      <c r="CH372" s="108"/>
      <c r="CI372" s="108"/>
      <c r="CJ372" s="108"/>
      <c r="CK372" s="108"/>
      <c r="CL372" s="108"/>
      <c r="CM372" s="108"/>
      <c r="CN372" s="108"/>
      <c r="CO372" s="108"/>
      <c r="CP372" s="121"/>
      <c r="CQ372" s="108"/>
      <c r="CR372" s="108"/>
      <c r="CS372" s="133" t="s">
        <v>1047</v>
      </c>
      <c r="CT372" s="148">
        <v>1096482067</v>
      </c>
      <c r="CU372" s="139">
        <v>251</v>
      </c>
      <c r="CV372" s="139" t="s">
        <v>2244</v>
      </c>
      <c r="CW372" s="107"/>
      <c r="CX372" s="107"/>
      <c r="CY372" s="143">
        <v>8299</v>
      </c>
      <c r="CZ372" s="143" t="s">
        <v>290</v>
      </c>
      <c r="DA372" s="318">
        <f t="shared" si="18"/>
        <v>10958201</v>
      </c>
      <c r="DB372" s="319">
        <f t="shared" si="19"/>
        <v>0</v>
      </c>
      <c r="DC372" s="318">
        <f t="shared" si="20"/>
        <v>0</v>
      </c>
      <c r="DD372" s="107"/>
      <c r="DE372" s="107"/>
      <c r="DF372" s="107"/>
      <c r="DG372" s="107"/>
      <c r="DH372" s="107"/>
      <c r="DI372" s="107"/>
      <c r="DJ372" s="107"/>
      <c r="DK372" s="107"/>
      <c r="DL372" s="107"/>
      <c r="DM372" s="107"/>
      <c r="DN372" s="107"/>
      <c r="DO372" s="107"/>
      <c r="DP372" s="107"/>
      <c r="DQ372" s="107"/>
      <c r="DR372" s="107"/>
      <c r="DS372" s="107"/>
      <c r="DT372" s="107"/>
      <c r="DU372" s="107"/>
      <c r="DV372" s="107"/>
      <c r="DW372" s="107"/>
      <c r="DX372" s="107"/>
      <c r="DY372" s="107"/>
      <c r="DZ372" s="211" t="s">
        <v>2245</v>
      </c>
      <c r="EA372" s="160" t="s">
        <v>273</v>
      </c>
      <c r="EB372" s="154" t="e">
        <v>#N/A</v>
      </c>
      <c r="EC372" s="142" t="s">
        <v>288</v>
      </c>
    </row>
    <row r="373" spans="1:133" hidden="1" x14ac:dyDescent="0.3">
      <c r="A373" s="182"/>
      <c r="B373" s="145" t="s">
        <v>2246</v>
      </c>
      <c r="C373" s="181">
        <v>40334161</v>
      </c>
      <c r="D373" s="145" t="s">
        <v>672</v>
      </c>
      <c r="E373" s="145" t="s">
        <v>291</v>
      </c>
      <c r="F373" s="145" t="s">
        <v>673</v>
      </c>
      <c r="G373" s="98">
        <v>46043</v>
      </c>
      <c r="H373" s="104">
        <v>17626473</v>
      </c>
      <c r="I373" s="145" t="s">
        <v>2090</v>
      </c>
      <c r="J373" s="98">
        <v>46043</v>
      </c>
      <c r="K373" s="98">
        <v>46218</v>
      </c>
      <c r="L373" s="145" t="s">
        <v>288</v>
      </c>
      <c r="M373" s="145" t="s">
        <v>288</v>
      </c>
      <c r="N373" s="145" t="s">
        <v>288</v>
      </c>
      <c r="O373" s="122">
        <v>6</v>
      </c>
      <c r="P373" s="104">
        <v>4028908</v>
      </c>
      <c r="Q373" s="150">
        <v>46043</v>
      </c>
      <c r="R373" s="141">
        <v>46081</v>
      </c>
      <c r="S373" s="104">
        <v>3021681</v>
      </c>
      <c r="T373" s="101">
        <v>46082</v>
      </c>
      <c r="U373" s="101">
        <v>46112</v>
      </c>
      <c r="V373" s="104">
        <v>3021681</v>
      </c>
      <c r="W373" s="141">
        <v>46113</v>
      </c>
      <c r="X373" s="141">
        <v>46142</v>
      </c>
      <c r="Y373" s="104">
        <v>3021681</v>
      </c>
      <c r="Z373" s="141">
        <v>46143</v>
      </c>
      <c r="AA373" s="141">
        <v>46173</v>
      </c>
      <c r="AB373" s="104">
        <v>3021681</v>
      </c>
      <c r="AC373" s="141">
        <v>46174</v>
      </c>
      <c r="AD373" s="141">
        <v>46203</v>
      </c>
      <c r="AE373" s="102">
        <v>1510841</v>
      </c>
      <c r="AF373" s="141">
        <v>46204</v>
      </c>
      <c r="AG373" s="141">
        <v>46218</v>
      </c>
      <c r="AH373" s="151"/>
      <c r="AI373" s="107"/>
      <c r="AJ373" s="107"/>
      <c r="AK373" s="151"/>
      <c r="AL373" s="107"/>
      <c r="AM373" s="107"/>
      <c r="AN373" s="151"/>
      <c r="AO373" s="107"/>
      <c r="AP373" s="107"/>
      <c r="AQ373" s="151"/>
      <c r="AR373" s="107"/>
      <c r="AS373" s="107"/>
      <c r="AT373" s="151"/>
      <c r="AU373" s="107"/>
      <c r="AV373" s="107"/>
      <c r="AW373" s="151"/>
      <c r="AX373" s="107"/>
      <c r="AY373" s="107"/>
      <c r="AZ373" s="107"/>
      <c r="BA373" s="107"/>
      <c r="BB373" s="107"/>
      <c r="BC373" s="107"/>
      <c r="BD373" s="107"/>
      <c r="BE373" s="107"/>
      <c r="BF373" s="107"/>
      <c r="BG373" s="107"/>
      <c r="BH373" s="107"/>
      <c r="BI373" s="143" t="s">
        <v>278</v>
      </c>
      <c r="BJ373" s="139" t="s">
        <v>332</v>
      </c>
      <c r="BK373" s="143" t="s">
        <v>280</v>
      </c>
      <c r="BL373" s="122">
        <v>91</v>
      </c>
      <c r="BM373" s="141">
        <v>46043</v>
      </c>
      <c r="BN373" s="156">
        <v>2160201100</v>
      </c>
      <c r="BO373" s="139">
        <v>387</v>
      </c>
      <c r="BP373" s="141">
        <v>46043</v>
      </c>
      <c r="BQ373" s="153">
        <v>17626473</v>
      </c>
      <c r="BR373" s="120"/>
      <c r="BS373" s="121"/>
      <c r="BT373" s="107"/>
      <c r="BU373" s="107"/>
      <c r="BV373" s="107"/>
      <c r="BW373" s="107"/>
      <c r="BX373" s="107"/>
      <c r="BY373" s="142"/>
      <c r="BZ373" s="151"/>
      <c r="CA373" s="107"/>
      <c r="CB373" s="107"/>
      <c r="CC373" s="151"/>
      <c r="CD373" s="107"/>
      <c r="CE373" s="107"/>
      <c r="CF373" s="108"/>
      <c r="CG373" s="108"/>
      <c r="CH373" s="108"/>
      <c r="CI373" s="108"/>
      <c r="CJ373" s="108"/>
      <c r="CK373" s="108"/>
      <c r="CL373" s="108"/>
      <c r="CM373" s="108"/>
      <c r="CN373" s="108"/>
      <c r="CO373" s="108"/>
      <c r="CP373" s="108"/>
      <c r="CQ373" s="108"/>
      <c r="CR373" s="108"/>
      <c r="CS373" s="147" t="s">
        <v>751</v>
      </c>
      <c r="CT373" s="148">
        <v>40334161.700000003</v>
      </c>
      <c r="CU373" s="139">
        <v>252</v>
      </c>
      <c r="CV373" s="139" t="s">
        <v>804</v>
      </c>
      <c r="CW373" s="107"/>
      <c r="CX373" s="107"/>
      <c r="CY373" s="143">
        <v>6920</v>
      </c>
      <c r="CZ373" s="143" t="s">
        <v>289</v>
      </c>
      <c r="DA373" s="318">
        <f t="shared" si="18"/>
        <v>17626473</v>
      </c>
      <c r="DB373" s="319">
        <f t="shared" si="19"/>
        <v>0</v>
      </c>
      <c r="DC373" s="318">
        <f t="shared" si="20"/>
        <v>0</v>
      </c>
      <c r="DD373" s="107"/>
      <c r="DE373" s="107"/>
      <c r="DF373" s="107"/>
      <c r="DG373" s="107"/>
      <c r="DH373" s="107"/>
      <c r="DI373" s="107"/>
      <c r="DJ373" s="107"/>
      <c r="DK373" s="107"/>
      <c r="DL373" s="107"/>
      <c r="DM373" s="107"/>
      <c r="DN373" s="107"/>
      <c r="DO373" s="107"/>
      <c r="DP373" s="107"/>
      <c r="DQ373" s="107"/>
      <c r="DR373" s="107"/>
      <c r="DS373" s="107"/>
      <c r="DT373" s="107"/>
      <c r="DU373" s="107"/>
      <c r="DV373" s="107"/>
      <c r="DW373" s="107"/>
      <c r="DX373" s="107"/>
      <c r="DY373" s="107"/>
      <c r="DZ373" s="211" t="s">
        <v>2247</v>
      </c>
      <c r="EA373" s="160" t="s">
        <v>273</v>
      </c>
      <c r="EB373" s="154" t="e">
        <v>#N/A</v>
      </c>
      <c r="EC373" s="142" t="s">
        <v>288</v>
      </c>
    </row>
    <row r="374" spans="1:133" hidden="1" x14ac:dyDescent="0.3">
      <c r="A374" s="180"/>
      <c r="B374" s="145" t="s">
        <v>2248</v>
      </c>
      <c r="C374" s="183">
        <v>1121833600</v>
      </c>
      <c r="D374" s="107" t="s">
        <v>674</v>
      </c>
      <c r="E374" s="145" t="s">
        <v>292</v>
      </c>
      <c r="F374" s="107" t="s">
        <v>1210</v>
      </c>
      <c r="G374" s="98">
        <v>46043</v>
      </c>
      <c r="H374" s="104">
        <v>13997702</v>
      </c>
      <c r="I374" s="145" t="s">
        <v>2090</v>
      </c>
      <c r="J374" s="98">
        <v>46043</v>
      </c>
      <c r="K374" s="98">
        <v>46218</v>
      </c>
      <c r="L374" s="145" t="s">
        <v>288</v>
      </c>
      <c r="M374" s="145" t="s">
        <v>288</v>
      </c>
      <c r="N374" s="145" t="s">
        <v>288</v>
      </c>
      <c r="O374" s="122">
        <v>6</v>
      </c>
      <c r="P374" s="104">
        <v>3199475</v>
      </c>
      <c r="Q374" s="150">
        <v>46043</v>
      </c>
      <c r="R374" s="141">
        <v>46081</v>
      </c>
      <c r="S374" s="104">
        <v>2399606</v>
      </c>
      <c r="T374" s="101">
        <v>46082</v>
      </c>
      <c r="U374" s="101">
        <v>46112</v>
      </c>
      <c r="V374" s="104">
        <v>2399606</v>
      </c>
      <c r="W374" s="141">
        <v>46113</v>
      </c>
      <c r="X374" s="141">
        <v>46142</v>
      </c>
      <c r="Y374" s="104">
        <v>2399606</v>
      </c>
      <c r="Z374" s="141">
        <v>46143</v>
      </c>
      <c r="AA374" s="141">
        <v>46173</v>
      </c>
      <c r="AB374" s="104">
        <v>2399606</v>
      </c>
      <c r="AC374" s="141">
        <v>46174</v>
      </c>
      <c r="AD374" s="141">
        <v>46203</v>
      </c>
      <c r="AE374" s="102">
        <v>1199803</v>
      </c>
      <c r="AF374" s="141">
        <v>46204</v>
      </c>
      <c r="AG374" s="141">
        <v>46218</v>
      </c>
      <c r="AH374" s="107"/>
      <c r="AI374" s="141"/>
      <c r="AJ374" s="141"/>
      <c r="AK374" s="151"/>
      <c r="AL374" s="107"/>
      <c r="AM374" s="107"/>
      <c r="AN374" s="151"/>
      <c r="AO374" s="107"/>
      <c r="AP374" s="107"/>
      <c r="AQ374" s="151"/>
      <c r="AR374" s="107"/>
      <c r="AS374" s="107"/>
      <c r="AT374" s="151"/>
      <c r="AU374" s="107"/>
      <c r="AV374" s="107"/>
      <c r="AW374" s="151"/>
      <c r="AX374" s="107"/>
      <c r="AY374" s="107"/>
      <c r="AZ374" s="107"/>
      <c r="BA374" s="107"/>
      <c r="BB374" s="107"/>
      <c r="BC374" s="107"/>
      <c r="BD374" s="107"/>
      <c r="BE374" s="107"/>
      <c r="BF374" s="107"/>
      <c r="BG374" s="107"/>
      <c r="BH374" s="107"/>
      <c r="BI374" s="143" t="s">
        <v>278</v>
      </c>
      <c r="BJ374" s="139" t="s">
        <v>332</v>
      </c>
      <c r="BK374" s="143" t="s">
        <v>280</v>
      </c>
      <c r="BL374" s="122">
        <v>91</v>
      </c>
      <c r="BM374" s="141">
        <v>46043</v>
      </c>
      <c r="BN374" s="156">
        <v>2160201100</v>
      </c>
      <c r="BO374" s="139">
        <v>518</v>
      </c>
      <c r="BP374" s="141">
        <v>46043</v>
      </c>
      <c r="BQ374" s="153">
        <v>13997702</v>
      </c>
      <c r="BR374" s="120"/>
      <c r="BS374" s="121"/>
      <c r="BT374" s="107"/>
      <c r="BU374" s="107"/>
      <c r="BV374" s="107"/>
      <c r="BW374" s="107"/>
      <c r="BX374" s="107"/>
      <c r="BY374" s="142"/>
      <c r="BZ374" s="151"/>
      <c r="CA374" s="107"/>
      <c r="CB374" s="107"/>
      <c r="CC374" s="151"/>
      <c r="CD374" s="107"/>
      <c r="CE374" s="107"/>
      <c r="CF374" s="108"/>
      <c r="CG374" s="108"/>
      <c r="CH374" s="108"/>
      <c r="CI374" s="108"/>
      <c r="CJ374" s="108"/>
      <c r="CK374" s="108"/>
      <c r="CL374" s="108"/>
      <c r="CM374" s="108"/>
      <c r="CN374" s="108"/>
      <c r="CO374" s="108"/>
      <c r="CP374" s="121"/>
      <c r="CQ374" s="108"/>
      <c r="CR374" s="108"/>
      <c r="CS374" s="147" t="s">
        <v>1211</v>
      </c>
      <c r="CT374" s="149">
        <v>1121833600.4000001</v>
      </c>
      <c r="CU374" s="139">
        <v>252</v>
      </c>
      <c r="CV374" s="139" t="s">
        <v>805</v>
      </c>
      <c r="CW374" s="107"/>
      <c r="CX374" s="107"/>
      <c r="CY374" s="143">
        <v>8299</v>
      </c>
      <c r="CZ374" s="143" t="s">
        <v>290</v>
      </c>
      <c r="DA374" s="318">
        <f t="shared" si="18"/>
        <v>13997702</v>
      </c>
      <c r="DB374" s="319">
        <f t="shared" si="19"/>
        <v>0</v>
      </c>
      <c r="DC374" s="318">
        <f t="shared" si="20"/>
        <v>0</v>
      </c>
      <c r="DD374" s="107"/>
      <c r="DE374" s="107"/>
      <c r="DF374" s="107"/>
      <c r="DG374" s="107"/>
      <c r="DH374" s="107"/>
      <c r="DI374" s="107"/>
      <c r="DJ374" s="107"/>
      <c r="DK374" s="107"/>
      <c r="DL374" s="107"/>
      <c r="DM374" s="107"/>
      <c r="DN374" s="107"/>
      <c r="DO374" s="107"/>
      <c r="DP374" s="107"/>
      <c r="DQ374" s="107"/>
      <c r="DR374" s="107"/>
      <c r="DS374" s="107"/>
      <c r="DT374" s="107"/>
      <c r="DU374" s="107"/>
      <c r="DV374" s="107"/>
      <c r="DW374" s="107"/>
      <c r="DX374" s="107"/>
      <c r="DY374" s="107"/>
      <c r="DZ374" s="211" t="s">
        <v>2249</v>
      </c>
      <c r="EA374" s="160" t="s">
        <v>273</v>
      </c>
      <c r="EB374" s="154" t="e">
        <v>#N/A</v>
      </c>
      <c r="EC374" s="142" t="s">
        <v>288</v>
      </c>
    </row>
    <row r="375" spans="1:133" hidden="1" x14ac:dyDescent="0.3">
      <c r="A375" s="145"/>
      <c r="B375" s="145" t="s">
        <v>2250</v>
      </c>
      <c r="C375" s="181">
        <v>1121860221</v>
      </c>
      <c r="D375" s="145" t="s">
        <v>298</v>
      </c>
      <c r="E375" s="145" t="s">
        <v>292</v>
      </c>
      <c r="F375" s="145" t="s">
        <v>322</v>
      </c>
      <c r="G375" s="98">
        <v>46043</v>
      </c>
      <c r="H375" s="104">
        <v>11758069</v>
      </c>
      <c r="I375" s="145" t="s">
        <v>1086</v>
      </c>
      <c r="J375" s="98">
        <v>46043</v>
      </c>
      <c r="K375" s="98">
        <v>46189</v>
      </c>
      <c r="L375" s="145" t="s">
        <v>288</v>
      </c>
      <c r="M375" s="145" t="s">
        <v>288</v>
      </c>
      <c r="N375" s="145" t="s">
        <v>288</v>
      </c>
      <c r="O375" s="122">
        <v>5</v>
      </c>
      <c r="P375" s="104">
        <v>3279462</v>
      </c>
      <c r="Q375" s="150">
        <v>46043</v>
      </c>
      <c r="R375" s="141">
        <v>46081</v>
      </c>
      <c r="S375" s="104">
        <v>2399606</v>
      </c>
      <c r="T375" s="101">
        <v>46082</v>
      </c>
      <c r="U375" s="101">
        <v>46112</v>
      </c>
      <c r="V375" s="104">
        <v>2399606</v>
      </c>
      <c r="W375" s="141">
        <v>46113</v>
      </c>
      <c r="X375" s="141">
        <v>46142</v>
      </c>
      <c r="Y375" s="104">
        <v>2399606</v>
      </c>
      <c r="Z375" s="141">
        <v>46143</v>
      </c>
      <c r="AA375" s="141">
        <v>46173</v>
      </c>
      <c r="AB375" s="104">
        <v>1279789</v>
      </c>
      <c r="AC375" s="141">
        <v>46174</v>
      </c>
      <c r="AD375" s="141">
        <v>46189</v>
      </c>
      <c r="AE375" s="102"/>
      <c r="AF375" s="141"/>
      <c r="AG375" s="141"/>
      <c r="AH375" s="151"/>
      <c r="AI375" s="107"/>
      <c r="AJ375" s="107"/>
      <c r="AK375" s="151"/>
      <c r="AL375" s="107"/>
      <c r="AM375" s="107"/>
      <c r="AN375" s="151"/>
      <c r="AO375" s="107"/>
      <c r="AP375" s="107"/>
      <c r="AQ375" s="151"/>
      <c r="AR375" s="107"/>
      <c r="AS375" s="107"/>
      <c r="AT375" s="151"/>
      <c r="AU375" s="107"/>
      <c r="AV375" s="107"/>
      <c r="AW375" s="151"/>
      <c r="AX375" s="107"/>
      <c r="AY375" s="107"/>
      <c r="AZ375" s="107"/>
      <c r="BA375" s="107"/>
      <c r="BB375" s="107"/>
      <c r="BC375" s="107"/>
      <c r="BD375" s="107"/>
      <c r="BE375" s="107"/>
      <c r="BF375" s="107"/>
      <c r="BG375" s="107"/>
      <c r="BH375" s="107"/>
      <c r="BI375" s="143" t="s">
        <v>278</v>
      </c>
      <c r="BJ375" s="139" t="s">
        <v>332</v>
      </c>
      <c r="BK375" s="143" t="s">
        <v>280</v>
      </c>
      <c r="BL375" s="122">
        <v>91</v>
      </c>
      <c r="BM375" s="141">
        <v>46043</v>
      </c>
      <c r="BN375" s="156">
        <v>2160201100</v>
      </c>
      <c r="BO375" s="139">
        <v>451</v>
      </c>
      <c r="BP375" s="141">
        <v>46043</v>
      </c>
      <c r="BQ375" s="153">
        <v>11758069</v>
      </c>
      <c r="BR375" s="120"/>
      <c r="BS375" s="121"/>
      <c r="BT375" s="107"/>
      <c r="BU375" s="107"/>
      <c r="BV375" s="107"/>
      <c r="BW375" s="107"/>
      <c r="BX375" s="107"/>
      <c r="BY375" s="142"/>
      <c r="BZ375" s="151"/>
      <c r="CA375" s="107"/>
      <c r="CB375" s="107"/>
      <c r="CC375" s="151"/>
      <c r="CD375" s="107"/>
      <c r="CE375" s="107"/>
      <c r="CF375" s="108"/>
      <c r="CG375" s="108"/>
      <c r="CH375" s="108"/>
      <c r="CI375" s="108"/>
      <c r="CJ375" s="108"/>
      <c r="CK375" s="108"/>
      <c r="CL375" s="108"/>
      <c r="CM375" s="108"/>
      <c r="CN375" s="108"/>
      <c r="CO375" s="108"/>
      <c r="CP375" s="108"/>
      <c r="CQ375" s="108"/>
      <c r="CR375" s="108"/>
      <c r="CS375" s="147" t="s">
        <v>325</v>
      </c>
      <c r="CT375" s="99">
        <v>1121860221</v>
      </c>
      <c r="CU375" s="139">
        <v>241</v>
      </c>
      <c r="CV375" s="139" t="s">
        <v>791</v>
      </c>
      <c r="CW375" s="107"/>
      <c r="CX375" s="107"/>
      <c r="CY375" s="143">
        <v>8299</v>
      </c>
      <c r="CZ375" s="143" t="s">
        <v>290</v>
      </c>
      <c r="DA375" s="318">
        <f t="shared" si="18"/>
        <v>11758069</v>
      </c>
      <c r="DB375" s="319">
        <f t="shared" si="19"/>
        <v>0</v>
      </c>
      <c r="DC375" s="318">
        <f t="shared" si="20"/>
        <v>0</v>
      </c>
      <c r="DD375" s="107"/>
      <c r="DE375" s="107"/>
      <c r="DF375" s="107"/>
      <c r="DG375" s="107"/>
      <c r="DH375" s="107"/>
      <c r="DI375" s="107"/>
      <c r="DJ375" s="107"/>
      <c r="DK375" s="107"/>
      <c r="DL375" s="107"/>
      <c r="DM375" s="107"/>
      <c r="DN375" s="107"/>
      <c r="DO375" s="107"/>
      <c r="DP375" s="107"/>
      <c r="DQ375" s="107"/>
      <c r="DR375" s="107"/>
      <c r="DS375" s="107"/>
      <c r="DT375" s="107"/>
      <c r="DU375" s="107"/>
      <c r="DV375" s="107"/>
      <c r="DW375" s="107"/>
      <c r="DX375" s="107"/>
      <c r="DY375" s="107"/>
      <c r="DZ375" s="211" t="s">
        <v>2251</v>
      </c>
      <c r="EA375" s="160" t="s">
        <v>297</v>
      </c>
      <c r="EB375" s="154" t="e">
        <v>#N/A</v>
      </c>
      <c r="EC375" s="142" t="s">
        <v>288</v>
      </c>
    </row>
    <row r="376" spans="1:133" hidden="1" x14ac:dyDescent="0.3">
      <c r="A376" s="145"/>
      <c r="B376" s="145" t="s">
        <v>2252</v>
      </c>
      <c r="C376" s="181">
        <v>1121934201</v>
      </c>
      <c r="D376" s="145" t="s">
        <v>641</v>
      </c>
      <c r="E376" s="145" t="s">
        <v>292</v>
      </c>
      <c r="F376" s="145" t="s">
        <v>642</v>
      </c>
      <c r="G376" s="98">
        <v>46043</v>
      </c>
      <c r="H376" s="104">
        <v>11758069</v>
      </c>
      <c r="I376" s="145" t="s">
        <v>1086</v>
      </c>
      <c r="J376" s="98">
        <v>46043</v>
      </c>
      <c r="K376" s="98">
        <v>46189</v>
      </c>
      <c r="L376" s="145" t="s">
        <v>288</v>
      </c>
      <c r="M376" s="145" t="s">
        <v>288</v>
      </c>
      <c r="N376" s="145" t="s">
        <v>288</v>
      </c>
      <c r="O376" s="122">
        <v>5</v>
      </c>
      <c r="P376" s="104">
        <v>3279462</v>
      </c>
      <c r="Q376" s="150">
        <v>46043</v>
      </c>
      <c r="R376" s="141">
        <v>46081</v>
      </c>
      <c r="S376" s="104">
        <v>2399606</v>
      </c>
      <c r="T376" s="101">
        <v>46082</v>
      </c>
      <c r="U376" s="101">
        <v>46112</v>
      </c>
      <c r="V376" s="104">
        <v>2399606</v>
      </c>
      <c r="W376" s="141">
        <v>46113</v>
      </c>
      <c r="X376" s="141">
        <v>46142</v>
      </c>
      <c r="Y376" s="104">
        <v>2399606</v>
      </c>
      <c r="Z376" s="141">
        <v>46143</v>
      </c>
      <c r="AA376" s="141">
        <v>46173</v>
      </c>
      <c r="AB376" s="104">
        <v>1279789</v>
      </c>
      <c r="AC376" s="141">
        <v>46174</v>
      </c>
      <c r="AD376" s="141">
        <v>46189</v>
      </c>
      <c r="AE376" s="102"/>
      <c r="AF376" s="141"/>
      <c r="AG376" s="141"/>
      <c r="AH376" s="107"/>
      <c r="AI376" s="141"/>
      <c r="AJ376" s="141"/>
      <c r="AK376" s="151"/>
      <c r="AL376" s="107"/>
      <c r="AM376" s="107"/>
      <c r="AN376" s="151"/>
      <c r="AO376" s="107"/>
      <c r="AP376" s="107"/>
      <c r="AQ376" s="151"/>
      <c r="AR376" s="107"/>
      <c r="AS376" s="107"/>
      <c r="AT376" s="151"/>
      <c r="AU376" s="107"/>
      <c r="AV376" s="107"/>
      <c r="AW376" s="151"/>
      <c r="AX376" s="107"/>
      <c r="AY376" s="107"/>
      <c r="AZ376" s="107"/>
      <c r="BA376" s="107"/>
      <c r="BB376" s="107"/>
      <c r="BC376" s="107"/>
      <c r="BD376" s="107"/>
      <c r="BE376" s="107"/>
      <c r="BF376" s="107"/>
      <c r="BG376" s="107"/>
      <c r="BH376" s="107"/>
      <c r="BI376" s="143" t="s">
        <v>278</v>
      </c>
      <c r="BJ376" s="139" t="s">
        <v>332</v>
      </c>
      <c r="BK376" s="143" t="s">
        <v>280</v>
      </c>
      <c r="BL376" s="122">
        <v>91</v>
      </c>
      <c r="BM376" s="141">
        <v>46043</v>
      </c>
      <c r="BN376" s="156">
        <v>2160201100</v>
      </c>
      <c r="BO376" s="139">
        <v>474</v>
      </c>
      <c r="BP376" s="141">
        <v>46043</v>
      </c>
      <c r="BQ376" s="153">
        <v>11758069</v>
      </c>
      <c r="BR376" s="120"/>
      <c r="BS376" s="121"/>
      <c r="BT376" s="107"/>
      <c r="BU376" s="107"/>
      <c r="BV376" s="107"/>
      <c r="BW376" s="107"/>
      <c r="BX376" s="107"/>
      <c r="BY376" s="142"/>
      <c r="BZ376" s="151"/>
      <c r="CA376" s="107"/>
      <c r="CB376" s="107"/>
      <c r="CC376" s="151"/>
      <c r="CD376" s="107"/>
      <c r="CE376" s="107"/>
      <c r="CF376" s="108"/>
      <c r="CG376" s="108"/>
      <c r="CH376" s="108"/>
      <c r="CI376" s="108"/>
      <c r="CJ376" s="108"/>
      <c r="CK376" s="108"/>
      <c r="CL376" s="108"/>
      <c r="CM376" s="108"/>
      <c r="CN376" s="108"/>
      <c r="CO376" s="108"/>
      <c r="CP376" s="121"/>
      <c r="CQ376" s="108"/>
      <c r="CR376" s="108"/>
      <c r="CS376" s="147" t="s">
        <v>740</v>
      </c>
      <c r="CT376" s="149">
        <v>1121934201.2</v>
      </c>
      <c r="CU376" s="139">
        <v>241</v>
      </c>
      <c r="CV376" s="139" t="s">
        <v>790</v>
      </c>
      <c r="CW376" s="107"/>
      <c r="CX376" s="107"/>
      <c r="CY376" s="143">
        <v>8299</v>
      </c>
      <c r="CZ376" s="143" t="s">
        <v>290</v>
      </c>
      <c r="DA376" s="318">
        <f t="shared" si="18"/>
        <v>11758069</v>
      </c>
      <c r="DB376" s="319">
        <f t="shared" si="19"/>
        <v>0</v>
      </c>
      <c r="DC376" s="318">
        <f t="shared" si="20"/>
        <v>0</v>
      </c>
      <c r="DD376" s="107"/>
      <c r="DE376" s="107"/>
      <c r="DF376" s="107"/>
      <c r="DG376" s="107"/>
      <c r="DH376" s="107"/>
      <c r="DI376" s="107"/>
      <c r="DJ376" s="107"/>
      <c r="DK376" s="107"/>
      <c r="DL376" s="107"/>
      <c r="DM376" s="107"/>
      <c r="DN376" s="107"/>
      <c r="DO376" s="107"/>
      <c r="DP376" s="107"/>
      <c r="DQ376" s="107"/>
      <c r="DR376" s="107"/>
      <c r="DS376" s="107"/>
      <c r="DT376" s="107"/>
      <c r="DU376" s="107"/>
      <c r="DV376" s="107"/>
      <c r="DW376" s="107"/>
      <c r="DX376" s="107"/>
      <c r="DY376" s="107"/>
      <c r="DZ376" s="211" t="s">
        <v>2253</v>
      </c>
      <c r="EA376" s="160" t="s">
        <v>297</v>
      </c>
      <c r="EB376" s="154" t="e">
        <v>#N/A</v>
      </c>
      <c r="EC376" s="142" t="s">
        <v>288</v>
      </c>
    </row>
    <row r="377" spans="1:133" hidden="1" x14ac:dyDescent="0.3">
      <c r="A377" s="145"/>
      <c r="B377" s="145" t="s">
        <v>2254</v>
      </c>
      <c r="C377" s="181">
        <v>1121816409</v>
      </c>
      <c r="D377" s="145" t="s">
        <v>697</v>
      </c>
      <c r="E377" s="145" t="s">
        <v>292</v>
      </c>
      <c r="F377" s="145" t="s">
        <v>698</v>
      </c>
      <c r="G377" s="98">
        <v>46043</v>
      </c>
      <c r="H377" s="104">
        <v>11758069</v>
      </c>
      <c r="I377" s="145" t="s">
        <v>1086</v>
      </c>
      <c r="J377" s="98">
        <v>46043</v>
      </c>
      <c r="K377" s="98">
        <v>46189</v>
      </c>
      <c r="L377" s="145" t="s">
        <v>288</v>
      </c>
      <c r="M377" s="145" t="s">
        <v>288</v>
      </c>
      <c r="N377" s="145" t="s">
        <v>288</v>
      </c>
      <c r="O377" s="122">
        <v>5</v>
      </c>
      <c r="P377" s="104">
        <v>3279462</v>
      </c>
      <c r="Q377" s="150">
        <v>46043</v>
      </c>
      <c r="R377" s="141">
        <v>46081</v>
      </c>
      <c r="S377" s="104">
        <v>2399606</v>
      </c>
      <c r="T377" s="101">
        <v>46082</v>
      </c>
      <c r="U377" s="101">
        <v>46112</v>
      </c>
      <c r="V377" s="104">
        <v>2399606</v>
      </c>
      <c r="W377" s="141">
        <v>46113</v>
      </c>
      <c r="X377" s="141">
        <v>46142</v>
      </c>
      <c r="Y377" s="104">
        <v>2399606</v>
      </c>
      <c r="Z377" s="141">
        <v>46143</v>
      </c>
      <c r="AA377" s="141">
        <v>46173</v>
      </c>
      <c r="AB377" s="104">
        <v>1279789</v>
      </c>
      <c r="AC377" s="141">
        <v>46174</v>
      </c>
      <c r="AD377" s="141">
        <v>46189</v>
      </c>
      <c r="AE377" s="102"/>
      <c r="AF377" s="141"/>
      <c r="AG377" s="141"/>
      <c r="AH377" s="107"/>
      <c r="AI377" s="141"/>
      <c r="AJ377" s="141"/>
      <c r="AK377" s="151"/>
      <c r="AL377" s="107"/>
      <c r="AM377" s="107"/>
      <c r="AN377" s="151"/>
      <c r="AO377" s="107"/>
      <c r="AP377" s="107"/>
      <c r="AQ377" s="151"/>
      <c r="AR377" s="107"/>
      <c r="AS377" s="107"/>
      <c r="AT377" s="151"/>
      <c r="AU377" s="107"/>
      <c r="AV377" s="107"/>
      <c r="AW377" s="151"/>
      <c r="AX377" s="107"/>
      <c r="AY377" s="107"/>
      <c r="AZ377" s="107"/>
      <c r="BA377" s="107"/>
      <c r="BB377" s="107"/>
      <c r="BC377" s="107"/>
      <c r="BD377" s="107"/>
      <c r="BE377" s="107"/>
      <c r="BF377" s="107"/>
      <c r="BG377" s="107"/>
      <c r="BH377" s="107"/>
      <c r="BI377" s="143" t="s">
        <v>278</v>
      </c>
      <c r="BJ377" s="139" t="s">
        <v>332</v>
      </c>
      <c r="BK377" s="143" t="s">
        <v>280</v>
      </c>
      <c r="BL377" s="122">
        <v>91</v>
      </c>
      <c r="BM377" s="141">
        <v>46043</v>
      </c>
      <c r="BN377" s="156">
        <v>2160201100</v>
      </c>
      <c r="BO377" s="139">
        <v>436</v>
      </c>
      <c r="BP377" s="141">
        <v>46043</v>
      </c>
      <c r="BQ377" s="153">
        <v>11758069</v>
      </c>
      <c r="BR377" s="120"/>
      <c r="BS377" s="121"/>
      <c r="BT377" s="107"/>
      <c r="BU377" s="107"/>
      <c r="BV377" s="107"/>
      <c r="BW377" s="107"/>
      <c r="BX377" s="107"/>
      <c r="BY377" s="142"/>
      <c r="BZ377" s="151"/>
      <c r="CA377" s="107"/>
      <c r="CB377" s="107"/>
      <c r="CC377" s="151"/>
      <c r="CD377" s="107"/>
      <c r="CE377" s="107"/>
      <c r="CF377" s="108"/>
      <c r="CG377" s="108"/>
      <c r="CH377" s="108"/>
      <c r="CI377" s="108"/>
      <c r="CJ377" s="108"/>
      <c r="CK377" s="108"/>
      <c r="CL377" s="108"/>
      <c r="CM377" s="108"/>
      <c r="CN377" s="108"/>
      <c r="CO377" s="108"/>
      <c r="CP377" s="121"/>
      <c r="CQ377" s="108"/>
      <c r="CR377" s="108"/>
      <c r="CS377" s="147" t="s">
        <v>753</v>
      </c>
      <c r="CT377" s="148">
        <v>1121816409.0999999</v>
      </c>
      <c r="CU377" s="139">
        <v>241</v>
      </c>
      <c r="CV377" s="139" t="s">
        <v>790</v>
      </c>
      <c r="CW377" s="107"/>
      <c r="CX377" s="107"/>
      <c r="CY377" s="143">
        <v>8299</v>
      </c>
      <c r="CZ377" s="143" t="s">
        <v>290</v>
      </c>
      <c r="DA377" s="318">
        <f t="shared" si="18"/>
        <v>11758069</v>
      </c>
      <c r="DB377" s="319">
        <f t="shared" si="19"/>
        <v>0</v>
      </c>
      <c r="DC377" s="318">
        <f t="shared" si="20"/>
        <v>0</v>
      </c>
      <c r="DD377" s="107"/>
      <c r="DE377" s="107"/>
      <c r="DF377" s="107"/>
      <c r="DG377" s="107"/>
      <c r="DH377" s="107"/>
      <c r="DI377" s="107"/>
      <c r="DJ377" s="107"/>
      <c r="DK377" s="107"/>
      <c r="DL377" s="107"/>
      <c r="DM377" s="107"/>
      <c r="DN377" s="107"/>
      <c r="DO377" s="107"/>
      <c r="DP377" s="107"/>
      <c r="DQ377" s="107"/>
      <c r="DR377" s="107"/>
      <c r="DS377" s="107"/>
      <c r="DT377" s="107"/>
      <c r="DU377" s="107"/>
      <c r="DV377" s="107"/>
      <c r="DW377" s="107"/>
      <c r="DX377" s="107"/>
      <c r="DY377" s="107"/>
      <c r="DZ377" s="211" t="s">
        <v>2255</v>
      </c>
      <c r="EA377" s="160" t="s">
        <v>297</v>
      </c>
      <c r="EB377" s="154" t="e">
        <v>#N/A</v>
      </c>
      <c r="EC377" s="142" t="s">
        <v>288</v>
      </c>
    </row>
    <row r="378" spans="1:133" hidden="1" x14ac:dyDescent="0.3">
      <c r="A378" s="145"/>
      <c r="B378" s="145" t="s">
        <v>2256</v>
      </c>
      <c r="C378" s="181">
        <v>30083797</v>
      </c>
      <c r="D378" s="145" t="s">
        <v>866</v>
      </c>
      <c r="E378" s="145" t="s">
        <v>292</v>
      </c>
      <c r="F378" s="145" t="s">
        <v>867</v>
      </c>
      <c r="G378" s="98">
        <v>46043</v>
      </c>
      <c r="H378" s="104">
        <v>11758069</v>
      </c>
      <c r="I378" s="145" t="s">
        <v>1086</v>
      </c>
      <c r="J378" s="98">
        <v>46043</v>
      </c>
      <c r="K378" s="98">
        <v>46189</v>
      </c>
      <c r="L378" s="145" t="s">
        <v>288</v>
      </c>
      <c r="M378" s="145" t="s">
        <v>288</v>
      </c>
      <c r="N378" s="145" t="s">
        <v>288</v>
      </c>
      <c r="O378" s="122">
        <v>5</v>
      </c>
      <c r="P378" s="104">
        <v>3279462</v>
      </c>
      <c r="Q378" s="150">
        <v>46043</v>
      </c>
      <c r="R378" s="141">
        <v>46081</v>
      </c>
      <c r="S378" s="104">
        <v>2399606</v>
      </c>
      <c r="T378" s="101">
        <v>46082</v>
      </c>
      <c r="U378" s="101">
        <v>46112</v>
      </c>
      <c r="V378" s="104">
        <v>2399606</v>
      </c>
      <c r="W378" s="141">
        <v>46113</v>
      </c>
      <c r="X378" s="141">
        <v>46142</v>
      </c>
      <c r="Y378" s="104">
        <v>2399606</v>
      </c>
      <c r="Z378" s="141">
        <v>46143</v>
      </c>
      <c r="AA378" s="141">
        <v>46173</v>
      </c>
      <c r="AB378" s="104">
        <v>1279789</v>
      </c>
      <c r="AC378" s="141">
        <v>46174</v>
      </c>
      <c r="AD378" s="141">
        <v>46189</v>
      </c>
      <c r="AE378" s="102"/>
      <c r="AF378" s="141"/>
      <c r="AG378" s="141"/>
      <c r="AH378" s="151"/>
      <c r="AI378" s="107"/>
      <c r="AJ378" s="107"/>
      <c r="AK378" s="151"/>
      <c r="AL378" s="107"/>
      <c r="AM378" s="107"/>
      <c r="AN378" s="151"/>
      <c r="AO378" s="107"/>
      <c r="AP378" s="107"/>
      <c r="AQ378" s="151"/>
      <c r="AR378" s="107"/>
      <c r="AS378" s="107"/>
      <c r="AT378" s="151"/>
      <c r="AU378" s="107"/>
      <c r="AV378" s="107"/>
      <c r="AW378" s="151"/>
      <c r="AX378" s="107"/>
      <c r="AY378" s="107"/>
      <c r="AZ378" s="107"/>
      <c r="BA378" s="107"/>
      <c r="BB378" s="107"/>
      <c r="BC378" s="107"/>
      <c r="BD378" s="107"/>
      <c r="BE378" s="107"/>
      <c r="BF378" s="107"/>
      <c r="BG378" s="107"/>
      <c r="BH378" s="107"/>
      <c r="BI378" s="143" t="s">
        <v>278</v>
      </c>
      <c r="BJ378" s="139" t="s">
        <v>332</v>
      </c>
      <c r="BK378" s="143" t="s">
        <v>280</v>
      </c>
      <c r="BL378" s="122">
        <v>91</v>
      </c>
      <c r="BM378" s="141">
        <v>46043</v>
      </c>
      <c r="BN378" s="156">
        <v>2160201100</v>
      </c>
      <c r="BO378" s="139">
        <v>493</v>
      </c>
      <c r="BP378" s="141">
        <v>46043</v>
      </c>
      <c r="BQ378" s="153">
        <v>11758069</v>
      </c>
      <c r="BR378" s="120"/>
      <c r="BS378" s="121"/>
      <c r="BT378" s="107"/>
      <c r="BU378" s="107"/>
      <c r="BV378" s="107"/>
      <c r="BW378" s="107"/>
      <c r="BX378" s="107"/>
      <c r="BY378" s="142"/>
      <c r="BZ378" s="151"/>
      <c r="CA378" s="107"/>
      <c r="CB378" s="107"/>
      <c r="CC378" s="151"/>
      <c r="CD378" s="107"/>
      <c r="CE378" s="107"/>
      <c r="CF378" s="108"/>
      <c r="CG378" s="108"/>
      <c r="CH378" s="108"/>
      <c r="CI378" s="108"/>
      <c r="CJ378" s="108"/>
      <c r="CK378" s="108"/>
      <c r="CL378" s="108"/>
      <c r="CM378" s="108"/>
      <c r="CN378" s="108"/>
      <c r="CO378" s="108"/>
      <c r="CP378" s="108"/>
      <c r="CQ378" s="108"/>
      <c r="CR378" s="108"/>
      <c r="CS378" s="147" t="s">
        <v>940</v>
      </c>
      <c r="CT378" s="148">
        <v>30083797.600000001</v>
      </c>
      <c r="CU378" s="139">
        <v>241</v>
      </c>
      <c r="CV378" s="139" t="s">
        <v>921</v>
      </c>
      <c r="CW378" s="107"/>
      <c r="CX378" s="107"/>
      <c r="CY378" s="143">
        <v>8299</v>
      </c>
      <c r="CZ378" s="143" t="s">
        <v>290</v>
      </c>
      <c r="DA378" s="318">
        <f t="shared" si="18"/>
        <v>11758069</v>
      </c>
      <c r="DB378" s="319">
        <f t="shared" si="19"/>
        <v>0</v>
      </c>
      <c r="DC378" s="318">
        <f t="shared" si="20"/>
        <v>0</v>
      </c>
      <c r="DD378" s="107"/>
      <c r="DE378" s="107"/>
      <c r="DF378" s="107"/>
      <c r="DG378" s="107"/>
      <c r="DH378" s="107"/>
      <c r="DI378" s="107"/>
      <c r="DJ378" s="107"/>
      <c r="DK378" s="107"/>
      <c r="DL378" s="107"/>
      <c r="DM378" s="107"/>
      <c r="DN378" s="107"/>
      <c r="DO378" s="107"/>
      <c r="DP378" s="107"/>
      <c r="DQ378" s="107"/>
      <c r="DR378" s="107"/>
      <c r="DS378" s="107"/>
      <c r="DT378" s="107"/>
      <c r="DU378" s="107"/>
      <c r="DV378" s="107"/>
      <c r="DW378" s="107"/>
      <c r="DX378" s="107"/>
      <c r="DY378" s="107"/>
      <c r="DZ378" s="211" t="s">
        <v>2257</v>
      </c>
      <c r="EA378" s="160" t="s">
        <v>297</v>
      </c>
      <c r="EB378" s="154" t="e">
        <v>#N/A</v>
      </c>
      <c r="EC378" s="142" t="s">
        <v>288</v>
      </c>
    </row>
    <row r="379" spans="1:133" hidden="1" x14ac:dyDescent="0.3">
      <c r="A379" s="145"/>
      <c r="B379" s="145" t="s">
        <v>2258</v>
      </c>
      <c r="C379" s="181">
        <v>1121922443</v>
      </c>
      <c r="D379" s="145" t="s">
        <v>868</v>
      </c>
      <c r="E379" s="145" t="s">
        <v>292</v>
      </c>
      <c r="F379" s="145" t="s">
        <v>869</v>
      </c>
      <c r="G379" s="98">
        <v>46043</v>
      </c>
      <c r="H379" s="104">
        <v>11758069</v>
      </c>
      <c r="I379" s="145" t="s">
        <v>1086</v>
      </c>
      <c r="J379" s="98">
        <v>46043</v>
      </c>
      <c r="K379" s="98">
        <v>46189</v>
      </c>
      <c r="L379" s="145" t="s">
        <v>288</v>
      </c>
      <c r="M379" s="145" t="s">
        <v>288</v>
      </c>
      <c r="N379" s="145" t="s">
        <v>288</v>
      </c>
      <c r="O379" s="122">
        <v>5</v>
      </c>
      <c r="P379" s="104">
        <v>3279462</v>
      </c>
      <c r="Q379" s="150">
        <v>46043</v>
      </c>
      <c r="R379" s="141">
        <v>46081</v>
      </c>
      <c r="S379" s="104">
        <v>2399606</v>
      </c>
      <c r="T379" s="101">
        <v>46082</v>
      </c>
      <c r="U379" s="101">
        <v>46112</v>
      </c>
      <c r="V379" s="104">
        <v>2399606</v>
      </c>
      <c r="W379" s="141">
        <v>46113</v>
      </c>
      <c r="X379" s="141">
        <v>46142</v>
      </c>
      <c r="Y379" s="104">
        <v>2399606</v>
      </c>
      <c r="Z379" s="141">
        <v>46143</v>
      </c>
      <c r="AA379" s="141">
        <v>46173</v>
      </c>
      <c r="AB379" s="104">
        <v>1279789</v>
      </c>
      <c r="AC379" s="141">
        <v>46174</v>
      </c>
      <c r="AD379" s="141">
        <v>46189</v>
      </c>
      <c r="AE379" s="102"/>
      <c r="AF379" s="141"/>
      <c r="AG379" s="141"/>
      <c r="AH379" s="107"/>
      <c r="AI379" s="141"/>
      <c r="AJ379" s="141"/>
      <c r="AK379" s="151"/>
      <c r="AL379" s="107"/>
      <c r="AM379" s="107"/>
      <c r="AN379" s="151"/>
      <c r="AO379" s="107"/>
      <c r="AP379" s="107"/>
      <c r="AQ379" s="151"/>
      <c r="AR379" s="107"/>
      <c r="AS379" s="107"/>
      <c r="AT379" s="151"/>
      <c r="AU379" s="107"/>
      <c r="AV379" s="107"/>
      <c r="AW379" s="151"/>
      <c r="AX379" s="107"/>
      <c r="AY379" s="107"/>
      <c r="AZ379" s="107"/>
      <c r="BA379" s="107"/>
      <c r="BB379" s="107"/>
      <c r="BC379" s="107"/>
      <c r="BD379" s="107"/>
      <c r="BE379" s="107"/>
      <c r="BF379" s="107"/>
      <c r="BG379" s="107"/>
      <c r="BH379" s="107"/>
      <c r="BI379" s="143" t="s">
        <v>278</v>
      </c>
      <c r="BJ379" s="139" t="s">
        <v>332</v>
      </c>
      <c r="BK379" s="143" t="s">
        <v>280</v>
      </c>
      <c r="BL379" s="122">
        <v>91</v>
      </c>
      <c r="BM379" s="141">
        <v>46043</v>
      </c>
      <c r="BN379" s="156">
        <v>2160201100</v>
      </c>
      <c r="BO379" s="139">
        <v>466</v>
      </c>
      <c r="BP379" s="141">
        <v>46043</v>
      </c>
      <c r="BQ379" s="153">
        <v>11758069</v>
      </c>
      <c r="BR379" s="120"/>
      <c r="BS379" s="121"/>
      <c r="BT379" s="107"/>
      <c r="BU379" s="107"/>
      <c r="BV379" s="107"/>
      <c r="BW379" s="107"/>
      <c r="BX379" s="107"/>
      <c r="BY379" s="142"/>
      <c r="BZ379" s="151"/>
      <c r="CA379" s="107"/>
      <c r="CB379" s="107"/>
      <c r="CC379" s="151"/>
      <c r="CD379" s="107"/>
      <c r="CE379" s="107"/>
      <c r="CF379" s="108"/>
      <c r="CG379" s="108"/>
      <c r="CH379" s="108"/>
      <c r="CI379" s="108"/>
      <c r="CJ379" s="108"/>
      <c r="CK379" s="108"/>
      <c r="CL379" s="108"/>
      <c r="CM379" s="108"/>
      <c r="CN379" s="108"/>
      <c r="CO379" s="108"/>
      <c r="CP379" s="121"/>
      <c r="CQ379" s="108"/>
      <c r="CR379" s="108"/>
      <c r="CS379" s="147" t="s">
        <v>940</v>
      </c>
      <c r="CT379" s="99">
        <v>1121922443</v>
      </c>
      <c r="CU379" s="139">
        <v>241</v>
      </c>
      <c r="CV379" s="139" t="s">
        <v>922</v>
      </c>
      <c r="CW379" s="107"/>
      <c r="CX379" s="107"/>
      <c r="CY379" s="143">
        <v>8299</v>
      </c>
      <c r="CZ379" s="143" t="s">
        <v>290</v>
      </c>
      <c r="DA379" s="318">
        <f t="shared" si="18"/>
        <v>11758069</v>
      </c>
      <c r="DB379" s="319">
        <f t="shared" si="19"/>
        <v>0</v>
      </c>
      <c r="DC379" s="318">
        <f t="shared" si="20"/>
        <v>0</v>
      </c>
      <c r="DD379" s="107"/>
      <c r="DE379" s="107"/>
      <c r="DF379" s="107"/>
      <c r="DG379" s="107"/>
      <c r="DH379" s="107"/>
      <c r="DI379" s="107"/>
      <c r="DJ379" s="107"/>
      <c r="DK379" s="107"/>
      <c r="DL379" s="107"/>
      <c r="DM379" s="107"/>
      <c r="DN379" s="107"/>
      <c r="DO379" s="107"/>
      <c r="DP379" s="107"/>
      <c r="DQ379" s="107"/>
      <c r="DR379" s="107"/>
      <c r="DS379" s="107"/>
      <c r="DT379" s="107"/>
      <c r="DU379" s="107"/>
      <c r="DV379" s="107"/>
      <c r="DW379" s="107"/>
      <c r="DX379" s="107"/>
      <c r="DY379" s="107"/>
      <c r="DZ379" s="211" t="s">
        <v>2259</v>
      </c>
      <c r="EA379" s="160" t="s">
        <v>297</v>
      </c>
      <c r="EB379" s="154" t="e">
        <v>#N/A</v>
      </c>
      <c r="EC379" s="142" t="s">
        <v>288</v>
      </c>
    </row>
    <row r="380" spans="1:133" hidden="1" x14ac:dyDescent="0.3">
      <c r="A380" s="145"/>
      <c r="B380" s="145" t="s">
        <v>2260</v>
      </c>
      <c r="C380" s="181">
        <v>1010214691</v>
      </c>
      <c r="D380" s="145" t="s">
        <v>870</v>
      </c>
      <c r="E380" s="145" t="s">
        <v>291</v>
      </c>
      <c r="F380" s="145" t="s">
        <v>871</v>
      </c>
      <c r="G380" s="98">
        <v>46043</v>
      </c>
      <c r="H380" s="104">
        <v>14806237</v>
      </c>
      <c r="I380" s="145" t="s">
        <v>1086</v>
      </c>
      <c r="J380" s="98">
        <v>46043</v>
      </c>
      <c r="K380" s="98">
        <v>46189</v>
      </c>
      <c r="L380" s="145" t="s">
        <v>288</v>
      </c>
      <c r="M380" s="145" t="s">
        <v>288</v>
      </c>
      <c r="N380" s="145" t="s">
        <v>288</v>
      </c>
      <c r="O380" s="122">
        <v>5</v>
      </c>
      <c r="P380" s="104">
        <v>4129631</v>
      </c>
      <c r="Q380" s="150">
        <v>46043</v>
      </c>
      <c r="R380" s="141">
        <v>46081</v>
      </c>
      <c r="S380" s="104">
        <v>3021681</v>
      </c>
      <c r="T380" s="101">
        <v>46082</v>
      </c>
      <c r="U380" s="101">
        <v>46112</v>
      </c>
      <c r="V380" s="104">
        <v>3021681</v>
      </c>
      <c r="W380" s="141">
        <v>46113</v>
      </c>
      <c r="X380" s="141">
        <v>46142</v>
      </c>
      <c r="Y380" s="104">
        <v>3021681</v>
      </c>
      <c r="Z380" s="141">
        <v>46143</v>
      </c>
      <c r="AA380" s="141">
        <v>46173</v>
      </c>
      <c r="AB380" s="104">
        <v>1611563</v>
      </c>
      <c r="AC380" s="141">
        <v>46174</v>
      </c>
      <c r="AD380" s="141">
        <v>46189</v>
      </c>
      <c r="AE380" s="102"/>
      <c r="AF380" s="141"/>
      <c r="AG380" s="141"/>
      <c r="AH380" s="151"/>
      <c r="AI380" s="107"/>
      <c r="AJ380" s="107"/>
      <c r="AK380" s="151"/>
      <c r="AL380" s="107"/>
      <c r="AM380" s="107"/>
      <c r="AN380" s="151"/>
      <c r="AO380" s="107"/>
      <c r="AP380" s="107"/>
      <c r="AQ380" s="151"/>
      <c r="AR380" s="107"/>
      <c r="AS380" s="107"/>
      <c r="AT380" s="151"/>
      <c r="AU380" s="107"/>
      <c r="AV380" s="107"/>
      <c r="AW380" s="151"/>
      <c r="AX380" s="107"/>
      <c r="AY380" s="107"/>
      <c r="AZ380" s="107"/>
      <c r="BA380" s="107"/>
      <c r="BB380" s="107"/>
      <c r="BC380" s="107"/>
      <c r="BD380" s="107"/>
      <c r="BE380" s="107"/>
      <c r="BF380" s="107"/>
      <c r="BG380" s="107"/>
      <c r="BH380" s="107"/>
      <c r="BI380" s="143" t="s">
        <v>278</v>
      </c>
      <c r="BJ380" s="139" t="s">
        <v>332</v>
      </c>
      <c r="BK380" s="143" t="s">
        <v>280</v>
      </c>
      <c r="BL380" s="122">
        <v>91</v>
      </c>
      <c r="BM380" s="141">
        <v>46043</v>
      </c>
      <c r="BN380" s="156">
        <v>2160201100</v>
      </c>
      <c r="BO380" s="139">
        <v>427</v>
      </c>
      <c r="BP380" s="141">
        <v>46043</v>
      </c>
      <c r="BQ380" s="153">
        <v>14806237</v>
      </c>
      <c r="BR380" s="120"/>
      <c r="BS380" s="121"/>
      <c r="BT380" s="107"/>
      <c r="BU380" s="107"/>
      <c r="BV380" s="107"/>
      <c r="BW380" s="107"/>
      <c r="BX380" s="107"/>
      <c r="BY380" s="142"/>
      <c r="BZ380" s="151"/>
      <c r="CA380" s="107"/>
      <c r="CB380" s="107"/>
      <c r="CC380" s="151"/>
      <c r="CD380" s="107"/>
      <c r="CE380" s="107"/>
      <c r="CF380" s="108"/>
      <c r="CG380" s="108"/>
      <c r="CH380" s="108"/>
      <c r="CI380" s="108"/>
      <c r="CJ380" s="108"/>
      <c r="CK380" s="108"/>
      <c r="CL380" s="108"/>
      <c r="CM380" s="108"/>
      <c r="CN380" s="108"/>
      <c r="CO380" s="108"/>
      <c r="CP380" s="108"/>
      <c r="CQ380" s="108"/>
      <c r="CR380" s="108"/>
      <c r="CS380" s="147" t="s">
        <v>941</v>
      </c>
      <c r="CT380" s="149">
        <v>1010214691</v>
      </c>
      <c r="CU380" s="139">
        <v>241</v>
      </c>
      <c r="CV380" s="139" t="s">
        <v>923</v>
      </c>
      <c r="CW380" s="107"/>
      <c r="CX380" s="107"/>
      <c r="CY380" s="143">
        <v>8299</v>
      </c>
      <c r="CZ380" s="143" t="s">
        <v>290</v>
      </c>
      <c r="DA380" s="318">
        <f t="shared" si="18"/>
        <v>14806237</v>
      </c>
      <c r="DB380" s="319">
        <f t="shared" si="19"/>
        <v>0</v>
      </c>
      <c r="DC380" s="318">
        <f t="shared" si="20"/>
        <v>0</v>
      </c>
      <c r="DD380" s="107"/>
      <c r="DE380" s="107"/>
      <c r="DF380" s="107"/>
      <c r="DG380" s="107"/>
      <c r="DH380" s="107"/>
      <c r="DI380" s="107"/>
      <c r="DJ380" s="107"/>
      <c r="DK380" s="107"/>
      <c r="DL380" s="107"/>
      <c r="DM380" s="107"/>
      <c r="DN380" s="107"/>
      <c r="DO380" s="107"/>
      <c r="DP380" s="107"/>
      <c r="DQ380" s="107"/>
      <c r="DR380" s="107"/>
      <c r="DS380" s="107"/>
      <c r="DT380" s="107"/>
      <c r="DU380" s="107"/>
      <c r="DV380" s="107"/>
      <c r="DW380" s="107"/>
      <c r="DX380" s="107"/>
      <c r="DY380" s="107"/>
      <c r="DZ380" s="211" t="s">
        <v>2261</v>
      </c>
      <c r="EA380" s="160" t="s">
        <v>297</v>
      </c>
      <c r="EB380" s="154" t="e">
        <v>#N/A</v>
      </c>
      <c r="EC380" s="142" t="s">
        <v>288</v>
      </c>
    </row>
    <row r="381" spans="1:133" hidden="1" x14ac:dyDescent="0.3">
      <c r="A381" s="145"/>
      <c r="B381" s="145" t="s">
        <v>2262</v>
      </c>
      <c r="C381" s="181">
        <v>1143845435</v>
      </c>
      <c r="D381" s="145" t="s">
        <v>872</v>
      </c>
      <c r="E381" s="145" t="s">
        <v>292</v>
      </c>
      <c r="F381" s="145" t="s">
        <v>640</v>
      </c>
      <c r="G381" s="98">
        <v>46043</v>
      </c>
      <c r="H381" s="104">
        <v>11758069</v>
      </c>
      <c r="I381" s="145" t="s">
        <v>1086</v>
      </c>
      <c r="J381" s="98">
        <v>46043</v>
      </c>
      <c r="K381" s="98">
        <v>46189</v>
      </c>
      <c r="L381" s="145" t="s">
        <v>288</v>
      </c>
      <c r="M381" s="145" t="s">
        <v>288</v>
      </c>
      <c r="N381" s="145" t="s">
        <v>288</v>
      </c>
      <c r="O381" s="122">
        <v>5</v>
      </c>
      <c r="P381" s="104">
        <v>3279462</v>
      </c>
      <c r="Q381" s="150">
        <v>46043</v>
      </c>
      <c r="R381" s="141">
        <v>46081</v>
      </c>
      <c r="S381" s="104">
        <v>2399606</v>
      </c>
      <c r="T381" s="101">
        <v>46082</v>
      </c>
      <c r="U381" s="101">
        <v>46112</v>
      </c>
      <c r="V381" s="104">
        <v>2399606</v>
      </c>
      <c r="W381" s="141">
        <v>46113</v>
      </c>
      <c r="X381" s="141">
        <v>46142</v>
      </c>
      <c r="Y381" s="104">
        <v>2399606</v>
      </c>
      <c r="Z381" s="141">
        <v>46143</v>
      </c>
      <c r="AA381" s="141">
        <v>46173</v>
      </c>
      <c r="AB381" s="104">
        <v>1279789</v>
      </c>
      <c r="AC381" s="141">
        <v>46174</v>
      </c>
      <c r="AD381" s="141">
        <v>46189</v>
      </c>
      <c r="AE381" s="102"/>
      <c r="AF381" s="141"/>
      <c r="AG381" s="141"/>
      <c r="AH381" s="107"/>
      <c r="AI381" s="141"/>
      <c r="AJ381" s="141"/>
      <c r="AK381" s="151"/>
      <c r="AL381" s="107"/>
      <c r="AM381" s="107"/>
      <c r="AN381" s="151"/>
      <c r="AO381" s="107"/>
      <c r="AP381" s="107"/>
      <c r="AQ381" s="151"/>
      <c r="AR381" s="107"/>
      <c r="AS381" s="107"/>
      <c r="AT381" s="151"/>
      <c r="AU381" s="107"/>
      <c r="AV381" s="107"/>
      <c r="AW381" s="151"/>
      <c r="AX381" s="107"/>
      <c r="AY381" s="107"/>
      <c r="AZ381" s="107"/>
      <c r="BA381" s="107"/>
      <c r="BB381" s="107"/>
      <c r="BC381" s="107"/>
      <c r="BD381" s="107"/>
      <c r="BE381" s="107"/>
      <c r="BF381" s="107"/>
      <c r="BG381" s="107"/>
      <c r="BH381" s="107"/>
      <c r="BI381" s="143" t="s">
        <v>278</v>
      </c>
      <c r="BJ381" s="139" t="s">
        <v>332</v>
      </c>
      <c r="BK381" s="143" t="s">
        <v>280</v>
      </c>
      <c r="BL381" s="122">
        <v>91</v>
      </c>
      <c r="BM381" s="141">
        <v>46043</v>
      </c>
      <c r="BN381" s="156">
        <v>2160201100</v>
      </c>
      <c r="BO381" s="139">
        <v>488</v>
      </c>
      <c r="BP381" s="141">
        <v>46043</v>
      </c>
      <c r="BQ381" s="153">
        <v>11758069</v>
      </c>
      <c r="BR381" s="120"/>
      <c r="BS381" s="121"/>
      <c r="BT381" s="107"/>
      <c r="BU381" s="107"/>
      <c r="BV381" s="107"/>
      <c r="BW381" s="107"/>
      <c r="BX381" s="107"/>
      <c r="BY381" s="142"/>
      <c r="BZ381" s="151"/>
      <c r="CA381" s="107"/>
      <c r="CB381" s="107"/>
      <c r="CC381" s="151"/>
      <c r="CD381" s="107"/>
      <c r="CE381" s="107"/>
      <c r="CF381" s="108"/>
      <c r="CG381" s="108"/>
      <c r="CH381" s="108"/>
      <c r="CI381" s="108"/>
      <c r="CJ381" s="108"/>
      <c r="CK381" s="108"/>
      <c r="CL381" s="108"/>
      <c r="CM381" s="108"/>
      <c r="CN381" s="108"/>
      <c r="CO381" s="108"/>
      <c r="CP381" s="121"/>
      <c r="CQ381" s="108"/>
      <c r="CR381" s="108"/>
      <c r="CS381" s="147" t="s">
        <v>942</v>
      </c>
      <c r="CT381" s="148">
        <v>1143845435</v>
      </c>
      <c r="CU381" s="139">
        <v>241</v>
      </c>
      <c r="CV381" s="139" t="s">
        <v>790</v>
      </c>
      <c r="CW381" s="107"/>
      <c r="CX381" s="107"/>
      <c r="CY381" s="143">
        <v>7490</v>
      </c>
      <c r="CZ381" s="143" t="s">
        <v>290</v>
      </c>
      <c r="DA381" s="318">
        <f t="shared" si="18"/>
        <v>11758069</v>
      </c>
      <c r="DB381" s="319">
        <f t="shared" si="19"/>
        <v>0</v>
      </c>
      <c r="DC381" s="318">
        <f t="shared" si="20"/>
        <v>0</v>
      </c>
      <c r="DD381" s="107"/>
      <c r="DE381" s="107"/>
      <c r="DF381" s="107"/>
      <c r="DG381" s="107"/>
      <c r="DH381" s="107"/>
      <c r="DI381" s="107"/>
      <c r="DJ381" s="107"/>
      <c r="DK381" s="107"/>
      <c r="DL381" s="107"/>
      <c r="DM381" s="107"/>
      <c r="DN381" s="107"/>
      <c r="DO381" s="107"/>
      <c r="DP381" s="107"/>
      <c r="DQ381" s="107"/>
      <c r="DR381" s="107"/>
      <c r="DS381" s="107"/>
      <c r="DT381" s="107"/>
      <c r="DU381" s="107"/>
      <c r="DV381" s="107"/>
      <c r="DW381" s="107"/>
      <c r="DX381" s="107"/>
      <c r="DY381" s="107"/>
      <c r="DZ381" s="211" t="s">
        <v>2263</v>
      </c>
      <c r="EA381" s="160" t="s">
        <v>297</v>
      </c>
      <c r="EB381" s="154" t="e">
        <v>#N/A</v>
      </c>
      <c r="EC381" s="142" t="s">
        <v>288</v>
      </c>
    </row>
    <row r="382" spans="1:133" hidden="1" x14ac:dyDescent="0.3">
      <c r="A382" s="145"/>
      <c r="B382" s="145" t="s">
        <v>2264</v>
      </c>
      <c r="C382" s="181">
        <v>1121855065</v>
      </c>
      <c r="D382" s="145" t="s">
        <v>873</v>
      </c>
      <c r="E382" s="145" t="s">
        <v>292</v>
      </c>
      <c r="F382" s="145" t="s">
        <v>874</v>
      </c>
      <c r="G382" s="98">
        <v>46043</v>
      </c>
      <c r="H382" s="104">
        <v>11758069</v>
      </c>
      <c r="I382" s="145" t="s">
        <v>1086</v>
      </c>
      <c r="J382" s="98">
        <v>46043</v>
      </c>
      <c r="K382" s="98">
        <v>46189</v>
      </c>
      <c r="L382" s="145" t="s">
        <v>288</v>
      </c>
      <c r="M382" s="145" t="s">
        <v>288</v>
      </c>
      <c r="N382" s="145" t="s">
        <v>288</v>
      </c>
      <c r="O382" s="122">
        <v>5</v>
      </c>
      <c r="P382" s="104">
        <v>3279462</v>
      </c>
      <c r="Q382" s="150">
        <v>46043</v>
      </c>
      <c r="R382" s="141">
        <v>46081</v>
      </c>
      <c r="S382" s="104">
        <v>2399606</v>
      </c>
      <c r="T382" s="101">
        <v>46082</v>
      </c>
      <c r="U382" s="101">
        <v>46112</v>
      </c>
      <c r="V382" s="104">
        <v>2399606</v>
      </c>
      <c r="W382" s="141">
        <v>46113</v>
      </c>
      <c r="X382" s="141">
        <v>46142</v>
      </c>
      <c r="Y382" s="104">
        <v>2399606</v>
      </c>
      <c r="Z382" s="141">
        <v>46143</v>
      </c>
      <c r="AA382" s="141">
        <v>46173</v>
      </c>
      <c r="AB382" s="104">
        <v>1279789</v>
      </c>
      <c r="AC382" s="141">
        <v>46174</v>
      </c>
      <c r="AD382" s="141">
        <v>46189</v>
      </c>
      <c r="AE382" s="102"/>
      <c r="AF382" s="141"/>
      <c r="AG382" s="141"/>
      <c r="AH382" s="151"/>
      <c r="AI382" s="107"/>
      <c r="AJ382" s="107"/>
      <c r="AK382" s="151"/>
      <c r="AL382" s="107"/>
      <c r="AM382" s="107"/>
      <c r="AN382" s="151"/>
      <c r="AO382" s="107"/>
      <c r="AP382" s="107"/>
      <c r="AQ382" s="151"/>
      <c r="AR382" s="107"/>
      <c r="AS382" s="107"/>
      <c r="AT382" s="151"/>
      <c r="AU382" s="107"/>
      <c r="AV382" s="107"/>
      <c r="AW382" s="151"/>
      <c r="AX382" s="107"/>
      <c r="AY382" s="107"/>
      <c r="AZ382" s="107"/>
      <c r="BA382" s="107"/>
      <c r="BB382" s="107"/>
      <c r="BC382" s="107"/>
      <c r="BD382" s="107"/>
      <c r="BE382" s="107"/>
      <c r="BF382" s="107"/>
      <c r="BG382" s="107"/>
      <c r="BH382" s="107"/>
      <c r="BI382" s="143" t="s">
        <v>278</v>
      </c>
      <c r="BJ382" s="139" t="s">
        <v>332</v>
      </c>
      <c r="BK382" s="143" t="s">
        <v>280</v>
      </c>
      <c r="BL382" s="122">
        <v>91</v>
      </c>
      <c r="BM382" s="141">
        <v>46043</v>
      </c>
      <c r="BN382" s="156">
        <v>2160201100</v>
      </c>
      <c r="BO382" s="139">
        <v>448</v>
      </c>
      <c r="BP382" s="141">
        <v>46043</v>
      </c>
      <c r="BQ382" s="153">
        <v>11758069</v>
      </c>
      <c r="BR382" s="120"/>
      <c r="BS382" s="121"/>
      <c r="BT382" s="107"/>
      <c r="BU382" s="107"/>
      <c r="BV382" s="107"/>
      <c r="BW382" s="107"/>
      <c r="BX382" s="107"/>
      <c r="BY382" s="142"/>
      <c r="BZ382" s="151"/>
      <c r="CA382" s="107"/>
      <c r="CB382" s="107"/>
      <c r="CC382" s="151"/>
      <c r="CD382" s="107"/>
      <c r="CE382" s="107"/>
      <c r="CF382" s="108"/>
      <c r="CG382" s="108"/>
      <c r="CH382" s="108"/>
      <c r="CI382" s="108"/>
      <c r="CJ382" s="108"/>
      <c r="CK382" s="108"/>
      <c r="CL382" s="108"/>
      <c r="CM382" s="108"/>
      <c r="CN382" s="108"/>
      <c r="CO382" s="108"/>
      <c r="CP382" s="108"/>
      <c r="CQ382" s="108"/>
      <c r="CR382" s="108"/>
      <c r="CS382" s="147" t="s">
        <v>940</v>
      </c>
      <c r="CT382" s="149">
        <v>1121855065</v>
      </c>
      <c r="CU382" s="139">
        <v>241</v>
      </c>
      <c r="CV382" s="139" t="s">
        <v>924</v>
      </c>
      <c r="CW382" s="107"/>
      <c r="CX382" s="107"/>
      <c r="CY382" s="143">
        <v>7490</v>
      </c>
      <c r="CZ382" s="143" t="s">
        <v>290</v>
      </c>
      <c r="DA382" s="318">
        <f t="shared" si="18"/>
        <v>11758069</v>
      </c>
      <c r="DB382" s="319">
        <f t="shared" si="19"/>
        <v>0</v>
      </c>
      <c r="DC382" s="318">
        <f t="shared" si="20"/>
        <v>0</v>
      </c>
      <c r="DD382" s="107"/>
      <c r="DE382" s="107"/>
      <c r="DF382" s="107"/>
      <c r="DG382" s="107"/>
      <c r="DH382" s="107"/>
      <c r="DI382" s="107"/>
      <c r="DJ382" s="107"/>
      <c r="DK382" s="107"/>
      <c r="DL382" s="107"/>
      <c r="DM382" s="107"/>
      <c r="DN382" s="107"/>
      <c r="DO382" s="107"/>
      <c r="DP382" s="107"/>
      <c r="DQ382" s="107"/>
      <c r="DR382" s="107"/>
      <c r="DS382" s="107"/>
      <c r="DT382" s="107"/>
      <c r="DU382" s="107"/>
      <c r="DV382" s="107"/>
      <c r="DW382" s="107"/>
      <c r="DX382" s="107"/>
      <c r="DY382" s="107"/>
      <c r="DZ382" s="211" t="s">
        <v>2265</v>
      </c>
      <c r="EA382" s="160" t="s">
        <v>297</v>
      </c>
      <c r="EB382" s="154" t="e">
        <v>#N/A</v>
      </c>
      <c r="EC382" s="142" t="s">
        <v>288</v>
      </c>
    </row>
    <row r="383" spans="1:133" hidden="1" x14ac:dyDescent="0.3">
      <c r="A383" s="145"/>
      <c r="B383" s="145" t="s">
        <v>2266</v>
      </c>
      <c r="C383" s="181">
        <v>1003712176</v>
      </c>
      <c r="D383" s="145" t="s">
        <v>1104</v>
      </c>
      <c r="E383" s="145" t="s">
        <v>292</v>
      </c>
      <c r="F383" s="145" t="s">
        <v>1105</v>
      </c>
      <c r="G383" s="98">
        <v>46043</v>
      </c>
      <c r="H383" s="104">
        <v>11758069</v>
      </c>
      <c r="I383" s="145" t="s">
        <v>1086</v>
      </c>
      <c r="J383" s="98">
        <v>46043</v>
      </c>
      <c r="K383" s="98">
        <v>46189</v>
      </c>
      <c r="L383" s="145" t="s">
        <v>288</v>
      </c>
      <c r="M383" s="145" t="s">
        <v>288</v>
      </c>
      <c r="N383" s="145" t="s">
        <v>288</v>
      </c>
      <c r="O383" s="122">
        <v>5</v>
      </c>
      <c r="P383" s="104">
        <v>3279462</v>
      </c>
      <c r="Q383" s="150">
        <v>46043</v>
      </c>
      <c r="R383" s="141">
        <v>46081</v>
      </c>
      <c r="S383" s="104">
        <v>2399606</v>
      </c>
      <c r="T383" s="101">
        <v>46082</v>
      </c>
      <c r="U383" s="101">
        <v>46112</v>
      </c>
      <c r="V383" s="104">
        <v>2399606</v>
      </c>
      <c r="W383" s="141">
        <v>46113</v>
      </c>
      <c r="X383" s="141">
        <v>46142</v>
      </c>
      <c r="Y383" s="104">
        <v>2399606</v>
      </c>
      <c r="Z383" s="141">
        <v>46143</v>
      </c>
      <c r="AA383" s="141">
        <v>46173</v>
      </c>
      <c r="AB383" s="104">
        <v>1279789</v>
      </c>
      <c r="AC383" s="141">
        <v>46174</v>
      </c>
      <c r="AD383" s="141">
        <v>46189</v>
      </c>
      <c r="AE383" s="102"/>
      <c r="AF383" s="141"/>
      <c r="AG383" s="141"/>
      <c r="AH383" s="107"/>
      <c r="AI383" s="141"/>
      <c r="AJ383" s="141"/>
      <c r="AK383" s="151"/>
      <c r="AL383" s="107"/>
      <c r="AM383" s="107"/>
      <c r="AN383" s="151"/>
      <c r="AO383" s="107"/>
      <c r="AP383" s="107"/>
      <c r="AQ383" s="151"/>
      <c r="AR383" s="107"/>
      <c r="AS383" s="107"/>
      <c r="AT383" s="151"/>
      <c r="AU383" s="107"/>
      <c r="AV383" s="107"/>
      <c r="AW383" s="151"/>
      <c r="AX383" s="107"/>
      <c r="AY383" s="107"/>
      <c r="AZ383" s="107"/>
      <c r="BA383" s="107"/>
      <c r="BB383" s="107"/>
      <c r="BC383" s="107"/>
      <c r="BD383" s="107"/>
      <c r="BE383" s="107"/>
      <c r="BF383" s="107"/>
      <c r="BG383" s="107"/>
      <c r="BH383" s="107"/>
      <c r="BI383" s="143" t="s">
        <v>278</v>
      </c>
      <c r="BJ383" s="139" t="s">
        <v>332</v>
      </c>
      <c r="BK383" s="143" t="s">
        <v>280</v>
      </c>
      <c r="BL383" s="122">
        <v>91</v>
      </c>
      <c r="BM383" s="141">
        <v>46043</v>
      </c>
      <c r="BN383" s="156">
        <v>2160201100</v>
      </c>
      <c r="BO383" s="139">
        <v>418</v>
      </c>
      <c r="BP383" s="141">
        <v>46043</v>
      </c>
      <c r="BQ383" s="153">
        <v>11758069</v>
      </c>
      <c r="BR383" s="120"/>
      <c r="BS383" s="121"/>
      <c r="BT383" s="107"/>
      <c r="BU383" s="107"/>
      <c r="BV383" s="107"/>
      <c r="BW383" s="107"/>
      <c r="BX383" s="107"/>
      <c r="BY383" s="142"/>
      <c r="BZ383" s="151"/>
      <c r="CA383" s="107"/>
      <c r="CB383" s="107"/>
      <c r="CC383" s="151"/>
      <c r="CD383" s="107"/>
      <c r="CE383" s="107"/>
      <c r="CF383" s="108"/>
      <c r="CG383" s="108"/>
      <c r="CH383" s="108"/>
      <c r="CI383" s="108"/>
      <c r="CJ383" s="108"/>
      <c r="CK383" s="108"/>
      <c r="CL383" s="108"/>
      <c r="CM383" s="108"/>
      <c r="CN383" s="108"/>
      <c r="CO383" s="108"/>
      <c r="CP383" s="121"/>
      <c r="CQ383" s="108"/>
      <c r="CR383" s="108"/>
      <c r="CS383" s="147" t="s">
        <v>1110</v>
      </c>
      <c r="CT383" s="149">
        <v>1003712176</v>
      </c>
      <c r="CU383" s="139">
        <v>241</v>
      </c>
      <c r="CV383" s="139" t="s">
        <v>1294</v>
      </c>
      <c r="CW383" s="107"/>
      <c r="CX383" s="107"/>
      <c r="CY383" s="143">
        <v>8299</v>
      </c>
      <c r="CZ383" s="143" t="s">
        <v>290</v>
      </c>
      <c r="DA383" s="318">
        <f t="shared" si="18"/>
        <v>11758069</v>
      </c>
      <c r="DB383" s="319">
        <f t="shared" si="19"/>
        <v>0</v>
      </c>
      <c r="DC383" s="318">
        <f t="shared" si="20"/>
        <v>0</v>
      </c>
      <c r="DD383" s="107"/>
      <c r="DE383" s="107"/>
      <c r="DF383" s="107"/>
      <c r="DG383" s="107"/>
      <c r="DH383" s="107"/>
      <c r="DI383" s="107"/>
      <c r="DJ383" s="107"/>
      <c r="DK383" s="107"/>
      <c r="DL383" s="107"/>
      <c r="DM383" s="107"/>
      <c r="DN383" s="107"/>
      <c r="DO383" s="107"/>
      <c r="DP383" s="107"/>
      <c r="DQ383" s="107"/>
      <c r="DR383" s="107"/>
      <c r="DS383" s="107"/>
      <c r="DT383" s="107"/>
      <c r="DU383" s="107"/>
      <c r="DV383" s="107"/>
      <c r="DW383" s="107"/>
      <c r="DX383" s="107"/>
      <c r="DY383" s="107"/>
      <c r="DZ383" s="211" t="s">
        <v>2267</v>
      </c>
      <c r="EA383" s="160" t="s">
        <v>297</v>
      </c>
      <c r="EB383" s="154" t="e">
        <v>#N/A</v>
      </c>
      <c r="EC383" s="142" t="s">
        <v>288</v>
      </c>
    </row>
    <row r="384" spans="1:133" hidden="1" x14ac:dyDescent="0.3">
      <c r="A384" s="145"/>
      <c r="B384" s="145" t="s">
        <v>2268</v>
      </c>
      <c r="C384" s="181">
        <v>1073677631</v>
      </c>
      <c r="D384" s="145" t="s">
        <v>2269</v>
      </c>
      <c r="E384" s="145" t="s">
        <v>292</v>
      </c>
      <c r="F384" s="145" t="s">
        <v>364</v>
      </c>
      <c r="G384" s="98">
        <v>46043</v>
      </c>
      <c r="H384" s="104">
        <v>13997702</v>
      </c>
      <c r="I384" s="145" t="s">
        <v>2090</v>
      </c>
      <c r="J384" s="98">
        <v>46043</v>
      </c>
      <c r="K384" s="98">
        <v>46218</v>
      </c>
      <c r="L384" s="145" t="s">
        <v>288</v>
      </c>
      <c r="M384" s="145" t="s">
        <v>288</v>
      </c>
      <c r="N384" s="145" t="s">
        <v>288</v>
      </c>
      <c r="O384" s="122">
        <v>6</v>
      </c>
      <c r="P384" s="104">
        <v>3199475</v>
      </c>
      <c r="Q384" s="150">
        <v>46043</v>
      </c>
      <c r="R384" s="141">
        <v>46081</v>
      </c>
      <c r="S384" s="104">
        <v>2399606</v>
      </c>
      <c r="T384" s="101">
        <v>46082</v>
      </c>
      <c r="U384" s="101">
        <v>46112</v>
      </c>
      <c r="V384" s="104">
        <v>2399606</v>
      </c>
      <c r="W384" s="141">
        <v>46113</v>
      </c>
      <c r="X384" s="141">
        <v>46142</v>
      </c>
      <c r="Y384" s="104">
        <v>2399606</v>
      </c>
      <c r="Z384" s="141">
        <v>46143</v>
      </c>
      <c r="AA384" s="141">
        <v>46173</v>
      </c>
      <c r="AB384" s="104">
        <v>2399606</v>
      </c>
      <c r="AC384" s="141">
        <v>46174</v>
      </c>
      <c r="AD384" s="141">
        <v>46203</v>
      </c>
      <c r="AE384" s="102">
        <v>1199803</v>
      </c>
      <c r="AF384" s="141">
        <v>46204</v>
      </c>
      <c r="AG384" s="141">
        <v>46218</v>
      </c>
      <c r="AH384" s="107"/>
      <c r="AI384" s="141"/>
      <c r="AJ384" s="141"/>
      <c r="AK384" s="151"/>
      <c r="AL384" s="107"/>
      <c r="AM384" s="107"/>
      <c r="AN384" s="151"/>
      <c r="AO384" s="107"/>
      <c r="AP384" s="107"/>
      <c r="AQ384" s="151"/>
      <c r="AR384" s="107"/>
      <c r="AS384" s="107"/>
      <c r="AT384" s="151"/>
      <c r="AU384" s="107"/>
      <c r="AV384" s="107"/>
      <c r="AW384" s="151"/>
      <c r="AX384" s="107"/>
      <c r="AY384" s="107"/>
      <c r="AZ384" s="107"/>
      <c r="BA384" s="107"/>
      <c r="BB384" s="107"/>
      <c r="BC384" s="107"/>
      <c r="BD384" s="107"/>
      <c r="BE384" s="107"/>
      <c r="BF384" s="107"/>
      <c r="BG384" s="107"/>
      <c r="BH384" s="107"/>
      <c r="BI384" s="143" t="s">
        <v>278</v>
      </c>
      <c r="BJ384" s="139" t="s">
        <v>332</v>
      </c>
      <c r="BK384" s="143" t="s">
        <v>280</v>
      </c>
      <c r="BL384" s="122">
        <v>94</v>
      </c>
      <c r="BM384" s="141">
        <v>46043</v>
      </c>
      <c r="BN384" s="156">
        <v>49250648</v>
      </c>
      <c r="BO384" s="139">
        <v>364</v>
      </c>
      <c r="BP384" s="141">
        <v>46043</v>
      </c>
      <c r="BQ384" s="153">
        <v>13997702</v>
      </c>
      <c r="BR384" s="120"/>
      <c r="BS384" s="121"/>
      <c r="BT384" s="107"/>
      <c r="BU384" s="107"/>
      <c r="BV384" s="107"/>
      <c r="BW384" s="107"/>
      <c r="BX384" s="107"/>
      <c r="BY384" s="142"/>
      <c r="BZ384" s="151"/>
      <c r="CA384" s="107"/>
      <c r="CB384" s="107"/>
      <c r="CC384" s="151"/>
      <c r="CD384" s="107"/>
      <c r="CE384" s="107"/>
      <c r="CF384" s="108"/>
      <c r="CG384" s="108"/>
      <c r="CH384" s="108"/>
      <c r="CI384" s="108"/>
      <c r="CJ384" s="108"/>
      <c r="CK384" s="108"/>
      <c r="CL384" s="108"/>
      <c r="CM384" s="108"/>
      <c r="CN384" s="108"/>
      <c r="CO384" s="108"/>
      <c r="CP384" s="121"/>
      <c r="CQ384" s="108"/>
      <c r="CR384" s="108"/>
      <c r="CS384" s="147" t="s">
        <v>1884</v>
      </c>
      <c r="CT384" s="149">
        <v>1073677631</v>
      </c>
      <c r="CU384" s="139">
        <v>283</v>
      </c>
      <c r="CV384" s="139" t="s">
        <v>755</v>
      </c>
      <c r="CW384" s="107"/>
      <c r="CX384" s="107"/>
      <c r="CY384" s="143">
        <v>8211</v>
      </c>
      <c r="CZ384" s="143" t="s">
        <v>290</v>
      </c>
      <c r="DA384" s="318">
        <f t="shared" si="18"/>
        <v>13997702</v>
      </c>
      <c r="DB384" s="319">
        <f t="shared" si="19"/>
        <v>0</v>
      </c>
      <c r="DC384" s="318">
        <f t="shared" si="20"/>
        <v>0</v>
      </c>
      <c r="DD384" s="107"/>
      <c r="DE384" s="107"/>
      <c r="DF384" s="107"/>
      <c r="DG384" s="107"/>
      <c r="DH384" s="107"/>
      <c r="DI384" s="107"/>
      <c r="DJ384" s="107"/>
      <c r="DK384" s="107"/>
      <c r="DL384" s="107"/>
      <c r="DM384" s="107"/>
      <c r="DN384" s="107"/>
      <c r="DO384" s="107"/>
      <c r="DP384" s="107"/>
      <c r="DQ384" s="107"/>
      <c r="DR384" s="107"/>
      <c r="DS384" s="107"/>
      <c r="DT384" s="107"/>
      <c r="DU384" s="107"/>
      <c r="DV384" s="107"/>
      <c r="DW384" s="107"/>
      <c r="DX384" s="107"/>
      <c r="DY384" s="107"/>
      <c r="DZ384" s="211" t="s">
        <v>2270</v>
      </c>
      <c r="EA384" s="160" t="s">
        <v>1074</v>
      </c>
      <c r="EB384" s="154" t="e">
        <v>#N/A</v>
      </c>
      <c r="EC384" s="142" t="s">
        <v>288</v>
      </c>
    </row>
    <row r="385" spans="1:133" hidden="1" x14ac:dyDescent="0.3">
      <c r="A385" s="180"/>
      <c r="B385" s="145" t="s">
        <v>2271</v>
      </c>
      <c r="C385" s="181">
        <v>1121933991</v>
      </c>
      <c r="D385" s="145" t="s">
        <v>643</v>
      </c>
      <c r="E385" s="145" t="s">
        <v>292</v>
      </c>
      <c r="F385" s="145" t="s">
        <v>644</v>
      </c>
      <c r="G385" s="98">
        <v>46043</v>
      </c>
      <c r="H385" s="104">
        <v>13997702</v>
      </c>
      <c r="I385" s="145" t="s">
        <v>2090</v>
      </c>
      <c r="J385" s="98">
        <v>46043</v>
      </c>
      <c r="K385" s="98">
        <v>46218</v>
      </c>
      <c r="L385" s="145" t="s">
        <v>288</v>
      </c>
      <c r="M385" s="145" t="s">
        <v>288</v>
      </c>
      <c r="N385" s="145" t="s">
        <v>288</v>
      </c>
      <c r="O385" s="122">
        <v>6</v>
      </c>
      <c r="P385" s="104">
        <v>3199475</v>
      </c>
      <c r="Q385" s="150">
        <v>46043</v>
      </c>
      <c r="R385" s="141">
        <v>46081</v>
      </c>
      <c r="S385" s="104">
        <v>2399606</v>
      </c>
      <c r="T385" s="101">
        <v>46082</v>
      </c>
      <c r="U385" s="101">
        <v>46112</v>
      </c>
      <c r="V385" s="104">
        <v>2399606</v>
      </c>
      <c r="W385" s="141">
        <v>46113</v>
      </c>
      <c r="X385" s="141">
        <v>46142</v>
      </c>
      <c r="Y385" s="104">
        <v>2399606</v>
      </c>
      <c r="Z385" s="141">
        <v>46143</v>
      </c>
      <c r="AA385" s="141">
        <v>46173</v>
      </c>
      <c r="AB385" s="104">
        <v>2399606</v>
      </c>
      <c r="AC385" s="141">
        <v>46174</v>
      </c>
      <c r="AD385" s="141">
        <v>46203</v>
      </c>
      <c r="AE385" s="102">
        <v>1199803</v>
      </c>
      <c r="AF385" s="141">
        <v>46204</v>
      </c>
      <c r="AG385" s="141">
        <v>46218</v>
      </c>
      <c r="AH385" s="151"/>
      <c r="AI385" s="107"/>
      <c r="AJ385" s="107"/>
      <c r="AK385" s="151"/>
      <c r="AL385" s="107"/>
      <c r="AM385" s="107"/>
      <c r="AN385" s="151"/>
      <c r="AO385" s="107"/>
      <c r="AP385" s="107"/>
      <c r="AQ385" s="151"/>
      <c r="AR385" s="107"/>
      <c r="AS385" s="107"/>
      <c r="AT385" s="151"/>
      <c r="AU385" s="107"/>
      <c r="AV385" s="107"/>
      <c r="AW385" s="151"/>
      <c r="AX385" s="107"/>
      <c r="AY385" s="107"/>
      <c r="AZ385" s="107"/>
      <c r="BA385" s="107"/>
      <c r="BB385" s="107"/>
      <c r="BC385" s="107"/>
      <c r="BD385" s="107"/>
      <c r="BE385" s="107"/>
      <c r="BF385" s="107"/>
      <c r="BG385" s="107"/>
      <c r="BH385" s="107"/>
      <c r="BI385" s="143" t="s">
        <v>278</v>
      </c>
      <c r="BJ385" s="139" t="s">
        <v>332</v>
      </c>
      <c r="BK385" s="143" t="s">
        <v>280</v>
      </c>
      <c r="BL385" s="122">
        <v>91</v>
      </c>
      <c r="BM385" s="141">
        <v>46043</v>
      </c>
      <c r="BN385" s="156">
        <v>2160201100</v>
      </c>
      <c r="BO385" s="139">
        <v>473</v>
      </c>
      <c r="BP385" s="141">
        <v>46043</v>
      </c>
      <c r="BQ385" s="153">
        <v>13997702</v>
      </c>
      <c r="BR385" s="120"/>
      <c r="BS385" s="121"/>
      <c r="BT385" s="107"/>
      <c r="BU385" s="107"/>
      <c r="BV385" s="107"/>
      <c r="BW385" s="107"/>
      <c r="BX385" s="107"/>
      <c r="BY385" s="142"/>
      <c r="BZ385" s="151"/>
      <c r="CA385" s="107"/>
      <c r="CB385" s="107"/>
      <c r="CC385" s="151"/>
      <c r="CD385" s="107"/>
      <c r="CE385" s="107"/>
      <c r="CF385" s="108"/>
      <c r="CG385" s="108"/>
      <c r="CH385" s="108"/>
      <c r="CI385" s="108"/>
      <c r="CJ385" s="108"/>
      <c r="CK385" s="108"/>
      <c r="CL385" s="108"/>
      <c r="CM385" s="108"/>
      <c r="CN385" s="108"/>
      <c r="CO385" s="108"/>
      <c r="CP385" s="108"/>
      <c r="CQ385" s="108"/>
      <c r="CR385" s="108"/>
      <c r="CS385" s="147" t="s">
        <v>741</v>
      </c>
      <c r="CT385" s="149">
        <v>1121933991</v>
      </c>
      <c r="CU385" s="139">
        <v>242</v>
      </c>
      <c r="CV385" s="139" t="s">
        <v>792</v>
      </c>
      <c r="CW385" s="107"/>
      <c r="CX385" s="107"/>
      <c r="CY385" s="143">
        <v>8299</v>
      </c>
      <c r="CZ385" s="143" t="s">
        <v>290</v>
      </c>
      <c r="DA385" s="318">
        <f t="shared" si="18"/>
        <v>13997702</v>
      </c>
      <c r="DB385" s="319">
        <f t="shared" si="19"/>
        <v>0</v>
      </c>
      <c r="DC385" s="318">
        <f t="shared" si="20"/>
        <v>0</v>
      </c>
      <c r="DD385" s="107"/>
      <c r="DE385" s="107"/>
      <c r="DF385" s="107"/>
      <c r="DG385" s="107"/>
      <c r="DH385" s="107"/>
      <c r="DI385" s="107"/>
      <c r="DJ385" s="107"/>
      <c r="DK385" s="107"/>
      <c r="DL385" s="107"/>
      <c r="DM385" s="107"/>
      <c r="DN385" s="107"/>
      <c r="DO385" s="107"/>
      <c r="DP385" s="107"/>
      <c r="DQ385" s="107"/>
      <c r="DR385" s="107"/>
      <c r="DS385" s="107"/>
      <c r="DT385" s="107"/>
      <c r="DU385" s="107"/>
      <c r="DV385" s="107"/>
      <c r="DW385" s="107"/>
      <c r="DX385" s="107"/>
      <c r="DY385" s="107"/>
      <c r="DZ385" s="211" t="s">
        <v>2272</v>
      </c>
      <c r="EA385" s="160" t="s">
        <v>297</v>
      </c>
      <c r="EB385" s="154" t="e">
        <v>#N/A</v>
      </c>
      <c r="EC385" s="142" t="s">
        <v>288</v>
      </c>
    </row>
    <row r="386" spans="1:133" hidden="1" x14ac:dyDescent="0.3">
      <c r="A386" s="145"/>
      <c r="B386" s="145" t="s">
        <v>2273</v>
      </c>
      <c r="C386" s="181">
        <v>40395013</v>
      </c>
      <c r="D386" s="145" t="s">
        <v>638</v>
      </c>
      <c r="E386" s="145" t="s">
        <v>292</v>
      </c>
      <c r="F386" s="145" t="s">
        <v>644</v>
      </c>
      <c r="G386" s="98">
        <v>46043</v>
      </c>
      <c r="H386" s="104">
        <v>13997702</v>
      </c>
      <c r="I386" s="145" t="s">
        <v>2090</v>
      </c>
      <c r="J386" s="98">
        <v>46043</v>
      </c>
      <c r="K386" s="98">
        <v>46218</v>
      </c>
      <c r="L386" s="145" t="s">
        <v>288</v>
      </c>
      <c r="M386" s="145" t="s">
        <v>288</v>
      </c>
      <c r="N386" s="145" t="s">
        <v>288</v>
      </c>
      <c r="O386" s="122">
        <v>6</v>
      </c>
      <c r="P386" s="104">
        <v>3199475</v>
      </c>
      <c r="Q386" s="150">
        <v>46043</v>
      </c>
      <c r="R386" s="141">
        <v>46081</v>
      </c>
      <c r="S386" s="104">
        <v>2399606</v>
      </c>
      <c r="T386" s="101">
        <v>46082</v>
      </c>
      <c r="U386" s="101">
        <v>46112</v>
      </c>
      <c r="V386" s="104">
        <v>2399606</v>
      </c>
      <c r="W386" s="141">
        <v>46113</v>
      </c>
      <c r="X386" s="141">
        <v>46142</v>
      </c>
      <c r="Y386" s="104">
        <v>2399606</v>
      </c>
      <c r="Z386" s="141">
        <v>46143</v>
      </c>
      <c r="AA386" s="141">
        <v>46173</v>
      </c>
      <c r="AB386" s="104">
        <v>2399606</v>
      </c>
      <c r="AC386" s="141">
        <v>46174</v>
      </c>
      <c r="AD386" s="141">
        <v>46203</v>
      </c>
      <c r="AE386" s="102">
        <v>1199803</v>
      </c>
      <c r="AF386" s="141">
        <v>46204</v>
      </c>
      <c r="AG386" s="141">
        <v>46218</v>
      </c>
      <c r="AH386" s="107"/>
      <c r="AI386" s="141"/>
      <c r="AJ386" s="141"/>
      <c r="AK386" s="151"/>
      <c r="AL386" s="107"/>
      <c r="AM386" s="107"/>
      <c r="AN386" s="151"/>
      <c r="AO386" s="107"/>
      <c r="AP386" s="107"/>
      <c r="AQ386" s="151"/>
      <c r="AR386" s="107"/>
      <c r="AS386" s="107"/>
      <c r="AT386" s="151"/>
      <c r="AU386" s="107"/>
      <c r="AV386" s="107"/>
      <c r="AW386" s="151"/>
      <c r="AX386" s="107"/>
      <c r="AY386" s="107"/>
      <c r="AZ386" s="107"/>
      <c r="BA386" s="107"/>
      <c r="BB386" s="107"/>
      <c r="BC386" s="107"/>
      <c r="BD386" s="107"/>
      <c r="BE386" s="107"/>
      <c r="BF386" s="107"/>
      <c r="BG386" s="107"/>
      <c r="BH386" s="107"/>
      <c r="BI386" s="143" t="s">
        <v>278</v>
      </c>
      <c r="BJ386" s="139" t="s">
        <v>332</v>
      </c>
      <c r="BK386" s="143" t="s">
        <v>280</v>
      </c>
      <c r="BL386" s="122">
        <v>91</v>
      </c>
      <c r="BM386" s="141">
        <v>46043</v>
      </c>
      <c r="BN386" s="156">
        <v>2160201100</v>
      </c>
      <c r="BO386" s="139">
        <v>393</v>
      </c>
      <c r="BP386" s="141">
        <v>46043</v>
      </c>
      <c r="BQ386" s="153">
        <v>13997702</v>
      </c>
      <c r="BR386" s="120"/>
      <c r="BS386" s="121"/>
      <c r="BT386" s="107"/>
      <c r="BU386" s="107"/>
      <c r="BV386" s="107"/>
      <c r="BW386" s="107"/>
      <c r="BX386" s="107"/>
      <c r="BY386" s="142"/>
      <c r="BZ386" s="151"/>
      <c r="CA386" s="107"/>
      <c r="CB386" s="107"/>
      <c r="CC386" s="151"/>
      <c r="CD386" s="107"/>
      <c r="CE386" s="107"/>
      <c r="CF386" s="108"/>
      <c r="CG386" s="108"/>
      <c r="CH386" s="108"/>
      <c r="CI386" s="108"/>
      <c r="CJ386" s="108"/>
      <c r="CK386" s="108"/>
      <c r="CL386" s="108"/>
      <c r="CM386" s="108"/>
      <c r="CN386" s="108"/>
      <c r="CO386" s="108"/>
      <c r="CP386" s="121"/>
      <c r="CQ386" s="108"/>
      <c r="CR386" s="108"/>
      <c r="CS386" s="147" t="s">
        <v>741</v>
      </c>
      <c r="CT386" s="122">
        <v>40395013.600000001</v>
      </c>
      <c r="CU386" s="139">
        <v>242</v>
      </c>
      <c r="CV386" s="139" t="s">
        <v>793</v>
      </c>
      <c r="CW386" s="107"/>
      <c r="CX386" s="107"/>
      <c r="CY386" s="143">
        <v>8211</v>
      </c>
      <c r="CZ386" s="143" t="s">
        <v>290</v>
      </c>
      <c r="DA386" s="318">
        <f t="shared" si="18"/>
        <v>13997702</v>
      </c>
      <c r="DB386" s="319">
        <f t="shared" si="19"/>
        <v>0</v>
      </c>
      <c r="DC386" s="318">
        <f t="shared" si="20"/>
        <v>0</v>
      </c>
      <c r="DD386" s="107"/>
      <c r="DE386" s="107"/>
      <c r="DF386" s="107"/>
      <c r="DG386" s="107"/>
      <c r="DH386" s="107"/>
      <c r="DI386" s="107"/>
      <c r="DJ386" s="107"/>
      <c r="DK386" s="107"/>
      <c r="DL386" s="107"/>
      <c r="DM386" s="107"/>
      <c r="DN386" s="107"/>
      <c r="DO386" s="107"/>
      <c r="DP386" s="107"/>
      <c r="DQ386" s="107"/>
      <c r="DR386" s="107"/>
      <c r="DS386" s="107"/>
      <c r="DT386" s="107"/>
      <c r="DU386" s="107"/>
      <c r="DV386" s="107"/>
      <c r="DW386" s="107"/>
      <c r="DX386" s="107"/>
      <c r="DY386" s="107"/>
      <c r="DZ386" s="211" t="s">
        <v>2274</v>
      </c>
      <c r="EA386" s="160" t="s">
        <v>297</v>
      </c>
      <c r="EB386" s="154" t="e">
        <v>#N/A</v>
      </c>
      <c r="EC386" s="142" t="s">
        <v>288</v>
      </c>
    </row>
    <row r="387" spans="1:133" hidden="1" x14ac:dyDescent="0.3">
      <c r="A387" s="145"/>
      <c r="B387" s="145" t="s">
        <v>2275</v>
      </c>
      <c r="C387" s="181">
        <v>40218260</v>
      </c>
      <c r="D387" s="145" t="s">
        <v>645</v>
      </c>
      <c r="E387" s="145" t="s">
        <v>292</v>
      </c>
      <c r="F387" s="145" t="s">
        <v>644</v>
      </c>
      <c r="G387" s="98">
        <v>46043</v>
      </c>
      <c r="H387" s="104">
        <v>13997702</v>
      </c>
      <c r="I387" s="145" t="s">
        <v>2090</v>
      </c>
      <c r="J387" s="98">
        <v>46043</v>
      </c>
      <c r="K387" s="98">
        <v>46218</v>
      </c>
      <c r="L387" s="145" t="s">
        <v>288</v>
      </c>
      <c r="M387" s="145" t="s">
        <v>288</v>
      </c>
      <c r="N387" s="145" t="s">
        <v>288</v>
      </c>
      <c r="O387" s="122">
        <v>6</v>
      </c>
      <c r="P387" s="104">
        <v>3199475</v>
      </c>
      <c r="Q387" s="150">
        <v>46043</v>
      </c>
      <c r="R387" s="141">
        <v>46081</v>
      </c>
      <c r="S387" s="104">
        <v>2399606</v>
      </c>
      <c r="T387" s="101">
        <v>46082</v>
      </c>
      <c r="U387" s="101">
        <v>46112</v>
      </c>
      <c r="V387" s="104">
        <v>2399606</v>
      </c>
      <c r="W387" s="141">
        <v>46113</v>
      </c>
      <c r="X387" s="141">
        <v>46142</v>
      </c>
      <c r="Y387" s="104">
        <v>2399606</v>
      </c>
      <c r="Z387" s="141">
        <v>46143</v>
      </c>
      <c r="AA387" s="141">
        <v>46173</v>
      </c>
      <c r="AB387" s="104">
        <v>2399606</v>
      </c>
      <c r="AC387" s="141">
        <v>46174</v>
      </c>
      <c r="AD387" s="141">
        <v>46203</v>
      </c>
      <c r="AE387" s="102">
        <v>1199803</v>
      </c>
      <c r="AF387" s="141">
        <v>46204</v>
      </c>
      <c r="AG387" s="141">
        <v>46218</v>
      </c>
      <c r="AH387" s="151"/>
      <c r="AI387" s="107"/>
      <c r="AJ387" s="107"/>
      <c r="AK387" s="151"/>
      <c r="AL387" s="107"/>
      <c r="AM387" s="107"/>
      <c r="AN387" s="151"/>
      <c r="AO387" s="107"/>
      <c r="AP387" s="107"/>
      <c r="AQ387" s="151"/>
      <c r="AR387" s="107"/>
      <c r="AS387" s="107"/>
      <c r="AT387" s="151"/>
      <c r="AU387" s="107"/>
      <c r="AV387" s="107"/>
      <c r="AW387" s="151"/>
      <c r="AX387" s="107"/>
      <c r="AY387" s="107"/>
      <c r="AZ387" s="107"/>
      <c r="BA387" s="107"/>
      <c r="BB387" s="107"/>
      <c r="BC387" s="107"/>
      <c r="BD387" s="107"/>
      <c r="BE387" s="107"/>
      <c r="BF387" s="107"/>
      <c r="BG387" s="107"/>
      <c r="BH387" s="107"/>
      <c r="BI387" s="143" t="s">
        <v>278</v>
      </c>
      <c r="BJ387" s="139" t="s">
        <v>332</v>
      </c>
      <c r="BK387" s="143" t="s">
        <v>280</v>
      </c>
      <c r="BL387" s="122">
        <v>91</v>
      </c>
      <c r="BM387" s="141">
        <v>46043</v>
      </c>
      <c r="BN387" s="156">
        <v>2160201100</v>
      </c>
      <c r="BO387" s="139">
        <v>381</v>
      </c>
      <c r="BP387" s="141">
        <v>46043</v>
      </c>
      <c r="BQ387" s="153">
        <v>13997702</v>
      </c>
      <c r="BR387" s="120"/>
      <c r="BS387" s="121"/>
      <c r="BT387" s="107"/>
      <c r="BU387" s="107"/>
      <c r="BV387" s="107"/>
      <c r="BW387" s="107"/>
      <c r="BX387" s="107"/>
      <c r="BY387" s="142"/>
      <c r="BZ387" s="151"/>
      <c r="CA387" s="107"/>
      <c r="CB387" s="107"/>
      <c r="CC387" s="151"/>
      <c r="CD387" s="107"/>
      <c r="CE387" s="107"/>
      <c r="CF387" s="108"/>
      <c r="CG387" s="108"/>
      <c r="CH387" s="108"/>
      <c r="CI387" s="108"/>
      <c r="CJ387" s="108"/>
      <c r="CK387" s="108"/>
      <c r="CL387" s="108"/>
      <c r="CM387" s="108"/>
      <c r="CN387" s="108"/>
      <c r="CO387" s="108"/>
      <c r="CP387" s="108"/>
      <c r="CQ387" s="108"/>
      <c r="CR387" s="108"/>
      <c r="CS387" s="147" t="s">
        <v>742</v>
      </c>
      <c r="CT387" s="149">
        <v>40218260</v>
      </c>
      <c r="CU387" s="139">
        <v>242</v>
      </c>
      <c r="CV387" s="139" t="s">
        <v>794</v>
      </c>
      <c r="CW387" s="107"/>
      <c r="CX387" s="107"/>
      <c r="CY387" s="143">
        <v>8299</v>
      </c>
      <c r="CZ387" s="143" t="s">
        <v>290</v>
      </c>
      <c r="DA387" s="318">
        <f t="shared" si="18"/>
        <v>13997702</v>
      </c>
      <c r="DB387" s="319">
        <f t="shared" si="19"/>
        <v>0</v>
      </c>
      <c r="DC387" s="318">
        <f t="shared" si="20"/>
        <v>0</v>
      </c>
      <c r="DD387" s="107"/>
      <c r="DE387" s="107"/>
      <c r="DF387" s="107"/>
      <c r="DG387" s="107"/>
      <c r="DH387" s="107"/>
      <c r="DI387" s="107"/>
      <c r="DJ387" s="107"/>
      <c r="DK387" s="107"/>
      <c r="DL387" s="107"/>
      <c r="DM387" s="107"/>
      <c r="DN387" s="107"/>
      <c r="DO387" s="107"/>
      <c r="DP387" s="107"/>
      <c r="DQ387" s="107"/>
      <c r="DR387" s="107"/>
      <c r="DS387" s="107"/>
      <c r="DT387" s="107"/>
      <c r="DU387" s="107"/>
      <c r="DV387" s="107"/>
      <c r="DW387" s="107"/>
      <c r="DX387" s="107"/>
      <c r="DY387" s="107"/>
      <c r="DZ387" s="211" t="s">
        <v>2276</v>
      </c>
      <c r="EA387" s="160" t="s">
        <v>297</v>
      </c>
      <c r="EB387" s="154" t="e">
        <v>#N/A</v>
      </c>
      <c r="EC387" s="142" t="s">
        <v>288</v>
      </c>
    </row>
    <row r="388" spans="1:133" hidden="1" x14ac:dyDescent="0.3">
      <c r="A388" s="145"/>
      <c r="B388" s="145" t="s">
        <v>2277</v>
      </c>
      <c r="C388" s="181">
        <v>1121962640</v>
      </c>
      <c r="D388" s="145" t="s">
        <v>1295</v>
      </c>
      <c r="E388" s="145" t="s">
        <v>292</v>
      </c>
      <c r="F388" s="145" t="s">
        <v>644</v>
      </c>
      <c r="G388" s="98">
        <v>46043</v>
      </c>
      <c r="H388" s="104">
        <v>13997702</v>
      </c>
      <c r="I388" s="145" t="s">
        <v>2090</v>
      </c>
      <c r="J388" s="98">
        <v>46043</v>
      </c>
      <c r="K388" s="98">
        <v>46218</v>
      </c>
      <c r="L388" s="145" t="s">
        <v>288</v>
      </c>
      <c r="M388" s="145" t="s">
        <v>288</v>
      </c>
      <c r="N388" s="145" t="s">
        <v>288</v>
      </c>
      <c r="O388" s="122">
        <v>6</v>
      </c>
      <c r="P388" s="104">
        <v>3199475</v>
      </c>
      <c r="Q388" s="150">
        <v>46043</v>
      </c>
      <c r="R388" s="141">
        <v>46081</v>
      </c>
      <c r="S388" s="104">
        <v>2399606</v>
      </c>
      <c r="T388" s="101">
        <v>46082</v>
      </c>
      <c r="U388" s="101">
        <v>46112</v>
      </c>
      <c r="V388" s="104">
        <v>2399606</v>
      </c>
      <c r="W388" s="141">
        <v>46113</v>
      </c>
      <c r="X388" s="141">
        <v>46142</v>
      </c>
      <c r="Y388" s="104">
        <v>2399606</v>
      </c>
      <c r="Z388" s="141">
        <v>46143</v>
      </c>
      <c r="AA388" s="141">
        <v>46173</v>
      </c>
      <c r="AB388" s="104">
        <v>2399606</v>
      </c>
      <c r="AC388" s="141">
        <v>46174</v>
      </c>
      <c r="AD388" s="141">
        <v>46203</v>
      </c>
      <c r="AE388" s="102">
        <v>1199803</v>
      </c>
      <c r="AF388" s="141">
        <v>46204</v>
      </c>
      <c r="AG388" s="141">
        <v>46218</v>
      </c>
      <c r="AH388" s="107"/>
      <c r="AI388" s="141"/>
      <c r="AJ388" s="141"/>
      <c r="AK388" s="151"/>
      <c r="AL388" s="107"/>
      <c r="AM388" s="107"/>
      <c r="AN388" s="151"/>
      <c r="AO388" s="107"/>
      <c r="AP388" s="107"/>
      <c r="AQ388" s="151"/>
      <c r="AR388" s="107"/>
      <c r="AS388" s="107"/>
      <c r="AT388" s="151"/>
      <c r="AU388" s="107"/>
      <c r="AV388" s="107"/>
      <c r="AW388" s="151"/>
      <c r="AX388" s="107"/>
      <c r="AY388" s="107"/>
      <c r="AZ388" s="107"/>
      <c r="BA388" s="107"/>
      <c r="BB388" s="107"/>
      <c r="BC388" s="107"/>
      <c r="BD388" s="107"/>
      <c r="BE388" s="107"/>
      <c r="BF388" s="107"/>
      <c r="BG388" s="107"/>
      <c r="BH388" s="107"/>
      <c r="BI388" s="143" t="s">
        <v>278</v>
      </c>
      <c r="BJ388" s="139" t="s">
        <v>332</v>
      </c>
      <c r="BK388" s="143" t="s">
        <v>280</v>
      </c>
      <c r="BL388" s="122">
        <v>91</v>
      </c>
      <c r="BM388" s="141">
        <v>46043</v>
      </c>
      <c r="BN388" s="156">
        <v>2160201100</v>
      </c>
      <c r="BO388" s="139">
        <v>482</v>
      </c>
      <c r="BP388" s="141">
        <v>46043</v>
      </c>
      <c r="BQ388" s="153">
        <v>13997702</v>
      </c>
      <c r="BR388" s="120"/>
      <c r="BS388" s="121"/>
      <c r="BT388" s="107"/>
      <c r="BU388" s="107"/>
      <c r="BV388" s="107"/>
      <c r="BW388" s="107"/>
      <c r="BX388" s="107"/>
      <c r="BY388" s="142"/>
      <c r="BZ388" s="151"/>
      <c r="CA388" s="107"/>
      <c r="CB388" s="107"/>
      <c r="CC388" s="151"/>
      <c r="CD388" s="107"/>
      <c r="CE388" s="107"/>
      <c r="CF388" s="108"/>
      <c r="CG388" s="108"/>
      <c r="CH388" s="108"/>
      <c r="CI388" s="108"/>
      <c r="CJ388" s="108"/>
      <c r="CK388" s="108"/>
      <c r="CL388" s="108"/>
      <c r="CM388" s="108"/>
      <c r="CN388" s="108"/>
      <c r="CO388" s="108"/>
      <c r="CP388" s="121"/>
      <c r="CQ388" s="108"/>
      <c r="CR388" s="108"/>
      <c r="CS388" s="147" t="s">
        <v>741</v>
      </c>
      <c r="CT388" s="148">
        <v>1121962640</v>
      </c>
      <c r="CU388" s="139">
        <v>242</v>
      </c>
      <c r="CV388" s="139" t="s">
        <v>1154</v>
      </c>
      <c r="CW388" s="107"/>
      <c r="CX388" s="107"/>
      <c r="CY388" s="217">
        <v>8299</v>
      </c>
      <c r="CZ388" s="217" t="s">
        <v>290</v>
      </c>
      <c r="DA388" s="318">
        <f t="shared" si="18"/>
        <v>13997702</v>
      </c>
      <c r="DB388" s="319">
        <f t="shared" si="19"/>
        <v>0</v>
      </c>
      <c r="DC388" s="318">
        <f t="shared" si="20"/>
        <v>0</v>
      </c>
      <c r="DD388" s="107"/>
      <c r="DE388" s="107"/>
      <c r="DF388" s="107"/>
      <c r="DG388" s="107"/>
      <c r="DH388" s="107"/>
      <c r="DI388" s="107"/>
      <c r="DJ388" s="107"/>
      <c r="DK388" s="107"/>
      <c r="DL388" s="107"/>
      <c r="DM388" s="107"/>
      <c r="DN388" s="107"/>
      <c r="DO388" s="107"/>
      <c r="DP388" s="107"/>
      <c r="DQ388" s="107"/>
      <c r="DR388" s="107"/>
      <c r="DS388" s="107"/>
      <c r="DT388" s="107"/>
      <c r="DU388" s="107"/>
      <c r="DV388" s="107"/>
      <c r="DW388" s="107"/>
      <c r="DX388" s="107"/>
      <c r="DY388" s="107"/>
      <c r="DZ388" s="211" t="s">
        <v>2278</v>
      </c>
      <c r="EA388" s="160" t="s">
        <v>297</v>
      </c>
      <c r="EB388" s="154" t="e">
        <v>#N/A</v>
      </c>
      <c r="EC388" s="142" t="s">
        <v>288</v>
      </c>
    </row>
    <row r="389" spans="1:133" hidden="1" x14ac:dyDescent="0.3">
      <c r="A389" s="145"/>
      <c r="B389" s="145" t="s">
        <v>2279</v>
      </c>
      <c r="C389" s="181">
        <v>52768588</v>
      </c>
      <c r="D389" s="145" t="s">
        <v>1331</v>
      </c>
      <c r="E389" s="145" t="s">
        <v>292</v>
      </c>
      <c r="F389" s="145" t="s">
        <v>644</v>
      </c>
      <c r="G389" s="98">
        <v>46043</v>
      </c>
      <c r="H389" s="104">
        <v>13997702</v>
      </c>
      <c r="I389" s="145" t="s">
        <v>2090</v>
      </c>
      <c r="J389" s="98">
        <v>46043</v>
      </c>
      <c r="K389" s="98">
        <v>46218</v>
      </c>
      <c r="L389" s="145" t="s">
        <v>288</v>
      </c>
      <c r="M389" s="145" t="s">
        <v>288</v>
      </c>
      <c r="N389" s="145" t="s">
        <v>288</v>
      </c>
      <c r="O389" s="122">
        <v>6</v>
      </c>
      <c r="P389" s="104">
        <v>3199475</v>
      </c>
      <c r="Q389" s="150">
        <v>46043</v>
      </c>
      <c r="R389" s="141">
        <v>46081</v>
      </c>
      <c r="S389" s="104">
        <v>2399606</v>
      </c>
      <c r="T389" s="101">
        <v>46082</v>
      </c>
      <c r="U389" s="101">
        <v>46112</v>
      </c>
      <c r="V389" s="104">
        <v>2399606</v>
      </c>
      <c r="W389" s="141">
        <v>46113</v>
      </c>
      <c r="X389" s="141">
        <v>46142</v>
      </c>
      <c r="Y389" s="104">
        <v>2399606</v>
      </c>
      <c r="Z389" s="141">
        <v>46143</v>
      </c>
      <c r="AA389" s="141">
        <v>46173</v>
      </c>
      <c r="AB389" s="104">
        <v>2399606</v>
      </c>
      <c r="AC389" s="141">
        <v>46174</v>
      </c>
      <c r="AD389" s="141">
        <v>46203</v>
      </c>
      <c r="AE389" s="102">
        <v>1199803</v>
      </c>
      <c r="AF389" s="141">
        <v>46204</v>
      </c>
      <c r="AG389" s="141">
        <v>46218</v>
      </c>
      <c r="AH389" s="107"/>
      <c r="AI389" s="141"/>
      <c r="AJ389" s="141"/>
      <c r="AK389" s="151"/>
      <c r="AL389" s="107"/>
      <c r="AM389" s="107"/>
      <c r="AN389" s="151"/>
      <c r="AO389" s="107"/>
      <c r="AP389" s="107"/>
      <c r="AQ389" s="151"/>
      <c r="AR389" s="107"/>
      <c r="AS389" s="107"/>
      <c r="AT389" s="151"/>
      <c r="AU389" s="107"/>
      <c r="AV389" s="107"/>
      <c r="AW389" s="151"/>
      <c r="AX389" s="107"/>
      <c r="AY389" s="107"/>
      <c r="AZ389" s="107"/>
      <c r="BA389" s="107"/>
      <c r="BB389" s="107"/>
      <c r="BC389" s="107"/>
      <c r="BD389" s="107"/>
      <c r="BE389" s="107"/>
      <c r="BF389" s="107"/>
      <c r="BG389" s="107"/>
      <c r="BH389" s="107"/>
      <c r="BI389" s="143" t="s">
        <v>278</v>
      </c>
      <c r="BJ389" s="139" t="s">
        <v>332</v>
      </c>
      <c r="BK389" s="143" t="s">
        <v>280</v>
      </c>
      <c r="BL389" s="122">
        <v>91</v>
      </c>
      <c r="BM389" s="141">
        <v>46043</v>
      </c>
      <c r="BN389" s="156">
        <v>2160201100</v>
      </c>
      <c r="BO389" s="139">
        <v>405</v>
      </c>
      <c r="BP389" s="141">
        <v>46043</v>
      </c>
      <c r="BQ389" s="153">
        <v>13997702</v>
      </c>
      <c r="BR389" s="120"/>
      <c r="BS389" s="121"/>
      <c r="BT389" s="107"/>
      <c r="BU389" s="107"/>
      <c r="BV389" s="107"/>
      <c r="BW389" s="107"/>
      <c r="BX389" s="107"/>
      <c r="BY389" s="142"/>
      <c r="BZ389" s="151"/>
      <c r="CA389" s="107"/>
      <c r="CB389" s="107"/>
      <c r="CC389" s="151"/>
      <c r="CD389" s="107"/>
      <c r="CE389" s="107"/>
      <c r="CF389" s="108"/>
      <c r="CG389" s="108"/>
      <c r="CH389" s="108"/>
      <c r="CI389" s="108"/>
      <c r="CJ389" s="108"/>
      <c r="CK389" s="108"/>
      <c r="CL389" s="108"/>
      <c r="CM389" s="108"/>
      <c r="CN389" s="108"/>
      <c r="CO389" s="108"/>
      <c r="CP389" s="121"/>
      <c r="CQ389" s="108"/>
      <c r="CR389" s="108"/>
      <c r="CS389" s="147" t="s">
        <v>741</v>
      </c>
      <c r="CT389" s="149">
        <v>52768588</v>
      </c>
      <c r="CU389" s="139">
        <v>242</v>
      </c>
      <c r="CV389" s="139" t="s">
        <v>1332</v>
      </c>
      <c r="CW389" s="107"/>
      <c r="CX389" s="107"/>
      <c r="CY389" s="145">
        <v>7490</v>
      </c>
      <c r="CZ389" s="140" t="s">
        <v>290</v>
      </c>
      <c r="DA389" s="318">
        <f t="shared" si="18"/>
        <v>13997702</v>
      </c>
      <c r="DB389" s="319">
        <f t="shared" si="19"/>
        <v>0</v>
      </c>
      <c r="DC389" s="318">
        <f t="shared" si="20"/>
        <v>0</v>
      </c>
      <c r="DD389" s="107"/>
      <c r="DE389" s="107"/>
      <c r="DF389" s="107"/>
      <c r="DG389" s="107"/>
      <c r="DH389" s="107"/>
      <c r="DI389" s="107"/>
      <c r="DJ389" s="107"/>
      <c r="DK389" s="107"/>
      <c r="DL389" s="107"/>
      <c r="DM389" s="107"/>
      <c r="DN389" s="107"/>
      <c r="DO389" s="107"/>
      <c r="DP389" s="107"/>
      <c r="DQ389" s="107"/>
      <c r="DR389" s="107"/>
      <c r="DS389" s="107"/>
      <c r="DT389" s="107"/>
      <c r="DU389" s="107"/>
      <c r="DV389" s="107"/>
      <c r="DW389" s="107"/>
      <c r="DX389" s="107"/>
      <c r="DY389" s="107"/>
      <c r="DZ389" s="211" t="s">
        <v>2280</v>
      </c>
      <c r="EA389" s="160" t="s">
        <v>297</v>
      </c>
      <c r="EB389" s="154" t="e">
        <v>#N/A</v>
      </c>
      <c r="EC389" s="142" t="s">
        <v>288</v>
      </c>
    </row>
    <row r="390" spans="1:133" hidden="1" x14ac:dyDescent="0.3">
      <c r="A390" s="145"/>
      <c r="B390" s="145" t="s">
        <v>2281</v>
      </c>
      <c r="C390" s="181">
        <v>40382841</v>
      </c>
      <c r="D390" s="145" t="s">
        <v>659</v>
      </c>
      <c r="E390" s="145" t="s">
        <v>292</v>
      </c>
      <c r="F390" s="145" t="s">
        <v>660</v>
      </c>
      <c r="G390" s="98">
        <v>46043</v>
      </c>
      <c r="H390" s="104">
        <v>11758069</v>
      </c>
      <c r="I390" s="145" t="s">
        <v>1086</v>
      </c>
      <c r="J390" s="98">
        <v>46043</v>
      </c>
      <c r="K390" s="98">
        <v>46189</v>
      </c>
      <c r="L390" s="145" t="s">
        <v>288</v>
      </c>
      <c r="M390" s="145" t="s">
        <v>288</v>
      </c>
      <c r="N390" s="145" t="s">
        <v>288</v>
      </c>
      <c r="O390" s="122">
        <v>5</v>
      </c>
      <c r="P390" s="104">
        <v>3279462</v>
      </c>
      <c r="Q390" s="150">
        <v>46043</v>
      </c>
      <c r="R390" s="141">
        <v>46081</v>
      </c>
      <c r="S390" s="104">
        <v>2399606</v>
      </c>
      <c r="T390" s="101">
        <v>46082</v>
      </c>
      <c r="U390" s="101">
        <v>46112</v>
      </c>
      <c r="V390" s="104">
        <v>2399606</v>
      </c>
      <c r="W390" s="141">
        <v>46113</v>
      </c>
      <c r="X390" s="141">
        <v>46142</v>
      </c>
      <c r="Y390" s="104">
        <v>2399606</v>
      </c>
      <c r="Z390" s="141">
        <v>46143</v>
      </c>
      <c r="AA390" s="141">
        <v>46173</v>
      </c>
      <c r="AB390" s="104">
        <v>1279789</v>
      </c>
      <c r="AC390" s="141">
        <v>46174</v>
      </c>
      <c r="AD390" s="141">
        <v>46189</v>
      </c>
      <c r="AE390" s="102"/>
      <c r="AF390" s="141"/>
      <c r="AG390" s="141"/>
      <c r="AH390" s="151"/>
      <c r="AI390" s="107"/>
      <c r="AJ390" s="107"/>
      <c r="AK390" s="151"/>
      <c r="AL390" s="107"/>
      <c r="AM390" s="107"/>
      <c r="AN390" s="151"/>
      <c r="AO390" s="107"/>
      <c r="AP390" s="107"/>
      <c r="AQ390" s="151"/>
      <c r="AR390" s="107"/>
      <c r="AS390" s="107"/>
      <c r="AT390" s="151"/>
      <c r="AU390" s="107"/>
      <c r="AV390" s="107"/>
      <c r="AW390" s="151"/>
      <c r="AX390" s="107"/>
      <c r="AY390" s="107"/>
      <c r="AZ390" s="107"/>
      <c r="BA390" s="107"/>
      <c r="BB390" s="107"/>
      <c r="BC390" s="107"/>
      <c r="BD390" s="107"/>
      <c r="BE390" s="107"/>
      <c r="BF390" s="107"/>
      <c r="BG390" s="107"/>
      <c r="BH390" s="107"/>
      <c r="BI390" s="143" t="s">
        <v>278</v>
      </c>
      <c r="BJ390" s="139" t="s">
        <v>332</v>
      </c>
      <c r="BK390" s="143" t="s">
        <v>280</v>
      </c>
      <c r="BL390" s="122">
        <v>91</v>
      </c>
      <c r="BM390" s="141">
        <v>46043</v>
      </c>
      <c r="BN390" s="156">
        <v>2160201100</v>
      </c>
      <c r="BO390" s="139">
        <v>389</v>
      </c>
      <c r="BP390" s="141">
        <v>46043</v>
      </c>
      <c r="BQ390" s="153">
        <v>11758069</v>
      </c>
      <c r="BR390" s="120"/>
      <c r="BS390" s="121"/>
      <c r="BT390" s="107"/>
      <c r="BU390" s="107"/>
      <c r="BV390" s="107"/>
      <c r="BW390" s="107"/>
      <c r="BX390" s="107"/>
      <c r="BY390" s="142"/>
      <c r="BZ390" s="151"/>
      <c r="CA390" s="107"/>
      <c r="CB390" s="107"/>
      <c r="CC390" s="151"/>
      <c r="CD390" s="107"/>
      <c r="CE390" s="107"/>
      <c r="CF390" s="108"/>
      <c r="CG390" s="108"/>
      <c r="CH390" s="108"/>
      <c r="CI390" s="108"/>
      <c r="CJ390" s="108"/>
      <c r="CK390" s="108"/>
      <c r="CL390" s="108"/>
      <c r="CM390" s="108"/>
      <c r="CN390" s="108"/>
      <c r="CO390" s="108"/>
      <c r="CP390" s="108"/>
      <c r="CQ390" s="108"/>
      <c r="CR390" s="108"/>
      <c r="CS390" s="147" t="s">
        <v>747</v>
      </c>
      <c r="CT390" s="149">
        <v>40382841</v>
      </c>
      <c r="CU390" s="139">
        <v>189</v>
      </c>
      <c r="CV390" s="139" t="s">
        <v>799</v>
      </c>
      <c r="CW390" s="107"/>
      <c r="CX390" s="107"/>
      <c r="CY390" s="143">
        <v>4761</v>
      </c>
      <c r="CZ390" s="143" t="s">
        <v>290</v>
      </c>
      <c r="DA390" s="318">
        <f t="shared" si="18"/>
        <v>11758069</v>
      </c>
      <c r="DB390" s="319">
        <f t="shared" si="19"/>
        <v>0</v>
      </c>
      <c r="DC390" s="318">
        <f t="shared" si="20"/>
        <v>0</v>
      </c>
      <c r="DD390" s="107"/>
      <c r="DE390" s="107"/>
      <c r="DF390" s="107"/>
      <c r="DG390" s="107"/>
      <c r="DH390" s="107"/>
      <c r="DI390" s="107"/>
      <c r="DJ390" s="107"/>
      <c r="DK390" s="107"/>
      <c r="DL390" s="107"/>
      <c r="DM390" s="107"/>
      <c r="DN390" s="107"/>
      <c r="DO390" s="107"/>
      <c r="DP390" s="107"/>
      <c r="DQ390" s="107"/>
      <c r="DR390" s="107"/>
      <c r="DS390" s="107"/>
      <c r="DT390" s="107"/>
      <c r="DU390" s="107"/>
      <c r="DV390" s="107"/>
      <c r="DW390" s="107"/>
      <c r="DX390" s="107"/>
      <c r="DY390" s="107"/>
      <c r="DZ390" s="211" t="s">
        <v>2282</v>
      </c>
      <c r="EA390" s="160" t="s">
        <v>282</v>
      </c>
      <c r="EB390" s="154" t="e">
        <v>#N/A</v>
      </c>
      <c r="EC390" s="142" t="s">
        <v>288</v>
      </c>
    </row>
    <row r="391" spans="1:133" hidden="1" x14ac:dyDescent="0.3">
      <c r="A391" s="145"/>
      <c r="B391" s="145" t="s">
        <v>2283</v>
      </c>
      <c r="C391" s="183">
        <v>40325585</v>
      </c>
      <c r="D391" s="145" t="s">
        <v>661</v>
      </c>
      <c r="E391" s="145" t="s">
        <v>292</v>
      </c>
      <c r="F391" s="107" t="s">
        <v>662</v>
      </c>
      <c r="G391" s="98">
        <v>46043</v>
      </c>
      <c r="H391" s="104">
        <v>11758069</v>
      </c>
      <c r="I391" s="145" t="s">
        <v>1086</v>
      </c>
      <c r="J391" s="98">
        <v>46043</v>
      </c>
      <c r="K391" s="98">
        <v>46189</v>
      </c>
      <c r="L391" s="145" t="s">
        <v>288</v>
      </c>
      <c r="M391" s="145" t="s">
        <v>288</v>
      </c>
      <c r="N391" s="145" t="s">
        <v>288</v>
      </c>
      <c r="O391" s="122">
        <v>5</v>
      </c>
      <c r="P391" s="104">
        <v>3279462</v>
      </c>
      <c r="Q391" s="150">
        <v>46043</v>
      </c>
      <c r="R391" s="141">
        <v>46081</v>
      </c>
      <c r="S391" s="104">
        <v>2399606</v>
      </c>
      <c r="T391" s="101">
        <v>46082</v>
      </c>
      <c r="U391" s="101">
        <v>46112</v>
      </c>
      <c r="V391" s="104">
        <v>2399606</v>
      </c>
      <c r="W391" s="141">
        <v>46113</v>
      </c>
      <c r="X391" s="141">
        <v>46142</v>
      </c>
      <c r="Y391" s="104">
        <v>2399606</v>
      </c>
      <c r="Z391" s="141">
        <v>46143</v>
      </c>
      <c r="AA391" s="141">
        <v>46173</v>
      </c>
      <c r="AB391" s="104">
        <v>1279789</v>
      </c>
      <c r="AC391" s="141">
        <v>46174</v>
      </c>
      <c r="AD391" s="141">
        <v>46189</v>
      </c>
      <c r="AE391" s="102"/>
      <c r="AF391" s="141"/>
      <c r="AG391" s="141"/>
      <c r="AH391" s="107"/>
      <c r="AI391" s="141"/>
      <c r="AJ391" s="141"/>
      <c r="AK391" s="151"/>
      <c r="AL391" s="107"/>
      <c r="AM391" s="107"/>
      <c r="AN391" s="151"/>
      <c r="AO391" s="107"/>
      <c r="AP391" s="107"/>
      <c r="AQ391" s="151"/>
      <c r="AR391" s="107"/>
      <c r="AS391" s="107"/>
      <c r="AT391" s="151"/>
      <c r="AU391" s="107"/>
      <c r="AV391" s="107"/>
      <c r="AW391" s="151"/>
      <c r="AX391" s="107"/>
      <c r="AY391" s="107"/>
      <c r="AZ391" s="107"/>
      <c r="BA391" s="107"/>
      <c r="BB391" s="107"/>
      <c r="BC391" s="107"/>
      <c r="BD391" s="107"/>
      <c r="BE391" s="107"/>
      <c r="BF391" s="107"/>
      <c r="BG391" s="107"/>
      <c r="BH391" s="107"/>
      <c r="BI391" s="143" t="s">
        <v>278</v>
      </c>
      <c r="BJ391" s="139" t="s">
        <v>332</v>
      </c>
      <c r="BK391" s="143" t="s">
        <v>280</v>
      </c>
      <c r="BL391" s="122">
        <v>91</v>
      </c>
      <c r="BM391" s="141">
        <v>46043</v>
      </c>
      <c r="BN391" s="156">
        <v>2160201100</v>
      </c>
      <c r="BO391" s="139">
        <v>382</v>
      </c>
      <c r="BP391" s="141">
        <v>46043</v>
      </c>
      <c r="BQ391" s="153">
        <v>11758069</v>
      </c>
      <c r="BR391" s="120"/>
      <c r="BS391" s="121"/>
      <c r="BT391" s="107"/>
      <c r="BU391" s="107"/>
      <c r="BV391" s="107"/>
      <c r="BW391" s="107"/>
      <c r="BX391" s="107"/>
      <c r="BY391" s="142"/>
      <c r="BZ391" s="151"/>
      <c r="CA391" s="107"/>
      <c r="CB391" s="107"/>
      <c r="CC391" s="151"/>
      <c r="CD391" s="107"/>
      <c r="CE391" s="107"/>
      <c r="CF391" s="108"/>
      <c r="CG391" s="108"/>
      <c r="CH391" s="108"/>
      <c r="CI391" s="108"/>
      <c r="CJ391" s="108"/>
      <c r="CK391" s="108"/>
      <c r="CL391" s="108"/>
      <c r="CM391" s="108"/>
      <c r="CN391" s="108"/>
      <c r="CO391" s="108"/>
      <c r="CP391" s="121"/>
      <c r="CQ391" s="108"/>
      <c r="CR391" s="108"/>
      <c r="CS391" s="147" t="s">
        <v>748</v>
      </c>
      <c r="CT391" s="149">
        <v>40325585.799999997</v>
      </c>
      <c r="CU391" s="139">
        <v>189</v>
      </c>
      <c r="CV391" s="139">
        <v>320401</v>
      </c>
      <c r="CW391" s="107"/>
      <c r="CX391" s="107"/>
      <c r="CY391" s="143">
        <v>7490</v>
      </c>
      <c r="CZ391" s="143" t="s">
        <v>290</v>
      </c>
      <c r="DA391" s="318">
        <f t="shared" si="18"/>
        <v>11758069</v>
      </c>
      <c r="DB391" s="319">
        <f t="shared" si="19"/>
        <v>0</v>
      </c>
      <c r="DC391" s="318">
        <f t="shared" si="20"/>
        <v>0</v>
      </c>
      <c r="DD391" s="107"/>
      <c r="DE391" s="107"/>
      <c r="DF391" s="107"/>
      <c r="DG391" s="107"/>
      <c r="DH391" s="107"/>
      <c r="DI391" s="107"/>
      <c r="DJ391" s="107"/>
      <c r="DK391" s="107"/>
      <c r="DL391" s="107"/>
      <c r="DM391" s="107"/>
      <c r="DN391" s="107"/>
      <c r="DO391" s="107"/>
      <c r="DP391" s="107"/>
      <c r="DQ391" s="107"/>
      <c r="DR391" s="107"/>
      <c r="DS391" s="107"/>
      <c r="DT391" s="107"/>
      <c r="DU391" s="107"/>
      <c r="DV391" s="107"/>
      <c r="DW391" s="107"/>
      <c r="DX391" s="107"/>
      <c r="DY391" s="107"/>
      <c r="DZ391" s="211" t="s">
        <v>2284</v>
      </c>
      <c r="EA391" s="160" t="s">
        <v>282</v>
      </c>
      <c r="EB391" s="154" t="e">
        <v>#N/A</v>
      </c>
      <c r="EC391" s="142" t="s">
        <v>288</v>
      </c>
    </row>
    <row r="392" spans="1:133" hidden="1" x14ac:dyDescent="0.3">
      <c r="A392" s="107"/>
      <c r="B392" s="145" t="s">
        <v>2285</v>
      </c>
      <c r="C392" s="181">
        <v>40389413</v>
      </c>
      <c r="D392" s="145" t="s">
        <v>878</v>
      </c>
      <c r="E392" s="145" t="s">
        <v>292</v>
      </c>
      <c r="F392" s="145" t="s">
        <v>879</v>
      </c>
      <c r="G392" s="98">
        <v>46043</v>
      </c>
      <c r="H392" s="104">
        <v>11758069</v>
      </c>
      <c r="I392" s="145" t="s">
        <v>1086</v>
      </c>
      <c r="J392" s="98">
        <v>46043</v>
      </c>
      <c r="K392" s="98">
        <v>46189</v>
      </c>
      <c r="L392" s="145" t="s">
        <v>288</v>
      </c>
      <c r="M392" s="145" t="s">
        <v>288</v>
      </c>
      <c r="N392" s="145" t="s">
        <v>288</v>
      </c>
      <c r="O392" s="122">
        <v>5</v>
      </c>
      <c r="P392" s="104">
        <v>3279462</v>
      </c>
      <c r="Q392" s="150">
        <v>46043</v>
      </c>
      <c r="R392" s="141">
        <v>46081</v>
      </c>
      <c r="S392" s="104">
        <v>2399606</v>
      </c>
      <c r="T392" s="101">
        <v>46082</v>
      </c>
      <c r="U392" s="101">
        <v>46112</v>
      </c>
      <c r="V392" s="104">
        <v>2399606</v>
      </c>
      <c r="W392" s="141">
        <v>46113</v>
      </c>
      <c r="X392" s="141">
        <v>46142</v>
      </c>
      <c r="Y392" s="104">
        <v>2399606</v>
      </c>
      <c r="Z392" s="141">
        <v>46143</v>
      </c>
      <c r="AA392" s="141">
        <v>46173</v>
      </c>
      <c r="AB392" s="104">
        <v>1279789</v>
      </c>
      <c r="AC392" s="141">
        <v>46174</v>
      </c>
      <c r="AD392" s="141">
        <v>46189</v>
      </c>
      <c r="AE392" s="102"/>
      <c r="AF392" s="141"/>
      <c r="AG392" s="141"/>
      <c r="AH392" s="151"/>
      <c r="AI392" s="107"/>
      <c r="AJ392" s="107"/>
      <c r="AK392" s="151"/>
      <c r="AL392" s="107"/>
      <c r="AM392" s="107"/>
      <c r="AN392" s="151"/>
      <c r="AO392" s="107"/>
      <c r="AP392" s="107"/>
      <c r="AQ392" s="151"/>
      <c r="AR392" s="107"/>
      <c r="AS392" s="107"/>
      <c r="AT392" s="151"/>
      <c r="AU392" s="107"/>
      <c r="AV392" s="107"/>
      <c r="AW392" s="151"/>
      <c r="AX392" s="107"/>
      <c r="AY392" s="107"/>
      <c r="AZ392" s="107"/>
      <c r="BA392" s="107"/>
      <c r="BB392" s="107"/>
      <c r="BC392" s="107"/>
      <c r="BD392" s="107"/>
      <c r="BE392" s="107"/>
      <c r="BF392" s="107"/>
      <c r="BG392" s="107"/>
      <c r="BH392" s="107"/>
      <c r="BI392" s="143" t="s">
        <v>278</v>
      </c>
      <c r="BJ392" s="139" t="s">
        <v>332</v>
      </c>
      <c r="BK392" s="143" t="s">
        <v>280</v>
      </c>
      <c r="BL392" s="122">
        <v>91</v>
      </c>
      <c r="BM392" s="141">
        <v>46043</v>
      </c>
      <c r="BN392" s="156">
        <v>2160201100</v>
      </c>
      <c r="BO392" s="139">
        <v>391</v>
      </c>
      <c r="BP392" s="141">
        <v>46043</v>
      </c>
      <c r="BQ392" s="153">
        <v>11758069</v>
      </c>
      <c r="BR392" s="120"/>
      <c r="BS392" s="121"/>
      <c r="BT392" s="107"/>
      <c r="BU392" s="107"/>
      <c r="BV392" s="107"/>
      <c r="BW392" s="107"/>
      <c r="BX392" s="107"/>
      <c r="BY392" s="142"/>
      <c r="BZ392" s="151"/>
      <c r="CA392" s="107"/>
      <c r="CB392" s="107"/>
      <c r="CC392" s="151"/>
      <c r="CD392" s="107"/>
      <c r="CE392" s="107"/>
      <c r="CF392" s="108"/>
      <c r="CG392" s="108"/>
      <c r="CH392" s="108"/>
      <c r="CI392" s="108"/>
      <c r="CJ392" s="108"/>
      <c r="CK392" s="108"/>
      <c r="CL392" s="108"/>
      <c r="CM392" s="108"/>
      <c r="CN392" s="108"/>
      <c r="CO392" s="108"/>
      <c r="CP392" s="108"/>
      <c r="CQ392" s="108"/>
      <c r="CR392" s="108"/>
      <c r="CS392" s="147" t="s">
        <v>946</v>
      </c>
      <c r="CT392" s="148">
        <v>40389413.399999999</v>
      </c>
      <c r="CU392" s="139">
        <v>231</v>
      </c>
      <c r="CV392" s="139" t="s">
        <v>926</v>
      </c>
      <c r="CW392" s="107"/>
      <c r="CX392" s="107"/>
      <c r="CY392" s="143">
        <v>8299</v>
      </c>
      <c r="CZ392" s="143" t="s">
        <v>290</v>
      </c>
      <c r="DA392" s="318">
        <f t="shared" si="18"/>
        <v>11758069</v>
      </c>
      <c r="DB392" s="319">
        <f t="shared" si="19"/>
        <v>0</v>
      </c>
      <c r="DC392" s="318">
        <f t="shared" si="20"/>
        <v>0</v>
      </c>
      <c r="DD392" s="107"/>
      <c r="DE392" s="107"/>
      <c r="DF392" s="107"/>
      <c r="DG392" s="107"/>
      <c r="DH392" s="107"/>
      <c r="DI392" s="107"/>
      <c r="DJ392" s="107"/>
      <c r="DK392" s="107"/>
      <c r="DL392" s="107"/>
      <c r="DM392" s="107"/>
      <c r="DN392" s="107"/>
      <c r="DO392" s="107"/>
      <c r="DP392" s="107"/>
      <c r="DQ392" s="107"/>
      <c r="DR392" s="107"/>
      <c r="DS392" s="107"/>
      <c r="DT392" s="107"/>
      <c r="DU392" s="107"/>
      <c r="DV392" s="107"/>
      <c r="DW392" s="107"/>
      <c r="DX392" s="107"/>
      <c r="DY392" s="107"/>
      <c r="DZ392" s="211" t="s">
        <v>2286</v>
      </c>
      <c r="EA392" s="160" t="s">
        <v>282</v>
      </c>
      <c r="EB392" s="154" t="e">
        <v>#N/A</v>
      </c>
      <c r="EC392" s="142" t="s">
        <v>288</v>
      </c>
    </row>
    <row r="393" spans="1:133" hidden="1" x14ac:dyDescent="0.3">
      <c r="A393" s="145"/>
      <c r="B393" s="145" t="s">
        <v>2287</v>
      </c>
      <c r="C393" s="181">
        <v>40401855</v>
      </c>
      <c r="D393" s="145" t="s">
        <v>880</v>
      </c>
      <c r="E393" s="145" t="s">
        <v>292</v>
      </c>
      <c r="F393" s="145" t="s">
        <v>881</v>
      </c>
      <c r="G393" s="98">
        <v>46043</v>
      </c>
      <c r="H393" s="104">
        <v>11758069</v>
      </c>
      <c r="I393" s="145" t="s">
        <v>1086</v>
      </c>
      <c r="J393" s="98">
        <v>46043</v>
      </c>
      <c r="K393" s="98">
        <v>46189</v>
      </c>
      <c r="L393" s="145" t="s">
        <v>288</v>
      </c>
      <c r="M393" s="145" t="s">
        <v>288</v>
      </c>
      <c r="N393" s="145" t="s">
        <v>288</v>
      </c>
      <c r="O393" s="122">
        <v>5</v>
      </c>
      <c r="P393" s="104">
        <v>3279462</v>
      </c>
      <c r="Q393" s="150">
        <v>46043</v>
      </c>
      <c r="R393" s="141">
        <v>46081</v>
      </c>
      <c r="S393" s="104">
        <v>2399606</v>
      </c>
      <c r="T393" s="101">
        <v>46082</v>
      </c>
      <c r="U393" s="101">
        <v>46112</v>
      </c>
      <c r="V393" s="104">
        <v>2399606</v>
      </c>
      <c r="W393" s="141">
        <v>46113</v>
      </c>
      <c r="X393" s="141">
        <v>46142</v>
      </c>
      <c r="Y393" s="104">
        <v>2399606</v>
      </c>
      <c r="Z393" s="141">
        <v>46143</v>
      </c>
      <c r="AA393" s="141">
        <v>46173</v>
      </c>
      <c r="AB393" s="104">
        <v>1279789</v>
      </c>
      <c r="AC393" s="141">
        <v>46174</v>
      </c>
      <c r="AD393" s="141">
        <v>46189</v>
      </c>
      <c r="AE393" s="102"/>
      <c r="AF393" s="141"/>
      <c r="AG393" s="141"/>
      <c r="AH393" s="107"/>
      <c r="AI393" s="141"/>
      <c r="AJ393" s="141"/>
      <c r="AK393" s="151"/>
      <c r="AL393" s="107"/>
      <c r="AM393" s="107"/>
      <c r="AN393" s="151"/>
      <c r="AO393" s="107"/>
      <c r="AP393" s="107"/>
      <c r="AQ393" s="151"/>
      <c r="AR393" s="107"/>
      <c r="AS393" s="107"/>
      <c r="AT393" s="151"/>
      <c r="AU393" s="107"/>
      <c r="AV393" s="107"/>
      <c r="AW393" s="151"/>
      <c r="AX393" s="107"/>
      <c r="AY393" s="107"/>
      <c r="AZ393" s="107"/>
      <c r="BA393" s="107"/>
      <c r="BB393" s="107"/>
      <c r="BC393" s="107"/>
      <c r="BD393" s="107"/>
      <c r="BE393" s="107"/>
      <c r="BF393" s="107"/>
      <c r="BG393" s="107"/>
      <c r="BH393" s="107"/>
      <c r="BI393" s="143" t="s">
        <v>278</v>
      </c>
      <c r="BJ393" s="139" t="s">
        <v>332</v>
      </c>
      <c r="BK393" s="143" t="s">
        <v>280</v>
      </c>
      <c r="BL393" s="122">
        <v>91</v>
      </c>
      <c r="BM393" s="141">
        <v>46043</v>
      </c>
      <c r="BN393" s="156">
        <v>2160201100</v>
      </c>
      <c r="BO393" s="139">
        <v>396</v>
      </c>
      <c r="BP393" s="141">
        <v>46043</v>
      </c>
      <c r="BQ393" s="153">
        <v>11758069</v>
      </c>
      <c r="BR393" s="120"/>
      <c r="BS393" s="121"/>
      <c r="BT393" s="107"/>
      <c r="BU393" s="107"/>
      <c r="BV393" s="107"/>
      <c r="BW393" s="107"/>
      <c r="BX393" s="107"/>
      <c r="BY393" s="142"/>
      <c r="BZ393" s="151"/>
      <c r="CA393" s="107"/>
      <c r="CB393" s="107"/>
      <c r="CC393" s="151"/>
      <c r="CD393" s="107"/>
      <c r="CE393" s="107"/>
      <c r="CF393" s="108"/>
      <c r="CG393" s="108"/>
      <c r="CH393" s="108"/>
      <c r="CI393" s="108"/>
      <c r="CJ393" s="108"/>
      <c r="CK393" s="108"/>
      <c r="CL393" s="108"/>
      <c r="CM393" s="108"/>
      <c r="CN393" s="108"/>
      <c r="CO393" s="108"/>
      <c r="CP393" s="121"/>
      <c r="CQ393" s="108"/>
      <c r="CR393" s="108"/>
      <c r="CS393" s="147" t="s">
        <v>947</v>
      </c>
      <c r="CT393" s="148">
        <v>40401855</v>
      </c>
      <c r="CU393" s="139">
        <v>231</v>
      </c>
      <c r="CV393" s="139" t="s">
        <v>927</v>
      </c>
      <c r="CW393" s="107"/>
      <c r="CX393" s="107"/>
      <c r="CY393" s="143">
        <v>8299</v>
      </c>
      <c r="CZ393" s="143" t="s">
        <v>290</v>
      </c>
      <c r="DA393" s="318">
        <f t="shared" si="18"/>
        <v>11758069</v>
      </c>
      <c r="DB393" s="319">
        <f t="shared" si="19"/>
        <v>0</v>
      </c>
      <c r="DC393" s="318">
        <f t="shared" si="20"/>
        <v>0</v>
      </c>
      <c r="DD393" s="107"/>
      <c r="DE393" s="107"/>
      <c r="DF393" s="107"/>
      <c r="DG393" s="107"/>
      <c r="DH393" s="107"/>
      <c r="DI393" s="107"/>
      <c r="DJ393" s="107"/>
      <c r="DK393" s="107"/>
      <c r="DL393" s="107"/>
      <c r="DM393" s="107"/>
      <c r="DN393" s="107"/>
      <c r="DO393" s="107"/>
      <c r="DP393" s="107"/>
      <c r="DQ393" s="107"/>
      <c r="DR393" s="107"/>
      <c r="DS393" s="107"/>
      <c r="DT393" s="107"/>
      <c r="DU393" s="107"/>
      <c r="DV393" s="107"/>
      <c r="DW393" s="107"/>
      <c r="DX393" s="107"/>
      <c r="DY393" s="107"/>
      <c r="DZ393" s="211" t="s">
        <v>2288</v>
      </c>
      <c r="EA393" s="160" t="s">
        <v>282</v>
      </c>
      <c r="EB393" s="154" t="e">
        <v>#N/A</v>
      </c>
      <c r="EC393" s="142" t="s">
        <v>288</v>
      </c>
    </row>
    <row r="394" spans="1:133" hidden="1" x14ac:dyDescent="0.3">
      <c r="A394" s="145"/>
      <c r="B394" s="145" t="s">
        <v>2289</v>
      </c>
      <c r="C394" s="181">
        <v>1121949731</v>
      </c>
      <c r="D394" s="145" t="s">
        <v>882</v>
      </c>
      <c r="E394" s="145" t="s">
        <v>291</v>
      </c>
      <c r="F394" s="145" t="s">
        <v>883</v>
      </c>
      <c r="G394" s="98">
        <v>46043</v>
      </c>
      <c r="H394" s="104">
        <v>14806237</v>
      </c>
      <c r="I394" s="145" t="s">
        <v>1086</v>
      </c>
      <c r="J394" s="98">
        <v>46043</v>
      </c>
      <c r="K394" s="98">
        <v>46189</v>
      </c>
      <c r="L394" s="145" t="s">
        <v>288</v>
      </c>
      <c r="M394" s="145" t="s">
        <v>288</v>
      </c>
      <c r="N394" s="145" t="s">
        <v>288</v>
      </c>
      <c r="O394" s="122">
        <v>5</v>
      </c>
      <c r="P394" s="104">
        <v>4129631</v>
      </c>
      <c r="Q394" s="150">
        <v>46043</v>
      </c>
      <c r="R394" s="141">
        <v>46081</v>
      </c>
      <c r="S394" s="104">
        <v>3021681</v>
      </c>
      <c r="T394" s="101">
        <v>46082</v>
      </c>
      <c r="U394" s="101">
        <v>46112</v>
      </c>
      <c r="V394" s="104">
        <v>3021681</v>
      </c>
      <c r="W394" s="141">
        <v>46113</v>
      </c>
      <c r="X394" s="141">
        <v>46142</v>
      </c>
      <c r="Y394" s="104">
        <v>3021681</v>
      </c>
      <c r="Z394" s="141">
        <v>46143</v>
      </c>
      <c r="AA394" s="141">
        <v>46173</v>
      </c>
      <c r="AB394" s="104">
        <v>1611563</v>
      </c>
      <c r="AC394" s="141">
        <v>46174</v>
      </c>
      <c r="AD394" s="141">
        <v>46189</v>
      </c>
      <c r="AE394" s="102"/>
      <c r="AF394" s="141"/>
      <c r="AG394" s="141"/>
      <c r="AH394" s="151"/>
      <c r="AI394" s="107"/>
      <c r="AJ394" s="107"/>
      <c r="AK394" s="151"/>
      <c r="AL394" s="107"/>
      <c r="AM394" s="107"/>
      <c r="AN394" s="151"/>
      <c r="AO394" s="107"/>
      <c r="AP394" s="107"/>
      <c r="AQ394" s="151"/>
      <c r="AR394" s="107"/>
      <c r="AS394" s="107"/>
      <c r="AT394" s="151"/>
      <c r="AU394" s="107"/>
      <c r="AV394" s="107"/>
      <c r="AW394" s="151"/>
      <c r="AX394" s="107"/>
      <c r="AY394" s="107"/>
      <c r="AZ394" s="107"/>
      <c r="BA394" s="107"/>
      <c r="BB394" s="107"/>
      <c r="BC394" s="107"/>
      <c r="BD394" s="107"/>
      <c r="BE394" s="107"/>
      <c r="BF394" s="107"/>
      <c r="BG394" s="107"/>
      <c r="BH394" s="107"/>
      <c r="BI394" s="143" t="s">
        <v>278</v>
      </c>
      <c r="BJ394" s="139" t="s">
        <v>332</v>
      </c>
      <c r="BK394" s="143" t="s">
        <v>280</v>
      </c>
      <c r="BL394" s="122">
        <v>91</v>
      </c>
      <c r="BM394" s="141">
        <v>46043</v>
      </c>
      <c r="BN394" s="156">
        <v>2160201100</v>
      </c>
      <c r="BO394" s="139">
        <v>477</v>
      </c>
      <c r="BP394" s="141">
        <v>46043</v>
      </c>
      <c r="BQ394" s="153">
        <v>14806237</v>
      </c>
      <c r="BR394" s="120"/>
      <c r="BS394" s="121"/>
      <c r="BT394" s="107"/>
      <c r="BU394" s="107"/>
      <c r="BV394" s="107"/>
      <c r="BW394" s="107"/>
      <c r="BX394" s="107"/>
      <c r="BY394" s="142"/>
      <c r="BZ394" s="151"/>
      <c r="CA394" s="107"/>
      <c r="CB394" s="107"/>
      <c r="CC394" s="151"/>
      <c r="CD394" s="107"/>
      <c r="CE394" s="107"/>
      <c r="CF394" s="108"/>
      <c r="CG394" s="108"/>
      <c r="CH394" s="108"/>
      <c r="CI394" s="108"/>
      <c r="CJ394" s="108"/>
      <c r="CK394" s="108"/>
      <c r="CL394" s="108"/>
      <c r="CM394" s="108"/>
      <c r="CN394" s="108"/>
      <c r="CO394" s="108"/>
      <c r="CP394" s="108"/>
      <c r="CQ394" s="108"/>
      <c r="CR394" s="108"/>
      <c r="CS394" s="147" t="s">
        <v>938</v>
      </c>
      <c r="CT394" s="148">
        <v>1121949731</v>
      </c>
      <c r="CU394" s="139">
        <v>231</v>
      </c>
      <c r="CV394" s="139" t="s">
        <v>928</v>
      </c>
      <c r="CW394" s="107"/>
      <c r="CX394" s="107"/>
      <c r="CY394" s="143">
        <v>7490</v>
      </c>
      <c r="CZ394" s="143" t="s">
        <v>290</v>
      </c>
      <c r="DA394" s="318">
        <f t="shared" si="18"/>
        <v>14806237</v>
      </c>
      <c r="DB394" s="319">
        <f t="shared" si="19"/>
        <v>0</v>
      </c>
      <c r="DC394" s="318">
        <f t="shared" si="20"/>
        <v>0</v>
      </c>
      <c r="DD394" s="107"/>
      <c r="DE394" s="107"/>
      <c r="DF394" s="107"/>
      <c r="DG394" s="107"/>
      <c r="DH394" s="107"/>
      <c r="DI394" s="107"/>
      <c r="DJ394" s="107"/>
      <c r="DK394" s="107"/>
      <c r="DL394" s="107"/>
      <c r="DM394" s="107"/>
      <c r="DN394" s="107"/>
      <c r="DO394" s="107"/>
      <c r="DP394" s="107"/>
      <c r="DQ394" s="107"/>
      <c r="DR394" s="107"/>
      <c r="DS394" s="107"/>
      <c r="DT394" s="107"/>
      <c r="DU394" s="107"/>
      <c r="DV394" s="107"/>
      <c r="DW394" s="107"/>
      <c r="DX394" s="107"/>
      <c r="DY394" s="107"/>
      <c r="DZ394" s="211" t="s">
        <v>2290</v>
      </c>
      <c r="EA394" s="160" t="s">
        <v>282</v>
      </c>
      <c r="EB394" s="154" t="e">
        <v>#N/A</v>
      </c>
      <c r="EC394" s="142" t="s">
        <v>288</v>
      </c>
    </row>
    <row r="395" spans="1:133" hidden="1" x14ac:dyDescent="0.3">
      <c r="A395" s="145"/>
      <c r="B395" s="145" t="s">
        <v>2294</v>
      </c>
      <c r="C395" s="181">
        <v>1121937745</v>
      </c>
      <c r="D395" s="145" t="s">
        <v>999</v>
      </c>
      <c r="E395" s="145" t="s">
        <v>291</v>
      </c>
      <c r="F395" s="145" t="s">
        <v>1000</v>
      </c>
      <c r="G395" s="98">
        <v>46043</v>
      </c>
      <c r="H395" s="104">
        <v>16599617</v>
      </c>
      <c r="I395" s="145" t="s">
        <v>1086</v>
      </c>
      <c r="J395" s="98">
        <v>46043</v>
      </c>
      <c r="K395" s="98">
        <v>46189</v>
      </c>
      <c r="L395" s="145" t="s">
        <v>288</v>
      </c>
      <c r="M395" s="145" t="s">
        <v>288</v>
      </c>
      <c r="N395" s="145" t="s">
        <v>288</v>
      </c>
      <c r="O395" s="122">
        <v>5</v>
      </c>
      <c r="P395" s="104">
        <v>4629825</v>
      </c>
      <c r="Q395" s="150">
        <v>46043</v>
      </c>
      <c r="R395" s="141">
        <v>46081</v>
      </c>
      <c r="S395" s="104">
        <v>3387677</v>
      </c>
      <c r="T395" s="101">
        <v>46082</v>
      </c>
      <c r="U395" s="101">
        <v>46112</v>
      </c>
      <c r="V395" s="104">
        <v>3387677</v>
      </c>
      <c r="W395" s="141">
        <v>46113</v>
      </c>
      <c r="X395" s="141">
        <v>46142</v>
      </c>
      <c r="Y395" s="104">
        <v>3387677</v>
      </c>
      <c r="Z395" s="141">
        <v>46143</v>
      </c>
      <c r="AA395" s="141">
        <v>46173</v>
      </c>
      <c r="AB395" s="104">
        <v>1806761</v>
      </c>
      <c r="AC395" s="141">
        <v>46174</v>
      </c>
      <c r="AD395" s="141">
        <v>46189</v>
      </c>
      <c r="AE395" s="102"/>
      <c r="AF395" s="141"/>
      <c r="AG395" s="141"/>
      <c r="AH395" s="107"/>
      <c r="AI395" s="141"/>
      <c r="AJ395" s="141"/>
      <c r="AK395" s="151"/>
      <c r="AL395" s="107"/>
      <c r="AM395" s="107"/>
      <c r="AN395" s="151"/>
      <c r="AO395" s="107"/>
      <c r="AP395" s="107"/>
      <c r="AQ395" s="151"/>
      <c r="AR395" s="107"/>
      <c r="AS395" s="107"/>
      <c r="AT395" s="151"/>
      <c r="AU395" s="107"/>
      <c r="AV395" s="107"/>
      <c r="AW395" s="151"/>
      <c r="AX395" s="107"/>
      <c r="AY395" s="107"/>
      <c r="AZ395" s="107"/>
      <c r="BA395" s="107"/>
      <c r="BB395" s="107"/>
      <c r="BC395" s="107"/>
      <c r="BD395" s="107"/>
      <c r="BE395" s="107"/>
      <c r="BF395" s="107"/>
      <c r="BG395" s="107"/>
      <c r="BH395" s="107"/>
      <c r="BI395" s="143" t="s">
        <v>278</v>
      </c>
      <c r="BJ395" s="139" t="s">
        <v>332</v>
      </c>
      <c r="BK395" s="143" t="s">
        <v>280</v>
      </c>
      <c r="BL395" s="122">
        <v>91</v>
      </c>
      <c r="BM395" s="141">
        <v>46043</v>
      </c>
      <c r="BN395" s="156">
        <v>2160201100</v>
      </c>
      <c r="BO395" s="139">
        <v>497</v>
      </c>
      <c r="BP395" s="141">
        <v>46043</v>
      </c>
      <c r="BQ395" s="153">
        <v>16599617</v>
      </c>
      <c r="BR395" s="120"/>
      <c r="BS395" s="121"/>
      <c r="BT395" s="107"/>
      <c r="BU395" s="107"/>
      <c r="BV395" s="107"/>
      <c r="BW395" s="107"/>
      <c r="BX395" s="107"/>
      <c r="BY395" s="142"/>
      <c r="BZ395" s="151"/>
      <c r="CA395" s="107"/>
      <c r="CB395" s="107"/>
      <c r="CC395" s="151"/>
      <c r="CD395" s="107"/>
      <c r="CE395" s="107"/>
      <c r="CF395" s="108"/>
      <c r="CG395" s="108"/>
      <c r="CH395" s="108"/>
      <c r="CI395" s="108"/>
      <c r="CJ395" s="108"/>
      <c r="CK395" s="108"/>
      <c r="CL395" s="108"/>
      <c r="CM395" s="108"/>
      <c r="CN395" s="108"/>
      <c r="CO395" s="108"/>
      <c r="CP395" s="121"/>
      <c r="CQ395" s="108"/>
      <c r="CR395" s="108"/>
      <c r="CS395" s="147" t="s">
        <v>1050</v>
      </c>
      <c r="CT395" s="149">
        <v>1121937745</v>
      </c>
      <c r="CU395" s="139">
        <v>231</v>
      </c>
      <c r="CV395" s="139" t="s">
        <v>2295</v>
      </c>
      <c r="CW395" s="107"/>
      <c r="CX395" s="107"/>
      <c r="CY395" s="143">
        <v>7490</v>
      </c>
      <c r="CZ395" s="143" t="s">
        <v>290</v>
      </c>
      <c r="DA395" s="318">
        <f t="shared" si="18"/>
        <v>16599617</v>
      </c>
      <c r="DB395" s="319">
        <f t="shared" si="19"/>
        <v>0</v>
      </c>
      <c r="DC395" s="318">
        <f t="shared" si="20"/>
        <v>0</v>
      </c>
      <c r="DD395" s="107"/>
      <c r="DE395" s="107"/>
      <c r="DF395" s="107"/>
      <c r="DG395" s="107"/>
      <c r="DH395" s="107"/>
      <c r="DI395" s="107"/>
      <c r="DJ395" s="107"/>
      <c r="DK395" s="107"/>
      <c r="DL395" s="107"/>
      <c r="DM395" s="107"/>
      <c r="DN395" s="107"/>
      <c r="DO395" s="107"/>
      <c r="DP395" s="107"/>
      <c r="DQ395" s="107"/>
      <c r="DR395" s="107"/>
      <c r="DS395" s="107"/>
      <c r="DT395" s="107"/>
      <c r="DU395" s="107"/>
      <c r="DV395" s="107"/>
      <c r="DW395" s="107"/>
      <c r="DX395" s="107"/>
      <c r="DY395" s="107"/>
      <c r="DZ395" s="211" t="s">
        <v>2296</v>
      </c>
      <c r="EA395" s="207" t="s">
        <v>282</v>
      </c>
      <c r="EB395" s="154" t="e">
        <v>#N/A</v>
      </c>
      <c r="EC395" s="142" t="s">
        <v>288</v>
      </c>
    </row>
    <row r="396" spans="1:133" hidden="1" x14ac:dyDescent="0.3">
      <c r="A396" s="145"/>
      <c r="B396" s="145" t="s">
        <v>2297</v>
      </c>
      <c r="C396" s="181">
        <v>40388605</v>
      </c>
      <c r="D396" s="145" t="s">
        <v>652</v>
      </c>
      <c r="E396" s="145" t="s">
        <v>292</v>
      </c>
      <c r="F396" s="145" t="s">
        <v>1092</v>
      </c>
      <c r="G396" s="98">
        <v>46043</v>
      </c>
      <c r="H396" s="104">
        <v>11758069</v>
      </c>
      <c r="I396" s="145" t="s">
        <v>1086</v>
      </c>
      <c r="J396" s="98">
        <v>46043</v>
      </c>
      <c r="K396" s="98">
        <v>46189</v>
      </c>
      <c r="L396" s="145" t="s">
        <v>288</v>
      </c>
      <c r="M396" s="145" t="s">
        <v>288</v>
      </c>
      <c r="N396" s="145" t="s">
        <v>288</v>
      </c>
      <c r="O396" s="122">
        <v>5</v>
      </c>
      <c r="P396" s="104">
        <v>3279462</v>
      </c>
      <c r="Q396" s="150">
        <v>46043</v>
      </c>
      <c r="R396" s="141">
        <v>46081</v>
      </c>
      <c r="S396" s="104">
        <v>2399606</v>
      </c>
      <c r="T396" s="101">
        <v>46082</v>
      </c>
      <c r="U396" s="101">
        <v>46112</v>
      </c>
      <c r="V396" s="104">
        <v>2399606</v>
      </c>
      <c r="W396" s="141">
        <v>46113</v>
      </c>
      <c r="X396" s="141">
        <v>46142</v>
      </c>
      <c r="Y396" s="104">
        <v>2399606</v>
      </c>
      <c r="Z396" s="141">
        <v>46143</v>
      </c>
      <c r="AA396" s="141">
        <v>46173</v>
      </c>
      <c r="AB396" s="104">
        <v>1279789</v>
      </c>
      <c r="AC396" s="141">
        <v>46174</v>
      </c>
      <c r="AD396" s="141">
        <v>46189</v>
      </c>
      <c r="AE396" s="102"/>
      <c r="AF396" s="141"/>
      <c r="AG396" s="141"/>
      <c r="AH396" s="151"/>
      <c r="AI396" s="107"/>
      <c r="AJ396" s="107"/>
      <c r="AK396" s="151"/>
      <c r="AL396" s="107"/>
      <c r="AM396" s="107"/>
      <c r="AN396" s="151"/>
      <c r="AO396" s="107"/>
      <c r="AP396" s="107"/>
      <c r="AQ396" s="151"/>
      <c r="AR396" s="107"/>
      <c r="AS396" s="107"/>
      <c r="AT396" s="151"/>
      <c r="AU396" s="107"/>
      <c r="AV396" s="107"/>
      <c r="AW396" s="151"/>
      <c r="AX396" s="107"/>
      <c r="AY396" s="107"/>
      <c r="AZ396" s="107"/>
      <c r="BA396" s="107"/>
      <c r="BB396" s="107"/>
      <c r="BC396" s="107"/>
      <c r="BD396" s="107"/>
      <c r="BE396" s="107"/>
      <c r="BF396" s="107"/>
      <c r="BG396" s="107"/>
      <c r="BH396" s="107"/>
      <c r="BI396" s="143" t="s">
        <v>278</v>
      </c>
      <c r="BJ396" s="139" t="s">
        <v>332</v>
      </c>
      <c r="BK396" s="143" t="s">
        <v>280</v>
      </c>
      <c r="BL396" s="122">
        <v>91</v>
      </c>
      <c r="BM396" s="141">
        <v>46043</v>
      </c>
      <c r="BN396" s="156">
        <v>2160201100</v>
      </c>
      <c r="BO396" s="139">
        <v>390</v>
      </c>
      <c r="BP396" s="141">
        <v>46043</v>
      </c>
      <c r="BQ396" s="153">
        <v>11758069</v>
      </c>
      <c r="BR396" s="120"/>
      <c r="BS396" s="121"/>
      <c r="BT396" s="107"/>
      <c r="BU396" s="107"/>
      <c r="BV396" s="107"/>
      <c r="BW396" s="107"/>
      <c r="BX396" s="107"/>
      <c r="BY396" s="142"/>
      <c r="BZ396" s="151"/>
      <c r="CA396" s="107"/>
      <c r="CB396" s="107"/>
      <c r="CC396" s="151"/>
      <c r="CD396" s="107"/>
      <c r="CE396" s="107"/>
      <c r="CF396" s="108"/>
      <c r="CG396" s="108"/>
      <c r="CH396" s="108"/>
      <c r="CI396" s="108"/>
      <c r="CJ396" s="108"/>
      <c r="CK396" s="108"/>
      <c r="CL396" s="108"/>
      <c r="CM396" s="108"/>
      <c r="CN396" s="108"/>
      <c r="CO396" s="108"/>
      <c r="CP396" s="108"/>
      <c r="CQ396" s="108"/>
      <c r="CR396" s="108"/>
      <c r="CS396" s="147" t="s">
        <v>947</v>
      </c>
      <c r="CT396" s="148">
        <v>40388605</v>
      </c>
      <c r="CU396" s="139">
        <v>189</v>
      </c>
      <c r="CV396" s="139" t="s">
        <v>1112</v>
      </c>
      <c r="CW396" s="107"/>
      <c r="CX396" s="107"/>
      <c r="CY396" s="143">
        <v>6920</v>
      </c>
      <c r="CZ396" s="143" t="s">
        <v>289</v>
      </c>
      <c r="DA396" s="318">
        <f t="shared" si="18"/>
        <v>11758069</v>
      </c>
      <c r="DB396" s="319">
        <f t="shared" si="19"/>
        <v>0</v>
      </c>
      <c r="DC396" s="318">
        <f t="shared" si="20"/>
        <v>0</v>
      </c>
      <c r="DD396" s="107"/>
      <c r="DE396" s="107"/>
      <c r="DF396" s="107"/>
      <c r="DG396" s="107"/>
      <c r="DH396" s="107"/>
      <c r="DI396" s="107"/>
      <c r="DJ396" s="107"/>
      <c r="DK396" s="107"/>
      <c r="DL396" s="107"/>
      <c r="DM396" s="107"/>
      <c r="DN396" s="107"/>
      <c r="DO396" s="107"/>
      <c r="DP396" s="107"/>
      <c r="DQ396" s="107"/>
      <c r="DR396" s="107"/>
      <c r="DS396" s="107"/>
      <c r="DT396" s="107"/>
      <c r="DU396" s="107"/>
      <c r="DV396" s="107"/>
      <c r="DW396" s="107"/>
      <c r="DX396" s="107"/>
      <c r="DY396" s="107"/>
      <c r="DZ396" s="211" t="s">
        <v>2298</v>
      </c>
      <c r="EA396" s="207" t="s">
        <v>282</v>
      </c>
      <c r="EB396" s="154" t="e">
        <v>#N/A</v>
      </c>
      <c r="EC396" s="142" t="s">
        <v>288</v>
      </c>
    </row>
    <row r="397" spans="1:133" hidden="1" x14ac:dyDescent="0.3">
      <c r="A397" s="180"/>
      <c r="B397" s="145" t="s">
        <v>2299</v>
      </c>
      <c r="C397" s="183">
        <v>1006689681</v>
      </c>
      <c r="D397" s="107" t="s">
        <v>864</v>
      </c>
      <c r="E397" s="145" t="s">
        <v>292</v>
      </c>
      <c r="F397" s="145" t="s">
        <v>663</v>
      </c>
      <c r="G397" s="98">
        <v>46043</v>
      </c>
      <c r="H397" s="104">
        <v>13997702</v>
      </c>
      <c r="I397" s="145" t="s">
        <v>2090</v>
      </c>
      <c r="J397" s="98">
        <v>46043</v>
      </c>
      <c r="K397" s="98">
        <v>46218</v>
      </c>
      <c r="L397" s="145" t="s">
        <v>288</v>
      </c>
      <c r="M397" s="145" t="s">
        <v>288</v>
      </c>
      <c r="N397" s="145" t="s">
        <v>288</v>
      </c>
      <c r="O397" s="122">
        <v>6</v>
      </c>
      <c r="P397" s="104">
        <v>3199475</v>
      </c>
      <c r="Q397" s="150">
        <v>46043</v>
      </c>
      <c r="R397" s="141">
        <v>46081</v>
      </c>
      <c r="S397" s="104">
        <v>2399606</v>
      </c>
      <c r="T397" s="101">
        <v>46082</v>
      </c>
      <c r="U397" s="101">
        <v>46112</v>
      </c>
      <c r="V397" s="104">
        <v>2399606</v>
      </c>
      <c r="W397" s="141">
        <v>46113</v>
      </c>
      <c r="X397" s="141">
        <v>46142</v>
      </c>
      <c r="Y397" s="104">
        <v>2399606</v>
      </c>
      <c r="Z397" s="141">
        <v>46143</v>
      </c>
      <c r="AA397" s="141">
        <v>46173</v>
      </c>
      <c r="AB397" s="104">
        <v>2399606</v>
      </c>
      <c r="AC397" s="141">
        <v>46174</v>
      </c>
      <c r="AD397" s="141">
        <v>46203</v>
      </c>
      <c r="AE397" s="102">
        <v>1199803</v>
      </c>
      <c r="AF397" s="141">
        <v>46204</v>
      </c>
      <c r="AG397" s="141">
        <v>46218</v>
      </c>
      <c r="AH397" s="107"/>
      <c r="AI397" s="141"/>
      <c r="AJ397" s="141"/>
      <c r="AK397" s="151"/>
      <c r="AL397" s="107"/>
      <c r="AM397" s="107"/>
      <c r="AN397" s="151"/>
      <c r="AO397" s="107"/>
      <c r="AP397" s="107"/>
      <c r="AQ397" s="151"/>
      <c r="AR397" s="107"/>
      <c r="AS397" s="107"/>
      <c r="AT397" s="151"/>
      <c r="AU397" s="107"/>
      <c r="AV397" s="107"/>
      <c r="AW397" s="151"/>
      <c r="AX397" s="107"/>
      <c r="AY397" s="107"/>
      <c r="AZ397" s="107"/>
      <c r="BA397" s="107"/>
      <c r="BB397" s="107"/>
      <c r="BC397" s="107"/>
      <c r="BD397" s="107"/>
      <c r="BE397" s="107"/>
      <c r="BF397" s="107"/>
      <c r="BG397" s="107"/>
      <c r="BH397" s="107"/>
      <c r="BI397" s="143" t="s">
        <v>278</v>
      </c>
      <c r="BJ397" s="139" t="s">
        <v>332</v>
      </c>
      <c r="BK397" s="143" t="s">
        <v>280</v>
      </c>
      <c r="BL397" s="122">
        <v>91</v>
      </c>
      <c r="BM397" s="141">
        <v>46043</v>
      </c>
      <c r="BN397" s="156">
        <v>2160201100</v>
      </c>
      <c r="BO397" s="139">
        <v>419</v>
      </c>
      <c r="BP397" s="141">
        <v>46043</v>
      </c>
      <c r="BQ397" s="153">
        <v>13997702</v>
      </c>
      <c r="BR397" s="120"/>
      <c r="BS397" s="121"/>
      <c r="BT397" s="107"/>
      <c r="BU397" s="107"/>
      <c r="BV397" s="107"/>
      <c r="BW397" s="107"/>
      <c r="BX397" s="107"/>
      <c r="BY397" s="142"/>
      <c r="BZ397" s="151"/>
      <c r="CA397" s="107"/>
      <c r="CB397" s="107"/>
      <c r="CC397" s="151"/>
      <c r="CD397" s="107"/>
      <c r="CE397" s="107"/>
      <c r="CF397" s="108"/>
      <c r="CG397" s="108"/>
      <c r="CH397" s="108"/>
      <c r="CI397" s="108"/>
      <c r="CJ397" s="108"/>
      <c r="CK397" s="108"/>
      <c r="CL397" s="108"/>
      <c r="CM397" s="108"/>
      <c r="CN397" s="108"/>
      <c r="CO397" s="108"/>
      <c r="CP397" s="121"/>
      <c r="CQ397" s="108"/>
      <c r="CR397" s="108"/>
      <c r="CS397" s="147" t="s">
        <v>939</v>
      </c>
      <c r="CT397" s="149">
        <v>1006689681</v>
      </c>
      <c r="CU397" s="139">
        <v>232</v>
      </c>
      <c r="CV397" s="139" t="s">
        <v>2300</v>
      </c>
      <c r="CW397" s="107"/>
      <c r="CX397" s="107"/>
      <c r="CY397" s="143">
        <v>8299</v>
      </c>
      <c r="CZ397" s="143" t="s">
        <v>290</v>
      </c>
      <c r="DA397" s="318">
        <f t="shared" si="18"/>
        <v>13997702</v>
      </c>
      <c r="DB397" s="319">
        <f t="shared" si="19"/>
        <v>0</v>
      </c>
      <c r="DC397" s="318">
        <f t="shared" si="20"/>
        <v>0</v>
      </c>
      <c r="DD397" s="107"/>
      <c r="DE397" s="107"/>
      <c r="DF397" s="107"/>
      <c r="DG397" s="107"/>
      <c r="DH397" s="107"/>
      <c r="DI397" s="107"/>
      <c r="DJ397" s="107"/>
      <c r="DK397" s="107"/>
      <c r="DL397" s="107"/>
      <c r="DM397" s="107"/>
      <c r="DN397" s="107"/>
      <c r="DO397" s="107"/>
      <c r="DP397" s="107"/>
      <c r="DQ397" s="107"/>
      <c r="DR397" s="107"/>
      <c r="DS397" s="107"/>
      <c r="DT397" s="107"/>
      <c r="DU397" s="107"/>
      <c r="DV397" s="107"/>
      <c r="DW397" s="107"/>
      <c r="DX397" s="107"/>
      <c r="DY397" s="107"/>
      <c r="DZ397" s="211" t="s">
        <v>2301</v>
      </c>
      <c r="EA397" s="207" t="s">
        <v>282</v>
      </c>
      <c r="EB397" s="154" t="e">
        <v>#N/A</v>
      </c>
      <c r="EC397" s="142" t="s">
        <v>288</v>
      </c>
    </row>
    <row r="398" spans="1:133" hidden="1" x14ac:dyDescent="0.3">
      <c r="A398" s="107"/>
      <c r="B398" s="145" t="s">
        <v>2302</v>
      </c>
      <c r="C398" s="181">
        <v>1121876671</v>
      </c>
      <c r="D398" s="145" t="s">
        <v>1264</v>
      </c>
      <c r="E398" s="145" t="s">
        <v>292</v>
      </c>
      <c r="F398" s="145" t="s">
        <v>1265</v>
      </c>
      <c r="G398" s="98">
        <v>46043</v>
      </c>
      <c r="H398" s="104">
        <v>13997702</v>
      </c>
      <c r="I398" s="145" t="s">
        <v>2090</v>
      </c>
      <c r="J398" s="98">
        <v>46043</v>
      </c>
      <c r="K398" s="98">
        <v>46218</v>
      </c>
      <c r="L398" s="145" t="s">
        <v>288</v>
      </c>
      <c r="M398" s="145" t="s">
        <v>288</v>
      </c>
      <c r="N398" s="145" t="s">
        <v>288</v>
      </c>
      <c r="O398" s="122">
        <v>6</v>
      </c>
      <c r="P398" s="104">
        <v>3199475</v>
      </c>
      <c r="Q398" s="150">
        <v>46043</v>
      </c>
      <c r="R398" s="141">
        <v>46081</v>
      </c>
      <c r="S398" s="104">
        <v>2399606</v>
      </c>
      <c r="T398" s="101">
        <v>46082</v>
      </c>
      <c r="U398" s="101">
        <v>46112</v>
      </c>
      <c r="V398" s="104">
        <v>2399606</v>
      </c>
      <c r="W398" s="141">
        <v>46113</v>
      </c>
      <c r="X398" s="141">
        <v>46142</v>
      </c>
      <c r="Y398" s="104">
        <v>2399606</v>
      </c>
      <c r="Z398" s="141">
        <v>46143</v>
      </c>
      <c r="AA398" s="141">
        <v>46173</v>
      </c>
      <c r="AB398" s="104">
        <v>2399606</v>
      </c>
      <c r="AC398" s="141">
        <v>46174</v>
      </c>
      <c r="AD398" s="141">
        <v>46203</v>
      </c>
      <c r="AE398" s="102">
        <v>1199803</v>
      </c>
      <c r="AF398" s="141">
        <v>46204</v>
      </c>
      <c r="AG398" s="141">
        <v>46218</v>
      </c>
      <c r="AH398" s="151"/>
      <c r="AI398" s="107"/>
      <c r="AJ398" s="107"/>
      <c r="AK398" s="151"/>
      <c r="AL398" s="107"/>
      <c r="AM398" s="107"/>
      <c r="AN398" s="151"/>
      <c r="AO398" s="107"/>
      <c r="AP398" s="107"/>
      <c r="AQ398" s="151"/>
      <c r="AR398" s="107"/>
      <c r="AS398" s="107"/>
      <c r="AT398" s="151"/>
      <c r="AU398" s="107"/>
      <c r="AV398" s="107"/>
      <c r="AW398" s="151"/>
      <c r="AX398" s="107"/>
      <c r="AY398" s="107"/>
      <c r="AZ398" s="107"/>
      <c r="BA398" s="107"/>
      <c r="BB398" s="107"/>
      <c r="BC398" s="107"/>
      <c r="BD398" s="107"/>
      <c r="BE398" s="107"/>
      <c r="BF398" s="107"/>
      <c r="BG398" s="107"/>
      <c r="BH398" s="107"/>
      <c r="BI398" s="143" t="s">
        <v>278</v>
      </c>
      <c r="BJ398" s="139" t="s">
        <v>332</v>
      </c>
      <c r="BK398" s="143" t="s">
        <v>280</v>
      </c>
      <c r="BL398" s="122">
        <v>91</v>
      </c>
      <c r="BM398" s="141">
        <v>46043</v>
      </c>
      <c r="BN398" s="156">
        <v>2160201100</v>
      </c>
      <c r="BO398" s="139">
        <v>458</v>
      </c>
      <c r="BP398" s="141">
        <v>46043</v>
      </c>
      <c r="BQ398" s="153">
        <v>13997702</v>
      </c>
      <c r="BR398" s="120"/>
      <c r="BS398" s="121"/>
      <c r="BT398" s="107"/>
      <c r="BU398" s="107"/>
      <c r="BV398" s="107"/>
      <c r="BW398" s="107"/>
      <c r="BX398" s="107"/>
      <c r="BY398" s="142"/>
      <c r="BZ398" s="151"/>
      <c r="CA398" s="107"/>
      <c r="CB398" s="107"/>
      <c r="CC398" s="151"/>
      <c r="CD398" s="107"/>
      <c r="CE398" s="107"/>
      <c r="CF398" s="108"/>
      <c r="CG398" s="108"/>
      <c r="CH398" s="108"/>
      <c r="CI398" s="108"/>
      <c r="CJ398" s="108"/>
      <c r="CK398" s="108"/>
      <c r="CL398" s="108"/>
      <c r="CM398" s="108"/>
      <c r="CN398" s="108"/>
      <c r="CO398" s="108"/>
      <c r="CP398" s="108"/>
      <c r="CQ398" s="108"/>
      <c r="CR398" s="108"/>
      <c r="CS398" s="147" t="s">
        <v>749</v>
      </c>
      <c r="CT398" s="99">
        <v>1121876671</v>
      </c>
      <c r="CU398" s="139">
        <v>232</v>
      </c>
      <c r="CV398" s="139" t="s">
        <v>1266</v>
      </c>
      <c r="CW398" s="107"/>
      <c r="CX398" s="107"/>
      <c r="CY398" s="143">
        <v>8299</v>
      </c>
      <c r="CZ398" s="143" t="s">
        <v>290</v>
      </c>
      <c r="DA398" s="318">
        <f t="shared" si="18"/>
        <v>13997702</v>
      </c>
      <c r="DB398" s="319">
        <f t="shared" si="19"/>
        <v>0</v>
      </c>
      <c r="DC398" s="318">
        <f t="shared" si="20"/>
        <v>0</v>
      </c>
      <c r="DD398" s="107"/>
      <c r="DE398" s="107"/>
      <c r="DF398" s="107"/>
      <c r="DG398" s="107"/>
      <c r="DH398" s="107"/>
      <c r="DI398" s="107"/>
      <c r="DJ398" s="107"/>
      <c r="DK398" s="107"/>
      <c r="DL398" s="107"/>
      <c r="DM398" s="107"/>
      <c r="DN398" s="107"/>
      <c r="DO398" s="107"/>
      <c r="DP398" s="107"/>
      <c r="DQ398" s="107"/>
      <c r="DR398" s="107"/>
      <c r="DS398" s="107"/>
      <c r="DT398" s="107"/>
      <c r="DU398" s="107"/>
      <c r="DV398" s="107"/>
      <c r="DW398" s="107"/>
      <c r="DX398" s="107"/>
      <c r="DY398" s="107"/>
      <c r="DZ398" s="211" t="s">
        <v>2303</v>
      </c>
      <c r="EA398" s="207" t="s">
        <v>282</v>
      </c>
      <c r="EB398" s="154" t="e">
        <v>#N/A</v>
      </c>
      <c r="EC398" s="142" t="s">
        <v>288</v>
      </c>
    </row>
    <row r="399" spans="1:133" hidden="1" x14ac:dyDescent="0.3">
      <c r="A399" s="145"/>
      <c r="B399" s="145" t="s">
        <v>2304</v>
      </c>
      <c r="C399" s="181">
        <v>35260257</v>
      </c>
      <c r="D399" s="145" t="s">
        <v>905</v>
      </c>
      <c r="E399" s="145" t="s">
        <v>292</v>
      </c>
      <c r="F399" s="145" t="s">
        <v>865</v>
      </c>
      <c r="G399" s="98">
        <v>46043</v>
      </c>
      <c r="H399" s="104">
        <v>13997702</v>
      </c>
      <c r="I399" s="145" t="s">
        <v>2090</v>
      </c>
      <c r="J399" s="98">
        <v>46043</v>
      </c>
      <c r="K399" s="98">
        <v>46218</v>
      </c>
      <c r="L399" s="145" t="s">
        <v>288</v>
      </c>
      <c r="M399" s="145" t="s">
        <v>288</v>
      </c>
      <c r="N399" s="145" t="s">
        <v>288</v>
      </c>
      <c r="O399" s="122">
        <v>6</v>
      </c>
      <c r="P399" s="104">
        <v>3199475</v>
      </c>
      <c r="Q399" s="150">
        <v>46043</v>
      </c>
      <c r="R399" s="141">
        <v>46081</v>
      </c>
      <c r="S399" s="104">
        <v>2399606</v>
      </c>
      <c r="T399" s="101">
        <v>46082</v>
      </c>
      <c r="U399" s="101">
        <v>46112</v>
      </c>
      <c r="V399" s="104">
        <v>2399606</v>
      </c>
      <c r="W399" s="141">
        <v>46113</v>
      </c>
      <c r="X399" s="141">
        <v>46142</v>
      </c>
      <c r="Y399" s="104">
        <v>2399606</v>
      </c>
      <c r="Z399" s="141">
        <v>46143</v>
      </c>
      <c r="AA399" s="141">
        <v>46173</v>
      </c>
      <c r="AB399" s="104">
        <v>2399606</v>
      </c>
      <c r="AC399" s="141">
        <v>46174</v>
      </c>
      <c r="AD399" s="141">
        <v>46203</v>
      </c>
      <c r="AE399" s="102">
        <v>1199803</v>
      </c>
      <c r="AF399" s="141">
        <v>46204</v>
      </c>
      <c r="AG399" s="141">
        <v>46218</v>
      </c>
      <c r="AH399" s="107"/>
      <c r="AI399" s="141"/>
      <c r="AJ399" s="141"/>
      <c r="AK399" s="151"/>
      <c r="AL399" s="107"/>
      <c r="AM399" s="107"/>
      <c r="AN399" s="151"/>
      <c r="AO399" s="107"/>
      <c r="AP399" s="107"/>
      <c r="AQ399" s="151"/>
      <c r="AR399" s="107"/>
      <c r="AS399" s="107"/>
      <c r="AT399" s="151"/>
      <c r="AU399" s="107"/>
      <c r="AV399" s="107"/>
      <c r="AW399" s="151"/>
      <c r="AX399" s="107"/>
      <c r="AY399" s="107"/>
      <c r="AZ399" s="107"/>
      <c r="BA399" s="107"/>
      <c r="BB399" s="107"/>
      <c r="BC399" s="107"/>
      <c r="BD399" s="107"/>
      <c r="BE399" s="107"/>
      <c r="BF399" s="107"/>
      <c r="BG399" s="107"/>
      <c r="BH399" s="107"/>
      <c r="BI399" s="143" t="s">
        <v>278</v>
      </c>
      <c r="BJ399" s="139" t="s">
        <v>332</v>
      </c>
      <c r="BK399" s="143" t="s">
        <v>280</v>
      </c>
      <c r="BL399" s="122">
        <v>91</v>
      </c>
      <c r="BM399" s="141">
        <v>46043</v>
      </c>
      <c r="BN399" s="156">
        <v>2160201100</v>
      </c>
      <c r="BO399" s="139">
        <v>377</v>
      </c>
      <c r="BP399" s="141">
        <v>46043</v>
      </c>
      <c r="BQ399" s="153">
        <v>13997702</v>
      </c>
      <c r="BR399" s="120"/>
      <c r="BS399" s="121"/>
      <c r="BT399" s="107"/>
      <c r="BU399" s="107"/>
      <c r="BV399" s="107"/>
      <c r="BW399" s="107"/>
      <c r="BX399" s="107"/>
      <c r="BY399" s="142"/>
      <c r="BZ399" s="151"/>
      <c r="CA399" s="107"/>
      <c r="CB399" s="107"/>
      <c r="CC399" s="151"/>
      <c r="CD399" s="107"/>
      <c r="CE399" s="107"/>
      <c r="CF399" s="108"/>
      <c r="CG399" s="108"/>
      <c r="CH399" s="108"/>
      <c r="CI399" s="108"/>
      <c r="CJ399" s="108"/>
      <c r="CK399" s="108"/>
      <c r="CL399" s="108"/>
      <c r="CM399" s="108"/>
      <c r="CN399" s="108"/>
      <c r="CO399" s="108"/>
      <c r="CP399" s="121"/>
      <c r="CQ399" s="108"/>
      <c r="CR399" s="108"/>
      <c r="CS399" s="147" t="s">
        <v>1085</v>
      </c>
      <c r="CT399" s="148">
        <v>35260257</v>
      </c>
      <c r="CU399" s="139">
        <v>232</v>
      </c>
      <c r="CV399" s="139" t="s">
        <v>800</v>
      </c>
      <c r="CW399" s="107"/>
      <c r="CX399" s="107"/>
      <c r="CY399" s="143">
        <v>8299</v>
      </c>
      <c r="CZ399" s="143" t="s">
        <v>290</v>
      </c>
      <c r="DA399" s="318">
        <f t="shared" si="18"/>
        <v>13997702</v>
      </c>
      <c r="DB399" s="319">
        <f t="shared" si="19"/>
        <v>0</v>
      </c>
      <c r="DC399" s="318">
        <f t="shared" si="20"/>
        <v>0</v>
      </c>
      <c r="DD399" s="107"/>
      <c r="DE399" s="107"/>
      <c r="DF399" s="107"/>
      <c r="DG399" s="107"/>
      <c r="DH399" s="107"/>
      <c r="DI399" s="107"/>
      <c r="DJ399" s="107"/>
      <c r="DK399" s="107"/>
      <c r="DL399" s="107"/>
      <c r="DM399" s="107"/>
      <c r="DN399" s="107"/>
      <c r="DO399" s="107"/>
      <c r="DP399" s="107"/>
      <c r="DQ399" s="107"/>
      <c r="DR399" s="107"/>
      <c r="DS399" s="107"/>
      <c r="DT399" s="107"/>
      <c r="DU399" s="107"/>
      <c r="DV399" s="107"/>
      <c r="DW399" s="107"/>
      <c r="DX399" s="107"/>
      <c r="DY399" s="107"/>
      <c r="DZ399" s="211" t="s">
        <v>2305</v>
      </c>
      <c r="EA399" s="207" t="s">
        <v>282</v>
      </c>
      <c r="EB399" s="154" t="e">
        <v>#N/A</v>
      </c>
      <c r="EC399" s="142" t="s">
        <v>288</v>
      </c>
    </row>
    <row r="400" spans="1:133" hidden="1" x14ac:dyDescent="0.3">
      <c r="A400" s="180"/>
      <c r="B400" s="145" t="s">
        <v>2306</v>
      </c>
      <c r="C400" s="181">
        <v>1121859581</v>
      </c>
      <c r="D400" s="145" t="s">
        <v>664</v>
      </c>
      <c r="E400" s="145" t="s">
        <v>291</v>
      </c>
      <c r="F400" s="145" t="s">
        <v>665</v>
      </c>
      <c r="G400" s="98">
        <v>46043</v>
      </c>
      <c r="H400" s="104">
        <v>19761449</v>
      </c>
      <c r="I400" s="145" t="s">
        <v>2090</v>
      </c>
      <c r="J400" s="98">
        <v>46043</v>
      </c>
      <c r="K400" s="98">
        <v>46218</v>
      </c>
      <c r="L400" s="145" t="s">
        <v>288</v>
      </c>
      <c r="M400" s="145" t="s">
        <v>288</v>
      </c>
      <c r="N400" s="145" t="s">
        <v>288</v>
      </c>
      <c r="O400" s="122">
        <v>6</v>
      </c>
      <c r="P400" s="104">
        <v>4516903</v>
      </c>
      <c r="Q400" s="150">
        <v>46043</v>
      </c>
      <c r="R400" s="141">
        <v>46081</v>
      </c>
      <c r="S400" s="104">
        <v>3387677</v>
      </c>
      <c r="T400" s="101">
        <v>46082</v>
      </c>
      <c r="U400" s="101">
        <v>46112</v>
      </c>
      <c r="V400" s="104">
        <v>3387677</v>
      </c>
      <c r="W400" s="141">
        <v>46113</v>
      </c>
      <c r="X400" s="141">
        <v>46142</v>
      </c>
      <c r="Y400" s="104">
        <v>3387677</v>
      </c>
      <c r="Z400" s="141">
        <v>46143</v>
      </c>
      <c r="AA400" s="141">
        <v>46173</v>
      </c>
      <c r="AB400" s="104">
        <v>3387677</v>
      </c>
      <c r="AC400" s="141">
        <v>46174</v>
      </c>
      <c r="AD400" s="141">
        <v>46203</v>
      </c>
      <c r="AE400" s="102">
        <v>1693838</v>
      </c>
      <c r="AF400" s="141">
        <v>46204</v>
      </c>
      <c r="AG400" s="141">
        <v>46218</v>
      </c>
      <c r="AH400" s="151"/>
      <c r="AI400" s="107"/>
      <c r="AJ400" s="107"/>
      <c r="AK400" s="151"/>
      <c r="AL400" s="107"/>
      <c r="AM400" s="107"/>
      <c r="AN400" s="151"/>
      <c r="AO400" s="107"/>
      <c r="AP400" s="107"/>
      <c r="AQ400" s="151"/>
      <c r="AR400" s="107"/>
      <c r="AS400" s="107"/>
      <c r="AT400" s="151"/>
      <c r="AU400" s="107"/>
      <c r="AV400" s="107"/>
      <c r="AW400" s="151"/>
      <c r="AX400" s="107"/>
      <c r="AY400" s="107"/>
      <c r="AZ400" s="107"/>
      <c r="BA400" s="107"/>
      <c r="BB400" s="107"/>
      <c r="BC400" s="107"/>
      <c r="BD400" s="107"/>
      <c r="BE400" s="107"/>
      <c r="BF400" s="107"/>
      <c r="BG400" s="107"/>
      <c r="BH400" s="107"/>
      <c r="BI400" s="143" t="s">
        <v>278</v>
      </c>
      <c r="BJ400" s="139" t="s">
        <v>332</v>
      </c>
      <c r="BK400" s="143" t="s">
        <v>280</v>
      </c>
      <c r="BL400" s="122">
        <v>91</v>
      </c>
      <c r="BM400" s="141">
        <v>46043</v>
      </c>
      <c r="BN400" s="156">
        <v>2160201100</v>
      </c>
      <c r="BO400" s="139">
        <v>450</v>
      </c>
      <c r="BP400" s="141">
        <v>46043</v>
      </c>
      <c r="BQ400" s="153">
        <v>19761449</v>
      </c>
      <c r="BR400" s="120"/>
      <c r="BS400" s="121"/>
      <c r="BT400" s="107"/>
      <c r="BU400" s="107"/>
      <c r="BV400" s="107"/>
      <c r="BW400" s="107"/>
      <c r="BX400" s="107"/>
      <c r="BY400" s="142"/>
      <c r="BZ400" s="151"/>
      <c r="CA400" s="107"/>
      <c r="CB400" s="107"/>
      <c r="CC400" s="151"/>
      <c r="CD400" s="107"/>
      <c r="CE400" s="107"/>
      <c r="CF400" s="108"/>
      <c r="CG400" s="108"/>
      <c r="CH400" s="108"/>
      <c r="CI400" s="108"/>
      <c r="CJ400" s="108"/>
      <c r="CK400" s="108"/>
      <c r="CL400" s="108"/>
      <c r="CM400" s="108"/>
      <c r="CN400" s="108"/>
      <c r="CO400" s="108"/>
      <c r="CP400" s="108"/>
      <c r="CQ400" s="108"/>
      <c r="CR400" s="108"/>
      <c r="CS400" s="147" t="s">
        <v>750</v>
      </c>
      <c r="CT400" s="149">
        <v>1121859581</v>
      </c>
      <c r="CU400" s="139">
        <v>232</v>
      </c>
      <c r="CV400" s="139" t="s">
        <v>801</v>
      </c>
      <c r="CW400" s="107"/>
      <c r="CX400" s="107"/>
      <c r="CY400" s="143">
        <v>8299</v>
      </c>
      <c r="CZ400" s="143" t="s">
        <v>290</v>
      </c>
      <c r="DA400" s="318">
        <f t="shared" si="18"/>
        <v>19761449</v>
      </c>
      <c r="DB400" s="319">
        <f t="shared" si="19"/>
        <v>0</v>
      </c>
      <c r="DC400" s="318">
        <f t="shared" si="20"/>
        <v>0</v>
      </c>
      <c r="DD400" s="107"/>
      <c r="DE400" s="107"/>
      <c r="DF400" s="107"/>
      <c r="DG400" s="107"/>
      <c r="DH400" s="107"/>
      <c r="DI400" s="107"/>
      <c r="DJ400" s="107"/>
      <c r="DK400" s="107"/>
      <c r="DL400" s="107"/>
      <c r="DM400" s="107"/>
      <c r="DN400" s="107"/>
      <c r="DO400" s="107"/>
      <c r="DP400" s="107"/>
      <c r="DQ400" s="107"/>
      <c r="DR400" s="107"/>
      <c r="DS400" s="107"/>
      <c r="DT400" s="107"/>
      <c r="DU400" s="107"/>
      <c r="DV400" s="107"/>
      <c r="DW400" s="107"/>
      <c r="DX400" s="107"/>
      <c r="DY400" s="107"/>
      <c r="DZ400" s="211" t="s">
        <v>2307</v>
      </c>
      <c r="EA400" s="207" t="s">
        <v>282</v>
      </c>
      <c r="EB400" s="154" t="e">
        <v>#N/A</v>
      </c>
      <c r="EC400" s="142" t="s">
        <v>288</v>
      </c>
    </row>
    <row r="401" spans="1:133" hidden="1" x14ac:dyDescent="0.3">
      <c r="A401" s="145"/>
      <c r="B401" s="145" t="s">
        <v>2310</v>
      </c>
      <c r="C401" s="181">
        <v>1121895485</v>
      </c>
      <c r="D401" s="145" t="s">
        <v>2311</v>
      </c>
      <c r="E401" s="145" t="s">
        <v>292</v>
      </c>
      <c r="F401" s="145" t="s">
        <v>2312</v>
      </c>
      <c r="G401" s="98">
        <v>46043</v>
      </c>
      <c r="H401" s="104">
        <v>11758069</v>
      </c>
      <c r="I401" s="145" t="s">
        <v>1086</v>
      </c>
      <c r="J401" s="98">
        <v>46043</v>
      </c>
      <c r="K401" s="98">
        <v>46189</v>
      </c>
      <c r="L401" s="145" t="s">
        <v>288</v>
      </c>
      <c r="M401" s="145" t="s">
        <v>288</v>
      </c>
      <c r="N401" s="145" t="s">
        <v>288</v>
      </c>
      <c r="O401" s="122">
        <v>5</v>
      </c>
      <c r="P401" s="104">
        <v>3279462</v>
      </c>
      <c r="Q401" s="150">
        <v>46043</v>
      </c>
      <c r="R401" s="141">
        <v>46081</v>
      </c>
      <c r="S401" s="104">
        <v>2399606</v>
      </c>
      <c r="T401" s="101">
        <v>46082</v>
      </c>
      <c r="U401" s="101">
        <v>46112</v>
      </c>
      <c r="V401" s="104">
        <v>2399606</v>
      </c>
      <c r="W401" s="141">
        <v>46113</v>
      </c>
      <c r="X401" s="141">
        <v>46142</v>
      </c>
      <c r="Y401" s="104">
        <v>2399606</v>
      </c>
      <c r="Z401" s="141">
        <v>46143</v>
      </c>
      <c r="AA401" s="141">
        <v>46173</v>
      </c>
      <c r="AB401" s="104">
        <v>1279789</v>
      </c>
      <c r="AC401" s="141">
        <v>46174</v>
      </c>
      <c r="AD401" s="141">
        <v>46189</v>
      </c>
      <c r="AE401" s="102"/>
      <c r="AF401" s="141"/>
      <c r="AG401" s="141"/>
      <c r="AH401" s="151"/>
      <c r="AI401" s="107"/>
      <c r="AJ401" s="107"/>
      <c r="AK401" s="151"/>
      <c r="AL401" s="107"/>
      <c r="AM401" s="107"/>
      <c r="AN401" s="151"/>
      <c r="AO401" s="107"/>
      <c r="AP401" s="107"/>
      <c r="AQ401" s="151"/>
      <c r="AR401" s="107"/>
      <c r="AS401" s="107"/>
      <c r="AT401" s="151"/>
      <c r="AU401" s="107"/>
      <c r="AV401" s="107"/>
      <c r="AW401" s="151"/>
      <c r="AX401" s="107"/>
      <c r="AY401" s="107"/>
      <c r="AZ401" s="107"/>
      <c r="BA401" s="107"/>
      <c r="BB401" s="107"/>
      <c r="BC401" s="107"/>
      <c r="BD401" s="107"/>
      <c r="BE401" s="107"/>
      <c r="BF401" s="107"/>
      <c r="BG401" s="107"/>
      <c r="BH401" s="107"/>
      <c r="BI401" s="143" t="s">
        <v>278</v>
      </c>
      <c r="BJ401" s="139" t="s">
        <v>332</v>
      </c>
      <c r="BK401" s="143" t="s">
        <v>280</v>
      </c>
      <c r="BL401" s="122">
        <v>91</v>
      </c>
      <c r="BM401" s="141">
        <v>46043</v>
      </c>
      <c r="BN401" s="156">
        <v>2160201100</v>
      </c>
      <c r="BO401" s="139">
        <v>463</v>
      </c>
      <c r="BP401" s="141">
        <v>46043</v>
      </c>
      <c r="BQ401" s="153">
        <v>11758069</v>
      </c>
      <c r="BR401" s="120"/>
      <c r="BS401" s="121"/>
      <c r="BT401" s="107"/>
      <c r="BU401" s="107"/>
      <c r="BV401" s="107"/>
      <c r="BW401" s="107"/>
      <c r="BX401" s="107"/>
      <c r="BY401" s="142"/>
      <c r="BZ401" s="151"/>
      <c r="CA401" s="107"/>
      <c r="CB401" s="107"/>
      <c r="CC401" s="151"/>
      <c r="CD401" s="107"/>
      <c r="CE401" s="107"/>
      <c r="CF401" s="108"/>
      <c r="CG401" s="108"/>
      <c r="CH401" s="108"/>
      <c r="CI401" s="108"/>
      <c r="CJ401" s="108"/>
      <c r="CK401" s="108"/>
      <c r="CL401" s="108"/>
      <c r="CM401" s="108"/>
      <c r="CN401" s="108"/>
      <c r="CO401" s="108"/>
      <c r="CP401" s="108"/>
      <c r="CQ401" s="108"/>
      <c r="CR401" s="108"/>
      <c r="CS401" s="147" t="s">
        <v>2313</v>
      </c>
      <c r="CT401" s="148">
        <v>1121895485</v>
      </c>
      <c r="CU401" s="139">
        <v>218</v>
      </c>
      <c r="CV401" s="139" t="s">
        <v>930</v>
      </c>
      <c r="CW401" s="107"/>
      <c r="CX401" s="107"/>
      <c r="CY401" s="217">
        <v>8299</v>
      </c>
      <c r="CZ401" s="217" t="s">
        <v>290</v>
      </c>
      <c r="DA401" s="318">
        <f t="shared" si="18"/>
        <v>11758069</v>
      </c>
      <c r="DB401" s="319">
        <f t="shared" si="19"/>
        <v>0</v>
      </c>
      <c r="DC401" s="318">
        <f t="shared" si="20"/>
        <v>0</v>
      </c>
      <c r="DD401" s="107"/>
      <c r="DE401" s="107"/>
      <c r="DF401" s="107"/>
      <c r="DG401" s="107"/>
      <c r="DH401" s="107"/>
      <c r="DI401" s="107"/>
      <c r="DJ401" s="107"/>
      <c r="DK401" s="107"/>
      <c r="DL401" s="107"/>
      <c r="DM401" s="107"/>
      <c r="DN401" s="107"/>
      <c r="DO401" s="107"/>
      <c r="DP401" s="107"/>
      <c r="DQ401" s="107"/>
      <c r="DR401" s="107"/>
      <c r="DS401" s="107"/>
      <c r="DT401" s="107"/>
      <c r="DU401" s="107"/>
      <c r="DV401" s="107"/>
      <c r="DW401" s="107"/>
      <c r="DX401" s="107"/>
      <c r="DY401" s="107"/>
      <c r="DZ401" s="211" t="s">
        <v>2314</v>
      </c>
      <c r="EA401" s="207" t="s">
        <v>299</v>
      </c>
      <c r="EB401" s="154" t="e">
        <v>#N/A</v>
      </c>
      <c r="EC401" s="142" t="s">
        <v>288</v>
      </c>
    </row>
    <row r="402" spans="1:133" hidden="1" x14ac:dyDescent="0.3">
      <c r="A402" s="180"/>
      <c r="B402" s="145" t="s">
        <v>2315</v>
      </c>
      <c r="C402" s="181">
        <v>1121930527</v>
      </c>
      <c r="D402" s="145" t="s">
        <v>1297</v>
      </c>
      <c r="E402" s="145" t="s">
        <v>292</v>
      </c>
      <c r="F402" s="145" t="s">
        <v>1001</v>
      </c>
      <c r="G402" s="98">
        <v>46043</v>
      </c>
      <c r="H402" s="104">
        <v>11758069</v>
      </c>
      <c r="I402" s="145" t="s">
        <v>1086</v>
      </c>
      <c r="J402" s="98">
        <v>46043</v>
      </c>
      <c r="K402" s="98">
        <v>46189</v>
      </c>
      <c r="L402" s="145" t="s">
        <v>288</v>
      </c>
      <c r="M402" s="145" t="s">
        <v>288</v>
      </c>
      <c r="N402" s="145" t="s">
        <v>288</v>
      </c>
      <c r="O402" s="122">
        <v>5</v>
      </c>
      <c r="P402" s="104">
        <v>3279462</v>
      </c>
      <c r="Q402" s="150">
        <v>46043</v>
      </c>
      <c r="R402" s="141">
        <v>46081</v>
      </c>
      <c r="S402" s="104">
        <v>2399606</v>
      </c>
      <c r="T402" s="101">
        <v>46082</v>
      </c>
      <c r="U402" s="101">
        <v>46112</v>
      </c>
      <c r="V402" s="104">
        <v>2399606</v>
      </c>
      <c r="W402" s="141">
        <v>46113</v>
      </c>
      <c r="X402" s="141">
        <v>46142</v>
      </c>
      <c r="Y402" s="104">
        <v>2399606</v>
      </c>
      <c r="Z402" s="141">
        <v>46143</v>
      </c>
      <c r="AA402" s="141">
        <v>46173</v>
      </c>
      <c r="AB402" s="104">
        <v>1279789</v>
      </c>
      <c r="AC402" s="141">
        <v>46174</v>
      </c>
      <c r="AD402" s="141">
        <v>46189</v>
      </c>
      <c r="AE402" s="102"/>
      <c r="AF402" s="141"/>
      <c r="AG402" s="141"/>
      <c r="AH402" s="107"/>
      <c r="AI402" s="141"/>
      <c r="AJ402" s="141"/>
      <c r="AK402" s="151"/>
      <c r="AL402" s="107"/>
      <c r="AM402" s="107"/>
      <c r="AN402" s="151"/>
      <c r="AO402" s="107"/>
      <c r="AP402" s="107"/>
      <c r="AQ402" s="151"/>
      <c r="AR402" s="107"/>
      <c r="AS402" s="107"/>
      <c r="AT402" s="151"/>
      <c r="AU402" s="107"/>
      <c r="AV402" s="107"/>
      <c r="AW402" s="151"/>
      <c r="AX402" s="107"/>
      <c r="AY402" s="107"/>
      <c r="AZ402" s="107"/>
      <c r="BA402" s="107"/>
      <c r="BB402" s="107"/>
      <c r="BC402" s="107"/>
      <c r="BD402" s="107"/>
      <c r="BE402" s="107"/>
      <c r="BF402" s="107"/>
      <c r="BG402" s="107"/>
      <c r="BH402" s="107"/>
      <c r="BI402" s="143" t="s">
        <v>278</v>
      </c>
      <c r="BJ402" s="139" t="s">
        <v>332</v>
      </c>
      <c r="BK402" s="143" t="s">
        <v>280</v>
      </c>
      <c r="BL402" s="122">
        <v>91</v>
      </c>
      <c r="BM402" s="141">
        <v>46043</v>
      </c>
      <c r="BN402" s="156">
        <v>2160201100</v>
      </c>
      <c r="BO402" s="139">
        <v>470</v>
      </c>
      <c r="BP402" s="141">
        <v>46043</v>
      </c>
      <c r="BQ402" s="153">
        <v>11758069</v>
      </c>
      <c r="BR402" s="120"/>
      <c r="BS402" s="121"/>
      <c r="BT402" s="107"/>
      <c r="BU402" s="107"/>
      <c r="BV402" s="107"/>
      <c r="BW402" s="107"/>
      <c r="BX402" s="107"/>
      <c r="BY402" s="142"/>
      <c r="BZ402" s="151"/>
      <c r="CA402" s="107"/>
      <c r="CB402" s="107"/>
      <c r="CC402" s="151"/>
      <c r="CD402" s="107"/>
      <c r="CE402" s="107"/>
      <c r="CF402" s="108"/>
      <c r="CG402" s="108"/>
      <c r="CH402" s="108"/>
      <c r="CI402" s="108"/>
      <c r="CJ402" s="108"/>
      <c r="CK402" s="108"/>
      <c r="CL402" s="108"/>
      <c r="CM402" s="108"/>
      <c r="CN402" s="108"/>
      <c r="CO402" s="108"/>
      <c r="CP402" s="121"/>
      <c r="CQ402" s="108"/>
      <c r="CR402" s="108"/>
      <c r="CS402" s="133" t="s">
        <v>1051</v>
      </c>
      <c r="CT402" s="148">
        <v>1121930527</v>
      </c>
      <c r="CU402" s="139">
        <v>218</v>
      </c>
      <c r="CV402" s="139" t="s">
        <v>930</v>
      </c>
      <c r="CW402" s="107"/>
      <c r="CX402" s="107"/>
      <c r="CY402" s="145">
        <v>7490</v>
      </c>
      <c r="CZ402" s="140" t="s">
        <v>290</v>
      </c>
      <c r="DA402" s="318">
        <f t="shared" si="18"/>
        <v>11758069</v>
      </c>
      <c r="DB402" s="319">
        <f t="shared" si="19"/>
        <v>0</v>
      </c>
      <c r="DC402" s="318">
        <f t="shared" si="20"/>
        <v>0</v>
      </c>
      <c r="DD402" s="107"/>
      <c r="DE402" s="107"/>
      <c r="DF402" s="107"/>
      <c r="DG402" s="107"/>
      <c r="DH402" s="107"/>
      <c r="DI402" s="107"/>
      <c r="DJ402" s="107"/>
      <c r="DK402" s="107"/>
      <c r="DL402" s="107"/>
      <c r="DM402" s="107"/>
      <c r="DN402" s="107"/>
      <c r="DO402" s="107"/>
      <c r="DP402" s="107"/>
      <c r="DQ402" s="107"/>
      <c r="DR402" s="107"/>
      <c r="DS402" s="107"/>
      <c r="DT402" s="107"/>
      <c r="DU402" s="107"/>
      <c r="DV402" s="107"/>
      <c r="DW402" s="107"/>
      <c r="DX402" s="107"/>
      <c r="DY402" s="107"/>
      <c r="DZ402" s="211" t="s">
        <v>2316</v>
      </c>
      <c r="EA402" s="207" t="s">
        <v>299</v>
      </c>
      <c r="EB402" s="154" t="e">
        <v>#N/A</v>
      </c>
      <c r="EC402" s="142" t="s">
        <v>288</v>
      </c>
    </row>
    <row r="403" spans="1:133" hidden="1" x14ac:dyDescent="0.3">
      <c r="A403" s="145"/>
      <c r="B403" s="145" t="s">
        <v>2317</v>
      </c>
      <c r="C403" s="181">
        <v>1071169129</v>
      </c>
      <c r="D403" s="145" t="s">
        <v>1002</v>
      </c>
      <c r="E403" s="145" t="s">
        <v>292</v>
      </c>
      <c r="F403" s="145" t="s">
        <v>1003</v>
      </c>
      <c r="G403" s="98">
        <v>46043</v>
      </c>
      <c r="H403" s="104">
        <v>10958201</v>
      </c>
      <c r="I403" s="145" t="s">
        <v>2066</v>
      </c>
      <c r="J403" s="98">
        <v>46043</v>
      </c>
      <c r="K403" s="98">
        <v>46179</v>
      </c>
      <c r="L403" s="145" t="s">
        <v>288</v>
      </c>
      <c r="M403" s="145" t="s">
        <v>288</v>
      </c>
      <c r="N403" s="145" t="s">
        <v>288</v>
      </c>
      <c r="O403" s="122">
        <v>5</v>
      </c>
      <c r="P403" s="104">
        <v>3279462</v>
      </c>
      <c r="Q403" s="150">
        <v>46043</v>
      </c>
      <c r="R403" s="141">
        <v>46081</v>
      </c>
      <c r="S403" s="104">
        <v>2399606</v>
      </c>
      <c r="T403" s="101">
        <v>46082</v>
      </c>
      <c r="U403" s="101">
        <v>46112</v>
      </c>
      <c r="V403" s="104">
        <v>2399606</v>
      </c>
      <c r="W403" s="141">
        <v>46113</v>
      </c>
      <c r="X403" s="141">
        <v>46142</v>
      </c>
      <c r="Y403" s="104">
        <v>2399606</v>
      </c>
      <c r="Z403" s="141">
        <v>46143</v>
      </c>
      <c r="AA403" s="141">
        <v>46173</v>
      </c>
      <c r="AB403" s="104">
        <v>479921</v>
      </c>
      <c r="AC403" s="141">
        <v>46174</v>
      </c>
      <c r="AD403" s="141">
        <v>46179</v>
      </c>
      <c r="AE403" s="102"/>
      <c r="AF403" s="141"/>
      <c r="AG403" s="141"/>
      <c r="AH403" s="151"/>
      <c r="AI403" s="107"/>
      <c r="AJ403" s="107"/>
      <c r="AK403" s="151"/>
      <c r="AL403" s="107"/>
      <c r="AM403" s="107"/>
      <c r="AN403" s="151"/>
      <c r="AO403" s="107"/>
      <c r="AP403" s="107"/>
      <c r="AQ403" s="151"/>
      <c r="AR403" s="107"/>
      <c r="AS403" s="107"/>
      <c r="AT403" s="151"/>
      <c r="AU403" s="107"/>
      <c r="AV403" s="107"/>
      <c r="AW403" s="151"/>
      <c r="AX403" s="107"/>
      <c r="AY403" s="107"/>
      <c r="AZ403" s="107"/>
      <c r="BA403" s="107"/>
      <c r="BB403" s="107"/>
      <c r="BC403" s="107"/>
      <c r="BD403" s="107"/>
      <c r="BE403" s="107"/>
      <c r="BF403" s="107"/>
      <c r="BG403" s="107"/>
      <c r="BH403" s="107"/>
      <c r="BI403" s="143" t="s">
        <v>278</v>
      </c>
      <c r="BJ403" s="139" t="s">
        <v>332</v>
      </c>
      <c r="BK403" s="143" t="s">
        <v>280</v>
      </c>
      <c r="BL403" s="122">
        <v>91</v>
      </c>
      <c r="BM403" s="141">
        <v>46043</v>
      </c>
      <c r="BN403" s="156">
        <v>2160201100</v>
      </c>
      <c r="BO403" s="139">
        <v>429</v>
      </c>
      <c r="BP403" s="141">
        <v>46043</v>
      </c>
      <c r="BQ403" s="153">
        <v>10958201</v>
      </c>
      <c r="BR403" s="120"/>
      <c r="BS403" s="121"/>
      <c r="BT403" s="107"/>
      <c r="BU403" s="107"/>
      <c r="BV403" s="107"/>
      <c r="BW403" s="107"/>
      <c r="BX403" s="107"/>
      <c r="BY403" s="142"/>
      <c r="BZ403" s="151"/>
      <c r="CA403" s="107"/>
      <c r="CB403" s="107"/>
      <c r="CC403" s="151"/>
      <c r="CD403" s="107"/>
      <c r="CE403" s="107"/>
      <c r="CF403" s="108"/>
      <c r="CG403" s="108"/>
      <c r="CH403" s="108"/>
      <c r="CI403" s="108"/>
      <c r="CJ403" s="108"/>
      <c r="CK403" s="108"/>
      <c r="CL403" s="108"/>
      <c r="CM403" s="108"/>
      <c r="CN403" s="108"/>
      <c r="CO403" s="108"/>
      <c r="CP403" s="108"/>
      <c r="CQ403" s="108"/>
      <c r="CR403" s="108"/>
      <c r="CS403" s="147" t="s">
        <v>1052</v>
      </c>
      <c r="CT403" s="148">
        <v>1071169129.7</v>
      </c>
      <c r="CU403" s="139">
        <v>218</v>
      </c>
      <c r="CV403" s="139" t="s">
        <v>1067</v>
      </c>
      <c r="CW403" s="107"/>
      <c r="CX403" s="107"/>
      <c r="CY403" s="143">
        <v>8299</v>
      </c>
      <c r="CZ403" s="143" t="s">
        <v>290</v>
      </c>
      <c r="DA403" s="318">
        <f t="shared" si="18"/>
        <v>10958201</v>
      </c>
      <c r="DB403" s="319">
        <f t="shared" si="19"/>
        <v>0</v>
      </c>
      <c r="DC403" s="318">
        <f t="shared" si="20"/>
        <v>0</v>
      </c>
      <c r="DD403" s="107"/>
      <c r="DE403" s="107"/>
      <c r="DF403" s="107"/>
      <c r="DG403" s="107"/>
      <c r="DH403" s="107"/>
      <c r="DI403" s="107"/>
      <c r="DJ403" s="107"/>
      <c r="DK403" s="107"/>
      <c r="DL403" s="107"/>
      <c r="DM403" s="107"/>
      <c r="DN403" s="107"/>
      <c r="DO403" s="107"/>
      <c r="DP403" s="107"/>
      <c r="DQ403" s="107"/>
      <c r="DR403" s="107"/>
      <c r="DS403" s="107"/>
      <c r="DT403" s="107"/>
      <c r="DU403" s="107"/>
      <c r="DV403" s="107"/>
      <c r="DW403" s="107"/>
      <c r="DX403" s="107"/>
      <c r="DY403" s="107"/>
      <c r="DZ403" s="211" t="s">
        <v>2318</v>
      </c>
      <c r="EA403" s="207" t="s">
        <v>299</v>
      </c>
      <c r="EB403" s="154" t="e">
        <v>#N/A</v>
      </c>
      <c r="EC403" s="142" t="s">
        <v>288</v>
      </c>
    </row>
    <row r="404" spans="1:133" hidden="1" x14ac:dyDescent="0.3">
      <c r="A404" s="145"/>
      <c r="B404" s="145" t="s">
        <v>2319</v>
      </c>
      <c r="C404" s="181">
        <v>1081397038</v>
      </c>
      <c r="D404" s="145" t="s">
        <v>1004</v>
      </c>
      <c r="E404" s="145" t="s">
        <v>292</v>
      </c>
      <c r="F404" s="145" t="s">
        <v>1005</v>
      </c>
      <c r="G404" s="98">
        <v>46043</v>
      </c>
      <c r="H404" s="104">
        <v>10958201</v>
      </c>
      <c r="I404" s="145" t="s">
        <v>2066</v>
      </c>
      <c r="J404" s="98">
        <v>46043</v>
      </c>
      <c r="K404" s="98">
        <v>46179</v>
      </c>
      <c r="L404" s="145" t="s">
        <v>288</v>
      </c>
      <c r="M404" s="145" t="s">
        <v>288</v>
      </c>
      <c r="N404" s="145" t="s">
        <v>288</v>
      </c>
      <c r="O404" s="122">
        <v>5</v>
      </c>
      <c r="P404" s="104">
        <v>3279462</v>
      </c>
      <c r="Q404" s="150">
        <v>46043</v>
      </c>
      <c r="R404" s="141">
        <v>46081</v>
      </c>
      <c r="S404" s="104">
        <v>2399606</v>
      </c>
      <c r="T404" s="101">
        <v>46082</v>
      </c>
      <c r="U404" s="101">
        <v>46112</v>
      </c>
      <c r="V404" s="104">
        <v>2399606</v>
      </c>
      <c r="W404" s="141">
        <v>46113</v>
      </c>
      <c r="X404" s="141">
        <v>46142</v>
      </c>
      <c r="Y404" s="104">
        <v>2399606</v>
      </c>
      <c r="Z404" s="141">
        <v>46143</v>
      </c>
      <c r="AA404" s="141">
        <v>46173</v>
      </c>
      <c r="AB404" s="104">
        <v>479921</v>
      </c>
      <c r="AC404" s="141">
        <v>46174</v>
      </c>
      <c r="AD404" s="141">
        <v>46179</v>
      </c>
      <c r="AE404" s="102"/>
      <c r="AF404" s="141"/>
      <c r="AG404" s="141"/>
      <c r="AH404" s="107"/>
      <c r="AI404" s="141"/>
      <c r="AJ404" s="141"/>
      <c r="AK404" s="151"/>
      <c r="AL404" s="107"/>
      <c r="AM404" s="107"/>
      <c r="AN404" s="151"/>
      <c r="AO404" s="107"/>
      <c r="AP404" s="107"/>
      <c r="AQ404" s="151"/>
      <c r="AR404" s="107"/>
      <c r="AS404" s="107"/>
      <c r="AT404" s="151"/>
      <c r="AU404" s="107"/>
      <c r="AV404" s="107"/>
      <c r="AW404" s="151"/>
      <c r="AX404" s="107"/>
      <c r="AY404" s="107"/>
      <c r="AZ404" s="107"/>
      <c r="BA404" s="107"/>
      <c r="BB404" s="107"/>
      <c r="BC404" s="107"/>
      <c r="BD404" s="107"/>
      <c r="BE404" s="107"/>
      <c r="BF404" s="107"/>
      <c r="BG404" s="107"/>
      <c r="BH404" s="107"/>
      <c r="BI404" s="143" t="s">
        <v>278</v>
      </c>
      <c r="BJ404" s="139" t="s">
        <v>332</v>
      </c>
      <c r="BK404" s="143" t="s">
        <v>280</v>
      </c>
      <c r="BL404" s="122">
        <v>91</v>
      </c>
      <c r="BM404" s="141">
        <v>46043</v>
      </c>
      <c r="BN404" s="156">
        <v>2160201100</v>
      </c>
      <c r="BO404" s="139">
        <v>430</v>
      </c>
      <c r="BP404" s="141">
        <v>46043</v>
      </c>
      <c r="BQ404" s="153">
        <v>10958201</v>
      </c>
      <c r="BR404" s="120"/>
      <c r="BS404" s="121"/>
      <c r="BT404" s="107"/>
      <c r="BU404" s="107"/>
      <c r="BV404" s="107"/>
      <c r="BW404" s="107"/>
      <c r="BX404" s="107"/>
      <c r="BY404" s="142"/>
      <c r="BZ404" s="151"/>
      <c r="CA404" s="107"/>
      <c r="CB404" s="107"/>
      <c r="CC404" s="151"/>
      <c r="CD404" s="107"/>
      <c r="CE404" s="107"/>
      <c r="CF404" s="108"/>
      <c r="CG404" s="108"/>
      <c r="CH404" s="108"/>
      <c r="CI404" s="108"/>
      <c r="CJ404" s="108"/>
      <c r="CK404" s="108"/>
      <c r="CL404" s="108"/>
      <c r="CM404" s="108"/>
      <c r="CN404" s="108"/>
      <c r="CO404" s="108"/>
      <c r="CP404" s="121"/>
      <c r="CQ404" s="108"/>
      <c r="CR404" s="108"/>
      <c r="CS404" s="133" t="s">
        <v>1053</v>
      </c>
      <c r="CT404" s="148">
        <v>1081397038</v>
      </c>
      <c r="CU404" s="139">
        <v>218</v>
      </c>
      <c r="CV404" s="139" t="s">
        <v>1068</v>
      </c>
      <c r="CW404" s="107"/>
      <c r="CX404" s="107"/>
      <c r="CY404" s="143">
        <v>8299</v>
      </c>
      <c r="CZ404" s="143" t="s">
        <v>290</v>
      </c>
      <c r="DA404" s="318">
        <f t="shared" si="18"/>
        <v>10958201</v>
      </c>
      <c r="DB404" s="319">
        <f t="shared" si="19"/>
        <v>0</v>
      </c>
      <c r="DC404" s="318">
        <f t="shared" si="20"/>
        <v>0</v>
      </c>
      <c r="DD404" s="107"/>
      <c r="DE404" s="107"/>
      <c r="DF404" s="107"/>
      <c r="DG404" s="107"/>
      <c r="DH404" s="107"/>
      <c r="DI404" s="107"/>
      <c r="DJ404" s="107"/>
      <c r="DK404" s="107"/>
      <c r="DL404" s="107"/>
      <c r="DM404" s="107"/>
      <c r="DN404" s="107"/>
      <c r="DO404" s="107"/>
      <c r="DP404" s="107"/>
      <c r="DQ404" s="107"/>
      <c r="DR404" s="107"/>
      <c r="DS404" s="107"/>
      <c r="DT404" s="107"/>
      <c r="DU404" s="107"/>
      <c r="DV404" s="107"/>
      <c r="DW404" s="107"/>
      <c r="DX404" s="107"/>
      <c r="DY404" s="107"/>
      <c r="DZ404" s="211" t="s">
        <v>2320</v>
      </c>
      <c r="EA404" s="207" t="s">
        <v>299</v>
      </c>
      <c r="EB404" s="154" t="e">
        <v>#N/A</v>
      </c>
      <c r="EC404" s="142" t="s">
        <v>288</v>
      </c>
    </row>
    <row r="405" spans="1:133" hidden="1" x14ac:dyDescent="0.3">
      <c r="A405" s="145"/>
      <c r="B405" s="145" t="s">
        <v>2321</v>
      </c>
      <c r="C405" s="181">
        <v>1121922565</v>
      </c>
      <c r="D405" s="145" t="s">
        <v>1006</v>
      </c>
      <c r="E405" s="145" t="s">
        <v>292</v>
      </c>
      <c r="F405" s="145" t="s">
        <v>1007</v>
      </c>
      <c r="G405" s="98">
        <v>46043</v>
      </c>
      <c r="H405" s="104">
        <v>10958201</v>
      </c>
      <c r="I405" s="145" t="s">
        <v>2066</v>
      </c>
      <c r="J405" s="98">
        <v>46043</v>
      </c>
      <c r="K405" s="98">
        <v>46179</v>
      </c>
      <c r="L405" s="145" t="s">
        <v>288</v>
      </c>
      <c r="M405" s="145" t="s">
        <v>288</v>
      </c>
      <c r="N405" s="145" t="s">
        <v>288</v>
      </c>
      <c r="O405" s="122">
        <v>5</v>
      </c>
      <c r="P405" s="104">
        <v>3279462</v>
      </c>
      <c r="Q405" s="150">
        <v>46043</v>
      </c>
      <c r="R405" s="141">
        <v>46081</v>
      </c>
      <c r="S405" s="104">
        <v>2399606</v>
      </c>
      <c r="T405" s="101">
        <v>46082</v>
      </c>
      <c r="U405" s="101">
        <v>46112</v>
      </c>
      <c r="V405" s="104">
        <v>2399606</v>
      </c>
      <c r="W405" s="141">
        <v>46113</v>
      </c>
      <c r="X405" s="141">
        <v>46142</v>
      </c>
      <c r="Y405" s="104">
        <v>2399606</v>
      </c>
      <c r="Z405" s="141">
        <v>46143</v>
      </c>
      <c r="AA405" s="141">
        <v>46173</v>
      </c>
      <c r="AB405" s="104">
        <v>479921</v>
      </c>
      <c r="AC405" s="141">
        <v>46174</v>
      </c>
      <c r="AD405" s="141">
        <v>46179</v>
      </c>
      <c r="AE405" s="102"/>
      <c r="AF405" s="141"/>
      <c r="AG405" s="141"/>
      <c r="AH405" s="151"/>
      <c r="AI405" s="107"/>
      <c r="AJ405" s="107"/>
      <c r="AK405" s="151"/>
      <c r="AL405" s="107"/>
      <c r="AM405" s="107"/>
      <c r="AN405" s="151"/>
      <c r="AO405" s="107"/>
      <c r="AP405" s="107"/>
      <c r="AQ405" s="151"/>
      <c r="AR405" s="107"/>
      <c r="AS405" s="107"/>
      <c r="AT405" s="151"/>
      <c r="AU405" s="107"/>
      <c r="AV405" s="107"/>
      <c r="AW405" s="151"/>
      <c r="AX405" s="107"/>
      <c r="AY405" s="107"/>
      <c r="AZ405" s="107"/>
      <c r="BA405" s="107"/>
      <c r="BB405" s="107"/>
      <c r="BC405" s="107"/>
      <c r="BD405" s="107"/>
      <c r="BE405" s="107"/>
      <c r="BF405" s="107"/>
      <c r="BG405" s="107"/>
      <c r="BH405" s="107"/>
      <c r="BI405" s="143" t="s">
        <v>278</v>
      </c>
      <c r="BJ405" s="139" t="s">
        <v>332</v>
      </c>
      <c r="BK405" s="143" t="s">
        <v>280</v>
      </c>
      <c r="BL405" s="122">
        <v>91</v>
      </c>
      <c r="BM405" s="141">
        <v>46043</v>
      </c>
      <c r="BN405" s="156">
        <v>2160201100</v>
      </c>
      <c r="BO405" s="139">
        <v>467</v>
      </c>
      <c r="BP405" s="141">
        <v>46043</v>
      </c>
      <c r="BQ405" s="153">
        <v>10958201</v>
      </c>
      <c r="BR405" s="120"/>
      <c r="BS405" s="121"/>
      <c r="BT405" s="107"/>
      <c r="BU405" s="107"/>
      <c r="BV405" s="107"/>
      <c r="BW405" s="107"/>
      <c r="BX405" s="107"/>
      <c r="BY405" s="142"/>
      <c r="BZ405" s="151"/>
      <c r="CA405" s="107"/>
      <c r="CB405" s="107"/>
      <c r="CC405" s="151"/>
      <c r="CD405" s="107"/>
      <c r="CE405" s="107"/>
      <c r="CF405" s="108"/>
      <c r="CG405" s="108"/>
      <c r="CH405" s="108"/>
      <c r="CI405" s="108"/>
      <c r="CJ405" s="108"/>
      <c r="CK405" s="108"/>
      <c r="CL405" s="108"/>
      <c r="CM405" s="108"/>
      <c r="CN405" s="108"/>
      <c r="CO405" s="108"/>
      <c r="CP405" s="108"/>
      <c r="CQ405" s="108"/>
      <c r="CR405" s="108"/>
      <c r="CS405" s="159" t="s">
        <v>1054</v>
      </c>
      <c r="CT405" s="148">
        <v>1121922565</v>
      </c>
      <c r="CU405" s="139">
        <v>218</v>
      </c>
      <c r="CV405" s="139" t="s">
        <v>1069</v>
      </c>
      <c r="CW405" s="107"/>
      <c r="CX405" s="107"/>
      <c r="CY405" s="143">
        <v>8299</v>
      </c>
      <c r="CZ405" s="143" t="s">
        <v>290</v>
      </c>
      <c r="DA405" s="318">
        <f t="shared" si="18"/>
        <v>10958201</v>
      </c>
      <c r="DB405" s="319">
        <f t="shared" si="19"/>
        <v>0</v>
      </c>
      <c r="DC405" s="318">
        <f t="shared" si="20"/>
        <v>0</v>
      </c>
      <c r="DD405" s="107"/>
      <c r="DE405" s="107"/>
      <c r="DF405" s="107"/>
      <c r="DG405" s="107"/>
      <c r="DH405" s="107"/>
      <c r="DI405" s="107"/>
      <c r="DJ405" s="107"/>
      <c r="DK405" s="107"/>
      <c r="DL405" s="107"/>
      <c r="DM405" s="107"/>
      <c r="DN405" s="107"/>
      <c r="DO405" s="107"/>
      <c r="DP405" s="107"/>
      <c r="DQ405" s="107"/>
      <c r="DR405" s="107"/>
      <c r="DS405" s="107"/>
      <c r="DT405" s="107"/>
      <c r="DU405" s="107"/>
      <c r="DV405" s="107"/>
      <c r="DW405" s="107"/>
      <c r="DX405" s="107"/>
      <c r="DY405" s="107"/>
      <c r="DZ405" s="211" t="s">
        <v>2322</v>
      </c>
      <c r="EA405" s="207" t="s">
        <v>299</v>
      </c>
      <c r="EB405" s="154" t="e">
        <v>#N/A</v>
      </c>
      <c r="EC405" s="142" t="s">
        <v>288</v>
      </c>
    </row>
    <row r="406" spans="1:133" hidden="1" x14ac:dyDescent="0.3">
      <c r="A406" s="145"/>
      <c r="B406" s="145" t="s">
        <v>2323</v>
      </c>
      <c r="C406" s="181">
        <v>1121828357</v>
      </c>
      <c r="D406" s="184" t="s">
        <v>1137</v>
      </c>
      <c r="E406" s="145" t="s">
        <v>291</v>
      </c>
      <c r="F406" s="145" t="s">
        <v>1093</v>
      </c>
      <c r="G406" s="98">
        <v>46043</v>
      </c>
      <c r="H406" s="104">
        <v>16599617</v>
      </c>
      <c r="I406" s="145" t="s">
        <v>1086</v>
      </c>
      <c r="J406" s="98">
        <v>46043</v>
      </c>
      <c r="K406" s="98">
        <v>46189</v>
      </c>
      <c r="L406" s="145" t="s">
        <v>288</v>
      </c>
      <c r="M406" s="145" t="s">
        <v>288</v>
      </c>
      <c r="N406" s="145" t="s">
        <v>288</v>
      </c>
      <c r="O406" s="122">
        <v>5</v>
      </c>
      <c r="P406" s="104">
        <v>4629825</v>
      </c>
      <c r="Q406" s="150">
        <v>46043</v>
      </c>
      <c r="R406" s="141">
        <v>46081</v>
      </c>
      <c r="S406" s="104">
        <v>3387677</v>
      </c>
      <c r="T406" s="101">
        <v>46082</v>
      </c>
      <c r="U406" s="101">
        <v>46112</v>
      </c>
      <c r="V406" s="104">
        <v>3387677</v>
      </c>
      <c r="W406" s="141">
        <v>46113</v>
      </c>
      <c r="X406" s="141">
        <v>46142</v>
      </c>
      <c r="Y406" s="104">
        <v>3387677</v>
      </c>
      <c r="Z406" s="141">
        <v>46143</v>
      </c>
      <c r="AA406" s="141">
        <v>46173</v>
      </c>
      <c r="AB406" s="104">
        <v>1806761</v>
      </c>
      <c r="AC406" s="141">
        <v>46174</v>
      </c>
      <c r="AD406" s="141">
        <v>46189</v>
      </c>
      <c r="AE406" s="102"/>
      <c r="AF406" s="141"/>
      <c r="AG406" s="141"/>
      <c r="AH406" s="107"/>
      <c r="AI406" s="141"/>
      <c r="AJ406" s="141"/>
      <c r="AK406" s="151"/>
      <c r="AL406" s="107"/>
      <c r="AM406" s="107"/>
      <c r="AN406" s="151"/>
      <c r="AO406" s="107"/>
      <c r="AP406" s="107"/>
      <c r="AQ406" s="151"/>
      <c r="AR406" s="107"/>
      <c r="AS406" s="107"/>
      <c r="AT406" s="151"/>
      <c r="AU406" s="107"/>
      <c r="AV406" s="107"/>
      <c r="AW406" s="151"/>
      <c r="AX406" s="107"/>
      <c r="AY406" s="107"/>
      <c r="AZ406" s="107"/>
      <c r="BA406" s="107"/>
      <c r="BB406" s="107"/>
      <c r="BC406" s="107"/>
      <c r="BD406" s="107"/>
      <c r="BE406" s="107"/>
      <c r="BF406" s="107"/>
      <c r="BG406" s="107"/>
      <c r="BH406" s="107"/>
      <c r="BI406" s="143" t="s">
        <v>278</v>
      </c>
      <c r="BJ406" s="139" t="s">
        <v>332</v>
      </c>
      <c r="BK406" s="143" t="s">
        <v>280</v>
      </c>
      <c r="BL406" s="122">
        <v>91</v>
      </c>
      <c r="BM406" s="141">
        <v>46043</v>
      </c>
      <c r="BN406" s="156">
        <v>2160201100</v>
      </c>
      <c r="BO406" s="139">
        <v>441</v>
      </c>
      <c r="BP406" s="141">
        <v>46043</v>
      </c>
      <c r="BQ406" s="153">
        <v>16599617</v>
      </c>
      <c r="BR406" s="120"/>
      <c r="BS406" s="121"/>
      <c r="BT406" s="107"/>
      <c r="BU406" s="107"/>
      <c r="BV406" s="107"/>
      <c r="BW406" s="107"/>
      <c r="BX406" s="107"/>
      <c r="BY406" s="142"/>
      <c r="BZ406" s="151"/>
      <c r="CA406" s="107"/>
      <c r="CB406" s="107"/>
      <c r="CC406" s="151"/>
      <c r="CD406" s="107"/>
      <c r="CE406" s="107"/>
      <c r="CF406" s="108"/>
      <c r="CG406" s="108"/>
      <c r="CH406" s="108"/>
      <c r="CI406" s="108"/>
      <c r="CJ406" s="108"/>
      <c r="CK406" s="108"/>
      <c r="CL406" s="108"/>
      <c r="CM406" s="108"/>
      <c r="CN406" s="108"/>
      <c r="CO406" s="108"/>
      <c r="CP406" s="121"/>
      <c r="CQ406" s="108"/>
      <c r="CR406" s="108"/>
      <c r="CS406" s="147" t="s">
        <v>1108</v>
      </c>
      <c r="CT406" s="148">
        <v>1121828357</v>
      </c>
      <c r="CU406" s="139">
        <v>218</v>
      </c>
      <c r="CV406" s="139" t="s">
        <v>795</v>
      </c>
      <c r="CW406" s="107"/>
      <c r="CX406" s="107"/>
      <c r="CY406" s="143">
        <v>7490</v>
      </c>
      <c r="CZ406" s="143" t="s">
        <v>290</v>
      </c>
      <c r="DA406" s="318">
        <f t="shared" si="18"/>
        <v>16599617</v>
      </c>
      <c r="DB406" s="319">
        <f t="shared" si="19"/>
        <v>0</v>
      </c>
      <c r="DC406" s="318">
        <f t="shared" si="20"/>
        <v>0</v>
      </c>
      <c r="DD406" s="107"/>
      <c r="DE406" s="107"/>
      <c r="DF406" s="107"/>
      <c r="DG406" s="107"/>
      <c r="DH406" s="107"/>
      <c r="DI406" s="107"/>
      <c r="DJ406" s="107"/>
      <c r="DK406" s="107"/>
      <c r="DL406" s="107"/>
      <c r="DM406" s="107"/>
      <c r="DN406" s="107"/>
      <c r="DO406" s="107"/>
      <c r="DP406" s="107"/>
      <c r="DQ406" s="107"/>
      <c r="DR406" s="107"/>
      <c r="DS406" s="107"/>
      <c r="DT406" s="107"/>
      <c r="DU406" s="107"/>
      <c r="DV406" s="107"/>
      <c r="DW406" s="107"/>
      <c r="DX406" s="107"/>
      <c r="DY406" s="107"/>
      <c r="DZ406" s="211" t="s">
        <v>2324</v>
      </c>
      <c r="EA406" s="207" t="s">
        <v>299</v>
      </c>
      <c r="EB406" s="154" t="e">
        <v>#N/A</v>
      </c>
      <c r="EC406" s="142" t="s">
        <v>288</v>
      </c>
    </row>
    <row r="407" spans="1:133" hidden="1" x14ac:dyDescent="0.3">
      <c r="A407" s="145"/>
      <c r="B407" s="145" t="s">
        <v>2325</v>
      </c>
      <c r="C407" s="181">
        <v>1007014095</v>
      </c>
      <c r="D407" s="145" t="s">
        <v>1116</v>
      </c>
      <c r="E407" s="145" t="s">
        <v>292</v>
      </c>
      <c r="F407" s="145" t="s">
        <v>1005</v>
      </c>
      <c r="G407" s="98">
        <v>46043</v>
      </c>
      <c r="H407" s="104">
        <v>10958201</v>
      </c>
      <c r="I407" s="145" t="s">
        <v>2066</v>
      </c>
      <c r="J407" s="98">
        <v>46043</v>
      </c>
      <c r="K407" s="98">
        <v>46179</v>
      </c>
      <c r="L407" s="145" t="s">
        <v>288</v>
      </c>
      <c r="M407" s="145" t="s">
        <v>288</v>
      </c>
      <c r="N407" s="145" t="s">
        <v>288</v>
      </c>
      <c r="O407" s="122">
        <v>5</v>
      </c>
      <c r="P407" s="104">
        <v>3279462</v>
      </c>
      <c r="Q407" s="150">
        <v>46043</v>
      </c>
      <c r="R407" s="141">
        <v>46081</v>
      </c>
      <c r="S407" s="104">
        <v>2399606</v>
      </c>
      <c r="T407" s="101">
        <v>46082</v>
      </c>
      <c r="U407" s="101">
        <v>46112</v>
      </c>
      <c r="V407" s="104">
        <v>2399606</v>
      </c>
      <c r="W407" s="141">
        <v>46113</v>
      </c>
      <c r="X407" s="141">
        <v>46142</v>
      </c>
      <c r="Y407" s="104">
        <v>2399606</v>
      </c>
      <c r="Z407" s="141">
        <v>46143</v>
      </c>
      <c r="AA407" s="141">
        <v>46173</v>
      </c>
      <c r="AB407" s="104">
        <v>479921</v>
      </c>
      <c r="AC407" s="141">
        <v>46174</v>
      </c>
      <c r="AD407" s="141">
        <v>46179</v>
      </c>
      <c r="AE407" s="102"/>
      <c r="AF407" s="141"/>
      <c r="AG407" s="141"/>
      <c r="AH407" s="107"/>
      <c r="AI407" s="141"/>
      <c r="AJ407" s="141"/>
      <c r="AK407" s="151"/>
      <c r="AL407" s="107"/>
      <c r="AM407" s="107"/>
      <c r="AN407" s="151"/>
      <c r="AO407" s="107"/>
      <c r="AP407" s="107"/>
      <c r="AQ407" s="151"/>
      <c r="AR407" s="107"/>
      <c r="AS407" s="107"/>
      <c r="AT407" s="151"/>
      <c r="AU407" s="107"/>
      <c r="AV407" s="107"/>
      <c r="AW407" s="151"/>
      <c r="AX407" s="107"/>
      <c r="AY407" s="107"/>
      <c r="AZ407" s="107"/>
      <c r="BA407" s="107"/>
      <c r="BB407" s="107"/>
      <c r="BC407" s="107"/>
      <c r="BD407" s="107"/>
      <c r="BE407" s="107"/>
      <c r="BF407" s="107"/>
      <c r="BG407" s="107"/>
      <c r="BH407" s="107"/>
      <c r="BI407" s="143" t="s">
        <v>278</v>
      </c>
      <c r="BJ407" s="139" t="s">
        <v>332</v>
      </c>
      <c r="BK407" s="143" t="s">
        <v>280</v>
      </c>
      <c r="BL407" s="122">
        <v>91</v>
      </c>
      <c r="BM407" s="141">
        <v>46043</v>
      </c>
      <c r="BN407" s="156">
        <v>2160201100</v>
      </c>
      <c r="BO407" s="139">
        <v>423</v>
      </c>
      <c r="BP407" s="141">
        <v>46043</v>
      </c>
      <c r="BQ407" s="153">
        <v>10958201</v>
      </c>
      <c r="BR407" s="120"/>
      <c r="BS407" s="121"/>
      <c r="BT407" s="107"/>
      <c r="BU407" s="107"/>
      <c r="BV407" s="107"/>
      <c r="BW407" s="107"/>
      <c r="BX407" s="107"/>
      <c r="BY407" s="142"/>
      <c r="BZ407" s="151"/>
      <c r="CA407" s="107"/>
      <c r="CB407" s="107"/>
      <c r="CC407" s="151"/>
      <c r="CD407" s="107"/>
      <c r="CE407" s="107"/>
      <c r="CF407" s="108"/>
      <c r="CG407" s="108"/>
      <c r="CH407" s="108"/>
      <c r="CI407" s="108"/>
      <c r="CJ407" s="108"/>
      <c r="CK407" s="108"/>
      <c r="CL407" s="108"/>
      <c r="CM407" s="108"/>
      <c r="CN407" s="108"/>
      <c r="CO407" s="108"/>
      <c r="CP407" s="121"/>
      <c r="CQ407" s="108"/>
      <c r="CR407" s="108"/>
      <c r="CS407" s="133" t="s">
        <v>1053</v>
      </c>
      <c r="CT407" s="148">
        <v>1007014095</v>
      </c>
      <c r="CU407" s="139">
        <v>218</v>
      </c>
      <c r="CV407" s="139" t="s">
        <v>1068</v>
      </c>
      <c r="CW407" s="107"/>
      <c r="CX407" s="107"/>
      <c r="CY407" s="143">
        <v>7490</v>
      </c>
      <c r="CZ407" s="143" t="s">
        <v>290</v>
      </c>
      <c r="DA407" s="318">
        <f t="shared" si="18"/>
        <v>10958201</v>
      </c>
      <c r="DB407" s="319">
        <f t="shared" si="19"/>
        <v>0</v>
      </c>
      <c r="DC407" s="318">
        <f t="shared" si="20"/>
        <v>0</v>
      </c>
      <c r="DD407" s="107"/>
      <c r="DE407" s="107"/>
      <c r="DF407" s="107"/>
      <c r="DG407" s="107"/>
      <c r="DH407" s="107"/>
      <c r="DI407" s="107"/>
      <c r="DJ407" s="107"/>
      <c r="DK407" s="107"/>
      <c r="DL407" s="107"/>
      <c r="DM407" s="107"/>
      <c r="DN407" s="107"/>
      <c r="DO407" s="107"/>
      <c r="DP407" s="107"/>
      <c r="DQ407" s="107"/>
      <c r="DR407" s="107"/>
      <c r="DS407" s="107"/>
      <c r="DT407" s="107"/>
      <c r="DU407" s="107"/>
      <c r="DV407" s="107"/>
      <c r="DW407" s="107"/>
      <c r="DX407" s="107"/>
      <c r="DY407" s="107"/>
      <c r="DZ407" s="211" t="s">
        <v>2326</v>
      </c>
      <c r="EA407" s="207" t="s">
        <v>299</v>
      </c>
      <c r="EB407" s="154" t="e">
        <v>#N/A</v>
      </c>
      <c r="EC407" s="142" t="s">
        <v>288</v>
      </c>
    </row>
    <row r="408" spans="1:133" hidden="1" x14ac:dyDescent="0.3">
      <c r="A408" s="145"/>
      <c r="B408" s="145" t="s">
        <v>2327</v>
      </c>
      <c r="C408" s="181">
        <v>52705751</v>
      </c>
      <c r="D408" s="145" t="s">
        <v>1130</v>
      </c>
      <c r="E408" s="145" t="s">
        <v>291</v>
      </c>
      <c r="F408" s="145" t="s">
        <v>1131</v>
      </c>
      <c r="G408" s="98">
        <v>46043</v>
      </c>
      <c r="H408" s="104">
        <v>14806237</v>
      </c>
      <c r="I408" s="145" t="s">
        <v>1086</v>
      </c>
      <c r="J408" s="98">
        <v>46043</v>
      </c>
      <c r="K408" s="98">
        <v>46189</v>
      </c>
      <c r="L408" s="145" t="s">
        <v>288</v>
      </c>
      <c r="M408" s="145" t="s">
        <v>288</v>
      </c>
      <c r="N408" s="145" t="s">
        <v>288</v>
      </c>
      <c r="O408" s="122">
        <v>5</v>
      </c>
      <c r="P408" s="104">
        <v>4129631</v>
      </c>
      <c r="Q408" s="150">
        <v>46043</v>
      </c>
      <c r="R408" s="141">
        <v>46081</v>
      </c>
      <c r="S408" s="104">
        <v>3021681</v>
      </c>
      <c r="T408" s="101">
        <v>46082</v>
      </c>
      <c r="U408" s="101">
        <v>46112</v>
      </c>
      <c r="V408" s="104">
        <v>3021681</v>
      </c>
      <c r="W408" s="141">
        <v>46113</v>
      </c>
      <c r="X408" s="141">
        <v>46142</v>
      </c>
      <c r="Y408" s="104">
        <v>3021681</v>
      </c>
      <c r="Z408" s="141">
        <v>46143</v>
      </c>
      <c r="AA408" s="141">
        <v>46173</v>
      </c>
      <c r="AB408" s="104">
        <v>1611563</v>
      </c>
      <c r="AC408" s="141">
        <v>46174</v>
      </c>
      <c r="AD408" s="141">
        <v>46189</v>
      </c>
      <c r="AE408" s="102"/>
      <c r="AF408" s="141"/>
      <c r="AG408" s="141"/>
      <c r="AH408" s="151"/>
      <c r="AI408" s="107"/>
      <c r="AJ408" s="107"/>
      <c r="AK408" s="151"/>
      <c r="AL408" s="107"/>
      <c r="AM408" s="107"/>
      <c r="AN408" s="151"/>
      <c r="AO408" s="107"/>
      <c r="AP408" s="107"/>
      <c r="AQ408" s="151"/>
      <c r="AR408" s="107"/>
      <c r="AS408" s="107"/>
      <c r="AT408" s="151"/>
      <c r="AU408" s="107"/>
      <c r="AV408" s="107"/>
      <c r="AW408" s="151"/>
      <c r="AX408" s="107"/>
      <c r="AY408" s="107"/>
      <c r="AZ408" s="107"/>
      <c r="BA408" s="107"/>
      <c r="BB408" s="107"/>
      <c r="BC408" s="107"/>
      <c r="BD408" s="107"/>
      <c r="BE408" s="107"/>
      <c r="BF408" s="107"/>
      <c r="BG408" s="107"/>
      <c r="BH408" s="107"/>
      <c r="BI408" s="143" t="s">
        <v>278</v>
      </c>
      <c r="BJ408" s="139" t="s">
        <v>332</v>
      </c>
      <c r="BK408" s="143" t="s">
        <v>280</v>
      </c>
      <c r="BL408" s="122">
        <v>91</v>
      </c>
      <c r="BM408" s="141">
        <v>46043</v>
      </c>
      <c r="BN408" s="156">
        <v>2160201100</v>
      </c>
      <c r="BO408" s="139">
        <v>404</v>
      </c>
      <c r="BP408" s="141">
        <v>46043</v>
      </c>
      <c r="BQ408" s="153">
        <v>14806237</v>
      </c>
      <c r="BR408" s="120"/>
      <c r="BS408" s="121"/>
      <c r="BT408" s="107"/>
      <c r="BU408" s="107"/>
      <c r="BV408" s="107"/>
      <c r="BW408" s="107"/>
      <c r="BX408" s="107"/>
      <c r="BY408" s="142"/>
      <c r="BZ408" s="151"/>
      <c r="CA408" s="107"/>
      <c r="CB408" s="107"/>
      <c r="CC408" s="151"/>
      <c r="CD408" s="107"/>
      <c r="CE408" s="107"/>
      <c r="CF408" s="108"/>
      <c r="CG408" s="108"/>
      <c r="CH408" s="108"/>
      <c r="CI408" s="108"/>
      <c r="CJ408" s="108"/>
      <c r="CK408" s="108"/>
      <c r="CL408" s="108"/>
      <c r="CM408" s="108"/>
      <c r="CN408" s="108"/>
      <c r="CO408" s="108"/>
      <c r="CP408" s="108"/>
      <c r="CQ408" s="108"/>
      <c r="CR408" s="108"/>
      <c r="CS408" s="147" t="s">
        <v>1132</v>
      </c>
      <c r="CT408" s="148">
        <v>52705751.899999999</v>
      </c>
      <c r="CU408" s="139">
        <v>218</v>
      </c>
      <c r="CV408" s="139" t="s">
        <v>1133</v>
      </c>
      <c r="CW408" s="107"/>
      <c r="CX408" s="107"/>
      <c r="CY408" s="143">
        <v>8299</v>
      </c>
      <c r="CZ408" s="143" t="s">
        <v>290</v>
      </c>
      <c r="DA408" s="318">
        <f t="shared" si="18"/>
        <v>14806237</v>
      </c>
      <c r="DB408" s="319">
        <f t="shared" si="19"/>
        <v>0</v>
      </c>
      <c r="DC408" s="318">
        <f t="shared" si="20"/>
        <v>0</v>
      </c>
      <c r="DD408" s="107"/>
      <c r="DE408" s="107"/>
      <c r="DF408" s="107"/>
      <c r="DG408" s="107"/>
      <c r="DH408" s="107"/>
      <c r="DI408" s="107"/>
      <c r="DJ408" s="107"/>
      <c r="DK408" s="107"/>
      <c r="DL408" s="107"/>
      <c r="DM408" s="107"/>
      <c r="DN408" s="107"/>
      <c r="DO408" s="107"/>
      <c r="DP408" s="107"/>
      <c r="DQ408" s="107"/>
      <c r="DR408" s="107"/>
      <c r="DS408" s="107"/>
      <c r="DT408" s="107"/>
      <c r="DU408" s="107"/>
      <c r="DV408" s="107"/>
      <c r="DW408" s="107"/>
      <c r="DX408" s="107"/>
      <c r="DY408" s="107"/>
      <c r="DZ408" s="211" t="s">
        <v>2328</v>
      </c>
      <c r="EA408" s="160" t="s">
        <v>299</v>
      </c>
      <c r="EB408" s="154" t="e">
        <v>#N/A</v>
      </c>
      <c r="EC408" s="142" t="s">
        <v>288</v>
      </c>
    </row>
    <row r="409" spans="1:133" hidden="1" x14ac:dyDescent="0.3">
      <c r="A409" s="145"/>
      <c r="B409" s="145" t="s">
        <v>2329</v>
      </c>
      <c r="C409" s="181">
        <v>40188270</v>
      </c>
      <c r="D409" s="145" t="s">
        <v>650</v>
      </c>
      <c r="E409" s="145" t="s">
        <v>291</v>
      </c>
      <c r="F409" s="145" t="s">
        <v>651</v>
      </c>
      <c r="G409" s="98">
        <v>46043</v>
      </c>
      <c r="H409" s="104">
        <v>19761449</v>
      </c>
      <c r="I409" s="145" t="s">
        <v>2090</v>
      </c>
      <c r="J409" s="98">
        <v>46043</v>
      </c>
      <c r="K409" s="98">
        <v>46218</v>
      </c>
      <c r="L409" s="145" t="s">
        <v>288</v>
      </c>
      <c r="M409" s="145" t="s">
        <v>288</v>
      </c>
      <c r="N409" s="145" t="s">
        <v>288</v>
      </c>
      <c r="O409" s="122">
        <v>6</v>
      </c>
      <c r="P409" s="104">
        <v>4516903</v>
      </c>
      <c r="Q409" s="150">
        <v>46043</v>
      </c>
      <c r="R409" s="141">
        <v>46081</v>
      </c>
      <c r="S409" s="104">
        <v>3387677</v>
      </c>
      <c r="T409" s="101">
        <v>46082</v>
      </c>
      <c r="U409" s="101">
        <v>46112</v>
      </c>
      <c r="V409" s="104">
        <v>3387677</v>
      </c>
      <c r="W409" s="141">
        <v>46113</v>
      </c>
      <c r="X409" s="141">
        <v>46142</v>
      </c>
      <c r="Y409" s="104">
        <v>3387677</v>
      </c>
      <c r="Z409" s="141">
        <v>46143</v>
      </c>
      <c r="AA409" s="141">
        <v>46173</v>
      </c>
      <c r="AB409" s="104">
        <v>3387677</v>
      </c>
      <c r="AC409" s="141">
        <v>46174</v>
      </c>
      <c r="AD409" s="141">
        <v>46203</v>
      </c>
      <c r="AE409" s="102">
        <v>1693838</v>
      </c>
      <c r="AF409" s="141">
        <v>46204</v>
      </c>
      <c r="AG409" s="141">
        <v>46218</v>
      </c>
      <c r="AH409" s="107"/>
      <c r="AI409" s="141"/>
      <c r="AJ409" s="141"/>
      <c r="AK409" s="151"/>
      <c r="AL409" s="107"/>
      <c r="AM409" s="107"/>
      <c r="AN409" s="151"/>
      <c r="AO409" s="107"/>
      <c r="AP409" s="107"/>
      <c r="AQ409" s="151"/>
      <c r="AR409" s="107"/>
      <c r="AS409" s="107"/>
      <c r="AT409" s="151"/>
      <c r="AU409" s="107"/>
      <c r="AV409" s="107"/>
      <c r="AW409" s="151"/>
      <c r="AX409" s="107"/>
      <c r="AY409" s="107"/>
      <c r="AZ409" s="107"/>
      <c r="BA409" s="107"/>
      <c r="BB409" s="107"/>
      <c r="BC409" s="107"/>
      <c r="BD409" s="107"/>
      <c r="BE409" s="107"/>
      <c r="BF409" s="107"/>
      <c r="BG409" s="107"/>
      <c r="BH409" s="107"/>
      <c r="BI409" s="143" t="s">
        <v>278</v>
      </c>
      <c r="BJ409" s="139" t="s">
        <v>332</v>
      </c>
      <c r="BK409" s="143" t="s">
        <v>280</v>
      </c>
      <c r="BL409" s="122">
        <v>91</v>
      </c>
      <c r="BM409" s="141">
        <v>46043</v>
      </c>
      <c r="BN409" s="156">
        <v>2160201100</v>
      </c>
      <c r="BO409" s="139">
        <v>519</v>
      </c>
      <c r="BP409" s="141">
        <v>46043</v>
      </c>
      <c r="BQ409" s="153">
        <v>19761449</v>
      </c>
      <c r="BR409" s="120"/>
      <c r="BS409" s="121"/>
      <c r="BT409" s="107"/>
      <c r="BU409" s="107"/>
      <c r="BV409" s="107"/>
      <c r="BW409" s="107"/>
      <c r="BX409" s="107"/>
      <c r="BY409" s="142"/>
      <c r="BZ409" s="151"/>
      <c r="CA409" s="107"/>
      <c r="CB409" s="107"/>
      <c r="CC409" s="151"/>
      <c r="CD409" s="107"/>
      <c r="CE409" s="107"/>
      <c r="CF409" s="108"/>
      <c r="CG409" s="108"/>
      <c r="CH409" s="108"/>
      <c r="CI409" s="108"/>
      <c r="CJ409" s="108"/>
      <c r="CK409" s="108"/>
      <c r="CL409" s="108"/>
      <c r="CM409" s="108"/>
      <c r="CN409" s="108"/>
      <c r="CO409" s="108"/>
      <c r="CP409" s="121"/>
      <c r="CQ409" s="108"/>
      <c r="CR409" s="108"/>
      <c r="CS409" s="147" t="s">
        <v>2330</v>
      </c>
      <c r="CT409" s="148">
        <v>40188270</v>
      </c>
      <c r="CU409" s="139">
        <v>219</v>
      </c>
      <c r="CV409" s="139" t="s">
        <v>796</v>
      </c>
      <c r="CW409" s="107"/>
      <c r="CX409" s="107"/>
      <c r="CY409" s="143">
        <v>8299</v>
      </c>
      <c r="CZ409" s="143" t="s">
        <v>290</v>
      </c>
      <c r="DA409" s="318">
        <f t="shared" ref="DA409:DA466" si="21">P409+S409+V409+Y409+AB409+AE409+AH409+AK409+AN409+AQ409+AT409+AW409+AZ409+BC409+BF409</f>
        <v>19761449</v>
      </c>
      <c r="DB409" s="319">
        <f t="shared" ref="DB409:DB466" si="22">H409+BZ409-DA409</f>
        <v>0</v>
      </c>
      <c r="DC409" s="318">
        <f t="shared" ref="DC409:DC466" si="23">BQ409+CF409-DA409</f>
        <v>0</v>
      </c>
      <c r="DD409" s="107"/>
      <c r="DE409" s="107"/>
      <c r="DF409" s="107"/>
      <c r="DG409" s="107"/>
      <c r="DH409" s="107"/>
      <c r="DI409" s="107"/>
      <c r="DJ409" s="107"/>
      <c r="DK409" s="107"/>
      <c r="DL409" s="107"/>
      <c r="DM409" s="107"/>
      <c r="DN409" s="107"/>
      <c r="DO409" s="107"/>
      <c r="DP409" s="107"/>
      <c r="DQ409" s="107"/>
      <c r="DR409" s="107"/>
      <c r="DS409" s="107"/>
      <c r="DT409" s="107"/>
      <c r="DU409" s="107"/>
      <c r="DV409" s="107"/>
      <c r="DW409" s="107"/>
      <c r="DX409" s="107"/>
      <c r="DY409" s="107"/>
      <c r="DZ409" s="211" t="s">
        <v>2331</v>
      </c>
      <c r="EA409" s="207" t="s">
        <v>299</v>
      </c>
      <c r="EB409" s="154" t="e">
        <v>#N/A</v>
      </c>
      <c r="EC409" s="142" t="s">
        <v>288</v>
      </c>
    </row>
    <row r="410" spans="1:133" hidden="1" x14ac:dyDescent="0.3">
      <c r="A410" s="180"/>
      <c r="B410" s="145" t="s">
        <v>2332</v>
      </c>
      <c r="C410" s="183">
        <v>40421005</v>
      </c>
      <c r="D410" s="107" t="s">
        <v>653</v>
      </c>
      <c r="E410" s="145" t="s">
        <v>292</v>
      </c>
      <c r="F410" s="145" t="s">
        <v>654</v>
      </c>
      <c r="G410" s="98">
        <v>46043</v>
      </c>
      <c r="H410" s="104">
        <v>13997702</v>
      </c>
      <c r="I410" s="145" t="s">
        <v>2090</v>
      </c>
      <c r="J410" s="98">
        <v>46043</v>
      </c>
      <c r="K410" s="98">
        <v>46218</v>
      </c>
      <c r="L410" s="145" t="s">
        <v>288</v>
      </c>
      <c r="M410" s="145" t="s">
        <v>288</v>
      </c>
      <c r="N410" s="145" t="s">
        <v>288</v>
      </c>
      <c r="O410" s="122">
        <v>6</v>
      </c>
      <c r="P410" s="104">
        <v>3199475</v>
      </c>
      <c r="Q410" s="150">
        <v>46043</v>
      </c>
      <c r="R410" s="141">
        <v>46081</v>
      </c>
      <c r="S410" s="104">
        <v>2399606</v>
      </c>
      <c r="T410" s="101">
        <v>46082</v>
      </c>
      <c r="U410" s="101">
        <v>46112</v>
      </c>
      <c r="V410" s="104">
        <v>2399606</v>
      </c>
      <c r="W410" s="141">
        <v>46113</v>
      </c>
      <c r="X410" s="141">
        <v>46142</v>
      </c>
      <c r="Y410" s="104">
        <v>2399606</v>
      </c>
      <c r="Z410" s="141">
        <v>46143</v>
      </c>
      <c r="AA410" s="141">
        <v>46173</v>
      </c>
      <c r="AB410" s="104">
        <v>2399606</v>
      </c>
      <c r="AC410" s="141">
        <v>46174</v>
      </c>
      <c r="AD410" s="141">
        <v>46203</v>
      </c>
      <c r="AE410" s="102">
        <v>1199803</v>
      </c>
      <c r="AF410" s="141">
        <v>46204</v>
      </c>
      <c r="AG410" s="141">
        <v>46218</v>
      </c>
      <c r="AH410" s="151"/>
      <c r="AI410" s="107"/>
      <c r="AJ410" s="107"/>
      <c r="AK410" s="151"/>
      <c r="AL410" s="107"/>
      <c r="AM410" s="107"/>
      <c r="AN410" s="151"/>
      <c r="AO410" s="107"/>
      <c r="AP410" s="107"/>
      <c r="AQ410" s="151"/>
      <c r="AR410" s="107"/>
      <c r="AS410" s="107"/>
      <c r="AT410" s="151"/>
      <c r="AU410" s="107"/>
      <c r="AV410" s="107"/>
      <c r="AW410" s="151"/>
      <c r="AX410" s="107"/>
      <c r="AY410" s="107"/>
      <c r="AZ410" s="107"/>
      <c r="BA410" s="107"/>
      <c r="BB410" s="107"/>
      <c r="BC410" s="107"/>
      <c r="BD410" s="107"/>
      <c r="BE410" s="107"/>
      <c r="BF410" s="107"/>
      <c r="BG410" s="107"/>
      <c r="BH410" s="107"/>
      <c r="BI410" s="143" t="s">
        <v>278</v>
      </c>
      <c r="BJ410" s="139" t="s">
        <v>332</v>
      </c>
      <c r="BK410" s="143" t="s">
        <v>280</v>
      </c>
      <c r="BL410" s="122">
        <v>91</v>
      </c>
      <c r="BM410" s="141">
        <v>46043</v>
      </c>
      <c r="BN410" s="156">
        <v>2160201100</v>
      </c>
      <c r="BO410" s="139">
        <v>520</v>
      </c>
      <c r="BP410" s="141">
        <v>46043</v>
      </c>
      <c r="BQ410" s="153">
        <v>13997702</v>
      </c>
      <c r="BR410" s="120"/>
      <c r="BS410" s="121"/>
      <c r="BT410" s="107"/>
      <c r="BU410" s="107"/>
      <c r="BV410" s="107"/>
      <c r="BW410" s="107"/>
      <c r="BX410" s="107"/>
      <c r="BY410" s="142"/>
      <c r="BZ410" s="151"/>
      <c r="CA410" s="107"/>
      <c r="CB410" s="107"/>
      <c r="CC410" s="151"/>
      <c r="CD410" s="107"/>
      <c r="CE410" s="107"/>
      <c r="CF410" s="108"/>
      <c r="CG410" s="108"/>
      <c r="CH410" s="108"/>
      <c r="CI410" s="108"/>
      <c r="CJ410" s="108"/>
      <c r="CK410" s="108"/>
      <c r="CL410" s="108"/>
      <c r="CM410" s="108"/>
      <c r="CN410" s="108"/>
      <c r="CO410" s="108"/>
      <c r="CP410" s="108"/>
      <c r="CQ410" s="108"/>
      <c r="CR410" s="108"/>
      <c r="CS410" s="147" t="s">
        <v>745</v>
      </c>
      <c r="CT410" s="149">
        <v>40421005.899999999</v>
      </c>
      <c r="CU410" s="139">
        <v>219</v>
      </c>
      <c r="CV410" s="139" t="s">
        <v>797</v>
      </c>
      <c r="CW410" s="107"/>
      <c r="CX410" s="107"/>
      <c r="CY410" s="143">
        <v>8299</v>
      </c>
      <c r="CZ410" s="143" t="s">
        <v>290</v>
      </c>
      <c r="DA410" s="318">
        <f t="shared" si="21"/>
        <v>13997702</v>
      </c>
      <c r="DB410" s="319">
        <f t="shared" si="22"/>
        <v>0</v>
      </c>
      <c r="DC410" s="318">
        <f t="shared" si="23"/>
        <v>0</v>
      </c>
      <c r="DD410" s="107"/>
      <c r="DE410" s="107"/>
      <c r="DF410" s="107"/>
      <c r="DG410" s="107"/>
      <c r="DH410" s="107"/>
      <c r="DI410" s="107"/>
      <c r="DJ410" s="107"/>
      <c r="DK410" s="107"/>
      <c r="DL410" s="107"/>
      <c r="DM410" s="107"/>
      <c r="DN410" s="107"/>
      <c r="DO410" s="107"/>
      <c r="DP410" s="107"/>
      <c r="DQ410" s="107"/>
      <c r="DR410" s="107"/>
      <c r="DS410" s="107"/>
      <c r="DT410" s="107"/>
      <c r="DU410" s="107"/>
      <c r="DV410" s="107"/>
      <c r="DW410" s="107"/>
      <c r="DX410" s="107"/>
      <c r="DY410" s="107"/>
      <c r="DZ410" s="211" t="s">
        <v>2333</v>
      </c>
      <c r="EA410" s="207" t="s">
        <v>299</v>
      </c>
      <c r="EB410" s="154" t="e">
        <v>#N/A</v>
      </c>
      <c r="EC410" s="142" t="s">
        <v>288</v>
      </c>
    </row>
    <row r="411" spans="1:133" hidden="1" x14ac:dyDescent="0.3">
      <c r="A411" s="145"/>
      <c r="B411" s="145" t="s">
        <v>2334</v>
      </c>
      <c r="C411" s="181">
        <v>1121849302</v>
      </c>
      <c r="D411" s="145" t="s">
        <v>655</v>
      </c>
      <c r="E411" s="145" t="s">
        <v>292</v>
      </c>
      <c r="F411" s="145" t="s">
        <v>656</v>
      </c>
      <c r="G411" s="98">
        <v>46043</v>
      </c>
      <c r="H411" s="104">
        <v>13997702</v>
      </c>
      <c r="I411" s="145" t="s">
        <v>2090</v>
      </c>
      <c r="J411" s="98">
        <v>46043</v>
      </c>
      <c r="K411" s="98">
        <v>46218</v>
      </c>
      <c r="L411" s="145" t="s">
        <v>288</v>
      </c>
      <c r="M411" s="145" t="s">
        <v>288</v>
      </c>
      <c r="N411" s="145" t="s">
        <v>288</v>
      </c>
      <c r="O411" s="122">
        <v>6</v>
      </c>
      <c r="P411" s="104">
        <v>3199475</v>
      </c>
      <c r="Q411" s="150">
        <v>46043</v>
      </c>
      <c r="R411" s="141">
        <v>46081</v>
      </c>
      <c r="S411" s="104">
        <v>2399606</v>
      </c>
      <c r="T411" s="101">
        <v>46082</v>
      </c>
      <c r="U411" s="101">
        <v>46112</v>
      </c>
      <c r="V411" s="104">
        <v>2399606</v>
      </c>
      <c r="W411" s="141">
        <v>46113</v>
      </c>
      <c r="X411" s="141">
        <v>46142</v>
      </c>
      <c r="Y411" s="104">
        <v>2399606</v>
      </c>
      <c r="Z411" s="141">
        <v>46143</v>
      </c>
      <c r="AA411" s="141">
        <v>46173</v>
      </c>
      <c r="AB411" s="104">
        <v>2399606</v>
      </c>
      <c r="AC411" s="141">
        <v>46174</v>
      </c>
      <c r="AD411" s="141">
        <v>46203</v>
      </c>
      <c r="AE411" s="102">
        <v>1199803</v>
      </c>
      <c r="AF411" s="141">
        <v>46204</v>
      </c>
      <c r="AG411" s="141">
        <v>46218</v>
      </c>
      <c r="AH411" s="107"/>
      <c r="AI411" s="141"/>
      <c r="AJ411" s="141"/>
      <c r="AK411" s="151"/>
      <c r="AL411" s="107"/>
      <c r="AM411" s="107"/>
      <c r="AN411" s="151"/>
      <c r="AO411" s="107"/>
      <c r="AP411" s="107"/>
      <c r="AQ411" s="151"/>
      <c r="AR411" s="107"/>
      <c r="AS411" s="107"/>
      <c r="AT411" s="151"/>
      <c r="AU411" s="107"/>
      <c r="AV411" s="107"/>
      <c r="AW411" s="151"/>
      <c r="AX411" s="107"/>
      <c r="AY411" s="107"/>
      <c r="AZ411" s="107"/>
      <c r="BA411" s="107"/>
      <c r="BB411" s="107"/>
      <c r="BC411" s="107"/>
      <c r="BD411" s="107"/>
      <c r="BE411" s="107"/>
      <c r="BF411" s="107"/>
      <c r="BG411" s="107"/>
      <c r="BH411" s="107"/>
      <c r="BI411" s="143" t="s">
        <v>278</v>
      </c>
      <c r="BJ411" s="139" t="s">
        <v>332</v>
      </c>
      <c r="BK411" s="143" t="s">
        <v>280</v>
      </c>
      <c r="BL411" s="122">
        <v>91</v>
      </c>
      <c r="BM411" s="141">
        <v>46043</v>
      </c>
      <c r="BN411" s="156">
        <v>2160201100</v>
      </c>
      <c r="BO411" s="139">
        <v>521</v>
      </c>
      <c r="BP411" s="141">
        <v>46043</v>
      </c>
      <c r="BQ411" s="153">
        <v>13997702</v>
      </c>
      <c r="BR411" s="120"/>
      <c r="BS411" s="121"/>
      <c r="BT411" s="107"/>
      <c r="BU411" s="107"/>
      <c r="BV411" s="107"/>
      <c r="BW411" s="107"/>
      <c r="BX411" s="107"/>
      <c r="BY411" s="142"/>
      <c r="BZ411" s="151"/>
      <c r="CA411" s="107"/>
      <c r="CB411" s="107"/>
      <c r="CC411" s="151"/>
      <c r="CD411" s="107"/>
      <c r="CE411" s="107"/>
      <c r="CF411" s="108"/>
      <c r="CG411" s="108"/>
      <c r="CH411" s="108"/>
      <c r="CI411" s="108"/>
      <c r="CJ411" s="108"/>
      <c r="CK411" s="108"/>
      <c r="CL411" s="108"/>
      <c r="CM411" s="108"/>
      <c r="CN411" s="108"/>
      <c r="CO411" s="108"/>
      <c r="CP411" s="121"/>
      <c r="CQ411" s="108"/>
      <c r="CR411" s="108"/>
      <c r="CS411" s="147" t="s">
        <v>746</v>
      </c>
      <c r="CT411" s="148">
        <v>1121849302</v>
      </c>
      <c r="CU411" s="139">
        <v>219</v>
      </c>
      <c r="CV411" s="139" t="s">
        <v>798</v>
      </c>
      <c r="CW411" s="107"/>
      <c r="CX411" s="107"/>
      <c r="CY411" s="143">
        <v>8299</v>
      </c>
      <c r="CZ411" s="143" t="s">
        <v>290</v>
      </c>
      <c r="DA411" s="318">
        <f t="shared" si="21"/>
        <v>13997702</v>
      </c>
      <c r="DB411" s="319">
        <f t="shared" si="22"/>
        <v>0</v>
      </c>
      <c r="DC411" s="318">
        <f t="shared" si="23"/>
        <v>0</v>
      </c>
      <c r="DD411" s="107"/>
      <c r="DE411" s="107"/>
      <c r="DF411" s="107"/>
      <c r="DG411" s="107"/>
      <c r="DH411" s="107"/>
      <c r="DI411" s="107"/>
      <c r="DJ411" s="107"/>
      <c r="DK411" s="107"/>
      <c r="DL411" s="107"/>
      <c r="DM411" s="107"/>
      <c r="DN411" s="107"/>
      <c r="DO411" s="107"/>
      <c r="DP411" s="107"/>
      <c r="DQ411" s="107"/>
      <c r="DR411" s="107"/>
      <c r="DS411" s="107"/>
      <c r="DT411" s="107"/>
      <c r="DU411" s="107"/>
      <c r="DV411" s="107"/>
      <c r="DW411" s="107"/>
      <c r="DX411" s="107"/>
      <c r="DY411" s="107"/>
      <c r="DZ411" s="211" t="s">
        <v>2335</v>
      </c>
      <c r="EA411" s="207" t="s">
        <v>299</v>
      </c>
      <c r="EB411" s="154" t="e">
        <v>#N/A</v>
      </c>
      <c r="EC411" s="142" t="s">
        <v>288</v>
      </c>
    </row>
    <row r="412" spans="1:133" hidden="1" x14ac:dyDescent="0.3">
      <c r="A412" s="145"/>
      <c r="B412" s="145" t="s">
        <v>2336</v>
      </c>
      <c r="C412" s="181">
        <v>1121834306</v>
      </c>
      <c r="D412" s="145" t="s">
        <v>668</v>
      </c>
      <c r="E412" s="145" t="s">
        <v>291</v>
      </c>
      <c r="F412" s="145" t="s">
        <v>2337</v>
      </c>
      <c r="G412" s="98">
        <v>46043</v>
      </c>
      <c r="H412" s="104">
        <v>16599617</v>
      </c>
      <c r="I412" s="145" t="s">
        <v>1086</v>
      </c>
      <c r="J412" s="98">
        <v>46043</v>
      </c>
      <c r="K412" s="98">
        <v>46189</v>
      </c>
      <c r="L412" s="145" t="s">
        <v>288</v>
      </c>
      <c r="M412" s="145" t="s">
        <v>288</v>
      </c>
      <c r="N412" s="145" t="s">
        <v>288</v>
      </c>
      <c r="O412" s="122">
        <v>5</v>
      </c>
      <c r="P412" s="104">
        <v>4629825</v>
      </c>
      <c r="Q412" s="150">
        <v>46043</v>
      </c>
      <c r="R412" s="141">
        <v>46081</v>
      </c>
      <c r="S412" s="104">
        <v>3387677</v>
      </c>
      <c r="T412" s="101">
        <v>46082</v>
      </c>
      <c r="U412" s="101">
        <v>46112</v>
      </c>
      <c r="V412" s="104">
        <v>3387677</v>
      </c>
      <c r="W412" s="141">
        <v>46113</v>
      </c>
      <c r="X412" s="141">
        <v>46142</v>
      </c>
      <c r="Y412" s="104">
        <v>3387677</v>
      </c>
      <c r="Z412" s="141">
        <v>46143</v>
      </c>
      <c r="AA412" s="141">
        <v>46173</v>
      </c>
      <c r="AB412" s="104">
        <v>1806761</v>
      </c>
      <c r="AC412" s="141">
        <v>46174</v>
      </c>
      <c r="AD412" s="141">
        <v>46189</v>
      </c>
      <c r="AE412" s="102"/>
      <c r="AF412" s="141"/>
      <c r="AG412" s="141"/>
      <c r="AH412" s="107"/>
      <c r="AI412" s="141"/>
      <c r="AJ412" s="141"/>
      <c r="AK412" s="151"/>
      <c r="AL412" s="107"/>
      <c r="AM412" s="107"/>
      <c r="AN412" s="151"/>
      <c r="AO412" s="107"/>
      <c r="AP412" s="107"/>
      <c r="AQ412" s="151"/>
      <c r="AR412" s="107"/>
      <c r="AS412" s="107"/>
      <c r="AT412" s="151"/>
      <c r="AU412" s="107"/>
      <c r="AV412" s="107"/>
      <c r="AW412" s="151"/>
      <c r="AX412" s="107"/>
      <c r="AY412" s="107"/>
      <c r="AZ412" s="107"/>
      <c r="BA412" s="107"/>
      <c r="BB412" s="107"/>
      <c r="BC412" s="107"/>
      <c r="BD412" s="107"/>
      <c r="BE412" s="107"/>
      <c r="BF412" s="107"/>
      <c r="BG412" s="107"/>
      <c r="BH412" s="107"/>
      <c r="BI412" s="143" t="s">
        <v>278</v>
      </c>
      <c r="BJ412" s="139" t="s">
        <v>332</v>
      </c>
      <c r="BK412" s="143" t="s">
        <v>280</v>
      </c>
      <c r="BL412" s="122">
        <v>91</v>
      </c>
      <c r="BM412" s="141">
        <v>46043</v>
      </c>
      <c r="BN412" s="156">
        <v>2160201100</v>
      </c>
      <c r="BO412" s="139">
        <v>442</v>
      </c>
      <c r="BP412" s="141">
        <v>46043</v>
      </c>
      <c r="BQ412" s="153">
        <v>16599617</v>
      </c>
      <c r="BR412" s="120"/>
      <c r="BS412" s="121"/>
      <c r="BT412" s="107"/>
      <c r="BU412" s="107"/>
      <c r="BV412" s="107"/>
      <c r="BW412" s="107"/>
      <c r="BX412" s="107"/>
      <c r="BY412" s="142"/>
      <c r="BZ412" s="151"/>
      <c r="CA412" s="107"/>
      <c r="CB412" s="107"/>
      <c r="CC412" s="151"/>
      <c r="CD412" s="107"/>
      <c r="CE412" s="107"/>
      <c r="CF412" s="108"/>
      <c r="CG412" s="108"/>
      <c r="CH412" s="108"/>
      <c r="CI412" s="108"/>
      <c r="CJ412" s="108"/>
      <c r="CK412" s="108"/>
      <c r="CL412" s="108"/>
      <c r="CM412" s="108"/>
      <c r="CN412" s="108"/>
      <c r="CO412" s="108"/>
      <c r="CP412" s="121"/>
      <c r="CQ412" s="108"/>
      <c r="CR412" s="108"/>
      <c r="CS412" s="147" t="s">
        <v>2338</v>
      </c>
      <c r="CT412" s="149">
        <v>1121834306</v>
      </c>
      <c r="CU412" s="139">
        <v>189</v>
      </c>
      <c r="CV412" s="139" t="s">
        <v>759</v>
      </c>
      <c r="CW412" s="107"/>
      <c r="CX412" s="107"/>
      <c r="CY412" s="143">
        <v>8299</v>
      </c>
      <c r="CZ412" s="143" t="s">
        <v>290</v>
      </c>
      <c r="DA412" s="318">
        <f t="shared" si="21"/>
        <v>16599617</v>
      </c>
      <c r="DB412" s="319">
        <f t="shared" si="22"/>
        <v>0</v>
      </c>
      <c r="DC412" s="318">
        <f t="shared" si="23"/>
        <v>0</v>
      </c>
      <c r="DD412" s="107"/>
      <c r="DE412" s="107"/>
      <c r="DF412" s="107"/>
      <c r="DG412" s="107"/>
      <c r="DH412" s="107"/>
      <c r="DI412" s="107"/>
      <c r="DJ412" s="107"/>
      <c r="DK412" s="107"/>
      <c r="DL412" s="107"/>
      <c r="DM412" s="107"/>
      <c r="DN412" s="107"/>
      <c r="DO412" s="107"/>
      <c r="DP412" s="107"/>
      <c r="DQ412" s="107"/>
      <c r="DR412" s="107"/>
      <c r="DS412" s="107"/>
      <c r="DT412" s="107"/>
      <c r="DU412" s="107"/>
      <c r="DV412" s="107"/>
      <c r="DW412" s="107"/>
      <c r="DX412" s="107"/>
      <c r="DY412" s="107"/>
      <c r="DZ412" s="211" t="s">
        <v>2339</v>
      </c>
      <c r="EA412" s="334" t="s">
        <v>275</v>
      </c>
      <c r="EB412" s="154" t="e">
        <v>#N/A</v>
      </c>
      <c r="EC412" s="142" t="s">
        <v>288</v>
      </c>
    </row>
    <row r="413" spans="1:133" hidden="1" x14ac:dyDescent="0.3">
      <c r="A413" s="145"/>
      <c r="B413" s="145" t="s">
        <v>2343</v>
      </c>
      <c r="C413" s="183">
        <v>86057104</v>
      </c>
      <c r="D413" s="107" t="s">
        <v>1020</v>
      </c>
      <c r="E413" s="145" t="s">
        <v>291</v>
      </c>
      <c r="F413" s="145" t="s">
        <v>2344</v>
      </c>
      <c r="G413" s="98">
        <v>46043</v>
      </c>
      <c r="H413" s="104">
        <v>15470392</v>
      </c>
      <c r="I413" s="145" t="s">
        <v>2066</v>
      </c>
      <c r="J413" s="98">
        <v>46043</v>
      </c>
      <c r="K413" s="98">
        <v>46179</v>
      </c>
      <c r="L413" s="145" t="s">
        <v>288</v>
      </c>
      <c r="M413" s="145" t="s">
        <v>288</v>
      </c>
      <c r="N413" s="145" t="s">
        <v>288</v>
      </c>
      <c r="O413" s="122">
        <v>5</v>
      </c>
      <c r="P413" s="104">
        <v>4629825</v>
      </c>
      <c r="Q413" s="150">
        <v>46043</v>
      </c>
      <c r="R413" s="141">
        <v>46081</v>
      </c>
      <c r="S413" s="104">
        <v>3387677</v>
      </c>
      <c r="T413" s="101">
        <v>46082</v>
      </c>
      <c r="U413" s="101">
        <v>46112</v>
      </c>
      <c r="V413" s="104">
        <v>3387677</v>
      </c>
      <c r="W413" s="141">
        <v>46113</v>
      </c>
      <c r="X413" s="141">
        <v>46142</v>
      </c>
      <c r="Y413" s="104">
        <v>3387677</v>
      </c>
      <c r="Z413" s="141">
        <v>46143</v>
      </c>
      <c r="AA413" s="141">
        <v>46173</v>
      </c>
      <c r="AB413" s="104">
        <v>677536</v>
      </c>
      <c r="AC413" s="141">
        <v>46174</v>
      </c>
      <c r="AD413" s="141">
        <v>46179</v>
      </c>
      <c r="AE413" s="102"/>
      <c r="AF413" s="141"/>
      <c r="AG413" s="141"/>
      <c r="AH413" s="107"/>
      <c r="AI413" s="141"/>
      <c r="AJ413" s="141"/>
      <c r="AK413" s="151"/>
      <c r="AL413" s="107"/>
      <c r="AM413" s="107"/>
      <c r="AN413" s="151"/>
      <c r="AO413" s="107"/>
      <c r="AP413" s="107"/>
      <c r="AQ413" s="151"/>
      <c r="AR413" s="107"/>
      <c r="AS413" s="107"/>
      <c r="AT413" s="151"/>
      <c r="AU413" s="107"/>
      <c r="AV413" s="107"/>
      <c r="AW413" s="151"/>
      <c r="AX413" s="107"/>
      <c r="AY413" s="107"/>
      <c r="AZ413" s="107"/>
      <c r="BA413" s="107"/>
      <c r="BB413" s="107"/>
      <c r="BC413" s="107"/>
      <c r="BD413" s="107"/>
      <c r="BE413" s="107"/>
      <c r="BF413" s="107"/>
      <c r="BG413" s="107"/>
      <c r="BH413" s="107"/>
      <c r="BI413" s="143" t="s">
        <v>278</v>
      </c>
      <c r="BJ413" s="139" t="s">
        <v>332</v>
      </c>
      <c r="BK413" s="143" t="s">
        <v>280</v>
      </c>
      <c r="BL413" s="122">
        <v>91</v>
      </c>
      <c r="BM413" s="141">
        <v>46043</v>
      </c>
      <c r="BN413" s="156">
        <v>2160201100</v>
      </c>
      <c r="BO413" s="139">
        <v>411</v>
      </c>
      <c r="BP413" s="141">
        <v>46043</v>
      </c>
      <c r="BQ413" s="153">
        <v>15470392</v>
      </c>
      <c r="BR413" s="120"/>
      <c r="BS413" s="121"/>
      <c r="BT413" s="107"/>
      <c r="BU413" s="107"/>
      <c r="BV413" s="107"/>
      <c r="BW413" s="107"/>
      <c r="BX413" s="107"/>
      <c r="BY413" s="142"/>
      <c r="BZ413" s="151"/>
      <c r="CA413" s="107"/>
      <c r="CB413" s="107"/>
      <c r="CC413" s="151"/>
      <c r="CD413" s="107"/>
      <c r="CE413" s="107"/>
      <c r="CF413" s="108"/>
      <c r="CG413" s="108"/>
      <c r="CH413" s="108"/>
      <c r="CI413" s="108"/>
      <c r="CJ413" s="108"/>
      <c r="CK413" s="108"/>
      <c r="CL413" s="108"/>
      <c r="CM413" s="108"/>
      <c r="CN413" s="108"/>
      <c r="CO413" s="108"/>
      <c r="CP413" s="121"/>
      <c r="CQ413" s="108"/>
      <c r="CR413" s="108"/>
      <c r="CS413" s="147" t="s">
        <v>2345</v>
      </c>
      <c r="CT413" s="149">
        <v>86057104</v>
      </c>
      <c r="CU413" s="139">
        <v>204</v>
      </c>
      <c r="CV413" s="139" t="s">
        <v>759</v>
      </c>
      <c r="CW413" s="107"/>
      <c r="CX413" s="107"/>
      <c r="CY413" s="143">
        <v>8299</v>
      </c>
      <c r="CZ413" s="143" t="s">
        <v>290</v>
      </c>
      <c r="DA413" s="318">
        <f t="shared" si="21"/>
        <v>15470392</v>
      </c>
      <c r="DB413" s="319">
        <f t="shared" si="22"/>
        <v>0</v>
      </c>
      <c r="DC413" s="318">
        <f t="shared" si="23"/>
        <v>0</v>
      </c>
      <c r="DD413" s="107"/>
      <c r="DE413" s="107"/>
      <c r="DF413" s="107"/>
      <c r="DG413" s="107"/>
      <c r="DH413" s="107"/>
      <c r="DI413" s="107"/>
      <c r="DJ413" s="107"/>
      <c r="DK413" s="107"/>
      <c r="DL413" s="107"/>
      <c r="DM413" s="107"/>
      <c r="DN413" s="107"/>
      <c r="DO413" s="107"/>
      <c r="DP413" s="107"/>
      <c r="DQ413" s="107"/>
      <c r="DR413" s="107"/>
      <c r="DS413" s="107"/>
      <c r="DT413" s="107"/>
      <c r="DU413" s="107"/>
      <c r="DV413" s="107"/>
      <c r="DW413" s="107"/>
      <c r="DX413" s="107"/>
      <c r="DY413" s="107"/>
      <c r="DZ413" s="211" t="s">
        <v>2346</v>
      </c>
      <c r="EA413" s="334" t="s">
        <v>275</v>
      </c>
      <c r="EB413" s="154" t="e">
        <v>#N/A</v>
      </c>
      <c r="EC413" s="142" t="s">
        <v>288</v>
      </c>
    </row>
    <row r="414" spans="1:133" hidden="1" x14ac:dyDescent="0.3">
      <c r="A414" s="145"/>
      <c r="B414" s="145" t="s">
        <v>2347</v>
      </c>
      <c r="C414" s="183">
        <v>40380294</v>
      </c>
      <c r="D414" s="107" t="s">
        <v>689</v>
      </c>
      <c r="E414" s="145" t="s">
        <v>291</v>
      </c>
      <c r="F414" s="145" t="s">
        <v>2337</v>
      </c>
      <c r="G414" s="98">
        <v>46043</v>
      </c>
      <c r="H414" s="104">
        <v>20057876</v>
      </c>
      <c r="I414" s="145" t="s">
        <v>1086</v>
      </c>
      <c r="J414" s="98">
        <v>46043</v>
      </c>
      <c r="K414" s="98">
        <v>46189</v>
      </c>
      <c r="L414" s="145" t="s">
        <v>288</v>
      </c>
      <c r="M414" s="145" t="s">
        <v>288</v>
      </c>
      <c r="N414" s="145" t="s">
        <v>288</v>
      </c>
      <c r="O414" s="122">
        <v>5</v>
      </c>
      <c r="P414" s="104">
        <v>5594373</v>
      </c>
      <c r="Q414" s="150">
        <v>46043</v>
      </c>
      <c r="R414" s="141">
        <v>46081</v>
      </c>
      <c r="S414" s="104">
        <v>4093444</v>
      </c>
      <c r="T414" s="101">
        <v>46082</v>
      </c>
      <c r="U414" s="101">
        <v>46112</v>
      </c>
      <c r="V414" s="104">
        <v>4093444</v>
      </c>
      <c r="W414" s="141">
        <v>46113</v>
      </c>
      <c r="X414" s="141">
        <v>46142</v>
      </c>
      <c r="Y414" s="104">
        <v>4093444</v>
      </c>
      <c r="Z414" s="141">
        <v>46143</v>
      </c>
      <c r="AA414" s="141">
        <v>46173</v>
      </c>
      <c r="AB414" s="104">
        <v>2183171</v>
      </c>
      <c r="AC414" s="141">
        <v>46174</v>
      </c>
      <c r="AD414" s="141">
        <v>46189</v>
      </c>
      <c r="AE414" s="102"/>
      <c r="AF414" s="141"/>
      <c r="AG414" s="141"/>
      <c r="AH414" s="151"/>
      <c r="AI414" s="107"/>
      <c r="AJ414" s="107"/>
      <c r="AK414" s="151"/>
      <c r="AL414" s="107"/>
      <c r="AM414" s="107"/>
      <c r="AN414" s="151"/>
      <c r="AO414" s="107"/>
      <c r="AP414" s="107"/>
      <c r="AQ414" s="151"/>
      <c r="AR414" s="107"/>
      <c r="AS414" s="107"/>
      <c r="AT414" s="151"/>
      <c r="AU414" s="107"/>
      <c r="AV414" s="107"/>
      <c r="AW414" s="151"/>
      <c r="AX414" s="107"/>
      <c r="AY414" s="107"/>
      <c r="AZ414" s="107"/>
      <c r="BA414" s="107"/>
      <c r="BB414" s="107"/>
      <c r="BC414" s="107"/>
      <c r="BD414" s="107"/>
      <c r="BE414" s="107"/>
      <c r="BF414" s="107"/>
      <c r="BG414" s="107"/>
      <c r="BH414" s="107"/>
      <c r="BI414" s="143" t="s">
        <v>278</v>
      </c>
      <c r="BJ414" s="139" t="s">
        <v>332</v>
      </c>
      <c r="BK414" s="143" t="s">
        <v>280</v>
      </c>
      <c r="BL414" s="122">
        <v>91</v>
      </c>
      <c r="BM414" s="141">
        <v>46043</v>
      </c>
      <c r="BN414" s="156">
        <v>2160201100</v>
      </c>
      <c r="BO414" s="139">
        <v>388</v>
      </c>
      <c r="BP414" s="141">
        <v>46043</v>
      </c>
      <c r="BQ414" s="153">
        <v>20057876</v>
      </c>
      <c r="BR414" s="120"/>
      <c r="BS414" s="121"/>
      <c r="BT414" s="107"/>
      <c r="BU414" s="107"/>
      <c r="BV414" s="107"/>
      <c r="BW414" s="107"/>
      <c r="BX414" s="107"/>
      <c r="BY414" s="142"/>
      <c r="BZ414" s="151"/>
      <c r="CA414" s="107"/>
      <c r="CB414" s="107"/>
      <c r="CC414" s="151"/>
      <c r="CD414" s="107"/>
      <c r="CE414" s="107"/>
      <c r="CF414" s="108"/>
      <c r="CG414" s="108"/>
      <c r="CH414" s="108"/>
      <c r="CI414" s="108"/>
      <c r="CJ414" s="108"/>
      <c r="CK414" s="108"/>
      <c r="CL414" s="108"/>
      <c r="CM414" s="108"/>
      <c r="CN414" s="108"/>
      <c r="CO414" s="108"/>
      <c r="CP414" s="108"/>
      <c r="CQ414" s="108"/>
      <c r="CR414" s="108"/>
      <c r="CS414" s="147" t="s">
        <v>2348</v>
      </c>
      <c r="CT414" s="105">
        <v>40380294</v>
      </c>
      <c r="CU414" s="139">
        <v>204</v>
      </c>
      <c r="CV414" s="139" t="s">
        <v>759</v>
      </c>
      <c r="CW414" s="107"/>
      <c r="CX414" s="107"/>
      <c r="CY414" s="143">
        <v>7220</v>
      </c>
      <c r="CZ414" s="143" t="s">
        <v>290</v>
      </c>
      <c r="DA414" s="318">
        <f t="shared" si="21"/>
        <v>20057876</v>
      </c>
      <c r="DB414" s="319">
        <f t="shared" si="22"/>
        <v>0</v>
      </c>
      <c r="DC414" s="318">
        <f t="shared" si="23"/>
        <v>0</v>
      </c>
      <c r="DD414" s="107"/>
      <c r="DE414" s="107"/>
      <c r="DF414" s="107"/>
      <c r="DG414" s="107"/>
      <c r="DH414" s="107"/>
      <c r="DI414" s="107"/>
      <c r="DJ414" s="107"/>
      <c r="DK414" s="107"/>
      <c r="DL414" s="107"/>
      <c r="DM414" s="107"/>
      <c r="DN414" s="107"/>
      <c r="DO414" s="107"/>
      <c r="DP414" s="107"/>
      <c r="DQ414" s="107"/>
      <c r="DR414" s="107"/>
      <c r="DS414" s="107"/>
      <c r="DT414" s="107"/>
      <c r="DU414" s="107"/>
      <c r="DV414" s="107"/>
      <c r="DW414" s="107"/>
      <c r="DX414" s="107"/>
      <c r="DY414" s="107"/>
      <c r="DZ414" s="211" t="s">
        <v>2349</v>
      </c>
      <c r="EA414" s="334" t="s">
        <v>275</v>
      </c>
      <c r="EB414" s="154" t="e">
        <v>#N/A</v>
      </c>
      <c r="EC414" s="142" t="s">
        <v>288</v>
      </c>
    </row>
    <row r="415" spans="1:133" hidden="1" x14ac:dyDescent="0.3">
      <c r="A415" s="145"/>
      <c r="B415" s="145" t="s">
        <v>2350</v>
      </c>
      <c r="C415" s="181">
        <v>41058618</v>
      </c>
      <c r="D415" s="145" t="s">
        <v>690</v>
      </c>
      <c r="E415" s="145" t="s">
        <v>291</v>
      </c>
      <c r="F415" s="145" t="s">
        <v>2337</v>
      </c>
      <c r="G415" s="98">
        <v>46043</v>
      </c>
      <c r="H415" s="104">
        <v>20057876</v>
      </c>
      <c r="I415" s="145" t="s">
        <v>1086</v>
      </c>
      <c r="J415" s="98">
        <v>46043</v>
      </c>
      <c r="K415" s="98">
        <v>46189</v>
      </c>
      <c r="L415" s="145" t="s">
        <v>288</v>
      </c>
      <c r="M415" s="145" t="s">
        <v>288</v>
      </c>
      <c r="N415" s="145" t="s">
        <v>288</v>
      </c>
      <c r="O415" s="122">
        <v>5</v>
      </c>
      <c r="P415" s="104">
        <v>5594373</v>
      </c>
      <c r="Q415" s="150">
        <v>46043</v>
      </c>
      <c r="R415" s="141">
        <v>46081</v>
      </c>
      <c r="S415" s="104">
        <v>4093444</v>
      </c>
      <c r="T415" s="101">
        <v>46082</v>
      </c>
      <c r="U415" s="101">
        <v>46112</v>
      </c>
      <c r="V415" s="104">
        <v>4093444</v>
      </c>
      <c r="W415" s="141">
        <v>46113</v>
      </c>
      <c r="X415" s="141">
        <v>46142</v>
      </c>
      <c r="Y415" s="104">
        <v>4093444</v>
      </c>
      <c r="Z415" s="141">
        <v>46143</v>
      </c>
      <c r="AA415" s="141">
        <v>46173</v>
      </c>
      <c r="AB415" s="104">
        <v>2183171</v>
      </c>
      <c r="AC415" s="141">
        <v>46174</v>
      </c>
      <c r="AD415" s="141">
        <v>46189</v>
      </c>
      <c r="AE415" s="102"/>
      <c r="AF415" s="141"/>
      <c r="AG415" s="141"/>
      <c r="AH415" s="107"/>
      <c r="AI415" s="141"/>
      <c r="AJ415" s="141"/>
      <c r="AK415" s="151"/>
      <c r="AL415" s="107"/>
      <c r="AM415" s="107"/>
      <c r="AN415" s="151"/>
      <c r="AO415" s="107"/>
      <c r="AP415" s="107"/>
      <c r="AQ415" s="151"/>
      <c r="AR415" s="107"/>
      <c r="AS415" s="107"/>
      <c r="AT415" s="151"/>
      <c r="AU415" s="107"/>
      <c r="AV415" s="107"/>
      <c r="AW415" s="151"/>
      <c r="AX415" s="107"/>
      <c r="AY415" s="107"/>
      <c r="AZ415" s="107"/>
      <c r="BA415" s="107"/>
      <c r="BB415" s="107"/>
      <c r="BC415" s="107"/>
      <c r="BD415" s="107"/>
      <c r="BE415" s="107"/>
      <c r="BF415" s="107"/>
      <c r="BG415" s="107"/>
      <c r="BH415" s="107"/>
      <c r="BI415" s="143" t="s">
        <v>278</v>
      </c>
      <c r="BJ415" s="139" t="s">
        <v>332</v>
      </c>
      <c r="BK415" s="143" t="s">
        <v>280</v>
      </c>
      <c r="BL415" s="122">
        <v>91</v>
      </c>
      <c r="BM415" s="141">
        <v>46043</v>
      </c>
      <c r="BN415" s="156">
        <v>2160201100</v>
      </c>
      <c r="BO415" s="139">
        <v>401</v>
      </c>
      <c r="BP415" s="141">
        <v>46043</v>
      </c>
      <c r="BQ415" s="153">
        <v>20057876</v>
      </c>
      <c r="BR415" s="120"/>
      <c r="BS415" s="121"/>
      <c r="BT415" s="107"/>
      <c r="BU415" s="107"/>
      <c r="BV415" s="107"/>
      <c r="BW415" s="107"/>
      <c r="BX415" s="107"/>
      <c r="BY415" s="142"/>
      <c r="BZ415" s="151"/>
      <c r="CA415" s="107"/>
      <c r="CB415" s="107"/>
      <c r="CC415" s="151"/>
      <c r="CD415" s="107"/>
      <c r="CE415" s="107"/>
      <c r="CF415" s="108"/>
      <c r="CG415" s="108"/>
      <c r="CH415" s="108"/>
      <c r="CI415" s="108"/>
      <c r="CJ415" s="108"/>
      <c r="CK415" s="108"/>
      <c r="CL415" s="108"/>
      <c r="CM415" s="108"/>
      <c r="CN415" s="108"/>
      <c r="CO415" s="108"/>
      <c r="CP415" s="121"/>
      <c r="CQ415" s="108"/>
      <c r="CR415" s="108"/>
      <c r="CS415" s="147" t="s">
        <v>2348</v>
      </c>
      <c r="CT415" s="148">
        <v>41058618</v>
      </c>
      <c r="CU415" s="139">
        <v>204</v>
      </c>
      <c r="CV415" s="139" t="s">
        <v>759</v>
      </c>
      <c r="CW415" s="107"/>
      <c r="CX415" s="107"/>
      <c r="CY415" s="143">
        <v>8299</v>
      </c>
      <c r="CZ415" s="143" t="s">
        <v>290</v>
      </c>
      <c r="DA415" s="318">
        <f t="shared" si="21"/>
        <v>20057876</v>
      </c>
      <c r="DB415" s="319">
        <f t="shared" si="22"/>
        <v>0</v>
      </c>
      <c r="DC415" s="318">
        <f t="shared" si="23"/>
        <v>0</v>
      </c>
      <c r="DD415" s="107"/>
      <c r="DE415" s="107"/>
      <c r="DF415" s="107"/>
      <c r="DG415" s="107"/>
      <c r="DH415" s="107"/>
      <c r="DI415" s="107"/>
      <c r="DJ415" s="107"/>
      <c r="DK415" s="107"/>
      <c r="DL415" s="107"/>
      <c r="DM415" s="107"/>
      <c r="DN415" s="107"/>
      <c r="DO415" s="107"/>
      <c r="DP415" s="107"/>
      <c r="DQ415" s="107"/>
      <c r="DR415" s="107"/>
      <c r="DS415" s="107"/>
      <c r="DT415" s="107"/>
      <c r="DU415" s="107"/>
      <c r="DV415" s="107"/>
      <c r="DW415" s="107"/>
      <c r="DX415" s="107"/>
      <c r="DY415" s="107"/>
      <c r="DZ415" s="211" t="s">
        <v>2351</v>
      </c>
      <c r="EA415" s="311" t="s">
        <v>275</v>
      </c>
      <c r="EB415" s="154" t="e">
        <v>#N/A</v>
      </c>
      <c r="EC415" s="142" t="s">
        <v>288</v>
      </c>
    </row>
    <row r="416" spans="1:133" hidden="1" x14ac:dyDescent="0.3">
      <c r="A416" s="145"/>
      <c r="B416" s="145" t="s">
        <v>2352</v>
      </c>
      <c r="C416" s="183">
        <v>1234790105</v>
      </c>
      <c r="D416" s="107" t="s">
        <v>691</v>
      </c>
      <c r="E416" s="145" t="s">
        <v>291</v>
      </c>
      <c r="F416" s="145" t="s">
        <v>2337</v>
      </c>
      <c r="G416" s="98">
        <v>46043</v>
      </c>
      <c r="H416" s="104">
        <v>20057869</v>
      </c>
      <c r="I416" s="145" t="s">
        <v>1086</v>
      </c>
      <c r="J416" s="98">
        <v>46043</v>
      </c>
      <c r="K416" s="98">
        <v>46189</v>
      </c>
      <c r="L416" s="145" t="s">
        <v>288</v>
      </c>
      <c r="M416" s="145" t="s">
        <v>288</v>
      </c>
      <c r="N416" s="145" t="s">
        <v>288</v>
      </c>
      <c r="O416" s="122">
        <v>5</v>
      </c>
      <c r="P416" s="104">
        <v>5594373</v>
      </c>
      <c r="Q416" s="150">
        <v>46043</v>
      </c>
      <c r="R416" s="141">
        <v>46081</v>
      </c>
      <c r="S416" s="104">
        <v>4093444</v>
      </c>
      <c r="T416" s="101">
        <v>46082</v>
      </c>
      <c r="U416" s="101">
        <v>46112</v>
      </c>
      <c r="V416" s="104">
        <v>4093444</v>
      </c>
      <c r="W416" s="141">
        <v>46113</v>
      </c>
      <c r="X416" s="141">
        <v>46142</v>
      </c>
      <c r="Y416" s="104">
        <v>4093444</v>
      </c>
      <c r="Z416" s="141">
        <v>46143</v>
      </c>
      <c r="AA416" s="141">
        <v>46173</v>
      </c>
      <c r="AB416" s="104">
        <v>2183164</v>
      </c>
      <c r="AC416" s="141">
        <v>46174</v>
      </c>
      <c r="AD416" s="141">
        <v>46189</v>
      </c>
      <c r="AE416" s="102"/>
      <c r="AF416" s="141"/>
      <c r="AG416" s="141"/>
      <c r="AH416" s="151"/>
      <c r="AI416" s="107"/>
      <c r="AJ416" s="107"/>
      <c r="AK416" s="151"/>
      <c r="AL416" s="107"/>
      <c r="AM416" s="107"/>
      <c r="AN416" s="151"/>
      <c r="AO416" s="107"/>
      <c r="AP416" s="107"/>
      <c r="AQ416" s="151"/>
      <c r="AR416" s="107"/>
      <c r="AS416" s="107"/>
      <c r="AT416" s="151"/>
      <c r="AU416" s="107"/>
      <c r="AV416" s="107"/>
      <c r="AW416" s="151"/>
      <c r="AX416" s="107"/>
      <c r="AY416" s="107"/>
      <c r="AZ416" s="107"/>
      <c r="BA416" s="107"/>
      <c r="BB416" s="107"/>
      <c r="BC416" s="107"/>
      <c r="BD416" s="107"/>
      <c r="BE416" s="107"/>
      <c r="BF416" s="107"/>
      <c r="BG416" s="107"/>
      <c r="BH416" s="107"/>
      <c r="BI416" s="143" t="s">
        <v>278</v>
      </c>
      <c r="BJ416" s="139" t="s">
        <v>332</v>
      </c>
      <c r="BK416" s="143" t="s">
        <v>280</v>
      </c>
      <c r="BL416" s="122">
        <v>91</v>
      </c>
      <c r="BM416" s="141">
        <v>46043</v>
      </c>
      <c r="BN416" s="156">
        <v>2160201100</v>
      </c>
      <c r="BO416" s="139">
        <v>498</v>
      </c>
      <c r="BP416" s="141">
        <v>46043</v>
      </c>
      <c r="BQ416" s="153">
        <v>20057869</v>
      </c>
      <c r="BR416" s="120"/>
      <c r="BS416" s="121"/>
      <c r="BT416" s="107"/>
      <c r="BU416" s="107"/>
      <c r="BV416" s="107"/>
      <c r="BW416" s="107"/>
      <c r="BX416" s="107"/>
      <c r="BY416" s="142"/>
      <c r="BZ416" s="151"/>
      <c r="CA416" s="107"/>
      <c r="CB416" s="107"/>
      <c r="CC416" s="151"/>
      <c r="CD416" s="107"/>
      <c r="CE416" s="107"/>
      <c r="CF416" s="108"/>
      <c r="CG416" s="108"/>
      <c r="CH416" s="108"/>
      <c r="CI416" s="108"/>
      <c r="CJ416" s="108"/>
      <c r="CK416" s="108"/>
      <c r="CL416" s="108"/>
      <c r="CM416" s="108"/>
      <c r="CN416" s="108"/>
      <c r="CO416" s="108"/>
      <c r="CP416" s="108"/>
      <c r="CQ416" s="108"/>
      <c r="CR416" s="108"/>
      <c r="CS416" s="147" t="s">
        <v>2348</v>
      </c>
      <c r="CT416" s="149">
        <v>1234790105</v>
      </c>
      <c r="CU416" s="139">
        <v>204</v>
      </c>
      <c r="CV416" s="139" t="s">
        <v>759</v>
      </c>
      <c r="CW416" s="107"/>
      <c r="CX416" s="107"/>
      <c r="CY416" s="170">
        <v>7220</v>
      </c>
      <c r="CZ416" s="140" t="s">
        <v>290</v>
      </c>
      <c r="DA416" s="318">
        <f t="shared" si="21"/>
        <v>20057869</v>
      </c>
      <c r="DB416" s="319">
        <f t="shared" si="22"/>
        <v>0</v>
      </c>
      <c r="DC416" s="318">
        <f t="shared" si="23"/>
        <v>0</v>
      </c>
      <c r="DD416" s="107"/>
      <c r="DE416" s="107"/>
      <c r="DF416" s="107"/>
      <c r="DG416" s="107"/>
      <c r="DH416" s="107"/>
      <c r="DI416" s="107"/>
      <c r="DJ416" s="107"/>
      <c r="DK416" s="107"/>
      <c r="DL416" s="107"/>
      <c r="DM416" s="107"/>
      <c r="DN416" s="107"/>
      <c r="DO416" s="107"/>
      <c r="DP416" s="107"/>
      <c r="DQ416" s="107"/>
      <c r="DR416" s="107"/>
      <c r="DS416" s="107"/>
      <c r="DT416" s="107"/>
      <c r="DU416" s="107"/>
      <c r="DV416" s="107"/>
      <c r="DW416" s="107"/>
      <c r="DX416" s="107"/>
      <c r="DY416" s="107"/>
      <c r="DZ416" s="211" t="s">
        <v>2353</v>
      </c>
      <c r="EA416" s="334" t="s">
        <v>275</v>
      </c>
      <c r="EB416" s="154" t="e">
        <v>#N/A</v>
      </c>
      <c r="EC416" s="142" t="s">
        <v>288</v>
      </c>
    </row>
    <row r="417" spans="1:133" hidden="1" x14ac:dyDescent="0.3">
      <c r="A417" s="145"/>
      <c r="B417" s="145" t="s">
        <v>2354</v>
      </c>
      <c r="C417" s="181">
        <v>31007488</v>
      </c>
      <c r="D417" s="145" t="s">
        <v>692</v>
      </c>
      <c r="E417" s="145" t="s">
        <v>291</v>
      </c>
      <c r="F417" s="145" t="s">
        <v>2337</v>
      </c>
      <c r="G417" s="98">
        <v>46043</v>
      </c>
      <c r="H417" s="104">
        <v>20057876</v>
      </c>
      <c r="I417" s="145" t="s">
        <v>1086</v>
      </c>
      <c r="J417" s="98">
        <v>46043</v>
      </c>
      <c r="K417" s="98">
        <v>46189</v>
      </c>
      <c r="L417" s="145" t="s">
        <v>288</v>
      </c>
      <c r="M417" s="145" t="s">
        <v>288</v>
      </c>
      <c r="N417" s="145" t="s">
        <v>288</v>
      </c>
      <c r="O417" s="122">
        <v>5</v>
      </c>
      <c r="P417" s="104">
        <v>5594373</v>
      </c>
      <c r="Q417" s="150">
        <v>46043</v>
      </c>
      <c r="R417" s="141">
        <v>46081</v>
      </c>
      <c r="S417" s="104">
        <v>4093444</v>
      </c>
      <c r="T417" s="101">
        <v>46082</v>
      </c>
      <c r="U417" s="101">
        <v>46112</v>
      </c>
      <c r="V417" s="104">
        <v>4093444</v>
      </c>
      <c r="W417" s="141">
        <v>46113</v>
      </c>
      <c r="X417" s="141">
        <v>46142</v>
      </c>
      <c r="Y417" s="104">
        <v>4093444</v>
      </c>
      <c r="Z417" s="141">
        <v>46143</v>
      </c>
      <c r="AA417" s="141">
        <v>46173</v>
      </c>
      <c r="AB417" s="104">
        <v>2183171</v>
      </c>
      <c r="AC417" s="141">
        <v>46174</v>
      </c>
      <c r="AD417" s="141">
        <v>46189</v>
      </c>
      <c r="AE417" s="102"/>
      <c r="AF417" s="141"/>
      <c r="AG417" s="141"/>
      <c r="AH417" s="107"/>
      <c r="AI417" s="141"/>
      <c r="AJ417" s="141"/>
      <c r="AK417" s="151"/>
      <c r="AL417" s="107"/>
      <c r="AM417" s="107"/>
      <c r="AN417" s="151"/>
      <c r="AO417" s="107"/>
      <c r="AP417" s="107"/>
      <c r="AQ417" s="151"/>
      <c r="AR417" s="107"/>
      <c r="AS417" s="107"/>
      <c r="AT417" s="151"/>
      <c r="AU417" s="107"/>
      <c r="AV417" s="107"/>
      <c r="AW417" s="151"/>
      <c r="AX417" s="107"/>
      <c r="AY417" s="107"/>
      <c r="AZ417" s="107"/>
      <c r="BA417" s="107"/>
      <c r="BB417" s="107"/>
      <c r="BC417" s="107"/>
      <c r="BD417" s="107"/>
      <c r="BE417" s="107"/>
      <c r="BF417" s="107"/>
      <c r="BG417" s="107"/>
      <c r="BH417" s="107"/>
      <c r="BI417" s="143" t="s">
        <v>278</v>
      </c>
      <c r="BJ417" s="139" t="s">
        <v>332</v>
      </c>
      <c r="BK417" s="143" t="s">
        <v>280</v>
      </c>
      <c r="BL417" s="122">
        <v>91</v>
      </c>
      <c r="BM417" s="141">
        <v>46043</v>
      </c>
      <c r="BN417" s="156">
        <v>2160201100</v>
      </c>
      <c r="BO417" s="139">
        <v>376</v>
      </c>
      <c r="BP417" s="141">
        <v>46043</v>
      </c>
      <c r="BQ417" s="153">
        <v>20057876</v>
      </c>
      <c r="BR417" s="120"/>
      <c r="BS417" s="121"/>
      <c r="BT417" s="107"/>
      <c r="BU417" s="107"/>
      <c r="BV417" s="107"/>
      <c r="BW417" s="107"/>
      <c r="BX417" s="107"/>
      <c r="BY417" s="142"/>
      <c r="BZ417" s="151"/>
      <c r="CA417" s="107"/>
      <c r="CB417" s="107"/>
      <c r="CC417" s="151"/>
      <c r="CD417" s="107"/>
      <c r="CE417" s="107"/>
      <c r="CF417" s="108"/>
      <c r="CG417" s="108"/>
      <c r="CH417" s="108"/>
      <c r="CI417" s="108"/>
      <c r="CJ417" s="108"/>
      <c r="CK417" s="108"/>
      <c r="CL417" s="108"/>
      <c r="CM417" s="108"/>
      <c r="CN417" s="108"/>
      <c r="CO417" s="108"/>
      <c r="CP417" s="121"/>
      <c r="CQ417" s="108"/>
      <c r="CR417" s="108"/>
      <c r="CS417" s="147" t="s">
        <v>2348</v>
      </c>
      <c r="CT417" s="148">
        <v>31007488</v>
      </c>
      <c r="CU417" s="139">
        <v>204</v>
      </c>
      <c r="CV417" s="139" t="s">
        <v>759</v>
      </c>
      <c r="CW417" s="107"/>
      <c r="CX417" s="107"/>
      <c r="CY417" s="143">
        <v>7220</v>
      </c>
      <c r="CZ417" s="143" t="s">
        <v>290</v>
      </c>
      <c r="DA417" s="318">
        <f t="shared" si="21"/>
        <v>20057876</v>
      </c>
      <c r="DB417" s="319">
        <f t="shared" si="22"/>
        <v>0</v>
      </c>
      <c r="DC417" s="318">
        <f t="shared" si="23"/>
        <v>0</v>
      </c>
      <c r="DD417" s="107"/>
      <c r="DE417" s="107"/>
      <c r="DF417" s="107"/>
      <c r="DG417" s="107"/>
      <c r="DH417" s="107"/>
      <c r="DI417" s="107"/>
      <c r="DJ417" s="107"/>
      <c r="DK417" s="107"/>
      <c r="DL417" s="107"/>
      <c r="DM417" s="107"/>
      <c r="DN417" s="107"/>
      <c r="DO417" s="107"/>
      <c r="DP417" s="107"/>
      <c r="DQ417" s="107"/>
      <c r="DR417" s="107"/>
      <c r="DS417" s="107"/>
      <c r="DT417" s="107"/>
      <c r="DU417" s="107"/>
      <c r="DV417" s="107"/>
      <c r="DW417" s="107"/>
      <c r="DX417" s="107"/>
      <c r="DY417" s="107"/>
      <c r="DZ417" s="211" t="s">
        <v>2355</v>
      </c>
      <c r="EA417" s="334" t="s">
        <v>275</v>
      </c>
      <c r="EB417" s="154" t="e">
        <v>#N/A</v>
      </c>
      <c r="EC417" s="142" t="s">
        <v>288</v>
      </c>
    </row>
    <row r="418" spans="1:133" hidden="1" x14ac:dyDescent="0.3">
      <c r="A418" s="145"/>
      <c r="B418" s="145" t="s">
        <v>2356</v>
      </c>
      <c r="C418" s="183">
        <v>40328405</v>
      </c>
      <c r="D418" s="107" t="s">
        <v>693</v>
      </c>
      <c r="E418" s="145" t="s">
        <v>291</v>
      </c>
      <c r="F418" s="145" t="s">
        <v>2337</v>
      </c>
      <c r="G418" s="98">
        <v>46043</v>
      </c>
      <c r="H418" s="104">
        <v>20057876</v>
      </c>
      <c r="I418" s="145" t="s">
        <v>1086</v>
      </c>
      <c r="J418" s="98">
        <v>46043</v>
      </c>
      <c r="K418" s="98">
        <v>46189</v>
      </c>
      <c r="L418" s="145" t="s">
        <v>288</v>
      </c>
      <c r="M418" s="145" t="s">
        <v>288</v>
      </c>
      <c r="N418" s="145" t="s">
        <v>288</v>
      </c>
      <c r="O418" s="122">
        <v>5</v>
      </c>
      <c r="P418" s="104">
        <v>5594373</v>
      </c>
      <c r="Q418" s="150">
        <v>46043</v>
      </c>
      <c r="R418" s="141">
        <v>46081</v>
      </c>
      <c r="S418" s="104">
        <v>4093444</v>
      </c>
      <c r="T418" s="101">
        <v>46082</v>
      </c>
      <c r="U418" s="101">
        <v>46112</v>
      </c>
      <c r="V418" s="104">
        <v>4093444</v>
      </c>
      <c r="W418" s="141">
        <v>46113</v>
      </c>
      <c r="X418" s="141">
        <v>46142</v>
      </c>
      <c r="Y418" s="104">
        <v>4093444</v>
      </c>
      <c r="Z418" s="141">
        <v>46143</v>
      </c>
      <c r="AA418" s="141">
        <v>46173</v>
      </c>
      <c r="AB418" s="104">
        <v>2183171</v>
      </c>
      <c r="AC418" s="141">
        <v>46174</v>
      </c>
      <c r="AD418" s="141">
        <v>46189</v>
      </c>
      <c r="AE418" s="102"/>
      <c r="AF418" s="141"/>
      <c r="AG418" s="141"/>
      <c r="AH418" s="107"/>
      <c r="AI418" s="141"/>
      <c r="AJ418" s="141"/>
      <c r="AK418" s="151"/>
      <c r="AL418" s="107"/>
      <c r="AM418" s="107"/>
      <c r="AN418" s="151"/>
      <c r="AO418" s="107"/>
      <c r="AP418" s="107"/>
      <c r="AQ418" s="151"/>
      <c r="AR418" s="107"/>
      <c r="AS418" s="107"/>
      <c r="AT418" s="151"/>
      <c r="AU418" s="107"/>
      <c r="AV418" s="107"/>
      <c r="AW418" s="151"/>
      <c r="AX418" s="107"/>
      <c r="AY418" s="107"/>
      <c r="AZ418" s="107"/>
      <c r="BA418" s="107"/>
      <c r="BB418" s="107"/>
      <c r="BC418" s="107"/>
      <c r="BD418" s="107"/>
      <c r="BE418" s="107"/>
      <c r="BF418" s="107"/>
      <c r="BG418" s="107"/>
      <c r="BH418" s="107"/>
      <c r="BI418" s="143" t="s">
        <v>278</v>
      </c>
      <c r="BJ418" s="139" t="s">
        <v>332</v>
      </c>
      <c r="BK418" s="143" t="s">
        <v>280</v>
      </c>
      <c r="BL418" s="122">
        <v>91</v>
      </c>
      <c r="BM418" s="141">
        <v>46043</v>
      </c>
      <c r="BN418" s="156">
        <v>2160201100</v>
      </c>
      <c r="BO418" s="139">
        <v>384</v>
      </c>
      <c r="BP418" s="141">
        <v>46043</v>
      </c>
      <c r="BQ418" s="153">
        <v>20057876</v>
      </c>
      <c r="BR418" s="120"/>
      <c r="BS418" s="121"/>
      <c r="BT418" s="107"/>
      <c r="BU418" s="107"/>
      <c r="BV418" s="107"/>
      <c r="BW418" s="107"/>
      <c r="BX418" s="107"/>
      <c r="BY418" s="142"/>
      <c r="BZ418" s="151"/>
      <c r="CA418" s="107"/>
      <c r="CB418" s="107"/>
      <c r="CC418" s="151"/>
      <c r="CD418" s="107"/>
      <c r="CE418" s="107"/>
      <c r="CF418" s="108"/>
      <c r="CG418" s="108"/>
      <c r="CH418" s="108"/>
      <c r="CI418" s="108"/>
      <c r="CJ418" s="108"/>
      <c r="CK418" s="108"/>
      <c r="CL418" s="108"/>
      <c r="CM418" s="108"/>
      <c r="CN418" s="108"/>
      <c r="CO418" s="108"/>
      <c r="CP418" s="121"/>
      <c r="CQ418" s="108"/>
      <c r="CR418" s="108"/>
      <c r="CS418" s="160" t="s">
        <v>2348</v>
      </c>
      <c r="CT418" s="105">
        <v>40328405.399999999</v>
      </c>
      <c r="CU418" s="139">
        <v>204</v>
      </c>
      <c r="CV418" s="139" t="s">
        <v>759</v>
      </c>
      <c r="CW418" s="107"/>
      <c r="CX418" s="107"/>
      <c r="CY418" s="143">
        <v>7490</v>
      </c>
      <c r="CZ418" s="143" t="s">
        <v>290</v>
      </c>
      <c r="DA418" s="318">
        <f t="shared" si="21"/>
        <v>20057876</v>
      </c>
      <c r="DB418" s="319">
        <f t="shared" si="22"/>
        <v>0</v>
      </c>
      <c r="DC418" s="318">
        <f t="shared" si="23"/>
        <v>0</v>
      </c>
      <c r="DD418" s="107"/>
      <c r="DE418" s="107"/>
      <c r="DF418" s="107"/>
      <c r="DG418" s="107"/>
      <c r="DH418" s="107"/>
      <c r="DI418" s="107"/>
      <c r="DJ418" s="107"/>
      <c r="DK418" s="107"/>
      <c r="DL418" s="107"/>
      <c r="DM418" s="107"/>
      <c r="DN418" s="107"/>
      <c r="DO418" s="107"/>
      <c r="DP418" s="107"/>
      <c r="DQ418" s="107"/>
      <c r="DR418" s="107"/>
      <c r="DS418" s="107"/>
      <c r="DT418" s="107"/>
      <c r="DU418" s="107"/>
      <c r="DV418" s="107"/>
      <c r="DW418" s="107"/>
      <c r="DX418" s="107"/>
      <c r="DY418" s="107"/>
      <c r="DZ418" s="211" t="s">
        <v>2357</v>
      </c>
      <c r="EA418" s="334" t="s">
        <v>275</v>
      </c>
      <c r="EB418" s="154" t="e">
        <v>#N/A</v>
      </c>
      <c r="EC418" s="142" t="s">
        <v>288</v>
      </c>
    </row>
    <row r="419" spans="1:133" hidden="1" x14ac:dyDescent="0.3">
      <c r="A419" s="145"/>
      <c r="B419" s="145" t="s">
        <v>2358</v>
      </c>
      <c r="C419" s="183">
        <v>86079834</v>
      </c>
      <c r="D419" s="107" t="s">
        <v>694</v>
      </c>
      <c r="E419" s="145" t="s">
        <v>291</v>
      </c>
      <c r="F419" s="145" t="s">
        <v>2337</v>
      </c>
      <c r="G419" s="98">
        <v>46043</v>
      </c>
      <c r="H419" s="104">
        <v>20057876</v>
      </c>
      <c r="I419" s="145" t="s">
        <v>1086</v>
      </c>
      <c r="J419" s="98">
        <v>46043</v>
      </c>
      <c r="K419" s="98">
        <v>46189</v>
      </c>
      <c r="L419" s="145" t="s">
        <v>288</v>
      </c>
      <c r="M419" s="145" t="s">
        <v>288</v>
      </c>
      <c r="N419" s="145" t="s">
        <v>288</v>
      </c>
      <c r="O419" s="122">
        <v>5</v>
      </c>
      <c r="P419" s="104">
        <v>5594373</v>
      </c>
      <c r="Q419" s="150">
        <v>46043</v>
      </c>
      <c r="R419" s="141">
        <v>46081</v>
      </c>
      <c r="S419" s="104">
        <v>4093444</v>
      </c>
      <c r="T419" s="101">
        <v>46082</v>
      </c>
      <c r="U419" s="101">
        <v>46112</v>
      </c>
      <c r="V419" s="104">
        <v>4093444</v>
      </c>
      <c r="W419" s="141">
        <v>46113</v>
      </c>
      <c r="X419" s="141">
        <v>46142</v>
      </c>
      <c r="Y419" s="104">
        <v>4093444</v>
      </c>
      <c r="Z419" s="141">
        <v>46143</v>
      </c>
      <c r="AA419" s="141">
        <v>46173</v>
      </c>
      <c r="AB419" s="104">
        <v>2183171</v>
      </c>
      <c r="AC419" s="141">
        <v>46174</v>
      </c>
      <c r="AD419" s="141">
        <v>46189</v>
      </c>
      <c r="AE419" s="102"/>
      <c r="AF419" s="141"/>
      <c r="AG419" s="141"/>
      <c r="AH419" s="151"/>
      <c r="AI419" s="107"/>
      <c r="AJ419" s="107"/>
      <c r="AK419" s="151"/>
      <c r="AL419" s="107"/>
      <c r="AM419" s="107"/>
      <c r="AN419" s="151"/>
      <c r="AO419" s="107"/>
      <c r="AP419" s="107"/>
      <c r="AQ419" s="151"/>
      <c r="AR419" s="107"/>
      <c r="AS419" s="107"/>
      <c r="AT419" s="151"/>
      <c r="AU419" s="107"/>
      <c r="AV419" s="107"/>
      <c r="AW419" s="151"/>
      <c r="AX419" s="107"/>
      <c r="AY419" s="107"/>
      <c r="AZ419" s="107"/>
      <c r="BA419" s="107"/>
      <c r="BB419" s="107"/>
      <c r="BC419" s="107"/>
      <c r="BD419" s="107"/>
      <c r="BE419" s="107"/>
      <c r="BF419" s="107"/>
      <c r="BG419" s="107"/>
      <c r="BH419" s="107"/>
      <c r="BI419" s="143" t="s">
        <v>278</v>
      </c>
      <c r="BJ419" s="139" t="s">
        <v>332</v>
      </c>
      <c r="BK419" s="143" t="s">
        <v>280</v>
      </c>
      <c r="BL419" s="122">
        <v>91</v>
      </c>
      <c r="BM419" s="141">
        <v>46043</v>
      </c>
      <c r="BN419" s="156">
        <v>2160201100</v>
      </c>
      <c r="BO419" s="139">
        <v>414</v>
      </c>
      <c r="BP419" s="141">
        <v>46043</v>
      </c>
      <c r="BQ419" s="153">
        <v>20057876</v>
      </c>
      <c r="BR419" s="120"/>
      <c r="BS419" s="121"/>
      <c r="BT419" s="107"/>
      <c r="BU419" s="107"/>
      <c r="BV419" s="107"/>
      <c r="BW419" s="107"/>
      <c r="BX419" s="107"/>
      <c r="BY419" s="142"/>
      <c r="BZ419" s="151"/>
      <c r="CA419" s="107"/>
      <c r="CB419" s="107"/>
      <c r="CC419" s="151"/>
      <c r="CD419" s="107"/>
      <c r="CE419" s="107"/>
      <c r="CF419" s="108"/>
      <c r="CG419" s="108"/>
      <c r="CH419" s="108"/>
      <c r="CI419" s="108"/>
      <c r="CJ419" s="108"/>
      <c r="CK419" s="108"/>
      <c r="CL419" s="108"/>
      <c r="CM419" s="108"/>
      <c r="CN419" s="108"/>
      <c r="CO419" s="108"/>
      <c r="CP419" s="108"/>
      <c r="CQ419" s="108"/>
      <c r="CR419" s="108"/>
      <c r="CS419" s="147" t="s">
        <v>2348</v>
      </c>
      <c r="CT419" s="105">
        <v>86079834.900000006</v>
      </c>
      <c r="CU419" s="139">
        <v>204</v>
      </c>
      <c r="CV419" s="139" t="s">
        <v>759</v>
      </c>
      <c r="CW419" s="107"/>
      <c r="CX419" s="107"/>
      <c r="CY419" s="143">
        <v>7490</v>
      </c>
      <c r="CZ419" s="143" t="s">
        <v>290</v>
      </c>
      <c r="DA419" s="318">
        <f t="shared" si="21"/>
        <v>20057876</v>
      </c>
      <c r="DB419" s="319">
        <f t="shared" si="22"/>
        <v>0</v>
      </c>
      <c r="DC419" s="318">
        <f t="shared" si="23"/>
        <v>0</v>
      </c>
      <c r="DD419" s="107"/>
      <c r="DE419" s="107"/>
      <c r="DF419" s="107"/>
      <c r="DG419" s="107"/>
      <c r="DH419" s="107"/>
      <c r="DI419" s="107"/>
      <c r="DJ419" s="107"/>
      <c r="DK419" s="107"/>
      <c r="DL419" s="107"/>
      <c r="DM419" s="107"/>
      <c r="DN419" s="107"/>
      <c r="DO419" s="107"/>
      <c r="DP419" s="107"/>
      <c r="DQ419" s="107"/>
      <c r="DR419" s="107"/>
      <c r="DS419" s="107"/>
      <c r="DT419" s="107"/>
      <c r="DU419" s="107"/>
      <c r="DV419" s="107"/>
      <c r="DW419" s="107"/>
      <c r="DX419" s="107"/>
      <c r="DY419" s="107"/>
      <c r="DZ419" s="211" t="s">
        <v>2359</v>
      </c>
      <c r="EA419" s="334" t="s">
        <v>275</v>
      </c>
      <c r="EB419" s="154" t="e">
        <v>#N/A</v>
      </c>
      <c r="EC419" s="142" t="s">
        <v>288</v>
      </c>
    </row>
    <row r="420" spans="1:133" hidden="1" x14ac:dyDescent="0.3">
      <c r="A420" s="145" t="s">
        <v>436</v>
      </c>
      <c r="B420" s="145" t="s">
        <v>2360</v>
      </c>
      <c r="C420" s="247"/>
      <c r="D420" s="184" t="s">
        <v>436</v>
      </c>
      <c r="E420" s="145"/>
      <c r="F420" s="145"/>
      <c r="G420" s="98"/>
      <c r="H420" s="104"/>
      <c r="I420" s="145"/>
      <c r="J420" s="98"/>
      <c r="K420" s="98"/>
      <c r="L420" s="145"/>
      <c r="M420" s="145"/>
      <c r="N420" s="145"/>
      <c r="O420" s="122"/>
      <c r="P420" s="104"/>
      <c r="Q420" s="150"/>
      <c r="R420" s="141"/>
      <c r="S420" s="104"/>
      <c r="T420" s="101"/>
      <c r="U420" s="101"/>
      <c r="V420" s="104"/>
      <c r="W420" s="141"/>
      <c r="X420" s="141"/>
      <c r="Y420" s="104"/>
      <c r="Z420" s="141"/>
      <c r="AA420" s="141"/>
      <c r="AB420" s="104"/>
      <c r="AC420" s="141"/>
      <c r="AD420" s="141"/>
      <c r="AE420" s="102"/>
      <c r="AF420" s="141"/>
      <c r="AG420" s="141"/>
      <c r="AH420" s="107"/>
      <c r="AI420" s="141"/>
      <c r="AJ420" s="141"/>
      <c r="AK420" s="151"/>
      <c r="AL420" s="107"/>
      <c r="AM420" s="107"/>
      <c r="AN420" s="151"/>
      <c r="AO420" s="107"/>
      <c r="AP420" s="107"/>
      <c r="AQ420" s="151"/>
      <c r="AR420" s="107"/>
      <c r="AS420" s="107"/>
      <c r="AT420" s="151"/>
      <c r="AU420" s="107"/>
      <c r="AV420" s="107"/>
      <c r="AW420" s="151"/>
      <c r="AX420" s="107"/>
      <c r="AY420" s="107"/>
      <c r="AZ420" s="107"/>
      <c r="BA420" s="107"/>
      <c r="BB420" s="107"/>
      <c r="BC420" s="107"/>
      <c r="BD420" s="107"/>
      <c r="BE420" s="107"/>
      <c r="BF420" s="107"/>
      <c r="BG420" s="107"/>
      <c r="BH420" s="107"/>
      <c r="BI420" s="143"/>
      <c r="BJ420" s="139"/>
      <c r="BK420" s="143"/>
      <c r="BL420" s="122"/>
      <c r="BM420" s="141"/>
      <c r="BN420" s="156"/>
      <c r="BO420" s="139"/>
      <c r="BP420" s="141"/>
      <c r="BQ420" s="153"/>
      <c r="BR420" s="120"/>
      <c r="BS420" s="121"/>
      <c r="BT420" s="107"/>
      <c r="BU420" s="107"/>
      <c r="BV420" s="107"/>
      <c r="BW420" s="107"/>
      <c r="BX420" s="107"/>
      <c r="BY420" s="142"/>
      <c r="BZ420" s="151"/>
      <c r="CA420" s="107"/>
      <c r="CB420" s="107"/>
      <c r="CC420" s="151"/>
      <c r="CD420" s="107"/>
      <c r="CE420" s="107"/>
      <c r="CF420" s="108"/>
      <c r="CG420" s="108"/>
      <c r="CH420" s="108"/>
      <c r="CI420" s="108"/>
      <c r="CJ420" s="108"/>
      <c r="CK420" s="108"/>
      <c r="CL420" s="108"/>
      <c r="CM420" s="108"/>
      <c r="CN420" s="108"/>
      <c r="CO420" s="108"/>
      <c r="CP420" s="121"/>
      <c r="CQ420" s="108"/>
      <c r="CR420" s="108"/>
      <c r="CS420" s="147"/>
      <c r="CT420" s="335"/>
      <c r="CU420" s="139"/>
      <c r="CV420" s="139"/>
      <c r="CW420" s="107"/>
      <c r="CX420" s="107"/>
      <c r="CY420" s="143"/>
      <c r="CZ420" s="143"/>
      <c r="DA420" s="318"/>
      <c r="DB420" s="319"/>
      <c r="DC420" s="318"/>
      <c r="DD420" s="107"/>
      <c r="DE420" s="107"/>
      <c r="DF420" s="107"/>
      <c r="DG420" s="107"/>
      <c r="DH420" s="107"/>
      <c r="DI420" s="107"/>
      <c r="DJ420" s="107"/>
      <c r="DK420" s="107"/>
      <c r="DL420" s="107"/>
      <c r="DM420" s="107"/>
      <c r="DN420" s="107"/>
      <c r="DO420" s="107"/>
      <c r="DP420" s="107"/>
      <c r="DQ420" s="107"/>
      <c r="DR420" s="107"/>
      <c r="DS420" s="107"/>
      <c r="DT420" s="107"/>
      <c r="DU420" s="107"/>
      <c r="DV420" s="107"/>
      <c r="DW420" s="107"/>
      <c r="DX420" s="107"/>
      <c r="DY420" s="107"/>
      <c r="DZ420" s="211"/>
      <c r="EA420" s="334"/>
      <c r="EB420" s="154" t="e">
        <v>#N/A</v>
      </c>
      <c r="EC420" s="142" t="s">
        <v>288</v>
      </c>
    </row>
    <row r="421" spans="1:133" hidden="1" x14ac:dyDescent="0.3">
      <c r="A421" s="145"/>
      <c r="B421" s="145" t="s">
        <v>2363</v>
      </c>
      <c r="C421" s="181">
        <v>1121875351</v>
      </c>
      <c r="D421" s="145" t="s">
        <v>839</v>
      </c>
      <c r="E421" s="145" t="s">
        <v>291</v>
      </c>
      <c r="F421" s="145" t="s">
        <v>2364</v>
      </c>
      <c r="G421" s="98">
        <v>46043</v>
      </c>
      <c r="H421" s="104">
        <v>15470392</v>
      </c>
      <c r="I421" s="145" t="s">
        <v>2066</v>
      </c>
      <c r="J421" s="98">
        <v>46043</v>
      </c>
      <c r="K421" s="98">
        <v>46179</v>
      </c>
      <c r="L421" s="145" t="s">
        <v>288</v>
      </c>
      <c r="M421" s="145" t="s">
        <v>288</v>
      </c>
      <c r="N421" s="145" t="s">
        <v>288</v>
      </c>
      <c r="O421" s="122">
        <v>5</v>
      </c>
      <c r="P421" s="104">
        <v>4629825</v>
      </c>
      <c r="Q421" s="150">
        <v>46043</v>
      </c>
      <c r="R421" s="141">
        <v>46081</v>
      </c>
      <c r="S421" s="104">
        <v>3387677</v>
      </c>
      <c r="T421" s="101">
        <v>46082</v>
      </c>
      <c r="U421" s="101">
        <v>46112</v>
      </c>
      <c r="V421" s="104">
        <v>3387677</v>
      </c>
      <c r="W421" s="141">
        <v>46113</v>
      </c>
      <c r="X421" s="141">
        <v>46142</v>
      </c>
      <c r="Y421" s="104">
        <v>3387677</v>
      </c>
      <c r="Z421" s="141">
        <v>46143</v>
      </c>
      <c r="AA421" s="141">
        <v>46173</v>
      </c>
      <c r="AB421" s="104">
        <v>677536</v>
      </c>
      <c r="AC421" s="141">
        <v>46174</v>
      </c>
      <c r="AD421" s="141">
        <v>46179</v>
      </c>
      <c r="AE421" s="102"/>
      <c r="AF421" s="141"/>
      <c r="AG421" s="141"/>
      <c r="AH421" s="107"/>
      <c r="AI421" s="141"/>
      <c r="AJ421" s="141"/>
      <c r="AK421" s="151"/>
      <c r="AL421" s="107"/>
      <c r="AM421" s="107"/>
      <c r="AN421" s="151"/>
      <c r="AO421" s="107"/>
      <c r="AP421" s="107"/>
      <c r="AQ421" s="151"/>
      <c r="AR421" s="107"/>
      <c r="AS421" s="107"/>
      <c r="AT421" s="151"/>
      <c r="AU421" s="107"/>
      <c r="AV421" s="107"/>
      <c r="AW421" s="151"/>
      <c r="AX421" s="107"/>
      <c r="AY421" s="107"/>
      <c r="AZ421" s="107"/>
      <c r="BA421" s="107"/>
      <c r="BB421" s="107"/>
      <c r="BC421" s="107"/>
      <c r="BD421" s="107"/>
      <c r="BE421" s="107"/>
      <c r="BF421" s="107"/>
      <c r="BG421" s="107"/>
      <c r="BH421" s="107"/>
      <c r="BI421" s="143" t="s">
        <v>278</v>
      </c>
      <c r="BJ421" s="139" t="s">
        <v>332</v>
      </c>
      <c r="BK421" s="143" t="s">
        <v>280</v>
      </c>
      <c r="BL421" s="122">
        <v>91</v>
      </c>
      <c r="BM421" s="141">
        <v>46043</v>
      </c>
      <c r="BN421" s="156">
        <v>2160201100</v>
      </c>
      <c r="BO421" s="139">
        <v>456</v>
      </c>
      <c r="BP421" s="141">
        <v>46043</v>
      </c>
      <c r="BQ421" s="153">
        <v>15470392</v>
      </c>
      <c r="BR421" s="120"/>
      <c r="BS421" s="121"/>
      <c r="BT421" s="107"/>
      <c r="BU421" s="107"/>
      <c r="BV421" s="107"/>
      <c r="BW421" s="107"/>
      <c r="BX421" s="107"/>
      <c r="BY421" s="142"/>
      <c r="BZ421" s="151"/>
      <c r="CA421" s="107"/>
      <c r="CB421" s="107"/>
      <c r="CC421" s="151"/>
      <c r="CD421" s="107"/>
      <c r="CE421" s="107"/>
      <c r="CF421" s="108"/>
      <c r="CG421" s="108"/>
      <c r="CH421" s="108"/>
      <c r="CI421" s="108"/>
      <c r="CJ421" s="108"/>
      <c r="CK421" s="108"/>
      <c r="CL421" s="108"/>
      <c r="CM421" s="108"/>
      <c r="CN421" s="108"/>
      <c r="CO421" s="108"/>
      <c r="CP421" s="121"/>
      <c r="CQ421" s="108"/>
      <c r="CR421" s="108"/>
      <c r="CS421" s="133" t="s">
        <v>2365</v>
      </c>
      <c r="CT421" s="148">
        <v>1121875351</v>
      </c>
      <c r="CU421" s="139">
        <v>204</v>
      </c>
      <c r="CV421" s="139" t="s">
        <v>759</v>
      </c>
      <c r="CW421" s="107"/>
      <c r="CX421" s="107"/>
      <c r="CY421" s="143">
        <v>8299</v>
      </c>
      <c r="CZ421" s="143" t="s">
        <v>290</v>
      </c>
      <c r="DA421" s="318">
        <f t="shared" si="21"/>
        <v>15470392</v>
      </c>
      <c r="DB421" s="319">
        <f t="shared" si="22"/>
        <v>0</v>
      </c>
      <c r="DC421" s="318">
        <f t="shared" si="23"/>
        <v>0</v>
      </c>
      <c r="DD421" s="107"/>
      <c r="DE421" s="107"/>
      <c r="DF421" s="107"/>
      <c r="DG421" s="107"/>
      <c r="DH421" s="107"/>
      <c r="DI421" s="107"/>
      <c r="DJ421" s="107"/>
      <c r="DK421" s="107"/>
      <c r="DL421" s="107"/>
      <c r="DM421" s="107"/>
      <c r="DN421" s="107"/>
      <c r="DO421" s="107"/>
      <c r="DP421" s="107"/>
      <c r="DQ421" s="107"/>
      <c r="DR421" s="107"/>
      <c r="DS421" s="107"/>
      <c r="DT421" s="107"/>
      <c r="DU421" s="107"/>
      <c r="DV421" s="107"/>
      <c r="DW421" s="107"/>
      <c r="DX421" s="107"/>
      <c r="DY421" s="107"/>
      <c r="DZ421" s="211" t="s">
        <v>2366</v>
      </c>
      <c r="EA421" s="334" t="s">
        <v>275</v>
      </c>
      <c r="EB421" s="154" t="e">
        <v>#N/A</v>
      </c>
      <c r="EC421" s="142" t="s">
        <v>288</v>
      </c>
    </row>
    <row r="422" spans="1:133" hidden="1" x14ac:dyDescent="0.3">
      <c r="A422" s="145"/>
      <c r="B422" s="145" t="s">
        <v>2367</v>
      </c>
      <c r="C422" s="181">
        <v>86071911</v>
      </c>
      <c r="D422" s="145" t="s">
        <v>1009</v>
      </c>
      <c r="E422" s="145" t="s">
        <v>292</v>
      </c>
      <c r="F422" s="145" t="s">
        <v>2368</v>
      </c>
      <c r="G422" s="98">
        <v>46043</v>
      </c>
      <c r="H422" s="104">
        <v>10958201</v>
      </c>
      <c r="I422" s="145" t="s">
        <v>2066</v>
      </c>
      <c r="J422" s="98">
        <v>46043</v>
      </c>
      <c r="K422" s="98">
        <v>46179</v>
      </c>
      <c r="L422" s="145" t="s">
        <v>288</v>
      </c>
      <c r="M422" s="145" t="s">
        <v>288</v>
      </c>
      <c r="N422" s="145" t="s">
        <v>288</v>
      </c>
      <c r="O422" s="122">
        <v>5</v>
      </c>
      <c r="P422" s="104">
        <v>3279462</v>
      </c>
      <c r="Q422" s="150">
        <v>46043</v>
      </c>
      <c r="R422" s="141">
        <v>46081</v>
      </c>
      <c r="S422" s="104">
        <v>2399606</v>
      </c>
      <c r="T422" s="101">
        <v>46082</v>
      </c>
      <c r="U422" s="101">
        <v>46112</v>
      </c>
      <c r="V422" s="104">
        <v>2399606</v>
      </c>
      <c r="W422" s="141">
        <v>46113</v>
      </c>
      <c r="X422" s="141">
        <v>46142</v>
      </c>
      <c r="Y422" s="104">
        <v>2399606</v>
      </c>
      <c r="Z422" s="141">
        <v>46143</v>
      </c>
      <c r="AA422" s="141">
        <v>46173</v>
      </c>
      <c r="AB422" s="104">
        <v>479921</v>
      </c>
      <c r="AC422" s="141">
        <v>46174</v>
      </c>
      <c r="AD422" s="141">
        <v>46179</v>
      </c>
      <c r="AE422" s="102"/>
      <c r="AF422" s="141"/>
      <c r="AG422" s="141"/>
      <c r="AH422" s="107"/>
      <c r="AI422" s="141"/>
      <c r="AJ422" s="141"/>
      <c r="AK422" s="151"/>
      <c r="AL422" s="107"/>
      <c r="AM422" s="107"/>
      <c r="AN422" s="151"/>
      <c r="AO422" s="107"/>
      <c r="AP422" s="107"/>
      <c r="AQ422" s="151"/>
      <c r="AR422" s="107"/>
      <c r="AS422" s="107"/>
      <c r="AT422" s="151"/>
      <c r="AU422" s="107"/>
      <c r="AV422" s="107"/>
      <c r="AW422" s="151"/>
      <c r="AX422" s="107"/>
      <c r="AY422" s="107"/>
      <c r="AZ422" s="107"/>
      <c r="BA422" s="107"/>
      <c r="BB422" s="107"/>
      <c r="BC422" s="107"/>
      <c r="BD422" s="107"/>
      <c r="BE422" s="107"/>
      <c r="BF422" s="107"/>
      <c r="BG422" s="107"/>
      <c r="BH422" s="107"/>
      <c r="BI422" s="143" t="s">
        <v>278</v>
      </c>
      <c r="BJ422" s="139" t="s">
        <v>332</v>
      </c>
      <c r="BK422" s="143" t="s">
        <v>280</v>
      </c>
      <c r="BL422" s="122">
        <v>91</v>
      </c>
      <c r="BM422" s="141">
        <v>46043</v>
      </c>
      <c r="BN422" s="156">
        <v>2160201100</v>
      </c>
      <c r="BO422" s="139">
        <v>413</v>
      </c>
      <c r="BP422" s="141">
        <v>46043</v>
      </c>
      <c r="BQ422" s="153">
        <v>10958201</v>
      </c>
      <c r="BR422" s="120"/>
      <c r="BS422" s="121"/>
      <c r="BT422" s="107"/>
      <c r="BU422" s="107"/>
      <c r="BV422" s="107"/>
      <c r="BW422" s="107"/>
      <c r="BX422" s="107"/>
      <c r="BY422" s="142"/>
      <c r="BZ422" s="151"/>
      <c r="CA422" s="107"/>
      <c r="CB422" s="107"/>
      <c r="CC422" s="151"/>
      <c r="CD422" s="107"/>
      <c r="CE422" s="107"/>
      <c r="CF422" s="108"/>
      <c r="CG422" s="108"/>
      <c r="CH422" s="108"/>
      <c r="CI422" s="108"/>
      <c r="CJ422" s="108"/>
      <c r="CK422" s="108"/>
      <c r="CL422" s="108"/>
      <c r="CM422" s="108"/>
      <c r="CN422" s="108"/>
      <c r="CO422" s="108"/>
      <c r="CP422" s="121"/>
      <c r="CQ422" s="108"/>
      <c r="CR422" s="108"/>
      <c r="CS422" s="159" t="s">
        <v>2369</v>
      </c>
      <c r="CT422" s="149">
        <v>86071911</v>
      </c>
      <c r="CU422" s="139">
        <v>204</v>
      </c>
      <c r="CV422" s="139" t="s">
        <v>759</v>
      </c>
      <c r="CW422" s="107"/>
      <c r="CX422" s="107"/>
      <c r="CY422" s="122">
        <v>8299</v>
      </c>
      <c r="CZ422" s="122" t="s">
        <v>290</v>
      </c>
      <c r="DA422" s="318">
        <f t="shared" si="21"/>
        <v>10958201</v>
      </c>
      <c r="DB422" s="319">
        <f t="shared" si="22"/>
        <v>0</v>
      </c>
      <c r="DC422" s="318">
        <f t="shared" si="23"/>
        <v>0</v>
      </c>
      <c r="DD422" s="107"/>
      <c r="DE422" s="107"/>
      <c r="DF422" s="107"/>
      <c r="DG422" s="107"/>
      <c r="DH422" s="107"/>
      <c r="DI422" s="107"/>
      <c r="DJ422" s="107"/>
      <c r="DK422" s="107"/>
      <c r="DL422" s="107"/>
      <c r="DM422" s="107"/>
      <c r="DN422" s="107"/>
      <c r="DO422" s="107"/>
      <c r="DP422" s="107"/>
      <c r="DQ422" s="107"/>
      <c r="DR422" s="107"/>
      <c r="DS422" s="107"/>
      <c r="DT422" s="107"/>
      <c r="DU422" s="107"/>
      <c r="DV422" s="107"/>
      <c r="DW422" s="107"/>
      <c r="DX422" s="107"/>
      <c r="DY422" s="107"/>
      <c r="DZ422" s="211" t="s">
        <v>2370</v>
      </c>
      <c r="EA422" s="207" t="s">
        <v>275</v>
      </c>
      <c r="EB422" s="154" t="e">
        <v>#N/A</v>
      </c>
      <c r="EC422" s="142" t="s">
        <v>288</v>
      </c>
    </row>
    <row r="423" spans="1:133" hidden="1" x14ac:dyDescent="0.3">
      <c r="A423" s="145"/>
      <c r="B423" s="145" t="s">
        <v>2371</v>
      </c>
      <c r="C423" s="183">
        <v>1122648649</v>
      </c>
      <c r="D423" s="107" t="s">
        <v>1010</v>
      </c>
      <c r="E423" s="145" t="s">
        <v>292</v>
      </c>
      <c r="F423" s="107" t="s">
        <v>2372</v>
      </c>
      <c r="G423" s="98">
        <v>46043</v>
      </c>
      <c r="H423" s="104">
        <v>10958201</v>
      </c>
      <c r="I423" s="145" t="s">
        <v>2066</v>
      </c>
      <c r="J423" s="98">
        <v>46043</v>
      </c>
      <c r="K423" s="98">
        <v>46179</v>
      </c>
      <c r="L423" s="145" t="s">
        <v>288</v>
      </c>
      <c r="M423" s="145" t="s">
        <v>288</v>
      </c>
      <c r="N423" s="145" t="s">
        <v>288</v>
      </c>
      <c r="O423" s="122">
        <v>5</v>
      </c>
      <c r="P423" s="104">
        <v>3279462</v>
      </c>
      <c r="Q423" s="150">
        <v>46043</v>
      </c>
      <c r="R423" s="141">
        <v>46081</v>
      </c>
      <c r="S423" s="104">
        <v>2399606</v>
      </c>
      <c r="T423" s="101">
        <v>46082</v>
      </c>
      <c r="U423" s="101">
        <v>46112</v>
      </c>
      <c r="V423" s="104">
        <v>2399606</v>
      </c>
      <c r="W423" s="141">
        <v>46113</v>
      </c>
      <c r="X423" s="141">
        <v>46142</v>
      </c>
      <c r="Y423" s="104">
        <v>2399606</v>
      </c>
      <c r="Z423" s="141">
        <v>46143</v>
      </c>
      <c r="AA423" s="141">
        <v>46173</v>
      </c>
      <c r="AB423" s="104">
        <v>479921</v>
      </c>
      <c r="AC423" s="141">
        <v>46174</v>
      </c>
      <c r="AD423" s="141">
        <v>46179</v>
      </c>
      <c r="AE423" s="102"/>
      <c r="AF423" s="141"/>
      <c r="AG423" s="141"/>
      <c r="AH423" s="151"/>
      <c r="AI423" s="107"/>
      <c r="AJ423" s="107"/>
      <c r="AK423" s="151"/>
      <c r="AL423" s="107"/>
      <c r="AM423" s="107"/>
      <c r="AN423" s="151"/>
      <c r="AO423" s="107"/>
      <c r="AP423" s="107"/>
      <c r="AQ423" s="151"/>
      <c r="AR423" s="107"/>
      <c r="AS423" s="107"/>
      <c r="AT423" s="151"/>
      <c r="AU423" s="107"/>
      <c r="AV423" s="107"/>
      <c r="AW423" s="151"/>
      <c r="AX423" s="107"/>
      <c r="AY423" s="107"/>
      <c r="AZ423" s="107"/>
      <c r="BA423" s="107"/>
      <c r="BB423" s="107"/>
      <c r="BC423" s="107"/>
      <c r="BD423" s="107"/>
      <c r="BE423" s="107"/>
      <c r="BF423" s="107"/>
      <c r="BG423" s="107"/>
      <c r="BH423" s="107"/>
      <c r="BI423" s="143" t="s">
        <v>278</v>
      </c>
      <c r="BJ423" s="139" t="s">
        <v>332</v>
      </c>
      <c r="BK423" s="143" t="s">
        <v>280</v>
      </c>
      <c r="BL423" s="122">
        <v>91</v>
      </c>
      <c r="BM423" s="141">
        <v>46043</v>
      </c>
      <c r="BN423" s="156">
        <v>2160201100</v>
      </c>
      <c r="BO423" s="139">
        <v>486</v>
      </c>
      <c r="BP423" s="141">
        <v>46043</v>
      </c>
      <c r="BQ423" s="153">
        <v>10958201</v>
      </c>
      <c r="BR423" s="120"/>
      <c r="BS423" s="121"/>
      <c r="BT423" s="107"/>
      <c r="BU423" s="107"/>
      <c r="BV423" s="107"/>
      <c r="BW423" s="107"/>
      <c r="BX423" s="107"/>
      <c r="BY423" s="142"/>
      <c r="BZ423" s="151"/>
      <c r="CA423" s="107"/>
      <c r="CB423" s="107"/>
      <c r="CC423" s="151"/>
      <c r="CD423" s="107"/>
      <c r="CE423" s="107"/>
      <c r="CF423" s="108"/>
      <c r="CG423" s="108"/>
      <c r="CH423" s="108"/>
      <c r="CI423" s="108"/>
      <c r="CJ423" s="108"/>
      <c r="CK423" s="108"/>
      <c r="CL423" s="108"/>
      <c r="CM423" s="108"/>
      <c r="CN423" s="108"/>
      <c r="CO423" s="108"/>
      <c r="CP423" s="108"/>
      <c r="CQ423" s="108"/>
      <c r="CR423" s="108"/>
      <c r="CS423" s="159" t="s">
        <v>2369</v>
      </c>
      <c r="CT423" s="149">
        <v>1122648649</v>
      </c>
      <c r="CU423" s="139">
        <v>204</v>
      </c>
      <c r="CV423" s="139" t="s">
        <v>759</v>
      </c>
      <c r="CW423" s="107"/>
      <c r="CX423" s="107"/>
      <c r="CY423" s="122">
        <v>9007</v>
      </c>
      <c r="CZ423" s="122" t="s">
        <v>290</v>
      </c>
      <c r="DA423" s="318">
        <f t="shared" si="21"/>
        <v>10958201</v>
      </c>
      <c r="DB423" s="319">
        <f t="shared" si="22"/>
        <v>0</v>
      </c>
      <c r="DC423" s="318">
        <f t="shared" si="23"/>
        <v>0</v>
      </c>
      <c r="DD423" s="107"/>
      <c r="DE423" s="107"/>
      <c r="DF423" s="107"/>
      <c r="DG423" s="107"/>
      <c r="DH423" s="107"/>
      <c r="DI423" s="107"/>
      <c r="DJ423" s="107"/>
      <c r="DK423" s="107"/>
      <c r="DL423" s="107"/>
      <c r="DM423" s="107"/>
      <c r="DN423" s="107"/>
      <c r="DO423" s="107"/>
      <c r="DP423" s="107"/>
      <c r="DQ423" s="107"/>
      <c r="DR423" s="107"/>
      <c r="DS423" s="107"/>
      <c r="DT423" s="107"/>
      <c r="DU423" s="107"/>
      <c r="DV423" s="107"/>
      <c r="DW423" s="107"/>
      <c r="DX423" s="107"/>
      <c r="DY423" s="107"/>
      <c r="DZ423" s="211" t="s">
        <v>2373</v>
      </c>
      <c r="EA423" s="334" t="s">
        <v>275</v>
      </c>
      <c r="EB423" s="154" t="e">
        <v>#N/A</v>
      </c>
      <c r="EC423" s="142" t="s">
        <v>288</v>
      </c>
    </row>
    <row r="424" spans="1:133" hidden="1" x14ac:dyDescent="0.3">
      <c r="A424" s="145"/>
      <c r="B424" s="145" t="s">
        <v>2374</v>
      </c>
      <c r="C424" s="181">
        <v>1121891090</v>
      </c>
      <c r="D424" s="145" t="s">
        <v>1011</v>
      </c>
      <c r="E424" s="145" t="s">
        <v>292</v>
      </c>
      <c r="F424" s="145" t="s">
        <v>2375</v>
      </c>
      <c r="G424" s="98">
        <v>46043</v>
      </c>
      <c r="H424" s="104">
        <v>10958201</v>
      </c>
      <c r="I424" s="145" t="s">
        <v>2066</v>
      </c>
      <c r="J424" s="98">
        <v>46043</v>
      </c>
      <c r="K424" s="98">
        <v>46179</v>
      </c>
      <c r="L424" s="145" t="s">
        <v>288</v>
      </c>
      <c r="M424" s="145" t="s">
        <v>288</v>
      </c>
      <c r="N424" s="145" t="s">
        <v>288</v>
      </c>
      <c r="O424" s="122">
        <v>5</v>
      </c>
      <c r="P424" s="104">
        <v>3279462</v>
      </c>
      <c r="Q424" s="150">
        <v>46043</v>
      </c>
      <c r="R424" s="141">
        <v>46081</v>
      </c>
      <c r="S424" s="104">
        <v>2399606</v>
      </c>
      <c r="T424" s="101">
        <v>46082</v>
      </c>
      <c r="U424" s="101">
        <v>46112</v>
      </c>
      <c r="V424" s="104">
        <v>2399606</v>
      </c>
      <c r="W424" s="141">
        <v>46113</v>
      </c>
      <c r="X424" s="141">
        <v>46142</v>
      </c>
      <c r="Y424" s="104">
        <v>2399606</v>
      </c>
      <c r="Z424" s="141">
        <v>46143</v>
      </c>
      <c r="AA424" s="141">
        <v>46173</v>
      </c>
      <c r="AB424" s="104">
        <v>479921</v>
      </c>
      <c r="AC424" s="141">
        <v>46174</v>
      </c>
      <c r="AD424" s="141">
        <v>46179</v>
      </c>
      <c r="AE424" s="102"/>
      <c r="AF424" s="141"/>
      <c r="AG424" s="141"/>
      <c r="AH424" s="107"/>
      <c r="AI424" s="141"/>
      <c r="AJ424" s="141"/>
      <c r="AK424" s="151"/>
      <c r="AL424" s="107"/>
      <c r="AM424" s="107"/>
      <c r="AN424" s="151"/>
      <c r="AO424" s="107"/>
      <c r="AP424" s="107"/>
      <c r="AQ424" s="151"/>
      <c r="AR424" s="107"/>
      <c r="AS424" s="107"/>
      <c r="AT424" s="151"/>
      <c r="AU424" s="107"/>
      <c r="AV424" s="107"/>
      <c r="AW424" s="151"/>
      <c r="AX424" s="107"/>
      <c r="AY424" s="107"/>
      <c r="AZ424" s="107"/>
      <c r="BA424" s="107"/>
      <c r="BB424" s="107"/>
      <c r="BC424" s="107"/>
      <c r="BD424" s="107"/>
      <c r="BE424" s="107"/>
      <c r="BF424" s="107"/>
      <c r="BG424" s="107"/>
      <c r="BH424" s="107"/>
      <c r="BI424" s="143" t="s">
        <v>278</v>
      </c>
      <c r="BJ424" s="139" t="s">
        <v>332</v>
      </c>
      <c r="BK424" s="143" t="s">
        <v>280</v>
      </c>
      <c r="BL424" s="122">
        <v>91</v>
      </c>
      <c r="BM424" s="141">
        <v>46043</v>
      </c>
      <c r="BN424" s="156">
        <v>2160201100</v>
      </c>
      <c r="BO424" s="139">
        <v>462</v>
      </c>
      <c r="BP424" s="141">
        <v>46043</v>
      </c>
      <c r="BQ424" s="153">
        <v>10958201</v>
      </c>
      <c r="BR424" s="120"/>
      <c r="BS424" s="121"/>
      <c r="BT424" s="107"/>
      <c r="BU424" s="107"/>
      <c r="BV424" s="107"/>
      <c r="BW424" s="107"/>
      <c r="BX424" s="107"/>
      <c r="BY424" s="142"/>
      <c r="BZ424" s="151"/>
      <c r="CA424" s="107"/>
      <c r="CB424" s="107"/>
      <c r="CC424" s="151"/>
      <c r="CD424" s="107"/>
      <c r="CE424" s="107"/>
      <c r="CF424" s="108"/>
      <c r="CG424" s="108"/>
      <c r="CH424" s="108"/>
      <c r="CI424" s="108"/>
      <c r="CJ424" s="108"/>
      <c r="CK424" s="108"/>
      <c r="CL424" s="108"/>
      <c r="CM424" s="108"/>
      <c r="CN424" s="108"/>
      <c r="CO424" s="108"/>
      <c r="CP424" s="121"/>
      <c r="CQ424" s="108"/>
      <c r="CR424" s="108"/>
      <c r="CS424" s="159" t="s">
        <v>2369</v>
      </c>
      <c r="CT424" s="149">
        <v>1121891090</v>
      </c>
      <c r="CU424" s="139">
        <v>204</v>
      </c>
      <c r="CV424" s="139" t="s">
        <v>759</v>
      </c>
      <c r="CW424" s="107"/>
      <c r="CX424" s="107"/>
      <c r="CY424" s="170">
        <v>9007</v>
      </c>
      <c r="CZ424" s="140" t="s">
        <v>290</v>
      </c>
      <c r="DA424" s="318">
        <f t="shared" si="21"/>
        <v>10958201</v>
      </c>
      <c r="DB424" s="319">
        <f t="shared" si="22"/>
        <v>0</v>
      </c>
      <c r="DC424" s="318">
        <f t="shared" si="23"/>
        <v>0</v>
      </c>
      <c r="DD424" s="107"/>
      <c r="DE424" s="107"/>
      <c r="DF424" s="107"/>
      <c r="DG424" s="107"/>
      <c r="DH424" s="107"/>
      <c r="DI424" s="107"/>
      <c r="DJ424" s="107"/>
      <c r="DK424" s="107"/>
      <c r="DL424" s="107"/>
      <c r="DM424" s="107"/>
      <c r="DN424" s="107"/>
      <c r="DO424" s="107"/>
      <c r="DP424" s="107"/>
      <c r="DQ424" s="107"/>
      <c r="DR424" s="107"/>
      <c r="DS424" s="107"/>
      <c r="DT424" s="107"/>
      <c r="DU424" s="107"/>
      <c r="DV424" s="107"/>
      <c r="DW424" s="107"/>
      <c r="DX424" s="107"/>
      <c r="DY424" s="107"/>
      <c r="DZ424" s="211" t="s">
        <v>2376</v>
      </c>
      <c r="EA424" s="207" t="s">
        <v>275</v>
      </c>
      <c r="EB424" s="154" t="e">
        <v>#N/A</v>
      </c>
      <c r="EC424" s="142" t="s">
        <v>288</v>
      </c>
    </row>
    <row r="425" spans="1:133" hidden="1" x14ac:dyDescent="0.3">
      <c r="A425" s="145"/>
      <c r="B425" s="145" t="s">
        <v>2377</v>
      </c>
      <c r="C425" s="183">
        <v>1121881048</v>
      </c>
      <c r="D425" s="107" t="s">
        <v>1012</v>
      </c>
      <c r="E425" s="145" t="s">
        <v>292</v>
      </c>
      <c r="F425" s="145" t="s">
        <v>2378</v>
      </c>
      <c r="G425" s="98">
        <v>46043</v>
      </c>
      <c r="H425" s="104">
        <v>10958201</v>
      </c>
      <c r="I425" s="145" t="s">
        <v>2066</v>
      </c>
      <c r="J425" s="98">
        <v>46043</v>
      </c>
      <c r="K425" s="98">
        <v>46179</v>
      </c>
      <c r="L425" s="145" t="s">
        <v>288</v>
      </c>
      <c r="M425" s="145" t="s">
        <v>288</v>
      </c>
      <c r="N425" s="145" t="s">
        <v>288</v>
      </c>
      <c r="O425" s="122">
        <v>5</v>
      </c>
      <c r="P425" s="104">
        <v>3279462</v>
      </c>
      <c r="Q425" s="150">
        <v>46043</v>
      </c>
      <c r="R425" s="141">
        <v>46081</v>
      </c>
      <c r="S425" s="104">
        <v>2399606</v>
      </c>
      <c r="T425" s="101">
        <v>46082</v>
      </c>
      <c r="U425" s="101">
        <v>46112</v>
      </c>
      <c r="V425" s="104">
        <v>2399606</v>
      </c>
      <c r="W425" s="141">
        <v>46113</v>
      </c>
      <c r="X425" s="141">
        <v>46142</v>
      </c>
      <c r="Y425" s="104">
        <v>2399606</v>
      </c>
      <c r="Z425" s="141">
        <v>46143</v>
      </c>
      <c r="AA425" s="141">
        <v>46173</v>
      </c>
      <c r="AB425" s="104">
        <v>479921</v>
      </c>
      <c r="AC425" s="141">
        <v>46174</v>
      </c>
      <c r="AD425" s="141">
        <v>46179</v>
      </c>
      <c r="AE425" s="102"/>
      <c r="AF425" s="141"/>
      <c r="AG425" s="141"/>
      <c r="AH425" s="151"/>
      <c r="AI425" s="107"/>
      <c r="AJ425" s="107"/>
      <c r="AK425" s="151"/>
      <c r="AL425" s="107"/>
      <c r="AM425" s="107"/>
      <c r="AN425" s="151"/>
      <c r="AO425" s="107"/>
      <c r="AP425" s="107"/>
      <c r="AQ425" s="151"/>
      <c r="AR425" s="107"/>
      <c r="AS425" s="107"/>
      <c r="AT425" s="151"/>
      <c r="AU425" s="107"/>
      <c r="AV425" s="107"/>
      <c r="AW425" s="151"/>
      <c r="AX425" s="107"/>
      <c r="AY425" s="107"/>
      <c r="AZ425" s="107"/>
      <c r="BA425" s="107"/>
      <c r="BB425" s="107"/>
      <c r="BC425" s="107"/>
      <c r="BD425" s="107"/>
      <c r="BE425" s="107"/>
      <c r="BF425" s="107"/>
      <c r="BG425" s="107"/>
      <c r="BH425" s="107"/>
      <c r="BI425" s="143" t="s">
        <v>278</v>
      </c>
      <c r="BJ425" s="139" t="s">
        <v>332</v>
      </c>
      <c r="BK425" s="143" t="s">
        <v>280</v>
      </c>
      <c r="BL425" s="122">
        <v>91</v>
      </c>
      <c r="BM425" s="141">
        <v>46043</v>
      </c>
      <c r="BN425" s="156">
        <v>2160201100</v>
      </c>
      <c r="BO425" s="139">
        <v>459</v>
      </c>
      <c r="BP425" s="141">
        <v>46043</v>
      </c>
      <c r="BQ425" s="153">
        <v>10958201</v>
      </c>
      <c r="BR425" s="120"/>
      <c r="BS425" s="121"/>
      <c r="BT425" s="107"/>
      <c r="BU425" s="107"/>
      <c r="BV425" s="107"/>
      <c r="BW425" s="107"/>
      <c r="BX425" s="107"/>
      <c r="BY425" s="142"/>
      <c r="BZ425" s="151"/>
      <c r="CA425" s="107"/>
      <c r="CB425" s="107"/>
      <c r="CC425" s="151"/>
      <c r="CD425" s="107"/>
      <c r="CE425" s="107"/>
      <c r="CF425" s="108"/>
      <c r="CG425" s="108"/>
      <c r="CH425" s="108"/>
      <c r="CI425" s="108"/>
      <c r="CJ425" s="108"/>
      <c r="CK425" s="108"/>
      <c r="CL425" s="108"/>
      <c r="CM425" s="108"/>
      <c r="CN425" s="108"/>
      <c r="CO425" s="108"/>
      <c r="CP425" s="108"/>
      <c r="CQ425" s="108"/>
      <c r="CR425" s="108"/>
      <c r="CS425" s="159" t="s">
        <v>2369</v>
      </c>
      <c r="CT425" s="149">
        <v>1121881048</v>
      </c>
      <c r="CU425" s="139">
        <v>204</v>
      </c>
      <c r="CV425" s="139" t="s">
        <v>759</v>
      </c>
      <c r="CW425" s="107"/>
      <c r="CX425" s="107"/>
      <c r="CY425" s="170">
        <v>9007</v>
      </c>
      <c r="CZ425" s="140" t="s">
        <v>290</v>
      </c>
      <c r="DA425" s="318">
        <f t="shared" si="21"/>
        <v>10958201</v>
      </c>
      <c r="DB425" s="319">
        <f t="shared" si="22"/>
        <v>0</v>
      </c>
      <c r="DC425" s="318">
        <f t="shared" si="23"/>
        <v>0</v>
      </c>
      <c r="DD425" s="107"/>
      <c r="DE425" s="107"/>
      <c r="DF425" s="107"/>
      <c r="DG425" s="107"/>
      <c r="DH425" s="107"/>
      <c r="DI425" s="107"/>
      <c r="DJ425" s="107"/>
      <c r="DK425" s="107"/>
      <c r="DL425" s="107"/>
      <c r="DM425" s="107"/>
      <c r="DN425" s="107"/>
      <c r="DO425" s="107"/>
      <c r="DP425" s="107"/>
      <c r="DQ425" s="107"/>
      <c r="DR425" s="107"/>
      <c r="DS425" s="107"/>
      <c r="DT425" s="107"/>
      <c r="DU425" s="107"/>
      <c r="DV425" s="107"/>
      <c r="DW425" s="107"/>
      <c r="DX425" s="107"/>
      <c r="DY425" s="107"/>
      <c r="DZ425" s="211" t="s">
        <v>2379</v>
      </c>
      <c r="EA425" s="207" t="s">
        <v>275</v>
      </c>
      <c r="EB425" s="154" t="e">
        <v>#N/A</v>
      </c>
      <c r="EC425" s="142" t="s">
        <v>288</v>
      </c>
    </row>
    <row r="426" spans="1:133" hidden="1" x14ac:dyDescent="0.3">
      <c r="A426" s="145"/>
      <c r="B426" s="145" t="s">
        <v>2380</v>
      </c>
      <c r="C426" s="181">
        <v>17342916</v>
      </c>
      <c r="D426" s="145" t="s">
        <v>1021</v>
      </c>
      <c r="E426" s="145" t="s">
        <v>292</v>
      </c>
      <c r="F426" s="107" t="s">
        <v>2381</v>
      </c>
      <c r="G426" s="98">
        <v>46043</v>
      </c>
      <c r="H426" s="104">
        <v>10958201</v>
      </c>
      <c r="I426" s="145" t="s">
        <v>2066</v>
      </c>
      <c r="J426" s="98">
        <v>46043</v>
      </c>
      <c r="K426" s="98">
        <v>46179</v>
      </c>
      <c r="L426" s="145" t="s">
        <v>288</v>
      </c>
      <c r="M426" s="145" t="s">
        <v>288</v>
      </c>
      <c r="N426" s="145" t="s">
        <v>288</v>
      </c>
      <c r="O426" s="122">
        <v>5</v>
      </c>
      <c r="P426" s="104">
        <v>3279462</v>
      </c>
      <c r="Q426" s="150">
        <v>46043</v>
      </c>
      <c r="R426" s="141">
        <v>46081</v>
      </c>
      <c r="S426" s="104">
        <v>2399606</v>
      </c>
      <c r="T426" s="101">
        <v>46082</v>
      </c>
      <c r="U426" s="101">
        <v>46112</v>
      </c>
      <c r="V426" s="104">
        <v>2399606</v>
      </c>
      <c r="W426" s="141">
        <v>46113</v>
      </c>
      <c r="X426" s="141">
        <v>46142</v>
      </c>
      <c r="Y426" s="104">
        <v>2399606</v>
      </c>
      <c r="Z426" s="141">
        <v>46143</v>
      </c>
      <c r="AA426" s="141">
        <v>46173</v>
      </c>
      <c r="AB426" s="104">
        <v>479921</v>
      </c>
      <c r="AC426" s="141">
        <v>46174</v>
      </c>
      <c r="AD426" s="141">
        <v>46179</v>
      </c>
      <c r="AE426" s="102"/>
      <c r="AF426" s="141"/>
      <c r="AG426" s="141"/>
      <c r="AH426" s="107"/>
      <c r="AI426" s="141"/>
      <c r="AJ426" s="141"/>
      <c r="AK426" s="151"/>
      <c r="AL426" s="107"/>
      <c r="AM426" s="107"/>
      <c r="AN426" s="151"/>
      <c r="AO426" s="107"/>
      <c r="AP426" s="107"/>
      <c r="AQ426" s="151"/>
      <c r="AR426" s="107"/>
      <c r="AS426" s="107"/>
      <c r="AT426" s="151"/>
      <c r="AU426" s="107"/>
      <c r="AV426" s="107"/>
      <c r="AW426" s="151"/>
      <c r="AX426" s="107"/>
      <c r="AY426" s="107"/>
      <c r="AZ426" s="107"/>
      <c r="BA426" s="107"/>
      <c r="BB426" s="107"/>
      <c r="BC426" s="107"/>
      <c r="BD426" s="107"/>
      <c r="BE426" s="107"/>
      <c r="BF426" s="107"/>
      <c r="BG426" s="107"/>
      <c r="BH426" s="107"/>
      <c r="BI426" s="143" t="s">
        <v>278</v>
      </c>
      <c r="BJ426" s="139" t="s">
        <v>332</v>
      </c>
      <c r="BK426" s="143" t="s">
        <v>280</v>
      </c>
      <c r="BL426" s="122">
        <v>91</v>
      </c>
      <c r="BM426" s="141">
        <v>46043</v>
      </c>
      <c r="BN426" s="156">
        <v>2160201100</v>
      </c>
      <c r="BO426" s="139">
        <v>371</v>
      </c>
      <c r="BP426" s="141">
        <v>46043</v>
      </c>
      <c r="BQ426" s="153">
        <v>10958201</v>
      </c>
      <c r="BR426" s="120"/>
      <c r="BS426" s="121"/>
      <c r="BT426" s="107"/>
      <c r="BU426" s="107"/>
      <c r="BV426" s="107"/>
      <c r="BW426" s="107"/>
      <c r="BX426" s="107"/>
      <c r="BY426" s="142"/>
      <c r="BZ426" s="151"/>
      <c r="CA426" s="107"/>
      <c r="CB426" s="107"/>
      <c r="CC426" s="151"/>
      <c r="CD426" s="107"/>
      <c r="CE426" s="107"/>
      <c r="CF426" s="108"/>
      <c r="CG426" s="108"/>
      <c r="CH426" s="108"/>
      <c r="CI426" s="108"/>
      <c r="CJ426" s="108"/>
      <c r="CK426" s="108"/>
      <c r="CL426" s="108"/>
      <c r="CM426" s="108"/>
      <c r="CN426" s="108"/>
      <c r="CO426" s="108"/>
      <c r="CP426" s="121"/>
      <c r="CQ426" s="108"/>
      <c r="CR426" s="108"/>
      <c r="CS426" s="159" t="s">
        <v>2369</v>
      </c>
      <c r="CT426" s="99">
        <v>17342916</v>
      </c>
      <c r="CU426" s="139">
        <v>204</v>
      </c>
      <c r="CV426" s="139" t="s">
        <v>759</v>
      </c>
      <c r="CW426" s="107"/>
      <c r="CX426" s="107"/>
      <c r="CY426" s="143">
        <v>9329</v>
      </c>
      <c r="CZ426" s="143" t="s">
        <v>290</v>
      </c>
      <c r="DA426" s="318">
        <f t="shared" si="21"/>
        <v>10958201</v>
      </c>
      <c r="DB426" s="319">
        <f t="shared" si="22"/>
        <v>0</v>
      </c>
      <c r="DC426" s="318">
        <f t="shared" si="23"/>
        <v>0</v>
      </c>
      <c r="DD426" s="107"/>
      <c r="DE426" s="107"/>
      <c r="DF426" s="107"/>
      <c r="DG426" s="107"/>
      <c r="DH426" s="107"/>
      <c r="DI426" s="107"/>
      <c r="DJ426" s="107"/>
      <c r="DK426" s="107"/>
      <c r="DL426" s="107"/>
      <c r="DM426" s="107"/>
      <c r="DN426" s="107"/>
      <c r="DO426" s="107"/>
      <c r="DP426" s="107"/>
      <c r="DQ426" s="107"/>
      <c r="DR426" s="107"/>
      <c r="DS426" s="107"/>
      <c r="DT426" s="107"/>
      <c r="DU426" s="107"/>
      <c r="DV426" s="107"/>
      <c r="DW426" s="107"/>
      <c r="DX426" s="107"/>
      <c r="DY426" s="107"/>
      <c r="DZ426" s="211" t="s">
        <v>2382</v>
      </c>
      <c r="EA426" s="334" t="s">
        <v>275</v>
      </c>
      <c r="EB426" s="154" t="e">
        <v>#N/A</v>
      </c>
      <c r="EC426" s="142" t="s">
        <v>288</v>
      </c>
    </row>
    <row r="427" spans="1:133" hidden="1" x14ac:dyDescent="0.3">
      <c r="A427" s="145" t="s">
        <v>436</v>
      </c>
      <c r="B427" s="145" t="s">
        <v>2383</v>
      </c>
      <c r="C427" s="181"/>
      <c r="D427" s="145" t="s">
        <v>436</v>
      </c>
      <c r="E427" s="145"/>
      <c r="F427" s="107"/>
      <c r="G427" s="98"/>
      <c r="H427" s="104"/>
      <c r="I427" s="145"/>
      <c r="J427" s="98"/>
      <c r="K427" s="98"/>
      <c r="L427" s="145"/>
      <c r="M427" s="145"/>
      <c r="N427" s="145"/>
      <c r="O427" s="122"/>
      <c r="P427" s="104"/>
      <c r="Q427" s="150"/>
      <c r="R427" s="141"/>
      <c r="S427" s="104"/>
      <c r="T427" s="101"/>
      <c r="U427" s="101"/>
      <c r="V427" s="104"/>
      <c r="W427" s="141"/>
      <c r="X427" s="141"/>
      <c r="Y427" s="104"/>
      <c r="Z427" s="141"/>
      <c r="AA427" s="141"/>
      <c r="AB427" s="104"/>
      <c r="AC427" s="141"/>
      <c r="AD427" s="141"/>
      <c r="AE427" s="102"/>
      <c r="AF427" s="141"/>
      <c r="AG427" s="141"/>
      <c r="AH427" s="151"/>
      <c r="AI427" s="107"/>
      <c r="AJ427" s="107"/>
      <c r="AK427" s="151"/>
      <c r="AL427" s="107"/>
      <c r="AM427" s="107"/>
      <c r="AN427" s="151"/>
      <c r="AO427" s="107"/>
      <c r="AP427" s="107"/>
      <c r="AQ427" s="151"/>
      <c r="AR427" s="107"/>
      <c r="AS427" s="107"/>
      <c r="AT427" s="151"/>
      <c r="AU427" s="107"/>
      <c r="AV427" s="107"/>
      <c r="AW427" s="151"/>
      <c r="AX427" s="107"/>
      <c r="AY427" s="107"/>
      <c r="AZ427" s="107"/>
      <c r="BA427" s="107"/>
      <c r="BB427" s="107"/>
      <c r="BC427" s="107"/>
      <c r="BD427" s="107"/>
      <c r="BE427" s="107"/>
      <c r="BF427" s="107"/>
      <c r="BG427" s="107"/>
      <c r="BH427" s="107"/>
      <c r="BI427" s="138"/>
      <c r="BJ427" s="138"/>
      <c r="BK427" s="138"/>
      <c r="BL427" s="122"/>
      <c r="BM427" s="141"/>
      <c r="BN427" s="156"/>
      <c r="BO427" s="139"/>
      <c r="BP427" s="141"/>
      <c r="BQ427" s="153"/>
      <c r="BR427" s="120"/>
      <c r="BS427" s="121"/>
      <c r="BT427" s="107"/>
      <c r="BU427" s="107"/>
      <c r="BV427" s="107"/>
      <c r="BW427" s="107"/>
      <c r="BX427" s="107"/>
      <c r="BY427" s="142"/>
      <c r="BZ427" s="151"/>
      <c r="CA427" s="107"/>
      <c r="CB427" s="107"/>
      <c r="CC427" s="151"/>
      <c r="CD427" s="107"/>
      <c r="CE427" s="107"/>
      <c r="CF427" s="108"/>
      <c r="CG427" s="108"/>
      <c r="CH427" s="108"/>
      <c r="CI427" s="108"/>
      <c r="CJ427" s="108"/>
      <c r="CK427" s="108"/>
      <c r="CL427" s="108"/>
      <c r="CM427" s="108"/>
      <c r="CN427" s="108"/>
      <c r="CO427" s="108"/>
      <c r="CP427" s="108"/>
      <c r="CQ427" s="108"/>
      <c r="CR427" s="108"/>
      <c r="CS427" s="133"/>
      <c r="CT427" s="148"/>
      <c r="CU427" s="139"/>
      <c r="CV427" s="139"/>
      <c r="CW427" s="107"/>
      <c r="CX427" s="107"/>
      <c r="CY427" s="179"/>
      <c r="CZ427" s="140"/>
      <c r="DA427" s="318"/>
      <c r="DB427" s="319"/>
      <c r="DC427" s="318"/>
      <c r="DD427" s="107"/>
      <c r="DE427" s="107"/>
      <c r="DF427" s="107"/>
      <c r="DG427" s="107"/>
      <c r="DH427" s="107"/>
      <c r="DI427" s="107"/>
      <c r="DJ427" s="107"/>
      <c r="DK427" s="107"/>
      <c r="DL427" s="107"/>
      <c r="DM427" s="107"/>
      <c r="DN427" s="107"/>
      <c r="DO427" s="107"/>
      <c r="DP427" s="107"/>
      <c r="DQ427" s="107"/>
      <c r="DR427" s="107"/>
      <c r="DS427" s="107"/>
      <c r="DT427" s="107"/>
      <c r="DU427" s="107"/>
      <c r="DV427" s="107"/>
      <c r="DW427" s="107"/>
      <c r="DX427" s="107"/>
      <c r="DY427" s="107"/>
      <c r="DZ427" s="140"/>
      <c r="EA427" s="207"/>
      <c r="EB427" s="154" t="e">
        <v>#N/A</v>
      </c>
      <c r="EC427" s="142" t="s">
        <v>288</v>
      </c>
    </row>
    <row r="428" spans="1:133" hidden="1" x14ac:dyDescent="0.3">
      <c r="A428" s="145"/>
      <c r="B428" s="145" t="s">
        <v>2384</v>
      </c>
      <c r="C428" s="183">
        <v>23702460</v>
      </c>
      <c r="D428" s="107" t="s">
        <v>1027</v>
      </c>
      <c r="E428" s="145" t="s">
        <v>292</v>
      </c>
      <c r="F428" s="145" t="s">
        <v>1947</v>
      </c>
      <c r="G428" s="98">
        <v>46043</v>
      </c>
      <c r="H428" s="104">
        <v>11758069</v>
      </c>
      <c r="I428" s="145" t="s">
        <v>1086</v>
      </c>
      <c r="J428" s="98">
        <v>46043</v>
      </c>
      <c r="K428" s="98">
        <v>46189</v>
      </c>
      <c r="L428" s="145" t="s">
        <v>288</v>
      </c>
      <c r="M428" s="145" t="s">
        <v>288</v>
      </c>
      <c r="N428" s="145" t="s">
        <v>288</v>
      </c>
      <c r="O428" s="122">
        <v>5</v>
      </c>
      <c r="P428" s="104">
        <v>3279462</v>
      </c>
      <c r="Q428" s="150">
        <v>46043</v>
      </c>
      <c r="R428" s="141">
        <v>46081</v>
      </c>
      <c r="S428" s="104">
        <v>2399606</v>
      </c>
      <c r="T428" s="101">
        <v>46082</v>
      </c>
      <c r="U428" s="101">
        <v>46112</v>
      </c>
      <c r="V428" s="104">
        <v>2399606</v>
      </c>
      <c r="W428" s="141">
        <v>46113</v>
      </c>
      <c r="X428" s="141">
        <v>46142</v>
      </c>
      <c r="Y428" s="104">
        <v>2399606</v>
      </c>
      <c r="Z428" s="141">
        <v>46143</v>
      </c>
      <c r="AA428" s="141">
        <v>46173</v>
      </c>
      <c r="AB428" s="104">
        <v>1279789</v>
      </c>
      <c r="AC428" s="141">
        <v>46174</v>
      </c>
      <c r="AD428" s="141">
        <v>46189</v>
      </c>
      <c r="AE428" s="102"/>
      <c r="AF428" s="141"/>
      <c r="AG428" s="141"/>
      <c r="AH428" s="107"/>
      <c r="AI428" s="141"/>
      <c r="AJ428" s="141"/>
      <c r="AK428" s="151"/>
      <c r="AL428" s="107"/>
      <c r="AM428" s="107"/>
      <c r="AN428" s="151"/>
      <c r="AO428" s="107"/>
      <c r="AP428" s="107"/>
      <c r="AQ428" s="151"/>
      <c r="AR428" s="107"/>
      <c r="AS428" s="107"/>
      <c r="AT428" s="151"/>
      <c r="AU428" s="107"/>
      <c r="AV428" s="107"/>
      <c r="AW428" s="151"/>
      <c r="AX428" s="107"/>
      <c r="AY428" s="107"/>
      <c r="AZ428" s="107"/>
      <c r="BA428" s="107"/>
      <c r="BB428" s="107"/>
      <c r="BC428" s="107"/>
      <c r="BD428" s="107"/>
      <c r="BE428" s="107"/>
      <c r="BF428" s="107"/>
      <c r="BG428" s="107"/>
      <c r="BH428" s="107"/>
      <c r="BI428" s="143" t="s">
        <v>278</v>
      </c>
      <c r="BJ428" s="139" t="s">
        <v>332</v>
      </c>
      <c r="BK428" s="143" t="s">
        <v>280</v>
      </c>
      <c r="BL428" s="122">
        <v>91</v>
      </c>
      <c r="BM428" s="141">
        <v>46043</v>
      </c>
      <c r="BN428" s="156">
        <v>2160201100</v>
      </c>
      <c r="BO428" s="139">
        <v>374</v>
      </c>
      <c r="BP428" s="141">
        <v>46043</v>
      </c>
      <c r="BQ428" s="153">
        <v>11758069</v>
      </c>
      <c r="BR428" s="120"/>
      <c r="BS428" s="121"/>
      <c r="BT428" s="107"/>
      <c r="BU428" s="107"/>
      <c r="BV428" s="107"/>
      <c r="BW428" s="107"/>
      <c r="BX428" s="107"/>
      <c r="BY428" s="142"/>
      <c r="BZ428" s="151"/>
      <c r="CA428" s="107"/>
      <c r="CB428" s="107"/>
      <c r="CC428" s="151"/>
      <c r="CD428" s="107"/>
      <c r="CE428" s="107"/>
      <c r="CF428" s="108"/>
      <c r="CG428" s="108"/>
      <c r="CH428" s="108"/>
      <c r="CI428" s="108"/>
      <c r="CJ428" s="108"/>
      <c r="CK428" s="108"/>
      <c r="CL428" s="108"/>
      <c r="CM428" s="108"/>
      <c r="CN428" s="108"/>
      <c r="CO428" s="108"/>
      <c r="CP428" s="121"/>
      <c r="CQ428" s="108"/>
      <c r="CR428" s="108"/>
      <c r="CS428" s="147" t="s">
        <v>2385</v>
      </c>
      <c r="CT428" s="149">
        <v>23702460.100000001</v>
      </c>
      <c r="CU428" s="139">
        <v>204</v>
      </c>
      <c r="CV428" s="139" t="s">
        <v>759</v>
      </c>
      <c r="CW428" s="107"/>
      <c r="CX428" s="107"/>
      <c r="CY428" s="143">
        <v>8299</v>
      </c>
      <c r="CZ428" s="143" t="s">
        <v>290</v>
      </c>
      <c r="DA428" s="318">
        <f t="shared" si="21"/>
        <v>11758069</v>
      </c>
      <c r="DB428" s="319">
        <f t="shared" si="22"/>
        <v>0</v>
      </c>
      <c r="DC428" s="318">
        <f t="shared" si="23"/>
        <v>0</v>
      </c>
      <c r="DD428" s="107"/>
      <c r="DE428" s="107"/>
      <c r="DF428" s="107"/>
      <c r="DG428" s="107"/>
      <c r="DH428" s="107"/>
      <c r="DI428" s="107"/>
      <c r="DJ428" s="107"/>
      <c r="DK428" s="107"/>
      <c r="DL428" s="107"/>
      <c r="DM428" s="107"/>
      <c r="DN428" s="107"/>
      <c r="DO428" s="107"/>
      <c r="DP428" s="107"/>
      <c r="DQ428" s="107"/>
      <c r="DR428" s="107"/>
      <c r="DS428" s="107"/>
      <c r="DT428" s="107"/>
      <c r="DU428" s="107"/>
      <c r="DV428" s="107"/>
      <c r="DW428" s="107"/>
      <c r="DX428" s="107"/>
      <c r="DY428" s="107"/>
      <c r="DZ428" s="211" t="s">
        <v>2386</v>
      </c>
      <c r="EA428" s="334" t="s">
        <v>275</v>
      </c>
      <c r="EB428" s="154" t="e">
        <v>#N/A</v>
      </c>
      <c r="EC428" s="142" t="s">
        <v>288</v>
      </c>
    </row>
    <row r="429" spans="1:133" hidden="1" x14ac:dyDescent="0.3">
      <c r="A429" s="145"/>
      <c r="B429" s="145" t="s">
        <v>2387</v>
      </c>
      <c r="C429" s="183">
        <v>40397919</v>
      </c>
      <c r="D429" s="107" t="s">
        <v>1028</v>
      </c>
      <c r="E429" s="145" t="s">
        <v>292</v>
      </c>
      <c r="F429" s="145" t="s">
        <v>1947</v>
      </c>
      <c r="G429" s="98">
        <v>46043</v>
      </c>
      <c r="H429" s="104">
        <v>11758069</v>
      </c>
      <c r="I429" s="145" t="s">
        <v>1086</v>
      </c>
      <c r="J429" s="98">
        <v>46043</v>
      </c>
      <c r="K429" s="98">
        <v>46189</v>
      </c>
      <c r="L429" s="145" t="s">
        <v>288</v>
      </c>
      <c r="M429" s="145" t="s">
        <v>288</v>
      </c>
      <c r="N429" s="145" t="s">
        <v>288</v>
      </c>
      <c r="O429" s="122">
        <v>5</v>
      </c>
      <c r="P429" s="104">
        <v>3279462</v>
      </c>
      <c r="Q429" s="150">
        <v>46043</v>
      </c>
      <c r="R429" s="141">
        <v>46081</v>
      </c>
      <c r="S429" s="104">
        <v>2399606</v>
      </c>
      <c r="T429" s="101">
        <v>46082</v>
      </c>
      <c r="U429" s="101">
        <v>46112</v>
      </c>
      <c r="V429" s="104">
        <v>2399606</v>
      </c>
      <c r="W429" s="141">
        <v>46113</v>
      </c>
      <c r="X429" s="141">
        <v>46142</v>
      </c>
      <c r="Y429" s="104">
        <v>2399606</v>
      </c>
      <c r="Z429" s="141">
        <v>46143</v>
      </c>
      <c r="AA429" s="141">
        <v>46173</v>
      </c>
      <c r="AB429" s="104">
        <v>1279789</v>
      </c>
      <c r="AC429" s="141">
        <v>46174</v>
      </c>
      <c r="AD429" s="141">
        <v>46189</v>
      </c>
      <c r="AE429" s="102"/>
      <c r="AF429" s="141"/>
      <c r="AG429" s="141"/>
      <c r="AH429" s="107"/>
      <c r="AI429" s="141"/>
      <c r="AJ429" s="141"/>
      <c r="AK429" s="151"/>
      <c r="AL429" s="107"/>
      <c r="AM429" s="107"/>
      <c r="AN429" s="151"/>
      <c r="AO429" s="107"/>
      <c r="AP429" s="107"/>
      <c r="AQ429" s="151"/>
      <c r="AR429" s="107"/>
      <c r="AS429" s="107"/>
      <c r="AT429" s="151"/>
      <c r="AU429" s="107"/>
      <c r="AV429" s="107"/>
      <c r="AW429" s="151"/>
      <c r="AX429" s="107"/>
      <c r="AY429" s="107"/>
      <c r="AZ429" s="107"/>
      <c r="BA429" s="107"/>
      <c r="BB429" s="107"/>
      <c r="BC429" s="107"/>
      <c r="BD429" s="107"/>
      <c r="BE429" s="107"/>
      <c r="BF429" s="107"/>
      <c r="BG429" s="107"/>
      <c r="BH429" s="107"/>
      <c r="BI429" s="143" t="s">
        <v>278</v>
      </c>
      <c r="BJ429" s="139" t="s">
        <v>332</v>
      </c>
      <c r="BK429" s="143" t="s">
        <v>280</v>
      </c>
      <c r="BL429" s="122">
        <v>91</v>
      </c>
      <c r="BM429" s="141">
        <v>46043</v>
      </c>
      <c r="BN429" s="156">
        <v>2160201100</v>
      </c>
      <c r="BO429" s="139">
        <v>394</v>
      </c>
      <c r="BP429" s="141">
        <v>46043</v>
      </c>
      <c r="BQ429" s="153">
        <v>11758069</v>
      </c>
      <c r="BR429" s="120"/>
      <c r="BS429" s="121"/>
      <c r="BT429" s="107"/>
      <c r="BU429" s="107"/>
      <c r="BV429" s="107"/>
      <c r="BW429" s="107"/>
      <c r="BX429" s="107"/>
      <c r="BY429" s="142"/>
      <c r="BZ429" s="151"/>
      <c r="CA429" s="107"/>
      <c r="CB429" s="107"/>
      <c r="CC429" s="151"/>
      <c r="CD429" s="107"/>
      <c r="CE429" s="107"/>
      <c r="CF429" s="108"/>
      <c r="CG429" s="108"/>
      <c r="CH429" s="108"/>
      <c r="CI429" s="108"/>
      <c r="CJ429" s="108"/>
      <c r="CK429" s="108"/>
      <c r="CL429" s="108"/>
      <c r="CM429" s="108"/>
      <c r="CN429" s="108"/>
      <c r="CO429" s="108"/>
      <c r="CP429" s="121"/>
      <c r="CQ429" s="108"/>
      <c r="CR429" s="108"/>
      <c r="CS429" s="147" t="s">
        <v>2388</v>
      </c>
      <c r="CT429" s="149">
        <v>40397919</v>
      </c>
      <c r="CU429" s="139">
        <v>204</v>
      </c>
      <c r="CV429" s="139" t="s">
        <v>759</v>
      </c>
      <c r="CW429" s="107"/>
      <c r="CX429" s="107"/>
      <c r="CY429" s="143">
        <v>8299</v>
      </c>
      <c r="CZ429" s="143" t="s">
        <v>290</v>
      </c>
      <c r="DA429" s="318">
        <f t="shared" si="21"/>
        <v>11758069</v>
      </c>
      <c r="DB429" s="319">
        <f t="shared" si="22"/>
        <v>0</v>
      </c>
      <c r="DC429" s="318">
        <f t="shared" si="23"/>
        <v>0</v>
      </c>
      <c r="DD429" s="107"/>
      <c r="DE429" s="107"/>
      <c r="DF429" s="107"/>
      <c r="DG429" s="107"/>
      <c r="DH429" s="107"/>
      <c r="DI429" s="107"/>
      <c r="DJ429" s="107"/>
      <c r="DK429" s="107"/>
      <c r="DL429" s="107"/>
      <c r="DM429" s="107"/>
      <c r="DN429" s="107"/>
      <c r="DO429" s="107"/>
      <c r="DP429" s="107"/>
      <c r="DQ429" s="107"/>
      <c r="DR429" s="107"/>
      <c r="DS429" s="107"/>
      <c r="DT429" s="107"/>
      <c r="DU429" s="107"/>
      <c r="DV429" s="107"/>
      <c r="DW429" s="107"/>
      <c r="DX429" s="107"/>
      <c r="DY429" s="107"/>
      <c r="DZ429" s="211" t="s">
        <v>2389</v>
      </c>
      <c r="EA429" s="334" t="s">
        <v>275</v>
      </c>
      <c r="EB429" s="154" t="e">
        <v>#N/A</v>
      </c>
      <c r="EC429" s="142" t="s">
        <v>288</v>
      </c>
    </row>
    <row r="430" spans="1:133" hidden="1" x14ac:dyDescent="0.3">
      <c r="A430" s="145"/>
      <c r="B430" s="145" t="s">
        <v>2390</v>
      </c>
      <c r="C430" s="183">
        <v>1121867955</v>
      </c>
      <c r="D430" s="107" t="s">
        <v>1321</v>
      </c>
      <c r="E430" s="145" t="s">
        <v>292</v>
      </c>
      <c r="F430" s="145" t="s">
        <v>1947</v>
      </c>
      <c r="G430" s="98">
        <v>46043</v>
      </c>
      <c r="H430" s="104">
        <v>11758069</v>
      </c>
      <c r="I430" s="145" t="s">
        <v>1086</v>
      </c>
      <c r="J430" s="98">
        <v>46043</v>
      </c>
      <c r="K430" s="98">
        <v>46189</v>
      </c>
      <c r="L430" s="145" t="s">
        <v>288</v>
      </c>
      <c r="M430" s="145" t="s">
        <v>288</v>
      </c>
      <c r="N430" s="145" t="s">
        <v>288</v>
      </c>
      <c r="O430" s="122">
        <v>5</v>
      </c>
      <c r="P430" s="104">
        <v>3279462</v>
      </c>
      <c r="Q430" s="150">
        <v>46043</v>
      </c>
      <c r="R430" s="141">
        <v>46081</v>
      </c>
      <c r="S430" s="104">
        <v>2399606</v>
      </c>
      <c r="T430" s="101">
        <v>46082</v>
      </c>
      <c r="U430" s="101">
        <v>46112</v>
      </c>
      <c r="V430" s="104">
        <v>2399606</v>
      </c>
      <c r="W430" s="141">
        <v>46113</v>
      </c>
      <c r="X430" s="141">
        <v>46142</v>
      </c>
      <c r="Y430" s="104">
        <v>2399606</v>
      </c>
      <c r="Z430" s="141">
        <v>46143</v>
      </c>
      <c r="AA430" s="141">
        <v>46173</v>
      </c>
      <c r="AB430" s="104">
        <v>1279789</v>
      </c>
      <c r="AC430" s="141">
        <v>46174</v>
      </c>
      <c r="AD430" s="141">
        <v>46189</v>
      </c>
      <c r="AE430" s="102"/>
      <c r="AF430" s="141"/>
      <c r="AG430" s="141"/>
      <c r="AH430" s="151"/>
      <c r="AI430" s="107"/>
      <c r="AJ430" s="107"/>
      <c r="AK430" s="151"/>
      <c r="AL430" s="107"/>
      <c r="AM430" s="107"/>
      <c r="AN430" s="151"/>
      <c r="AO430" s="107"/>
      <c r="AP430" s="107"/>
      <c r="AQ430" s="151"/>
      <c r="AR430" s="107"/>
      <c r="AS430" s="107"/>
      <c r="AT430" s="151"/>
      <c r="AU430" s="107"/>
      <c r="AV430" s="107"/>
      <c r="AW430" s="151"/>
      <c r="AX430" s="107"/>
      <c r="AY430" s="107"/>
      <c r="AZ430" s="107"/>
      <c r="BA430" s="107"/>
      <c r="BB430" s="107"/>
      <c r="BC430" s="107"/>
      <c r="BD430" s="107"/>
      <c r="BE430" s="107"/>
      <c r="BF430" s="107"/>
      <c r="BG430" s="107"/>
      <c r="BH430" s="107"/>
      <c r="BI430" s="143" t="s">
        <v>278</v>
      </c>
      <c r="BJ430" s="139" t="s">
        <v>332</v>
      </c>
      <c r="BK430" s="143" t="s">
        <v>280</v>
      </c>
      <c r="BL430" s="122">
        <v>91</v>
      </c>
      <c r="BM430" s="141">
        <v>46043</v>
      </c>
      <c r="BN430" s="156">
        <v>2160201100</v>
      </c>
      <c r="BO430" s="139">
        <v>455</v>
      </c>
      <c r="BP430" s="141">
        <v>46043</v>
      </c>
      <c r="BQ430" s="153">
        <v>11758069</v>
      </c>
      <c r="BR430" s="120"/>
      <c r="BS430" s="121"/>
      <c r="BT430" s="107"/>
      <c r="BU430" s="107"/>
      <c r="BV430" s="107"/>
      <c r="BW430" s="107"/>
      <c r="BX430" s="107"/>
      <c r="BY430" s="142"/>
      <c r="BZ430" s="151"/>
      <c r="CA430" s="107"/>
      <c r="CB430" s="107"/>
      <c r="CC430" s="151"/>
      <c r="CD430" s="107"/>
      <c r="CE430" s="107"/>
      <c r="CF430" s="108"/>
      <c r="CG430" s="108"/>
      <c r="CH430" s="108"/>
      <c r="CI430" s="108"/>
      <c r="CJ430" s="108"/>
      <c r="CK430" s="108"/>
      <c r="CL430" s="108"/>
      <c r="CM430" s="108"/>
      <c r="CN430" s="108"/>
      <c r="CO430" s="108"/>
      <c r="CP430" s="108"/>
      <c r="CQ430" s="108"/>
      <c r="CR430" s="108"/>
      <c r="CS430" s="147" t="s">
        <v>2385</v>
      </c>
      <c r="CT430" s="149">
        <v>1121867955</v>
      </c>
      <c r="CU430" s="139">
        <v>204</v>
      </c>
      <c r="CV430" s="139" t="s">
        <v>759</v>
      </c>
      <c r="CW430" s="107"/>
      <c r="CX430" s="107"/>
      <c r="CY430" s="217">
        <v>8299</v>
      </c>
      <c r="CZ430" s="217" t="s">
        <v>290</v>
      </c>
      <c r="DA430" s="318">
        <f t="shared" si="21"/>
        <v>11758069</v>
      </c>
      <c r="DB430" s="319">
        <f t="shared" si="22"/>
        <v>0</v>
      </c>
      <c r="DC430" s="318">
        <f t="shared" si="23"/>
        <v>0</v>
      </c>
      <c r="DD430" s="107"/>
      <c r="DE430" s="107"/>
      <c r="DF430" s="107"/>
      <c r="DG430" s="107"/>
      <c r="DH430" s="107"/>
      <c r="DI430" s="107"/>
      <c r="DJ430" s="107"/>
      <c r="DK430" s="107"/>
      <c r="DL430" s="107"/>
      <c r="DM430" s="107"/>
      <c r="DN430" s="107"/>
      <c r="DO430" s="107"/>
      <c r="DP430" s="107"/>
      <c r="DQ430" s="107"/>
      <c r="DR430" s="107"/>
      <c r="DS430" s="107"/>
      <c r="DT430" s="107"/>
      <c r="DU430" s="107"/>
      <c r="DV430" s="107"/>
      <c r="DW430" s="107"/>
      <c r="DX430" s="107"/>
      <c r="DY430" s="107"/>
      <c r="DZ430" s="211" t="s">
        <v>2391</v>
      </c>
      <c r="EA430" s="334" t="s">
        <v>275</v>
      </c>
      <c r="EB430" s="154" t="e">
        <v>#N/A</v>
      </c>
      <c r="EC430" s="142" t="s">
        <v>288</v>
      </c>
    </row>
    <row r="431" spans="1:133" hidden="1" x14ac:dyDescent="0.3">
      <c r="A431" s="145"/>
      <c r="B431" s="145" t="s">
        <v>2392</v>
      </c>
      <c r="C431" s="181">
        <v>40449424</v>
      </c>
      <c r="D431" s="107" t="s">
        <v>1328</v>
      </c>
      <c r="E431" s="145" t="s">
        <v>292</v>
      </c>
      <c r="F431" s="145" t="s">
        <v>1947</v>
      </c>
      <c r="G431" s="98">
        <v>46043</v>
      </c>
      <c r="H431" s="104">
        <v>11758069</v>
      </c>
      <c r="I431" s="145" t="s">
        <v>1086</v>
      </c>
      <c r="J431" s="98">
        <v>46043</v>
      </c>
      <c r="K431" s="98">
        <v>46189</v>
      </c>
      <c r="L431" s="145" t="s">
        <v>288</v>
      </c>
      <c r="M431" s="145" t="s">
        <v>288</v>
      </c>
      <c r="N431" s="145" t="s">
        <v>288</v>
      </c>
      <c r="O431" s="122">
        <v>5</v>
      </c>
      <c r="P431" s="104">
        <v>3279462</v>
      </c>
      <c r="Q431" s="150">
        <v>46043</v>
      </c>
      <c r="R431" s="141">
        <v>46081</v>
      </c>
      <c r="S431" s="104">
        <v>2399606</v>
      </c>
      <c r="T431" s="101">
        <v>46082</v>
      </c>
      <c r="U431" s="101">
        <v>46112</v>
      </c>
      <c r="V431" s="104">
        <v>2399606</v>
      </c>
      <c r="W431" s="141">
        <v>46113</v>
      </c>
      <c r="X431" s="141">
        <v>46142</v>
      </c>
      <c r="Y431" s="104">
        <v>2399606</v>
      </c>
      <c r="Z431" s="141">
        <v>46143</v>
      </c>
      <c r="AA431" s="141">
        <v>46173</v>
      </c>
      <c r="AB431" s="104">
        <v>1279789</v>
      </c>
      <c r="AC431" s="141">
        <v>46174</v>
      </c>
      <c r="AD431" s="141">
        <v>46189</v>
      </c>
      <c r="AE431" s="102"/>
      <c r="AF431" s="141"/>
      <c r="AG431" s="141"/>
      <c r="AH431" s="107"/>
      <c r="AI431" s="141"/>
      <c r="AJ431" s="141"/>
      <c r="AK431" s="151"/>
      <c r="AL431" s="107"/>
      <c r="AM431" s="107"/>
      <c r="AN431" s="151"/>
      <c r="AO431" s="107"/>
      <c r="AP431" s="107"/>
      <c r="AQ431" s="151"/>
      <c r="AR431" s="107"/>
      <c r="AS431" s="107"/>
      <c r="AT431" s="151"/>
      <c r="AU431" s="107"/>
      <c r="AV431" s="107"/>
      <c r="AW431" s="151"/>
      <c r="AX431" s="107"/>
      <c r="AY431" s="107"/>
      <c r="AZ431" s="107"/>
      <c r="BA431" s="107"/>
      <c r="BB431" s="107"/>
      <c r="BC431" s="107"/>
      <c r="BD431" s="107"/>
      <c r="BE431" s="107"/>
      <c r="BF431" s="107"/>
      <c r="BG431" s="107"/>
      <c r="BH431" s="107"/>
      <c r="BI431" s="143" t="s">
        <v>278</v>
      </c>
      <c r="BJ431" s="139" t="s">
        <v>332</v>
      </c>
      <c r="BK431" s="143" t="s">
        <v>280</v>
      </c>
      <c r="BL431" s="122">
        <v>91</v>
      </c>
      <c r="BM431" s="141">
        <v>46043</v>
      </c>
      <c r="BN431" s="156">
        <v>2160201100</v>
      </c>
      <c r="BO431" s="139">
        <v>400</v>
      </c>
      <c r="BP431" s="141">
        <v>46043</v>
      </c>
      <c r="BQ431" s="153">
        <v>11758069</v>
      </c>
      <c r="BR431" s="120"/>
      <c r="BS431" s="121"/>
      <c r="BT431" s="107"/>
      <c r="BU431" s="107"/>
      <c r="BV431" s="107"/>
      <c r="BW431" s="107"/>
      <c r="BX431" s="107"/>
      <c r="BY431" s="142"/>
      <c r="BZ431" s="151"/>
      <c r="CA431" s="107"/>
      <c r="CB431" s="107"/>
      <c r="CC431" s="151"/>
      <c r="CD431" s="107"/>
      <c r="CE431" s="107"/>
      <c r="CF431" s="108"/>
      <c r="CG431" s="108"/>
      <c r="CH431" s="108"/>
      <c r="CI431" s="108"/>
      <c r="CJ431" s="108"/>
      <c r="CK431" s="108"/>
      <c r="CL431" s="108"/>
      <c r="CM431" s="108"/>
      <c r="CN431" s="108"/>
      <c r="CO431" s="108"/>
      <c r="CP431" s="121"/>
      <c r="CQ431" s="108"/>
      <c r="CR431" s="108"/>
      <c r="CS431" s="147" t="s">
        <v>2385</v>
      </c>
      <c r="CT431" s="99">
        <v>40449424</v>
      </c>
      <c r="CU431" s="139">
        <v>204</v>
      </c>
      <c r="CV431" s="139" t="s">
        <v>759</v>
      </c>
      <c r="CW431" s="107"/>
      <c r="CX431" s="107"/>
      <c r="CY431" s="217">
        <v>8299</v>
      </c>
      <c r="CZ431" s="217" t="s">
        <v>290</v>
      </c>
      <c r="DA431" s="318">
        <f t="shared" si="21"/>
        <v>11758069</v>
      </c>
      <c r="DB431" s="319">
        <f t="shared" si="22"/>
        <v>0</v>
      </c>
      <c r="DC431" s="318">
        <f t="shared" si="23"/>
        <v>0</v>
      </c>
      <c r="DD431" s="107"/>
      <c r="DE431" s="107"/>
      <c r="DF431" s="107"/>
      <c r="DG431" s="107"/>
      <c r="DH431" s="107"/>
      <c r="DI431" s="107"/>
      <c r="DJ431" s="107"/>
      <c r="DK431" s="107"/>
      <c r="DL431" s="107"/>
      <c r="DM431" s="107"/>
      <c r="DN431" s="107"/>
      <c r="DO431" s="107"/>
      <c r="DP431" s="107"/>
      <c r="DQ431" s="107"/>
      <c r="DR431" s="107"/>
      <c r="DS431" s="107"/>
      <c r="DT431" s="107"/>
      <c r="DU431" s="107"/>
      <c r="DV431" s="107"/>
      <c r="DW431" s="107"/>
      <c r="DX431" s="107"/>
      <c r="DY431" s="107"/>
      <c r="DZ431" s="211" t="s">
        <v>2393</v>
      </c>
      <c r="EA431" s="334" t="s">
        <v>275</v>
      </c>
      <c r="EB431" s="154" t="e">
        <v>#N/A</v>
      </c>
      <c r="EC431" s="142" t="s">
        <v>288</v>
      </c>
    </row>
    <row r="432" spans="1:133" hidden="1" x14ac:dyDescent="0.3">
      <c r="A432" s="145" t="s">
        <v>311</v>
      </c>
      <c r="B432" s="145" t="s">
        <v>2394</v>
      </c>
      <c r="C432" s="181">
        <v>12448615</v>
      </c>
      <c r="D432" s="145" t="s">
        <v>1008</v>
      </c>
      <c r="E432" s="145" t="s">
        <v>292</v>
      </c>
      <c r="F432" s="145" t="s">
        <v>2395</v>
      </c>
      <c r="G432" s="98">
        <v>46043</v>
      </c>
      <c r="H432" s="104">
        <v>15470392</v>
      </c>
      <c r="I432" s="145" t="s">
        <v>2066</v>
      </c>
      <c r="J432" s="98">
        <v>46043</v>
      </c>
      <c r="K432" s="98">
        <v>46179</v>
      </c>
      <c r="L432" s="145" t="s">
        <v>288</v>
      </c>
      <c r="M432" s="145" t="s">
        <v>288</v>
      </c>
      <c r="N432" s="145" t="s">
        <v>288</v>
      </c>
      <c r="O432" s="122">
        <v>5</v>
      </c>
      <c r="P432" s="104">
        <v>4629825</v>
      </c>
      <c r="Q432" s="150">
        <v>46043</v>
      </c>
      <c r="R432" s="141">
        <v>46081</v>
      </c>
      <c r="S432" s="104">
        <v>3387677</v>
      </c>
      <c r="T432" s="101">
        <v>46082</v>
      </c>
      <c r="U432" s="101">
        <v>46112</v>
      </c>
      <c r="V432" s="104">
        <v>3387677</v>
      </c>
      <c r="W432" s="141">
        <v>46113</v>
      </c>
      <c r="X432" s="141">
        <v>46142</v>
      </c>
      <c r="Y432" s="104">
        <v>3387677</v>
      </c>
      <c r="Z432" s="141">
        <v>46143</v>
      </c>
      <c r="AA432" s="141">
        <v>46173</v>
      </c>
      <c r="AB432" s="104">
        <v>677536</v>
      </c>
      <c r="AC432" s="141">
        <v>46174</v>
      </c>
      <c r="AD432" s="141">
        <v>46179</v>
      </c>
      <c r="AE432" s="102"/>
      <c r="AF432" s="141"/>
      <c r="AG432" s="141"/>
      <c r="AH432" s="151"/>
      <c r="AI432" s="107"/>
      <c r="AJ432" s="107"/>
      <c r="AK432" s="151"/>
      <c r="AL432" s="107"/>
      <c r="AM432" s="107"/>
      <c r="AN432" s="151"/>
      <c r="AO432" s="107"/>
      <c r="AP432" s="107"/>
      <c r="AQ432" s="151"/>
      <c r="AR432" s="107"/>
      <c r="AS432" s="107"/>
      <c r="AT432" s="151"/>
      <c r="AU432" s="107"/>
      <c r="AV432" s="107"/>
      <c r="AW432" s="151"/>
      <c r="AX432" s="107"/>
      <c r="AY432" s="107"/>
      <c r="AZ432" s="107"/>
      <c r="BA432" s="107"/>
      <c r="BB432" s="107"/>
      <c r="BC432" s="107"/>
      <c r="BD432" s="107"/>
      <c r="BE432" s="107"/>
      <c r="BF432" s="107"/>
      <c r="BG432" s="107"/>
      <c r="BH432" s="107"/>
      <c r="BI432" s="143" t="s">
        <v>278</v>
      </c>
      <c r="BJ432" s="139" t="s">
        <v>332</v>
      </c>
      <c r="BK432" s="143" t="s">
        <v>280</v>
      </c>
      <c r="BL432" s="122">
        <v>91</v>
      </c>
      <c r="BM432" s="141">
        <v>46043</v>
      </c>
      <c r="BN432" s="156">
        <v>2160201100</v>
      </c>
      <c r="BO432" s="139">
        <v>369</v>
      </c>
      <c r="BP432" s="141">
        <v>46043</v>
      </c>
      <c r="BQ432" s="153">
        <v>15470392</v>
      </c>
      <c r="BR432" s="120"/>
      <c r="BS432" s="121"/>
      <c r="BT432" s="107"/>
      <c r="BU432" s="107"/>
      <c r="BV432" s="107"/>
      <c r="BW432" s="107"/>
      <c r="BX432" s="107"/>
      <c r="BY432" s="142"/>
      <c r="BZ432" s="151"/>
      <c r="CA432" s="107"/>
      <c r="CB432" s="107"/>
      <c r="CC432" s="151"/>
      <c r="CD432" s="107"/>
      <c r="CE432" s="107"/>
      <c r="CF432" s="108"/>
      <c r="CG432" s="108"/>
      <c r="CH432" s="108"/>
      <c r="CI432" s="108"/>
      <c r="CJ432" s="108"/>
      <c r="CK432" s="108"/>
      <c r="CL432" s="108"/>
      <c r="CM432" s="108"/>
      <c r="CN432" s="108"/>
      <c r="CO432" s="108"/>
      <c r="CP432" s="108"/>
      <c r="CQ432" s="108"/>
      <c r="CR432" s="108"/>
      <c r="CS432" s="159" t="s">
        <v>2396</v>
      </c>
      <c r="CT432" s="148">
        <v>12448615.699999999</v>
      </c>
      <c r="CU432" s="139">
        <v>204</v>
      </c>
      <c r="CV432" s="139" t="s">
        <v>759</v>
      </c>
      <c r="CW432" s="107"/>
      <c r="CX432" s="107"/>
      <c r="CY432" s="122">
        <v>7490</v>
      </c>
      <c r="CZ432" s="122" t="s">
        <v>290</v>
      </c>
      <c r="DA432" s="318">
        <f t="shared" si="21"/>
        <v>15470392</v>
      </c>
      <c r="DB432" s="319">
        <f t="shared" si="22"/>
        <v>0</v>
      </c>
      <c r="DC432" s="318">
        <f t="shared" si="23"/>
        <v>0</v>
      </c>
      <c r="DD432" s="107"/>
      <c r="DE432" s="107"/>
      <c r="DF432" s="107"/>
      <c r="DG432" s="107"/>
      <c r="DH432" s="107"/>
      <c r="DI432" s="107"/>
      <c r="DJ432" s="107"/>
      <c r="DK432" s="107"/>
      <c r="DL432" s="107"/>
      <c r="DM432" s="107"/>
      <c r="DN432" s="107"/>
      <c r="DO432" s="107"/>
      <c r="DP432" s="107"/>
      <c r="DQ432" s="107"/>
      <c r="DR432" s="107"/>
      <c r="DS432" s="107"/>
      <c r="DT432" s="107"/>
      <c r="DU432" s="107"/>
      <c r="DV432" s="107"/>
      <c r="DW432" s="107"/>
      <c r="DX432" s="107"/>
      <c r="DY432" s="107"/>
      <c r="DZ432" s="211" t="s">
        <v>2397</v>
      </c>
      <c r="EA432" s="334" t="s">
        <v>275</v>
      </c>
      <c r="EB432" s="154" t="e">
        <v>#N/A</v>
      </c>
      <c r="EC432" s="142" t="s">
        <v>288</v>
      </c>
    </row>
    <row r="433" spans="1:133" hidden="1" x14ac:dyDescent="0.3">
      <c r="A433" s="145" t="s">
        <v>311</v>
      </c>
      <c r="B433" s="145" t="s">
        <v>2398</v>
      </c>
      <c r="C433" s="181">
        <v>11255841</v>
      </c>
      <c r="D433" s="145" t="s">
        <v>1017</v>
      </c>
      <c r="E433" s="145" t="s">
        <v>292</v>
      </c>
      <c r="F433" s="145" t="s">
        <v>2395</v>
      </c>
      <c r="G433" s="98">
        <v>46043</v>
      </c>
      <c r="H433" s="104">
        <v>15470392</v>
      </c>
      <c r="I433" s="145" t="s">
        <v>2066</v>
      </c>
      <c r="J433" s="98">
        <v>46043</v>
      </c>
      <c r="K433" s="98">
        <v>46179</v>
      </c>
      <c r="L433" s="145" t="s">
        <v>288</v>
      </c>
      <c r="M433" s="145" t="s">
        <v>288</v>
      </c>
      <c r="N433" s="145" t="s">
        <v>288</v>
      </c>
      <c r="O433" s="122">
        <v>5</v>
      </c>
      <c r="P433" s="104">
        <v>4629825</v>
      </c>
      <c r="Q433" s="150">
        <v>46043</v>
      </c>
      <c r="R433" s="141">
        <v>46081</v>
      </c>
      <c r="S433" s="104">
        <v>3387677</v>
      </c>
      <c r="T433" s="101">
        <v>46082</v>
      </c>
      <c r="U433" s="101">
        <v>46112</v>
      </c>
      <c r="V433" s="104">
        <v>3387677</v>
      </c>
      <c r="W433" s="141">
        <v>46113</v>
      </c>
      <c r="X433" s="141">
        <v>46142</v>
      </c>
      <c r="Y433" s="104">
        <v>3387677</v>
      </c>
      <c r="Z433" s="141">
        <v>46143</v>
      </c>
      <c r="AA433" s="141">
        <v>46173</v>
      </c>
      <c r="AB433" s="104">
        <v>677536</v>
      </c>
      <c r="AC433" s="141">
        <v>46174</v>
      </c>
      <c r="AD433" s="141">
        <v>46179</v>
      </c>
      <c r="AE433" s="102"/>
      <c r="AF433" s="141"/>
      <c r="AG433" s="141"/>
      <c r="AH433" s="107"/>
      <c r="AI433" s="141"/>
      <c r="AJ433" s="141"/>
      <c r="AK433" s="151"/>
      <c r="AL433" s="107"/>
      <c r="AM433" s="107"/>
      <c r="AN433" s="151"/>
      <c r="AO433" s="107"/>
      <c r="AP433" s="107"/>
      <c r="AQ433" s="151"/>
      <c r="AR433" s="107"/>
      <c r="AS433" s="107"/>
      <c r="AT433" s="151"/>
      <c r="AU433" s="107"/>
      <c r="AV433" s="107"/>
      <c r="AW433" s="151"/>
      <c r="AX433" s="107"/>
      <c r="AY433" s="107"/>
      <c r="AZ433" s="107"/>
      <c r="BA433" s="107"/>
      <c r="BB433" s="107"/>
      <c r="BC433" s="107"/>
      <c r="BD433" s="107"/>
      <c r="BE433" s="107"/>
      <c r="BF433" s="107"/>
      <c r="BG433" s="107"/>
      <c r="BH433" s="107"/>
      <c r="BI433" s="143" t="s">
        <v>278</v>
      </c>
      <c r="BJ433" s="139" t="s">
        <v>332</v>
      </c>
      <c r="BK433" s="143" t="s">
        <v>280</v>
      </c>
      <c r="BL433" s="122">
        <v>91</v>
      </c>
      <c r="BM433" s="141">
        <v>46043</v>
      </c>
      <c r="BN433" s="156">
        <v>2160201100</v>
      </c>
      <c r="BO433" s="139">
        <v>368</v>
      </c>
      <c r="BP433" s="141">
        <v>46043</v>
      </c>
      <c r="BQ433" s="153">
        <v>15470392</v>
      </c>
      <c r="BR433" s="120"/>
      <c r="BS433" s="121"/>
      <c r="BT433" s="107"/>
      <c r="BU433" s="107"/>
      <c r="BV433" s="107"/>
      <c r="BW433" s="107"/>
      <c r="BX433" s="107"/>
      <c r="BY433" s="142"/>
      <c r="BZ433" s="151"/>
      <c r="CA433" s="107"/>
      <c r="CB433" s="107"/>
      <c r="CC433" s="151"/>
      <c r="CD433" s="107"/>
      <c r="CE433" s="107"/>
      <c r="CF433" s="108"/>
      <c r="CG433" s="108"/>
      <c r="CH433" s="108"/>
      <c r="CI433" s="108"/>
      <c r="CJ433" s="108"/>
      <c r="CK433" s="108"/>
      <c r="CL433" s="108"/>
      <c r="CM433" s="108"/>
      <c r="CN433" s="108"/>
      <c r="CO433" s="108"/>
      <c r="CP433" s="121"/>
      <c r="CQ433" s="108"/>
      <c r="CR433" s="108"/>
      <c r="CS433" s="159" t="s">
        <v>2396</v>
      </c>
      <c r="CT433" s="149">
        <v>11255841</v>
      </c>
      <c r="CU433" s="139">
        <v>204</v>
      </c>
      <c r="CV433" s="139" t="s">
        <v>759</v>
      </c>
      <c r="CW433" s="107"/>
      <c r="CX433" s="107"/>
      <c r="CY433" s="122">
        <v>7490</v>
      </c>
      <c r="CZ433" s="122" t="s">
        <v>290</v>
      </c>
      <c r="DA433" s="318">
        <f t="shared" si="21"/>
        <v>15470392</v>
      </c>
      <c r="DB433" s="319">
        <f t="shared" si="22"/>
        <v>0</v>
      </c>
      <c r="DC433" s="318">
        <f t="shared" si="23"/>
        <v>0</v>
      </c>
      <c r="DD433" s="107"/>
      <c r="DE433" s="107"/>
      <c r="DF433" s="107"/>
      <c r="DG433" s="107"/>
      <c r="DH433" s="107"/>
      <c r="DI433" s="107"/>
      <c r="DJ433" s="107"/>
      <c r="DK433" s="107"/>
      <c r="DL433" s="107"/>
      <c r="DM433" s="107"/>
      <c r="DN433" s="107"/>
      <c r="DO433" s="107"/>
      <c r="DP433" s="107"/>
      <c r="DQ433" s="107"/>
      <c r="DR433" s="107"/>
      <c r="DS433" s="107"/>
      <c r="DT433" s="107"/>
      <c r="DU433" s="107"/>
      <c r="DV433" s="107"/>
      <c r="DW433" s="107"/>
      <c r="DX433" s="107"/>
      <c r="DY433" s="107"/>
      <c r="DZ433" s="211" t="s">
        <v>2399</v>
      </c>
      <c r="EA433" s="334" t="s">
        <v>275</v>
      </c>
      <c r="EB433" s="154" t="e">
        <v>#N/A</v>
      </c>
      <c r="EC433" s="142" t="s">
        <v>288</v>
      </c>
    </row>
    <row r="434" spans="1:133" hidden="1" x14ac:dyDescent="0.3">
      <c r="A434" s="145" t="s">
        <v>311</v>
      </c>
      <c r="B434" s="145" t="s">
        <v>2400</v>
      </c>
      <c r="C434" s="181">
        <v>86071191</v>
      </c>
      <c r="D434" s="145" t="s">
        <v>1018</v>
      </c>
      <c r="E434" s="145" t="s">
        <v>292</v>
      </c>
      <c r="F434" s="145" t="s">
        <v>2395</v>
      </c>
      <c r="G434" s="98">
        <v>46043</v>
      </c>
      <c r="H434" s="104">
        <v>15470392</v>
      </c>
      <c r="I434" s="145" t="s">
        <v>2066</v>
      </c>
      <c r="J434" s="98">
        <v>46043</v>
      </c>
      <c r="K434" s="98">
        <v>46179</v>
      </c>
      <c r="L434" s="145" t="s">
        <v>288</v>
      </c>
      <c r="M434" s="145" t="s">
        <v>288</v>
      </c>
      <c r="N434" s="145" t="s">
        <v>288</v>
      </c>
      <c r="O434" s="122">
        <v>5</v>
      </c>
      <c r="P434" s="104">
        <v>4629825</v>
      </c>
      <c r="Q434" s="150">
        <v>46043</v>
      </c>
      <c r="R434" s="141">
        <v>46081</v>
      </c>
      <c r="S434" s="104">
        <v>3387677</v>
      </c>
      <c r="T434" s="101">
        <v>46082</v>
      </c>
      <c r="U434" s="101">
        <v>46112</v>
      </c>
      <c r="V434" s="104">
        <v>3387677</v>
      </c>
      <c r="W434" s="141">
        <v>46113</v>
      </c>
      <c r="X434" s="141">
        <v>46142</v>
      </c>
      <c r="Y434" s="104">
        <v>3387677</v>
      </c>
      <c r="Z434" s="141">
        <v>46143</v>
      </c>
      <c r="AA434" s="141">
        <v>46173</v>
      </c>
      <c r="AB434" s="104">
        <v>677536</v>
      </c>
      <c r="AC434" s="141">
        <v>46174</v>
      </c>
      <c r="AD434" s="141">
        <v>46179</v>
      </c>
      <c r="AE434" s="102"/>
      <c r="AF434" s="141"/>
      <c r="AG434" s="141"/>
      <c r="AH434" s="107"/>
      <c r="AI434" s="141"/>
      <c r="AJ434" s="141"/>
      <c r="AK434" s="151"/>
      <c r="AL434" s="107"/>
      <c r="AM434" s="107"/>
      <c r="AN434" s="151"/>
      <c r="AO434" s="107"/>
      <c r="AP434" s="107"/>
      <c r="AQ434" s="151"/>
      <c r="AR434" s="107"/>
      <c r="AS434" s="107"/>
      <c r="AT434" s="151"/>
      <c r="AU434" s="107"/>
      <c r="AV434" s="107"/>
      <c r="AW434" s="151"/>
      <c r="AX434" s="107"/>
      <c r="AY434" s="107"/>
      <c r="AZ434" s="107"/>
      <c r="BA434" s="107"/>
      <c r="BB434" s="107"/>
      <c r="BC434" s="107"/>
      <c r="BD434" s="107"/>
      <c r="BE434" s="107"/>
      <c r="BF434" s="107"/>
      <c r="BG434" s="107"/>
      <c r="BH434" s="107"/>
      <c r="BI434" s="143" t="s">
        <v>278</v>
      </c>
      <c r="BJ434" s="139" t="s">
        <v>332</v>
      </c>
      <c r="BK434" s="143" t="s">
        <v>280</v>
      </c>
      <c r="BL434" s="122">
        <v>91</v>
      </c>
      <c r="BM434" s="141">
        <v>46043</v>
      </c>
      <c r="BN434" s="156">
        <v>2160201100</v>
      </c>
      <c r="BO434" s="139">
        <v>412</v>
      </c>
      <c r="BP434" s="141">
        <v>46043</v>
      </c>
      <c r="BQ434" s="153">
        <v>15470392</v>
      </c>
      <c r="BR434" s="120"/>
      <c r="BS434" s="121"/>
      <c r="BT434" s="107"/>
      <c r="BU434" s="107"/>
      <c r="BV434" s="107"/>
      <c r="BW434" s="107"/>
      <c r="BX434" s="107"/>
      <c r="BY434" s="142"/>
      <c r="BZ434" s="151"/>
      <c r="CA434" s="107"/>
      <c r="CB434" s="107"/>
      <c r="CC434" s="151"/>
      <c r="CD434" s="107"/>
      <c r="CE434" s="107"/>
      <c r="CF434" s="108"/>
      <c r="CG434" s="108"/>
      <c r="CH434" s="108"/>
      <c r="CI434" s="108"/>
      <c r="CJ434" s="108"/>
      <c r="CK434" s="108"/>
      <c r="CL434" s="108"/>
      <c r="CM434" s="108"/>
      <c r="CN434" s="108"/>
      <c r="CO434" s="108"/>
      <c r="CP434" s="121"/>
      <c r="CQ434" s="108"/>
      <c r="CR434" s="108"/>
      <c r="CS434" s="159" t="s">
        <v>2396</v>
      </c>
      <c r="CT434" s="149">
        <v>86071191</v>
      </c>
      <c r="CU434" s="139">
        <v>204</v>
      </c>
      <c r="CV434" s="139" t="s">
        <v>759</v>
      </c>
      <c r="CW434" s="107"/>
      <c r="CX434" s="107"/>
      <c r="CY434" s="143">
        <v>7490</v>
      </c>
      <c r="CZ434" s="143" t="s">
        <v>290</v>
      </c>
      <c r="DA434" s="318">
        <f t="shared" si="21"/>
        <v>15470392</v>
      </c>
      <c r="DB434" s="319">
        <f t="shared" si="22"/>
        <v>0</v>
      </c>
      <c r="DC434" s="318">
        <f t="shared" si="23"/>
        <v>0</v>
      </c>
      <c r="DD434" s="107"/>
      <c r="DE434" s="107"/>
      <c r="DF434" s="107"/>
      <c r="DG434" s="107"/>
      <c r="DH434" s="107"/>
      <c r="DI434" s="107"/>
      <c r="DJ434" s="107"/>
      <c r="DK434" s="107"/>
      <c r="DL434" s="107"/>
      <c r="DM434" s="107"/>
      <c r="DN434" s="107"/>
      <c r="DO434" s="107"/>
      <c r="DP434" s="107"/>
      <c r="DQ434" s="107"/>
      <c r="DR434" s="107"/>
      <c r="DS434" s="107"/>
      <c r="DT434" s="107"/>
      <c r="DU434" s="107"/>
      <c r="DV434" s="107"/>
      <c r="DW434" s="107"/>
      <c r="DX434" s="107"/>
      <c r="DY434" s="107"/>
      <c r="DZ434" s="211" t="s">
        <v>2401</v>
      </c>
      <c r="EA434" s="334" t="s">
        <v>275</v>
      </c>
      <c r="EB434" s="154" t="e">
        <v>#N/A</v>
      </c>
      <c r="EC434" s="142" t="s">
        <v>288</v>
      </c>
    </row>
    <row r="435" spans="1:133" hidden="1" x14ac:dyDescent="0.3">
      <c r="A435" s="145" t="s">
        <v>311</v>
      </c>
      <c r="B435" s="145" t="s">
        <v>2402</v>
      </c>
      <c r="C435" s="181">
        <v>40442902</v>
      </c>
      <c r="D435" s="145" t="s">
        <v>1019</v>
      </c>
      <c r="E435" s="145" t="s">
        <v>292</v>
      </c>
      <c r="F435" s="145" t="s">
        <v>2395</v>
      </c>
      <c r="G435" s="98">
        <v>46043</v>
      </c>
      <c r="H435" s="104">
        <v>15470392</v>
      </c>
      <c r="I435" s="145" t="s">
        <v>2066</v>
      </c>
      <c r="J435" s="98">
        <v>46043</v>
      </c>
      <c r="K435" s="98">
        <v>46179</v>
      </c>
      <c r="L435" s="145" t="s">
        <v>288</v>
      </c>
      <c r="M435" s="145" t="s">
        <v>288</v>
      </c>
      <c r="N435" s="145" t="s">
        <v>288</v>
      </c>
      <c r="O435" s="122">
        <v>5</v>
      </c>
      <c r="P435" s="104">
        <v>4629825</v>
      </c>
      <c r="Q435" s="150">
        <v>46043</v>
      </c>
      <c r="R435" s="141">
        <v>46081</v>
      </c>
      <c r="S435" s="104">
        <v>3387677</v>
      </c>
      <c r="T435" s="101">
        <v>46082</v>
      </c>
      <c r="U435" s="101">
        <v>46112</v>
      </c>
      <c r="V435" s="104">
        <v>3387677</v>
      </c>
      <c r="W435" s="141">
        <v>46113</v>
      </c>
      <c r="X435" s="141">
        <v>46142</v>
      </c>
      <c r="Y435" s="104">
        <v>3387677</v>
      </c>
      <c r="Z435" s="141">
        <v>46143</v>
      </c>
      <c r="AA435" s="141">
        <v>46173</v>
      </c>
      <c r="AB435" s="104">
        <v>677536</v>
      </c>
      <c r="AC435" s="141">
        <v>46174</v>
      </c>
      <c r="AD435" s="141">
        <v>46179</v>
      </c>
      <c r="AE435" s="102"/>
      <c r="AF435" s="141"/>
      <c r="AG435" s="141"/>
      <c r="AH435" s="151"/>
      <c r="AI435" s="107"/>
      <c r="AJ435" s="107"/>
      <c r="AK435" s="151"/>
      <c r="AL435" s="107"/>
      <c r="AM435" s="107"/>
      <c r="AN435" s="151"/>
      <c r="AO435" s="107"/>
      <c r="AP435" s="107"/>
      <c r="AQ435" s="151"/>
      <c r="AR435" s="107"/>
      <c r="AS435" s="107"/>
      <c r="AT435" s="151"/>
      <c r="AU435" s="107"/>
      <c r="AV435" s="107"/>
      <c r="AW435" s="151"/>
      <c r="AX435" s="107"/>
      <c r="AY435" s="107"/>
      <c r="AZ435" s="107"/>
      <c r="BA435" s="107"/>
      <c r="BB435" s="107"/>
      <c r="BC435" s="107"/>
      <c r="BD435" s="107"/>
      <c r="BE435" s="107"/>
      <c r="BF435" s="107"/>
      <c r="BG435" s="107"/>
      <c r="BH435" s="107"/>
      <c r="BI435" s="143" t="s">
        <v>278</v>
      </c>
      <c r="BJ435" s="139" t="s">
        <v>332</v>
      </c>
      <c r="BK435" s="143" t="s">
        <v>280</v>
      </c>
      <c r="BL435" s="122">
        <v>91</v>
      </c>
      <c r="BM435" s="141">
        <v>46043</v>
      </c>
      <c r="BN435" s="156">
        <v>2160201100</v>
      </c>
      <c r="BO435" s="139">
        <v>399</v>
      </c>
      <c r="BP435" s="141">
        <v>46043</v>
      </c>
      <c r="BQ435" s="153">
        <v>15470392</v>
      </c>
      <c r="BR435" s="120"/>
      <c r="BS435" s="121"/>
      <c r="BT435" s="107"/>
      <c r="BU435" s="107"/>
      <c r="BV435" s="107"/>
      <c r="BW435" s="107"/>
      <c r="BX435" s="107"/>
      <c r="BY435" s="142"/>
      <c r="BZ435" s="151"/>
      <c r="CA435" s="107"/>
      <c r="CB435" s="107"/>
      <c r="CC435" s="151"/>
      <c r="CD435" s="107"/>
      <c r="CE435" s="107"/>
      <c r="CF435" s="108"/>
      <c r="CG435" s="108"/>
      <c r="CH435" s="108"/>
      <c r="CI435" s="108"/>
      <c r="CJ435" s="108"/>
      <c r="CK435" s="108"/>
      <c r="CL435" s="108"/>
      <c r="CM435" s="108"/>
      <c r="CN435" s="108"/>
      <c r="CO435" s="108"/>
      <c r="CP435" s="108"/>
      <c r="CQ435" s="108"/>
      <c r="CR435" s="108"/>
      <c r="CS435" s="159" t="s">
        <v>2396</v>
      </c>
      <c r="CT435" s="148">
        <v>40442902</v>
      </c>
      <c r="CU435" s="139">
        <v>204</v>
      </c>
      <c r="CV435" s="139" t="s">
        <v>759</v>
      </c>
      <c r="CW435" s="107"/>
      <c r="CX435" s="107"/>
      <c r="CY435" s="122">
        <v>7490</v>
      </c>
      <c r="CZ435" s="122" t="s">
        <v>290</v>
      </c>
      <c r="DA435" s="318">
        <f t="shared" si="21"/>
        <v>15470392</v>
      </c>
      <c r="DB435" s="319">
        <f t="shared" si="22"/>
        <v>0</v>
      </c>
      <c r="DC435" s="318">
        <f t="shared" si="23"/>
        <v>0</v>
      </c>
      <c r="DD435" s="107"/>
      <c r="DE435" s="107"/>
      <c r="DF435" s="107"/>
      <c r="DG435" s="107"/>
      <c r="DH435" s="107"/>
      <c r="DI435" s="107"/>
      <c r="DJ435" s="107"/>
      <c r="DK435" s="107"/>
      <c r="DL435" s="107"/>
      <c r="DM435" s="107"/>
      <c r="DN435" s="107"/>
      <c r="DO435" s="107"/>
      <c r="DP435" s="107"/>
      <c r="DQ435" s="107"/>
      <c r="DR435" s="107"/>
      <c r="DS435" s="107"/>
      <c r="DT435" s="107"/>
      <c r="DU435" s="107"/>
      <c r="DV435" s="107"/>
      <c r="DW435" s="107"/>
      <c r="DX435" s="107"/>
      <c r="DY435" s="107"/>
      <c r="DZ435" s="211" t="s">
        <v>2403</v>
      </c>
      <c r="EA435" s="334" t="s">
        <v>275</v>
      </c>
      <c r="EB435" s="154" t="e">
        <v>#N/A</v>
      </c>
      <c r="EC435" s="142" t="s">
        <v>288</v>
      </c>
    </row>
    <row r="436" spans="1:133" hidden="1" x14ac:dyDescent="0.3">
      <c r="A436" s="145" t="s">
        <v>311</v>
      </c>
      <c r="B436" s="145" t="s">
        <v>2406</v>
      </c>
      <c r="C436" s="181">
        <v>1121844931</v>
      </c>
      <c r="D436" s="184" t="s">
        <v>1024</v>
      </c>
      <c r="E436" s="145" t="s">
        <v>292</v>
      </c>
      <c r="F436" s="145" t="s">
        <v>2395</v>
      </c>
      <c r="G436" s="98">
        <v>46043</v>
      </c>
      <c r="H436" s="104">
        <v>15470392</v>
      </c>
      <c r="I436" s="145" t="s">
        <v>2066</v>
      </c>
      <c r="J436" s="98">
        <v>46043</v>
      </c>
      <c r="K436" s="98">
        <v>46179</v>
      </c>
      <c r="L436" s="145" t="s">
        <v>288</v>
      </c>
      <c r="M436" s="145" t="s">
        <v>288</v>
      </c>
      <c r="N436" s="145" t="s">
        <v>288</v>
      </c>
      <c r="O436" s="122">
        <v>5</v>
      </c>
      <c r="P436" s="104">
        <v>4629825</v>
      </c>
      <c r="Q436" s="150">
        <v>46043</v>
      </c>
      <c r="R436" s="141">
        <v>46081</v>
      </c>
      <c r="S436" s="104">
        <v>3387677</v>
      </c>
      <c r="T436" s="101">
        <v>46082</v>
      </c>
      <c r="U436" s="101">
        <v>46112</v>
      </c>
      <c r="V436" s="104">
        <v>3387677</v>
      </c>
      <c r="W436" s="141">
        <v>46113</v>
      </c>
      <c r="X436" s="141">
        <v>46142</v>
      </c>
      <c r="Y436" s="104">
        <v>3387677</v>
      </c>
      <c r="Z436" s="141">
        <v>46143</v>
      </c>
      <c r="AA436" s="141">
        <v>46173</v>
      </c>
      <c r="AB436" s="104">
        <v>677536</v>
      </c>
      <c r="AC436" s="141">
        <v>46174</v>
      </c>
      <c r="AD436" s="141">
        <v>46179</v>
      </c>
      <c r="AE436" s="102"/>
      <c r="AF436" s="141"/>
      <c r="AG436" s="141"/>
      <c r="AH436" s="151"/>
      <c r="AI436" s="107"/>
      <c r="AJ436" s="107"/>
      <c r="AK436" s="151"/>
      <c r="AL436" s="107"/>
      <c r="AM436" s="107"/>
      <c r="AN436" s="151"/>
      <c r="AO436" s="107"/>
      <c r="AP436" s="107"/>
      <c r="AQ436" s="151"/>
      <c r="AR436" s="107"/>
      <c r="AS436" s="107"/>
      <c r="AT436" s="151"/>
      <c r="AU436" s="107"/>
      <c r="AV436" s="107"/>
      <c r="AW436" s="151"/>
      <c r="AX436" s="107"/>
      <c r="AY436" s="107"/>
      <c r="AZ436" s="107"/>
      <c r="BA436" s="107"/>
      <c r="BB436" s="107"/>
      <c r="BC436" s="107"/>
      <c r="BD436" s="107"/>
      <c r="BE436" s="107"/>
      <c r="BF436" s="107"/>
      <c r="BG436" s="107"/>
      <c r="BH436" s="107"/>
      <c r="BI436" s="143" t="s">
        <v>278</v>
      </c>
      <c r="BJ436" s="139" t="s">
        <v>332</v>
      </c>
      <c r="BK436" s="143" t="s">
        <v>280</v>
      </c>
      <c r="BL436" s="122">
        <v>91</v>
      </c>
      <c r="BM436" s="141">
        <v>46043</v>
      </c>
      <c r="BN436" s="156">
        <v>2160201100</v>
      </c>
      <c r="BO436" s="139">
        <v>444</v>
      </c>
      <c r="BP436" s="141">
        <v>46043</v>
      </c>
      <c r="BQ436" s="153">
        <v>15470392</v>
      </c>
      <c r="BR436" s="120"/>
      <c r="BS436" s="121"/>
      <c r="BT436" s="107"/>
      <c r="BU436" s="107"/>
      <c r="BV436" s="107"/>
      <c r="BW436" s="107"/>
      <c r="BX436" s="107"/>
      <c r="BY436" s="142"/>
      <c r="BZ436" s="151"/>
      <c r="CA436" s="107"/>
      <c r="CB436" s="107"/>
      <c r="CC436" s="151"/>
      <c r="CD436" s="107"/>
      <c r="CE436" s="107"/>
      <c r="CF436" s="108"/>
      <c r="CG436" s="108"/>
      <c r="CH436" s="108"/>
      <c r="CI436" s="108"/>
      <c r="CJ436" s="108"/>
      <c r="CK436" s="108"/>
      <c r="CL436" s="108"/>
      <c r="CM436" s="108"/>
      <c r="CN436" s="108"/>
      <c r="CO436" s="108"/>
      <c r="CP436" s="108"/>
      <c r="CQ436" s="108"/>
      <c r="CR436" s="108"/>
      <c r="CS436" s="159" t="s">
        <v>2396</v>
      </c>
      <c r="CT436" s="148">
        <v>1121844931</v>
      </c>
      <c r="CU436" s="139">
        <v>204</v>
      </c>
      <c r="CV436" s="139" t="s">
        <v>759</v>
      </c>
      <c r="CW436" s="107"/>
      <c r="CX436" s="107"/>
      <c r="CY436" s="143">
        <v>8299</v>
      </c>
      <c r="CZ436" s="143" t="s">
        <v>290</v>
      </c>
      <c r="DA436" s="318">
        <f t="shared" si="21"/>
        <v>15470392</v>
      </c>
      <c r="DB436" s="319">
        <f t="shared" si="22"/>
        <v>0</v>
      </c>
      <c r="DC436" s="318">
        <f t="shared" si="23"/>
        <v>0</v>
      </c>
      <c r="DD436" s="107"/>
      <c r="DE436" s="107"/>
      <c r="DF436" s="107"/>
      <c r="DG436" s="107"/>
      <c r="DH436" s="107"/>
      <c r="DI436" s="107"/>
      <c r="DJ436" s="107"/>
      <c r="DK436" s="107"/>
      <c r="DL436" s="107"/>
      <c r="DM436" s="107"/>
      <c r="DN436" s="107"/>
      <c r="DO436" s="107"/>
      <c r="DP436" s="107"/>
      <c r="DQ436" s="107"/>
      <c r="DR436" s="107"/>
      <c r="DS436" s="107"/>
      <c r="DT436" s="107"/>
      <c r="DU436" s="107"/>
      <c r="DV436" s="107"/>
      <c r="DW436" s="107"/>
      <c r="DX436" s="107"/>
      <c r="DY436" s="107"/>
      <c r="DZ436" s="211" t="s">
        <v>2407</v>
      </c>
      <c r="EA436" s="334" t="s">
        <v>275</v>
      </c>
      <c r="EB436" s="154" t="e">
        <v>#N/A</v>
      </c>
      <c r="EC436" s="142" t="s">
        <v>288</v>
      </c>
    </row>
    <row r="437" spans="1:133" hidden="1" x14ac:dyDescent="0.3">
      <c r="A437" s="145" t="s">
        <v>311</v>
      </c>
      <c r="B437" s="145" t="s">
        <v>2408</v>
      </c>
      <c r="C437" s="181">
        <v>40329056</v>
      </c>
      <c r="D437" s="145" t="s">
        <v>1026</v>
      </c>
      <c r="E437" s="145" t="s">
        <v>292</v>
      </c>
      <c r="F437" s="145" t="s">
        <v>2395</v>
      </c>
      <c r="G437" s="98">
        <v>46043</v>
      </c>
      <c r="H437" s="104">
        <v>15470392</v>
      </c>
      <c r="I437" s="145" t="s">
        <v>2066</v>
      </c>
      <c r="J437" s="98">
        <v>46043</v>
      </c>
      <c r="K437" s="98">
        <v>46179</v>
      </c>
      <c r="L437" s="145" t="s">
        <v>288</v>
      </c>
      <c r="M437" s="145" t="s">
        <v>288</v>
      </c>
      <c r="N437" s="145" t="s">
        <v>288</v>
      </c>
      <c r="O437" s="122">
        <v>5</v>
      </c>
      <c r="P437" s="104">
        <v>4629825</v>
      </c>
      <c r="Q437" s="150">
        <v>46043</v>
      </c>
      <c r="R437" s="141">
        <v>46081</v>
      </c>
      <c r="S437" s="104">
        <v>3387677</v>
      </c>
      <c r="T437" s="101">
        <v>46082</v>
      </c>
      <c r="U437" s="101">
        <v>46112</v>
      </c>
      <c r="V437" s="104">
        <v>3387677</v>
      </c>
      <c r="W437" s="141">
        <v>46113</v>
      </c>
      <c r="X437" s="141">
        <v>46142</v>
      </c>
      <c r="Y437" s="104">
        <v>3387677</v>
      </c>
      <c r="Z437" s="141">
        <v>46143</v>
      </c>
      <c r="AA437" s="141">
        <v>46173</v>
      </c>
      <c r="AB437" s="104">
        <v>677536</v>
      </c>
      <c r="AC437" s="141">
        <v>46174</v>
      </c>
      <c r="AD437" s="141">
        <v>46179</v>
      </c>
      <c r="AE437" s="102"/>
      <c r="AF437" s="141"/>
      <c r="AG437" s="141"/>
      <c r="AH437" s="107"/>
      <c r="AI437" s="141"/>
      <c r="AJ437" s="141"/>
      <c r="AK437" s="151"/>
      <c r="AL437" s="107"/>
      <c r="AM437" s="107"/>
      <c r="AN437" s="151"/>
      <c r="AO437" s="107"/>
      <c r="AP437" s="107"/>
      <c r="AQ437" s="151"/>
      <c r="AR437" s="107"/>
      <c r="AS437" s="107"/>
      <c r="AT437" s="151"/>
      <c r="AU437" s="107"/>
      <c r="AV437" s="107"/>
      <c r="AW437" s="151"/>
      <c r="AX437" s="107"/>
      <c r="AY437" s="107"/>
      <c r="AZ437" s="107"/>
      <c r="BA437" s="107"/>
      <c r="BB437" s="107"/>
      <c r="BC437" s="107"/>
      <c r="BD437" s="107"/>
      <c r="BE437" s="107"/>
      <c r="BF437" s="107"/>
      <c r="BG437" s="107"/>
      <c r="BH437" s="107"/>
      <c r="BI437" s="143" t="s">
        <v>278</v>
      </c>
      <c r="BJ437" s="139" t="s">
        <v>332</v>
      </c>
      <c r="BK437" s="143" t="s">
        <v>280</v>
      </c>
      <c r="BL437" s="122">
        <v>91</v>
      </c>
      <c r="BM437" s="141">
        <v>46043</v>
      </c>
      <c r="BN437" s="156">
        <v>2160201100</v>
      </c>
      <c r="BO437" s="139">
        <v>385</v>
      </c>
      <c r="BP437" s="141">
        <v>46043</v>
      </c>
      <c r="BQ437" s="153">
        <v>15470392</v>
      </c>
      <c r="BR437" s="120"/>
      <c r="BS437" s="121"/>
      <c r="BT437" s="107"/>
      <c r="BU437" s="107"/>
      <c r="BV437" s="107"/>
      <c r="BW437" s="107"/>
      <c r="BX437" s="107"/>
      <c r="BY437" s="142"/>
      <c r="BZ437" s="151"/>
      <c r="CA437" s="107"/>
      <c r="CB437" s="107"/>
      <c r="CC437" s="151"/>
      <c r="CD437" s="107"/>
      <c r="CE437" s="107"/>
      <c r="CF437" s="108"/>
      <c r="CG437" s="108"/>
      <c r="CH437" s="108"/>
      <c r="CI437" s="108"/>
      <c r="CJ437" s="108"/>
      <c r="CK437" s="108"/>
      <c r="CL437" s="108"/>
      <c r="CM437" s="108"/>
      <c r="CN437" s="108"/>
      <c r="CO437" s="108"/>
      <c r="CP437" s="121"/>
      <c r="CQ437" s="108"/>
      <c r="CR437" s="108"/>
      <c r="CS437" s="159" t="s">
        <v>2396</v>
      </c>
      <c r="CT437" s="149">
        <v>40329056</v>
      </c>
      <c r="CU437" s="139">
        <v>204</v>
      </c>
      <c r="CV437" s="139" t="s">
        <v>759</v>
      </c>
      <c r="CW437" s="107"/>
      <c r="CX437" s="107"/>
      <c r="CY437" s="143">
        <v>8560</v>
      </c>
      <c r="CZ437" s="143" t="s">
        <v>289</v>
      </c>
      <c r="DA437" s="318">
        <f t="shared" si="21"/>
        <v>15470392</v>
      </c>
      <c r="DB437" s="319">
        <f t="shared" si="22"/>
        <v>0</v>
      </c>
      <c r="DC437" s="318">
        <f t="shared" si="23"/>
        <v>0</v>
      </c>
      <c r="DD437" s="107"/>
      <c r="DE437" s="107"/>
      <c r="DF437" s="107"/>
      <c r="DG437" s="107"/>
      <c r="DH437" s="107"/>
      <c r="DI437" s="107"/>
      <c r="DJ437" s="107"/>
      <c r="DK437" s="107"/>
      <c r="DL437" s="107"/>
      <c r="DM437" s="107"/>
      <c r="DN437" s="107"/>
      <c r="DO437" s="107"/>
      <c r="DP437" s="107"/>
      <c r="DQ437" s="107"/>
      <c r="DR437" s="107"/>
      <c r="DS437" s="107"/>
      <c r="DT437" s="107"/>
      <c r="DU437" s="107"/>
      <c r="DV437" s="107"/>
      <c r="DW437" s="107"/>
      <c r="DX437" s="107"/>
      <c r="DY437" s="107"/>
      <c r="DZ437" s="211" t="s">
        <v>2409</v>
      </c>
      <c r="EA437" s="334" t="s">
        <v>275</v>
      </c>
      <c r="EB437" s="154" t="e">
        <v>#N/A</v>
      </c>
      <c r="EC437" s="142" t="s">
        <v>288</v>
      </c>
    </row>
    <row r="438" spans="1:133" hidden="1" x14ac:dyDescent="0.3">
      <c r="A438" s="145" t="s">
        <v>311</v>
      </c>
      <c r="B438" s="145" t="s">
        <v>2410</v>
      </c>
      <c r="C438" s="181">
        <v>86082880</v>
      </c>
      <c r="D438" s="145" t="s">
        <v>688</v>
      </c>
      <c r="E438" s="145" t="s">
        <v>292</v>
      </c>
      <c r="F438" s="145" t="s">
        <v>2395</v>
      </c>
      <c r="G438" s="98">
        <v>46043</v>
      </c>
      <c r="H438" s="104">
        <v>15470392</v>
      </c>
      <c r="I438" s="145" t="s">
        <v>2066</v>
      </c>
      <c r="J438" s="98">
        <v>46043</v>
      </c>
      <c r="K438" s="98">
        <v>46179</v>
      </c>
      <c r="L438" s="145" t="s">
        <v>288</v>
      </c>
      <c r="M438" s="145" t="s">
        <v>288</v>
      </c>
      <c r="N438" s="145" t="s">
        <v>288</v>
      </c>
      <c r="O438" s="122">
        <v>5</v>
      </c>
      <c r="P438" s="104">
        <v>4629825</v>
      </c>
      <c r="Q438" s="150">
        <v>46043</v>
      </c>
      <c r="R438" s="141">
        <v>46081</v>
      </c>
      <c r="S438" s="104">
        <v>3387677</v>
      </c>
      <c r="T438" s="101">
        <v>46082</v>
      </c>
      <c r="U438" s="101">
        <v>46112</v>
      </c>
      <c r="V438" s="104">
        <v>3387677</v>
      </c>
      <c r="W438" s="141">
        <v>46113</v>
      </c>
      <c r="X438" s="141">
        <v>46142</v>
      </c>
      <c r="Y438" s="104">
        <v>3387677</v>
      </c>
      <c r="Z438" s="141">
        <v>46143</v>
      </c>
      <c r="AA438" s="141">
        <v>46173</v>
      </c>
      <c r="AB438" s="104">
        <v>677536</v>
      </c>
      <c r="AC438" s="141">
        <v>46174</v>
      </c>
      <c r="AD438" s="141">
        <v>46179</v>
      </c>
      <c r="AE438" s="102"/>
      <c r="AF438" s="141"/>
      <c r="AG438" s="141"/>
      <c r="AH438" s="151"/>
      <c r="AI438" s="107"/>
      <c r="AJ438" s="107"/>
      <c r="AK438" s="151"/>
      <c r="AL438" s="107"/>
      <c r="AM438" s="107"/>
      <c r="AN438" s="151"/>
      <c r="AO438" s="107"/>
      <c r="AP438" s="107"/>
      <c r="AQ438" s="151"/>
      <c r="AR438" s="107"/>
      <c r="AS438" s="107"/>
      <c r="AT438" s="151"/>
      <c r="AU438" s="107"/>
      <c r="AV438" s="107"/>
      <c r="AW438" s="151"/>
      <c r="AX438" s="107"/>
      <c r="AY438" s="107"/>
      <c r="AZ438" s="107"/>
      <c r="BA438" s="107"/>
      <c r="BB438" s="107"/>
      <c r="BC438" s="107"/>
      <c r="BD438" s="107"/>
      <c r="BE438" s="107"/>
      <c r="BF438" s="107"/>
      <c r="BG438" s="107"/>
      <c r="BH438" s="107"/>
      <c r="BI438" s="143" t="s">
        <v>278</v>
      </c>
      <c r="BJ438" s="139" t="s">
        <v>332</v>
      </c>
      <c r="BK438" s="143" t="s">
        <v>280</v>
      </c>
      <c r="BL438" s="122">
        <v>91</v>
      </c>
      <c r="BM438" s="141">
        <v>46043</v>
      </c>
      <c r="BN438" s="156">
        <v>2160201100</v>
      </c>
      <c r="BO438" s="139">
        <v>415</v>
      </c>
      <c r="BP438" s="141">
        <v>46043</v>
      </c>
      <c r="BQ438" s="153">
        <v>15470392</v>
      </c>
      <c r="BR438" s="120"/>
      <c r="BS438" s="121"/>
      <c r="BT438" s="107"/>
      <c r="BU438" s="107"/>
      <c r="BV438" s="107"/>
      <c r="BW438" s="107"/>
      <c r="BX438" s="107"/>
      <c r="BY438" s="142"/>
      <c r="BZ438" s="151"/>
      <c r="CA438" s="107"/>
      <c r="CB438" s="107"/>
      <c r="CC438" s="151"/>
      <c r="CD438" s="107"/>
      <c r="CE438" s="107"/>
      <c r="CF438" s="108"/>
      <c r="CG438" s="108"/>
      <c r="CH438" s="108"/>
      <c r="CI438" s="108"/>
      <c r="CJ438" s="108"/>
      <c r="CK438" s="108"/>
      <c r="CL438" s="108"/>
      <c r="CM438" s="108"/>
      <c r="CN438" s="108"/>
      <c r="CO438" s="108"/>
      <c r="CP438" s="108"/>
      <c r="CQ438" s="108"/>
      <c r="CR438" s="108"/>
      <c r="CS438" s="221" t="s">
        <v>2396</v>
      </c>
      <c r="CT438" s="218">
        <v>86082880</v>
      </c>
      <c r="CU438" s="139">
        <v>204</v>
      </c>
      <c r="CV438" s="139" t="s">
        <v>759</v>
      </c>
      <c r="CW438" s="107"/>
      <c r="CX438" s="107"/>
      <c r="CY438" s="157">
        <v>8559</v>
      </c>
      <c r="CZ438" s="157" t="s">
        <v>809</v>
      </c>
      <c r="DA438" s="318">
        <f t="shared" si="21"/>
        <v>15470392</v>
      </c>
      <c r="DB438" s="319">
        <f t="shared" si="22"/>
        <v>0</v>
      </c>
      <c r="DC438" s="318">
        <f t="shared" si="23"/>
        <v>0</v>
      </c>
      <c r="DD438" s="107"/>
      <c r="DE438" s="107"/>
      <c r="DF438" s="107"/>
      <c r="DG438" s="107"/>
      <c r="DH438" s="107"/>
      <c r="DI438" s="107"/>
      <c r="DJ438" s="107"/>
      <c r="DK438" s="107"/>
      <c r="DL438" s="107"/>
      <c r="DM438" s="107"/>
      <c r="DN438" s="107"/>
      <c r="DO438" s="107"/>
      <c r="DP438" s="107"/>
      <c r="DQ438" s="107"/>
      <c r="DR438" s="107"/>
      <c r="DS438" s="107"/>
      <c r="DT438" s="107"/>
      <c r="DU438" s="107"/>
      <c r="DV438" s="107"/>
      <c r="DW438" s="107"/>
      <c r="DX438" s="107"/>
      <c r="DY438" s="107"/>
      <c r="DZ438" s="211" t="s">
        <v>2411</v>
      </c>
      <c r="EA438" s="334" t="s">
        <v>275</v>
      </c>
      <c r="EB438" s="154" t="e">
        <v>#N/A</v>
      </c>
      <c r="EC438" s="142" t="s">
        <v>288</v>
      </c>
    </row>
    <row r="439" spans="1:133" hidden="1" x14ac:dyDescent="0.3">
      <c r="A439" s="145" t="s">
        <v>311</v>
      </c>
      <c r="B439" s="145" t="s">
        <v>2412</v>
      </c>
      <c r="C439" s="181">
        <v>17357562</v>
      </c>
      <c r="D439" s="145" t="s">
        <v>1095</v>
      </c>
      <c r="E439" s="145" t="s">
        <v>292</v>
      </c>
      <c r="F439" s="145" t="s">
        <v>2395</v>
      </c>
      <c r="G439" s="98">
        <v>46043</v>
      </c>
      <c r="H439" s="104">
        <v>15470392</v>
      </c>
      <c r="I439" s="145" t="s">
        <v>2066</v>
      </c>
      <c r="J439" s="98">
        <v>46043</v>
      </c>
      <c r="K439" s="98">
        <v>46179</v>
      </c>
      <c r="L439" s="145" t="s">
        <v>288</v>
      </c>
      <c r="M439" s="145" t="s">
        <v>288</v>
      </c>
      <c r="N439" s="145" t="s">
        <v>288</v>
      </c>
      <c r="O439" s="122">
        <v>5</v>
      </c>
      <c r="P439" s="104">
        <v>4629825</v>
      </c>
      <c r="Q439" s="150">
        <v>46043</v>
      </c>
      <c r="R439" s="141">
        <v>46081</v>
      </c>
      <c r="S439" s="104">
        <v>3387677</v>
      </c>
      <c r="T439" s="101">
        <v>46082</v>
      </c>
      <c r="U439" s="101">
        <v>46112</v>
      </c>
      <c r="V439" s="104">
        <v>3387677</v>
      </c>
      <c r="W439" s="141">
        <v>46113</v>
      </c>
      <c r="X439" s="141">
        <v>46142</v>
      </c>
      <c r="Y439" s="104">
        <v>3387677</v>
      </c>
      <c r="Z439" s="141">
        <v>46143</v>
      </c>
      <c r="AA439" s="141">
        <v>46173</v>
      </c>
      <c r="AB439" s="104">
        <v>677536</v>
      </c>
      <c r="AC439" s="141">
        <v>46174</v>
      </c>
      <c r="AD439" s="141">
        <v>46179</v>
      </c>
      <c r="AE439" s="102"/>
      <c r="AF439" s="141"/>
      <c r="AG439" s="141"/>
      <c r="AH439" s="107"/>
      <c r="AI439" s="141"/>
      <c r="AJ439" s="141"/>
      <c r="AK439" s="151"/>
      <c r="AL439" s="107"/>
      <c r="AM439" s="107"/>
      <c r="AN439" s="151"/>
      <c r="AO439" s="107"/>
      <c r="AP439" s="107"/>
      <c r="AQ439" s="151"/>
      <c r="AR439" s="107"/>
      <c r="AS439" s="107"/>
      <c r="AT439" s="151"/>
      <c r="AU439" s="107"/>
      <c r="AV439" s="107"/>
      <c r="AW439" s="151"/>
      <c r="AX439" s="107"/>
      <c r="AY439" s="107"/>
      <c r="AZ439" s="107"/>
      <c r="BA439" s="107"/>
      <c r="BB439" s="107"/>
      <c r="BC439" s="107"/>
      <c r="BD439" s="107"/>
      <c r="BE439" s="107"/>
      <c r="BF439" s="107"/>
      <c r="BG439" s="107"/>
      <c r="BH439" s="107"/>
      <c r="BI439" s="143" t="s">
        <v>278</v>
      </c>
      <c r="BJ439" s="139" t="s">
        <v>332</v>
      </c>
      <c r="BK439" s="143" t="s">
        <v>280</v>
      </c>
      <c r="BL439" s="122">
        <v>91</v>
      </c>
      <c r="BM439" s="141">
        <v>46043</v>
      </c>
      <c r="BN439" s="156">
        <v>2160201100</v>
      </c>
      <c r="BO439" s="139">
        <v>373</v>
      </c>
      <c r="BP439" s="141">
        <v>46043</v>
      </c>
      <c r="BQ439" s="153">
        <v>15470392</v>
      </c>
      <c r="BR439" s="120"/>
      <c r="BS439" s="121"/>
      <c r="BT439" s="107"/>
      <c r="BU439" s="107"/>
      <c r="BV439" s="107"/>
      <c r="BW439" s="107"/>
      <c r="BX439" s="107"/>
      <c r="BY439" s="142"/>
      <c r="BZ439" s="151"/>
      <c r="CA439" s="107"/>
      <c r="CB439" s="107"/>
      <c r="CC439" s="151"/>
      <c r="CD439" s="107"/>
      <c r="CE439" s="107"/>
      <c r="CF439" s="108"/>
      <c r="CG439" s="108"/>
      <c r="CH439" s="108"/>
      <c r="CI439" s="108"/>
      <c r="CJ439" s="108"/>
      <c r="CK439" s="108"/>
      <c r="CL439" s="108"/>
      <c r="CM439" s="108"/>
      <c r="CN439" s="108"/>
      <c r="CO439" s="108"/>
      <c r="CP439" s="121"/>
      <c r="CQ439" s="108"/>
      <c r="CR439" s="108"/>
      <c r="CS439" s="159" t="s">
        <v>2396</v>
      </c>
      <c r="CT439" s="148">
        <v>17357562</v>
      </c>
      <c r="CU439" s="139">
        <v>204</v>
      </c>
      <c r="CV439" s="139" t="s">
        <v>759</v>
      </c>
      <c r="CW439" s="107"/>
      <c r="CX439" s="107"/>
      <c r="CY439" s="143">
        <v>8299</v>
      </c>
      <c r="CZ439" s="143" t="s">
        <v>290</v>
      </c>
      <c r="DA439" s="318">
        <f t="shared" si="21"/>
        <v>15470392</v>
      </c>
      <c r="DB439" s="319">
        <f t="shared" si="22"/>
        <v>0</v>
      </c>
      <c r="DC439" s="318">
        <f t="shared" si="23"/>
        <v>0</v>
      </c>
      <c r="DD439" s="107"/>
      <c r="DE439" s="107"/>
      <c r="DF439" s="107"/>
      <c r="DG439" s="107"/>
      <c r="DH439" s="107"/>
      <c r="DI439" s="107"/>
      <c r="DJ439" s="107"/>
      <c r="DK439" s="107"/>
      <c r="DL439" s="107"/>
      <c r="DM439" s="107"/>
      <c r="DN439" s="107"/>
      <c r="DO439" s="107"/>
      <c r="DP439" s="107"/>
      <c r="DQ439" s="107"/>
      <c r="DR439" s="107"/>
      <c r="DS439" s="107"/>
      <c r="DT439" s="107"/>
      <c r="DU439" s="107"/>
      <c r="DV439" s="107"/>
      <c r="DW439" s="107"/>
      <c r="DX439" s="107"/>
      <c r="DY439" s="107"/>
      <c r="DZ439" s="211" t="s">
        <v>2413</v>
      </c>
      <c r="EA439" s="334" t="s">
        <v>275</v>
      </c>
      <c r="EB439" s="154" t="e">
        <v>#N/A</v>
      </c>
      <c r="EC439" s="142" t="s">
        <v>288</v>
      </c>
    </row>
    <row r="440" spans="1:133" hidden="1" x14ac:dyDescent="0.3">
      <c r="A440" s="145" t="s">
        <v>311</v>
      </c>
      <c r="B440" s="145" t="s">
        <v>2414</v>
      </c>
      <c r="C440" s="181">
        <v>39213360</v>
      </c>
      <c r="D440" s="145" t="s">
        <v>2415</v>
      </c>
      <c r="E440" s="145" t="s">
        <v>292</v>
      </c>
      <c r="F440" s="145" t="s">
        <v>2395</v>
      </c>
      <c r="G440" s="98">
        <v>46043</v>
      </c>
      <c r="H440" s="104">
        <v>15470392</v>
      </c>
      <c r="I440" s="145" t="s">
        <v>2066</v>
      </c>
      <c r="J440" s="98">
        <v>46043</v>
      </c>
      <c r="K440" s="98">
        <v>46179</v>
      </c>
      <c r="L440" s="145" t="s">
        <v>288</v>
      </c>
      <c r="M440" s="145" t="s">
        <v>288</v>
      </c>
      <c r="N440" s="145" t="s">
        <v>288</v>
      </c>
      <c r="O440" s="122">
        <v>5</v>
      </c>
      <c r="P440" s="104">
        <v>4629825</v>
      </c>
      <c r="Q440" s="150">
        <v>46043</v>
      </c>
      <c r="R440" s="141">
        <v>46081</v>
      </c>
      <c r="S440" s="104">
        <v>3387677</v>
      </c>
      <c r="T440" s="101">
        <v>46082</v>
      </c>
      <c r="U440" s="101">
        <v>46112</v>
      </c>
      <c r="V440" s="104">
        <v>3387677</v>
      </c>
      <c r="W440" s="141">
        <v>46113</v>
      </c>
      <c r="X440" s="141">
        <v>46142</v>
      </c>
      <c r="Y440" s="104">
        <v>3387677</v>
      </c>
      <c r="Z440" s="141">
        <v>46143</v>
      </c>
      <c r="AA440" s="141">
        <v>46173</v>
      </c>
      <c r="AB440" s="104">
        <v>677536</v>
      </c>
      <c r="AC440" s="141">
        <v>46174</v>
      </c>
      <c r="AD440" s="141">
        <v>46179</v>
      </c>
      <c r="AE440" s="102"/>
      <c r="AF440" s="141"/>
      <c r="AG440" s="141"/>
      <c r="AH440" s="107"/>
      <c r="AI440" s="141"/>
      <c r="AJ440" s="141"/>
      <c r="AK440" s="151"/>
      <c r="AL440" s="107"/>
      <c r="AM440" s="107"/>
      <c r="AN440" s="151"/>
      <c r="AO440" s="107"/>
      <c r="AP440" s="107"/>
      <c r="AQ440" s="151"/>
      <c r="AR440" s="107"/>
      <c r="AS440" s="107"/>
      <c r="AT440" s="151"/>
      <c r="AU440" s="107"/>
      <c r="AV440" s="107"/>
      <c r="AW440" s="151"/>
      <c r="AX440" s="107"/>
      <c r="AY440" s="107"/>
      <c r="AZ440" s="107"/>
      <c r="BA440" s="107"/>
      <c r="BB440" s="107"/>
      <c r="BC440" s="107"/>
      <c r="BD440" s="107"/>
      <c r="BE440" s="107"/>
      <c r="BF440" s="107"/>
      <c r="BG440" s="107"/>
      <c r="BH440" s="107"/>
      <c r="BI440" s="143" t="s">
        <v>278</v>
      </c>
      <c r="BJ440" s="139" t="s">
        <v>332</v>
      </c>
      <c r="BK440" s="143" t="s">
        <v>280</v>
      </c>
      <c r="BL440" s="122">
        <v>91</v>
      </c>
      <c r="BM440" s="141">
        <v>46043</v>
      </c>
      <c r="BN440" s="156">
        <v>2160201100</v>
      </c>
      <c r="BO440" s="139">
        <v>378</v>
      </c>
      <c r="BP440" s="141">
        <v>46043</v>
      </c>
      <c r="BQ440" s="153">
        <v>15470392</v>
      </c>
      <c r="BR440" s="120"/>
      <c r="BS440" s="121"/>
      <c r="BT440" s="107"/>
      <c r="BU440" s="107"/>
      <c r="BV440" s="107"/>
      <c r="BW440" s="107"/>
      <c r="BX440" s="107"/>
      <c r="BY440" s="142"/>
      <c r="BZ440" s="151"/>
      <c r="CA440" s="107"/>
      <c r="CB440" s="107"/>
      <c r="CC440" s="151"/>
      <c r="CD440" s="107"/>
      <c r="CE440" s="107"/>
      <c r="CF440" s="108"/>
      <c r="CG440" s="108"/>
      <c r="CH440" s="108"/>
      <c r="CI440" s="108"/>
      <c r="CJ440" s="108"/>
      <c r="CK440" s="108"/>
      <c r="CL440" s="108"/>
      <c r="CM440" s="108"/>
      <c r="CN440" s="108"/>
      <c r="CO440" s="108"/>
      <c r="CP440" s="121"/>
      <c r="CQ440" s="108"/>
      <c r="CR440" s="108"/>
      <c r="CS440" s="159" t="s">
        <v>2396</v>
      </c>
      <c r="CT440" s="149">
        <v>39213360</v>
      </c>
      <c r="CU440" s="139">
        <v>204</v>
      </c>
      <c r="CV440" s="139" t="s">
        <v>759</v>
      </c>
      <c r="CW440" s="107"/>
      <c r="CX440" s="107"/>
      <c r="CY440" s="217">
        <v>8299</v>
      </c>
      <c r="CZ440" s="217" t="s">
        <v>290</v>
      </c>
      <c r="DA440" s="318">
        <f t="shared" si="21"/>
        <v>15470392</v>
      </c>
      <c r="DB440" s="319">
        <f t="shared" si="22"/>
        <v>0</v>
      </c>
      <c r="DC440" s="318">
        <f t="shared" si="23"/>
        <v>0</v>
      </c>
      <c r="DD440" s="107"/>
      <c r="DE440" s="107"/>
      <c r="DF440" s="107"/>
      <c r="DG440" s="107"/>
      <c r="DH440" s="107"/>
      <c r="DI440" s="107"/>
      <c r="DJ440" s="107"/>
      <c r="DK440" s="107"/>
      <c r="DL440" s="107"/>
      <c r="DM440" s="107"/>
      <c r="DN440" s="107"/>
      <c r="DO440" s="107"/>
      <c r="DP440" s="107"/>
      <c r="DQ440" s="107"/>
      <c r="DR440" s="107"/>
      <c r="DS440" s="107"/>
      <c r="DT440" s="107"/>
      <c r="DU440" s="107"/>
      <c r="DV440" s="107"/>
      <c r="DW440" s="107"/>
      <c r="DX440" s="107"/>
      <c r="DY440" s="107"/>
      <c r="DZ440" s="211" t="s">
        <v>2416</v>
      </c>
      <c r="EA440" s="334" t="s">
        <v>275</v>
      </c>
      <c r="EB440" s="154" t="e">
        <v>#N/A</v>
      </c>
      <c r="EC440" s="142" t="s">
        <v>288</v>
      </c>
    </row>
    <row r="441" spans="1:133" hidden="1" x14ac:dyDescent="0.3">
      <c r="A441" s="145"/>
      <c r="B441" s="145" t="s">
        <v>2417</v>
      </c>
      <c r="C441" s="181">
        <v>1234789673</v>
      </c>
      <c r="D441" s="145" t="s">
        <v>2418</v>
      </c>
      <c r="E441" s="145" t="s">
        <v>291</v>
      </c>
      <c r="F441" s="145" t="s">
        <v>310</v>
      </c>
      <c r="G441" s="98">
        <v>46043</v>
      </c>
      <c r="H441" s="104">
        <v>17626473</v>
      </c>
      <c r="I441" s="145" t="s">
        <v>2090</v>
      </c>
      <c r="J441" s="98">
        <v>46043</v>
      </c>
      <c r="K441" s="98">
        <v>46218</v>
      </c>
      <c r="L441" s="145" t="s">
        <v>288</v>
      </c>
      <c r="M441" s="145" t="s">
        <v>288</v>
      </c>
      <c r="N441" s="145" t="s">
        <v>288</v>
      </c>
      <c r="O441" s="122">
        <v>6</v>
      </c>
      <c r="P441" s="104">
        <v>4028908</v>
      </c>
      <c r="Q441" s="150">
        <v>46043</v>
      </c>
      <c r="R441" s="141">
        <v>46081</v>
      </c>
      <c r="S441" s="104">
        <v>3021681</v>
      </c>
      <c r="T441" s="101">
        <v>46082</v>
      </c>
      <c r="U441" s="101">
        <v>46112</v>
      </c>
      <c r="V441" s="104">
        <v>3021681</v>
      </c>
      <c r="W441" s="141">
        <v>46113</v>
      </c>
      <c r="X441" s="141">
        <v>46142</v>
      </c>
      <c r="Y441" s="104">
        <v>3021681</v>
      </c>
      <c r="Z441" s="141">
        <v>46143</v>
      </c>
      <c r="AA441" s="141">
        <v>46173</v>
      </c>
      <c r="AB441" s="104">
        <v>3021681</v>
      </c>
      <c r="AC441" s="141">
        <v>46174</v>
      </c>
      <c r="AD441" s="141">
        <v>46203</v>
      </c>
      <c r="AE441" s="102">
        <v>1510841</v>
      </c>
      <c r="AF441" s="141">
        <v>46204</v>
      </c>
      <c r="AG441" s="141">
        <v>46218</v>
      </c>
      <c r="AH441" s="151"/>
      <c r="AI441" s="107"/>
      <c r="AJ441" s="107"/>
      <c r="AK441" s="151"/>
      <c r="AL441" s="107"/>
      <c r="AM441" s="107"/>
      <c r="AN441" s="151"/>
      <c r="AO441" s="107"/>
      <c r="AP441" s="107"/>
      <c r="AQ441" s="151"/>
      <c r="AR441" s="107"/>
      <c r="AS441" s="107"/>
      <c r="AT441" s="151"/>
      <c r="AU441" s="107"/>
      <c r="AV441" s="107"/>
      <c r="AW441" s="151"/>
      <c r="AX441" s="107"/>
      <c r="AY441" s="107"/>
      <c r="AZ441" s="107"/>
      <c r="BA441" s="107"/>
      <c r="BB441" s="107"/>
      <c r="BC441" s="107"/>
      <c r="BD441" s="107"/>
      <c r="BE441" s="107"/>
      <c r="BF441" s="107"/>
      <c r="BG441" s="107"/>
      <c r="BH441" s="107"/>
      <c r="BI441" s="143" t="s">
        <v>278</v>
      </c>
      <c r="BJ441" s="139" t="s">
        <v>332</v>
      </c>
      <c r="BK441" s="143" t="s">
        <v>280</v>
      </c>
      <c r="BL441" s="122">
        <v>91</v>
      </c>
      <c r="BM441" s="141">
        <v>46043</v>
      </c>
      <c r="BN441" s="156">
        <v>2160201100</v>
      </c>
      <c r="BO441" s="139">
        <v>517</v>
      </c>
      <c r="BP441" s="141">
        <v>46043</v>
      </c>
      <c r="BQ441" s="153">
        <v>17626473</v>
      </c>
      <c r="BR441" s="120"/>
      <c r="BS441" s="121"/>
      <c r="BT441" s="107"/>
      <c r="BU441" s="107"/>
      <c r="BV441" s="107"/>
      <c r="BW441" s="107"/>
      <c r="BX441" s="107"/>
      <c r="BY441" s="142"/>
      <c r="BZ441" s="151"/>
      <c r="CA441" s="107"/>
      <c r="CB441" s="107"/>
      <c r="CC441" s="151"/>
      <c r="CD441" s="107"/>
      <c r="CE441" s="107"/>
      <c r="CF441" s="108"/>
      <c r="CG441" s="108"/>
      <c r="CH441" s="108"/>
      <c r="CI441" s="108"/>
      <c r="CJ441" s="108"/>
      <c r="CK441" s="108"/>
      <c r="CL441" s="108"/>
      <c r="CM441" s="108"/>
      <c r="CN441" s="108"/>
      <c r="CO441" s="108"/>
      <c r="CP441" s="108"/>
      <c r="CQ441" s="108"/>
      <c r="CR441" s="108"/>
      <c r="CS441" s="147" t="s">
        <v>1214</v>
      </c>
      <c r="CT441" s="99">
        <v>1234789673</v>
      </c>
      <c r="CU441" s="139">
        <v>283</v>
      </c>
      <c r="CV441" s="139" t="s">
        <v>766</v>
      </c>
      <c r="CW441" s="107"/>
      <c r="CX441" s="107"/>
      <c r="CY441" s="107">
        <v>6910</v>
      </c>
      <c r="CZ441" s="107" t="s">
        <v>289</v>
      </c>
      <c r="DA441" s="318">
        <f t="shared" si="21"/>
        <v>17626473</v>
      </c>
      <c r="DB441" s="319">
        <f t="shared" si="22"/>
        <v>0</v>
      </c>
      <c r="DC441" s="318">
        <f t="shared" si="23"/>
        <v>0</v>
      </c>
      <c r="DD441" s="107"/>
      <c r="DE441" s="107"/>
      <c r="DF441" s="107"/>
      <c r="DG441" s="107"/>
      <c r="DH441" s="107"/>
      <c r="DI441" s="107"/>
      <c r="DJ441" s="107"/>
      <c r="DK441" s="107"/>
      <c r="DL441" s="107"/>
      <c r="DM441" s="107"/>
      <c r="DN441" s="107"/>
      <c r="DO441" s="107"/>
      <c r="DP441" s="107"/>
      <c r="DQ441" s="107"/>
      <c r="DR441" s="107"/>
      <c r="DS441" s="107"/>
      <c r="DT441" s="107"/>
      <c r="DU441" s="107"/>
      <c r="DV441" s="107"/>
      <c r="DW441" s="107"/>
      <c r="DX441" s="107"/>
      <c r="DY441" s="107"/>
      <c r="DZ441" s="211" t="s">
        <v>2419</v>
      </c>
      <c r="EA441" s="207" t="s">
        <v>281</v>
      </c>
      <c r="EB441" s="154" t="e">
        <v>#N/A</v>
      </c>
      <c r="EC441" s="142" t="s">
        <v>288</v>
      </c>
    </row>
    <row r="442" spans="1:133" hidden="1" x14ac:dyDescent="0.3">
      <c r="A442" s="145"/>
      <c r="B442" s="145" t="s">
        <v>2420</v>
      </c>
      <c r="C442" s="181">
        <v>1110556693</v>
      </c>
      <c r="D442" s="145" t="s">
        <v>893</v>
      </c>
      <c r="E442" s="145" t="s">
        <v>291</v>
      </c>
      <c r="F442" s="145" t="s">
        <v>516</v>
      </c>
      <c r="G442" s="98">
        <v>46043</v>
      </c>
      <c r="H442" s="104">
        <v>17626473</v>
      </c>
      <c r="I442" s="145" t="s">
        <v>2090</v>
      </c>
      <c r="J442" s="98">
        <v>46043</v>
      </c>
      <c r="K442" s="98">
        <v>46218</v>
      </c>
      <c r="L442" s="145" t="s">
        <v>288</v>
      </c>
      <c r="M442" s="145" t="s">
        <v>288</v>
      </c>
      <c r="N442" s="145" t="s">
        <v>288</v>
      </c>
      <c r="O442" s="122">
        <v>6</v>
      </c>
      <c r="P442" s="104">
        <v>4028908</v>
      </c>
      <c r="Q442" s="150">
        <v>46043</v>
      </c>
      <c r="R442" s="141">
        <v>46081</v>
      </c>
      <c r="S442" s="104">
        <v>3021681</v>
      </c>
      <c r="T442" s="101">
        <v>46082</v>
      </c>
      <c r="U442" s="101">
        <v>46112</v>
      </c>
      <c r="V442" s="104">
        <v>3021681</v>
      </c>
      <c r="W442" s="141">
        <v>46113</v>
      </c>
      <c r="X442" s="141">
        <v>46142</v>
      </c>
      <c r="Y442" s="104">
        <v>3021681</v>
      </c>
      <c r="Z442" s="141">
        <v>46143</v>
      </c>
      <c r="AA442" s="141">
        <v>46173</v>
      </c>
      <c r="AB442" s="104">
        <v>3021681</v>
      </c>
      <c r="AC442" s="141">
        <v>46174</v>
      </c>
      <c r="AD442" s="141">
        <v>46203</v>
      </c>
      <c r="AE442" s="102">
        <v>1510841</v>
      </c>
      <c r="AF442" s="141">
        <v>46204</v>
      </c>
      <c r="AG442" s="141">
        <v>46218</v>
      </c>
      <c r="AH442" s="107"/>
      <c r="AI442" s="141"/>
      <c r="AJ442" s="141"/>
      <c r="AK442" s="151"/>
      <c r="AL442" s="107"/>
      <c r="AM442" s="107"/>
      <c r="AN442" s="151"/>
      <c r="AO442" s="107"/>
      <c r="AP442" s="107"/>
      <c r="AQ442" s="151"/>
      <c r="AR442" s="107"/>
      <c r="AS442" s="107"/>
      <c r="AT442" s="151"/>
      <c r="AU442" s="107"/>
      <c r="AV442" s="107"/>
      <c r="AW442" s="151"/>
      <c r="AX442" s="107"/>
      <c r="AY442" s="107"/>
      <c r="AZ442" s="107"/>
      <c r="BA442" s="107"/>
      <c r="BB442" s="107"/>
      <c r="BC442" s="107"/>
      <c r="BD442" s="107"/>
      <c r="BE442" s="107"/>
      <c r="BF442" s="107"/>
      <c r="BG442" s="107"/>
      <c r="BH442" s="107"/>
      <c r="BI442" s="143" t="s">
        <v>278</v>
      </c>
      <c r="BJ442" s="139" t="s">
        <v>332</v>
      </c>
      <c r="BK442" s="143" t="s">
        <v>280</v>
      </c>
      <c r="BL442" s="122">
        <v>91</v>
      </c>
      <c r="BM442" s="141">
        <v>46043</v>
      </c>
      <c r="BN442" s="156">
        <v>2160201100</v>
      </c>
      <c r="BO442" s="139">
        <v>508</v>
      </c>
      <c r="BP442" s="141">
        <v>46043</v>
      </c>
      <c r="BQ442" s="153">
        <v>17626473</v>
      </c>
      <c r="BR442" s="120"/>
      <c r="BS442" s="121"/>
      <c r="BT442" s="107"/>
      <c r="BU442" s="107"/>
      <c r="BV442" s="107"/>
      <c r="BW442" s="107"/>
      <c r="BX442" s="107"/>
      <c r="BY442" s="142"/>
      <c r="BZ442" s="151"/>
      <c r="CA442" s="107"/>
      <c r="CB442" s="107"/>
      <c r="CC442" s="151"/>
      <c r="CD442" s="107"/>
      <c r="CE442" s="107"/>
      <c r="CF442" s="108"/>
      <c r="CG442" s="108"/>
      <c r="CH442" s="108"/>
      <c r="CI442" s="108"/>
      <c r="CJ442" s="108"/>
      <c r="CK442" s="108"/>
      <c r="CL442" s="108"/>
      <c r="CM442" s="108"/>
      <c r="CN442" s="108"/>
      <c r="CO442" s="108"/>
      <c r="CP442" s="121"/>
      <c r="CQ442" s="108"/>
      <c r="CR442" s="108"/>
      <c r="CS442" s="147" t="s">
        <v>2421</v>
      </c>
      <c r="CT442" s="149">
        <v>1110556693</v>
      </c>
      <c r="CU442" s="139">
        <v>283</v>
      </c>
      <c r="CV442" s="139" t="s">
        <v>767</v>
      </c>
      <c r="CW442" s="107"/>
      <c r="CX442" s="107"/>
      <c r="CY442" s="143">
        <v>7490</v>
      </c>
      <c r="CZ442" s="143" t="s">
        <v>290</v>
      </c>
      <c r="DA442" s="318">
        <f t="shared" si="21"/>
        <v>17626473</v>
      </c>
      <c r="DB442" s="319">
        <f t="shared" si="22"/>
        <v>0</v>
      </c>
      <c r="DC442" s="318">
        <f t="shared" si="23"/>
        <v>0</v>
      </c>
      <c r="DD442" s="107"/>
      <c r="DE442" s="107"/>
      <c r="DF442" s="107"/>
      <c r="DG442" s="107"/>
      <c r="DH442" s="107"/>
      <c r="DI442" s="107"/>
      <c r="DJ442" s="107"/>
      <c r="DK442" s="107"/>
      <c r="DL442" s="107"/>
      <c r="DM442" s="107"/>
      <c r="DN442" s="107"/>
      <c r="DO442" s="107"/>
      <c r="DP442" s="107"/>
      <c r="DQ442" s="107"/>
      <c r="DR442" s="107"/>
      <c r="DS442" s="107"/>
      <c r="DT442" s="107"/>
      <c r="DU442" s="107"/>
      <c r="DV442" s="107"/>
      <c r="DW442" s="107"/>
      <c r="DX442" s="107"/>
      <c r="DY442" s="107"/>
      <c r="DZ442" s="211" t="s">
        <v>2422</v>
      </c>
      <c r="EA442" s="207" t="s">
        <v>1078</v>
      </c>
      <c r="EB442" s="154" t="e">
        <v>#N/A</v>
      </c>
      <c r="EC442" s="142" t="s">
        <v>288</v>
      </c>
    </row>
    <row r="443" spans="1:133" hidden="1" x14ac:dyDescent="0.3">
      <c r="A443" s="145"/>
      <c r="B443" s="145" t="s">
        <v>2423</v>
      </c>
      <c r="C443" s="181">
        <v>79975365</v>
      </c>
      <c r="D443" s="107" t="s">
        <v>2424</v>
      </c>
      <c r="E443" s="145" t="s">
        <v>291</v>
      </c>
      <c r="F443" s="145" t="s">
        <v>2425</v>
      </c>
      <c r="G443" s="98">
        <v>46043</v>
      </c>
      <c r="H443" s="104">
        <v>19761449</v>
      </c>
      <c r="I443" s="145" t="s">
        <v>2090</v>
      </c>
      <c r="J443" s="98">
        <v>46043</v>
      </c>
      <c r="K443" s="98">
        <v>46218</v>
      </c>
      <c r="L443" s="145" t="s">
        <v>288</v>
      </c>
      <c r="M443" s="145" t="s">
        <v>288</v>
      </c>
      <c r="N443" s="145" t="s">
        <v>288</v>
      </c>
      <c r="O443" s="122">
        <v>6</v>
      </c>
      <c r="P443" s="104">
        <v>4516903</v>
      </c>
      <c r="Q443" s="150">
        <v>46043</v>
      </c>
      <c r="R443" s="141">
        <v>46081</v>
      </c>
      <c r="S443" s="104">
        <v>3387677</v>
      </c>
      <c r="T443" s="101">
        <v>46082</v>
      </c>
      <c r="U443" s="101">
        <v>46112</v>
      </c>
      <c r="V443" s="104">
        <v>3387677</v>
      </c>
      <c r="W443" s="141">
        <v>46113</v>
      </c>
      <c r="X443" s="141">
        <v>46142</v>
      </c>
      <c r="Y443" s="104">
        <v>3387677</v>
      </c>
      <c r="Z443" s="141">
        <v>46143</v>
      </c>
      <c r="AA443" s="141">
        <v>46173</v>
      </c>
      <c r="AB443" s="104">
        <v>3387677</v>
      </c>
      <c r="AC443" s="141">
        <v>46174</v>
      </c>
      <c r="AD443" s="141">
        <v>46203</v>
      </c>
      <c r="AE443" s="102">
        <v>1693838</v>
      </c>
      <c r="AF443" s="141">
        <v>46204</v>
      </c>
      <c r="AG443" s="141">
        <v>46218</v>
      </c>
      <c r="AH443" s="151"/>
      <c r="AI443" s="107"/>
      <c r="AJ443" s="107"/>
      <c r="AK443" s="151"/>
      <c r="AL443" s="107"/>
      <c r="AM443" s="107"/>
      <c r="AN443" s="151"/>
      <c r="AO443" s="107"/>
      <c r="AP443" s="107"/>
      <c r="AQ443" s="151"/>
      <c r="AR443" s="107"/>
      <c r="AS443" s="107"/>
      <c r="AT443" s="151"/>
      <c r="AU443" s="107"/>
      <c r="AV443" s="107"/>
      <c r="AW443" s="151"/>
      <c r="AX443" s="107"/>
      <c r="AY443" s="107"/>
      <c r="AZ443" s="107"/>
      <c r="BA443" s="107"/>
      <c r="BB443" s="107"/>
      <c r="BC443" s="107"/>
      <c r="BD443" s="107"/>
      <c r="BE443" s="107"/>
      <c r="BF443" s="107"/>
      <c r="BG443" s="107"/>
      <c r="BH443" s="107"/>
      <c r="BI443" s="143" t="s">
        <v>278</v>
      </c>
      <c r="BJ443" s="139" t="s">
        <v>332</v>
      </c>
      <c r="BK443" s="143" t="s">
        <v>280</v>
      </c>
      <c r="BL443" s="122">
        <v>91</v>
      </c>
      <c r="BM443" s="141">
        <v>46043</v>
      </c>
      <c r="BN443" s="156">
        <v>2160201100</v>
      </c>
      <c r="BO443" s="139">
        <v>504</v>
      </c>
      <c r="BP443" s="141">
        <v>46043</v>
      </c>
      <c r="BQ443" s="153">
        <v>19761449</v>
      </c>
      <c r="BR443" s="120"/>
      <c r="BS443" s="121"/>
      <c r="BT443" s="107"/>
      <c r="BU443" s="107"/>
      <c r="BV443" s="107"/>
      <c r="BW443" s="107"/>
      <c r="BX443" s="107"/>
      <c r="BY443" s="142"/>
      <c r="BZ443" s="151"/>
      <c r="CA443" s="107"/>
      <c r="CB443" s="107"/>
      <c r="CC443" s="151"/>
      <c r="CD443" s="107"/>
      <c r="CE443" s="107"/>
      <c r="CF443" s="108"/>
      <c r="CG443" s="108"/>
      <c r="CH443" s="108"/>
      <c r="CI443" s="108"/>
      <c r="CJ443" s="108"/>
      <c r="CK443" s="108"/>
      <c r="CL443" s="108"/>
      <c r="CM443" s="108"/>
      <c r="CN443" s="108"/>
      <c r="CO443" s="108"/>
      <c r="CP443" s="108"/>
      <c r="CQ443" s="108"/>
      <c r="CR443" s="108"/>
      <c r="CS443" s="147" t="s">
        <v>1216</v>
      </c>
      <c r="CT443" s="148">
        <v>79975365</v>
      </c>
      <c r="CU443" s="139">
        <v>283</v>
      </c>
      <c r="CV443" s="139" t="s">
        <v>767</v>
      </c>
      <c r="CW443" s="107"/>
      <c r="CX443" s="107"/>
      <c r="CY443" s="143">
        <v>7490</v>
      </c>
      <c r="CZ443" s="143" t="s">
        <v>290</v>
      </c>
      <c r="DA443" s="318">
        <f t="shared" si="21"/>
        <v>19761449</v>
      </c>
      <c r="DB443" s="319">
        <f t="shared" si="22"/>
        <v>0</v>
      </c>
      <c r="DC443" s="318">
        <f t="shared" si="23"/>
        <v>0</v>
      </c>
      <c r="DD443" s="107"/>
      <c r="DE443" s="107"/>
      <c r="DF443" s="107"/>
      <c r="DG443" s="107"/>
      <c r="DH443" s="107"/>
      <c r="DI443" s="107"/>
      <c r="DJ443" s="107"/>
      <c r="DK443" s="107"/>
      <c r="DL443" s="107"/>
      <c r="DM443" s="107"/>
      <c r="DN443" s="107"/>
      <c r="DO443" s="107"/>
      <c r="DP443" s="107"/>
      <c r="DQ443" s="107"/>
      <c r="DR443" s="107"/>
      <c r="DS443" s="107"/>
      <c r="DT443" s="107"/>
      <c r="DU443" s="107"/>
      <c r="DV443" s="107"/>
      <c r="DW443" s="107"/>
      <c r="DX443" s="107"/>
      <c r="DY443" s="107"/>
      <c r="DZ443" s="211" t="s">
        <v>2426</v>
      </c>
      <c r="EA443" s="207" t="s">
        <v>1078</v>
      </c>
      <c r="EB443" s="154" t="e">
        <v>#N/A</v>
      </c>
      <c r="EC443" s="142" t="s">
        <v>288</v>
      </c>
    </row>
    <row r="444" spans="1:133" hidden="1" x14ac:dyDescent="0.3">
      <c r="A444" s="145" t="s">
        <v>3011</v>
      </c>
      <c r="B444" s="145" t="s">
        <v>2427</v>
      </c>
      <c r="C444" s="181">
        <v>1120358889</v>
      </c>
      <c r="D444" s="145" t="s">
        <v>562</v>
      </c>
      <c r="E444" s="145" t="s">
        <v>292</v>
      </c>
      <c r="F444" s="145" t="s">
        <v>563</v>
      </c>
      <c r="G444" s="98">
        <v>46043</v>
      </c>
      <c r="H444" s="104">
        <v>11758069</v>
      </c>
      <c r="I444" s="145" t="s">
        <v>1086</v>
      </c>
      <c r="J444" s="98">
        <v>46043</v>
      </c>
      <c r="K444" s="98">
        <v>46189</v>
      </c>
      <c r="L444" s="145" t="s">
        <v>288</v>
      </c>
      <c r="M444" s="145" t="s">
        <v>288</v>
      </c>
      <c r="N444" s="145" t="s">
        <v>288</v>
      </c>
      <c r="O444" s="122">
        <v>5</v>
      </c>
      <c r="P444" s="104">
        <v>3279462</v>
      </c>
      <c r="Q444" s="150">
        <v>46043</v>
      </c>
      <c r="R444" s="141">
        <v>46081</v>
      </c>
      <c r="S444" s="104">
        <v>2399606</v>
      </c>
      <c r="T444" s="101">
        <v>46082</v>
      </c>
      <c r="U444" s="101">
        <v>46112</v>
      </c>
      <c r="V444" s="104">
        <v>2079658</v>
      </c>
      <c r="W444" s="141">
        <v>46113</v>
      </c>
      <c r="X444" s="141">
        <v>46138</v>
      </c>
      <c r="Y444" s="104"/>
      <c r="Z444" s="141">
        <v>46143</v>
      </c>
      <c r="AA444" s="141">
        <v>46173</v>
      </c>
      <c r="AB444" s="104"/>
      <c r="AC444" s="141">
        <v>46174</v>
      </c>
      <c r="AD444" s="141">
        <v>46189</v>
      </c>
      <c r="AE444" s="102"/>
      <c r="AF444" s="141"/>
      <c r="AG444" s="141"/>
      <c r="AH444" s="107"/>
      <c r="AI444" s="141"/>
      <c r="AJ444" s="141"/>
      <c r="AK444" s="151"/>
      <c r="AL444" s="107"/>
      <c r="AM444" s="107"/>
      <c r="AN444" s="151"/>
      <c r="AO444" s="107"/>
      <c r="AP444" s="107"/>
      <c r="AQ444" s="151"/>
      <c r="AR444" s="107"/>
      <c r="AS444" s="107"/>
      <c r="AT444" s="151"/>
      <c r="AU444" s="107"/>
      <c r="AV444" s="107"/>
      <c r="AW444" s="151"/>
      <c r="AX444" s="107"/>
      <c r="AY444" s="107"/>
      <c r="AZ444" s="107"/>
      <c r="BA444" s="107"/>
      <c r="BB444" s="107"/>
      <c r="BC444" s="107"/>
      <c r="BD444" s="107"/>
      <c r="BE444" s="107"/>
      <c r="BF444" s="107"/>
      <c r="BG444" s="107"/>
      <c r="BH444" s="107"/>
      <c r="BI444" s="143" t="s">
        <v>278</v>
      </c>
      <c r="BJ444" s="139" t="s">
        <v>332</v>
      </c>
      <c r="BK444" s="143" t="s">
        <v>280</v>
      </c>
      <c r="BL444" s="122">
        <v>91</v>
      </c>
      <c r="BM444" s="141">
        <v>46043</v>
      </c>
      <c r="BN444" s="156">
        <v>2160201100</v>
      </c>
      <c r="BO444" s="139">
        <v>509</v>
      </c>
      <c r="BP444" s="141">
        <v>46043</v>
      </c>
      <c r="BQ444" s="153">
        <v>11758069</v>
      </c>
      <c r="BR444" s="120"/>
      <c r="BS444" s="121"/>
      <c r="BT444" s="107"/>
      <c r="BU444" s="107"/>
      <c r="BV444" s="107"/>
      <c r="BW444" s="107"/>
      <c r="BX444" s="107"/>
      <c r="BY444" s="142"/>
      <c r="BZ444" s="151"/>
      <c r="CA444" s="107"/>
      <c r="CB444" s="107"/>
      <c r="CC444" s="151"/>
      <c r="CD444" s="107"/>
      <c r="CE444" s="107"/>
      <c r="CF444" s="108"/>
      <c r="CG444" s="108"/>
      <c r="CH444" s="108"/>
      <c r="CI444" s="108"/>
      <c r="CJ444" s="108"/>
      <c r="CK444" s="108"/>
      <c r="CL444" s="108"/>
      <c r="CM444" s="108"/>
      <c r="CN444" s="108"/>
      <c r="CO444" s="108"/>
      <c r="CP444" s="121"/>
      <c r="CQ444" s="108"/>
      <c r="CR444" s="108"/>
      <c r="CS444" s="147" t="s">
        <v>2428</v>
      </c>
      <c r="CT444" s="149">
        <v>1120358889.4000001</v>
      </c>
      <c r="CU444" s="139">
        <v>283</v>
      </c>
      <c r="CV444" s="139" t="s">
        <v>774</v>
      </c>
      <c r="CW444" s="107"/>
      <c r="CX444" s="107"/>
      <c r="CY444" s="143">
        <v>8299</v>
      </c>
      <c r="CZ444" s="143" t="s">
        <v>808</v>
      </c>
      <c r="DA444" s="318">
        <f t="shared" si="21"/>
        <v>7758726</v>
      </c>
      <c r="DB444" s="319">
        <f t="shared" si="22"/>
        <v>3999343</v>
      </c>
      <c r="DC444" s="318">
        <f t="shared" si="23"/>
        <v>3999343</v>
      </c>
      <c r="DD444" s="107"/>
      <c r="DE444" s="107"/>
      <c r="DF444" s="107"/>
      <c r="DG444" s="107"/>
      <c r="DH444" s="107"/>
      <c r="DI444" s="107"/>
      <c r="DJ444" s="107"/>
      <c r="DK444" s="107"/>
      <c r="DL444" s="107"/>
      <c r="DM444" s="107"/>
      <c r="DN444" s="107"/>
      <c r="DO444" s="107"/>
      <c r="DP444" s="107"/>
      <c r="DQ444" s="107"/>
      <c r="DR444" s="107"/>
      <c r="DS444" s="107"/>
      <c r="DT444" s="107"/>
      <c r="DU444" s="107"/>
      <c r="DV444" s="107"/>
      <c r="DW444" s="107"/>
      <c r="DX444" s="107"/>
      <c r="DY444" s="107"/>
      <c r="DZ444" s="211" t="s">
        <v>2429</v>
      </c>
      <c r="EA444" s="207" t="s">
        <v>278</v>
      </c>
      <c r="EB444" s="154" t="e">
        <v>#N/A</v>
      </c>
      <c r="EC444" s="142" t="s">
        <v>288</v>
      </c>
    </row>
    <row r="445" spans="1:133" hidden="1" x14ac:dyDescent="0.3">
      <c r="A445" s="145"/>
      <c r="B445" s="145" t="s">
        <v>2430</v>
      </c>
      <c r="C445" s="181">
        <v>1121957218</v>
      </c>
      <c r="D445" s="199" t="s">
        <v>567</v>
      </c>
      <c r="E445" s="145" t="s">
        <v>291</v>
      </c>
      <c r="F445" s="145" t="s">
        <v>560</v>
      </c>
      <c r="G445" s="98">
        <v>46043</v>
      </c>
      <c r="H445" s="104">
        <v>17626473</v>
      </c>
      <c r="I445" s="145" t="s">
        <v>2090</v>
      </c>
      <c r="J445" s="98">
        <v>46043</v>
      </c>
      <c r="K445" s="98">
        <v>46218</v>
      </c>
      <c r="L445" s="145" t="s">
        <v>288</v>
      </c>
      <c r="M445" s="145" t="s">
        <v>288</v>
      </c>
      <c r="N445" s="145" t="s">
        <v>288</v>
      </c>
      <c r="O445" s="122">
        <v>6</v>
      </c>
      <c r="P445" s="104">
        <v>4028908</v>
      </c>
      <c r="Q445" s="150">
        <v>46043</v>
      </c>
      <c r="R445" s="141">
        <v>46081</v>
      </c>
      <c r="S445" s="104">
        <v>3021681</v>
      </c>
      <c r="T445" s="101">
        <v>46082</v>
      </c>
      <c r="U445" s="101">
        <v>46112</v>
      </c>
      <c r="V445" s="104">
        <v>3021681</v>
      </c>
      <c r="W445" s="141">
        <v>46113</v>
      </c>
      <c r="X445" s="141">
        <v>46142</v>
      </c>
      <c r="Y445" s="104">
        <v>3021681</v>
      </c>
      <c r="Z445" s="141">
        <v>46143</v>
      </c>
      <c r="AA445" s="141">
        <v>46173</v>
      </c>
      <c r="AB445" s="104">
        <v>3021681</v>
      </c>
      <c r="AC445" s="141">
        <v>46174</v>
      </c>
      <c r="AD445" s="141">
        <v>46203</v>
      </c>
      <c r="AE445" s="102">
        <v>1510841</v>
      </c>
      <c r="AF445" s="141">
        <v>46204</v>
      </c>
      <c r="AG445" s="141">
        <v>46218</v>
      </c>
      <c r="AH445" s="151"/>
      <c r="AI445" s="107"/>
      <c r="AJ445" s="107"/>
      <c r="AK445" s="151"/>
      <c r="AL445" s="107"/>
      <c r="AM445" s="107"/>
      <c r="AN445" s="151"/>
      <c r="AO445" s="107"/>
      <c r="AP445" s="107"/>
      <c r="AQ445" s="151"/>
      <c r="AR445" s="107"/>
      <c r="AS445" s="107"/>
      <c r="AT445" s="151"/>
      <c r="AU445" s="107"/>
      <c r="AV445" s="107"/>
      <c r="AW445" s="151"/>
      <c r="AX445" s="107"/>
      <c r="AY445" s="107"/>
      <c r="AZ445" s="107"/>
      <c r="BA445" s="107"/>
      <c r="BB445" s="107"/>
      <c r="BC445" s="107"/>
      <c r="BD445" s="107"/>
      <c r="BE445" s="107"/>
      <c r="BF445" s="107"/>
      <c r="BG445" s="107"/>
      <c r="BH445" s="107"/>
      <c r="BI445" s="143" t="s">
        <v>278</v>
      </c>
      <c r="BJ445" s="139" t="s">
        <v>332</v>
      </c>
      <c r="BK445" s="143" t="s">
        <v>280</v>
      </c>
      <c r="BL445" s="122">
        <v>91</v>
      </c>
      <c r="BM445" s="141">
        <v>46043</v>
      </c>
      <c r="BN445" s="156">
        <v>2160201100</v>
      </c>
      <c r="BO445" s="139">
        <v>514</v>
      </c>
      <c r="BP445" s="141">
        <v>46043</v>
      </c>
      <c r="BQ445" s="153">
        <v>17626473</v>
      </c>
      <c r="BR445" s="120"/>
      <c r="BS445" s="121"/>
      <c r="BT445" s="107"/>
      <c r="BU445" s="107"/>
      <c r="BV445" s="107"/>
      <c r="BW445" s="107"/>
      <c r="BX445" s="107"/>
      <c r="BY445" s="142"/>
      <c r="BZ445" s="151"/>
      <c r="CA445" s="107"/>
      <c r="CB445" s="107"/>
      <c r="CC445" s="151"/>
      <c r="CD445" s="107"/>
      <c r="CE445" s="107"/>
      <c r="CF445" s="108"/>
      <c r="CG445" s="108"/>
      <c r="CH445" s="108"/>
      <c r="CI445" s="108"/>
      <c r="CJ445" s="108"/>
      <c r="CK445" s="108"/>
      <c r="CL445" s="108"/>
      <c r="CM445" s="108"/>
      <c r="CN445" s="108"/>
      <c r="CO445" s="108"/>
      <c r="CP445" s="108"/>
      <c r="CQ445" s="108"/>
      <c r="CR445" s="108"/>
      <c r="CS445" s="147" t="s">
        <v>2431</v>
      </c>
      <c r="CT445" s="148">
        <v>1121957218</v>
      </c>
      <c r="CU445" s="139">
        <v>283</v>
      </c>
      <c r="CV445" s="139" t="s">
        <v>774</v>
      </c>
      <c r="CW445" s="107"/>
      <c r="CX445" s="107"/>
      <c r="CY445" s="143">
        <v>8211</v>
      </c>
      <c r="CZ445" s="143" t="s">
        <v>290</v>
      </c>
      <c r="DA445" s="318">
        <f t="shared" si="21"/>
        <v>17626473</v>
      </c>
      <c r="DB445" s="319">
        <f t="shared" si="22"/>
        <v>0</v>
      </c>
      <c r="DC445" s="318">
        <f t="shared" si="23"/>
        <v>0</v>
      </c>
      <c r="DD445" s="107"/>
      <c r="DE445" s="107"/>
      <c r="DF445" s="107"/>
      <c r="DG445" s="107"/>
      <c r="DH445" s="107"/>
      <c r="DI445" s="107"/>
      <c r="DJ445" s="107"/>
      <c r="DK445" s="107"/>
      <c r="DL445" s="107"/>
      <c r="DM445" s="107"/>
      <c r="DN445" s="107"/>
      <c r="DO445" s="107"/>
      <c r="DP445" s="107"/>
      <c r="DQ445" s="107"/>
      <c r="DR445" s="107"/>
      <c r="DS445" s="107"/>
      <c r="DT445" s="107"/>
      <c r="DU445" s="107"/>
      <c r="DV445" s="107"/>
      <c r="DW445" s="107"/>
      <c r="DX445" s="107"/>
      <c r="DY445" s="107"/>
      <c r="DZ445" s="211" t="s">
        <v>2432</v>
      </c>
      <c r="EA445" s="160" t="s">
        <v>278</v>
      </c>
      <c r="EB445" s="154" t="e">
        <v>#N/A</v>
      </c>
      <c r="EC445" s="142" t="s">
        <v>288</v>
      </c>
    </row>
    <row r="446" spans="1:133" hidden="1" x14ac:dyDescent="0.3">
      <c r="A446" s="145"/>
      <c r="B446" s="145" t="s">
        <v>2433</v>
      </c>
      <c r="C446" s="181">
        <v>1118536819</v>
      </c>
      <c r="D446" s="145" t="s">
        <v>569</v>
      </c>
      <c r="E446" s="145" t="s">
        <v>291</v>
      </c>
      <c r="F446" s="145" t="s">
        <v>1994</v>
      </c>
      <c r="G446" s="98">
        <v>46043</v>
      </c>
      <c r="H446" s="104">
        <v>23878423</v>
      </c>
      <c r="I446" s="145" t="s">
        <v>2090</v>
      </c>
      <c r="J446" s="98">
        <v>46043</v>
      </c>
      <c r="K446" s="98">
        <v>46218</v>
      </c>
      <c r="L446" s="145" t="s">
        <v>288</v>
      </c>
      <c r="M446" s="145" t="s">
        <v>288</v>
      </c>
      <c r="N446" s="145" t="s">
        <v>288</v>
      </c>
      <c r="O446" s="122">
        <v>6</v>
      </c>
      <c r="P446" s="104">
        <v>5457925</v>
      </c>
      <c r="Q446" s="150">
        <v>46043</v>
      </c>
      <c r="R446" s="141">
        <v>46081</v>
      </c>
      <c r="S446" s="104">
        <v>4093444</v>
      </c>
      <c r="T446" s="101">
        <v>46082</v>
      </c>
      <c r="U446" s="101">
        <v>46112</v>
      </c>
      <c r="V446" s="104">
        <v>4093444</v>
      </c>
      <c r="W446" s="141">
        <v>46113</v>
      </c>
      <c r="X446" s="141">
        <v>46142</v>
      </c>
      <c r="Y446" s="104">
        <v>4093444</v>
      </c>
      <c r="Z446" s="141">
        <v>46143</v>
      </c>
      <c r="AA446" s="141">
        <v>46173</v>
      </c>
      <c r="AB446" s="104">
        <v>4093444</v>
      </c>
      <c r="AC446" s="141">
        <v>46174</v>
      </c>
      <c r="AD446" s="141">
        <v>46203</v>
      </c>
      <c r="AE446" s="102">
        <v>2046722</v>
      </c>
      <c r="AF446" s="141">
        <v>46204</v>
      </c>
      <c r="AG446" s="141">
        <v>46218</v>
      </c>
      <c r="AH446" s="107"/>
      <c r="AI446" s="141"/>
      <c r="AJ446" s="141"/>
      <c r="AK446" s="151"/>
      <c r="AL446" s="107"/>
      <c r="AM446" s="107"/>
      <c r="AN446" s="151"/>
      <c r="AO446" s="107"/>
      <c r="AP446" s="107"/>
      <c r="AQ446" s="151"/>
      <c r="AR446" s="107"/>
      <c r="AS446" s="107"/>
      <c r="AT446" s="151"/>
      <c r="AU446" s="107"/>
      <c r="AV446" s="107"/>
      <c r="AW446" s="151"/>
      <c r="AX446" s="107"/>
      <c r="AY446" s="107"/>
      <c r="AZ446" s="107"/>
      <c r="BA446" s="107"/>
      <c r="BB446" s="107"/>
      <c r="BC446" s="107"/>
      <c r="BD446" s="107"/>
      <c r="BE446" s="107"/>
      <c r="BF446" s="107"/>
      <c r="BG446" s="107"/>
      <c r="BH446" s="107"/>
      <c r="BI446" s="138" t="s">
        <v>703</v>
      </c>
      <c r="BJ446" s="138" t="s">
        <v>712</v>
      </c>
      <c r="BK446" s="138" t="s">
        <v>280</v>
      </c>
      <c r="BL446" s="122">
        <v>36</v>
      </c>
      <c r="BM446" s="141">
        <v>46036</v>
      </c>
      <c r="BN446" s="156">
        <v>231637167</v>
      </c>
      <c r="BO446" s="139">
        <v>522</v>
      </c>
      <c r="BP446" s="141">
        <v>46043</v>
      </c>
      <c r="BQ446" s="153">
        <v>23878423</v>
      </c>
      <c r="BR446" s="120"/>
      <c r="BS446" s="121"/>
      <c r="BT446" s="107"/>
      <c r="BU446" s="107"/>
      <c r="BV446" s="107"/>
      <c r="BW446" s="107"/>
      <c r="BX446" s="107"/>
      <c r="BY446" s="142"/>
      <c r="BZ446" s="151"/>
      <c r="CA446" s="107"/>
      <c r="CB446" s="107"/>
      <c r="CC446" s="151"/>
      <c r="CD446" s="107"/>
      <c r="CE446" s="107"/>
      <c r="CF446" s="108"/>
      <c r="CG446" s="108"/>
      <c r="CH446" s="108"/>
      <c r="CI446" s="108"/>
      <c r="CJ446" s="108"/>
      <c r="CK446" s="108"/>
      <c r="CL446" s="108"/>
      <c r="CM446" s="108"/>
      <c r="CN446" s="108"/>
      <c r="CO446" s="108"/>
      <c r="CP446" s="121"/>
      <c r="CQ446" s="108"/>
      <c r="CR446" s="108"/>
      <c r="CS446" s="147" t="s">
        <v>2434</v>
      </c>
      <c r="CT446" s="149">
        <v>1118536819</v>
      </c>
      <c r="CU446" s="139">
        <v>518</v>
      </c>
      <c r="CV446" s="139" t="s">
        <v>775</v>
      </c>
      <c r="CW446" s="107"/>
      <c r="CX446" s="107"/>
      <c r="CY446" s="143">
        <v>8560</v>
      </c>
      <c r="CZ446" s="143" t="s">
        <v>289</v>
      </c>
      <c r="DA446" s="318">
        <f t="shared" si="21"/>
        <v>23878423</v>
      </c>
      <c r="DB446" s="319">
        <f t="shared" si="22"/>
        <v>0</v>
      </c>
      <c r="DC446" s="318">
        <f t="shared" si="23"/>
        <v>0</v>
      </c>
      <c r="DD446" s="107"/>
      <c r="DE446" s="107"/>
      <c r="DF446" s="107"/>
      <c r="DG446" s="107"/>
      <c r="DH446" s="107"/>
      <c r="DI446" s="107"/>
      <c r="DJ446" s="107"/>
      <c r="DK446" s="107"/>
      <c r="DL446" s="107"/>
      <c r="DM446" s="107"/>
      <c r="DN446" s="107"/>
      <c r="DO446" s="107"/>
      <c r="DP446" s="107"/>
      <c r="DQ446" s="107"/>
      <c r="DR446" s="107"/>
      <c r="DS446" s="107"/>
      <c r="DT446" s="107"/>
      <c r="DU446" s="107"/>
      <c r="DV446" s="107"/>
      <c r="DW446" s="107"/>
      <c r="DX446" s="107"/>
      <c r="DY446" s="107"/>
      <c r="DZ446" s="140" t="s">
        <v>2435</v>
      </c>
      <c r="EA446" s="207"/>
      <c r="EB446" s="154" t="e">
        <v>#N/A</v>
      </c>
      <c r="EC446" s="142" t="s">
        <v>288</v>
      </c>
    </row>
    <row r="447" spans="1:133" hidden="1" x14ac:dyDescent="0.3">
      <c r="A447" s="145"/>
      <c r="B447" s="145" t="s">
        <v>2436</v>
      </c>
      <c r="C447" s="181">
        <v>1121852564</v>
      </c>
      <c r="D447" s="145" t="s">
        <v>836</v>
      </c>
      <c r="E447" s="145" t="s">
        <v>291</v>
      </c>
      <c r="F447" s="145" t="s">
        <v>2437</v>
      </c>
      <c r="G447" s="98">
        <v>46043</v>
      </c>
      <c r="H447" s="104">
        <v>16599617</v>
      </c>
      <c r="I447" s="145" t="s">
        <v>1086</v>
      </c>
      <c r="J447" s="98">
        <v>46043</v>
      </c>
      <c r="K447" s="98">
        <v>46189</v>
      </c>
      <c r="L447" s="145" t="s">
        <v>288</v>
      </c>
      <c r="M447" s="145" t="s">
        <v>288</v>
      </c>
      <c r="N447" s="145" t="s">
        <v>288</v>
      </c>
      <c r="O447" s="122">
        <v>5</v>
      </c>
      <c r="P447" s="104">
        <v>4629825</v>
      </c>
      <c r="Q447" s="150">
        <v>46043</v>
      </c>
      <c r="R447" s="141">
        <v>46081</v>
      </c>
      <c r="S447" s="104">
        <v>3387677</v>
      </c>
      <c r="T447" s="101">
        <v>46082</v>
      </c>
      <c r="U447" s="101">
        <v>46112</v>
      </c>
      <c r="V447" s="104">
        <v>3387677</v>
      </c>
      <c r="W447" s="141">
        <v>46113</v>
      </c>
      <c r="X447" s="141">
        <v>46142</v>
      </c>
      <c r="Y447" s="104">
        <v>3387677</v>
      </c>
      <c r="Z447" s="141">
        <v>46143</v>
      </c>
      <c r="AA447" s="141">
        <v>46173</v>
      </c>
      <c r="AB447" s="104">
        <v>1806761</v>
      </c>
      <c r="AC447" s="141">
        <v>46174</v>
      </c>
      <c r="AD447" s="141">
        <v>46189</v>
      </c>
      <c r="AE447" s="102"/>
      <c r="AF447" s="141"/>
      <c r="AG447" s="141"/>
      <c r="AH447" s="151"/>
      <c r="AI447" s="107"/>
      <c r="AJ447" s="107"/>
      <c r="AK447" s="151"/>
      <c r="AL447" s="107"/>
      <c r="AM447" s="107"/>
      <c r="AN447" s="151"/>
      <c r="AO447" s="107"/>
      <c r="AP447" s="107"/>
      <c r="AQ447" s="151"/>
      <c r="AR447" s="107"/>
      <c r="AS447" s="107"/>
      <c r="AT447" s="151"/>
      <c r="AU447" s="107"/>
      <c r="AV447" s="107"/>
      <c r="AW447" s="151"/>
      <c r="AX447" s="107"/>
      <c r="AY447" s="107"/>
      <c r="AZ447" s="107"/>
      <c r="BA447" s="107"/>
      <c r="BB447" s="107"/>
      <c r="BC447" s="107"/>
      <c r="BD447" s="107"/>
      <c r="BE447" s="107"/>
      <c r="BF447" s="107"/>
      <c r="BG447" s="107"/>
      <c r="BH447" s="107"/>
      <c r="BI447" s="138" t="s">
        <v>275</v>
      </c>
      <c r="BJ447" s="138" t="s">
        <v>283</v>
      </c>
      <c r="BK447" s="138" t="s">
        <v>276</v>
      </c>
      <c r="BL447" s="122">
        <v>81</v>
      </c>
      <c r="BM447" s="141">
        <v>46043.695810185185</v>
      </c>
      <c r="BN447" s="156">
        <v>217178413</v>
      </c>
      <c r="BO447" s="139">
        <v>322</v>
      </c>
      <c r="BP447" s="141">
        <v>46043</v>
      </c>
      <c r="BQ447" s="153">
        <v>16599617</v>
      </c>
      <c r="BR447" s="120"/>
      <c r="BS447" s="121"/>
      <c r="BT447" s="107"/>
      <c r="BU447" s="107"/>
      <c r="BV447" s="107"/>
      <c r="BW447" s="107"/>
      <c r="BX447" s="107"/>
      <c r="BY447" s="142"/>
      <c r="BZ447" s="151"/>
      <c r="CA447" s="107"/>
      <c r="CB447" s="107"/>
      <c r="CC447" s="151"/>
      <c r="CD447" s="107"/>
      <c r="CE447" s="107"/>
      <c r="CF447" s="108"/>
      <c r="CG447" s="108"/>
      <c r="CH447" s="108"/>
      <c r="CI447" s="108"/>
      <c r="CJ447" s="108"/>
      <c r="CK447" s="108"/>
      <c r="CL447" s="108"/>
      <c r="CM447" s="108"/>
      <c r="CN447" s="108"/>
      <c r="CO447" s="108"/>
      <c r="CP447" s="108"/>
      <c r="CQ447" s="108"/>
      <c r="CR447" s="108"/>
      <c r="CS447" s="177" t="s">
        <v>2438</v>
      </c>
      <c r="CT447" s="148">
        <v>1121852564</v>
      </c>
      <c r="CU447" s="139">
        <v>500</v>
      </c>
      <c r="CV447" s="139" t="s">
        <v>2008</v>
      </c>
      <c r="CW447" s="107"/>
      <c r="CX447" s="107"/>
      <c r="CY447" s="179">
        <v>7010</v>
      </c>
      <c r="CZ447" s="140" t="s">
        <v>290</v>
      </c>
      <c r="DA447" s="318">
        <f t="shared" si="21"/>
        <v>16599617</v>
      </c>
      <c r="DB447" s="319">
        <f t="shared" si="22"/>
        <v>0</v>
      </c>
      <c r="DC447" s="318">
        <f t="shared" si="23"/>
        <v>0</v>
      </c>
      <c r="DD447" s="107"/>
      <c r="DE447" s="107"/>
      <c r="DF447" s="107"/>
      <c r="DG447" s="107"/>
      <c r="DH447" s="107"/>
      <c r="DI447" s="107"/>
      <c r="DJ447" s="107"/>
      <c r="DK447" s="107"/>
      <c r="DL447" s="107"/>
      <c r="DM447" s="107"/>
      <c r="DN447" s="107"/>
      <c r="DO447" s="107"/>
      <c r="DP447" s="107"/>
      <c r="DQ447" s="107"/>
      <c r="DR447" s="107"/>
      <c r="DS447" s="107"/>
      <c r="DT447" s="107"/>
      <c r="DU447" s="107"/>
      <c r="DV447" s="107"/>
      <c r="DW447" s="107"/>
      <c r="DX447" s="107"/>
      <c r="DY447" s="107"/>
      <c r="DZ447" s="140" t="s">
        <v>2439</v>
      </c>
      <c r="EA447" s="160"/>
      <c r="EB447" s="154" t="e">
        <v>#N/A</v>
      </c>
      <c r="EC447" s="142" t="s">
        <v>288</v>
      </c>
    </row>
    <row r="448" spans="1:133" hidden="1" x14ac:dyDescent="0.3">
      <c r="A448" s="145"/>
      <c r="B448" s="145" t="s">
        <v>2440</v>
      </c>
      <c r="C448" s="181">
        <v>86088050</v>
      </c>
      <c r="D448" s="145" t="s">
        <v>837</v>
      </c>
      <c r="E448" s="145" t="s">
        <v>292</v>
      </c>
      <c r="F448" s="145" t="s">
        <v>2441</v>
      </c>
      <c r="G448" s="98">
        <v>46043</v>
      </c>
      <c r="H448" s="104">
        <v>13141364</v>
      </c>
      <c r="I448" s="145" t="s">
        <v>1086</v>
      </c>
      <c r="J448" s="98">
        <v>46043</v>
      </c>
      <c r="K448" s="98">
        <v>46189</v>
      </c>
      <c r="L448" s="145" t="s">
        <v>288</v>
      </c>
      <c r="M448" s="145" t="s">
        <v>288</v>
      </c>
      <c r="N448" s="145" t="s">
        <v>288</v>
      </c>
      <c r="O448" s="122">
        <v>5</v>
      </c>
      <c r="P448" s="104">
        <v>3665278</v>
      </c>
      <c r="Q448" s="150">
        <v>46043</v>
      </c>
      <c r="R448" s="141">
        <v>46081</v>
      </c>
      <c r="S448" s="104">
        <v>2681911</v>
      </c>
      <c r="T448" s="101">
        <v>46082</v>
      </c>
      <c r="U448" s="101">
        <v>46112</v>
      </c>
      <c r="V448" s="104">
        <v>2681911</v>
      </c>
      <c r="W448" s="141">
        <v>46113</v>
      </c>
      <c r="X448" s="141">
        <v>46142</v>
      </c>
      <c r="Y448" s="104">
        <v>2681911</v>
      </c>
      <c r="Z448" s="141">
        <v>46143</v>
      </c>
      <c r="AA448" s="141">
        <v>46173</v>
      </c>
      <c r="AB448" s="104">
        <v>1430353</v>
      </c>
      <c r="AC448" s="141">
        <v>46174</v>
      </c>
      <c r="AD448" s="141">
        <v>46189</v>
      </c>
      <c r="AE448" s="102"/>
      <c r="AF448" s="141"/>
      <c r="AG448" s="141"/>
      <c r="AH448" s="107"/>
      <c r="AI448" s="141"/>
      <c r="AJ448" s="141"/>
      <c r="AK448" s="151"/>
      <c r="AL448" s="107"/>
      <c r="AM448" s="107"/>
      <c r="AN448" s="151"/>
      <c r="AO448" s="107"/>
      <c r="AP448" s="107"/>
      <c r="AQ448" s="151"/>
      <c r="AR448" s="107"/>
      <c r="AS448" s="107"/>
      <c r="AT448" s="151"/>
      <c r="AU448" s="107"/>
      <c r="AV448" s="107"/>
      <c r="AW448" s="151"/>
      <c r="AX448" s="107"/>
      <c r="AY448" s="107"/>
      <c r="AZ448" s="107"/>
      <c r="BA448" s="107"/>
      <c r="BB448" s="107"/>
      <c r="BC448" s="107"/>
      <c r="BD448" s="107"/>
      <c r="BE448" s="107"/>
      <c r="BF448" s="107"/>
      <c r="BG448" s="107"/>
      <c r="BH448" s="107"/>
      <c r="BI448" s="138" t="s">
        <v>275</v>
      </c>
      <c r="BJ448" s="138" t="s">
        <v>283</v>
      </c>
      <c r="BK448" s="138" t="s">
        <v>276</v>
      </c>
      <c r="BL448" s="122">
        <v>81</v>
      </c>
      <c r="BM448" s="141">
        <v>46043.695810185185</v>
      </c>
      <c r="BN448" s="156">
        <v>217178413</v>
      </c>
      <c r="BO448" s="139">
        <v>323</v>
      </c>
      <c r="BP448" s="141">
        <v>46043</v>
      </c>
      <c r="BQ448" s="153">
        <v>13141364</v>
      </c>
      <c r="BR448" s="120"/>
      <c r="BS448" s="121"/>
      <c r="BT448" s="107"/>
      <c r="BU448" s="107"/>
      <c r="BV448" s="107"/>
      <c r="BW448" s="107"/>
      <c r="BX448" s="107"/>
      <c r="BY448" s="142"/>
      <c r="BZ448" s="151"/>
      <c r="CA448" s="107"/>
      <c r="CB448" s="107"/>
      <c r="CC448" s="151"/>
      <c r="CD448" s="107"/>
      <c r="CE448" s="107"/>
      <c r="CF448" s="108"/>
      <c r="CG448" s="108"/>
      <c r="CH448" s="108"/>
      <c r="CI448" s="108"/>
      <c r="CJ448" s="108"/>
      <c r="CK448" s="108"/>
      <c r="CL448" s="108"/>
      <c r="CM448" s="108"/>
      <c r="CN448" s="108"/>
      <c r="CO448" s="108"/>
      <c r="CP448" s="121"/>
      <c r="CQ448" s="108"/>
      <c r="CR448" s="108"/>
      <c r="CS448" s="147" t="s">
        <v>2442</v>
      </c>
      <c r="CT448" s="148">
        <v>86088050</v>
      </c>
      <c r="CU448" s="139">
        <v>500</v>
      </c>
      <c r="CV448" s="139" t="s">
        <v>2008</v>
      </c>
      <c r="CW448" s="107"/>
      <c r="CX448" s="107"/>
      <c r="CY448" s="143">
        <v>7490</v>
      </c>
      <c r="CZ448" s="143" t="s">
        <v>290</v>
      </c>
      <c r="DA448" s="318">
        <f t="shared" si="21"/>
        <v>13141364</v>
      </c>
      <c r="DB448" s="319">
        <f t="shared" si="22"/>
        <v>0</v>
      </c>
      <c r="DC448" s="318">
        <f t="shared" si="23"/>
        <v>0</v>
      </c>
      <c r="DD448" s="107"/>
      <c r="DE448" s="107"/>
      <c r="DF448" s="107"/>
      <c r="DG448" s="107"/>
      <c r="DH448" s="107"/>
      <c r="DI448" s="107"/>
      <c r="DJ448" s="107"/>
      <c r="DK448" s="107"/>
      <c r="DL448" s="107"/>
      <c r="DM448" s="107"/>
      <c r="DN448" s="107"/>
      <c r="DO448" s="107"/>
      <c r="DP448" s="107"/>
      <c r="DQ448" s="107"/>
      <c r="DR448" s="107"/>
      <c r="DS448" s="107"/>
      <c r="DT448" s="107"/>
      <c r="DU448" s="107"/>
      <c r="DV448" s="107"/>
      <c r="DW448" s="107"/>
      <c r="DX448" s="107"/>
      <c r="DY448" s="107"/>
      <c r="DZ448" s="140" t="s">
        <v>2443</v>
      </c>
      <c r="EA448" s="207"/>
      <c r="EB448" s="154" t="e">
        <v>#N/A</v>
      </c>
      <c r="EC448" s="142" t="s">
        <v>288</v>
      </c>
    </row>
    <row r="449" spans="1:133" hidden="1" x14ac:dyDescent="0.3">
      <c r="A449" s="145"/>
      <c r="B449" s="145" t="s">
        <v>2444</v>
      </c>
      <c r="C449" s="181">
        <v>1121831978</v>
      </c>
      <c r="D449" s="145" t="s">
        <v>840</v>
      </c>
      <c r="E449" s="145" t="s">
        <v>291</v>
      </c>
      <c r="F449" s="145" t="s">
        <v>2437</v>
      </c>
      <c r="G449" s="98">
        <v>46043</v>
      </c>
      <c r="H449" s="104">
        <v>16599617</v>
      </c>
      <c r="I449" s="145" t="s">
        <v>1086</v>
      </c>
      <c r="J449" s="98">
        <v>46043</v>
      </c>
      <c r="K449" s="98">
        <v>46189</v>
      </c>
      <c r="L449" s="145" t="s">
        <v>288</v>
      </c>
      <c r="M449" s="145" t="s">
        <v>288</v>
      </c>
      <c r="N449" s="145" t="s">
        <v>288</v>
      </c>
      <c r="O449" s="122">
        <v>5</v>
      </c>
      <c r="P449" s="104">
        <v>4629825</v>
      </c>
      <c r="Q449" s="150">
        <v>46043</v>
      </c>
      <c r="R449" s="141">
        <v>46081</v>
      </c>
      <c r="S449" s="104">
        <v>3387677</v>
      </c>
      <c r="T449" s="101">
        <v>46082</v>
      </c>
      <c r="U449" s="101">
        <v>46112</v>
      </c>
      <c r="V449" s="104">
        <v>3387677</v>
      </c>
      <c r="W449" s="141">
        <v>46113</v>
      </c>
      <c r="X449" s="141">
        <v>46142</v>
      </c>
      <c r="Y449" s="104">
        <v>3387677</v>
      </c>
      <c r="Z449" s="141">
        <v>46143</v>
      </c>
      <c r="AA449" s="141">
        <v>46173</v>
      </c>
      <c r="AB449" s="104">
        <v>1806761</v>
      </c>
      <c r="AC449" s="141">
        <v>46174</v>
      </c>
      <c r="AD449" s="141">
        <v>46189</v>
      </c>
      <c r="AE449" s="102"/>
      <c r="AF449" s="141"/>
      <c r="AG449" s="141"/>
      <c r="AH449" s="151"/>
      <c r="AI449" s="107"/>
      <c r="AJ449" s="107"/>
      <c r="AK449" s="151"/>
      <c r="AL449" s="107"/>
      <c r="AM449" s="107"/>
      <c r="AN449" s="151"/>
      <c r="AO449" s="107"/>
      <c r="AP449" s="107"/>
      <c r="AQ449" s="151"/>
      <c r="AR449" s="107"/>
      <c r="AS449" s="107"/>
      <c r="AT449" s="151"/>
      <c r="AU449" s="107"/>
      <c r="AV449" s="107"/>
      <c r="AW449" s="151"/>
      <c r="AX449" s="107"/>
      <c r="AY449" s="107"/>
      <c r="AZ449" s="107"/>
      <c r="BA449" s="107"/>
      <c r="BB449" s="107"/>
      <c r="BC449" s="107"/>
      <c r="BD449" s="107"/>
      <c r="BE449" s="107"/>
      <c r="BF449" s="107"/>
      <c r="BG449" s="107"/>
      <c r="BH449" s="107"/>
      <c r="BI449" s="138" t="s">
        <v>275</v>
      </c>
      <c r="BJ449" s="138" t="s">
        <v>283</v>
      </c>
      <c r="BK449" s="138" t="s">
        <v>276</v>
      </c>
      <c r="BL449" s="122">
        <v>81</v>
      </c>
      <c r="BM449" s="141">
        <v>46043.695810185185</v>
      </c>
      <c r="BN449" s="156">
        <v>217178413</v>
      </c>
      <c r="BO449" s="139">
        <v>324</v>
      </c>
      <c r="BP449" s="141">
        <v>46043</v>
      </c>
      <c r="BQ449" s="153">
        <v>16599617</v>
      </c>
      <c r="BR449" s="120"/>
      <c r="BS449" s="121"/>
      <c r="BT449" s="107"/>
      <c r="BU449" s="107"/>
      <c r="BV449" s="107"/>
      <c r="BW449" s="107"/>
      <c r="BX449" s="107"/>
      <c r="BY449" s="142"/>
      <c r="BZ449" s="151"/>
      <c r="CA449" s="107"/>
      <c r="CB449" s="107"/>
      <c r="CC449" s="151"/>
      <c r="CD449" s="107"/>
      <c r="CE449" s="107"/>
      <c r="CF449" s="108"/>
      <c r="CG449" s="108"/>
      <c r="CH449" s="108"/>
      <c r="CI449" s="108"/>
      <c r="CJ449" s="108"/>
      <c r="CK449" s="108"/>
      <c r="CL449" s="108"/>
      <c r="CM449" s="108"/>
      <c r="CN449" s="108"/>
      <c r="CO449" s="108"/>
      <c r="CP449" s="108"/>
      <c r="CQ449" s="108"/>
      <c r="CR449" s="108"/>
      <c r="CS449" s="177" t="s">
        <v>2438</v>
      </c>
      <c r="CT449" s="149">
        <v>1121831978</v>
      </c>
      <c r="CU449" s="139">
        <v>500</v>
      </c>
      <c r="CV449" s="139" t="s">
        <v>2008</v>
      </c>
      <c r="CW449" s="107"/>
      <c r="CX449" s="107"/>
      <c r="CY449" s="143">
        <v>6920</v>
      </c>
      <c r="CZ449" s="143" t="s">
        <v>289</v>
      </c>
      <c r="DA449" s="318">
        <f t="shared" si="21"/>
        <v>16599617</v>
      </c>
      <c r="DB449" s="319">
        <f t="shared" si="22"/>
        <v>0</v>
      </c>
      <c r="DC449" s="318">
        <f t="shared" si="23"/>
        <v>0</v>
      </c>
      <c r="DD449" s="107"/>
      <c r="DE449" s="107"/>
      <c r="DF449" s="107"/>
      <c r="DG449" s="107"/>
      <c r="DH449" s="107"/>
      <c r="DI449" s="107"/>
      <c r="DJ449" s="107"/>
      <c r="DK449" s="107"/>
      <c r="DL449" s="107"/>
      <c r="DM449" s="107"/>
      <c r="DN449" s="107"/>
      <c r="DO449" s="107"/>
      <c r="DP449" s="107"/>
      <c r="DQ449" s="107"/>
      <c r="DR449" s="107"/>
      <c r="DS449" s="107"/>
      <c r="DT449" s="107"/>
      <c r="DU449" s="107"/>
      <c r="DV449" s="107"/>
      <c r="DW449" s="107"/>
      <c r="DX449" s="107"/>
      <c r="DY449" s="107"/>
      <c r="DZ449" s="140" t="s">
        <v>2445</v>
      </c>
      <c r="EA449" s="207"/>
      <c r="EB449" s="154" t="e">
        <v>#N/A</v>
      </c>
      <c r="EC449" s="142" t="s">
        <v>288</v>
      </c>
    </row>
    <row r="450" spans="1:133" hidden="1" x14ac:dyDescent="0.3">
      <c r="A450" s="145"/>
      <c r="B450" s="145" t="s">
        <v>2446</v>
      </c>
      <c r="C450" s="181">
        <v>1121913636</v>
      </c>
      <c r="D450" s="145" t="s">
        <v>681</v>
      </c>
      <c r="E450" s="145" t="s">
        <v>291</v>
      </c>
      <c r="F450" s="145" t="s">
        <v>2447</v>
      </c>
      <c r="G450" s="98">
        <v>46043</v>
      </c>
      <c r="H450" s="104">
        <v>23878423</v>
      </c>
      <c r="I450" s="145" t="s">
        <v>2090</v>
      </c>
      <c r="J450" s="98">
        <v>46043</v>
      </c>
      <c r="K450" s="98">
        <v>46218</v>
      </c>
      <c r="L450" s="145" t="s">
        <v>288</v>
      </c>
      <c r="M450" s="145" t="s">
        <v>288</v>
      </c>
      <c r="N450" s="145" t="s">
        <v>288</v>
      </c>
      <c r="O450" s="122">
        <v>6</v>
      </c>
      <c r="P450" s="104">
        <v>5457925</v>
      </c>
      <c r="Q450" s="150">
        <v>46043</v>
      </c>
      <c r="R450" s="141">
        <v>46081</v>
      </c>
      <c r="S450" s="104">
        <v>4093444</v>
      </c>
      <c r="T450" s="101">
        <v>46082</v>
      </c>
      <c r="U450" s="101">
        <v>46112</v>
      </c>
      <c r="V450" s="104">
        <v>4093444</v>
      </c>
      <c r="W450" s="141">
        <v>46113</v>
      </c>
      <c r="X450" s="141">
        <v>46142</v>
      </c>
      <c r="Y450" s="104">
        <v>4093444</v>
      </c>
      <c r="Z450" s="141">
        <v>46143</v>
      </c>
      <c r="AA450" s="141">
        <v>46173</v>
      </c>
      <c r="AB450" s="104">
        <v>4093444</v>
      </c>
      <c r="AC450" s="141">
        <v>46174</v>
      </c>
      <c r="AD450" s="141">
        <v>46203</v>
      </c>
      <c r="AE450" s="102">
        <v>2046722</v>
      </c>
      <c r="AF450" s="141">
        <v>46204</v>
      </c>
      <c r="AG450" s="141">
        <v>46218</v>
      </c>
      <c r="AH450" s="107"/>
      <c r="AI450" s="141"/>
      <c r="AJ450" s="141"/>
      <c r="AK450" s="151"/>
      <c r="AL450" s="107"/>
      <c r="AM450" s="107"/>
      <c r="AN450" s="151"/>
      <c r="AO450" s="107"/>
      <c r="AP450" s="107"/>
      <c r="AQ450" s="151"/>
      <c r="AR450" s="107"/>
      <c r="AS450" s="107"/>
      <c r="AT450" s="151"/>
      <c r="AU450" s="107"/>
      <c r="AV450" s="107"/>
      <c r="AW450" s="151"/>
      <c r="AX450" s="107"/>
      <c r="AY450" s="107"/>
      <c r="AZ450" s="107"/>
      <c r="BA450" s="107"/>
      <c r="BB450" s="107"/>
      <c r="BC450" s="107"/>
      <c r="BD450" s="107"/>
      <c r="BE450" s="107"/>
      <c r="BF450" s="107"/>
      <c r="BG450" s="107"/>
      <c r="BH450" s="107"/>
      <c r="BI450" s="139" t="s">
        <v>273</v>
      </c>
      <c r="BJ450" s="140" t="s">
        <v>819</v>
      </c>
      <c r="BK450" s="146" t="s">
        <v>715</v>
      </c>
      <c r="BL450" s="122">
        <v>90</v>
      </c>
      <c r="BM450" s="141">
        <v>46043</v>
      </c>
      <c r="BN450" s="156">
        <v>189486302</v>
      </c>
      <c r="BO450" s="139">
        <v>352</v>
      </c>
      <c r="BP450" s="141">
        <v>46043</v>
      </c>
      <c r="BQ450" s="153">
        <v>23878423</v>
      </c>
      <c r="BR450" s="120"/>
      <c r="BS450" s="121"/>
      <c r="BT450" s="107"/>
      <c r="BU450" s="107"/>
      <c r="BV450" s="107"/>
      <c r="BW450" s="107"/>
      <c r="BX450" s="107"/>
      <c r="BY450" s="142"/>
      <c r="BZ450" s="151"/>
      <c r="CA450" s="107"/>
      <c r="CB450" s="107"/>
      <c r="CC450" s="151"/>
      <c r="CD450" s="107"/>
      <c r="CE450" s="107"/>
      <c r="CF450" s="108"/>
      <c r="CG450" s="108"/>
      <c r="CH450" s="108"/>
      <c r="CI450" s="108"/>
      <c r="CJ450" s="108"/>
      <c r="CK450" s="108"/>
      <c r="CL450" s="108"/>
      <c r="CM450" s="108"/>
      <c r="CN450" s="108"/>
      <c r="CO450" s="108"/>
      <c r="CP450" s="121"/>
      <c r="CQ450" s="108"/>
      <c r="CR450" s="108"/>
      <c r="CS450" s="133" t="s">
        <v>2448</v>
      </c>
      <c r="CT450" s="148">
        <v>1121913636.2</v>
      </c>
      <c r="CU450" s="139">
        <v>542</v>
      </c>
      <c r="CV450" s="139" t="s">
        <v>1150</v>
      </c>
      <c r="CW450" s="107"/>
      <c r="CX450" s="107"/>
      <c r="CY450" s="143">
        <v>8560</v>
      </c>
      <c r="CZ450" s="143" t="s">
        <v>289</v>
      </c>
      <c r="DA450" s="318">
        <f t="shared" si="21"/>
        <v>23878423</v>
      </c>
      <c r="DB450" s="319">
        <f t="shared" si="22"/>
        <v>0</v>
      </c>
      <c r="DC450" s="318">
        <f t="shared" si="23"/>
        <v>0</v>
      </c>
      <c r="DD450" s="107"/>
      <c r="DE450" s="107"/>
      <c r="DF450" s="107"/>
      <c r="DG450" s="107"/>
      <c r="DH450" s="107"/>
      <c r="DI450" s="107"/>
      <c r="DJ450" s="107"/>
      <c r="DK450" s="107"/>
      <c r="DL450" s="107"/>
      <c r="DM450" s="107"/>
      <c r="DN450" s="107"/>
      <c r="DO450" s="107"/>
      <c r="DP450" s="107"/>
      <c r="DQ450" s="107"/>
      <c r="DR450" s="107"/>
      <c r="DS450" s="107"/>
      <c r="DT450" s="107"/>
      <c r="DU450" s="107"/>
      <c r="DV450" s="107"/>
      <c r="DW450" s="107"/>
      <c r="DX450" s="107"/>
      <c r="DY450" s="107"/>
      <c r="DZ450" s="140" t="s">
        <v>2449</v>
      </c>
      <c r="EA450" s="207"/>
      <c r="EB450" s="154" t="e">
        <v>#N/A</v>
      </c>
      <c r="EC450" s="142" t="s">
        <v>288</v>
      </c>
    </row>
    <row r="451" spans="1:133" hidden="1" x14ac:dyDescent="0.3">
      <c r="A451" s="184"/>
      <c r="B451" s="145" t="s">
        <v>2450</v>
      </c>
      <c r="C451" s="181">
        <v>1003001401</v>
      </c>
      <c r="D451" s="184" t="s">
        <v>2451</v>
      </c>
      <c r="E451" s="145" t="s">
        <v>291</v>
      </c>
      <c r="F451" s="145" t="s">
        <v>2447</v>
      </c>
      <c r="G451" s="98">
        <v>46043</v>
      </c>
      <c r="H451" s="104">
        <v>17626473</v>
      </c>
      <c r="I451" s="145" t="s">
        <v>2090</v>
      </c>
      <c r="J451" s="98">
        <v>46043</v>
      </c>
      <c r="K451" s="98">
        <v>46218</v>
      </c>
      <c r="L451" s="145" t="s">
        <v>288</v>
      </c>
      <c r="M451" s="145" t="s">
        <v>288</v>
      </c>
      <c r="N451" s="145" t="s">
        <v>288</v>
      </c>
      <c r="O451" s="122">
        <v>6</v>
      </c>
      <c r="P451" s="104">
        <v>4028908</v>
      </c>
      <c r="Q451" s="150">
        <v>46043</v>
      </c>
      <c r="R451" s="141">
        <v>46081</v>
      </c>
      <c r="S451" s="104">
        <v>3021681</v>
      </c>
      <c r="T451" s="101">
        <v>46082</v>
      </c>
      <c r="U451" s="101">
        <v>46112</v>
      </c>
      <c r="V451" s="104">
        <v>3021681</v>
      </c>
      <c r="W451" s="141">
        <v>46113</v>
      </c>
      <c r="X451" s="141">
        <v>46142</v>
      </c>
      <c r="Y451" s="104">
        <v>3021681</v>
      </c>
      <c r="Z451" s="141">
        <v>46143</v>
      </c>
      <c r="AA451" s="141">
        <v>46173</v>
      </c>
      <c r="AB451" s="104">
        <v>3021681</v>
      </c>
      <c r="AC451" s="141">
        <v>46174</v>
      </c>
      <c r="AD451" s="141">
        <v>46203</v>
      </c>
      <c r="AE451" s="102">
        <v>1510841</v>
      </c>
      <c r="AF451" s="141">
        <v>46204</v>
      </c>
      <c r="AG451" s="141">
        <v>46218</v>
      </c>
      <c r="AH451" s="151"/>
      <c r="AI451" s="107"/>
      <c r="AJ451" s="107"/>
      <c r="AK451" s="151"/>
      <c r="AL451" s="107"/>
      <c r="AM451" s="107"/>
      <c r="AN451" s="151"/>
      <c r="AO451" s="107"/>
      <c r="AP451" s="107"/>
      <c r="AQ451" s="151"/>
      <c r="AR451" s="107"/>
      <c r="AS451" s="107"/>
      <c r="AT451" s="151"/>
      <c r="AU451" s="107"/>
      <c r="AV451" s="107"/>
      <c r="AW451" s="151"/>
      <c r="AX451" s="107"/>
      <c r="AY451" s="107"/>
      <c r="AZ451" s="107"/>
      <c r="BA451" s="107"/>
      <c r="BB451" s="107"/>
      <c r="BC451" s="107"/>
      <c r="BD451" s="107"/>
      <c r="BE451" s="107"/>
      <c r="BF451" s="107"/>
      <c r="BG451" s="107"/>
      <c r="BH451" s="107"/>
      <c r="BI451" s="139" t="s">
        <v>273</v>
      </c>
      <c r="BJ451" s="140" t="s">
        <v>819</v>
      </c>
      <c r="BK451" s="146" t="s">
        <v>715</v>
      </c>
      <c r="BL451" s="122">
        <v>90</v>
      </c>
      <c r="BM451" s="141">
        <v>46043</v>
      </c>
      <c r="BN451" s="156">
        <v>189486302</v>
      </c>
      <c r="BO451" s="139">
        <v>353</v>
      </c>
      <c r="BP451" s="141">
        <v>46043</v>
      </c>
      <c r="BQ451" s="153">
        <v>17626473</v>
      </c>
      <c r="BR451" s="120"/>
      <c r="BS451" s="121"/>
      <c r="BT451" s="107"/>
      <c r="BU451" s="107"/>
      <c r="BV451" s="107"/>
      <c r="BW451" s="107"/>
      <c r="BX451" s="107"/>
      <c r="BY451" s="142"/>
      <c r="BZ451" s="151"/>
      <c r="CA451" s="107"/>
      <c r="CB451" s="107"/>
      <c r="CC451" s="151"/>
      <c r="CD451" s="107"/>
      <c r="CE451" s="107"/>
      <c r="CF451" s="108"/>
      <c r="CG451" s="108"/>
      <c r="CH451" s="108"/>
      <c r="CI451" s="108"/>
      <c r="CJ451" s="108"/>
      <c r="CK451" s="108"/>
      <c r="CL451" s="108"/>
      <c r="CM451" s="108"/>
      <c r="CN451" s="108"/>
      <c r="CO451" s="108"/>
      <c r="CP451" s="108"/>
      <c r="CQ451" s="108"/>
      <c r="CR451" s="108"/>
      <c r="CS451" s="147" t="s">
        <v>2452</v>
      </c>
      <c r="CT451" s="99">
        <v>1003001401</v>
      </c>
      <c r="CU451" s="139">
        <v>542</v>
      </c>
      <c r="CV451" s="139" t="s">
        <v>1150</v>
      </c>
      <c r="CW451" s="107"/>
      <c r="CX451" s="107"/>
      <c r="CY451" s="145">
        <v>7490</v>
      </c>
      <c r="CZ451" s="140" t="s">
        <v>290</v>
      </c>
      <c r="DA451" s="318">
        <f t="shared" si="21"/>
        <v>17626473</v>
      </c>
      <c r="DB451" s="319">
        <f t="shared" si="22"/>
        <v>0</v>
      </c>
      <c r="DC451" s="318">
        <f t="shared" si="23"/>
        <v>0</v>
      </c>
      <c r="DD451" s="107"/>
      <c r="DE451" s="107"/>
      <c r="DF451" s="107"/>
      <c r="DG451" s="107"/>
      <c r="DH451" s="107"/>
      <c r="DI451" s="107"/>
      <c r="DJ451" s="107"/>
      <c r="DK451" s="107"/>
      <c r="DL451" s="107"/>
      <c r="DM451" s="107"/>
      <c r="DN451" s="107"/>
      <c r="DO451" s="107"/>
      <c r="DP451" s="107"/>
      <c r="DQ451" s="107"/>
      <c r="DR451" s="107"/>
      <c r="DS451" s="107"/>
      <c r="DT451" s="107"/>
      <c r="DU451" s="107"/>
      <c r="DV451" s="107"/>
      <c r="DW451" s="107"/>
      <c r="DX451" s="107"/>
      <c r="DY451" s="107"/>
      <c r="DZ451" s="140" t="s">
        <v>2453</v>
      </c>
      <c r="EA451" s="207"/>
      <c r="EB451" s="154" t="e">
        <v>#N/A</v>
      </c>
      <c r="EC451" s="142" t="s">
        <v>288</v>
      </c>
    </row>
    <row r="452" spans="1:133" hidden="1" x14ac:dyDescent="0.3">
      <c r="A452" s="145"/>
      <c r="B452" s="145" t="s">
        <v>2454</v>
      </c>
      <c r="C452" s="181">
        <v>3802477</v>
      </c>
      <c r="D452" s="145" t="s">
        <v>682</v>
      </c>
      <c r="E452" s="145" t="s">
        <v>291</v>
      </c>
      <c r="F452" s="145" t="s">
        <v>2447</v>
      </c>
      <c r="G452" s="98">
        <v>46043</v>
      </c>
      <c r="H452" s="104">
        <v>17626473</v>
      </c>
      <c r="I452" s="145" t="s">
        <v>2090</v>
      </c>
      <c r="J452" s="98">
        <v>46043</v>
      </c>
      <c r="K452" s="98">
        <v>46218</v>
      </c>
      <c r="L452" s="145" t="s">
        <v>288</v>
      </c>
      <c r="M452" s="145" t="s">
        <v>288</v>
      </c>
      <c r="N452" s="145" t="s">
        <v>288</v>
      </c>
      <c r="O452" s="122">
        <v>6</v>
      </c>
      <c r="P452" s="104">
        <v>4028908</v>
      </c>
      <c r="Q452" s="150">
        <v>46043</v>
      </c>
      <c r="R452" s="141">
        <v>46081</v>
      </c>
      <c r="S452" s="104">
        <v>3021681</v>
      </c>
      <c r="T452" s="101">
        <v>46082</v>
      </c>
      <c r="U452" s="101">
        <v>46112</v>
      </c>
      <c r="V452" s="104">
        <v>3021681</v>
      </c>
      <c r="W452" s="141">
        <v>46113</v>
      </c>
      <c r="X452" s="141">
        <v>46142</v>
      </c>
      <c r="Y452" s="104">
        <v>3021681</v>
      </c>
      <c r="Z452" s="141">
        <v>46143</v>
      </c>
      <c r="AA452" s="141">
        <v>46173</v>
      </c>
      <c r="AB452" s="104">
        <v>3021681</v>
      </c>
      <c r="AC452" s="141">
        <v>46174</v>
      </c>
      <c r="AD452" s="141">
        <v>46203</v>
      </c>
      <c r="AE452" s="102">
        <v>1510841</v>
      </c>
      <c r="AF452" s="141">
        <v>46204</v>
      </c>
      <c r="AG452" s="141">
        <v>46218</v>
      </c>
      <c r="AH452" s="107"/>
      <c r="AI452" s="141"/>
      <c r="AJ452" s="141"/>
      <c r="AK452" s="151"/>
      <c r="AL452" s="107"/>
      <c r="AM452" s="107"/>
      <c r="AN452" s="151"/>
      <c r="AO452" s="107"/>
      <c r="AP452" s="107"/>
      <c r="AQ452" s="151"/>
      <c r="AR452" s="107"/>
      <c r="AS452" s="107"/>
      <c r="AT452" s="151"/>
      <c r="AU452" s="107"/>
      <c r="AV452" s="107"/>
      <c r="AW452" s="151"/>
      <c r="AX452" s="107"/>
      <c r="AY452" s="107"/>
      <c r="AZ452" s="107"/>
      <c r="BA452" s="107"/>
      <c r="BB452" s="107"/>
      <c r="BC452" s="107"/>
      <c r="BD452" s="107"/>
      <c r="BE452" s="107"/>
      <c r="BF452" s="107"/>
      <c r="BG452" s="107"/>
      <c r="BH452" s="107"/>
      <c r="BI452" s="139" t="s">
        <v>273</v>
      </c>
      <c r="BJ452" s="140" t="s">
        <v>819</v>
      </c>
      <c r="BK452" s="146" t="s">
        <v>715</v>
      </c>
      <c r="BL452" s="122">
        <v>90</v>
      </c>
      <c r="BM452" s="141">
        <v>46043</v>
      </c>
      <c r="BN452" s="156">
        <v>189486302</v>
      </c>
      <c r="BO452" s="139">
        <v>354</v>
      </c>
      <c r="BP452" s="141">
        <v>46043</v>
      </c>
      <c r="BQ452" s="153">
        <v>17626473</v>
      </c>
      <c r="BR452" s="120"/>
      <c r="BS452" s="121"/>
      <c r="BT452" s="107"/>
      <c r="BU452" s="107"/>
      <c r="BV452" s="107"/>
      <c r="BW452" s="107"/>
      <c r="BX452" s="107"/>
      <c r="BY452" s="142"/>
      <c r="BZ452" s="151"/>
      <c r="CA452" s="107"/>
      <c r="CB452" s="107"/>
      <c r="CC452" s="151"/>
      <c r="CD452" s="107"/>
      <c r="CE452" s="107"/>
      <c r="CF452" s="108"/>
      <c r="CG452" s="108"/>
      <c r="CH452" s="108"/>
      <c r="CI452" s="108"/>
      <c r="CJ452" s="108"/>
      <c r="CK452" s="108"/>
      <c r="CL452" s="108"/>
      <c r="CM452" s="108"/>
      <c r="CN452" s="108"/>
      <c r="CO452" s="108"/>
      <c r="CP452" s="121"/>
      <c r="CQ452" s="108"/>
      <c r="CR452" s="108"/>
      <c r="CS452" s="147" t="s">
        <v>2455</v>
      </c>
      <c r="CT452" s="99">
        <v>3802477</v>
      </c>
      <c r="CU452" s="139">
        <v>542</v>
      </c>
      <c r="CV452" s="139" t="s">
        <v>1150</v>
      </c>
      <c r="CW452" s="107"/>
      <c r="CX452" s="107"/>
      <c r="CY452" s="143">
        <v>7210</v>
      </c>
      <c r="CZ452" s="143" t="s">
        <v>290</v>
      </c>
      <c r="DA452" s="318">
        <f t="shared" si="21"/>
        <v>17626473</v>
      </c>
      <c r="DB452" s="319">
        <f t="shared" si="22"/>
        <v>0</v>
      </c>
      <c r="DC452" s="318">
        <f t="shared" si="23"/>
        <v>0</v>
      </c>
      <c r="DD452" s="107"/>
      <c r="DE452" s="107"/>
      <c r="DF452" s="107"/>
      <c r="DG452" s="107"/>
      <c r="DH452" s="107"/>
      <c r="DI452" s="107"/>
      <c r="DJ452" s="107"/>
      <c r="DK452" s="107"/>
      <c r="DL452" s="107"/>
      <c r="DM452" s="107"/>
      <c r="DN452" s="107"/>
      <c r="DO452" s="107"/>
      <c r="DP452" s="107"/>
      <c r="DQ452" s="107"/>
      <c r="DR452" s="107"/>
      <c r="DS452" s="107"/>
      <c r="DT452" s="107"/>
      <c r="DU452" s="107"/>
      <c r="DV452" s="107"/>
      <c r="DW452" s="107"/>
      <c r="DX452" s="107"/>
      <c r="DY452" s="107"/>
      <c r="DZ452" s="140" t="s">
        <v>2456</v>
      </c>
      <c r="EA452" s="207"/>
      <c r="EB452" s="154" t="e">
        <v>#N/A</v>
      </c>
      <c r="EC452" s="142" t="s">
        <v>288</v>
      </c>
    </row>
    <row r="453" spans="1:133" hidden="1" x14ac:dyDescent="0.3">
      <c r="A453" s="184"/>
      <c r="B453" s="145" t="s">
        <v>2457</v>
      </c>
      <c r="C453" s="181">
        <v>1110519424</v>
      </c>
      <c r="D453" s="145" t="s">
        <v>683</v>
      </c>
      <c r="E453" s="145" t="s">
        <v>291</v>
      </c>
      <c r="F453" s="145" t="s">
        <v>2447</v>
      </c>
      <c r="G453" s="98">
        <v>46043</v>
      </c>
      <c r="H453" s="104">
        <v>17626473</v>
      </c>
      <c r="I453" s="145" t="s">
        <v>2090</v>
      </c>
      <c r="J453" s="98">
        <v>46043</v>
      </c>
      <c r="K453" s="98">
        <v>46218</v>
      </c>
      <c r="L453" s="145" t="s">
        <v>288</v>
      </c>
      <c r="M453" s="145" t="s">
        <v>288</v>
      </c>
      <c r="N453" s="145" t="s">
        <v>288</v>
      </c>
      <c r="O453" s="122">
        <v>6</v>
      </c>
      <c r="P453" s="104">
        <v>4028908</v>
      </c>
      <c r="Q453" s="150">
        <v>46043</v>
      </c>
      <c r="R453" s="141">
        <v>46081</v>
      </c>
      <c r="S453" s="104">
        <v>3021681</v>
      </c>
      <c r="T453" s="101">
        <v>46082</v>
      </c>
      <c r="U453" s="101">
        <v>46112</v>
      </c>
      <c r="V453" s="104">
        <v>3021681</v>
      </c>
      <c r="W453" s="141">
        <v>46113</v>
      </c>
      <c r="X453" s="141">
        <v>46142</v>
      </c>
      <c r="Y453" s="104">
        <v>3021681</v>
      </c>
      <c r="Z453" s="141">
        <v>46143</v>
      </c>
      <c r="AA453" s="141">
        <v>46173</v>
      </c>
      <c r="AB453" s="104">
        <v>3021681</v>
      </c>
      <c r="AC453" s="141">
        <v>46174</v>
      </c>
      <c r="AD453" s="141">
        <v>46203</v>
      </c>
      <c r="AE453" s="102">
        <v>1510841</v>
      </c>
      <c r="AF453" s="141">
        <v>46204</v>
      </c>
      <c r="AG453" s="141">
        <v>46218</v>
      </c>
      <c r="AH453" s="107"/>
      <c r="AI453" s="141"/>
      <c r="AJ453" s="141"/>
      <c r="AK453" s="151"/>
      <c r="AL453" s="107"/>
      <c r="AM453" s="107"/>
      <c r="AN453" s="151"/>
      <c r="AO453" s="107"/>
      <c r="AP453" s="107"/>
      <c r="AQ453" s="151"/>
      <c r="AR453" s="107"/>
      <c r="AS453" s="107"/>
      <c r="AT453" s="151"/>
      <c r="AU453" s="107"/>
      <c r="AV453" s="107"/>
      <c r="AW453" s="151"/>
      <c r="AX453" s="107"/>
      <c r="AY453" s="107"/>
      <c r="AZ453" s="107"/>
      <c r="BA453" s="107"/>
      <c r="BB453" s="107"/>
      <c r="BC453" s="107"/>
      <c r="BD453" s="107"/>
      <c r="BE453" s="107"/>
      <c r="BF453" s="107"/>
      <c r="BG453" s="107"/>
      <c r="BH453" s="107"/>
      <c r="BI453" s="139" t="s">
        <v>273</v>
      </c>
      <c r="BJ453" s="140" t="s">
        <v>819</v>
      </c>
      <c r="BK453" s="146" t="s">
        <v>715</v>
      </c>
      <c r="BL453" s="122">
        <v>90</v>
      </c>
      <c r="BM453" s="141">
        <v>46043</v>
      </c>
      <c r="BN453" s="156">
        <v>189486302</v>
      </c>
      <c r="BO453" s="139">
        <v>355</v>
      </c>
      <c r="BP453" s="141">
        <v>46043</v>
      </c>
      <c r="BQ453" s="153">
        <v>17626473</v>
      </c>
      <c r="BR453" s="120"/>
      <c r="BS453" s="121"/>
      <c r="BT453" s="107"/>
      <c r="BU453" s="107"/>
      <c r="BV453" s="107"/>
      <c r="BW453" s="107"/>
      <c r="BX453" s="107"/>
      <c r="BY453" s="142"/>
      <c r="BZ453" s="151"/>
      <c r="CA453" s="107"/>
      <c r="CB453" s="107"/>
      <c r="CC453" s="151"/>
      <c r="CD453" s="107"/>
      <c r="CE453" s="107"/>
      <c r="CF453" s="108"/>
      <c r="CG453" s="108"/>
      <c r="CH453" s="108"/>
      <c r="CI453" s="108"/>
      <c r="CJ453" s="108"/>
      <c r="CK453" s="108"/>
      <c r="CL453" s="108"/>
      <c r="CM453" s="108"/>
      <c r="CN453" s="108"/>
      <c r="CO453" s="108"/>
      <c r="CP453" s="121"/>
      <c r="CQ453" s="108"/>
      <c r="CR453" s="108"/>
      <c r="CS453" s="147" t="s">
        <v>2458</v>
      </c>
      <c r="CT453" s="149">
        <v>1110519424</v>
      </c>
      <c r="CU453" s="139">
        <v>542</v>
      </c>
      <c r="CV453" s="139" t="s">
        <v>1150</v>
      </c>
      <c r="CW453" s="107"/>
      <c r="CX453" s="107"/>
      <c r="CY453" s="122">
        <v>8299</v>
      </c>
      <c r="CZ453" s="122" t="s">
        <v>290</v>
      </c>
      <c r="DA453" s="318">
        <f t="shared" si="21"/>
        <v>17626473</v>
      </c>
      <c r="DB453" s="319">
        <f t="shared" si="22"/>
        <v>0</v>
      </c>
      <c r="DC453" s="318">
        <f t="shared" si="23"/>
        <v>0</v>
      </c>
      <c r="DD453" s="107"/>
      <c r="DE453" s="107"/>
      <c r="DF453" s="107"/>
      <c r="DG453" s="107"/>
      <c r="DH453" s="107"/>
      <c r="DI453" s="107"/>
      <c r="DJ453" s="107"/>
      <c r="DK453" s="107"/>
      <c r="DL453" s="107"/>
      <c r="DM453" s="107"/>
      <c r="DN453" s="107"/>
      <c r="DO453" s="107"/>
      <c r="DP453" s="107"/>
      <c r="DQ453" s="107"/>
      <c r="DR453" s="107"/>
      <c r="DS453" s="107"/>
      <c r="DT453" s="107"/>
      <c r="DU453" s="107"/>
      <c r="DV453" s="107"/>
      <c r="DW453" s="107"/>
      <c r="DX453" s="107"/>
      <c r="DY453" s="107"/>
      <c r="DZ453" s="140" t="s">
        <v>2459</v>
      </c>
      <c r="EA453" s="207"/>
      <c r="EB453" s="154" t="e">
        <v>#N/A</v>
      </c>
      <c r="EC453" s="142" t="s">
        <v>288</v>
      </c>
    </row>
    <row r="454" spans="1:133" hidden="1" x14ac:dyDescent="0.3">
      <c r="A454" s="145"/>
      <c r="B454" s="145" t="s">
        <v>2460</v>
      </c>
      <c r="C454" s="183">
        <v>1121962050</v>
      </c>
      <c r="D454" s="107" t="s">
        <v>684</v>
      </c>
      <c r="E454" s="145" t="s">
        <v>292</v>
      </c>
      <c r="F454" s="145" t="s">
        <v>2461</v>
      </c>
      <c r="G454" s="98">
        <v>46043</v>
      </c>
      <c r="H454" s="104">
        <v>15644481</v>
      </c>
      <c r="I454" s="145" t="s">
        <v>2090</v>
      </c>
      <c r="J454" s="98">
        <v>46043</v>
      </c>
      <c r="K454" s="98">
        <v>46218</v>
      </c>
      <c r="L454" s="145" t="s">
        <v>288</v>
      </c>
      <c r="M454" s="145" t="s">
        <v>288</v>
      </c>
      <c r="N454" s="145" t="s">
        <v>288</v>
      </c>
      <c r="O454" s="122">
        <v>6</v>
      </c>
      <c r="P454" s="104">
        <v>3575881</v>
      </c>
      <c r="Q454" s="150">
        <v>46043</v>
      </c>
      <c r="R454" s="141">
        <v>46081</v>
      </c>
      <c r="S454" s="104">
        <v>2681911</v>
      </c>
      <c r="T454" s="101">
        <v>46082</v>
      </c>
      <c r="U454" s="101">
        <v>46112</v>
      </c>
      <c r="V454" s="104">
        <v>2681911</v>
      </c>
      <c r="W454" s="141">
        <v>46113</v>
      </c>
      <c r="X454" s="141">
        <v>46142</v>
      </c>
      <c r="Y454" s="104">
        <v>2681911</v>
      </c>
      <c r="Z454" s="141">
        <v>46143</v>
      </c>
      <c r="AA454" s="141">
        <v>46173</v>
      </c>
      <c r="AB454" s="104">
        <v>2681911</v>
      </c>
      <c r="AC454" s="141">
        <v>46174</v>
      </c>
      <c r="AD454" s="141">
        <v>46203</v>
      </c>
      <c r="AE454" s="102">
        <v>1340956</v>
      </c>
      <c r="AF454" s="141">
        <v>46204</v>
      </c>
      <c r="AG454" s="141">
        <v>46218</v>
      </c>
      <c r="AH454" s="151"/>
      <c r="AI454" s="107"/>
      <c r="AJ454" s="107"/>
      <c r="AK454" s="151"/>
      <c r="AL454" s="107"/>
      <c r="AM454" s="107"/>
      <c r="AN454" s="151"/>
      <c r="AO454" s="107"/>
      <c r="AP454" s="107"/>
      <c r="AQ454" s="151"/>
      <c r="AR454" s="107"/>
      <c r="AS454" s="107"/>
      <c r="AT454" s="151"/>
      <c r="AU454" s="107"/>
      <c r="AV454" s="107"/>
      <c r="AW454" s="151"/>
      <c r="AX454" s="107"/>
      <c r="AY454" s="107"/>
      <c r="AZ454" s="107"/>
      <c r="BA454" s="107"/>
      <c r="BB454" s="107"/>
      <c r="BC454" s="107"/>
      <c r="BD454" s="107"/>
      <c r="BE454" s="107"/>
      <c r="BF454" s="107"/>
      <c r="BG454" s="107"/>
      <c r="BH454" s="107"/>
      <c r="BI454" s="139" t="s">
        <v>273</v>
      </c>
      <c r="BJ454" s="140" t="s">
        <v>819</v>
      </c>
      <c r="BK454" s="146" t="s">
        <v>715</v>
      </c>
      <c r="BL454" s="122">
        <v>90</v>
      </c>
      <c r="BM454" s="141">
        <v>46043</v>
      </c>
      <c r="BN454" s="156">
        <v>189486302</v>
      </c>
      <c r="BO454" s="139">
        <v>356</v>
      </c>
      <c r="BP454" s="141">
        <v>46043</v>
      </c>
      <c r="BQ454" s="153">
        <v>15644481</v>
      </c>
      <c r="BR454" s="120"/>
      <c r="BS454" s="121"/>
      <c r="BT454" s="107"/>
      <c r="BU454" s="107"/>
      <c r="BV454" s="107"/>
      <c r="BW454" s="107"/>
      <c r="BX454" s="107"/>
      <c r="BY454" s="142"/>
      <c r="BZ454" s="151"/>
      <c r="CA454" s="107"/>
      <c r="CB454" s="107"/>
      <c r="CC454" s="151"/>
      <c r="CD454" s="107"/>
      <c r="CE454" s="107"/>
      <c r="CF454" s="108"/>
      <c r="CG454" s="108"/>
      <c r="CH454" s="108"/>
      <c r="CI454" s="108"/>
      <c r="CJ454" s="108"/>
      <c r="CK454" s="108"/>
      <c r="CL454" s="108"/>
      <c r="CM454" s="108"/>
      <c r="CN454" s="108"/>
      <c r="CO454" s="108"/>
      <c r="CP454" s="108"/>
      <c r="CQ454" s="108"/>
      <c r="CR454" s="108"/>
      <c r="CS454" s="147" t="s">
        <v>2462</v>
      </c>
      <c r="CT454" s="109">
        <v>1121962050.5999999</v>
      </c>
      <c r="CU454" s="139">
        <v>542</v>
      </c>
      <c r="CV454" s="139" t="s">
        <v>1150</v>
      </c>
      <c r="CW454" s="107"/>
      <c r="CX454" s="107"/>
      <c r="CY454" s="143">
        <v>7490</v>
      </c>
      <c r="CZ454" s="143" t="s">
        <v>290</v>
      </c>
      <c r="DA454" s="318">
        <f t="shared" si="21"/>
        <v>15644481</v>
      </c>
      <c r="DB454" s="319">
        <f t="shared" si="22"/>
        <v>0</v>
      </c>
      <c r="DC454" s="318">
        <f t="shared" si="23"/>
        <v>0</v>
      </c>
      <c r="DD454" s="107"/>
      <c r="DE454" s="107"/>
      <c r="DF454" s="107"/>
      <c r="DG454" s="107"/>
      <c r="DH454" s="107"/>
      <c r="DI454" s="107"/>
      <c r="DJ454" s="107"/>
      <c r="DK454" s="107"/>
      <c r="DL454" s="107"/>
      <c r="DM454" s="107"/>
      <c r="DN454" s="107"/>
      <c r="DO454" s="107"/>
      <c r="DP454" s="107"/>
      <c r="DQ454" s="107"/>
      <c r="DR454" s="107"/>
      <c r="DS454" s="107"/>
      <c r="DT454" s="107"/>
      <c r="DU454" s="107"/>
      <c r="DV454" s="107"/>
      <c r="DW454" s="107"/>
      <c r="DX454" s="107"/>
      <c r="DY454" s="107"/>
      <c r="DZ454" s="140" t="s">
        <v>2463</v>
      </c>
      <c r="EA454" s="207"/>
      <c r="EB454" s="154" t="e">
        <v>#N/A</v>
      </c>
      <c r="EC454" s="142" t="s">
        <v>288</v>
      </c>
    </row>
    <row r="455" spans="1:133" hidden="1" x14ac:dyDescent="0.3">
      <c r="A455" s="145"/>
      <c r="B455" s="145" t="s">
        <v>2464</v>
      </c>
      <c r="C455" s="181">
        <v>1121856924</v>
      </c>
      <c r="D455" s="145" t="s">
        <v>699</v>
      </c>
      <c r="E455" s="145" t="s">
        <v>291</v>
      </c>
      <c r="F455" s="145" t="s">
        <v>2447</v>
      </c>
      <c r="G455" s="98">
        <v>46043</v>
      </c>
      <c r="H455" s="104">
        <v>31700661</v>
      </c>
      <c r="I455" s="145" t="s">
        <v>2090</v>
      </c>
      <c r="J455" s="98">
        <v>46043</v>
      </c>
      <c r="K455" s="98">
        <v>46218</v>
      </c>
      <c r="L455" s="145" t="s">
        <v>288</v>
      </c>
      <c r="M455" s="145" t="s">
        <v>288</v>
      </c>
      <c r="N455" s="145" t="s">
        <v>288</v>
      </c>
      <c r="O455" s="122">
        <v>6</v>
      </c>
      <c r="P455" s="104">
        <v>7245865</v>
      </c>
      <c r="Q455" s="150">
        <v>46043</v>
      </c>
      <c r="R455" s="141">
        <v>46081</v>
      </c>
      <c r="S455" s="104">
        <v>5434399</v>
      </c>
      <c r="T455" s="101">
        <v>46082</v>
      </c>
      <c r="U455" s="101">
        <v>46112</v>
      </c>
      <c r="V455" s="104">
        <v>5434399</v>
      </c>
      <c r="W455" s="141">
        <v>46113</v>
      </c>
      <c r="X455" s="141">
        <v>46142</v>
      </c>
      <c r="Y455" s="104">
        <v>5434399</v>
      </c>
      <c r="Z455" s="141">
        <v>46143</v>
      </c>
      <c r="AA455" s="141">
        <v>46173</v>
      </c>
      <c r="AB455" s="104">
        <v>5434399</v>
      </c>
      <c r="AC455" s="141">
        <v>46174</v>
      </c>
      <c r="AD455" s="141">
        <v>46203</v>
      </c>
      <c r="AE455" s="102">
        <v>2717200</v>
      </c>
      <c r="AF455" s="141">
        <v>46204</v>
      </c>
      <c r="AG455" s="141">
        <v>46218</v>
      </c>
      <c r="AH455" s="107"/>
      <c r="AI455" s="141"/>
      <c r="AJ455" s="141"/>
      <c r="AK455" s="151"/>
      <c r="AL455" s="107"/>
      <c r="AM455" s="107"/>
      <c r="AN455" s="151"/>
      <c r="AO455" s="107"/>
      <c r="AP455" s="107"/>
      <c r="AQ455" s="151"/>
      <c r="AR455" s="107"/>
      <c r="AS455" s="107"/>
      <c r="AT455" s="151"/>
      <c r="AU455" s="107"/>
      <c r="AV455" s="107"/>
      <c r="AW455" s="151"/>
      <c r="AX455" s="107"/>
      <c r="AY455" s="107"/>
      <c r="AZ455" s="107"/>
      <c r="BA455" s="107"/>
      <c r="BB455" s="107"/>
      <c r="BC455" s="107"/>
      <c r="BD455" s="107"/>
      <c r="BE455" s="107"/>
      <c r="BF455" s="107"/>
      <c r="BG455" s="107"/>
      <c r="BH455" s="107"/>
      <c r="BI455" s="139" t="s">
        <v>273</v>
      </c>
      <c r="BJ455" s="140" t="s">
        <v>819</v>
      </c>
      <c r="BK455" s="146" t="s">
        <v>715</v>
      </c>
      <c r="BL455" s="122">
        <v>90</v>
      </c>
      <c r="BM455" s="141">
        <v>46043</v>
      </c>
      <c r="BN455" s="156">
        <v>189486302</v>
      </c>
      <c r="BO455" s="139">
        <v>357</v>
      </c>
      <c r="BP455" s="141">
        <v>46043</v>
      </c>
      <c r="BQ455" s="153">
        <v>31700661</v>
      </c>
      <c r="BR455" s="120"/>
      <c r="BS455" s="121"/>
      <c r="BT455" s="107"/>
      <c r="BU455" s="107"/>
      <c r="BV455" s="107"/>
      <c r="BW455" s="107"/>
      <c r="BX455" s="107"/>
      <c r="BY455" s="142"/>
      <c r="BZ455" s="151"/>
      <c r="CA455" s="107"/>
      <c r="CB455" s="107"/>
      <c r="CC455" s="151"/>
      <c r="CD455" s="107"/>
      <c r="CE455" s="107"/>
      <c r="CF455" s="108"/>
      <c r="CG455" s="108"/>
      <c r="CH455" s="108"/>
      <c r="CI455" s="108"/>
      <c r="CJ455" s="108"/>
      <c r="CK455" s="108"/>
      <c r="CL455" s="108"/>
      <c r="CM455" s="108"/>
      <c r="CN455" s="108"/>
      <c r="CO455" s="108"/>
      <c r="CP455" s="121"/>
      <c r="CQ455" s="108"/>
      <c r="CR455" s="108"/>
      <c r="CS455" s="147" t="s">
        <v>2465</v>
      </c>
      <c r="CT455" s="148">
        <v>1121856924.4000001</v>
      </c>
      <c r="CU455" s="139">
        <v>542</v>
      </c>
      <c r="CV455" s="139" t="s">
        <v>1150</v>
      </c>
      <c r="CW455" s="107"/>
      <c r="CX455" s="107"/>
      <c r="CY455" s="143">
        <v>7020</v>
      </c>
      <c r="CZ455" s="143" t="s">
        <v>289</v>
      </c>
      <c r="DA455" s="318">
        <f t="shared" si="21"/>
        <v>31700661</v>
      </c>
      <c r="DB455" s="319">
        <f t="shared" si="22"/>
        <v>0</v>
      </c>
      <c r="DC455" s="318">
        <f t="shared" si="23"/>
        <v>0</v>
      </c>
      <c r="DD455" s="107"/>
      <c r="DE455" s="107"/>
      <c r="DF455" s="107"/>
      <c r="DG455" s="107"/>
      <c r="DH455" s="107"/>
      <c r="DI455" s="107"/>
      <c r="DJ455" s="107"/>
      <c r="DK455" s="107"/>
      <c r="DL455" s="107"/>
      <c r="DM455" s="107"/>
      <c r="DN455" s="107"/>
      <c r="DO455" s="107"/>
      <c r="DP455" s="107"/>
      <c r="DQ455" s="107"/>
      <c r="DR455" s="107"/>
      <c r="DS455" s="107"/>
      <c r="DT455" s="107"/>
      <c r="DU455" s="107"/>
      <c r="DV455" s="107"/>
      <c r="DW455" s="107"/>
      <c r="DX455" s="107"/>
      <c r="DY455" s="107"/>
      <c r="DZ455" s="140" t="s">
        <v>2466</v>
      </c>
      <c r="EA455" s="160"/>
      <c r="EB455" s="154" t="e">
        <v>#N/A</v>
      </c>
      <c r="EC455" s="142" t="s">
        <v>288</v>
      </c>
    </row>
    <row r="456" spans="1:133" hidden="1" x14ac:dyDescent="0.3">
      <c r="A456" s="145"/>
      <c r="B456" s="145" t="s">
        <v>2467</v>
      </c>
      <c r="C456" s="181">
        <v>1121819817</v>
      </c>
      <c r="D456" s="145" t="s">
        <v>700</v>
      </c>
      <c r="E456" s="145" t="s">
        <v>291</v>
      </c>
      <c r="F456" s="145" t="s">
        <v>2447</v>
      </c>
      <c r="G456" s="98">
        <v>46043</v>
      </c>
      <c r="H456" s="104">
        <v>23878423</v>
      </c>
      <c r="I456" s="145" t="s">
        <v>2090</v>
      </c>
      <c r="J456" s="98">
        <v>46043</v>
      </c>
      <c r="K456" s="98">
        <v>46218</v>
      </c>
      <c r="L456" s="145" t="s">
        <v>288</v>
      </c>
      <c r="M456" s="145" t="s">
        <v>288</v>
      </c>
      <c r="N456" s="145" t="s">
        <v>288</v>
      </c>
      <c r="O456" s="122">
        <v>6</v>
      </c>
      <c r="P456" s="104">
        <v>5457925</v>
      </c>
      <c r="Q456" s="150">
        <v>46043</v>
      </c>
      <c r="R456" s="141">
        <v>46081</v>
      </c>
      <c r="S456" s="104">
        <v>4093444</v>
      </c>
      <c r="T456" s="101">
        <v>46082</v>
      </c>
      <c r="U456" s="101">
        <v>46112</v>
      </c>
      <c r="V456" s="104">
        <v>4093444</v>
      </c>
      <c r="W456" s="141">
        <v>46113</v>
      </c>
      <c r="X456" s="141">
        <v>46142</v>
      </c>
      <c r="Y456" s="104">
        <v>4093444</v>
      </c>
      <c r="Z456" s="141">
        <v>46143</v>
      </c>
      <c r="AA456" s="141">
        <v>46173</v>
      </c>
      <c r="AB456" s="104">
        <v>4093444</v>
      </c>
      <c r="AC456" s="141">
        <v>46174</v>
      </c>
      <c r="AD456" s="141">
        <v>46203</v>
      </c>
      <c r="AE456" s="102">
        <v>2046722</v>
      </c>
      <c r="AF456" s="141">
        <v>46204</v>
      </c>
      <c r="AG456" s="141">
        <v>46218</v>
      </c>
      <c r="AH456" s="151"/>
      <c r="AI456" s="107"/>
      <c r="AJ456" s="107"/>
      <c r="AK456" s="151"/>
      <c r="AL456" s="107"/>
      <c r="AM456" s="107"/>
      <c r="AN456" s="151"/>
      <c r="AO456" s="107"/>
      <c r="AP456" s="107"/>
      <c r="AQ456" s="151"/>
      <c r="AR456" s="107"/>
      <c r="AS456" s="107"/>
      <c r="AT456" s="151"/>
      <c r="AU456" s="107"/>
      <c r="AV456" s="107"/>
      <c r="AW456" s="151"/>
      <c r="AX456" s="107"/>
      <c r="AY456" s="107"/>
      <c r="AZ456" s="107"/>
      <c r="BA456" s="107"/>
      <c r="BB456" s="107"/>
      <c r="BC456" s="107"/>
      <c r="BD456" s="107"/>
      <c r="BE456" s="107"/>
      <c r="BF456" s="107"/>
      <c r="BG456" s="107"/>
      <c r="BH456" s="107"/>
      <c r="BI456" s="139" t="s">
        <v>273</v>
      </c>
      <c r="BJ456" s="140" t="s">
        <v>819</v>
      </c>
      <c r="BK456" s="146" t="s">
        <v>715</v>
      </c>
      <c r="BL456" s="122">
        <v>90</v>
      </c>
      <c r="BM456" s="141">
        <v>46043</v>
      </c>
      <c r="BN456" s="156">
        <v>189486302</v>
      </c>
      <c r="BO456" s="139">
        <v>358</v>
      </c>
      <c r="BP456" s="141">
        <v>46043</v>
      </c>
      <c r="BQ456" s="153">
        <v>23878423</v>
      </c>
      <c r="BR456" s="120"/>
      <c r="BS456" s="121"/>
      <c r="BT456" s="107"/>
      <c r="BU456" s="107"/>
      <c r="BV456" s="107"/>
      <c r="BW456" s="107"/>
      <c r="BX456" s="107"/>
      <c r="BY456" s="142"/>
      <c r="BZ456" s="151"/>
      <c r="CA456" s="107"/>
      <c r="CB456" s="107"/>
      <c r="CC456" s="151"/>
      <c r="CD456" s="107"/>
      <c r="CE456" s="107"/>
      <c r="CF456" s="108"/>
      <c r="CG456" s="108"/>
      <c r="CH456" s="108"/>
      <c r="CI456" s="108"/>
      <c r="CJ456" s="108"/>
      <c r="CK456" s="108"/>
      <c r="CL456" s="108"/>
      <c r="CM456" s="108"/>
      <c r="CN456" s="108"/>
      <c r="CO456" s="108"/>
      <c r="CP456" s="108"/>
      <c r="CQ456" s="108"/>
      <c r="CR456" s="108"/>
      <c r="CS456" s="147" t="s">
        <v>2468</v>
      </c>
      <c r="CT456" s="149">
        <v>1121819817.7</v>
      </c>
      <c r="CU456" s="139">
        <v>542</v>
      </c>
      <c r="CV456" s="139" t="s">
        <v>1150</v>
      </c>
      <c r="CW456" s="107"/>
      <c r="CX456" s="107"/>
      <c r="CY456" s="143">
        <v>6920</v>
      </c>
      <c r="CZ456" s="143" t="s">
        <v>289</v>
      </c>
      <c r="DA456" s="318">
        <f t="shared" si="21"/>
        <v>23878423</v>
      </c>
      <c r="DB456" s="319">
        <f t="shared" si="22"/>
        <v>0</v>
      </c>
      <c r="DC456" s="318">
        <f t="shared" si="23"/>
        <v>0</v>
      </c>
      <c r="DD456" s="107"/>
      <c r="DE456" s="107"/>
      <c r="DF456" s="107"/>
      <c r="DG456" s="107"/>
      <c r="DH456" s="107"/>
      <c r="DI456" s="107"/>
      <c r="DJ456" s="107"/>
      <c r="DK456" s="107"/>
      <c r="DL456" s="107"/>
      <c r="DM456" s="107"/>
      <c r="DN456" s="107"/>
      <c r="DO456" s="107"/>
      <c r="DP456" s="107"/>
      <c r="DQ456" s="107"/>
      <c r="DR456" s="107"/>
      <c r="DS456" s="107"/>
      <c r="DT456" s="107"/>
      <c r="DU456" s="107"/>
      <c r="DV456" s="107"/>
      <c r="DW456" s="107"/>
      <c r="DX456" s="107"/>
      <c r="DY456" s="107"/>
      <c r="DZ456" s="140" t="s">
        <v>2469</v>
      </c>
      <c r="EA456" s="160"/>
      <c r="EB456" s="154" t="e">
        <v>#N/A</v>
      </c>
      <c r="EC456" s="142" t="s">
        <v>288</v>
      </c>
    </row>
    <row r="457" spans="1:133" hidden="1" x14ac:dyDescent="0.3">
      <c r="A457" s="145"/>
      <c r="B457" s="145" t="s">
        <v>2470</v>
      </c>
      <c r="C457" s="181">
        <v>1067919351</v>
      </c>
      <c r="D457" s="145" t="s">
        <v>1149</v>
      </c>
      <c r="E457" s="145" t="s">
        <v>291</v>
      </c>
      <c r="F457" s="145" t="s">
        <v>2447</v>
      </c>
      <c r="G457" s="98">
        <v>46043</v>
      </c>
      <c r="H457" s="104">
        <v>23878423</v>
      </c>
      <c r="I457" s="145" t="s">
        <v>2090</v>
      </c>
      <c r="J457" s="98">
        <v>46043</v>
      </c>
      <c r="K457" s="98">
        <v>46218</v>
      </c>
      <c r="L457" s="145" t="s">
        <v>288</v>
      </c>
      <c r="M457" s="145" t="s">
        <v>288</v>
      </c>
      <c r="N457" s="145" t="s">
        <v>288</v>
      </c>
      <c r="O457" s="122">
        <v>6</v>
      </c>
      <c r="P457" s="104">
        <v>5457925</v>
      </c>
      <c r="Q457" s="150">
        <v>46043</v>
      </c>
      <c r="R457" s="141">
        <v>46081</v>
      </c>
      <c r="S457" s="104">
        <v>4093444</v>
      </c>
      <c r="T457" s="101">
        <v>46082</v>
      </c>
      <c r="U457" s="101">
        <v>46112</v>
      </c>
      <c r="V457" s="104">
        <v>4093444</v>
      </c>
      <c r="W457" s="141">
        <v>46113</v>
      </c>
      <c r="X457" s="141">
        <v>46142</v>
      </c>
      <c r="Y457" s="104">
        <v>4093444</v>
      </c>
      <c r="Z457" s="141">
        <v>46143</v>
      </c>
      <c r="AA457" s="141">
        <v>46173</v>
      </c>
      <c r="AB457" s="104">
        <v>4093444</v>
      </c>
      <c r="AC457" s="141">
        <v>46174</v>
      </c>
      <c r="AD457" s="141">
        <v>46203</v>
      </c>
      <c r="AE457" s="102">
        <v>2046722</v>
      </c>
      <c r="AF457" s="141">
        <v>46204</v>
      </c>
      <c r="AG457" s="141">
        <v>46218</v>
      </c>
      <c r="AH457" s="107"/>
      <c r="AI457" s="141"/>
      <c r="AJ457" s="141"/>
      <c r="AK457" s="151"/>
      <c r="AL457" s="107"/>
      <c r="AM457" s="107"/>
      <c r="AN457" s="151"/>
      <c r="AO457" s="107"/>
      <c r="AP457" s="107"/>
      <c r="AQ457" s="151"/>
      <c r="AR457" s="107"/>
      <c r="AS457" s="107"/>
      <c r="AT457" s="151"/>
      <c r="AU457" s="107"/>
      <c r="AV457" s="107"/>
      <c r="AW457" s="151"/>
      <c r="AX457" s="107"/>
      <c r="AY457" s="107"/>
      <c r="AZ457" s="107"/>
      <c r="BA457" s="107"/>
      <c r="BB457" s="107"/>
      <c r="BC457" s="107"/>
      <c r="BD457" s="107"/>
      <c r="BE457" s="107"/>
      <c r="BF457" s="107"/>
      <c r="BG457" s="107"/>
      <c r="BH457" s="107"/>
      <c r="BI457" s="139" t="s">
        <v>273</v>
      </c>
      <c r="BJ457" s="140" t="s">
        <v>819</v>
      </c>
      <c r="BK457" s="146" t="s">
        <v>715</v>
      </c>
      <c r="BL457" s="122">
        <v>90</v>
      </c>
      <c r="BM457" s="141">
        <v>46043</v>
      </c>
      <c r="BN457" s="156">
        <v>189486302</v>
      </c>
      <c r="BO457" s="139">
        <v>359</v>
      </c>
      <c r="BP457" s="141">
        <v>46043</v>
      </c>
      <c r="BQ457" s="153">
        <v>23878423</v>
      </c>
      <c r="BR457" s="120"/>
      <c r="BS457" s="121"/>
      <c r="BT457" s="107"/>
      <c r="BU457" s="107"/>
      <c r="BV457" s="107"/>
      <c r="BW457" s="107"/>
      <c r="BX457" s="107"/>
      <c r="BY457" s="142"/>
      <c r="BZ457" s="151"/>
      <c r="CA457" s="107"/>
      <c r="CB457" s="107"/>
      <c r="CC457" s="151"/>
      <c r="CD457" s="107"/>
      <c r="CE457" s="107"/>
      <c r="CF457" s="108"/>
      <c r="CG457" s="108"/>
      <c r="CH457" s="108"/>
      <c r="CI457" s="108"/>
      <c r="CJ457" s="108"/>
      <c r="CK457" s="108"/>
      <c r="CL457" s="108"/>
      <c r="CM457" s="108"/>
      <c r="CN457" s="108"/>
      <c r="CO457" s="108"/>
      <c r="CP457" s="121"/>
      <c r="CQ457" s="108"/>
      <c r="CR457" s="108"/>
      <c r="CS457" s="147" t="s">
        <v>2471</v>
      </c>
      <c r="CT457" s="99">
        <v>1067919351</v>
      </c>
      <c r="CU457" s="139">
        <v>542</v>
      </c>
      <c r="CV457" s="139" t="s">
        <v>1150</v>
      </c>
      <c r="CW457" s="107"/>
      <c r="CX457" s="107"/>
      <c r="CY457" s="143">
        <v>7210</v>
      </c>
      <c r="CZ457" s="143" t="s">
        <v>290</v>
      </c>
      <c r="DA457" s="318">
        <f t="shared" si="21"/>
        <v>23878423</v>
      </c>
      <c r="DB457" s="319">
        <f t="shared" si="22"/>
        <v>0</v>
      </c>
      <c r="DC457" s="318">
        <f t="shared" si="23"/>
        <v>0</v>
      </c>
      <c r="DD457" s="107"/>
      <c r="DE457" s="107"/>
      <c r="DF457" s="107"/>
      <c r="DG457" s="107"/>
      <c r="DH457" s="107"/>
      <c r="DI457" s="107"/>
      <c r="DJ457" s="107"/>
      <c r="DK457" s="107"/>
      <c r="DL457" s="107"/>
      <c r="DM457" s="107"/>
      <c r="DN457" s="107"/>
      <c r="DO457" s="107"/>
      <c r="DP457" s="107"/>
      <c r="DQ457" s="107"/>
      <c r="DR457" s="107"/>
      <c r="DS457" s="107"/>
      <c r="DT457" s="107"/>
      <c r="DU457" s="107"/>
      <c r="DV457" s="107"/>
      <c r="DW457" s="107"/>
      <c r="DX457" s="107"/>
      <c r="DY457" s="107"/>
      <c r="DZ457" s="140" t="s">
        <v>2472</v>
      </c>
      <c r="EA457" s="160"/>
      <c r="EB457" s="154" t="e">
        <v>#N/A</v>
      </c>
      <c r="EC457" s="142" t="s">
        <v>288</v>
      </c>
    </row>
    <row r="458" spans="1:133" hidden="1" x14ac:dyDescent="0.3">
      <c r="A458" s="145"/>
      <c r="B458" s="145" t="s">
        <v>2473</v>
      </c>
      <c r="C458" s="181">
        <v>1122648374</v>
      </c>
      <c r="D458" s="145" t="s">
        <v>616</v>
      </c>
      <c r="E458" s="145" t="s">
        <v>291</v>
      </c>
      <c r="F458" s="145" t="s">
        <v>2042</v>
      </c>
      <c r="G458" s="98">
        <v>46043</v>
      </c>
      <c r="H458" s="104">
        <v>19761449</v>
      </c>
      <c r="I458" s="145" t="s">
        <v>2090</v>
      </c>
      <c r="J458" s="98">
        <v>46043</v>
      </c>
      <c r="K458" s="98">
        <v>46218</v>
      </c>
      <c r="L458" s="145" t="s">
        <v>288</v>
      </c>
      <c r="M458" s="145" t="s">
        <v>288</v>
      </c>
      <c r="N458" s="145" t="s">
        <v>288</v>
      </c>
      <c r="O458" s="122">
        <v>6</v>
      </c>
      <c r="P458" s="104">
        <v>4516903</v>
      </c>
      <c r="Q458" s="150">
        <v>46043</v>
      </c>
      <c r="R458" s="141">
        <v>46081</v>
      </c>
      <c r="S458" s="104">
        <v>3387677</v>
      </c>
      <c r="T458" s="101">
        <v>46082</v>
      </c>
      <c r="U458" s="101">
        <v>46112</v>
      </c>
      <c r="V458" s="104">
        <v>3387677</v>
      </c>
      <c r="W458" s="141">
        <v>46113</v>
      </c>
      <c r="X458" s="141">
        <v>46142</v>
      </c>
      <c r="Y458" s="104">
        <v>3387677</v>
      </c>
      <c r="Z458" s="141">
        <v>46143</v>
      </c>
      <c r="AA458" s="141">
        <v>46173</v>
      </c>
      <c r="AB458" s="104">
        <v>3387677</v>
      </c>
      <c r="AC458" s="141">
        <v>46174</v>
      </c>
      <c r="AD458" s="141">
        <v>46203</v>
      </c>
      <c r="AE458" s="102">
        <v>1693838</v>
      </c>
      <c r="AF458" s="141">
        <v>46204</v>
      </c>
      <c r="AG458" s="141">
        <v>46218</v>
      </c>
      <c r="AH458" s="107"/>
      <c r="AI458" s="141"/>
      <c r="AJ458" s="141"/>
      <c r="AK458" s="151"/>
      <c r="AL458" s="107"/>
      <c r="AM458" s="107"/>
      <c r="AN458" s="151"/>
      <c r="AO458" s="107"/>
      <c r="AP458" s="107"/>
      <c r="AQ458" s="151"/>
      <c r="AR458" s="107"/>
      <c r="AS458" s="107"/>
      <c r="AT458" s="151"/>
      <c r="AU458" s="107"/>
      <c r="AV458" s="107"/>
      <c r="AW458" s="151"/>
      <c r="AX458" s="107"/>
      <c r="AY458" s="107"/>
      <c r="AZ458" s="107"/>
      <c r="BA458" s="107"/>
      <c r="BB458" s="107"/>
      <c r="BC458" s="107"/>
      <c r="BD458" s="107"/>
      <c r="BE458" s="107"/>
      <c r="BF458" s="107"/>
      <c r="BG458" s="107"/>
      <c r="BH458" s="107"/>
      <c r="BI458" s="138" t="s">
        <v>703</v>
      </c>
      <c r="BJ458" s="138" t="s">
        <v>712</v>
      </c>
      <c r="BK458" s="138" t="s">
        <v>280</v>
      </c>
      <c r="BL458" s="122">
        <v>82</v>
      </c>
      <c r="BM458" s="141">
        <v>46043.69835648148</v>
      </c>
      <c r="BN458" s="156">
        <v>39522898</v>
      </c>
      <c r="BO458" s="139">
        <v>343</v>
      </c>
      <c r="BP458" s="141">
        <v>46043</v>
      </c>
      <c r="BQ458" s="153">
        <v>19761449</v>
      </c>
      <c r="BR458" s="120"/>
      <c r="BS458" s="121"/>
      <c r="BT458" s="107"/>
      <c r="BU458" s="107"/>
      <c r="BV458" s="107"/>
      <c r="BW458" s="107"/>
      <c r="BX458" s="107"/>
      <c r="BY458" s="142"/>
      <c r="BZ458" s="151"/>
      <c r="CA458" s="107"/>
      <c r="CB458" s="107"/>
      <c r="CC458" s="151"/>
      <c r="CD458" s="107"/>
      <c r="CE458" s="107"/>
      <c r="CF458" s="108"/>
      <c r="CG458" s="108"/>
      <c r="CH458" s="108"/>
      <c r="CI458" s="108"/>
      <c r="CJ458" s="108"/>
      <c r="CK458" s="108"/>
      <c r="CL458" s="108"/>
      <c r="CM458" s="108"/>
      <c r="CN458" s="108"/>
      <c r="CO458" s="108"/>
      <c r="CP458" s="121"/>
      <c r="CQ458" s="108"/>
      <c r="CR458" s="108"/>
      <c r="CS458" s="147" t="s">
        <v>2474</v>
      </c>
      <c r="CT458" s="148">
        <v>1122648374</v>
      </c>
      <c r="CU458" s="139">
        <v>528</v>
      </c>
      <c r="CV458" s="139" t="s">
        <v>780</v>
      </c>
      <c r="CW458" s="107"/>
      <c r="CX458" s="107"/>
      <c r="CY458" s="143">
        <v>7490</v>
      </c>
      <c r="CZ458" s="143" t="s">
        <v>290</v>
      </c>
      <c r="DA458" s="318">
        <f t="shared" si="21"/>
        <v>19761449</v>
      </c>
      <c r="DB458" s="319">
        <f t="shared" si="22"/>
        <v>0</v>
      </c>
      <c r="DC458" s="318">
        <f t="shared" si="23"/>
        <v>0</v>
      </c>
      <c r="DD458" s="107"/>
      <c r="DE458" s="107"/>
      <c r="DF458" s="107"/>
      <c r="DG458" s="107"/>
      <c r="DH458" s="107"/>
      <c r="DI458" s="107"/>
      <c r="DJ458" s="107"/>
      <c r="DK458" s="107"/>
      <c r="DL458" s="107"/>
      <c r="DM458" s="107"/>
      <c r="DN458" s="107"/>
      <c r="DO458" s="107"/>
      <c r="DP458" s="107"/>
      <c r="DQ458" s="107"/>
      <c r="DR458" s="107"/>
      <c r="DS458" s="107"/>
      <c r="DT458" s="107"/>
      <c r="DU458" s="107"/>
      <c r="DV458" s="107"/>
      <c r="DW458" s="107"/>
      <c r="DX458" s="107"/>
      <c r="DY458" s="107"/>
      <c r="DZ458" s="140" t="s">
        <v>2475</v>
      </c>
      <c r="EA458" s="160"/>
      <c r="EB458" s="154" t="e">
        <v>#N/A</v>
      </c>
      <c r="EC458" s="142" t="s">
        <v>288</v>
      </c>
    </row>
    <row r="459" spans="1:133" hidden="1" x14ac:dyDescent="0.3">
      <c r="A459" s="145" t="s">
        <v>436</v>
      </c>
      <c r="B459" s="145" t="s">
        <v>2476</v>
      </c>
      <c r="C459" s="181"/>
      <c r="D459" s="145" t="s">
        <v>436</v>
      </c>
      <c r="E459" s="145"/>
      <c r="F459" s="145"/>
      <c r="G459" s="98"/>
      <c r="H459" s="104"/>
      <c r="I459" s="145"/>
      <c r="J459" s="98"/>
      <c r="K459" s="98"/>
      <c r="L459" s="145"/>
      <c r="M459" s="145"/>
      <c r="N459" s="145"/>
      <c r="O459" s="122"/>
      <c r="P459" s="104"/>
      <c r="Q459" s="150"/>
      <c r="R459" s="141"/>
      <c r="S459" s="104"/>
      <c r="T459" s="101"/>
      <c r="U459" s="101"/>
      <c r="V459" s="104"/>
      <c r="W459" s="141"/>
      <c r="X459" s="141"/>
      <c r="Y459" s="104"/>
      <c r="Z459" s="141"/>
      <c r="AA459" s="141"/>
      <c r="AB459" s="104"/>
      <c r="AC459" s="141"/>
      <c r="AD459" s="141"/>
      <c r="AE459" s="102"/>
      <c r="AF459" s="141"/>
      <c r="AG459" s="141"/>
      <c r="AH459" s="151"/>
      <c r="AI459" s="107"/>
      <c r="AJ459" s="107"/>
      <c r="AK459" s="151"/>
      <c r="AL459" s="107"/>
      <c r="AM459" s="107"/>
      <c r="AN459" s="151"/>
      <c r="AO459" s="107"/>
      <c r="AP459" s="107"/>
      <c r="AQ459" s="151"/>
      <c r="AR459" s="107"/>
      <c r="AS459" s="107"/>
      <c r="AT459" s="151"/>
      <c r="AU459" s="107"/>
      <c r="AV459" s="107"/>
      <c r="AW459" s="151"/>
      <c r="AX459" s="107"/>
      <c r="AY459" s="107"/>
      <c r="AZ459" s="107"/>
      <c r="BA459" s="107"/>
      <c r="BB459" s="107"/>
      <c r="BC459" s="107"/>
      <c r="BD459" s="107"/>
      <c r="BE459" s="107"/>
      <c r="BF459" s="107"/>
      <c r="BG459" s="107"/>
      <c r="BH459" s="107"/>
      <c r="BI459" s="138"/>
      <c r="BJ459" s="139"/>
      <c r="BK459" s="138"/>
      <c r="BL459" s="122"/>
      <c r="BM459" s="141"/>
      <c r="BN459" s="156"/>
      <c r="BO459" s="139"/>
      <c r="BP459" s="141"/>
      <c r="BQ459" s="153"/>
      <c r="BR459" s="120"/>
      <c r="BS459" s="121"/>
      <c r="BT459" s="107"/>
      <c r="BU459" s="107"/>
      <c r="BV459" s="107"/>
      <c r="BW459" s="107"/>
      <c r="BX459" s="107"/>
      <c r="BY459" s="142"/>
      <c r="BZ459" s="151"/>
      <c r="CA459" s="107"/>
      <c r="CB459" s="107"/>
      <c r="CC459" s="151"/>
      <c r="CD459" s="107"/>
      <c r="CE459" s="107"/>
      <c r="CF459" s="108"/>
      <c r="CG459" s="108"/>
      <c r="CH459" s="108"/>
      <c r="CI459" s="108"/>
      <c r="CJ459" s="108"/>
      <c r="CK459" s="108"/>
      <c r="CL459" s="108"/>
      <c r="CM459" s="108"/>
      <c r="CN459" s="108"/>
      <c r="CO459" s="108"/>
      <c r="CP459" s="108"/>
      <c r="CQ459" s="108"/>
      <c r="CR459" s="108"/>
      <c r="CS459" s="147"/>
      <c r="CT459" s="149"/>
      <c r="CU459" s="139"/>
      <c r="CV459" s="139"/>
      <c r="CW459" s="107"/>
      <c r="CX459" s="107"/>
      <c r="CY459" s="143"/>
      <c r="CZ459" s="143"/>
      <c r="DA459" s="318"/>
      <c r="DB459" s="319"/>
      <c r="DC459" s="318"/>
      <c r="DD459" s="107"/>
      <c r="DE459" s="107"/>
      <c r="DF459" s="107"/>
      <c r="DG459" s="107"/>
      <c r="DH459" s="107"/>
      <c r="DI459" s="107"/>
      <c r="DJ459" s="107"/>
      <c r="DK459" s="107"/>
      <c r="DL459" s="107"/>
      <c r="DM459" s="107"/>
      <c r="DN459" s="107"/>
      <c r="DO459" s="107"/>
      <c r="DP459" s="107"/>
      <c r="DQ459" s="107"/>
      <c r="DR459" s="107"/>
      <c r="DS459" s="107"/>
      <c r="DT459" s="107"/>
      <c r="DU459" s="107"/>
      <c r="DV459" s="107"/>
      <c r="DW459" s="107"/>
      <c r="DX459" s="107"/>
      <c r="DY459" s="107"/>
      <c r="DZ459" s="140"/>
      <c r="EA459" s="160"/>
      <c r="EB459" s="154" t="e">
        <v>#N/A</v>
      </c>
      <c r="EC459" s="142" t="s">
        <v>288</v>
      </c>
    </row>
    <row r="460" spans="1:133" hidden="1" x14ac:dyDescent="0.3">
      <c r="A460" s="145"/>
      <c r="B460" s="145" t="s">
        <v>2481</v>
      </c>
      <c r="C460" s="181">
        <v>1121964448</v>
      </c>
      <c r="D460" s="145" t="s">
        <v>615</v>
      </c>
      <c r="E460" s="145" t="s">
        <v>291</v>
      </c>
      <c r="F460" s="145" t="s">
        <v>2042</v>
      </c>
      <c r="G460" s="98">
        <v>46043</v>
      </c>
      <c r="H460" s="104">
        <v>19761449</v>
      </c>
      <c r="I460" s="145" t="s">
        <v>2090</v>
      </c>
      <c r="J460" s="98">
        <v>46043</v>
      </c>
      <c r="K460" s="98">
        <v>46218</v>
      </c>
      <c r="L460" s="145" t="s">
        <v>288</v>
      </c>
      <c r="M460" s="145" t="s">
        <v>288</v>
      </c>
      <c r="N460" s="145" t="s">
        <v>288</v>
      </c>
      <c r="O460" s="122">
        <v>6</v>
      </c>
      <c r="P460" s="104">
        <v>4516903</v>
      </c>
      <c r="Q460" s="150">
        <v>46043</v>
      </c>
      <c r="R460" s="141">
        <v>46081</v>
      </c>
      <c r="S460" s="104">
        <v>3387677</v>
      </c>
      <c r="T460" s="101">
        <v>46082</v>
      </c>
      <c r="U460" s="101">
        <v>46112</v>
      </c>
      <c r="V460" s="104">
        <v>3387677</v>
      </c>
      <c r="W460" s="141">
        <v>46113</v>
      </c>
      <c r="X460" s="141">
        <v>46142</v>
      </c>
      <c r="Y460" s="104">
        <v>3387677</v>
      </c>
      <c r="Z460" s="141">
        <v>46143</v>
      </c>
      <c r="AA460" s="141">
        <v>46173</v>
      </c>
      <c r="AB460" s="104">
        <v>3387677</v>
      </c>
      <c r="AC460" s="141">
        <v>46174</v>
      </c>
      <c r="AD460" s="141">
        <v>46203</v>
      </c>
      <c r="AE460" s="102">
        <v>1693838</v>
      </c>
      <c r="AF460" s="141">
        <v>46204</v>
      </c>
      <c r="AG460" s="141">
        <v>46218</v>
      </c>
      <c r="AH460" s="151"/>
      <c r="AI460" s="107"/>
      <c r="AJ460" s="107"/>
      <c r="AK460" s="151"/>
      <c r="AL460" s="107"/>
      <c r="AM460" s="107"/>
      <c r="AN460" s="151"/>
      <c r="AO460" s="107"/>
      <c r="AP460" s="107"/>
      <c r="AQ460" s="151"/>
      <c r="AR460" s="107"/>
      <c r="AS460" s="107"/>
      <c r="AT460" s="151"/>
      <c r="AU460" s="107"/>
      <c r="AV460" s="107"/>
      <c r="AW460" s="151"/>
      <c r="AX460" s="107"/>
      <c r="AY460" s="107"/>
      <c r="AZ460" s="107"/>
      <c r="BA460" s="107"/>
      <c r="BB460" s="107"/>
      <c r="BC460" s="107"/>
      <c r="BD460" s="107"/>
      <c r="BE460" s="107"/>
      <c r="BF460" s="107"/>
      <c r="BG460" s="107"/>
      <c r="BH460" s="107"/>
      <c r="BI460" s="138" t="s">
        <v>703</v>
      </c>
      <c r="BJ460" s="138" t="s">
        <v>712</v>
      </c>
      <c r="BK460" s="138" t="s">
        <v>280</v>
      </c>
      <c r="BL460" s="122">
        <v>82</v>
      </c>
      <c r="BM460" s="141">
        <v>46043.69835648148</v>
      </c>
      <c r="BN460" s="156">
        <v>39522898</v>
      </c>
      <c r="BO460" s="139">
        <v>344</v>
      </c>
      <c r="BP460" s="141">
        <v>46043</v>
      </c>
      <c r="BQ460" s="153">
        <v>19761449</v>
      </c>
      <c r="BR460" s="120"/>
      <c r="BS460" s="121"/>
      <c r="BT460" s="107"/>
      <c r="BU460" s="107"/>
      <c r="BV460" s="107"/>
      <c r="BW460" s="107"/>
      <c r="BX460" s="107"/>
      <c r="BY460" s="142"/>
      <c r="BZ460" s="151"/>
      <c r="CA460" s="107"/>
      <c r="CB460" s="107"/>
      <c r="CC460" s="151"/>
      <c r="CD460" s="107"/>
      <c r="CE460" s="107"/>
      <c r="CF460" s="108"/>
      <c r="CG460" s="108"/>
      <c r="CH460" s="108"/>
      <c r="CI460" s="108"/>
      <c r="CJ460" s="108"/>
      <c r="CK460" s="108"/>
      <c r="CL460" s="108"/>
      <c r="CM460" s="108"/>
      <c r="CN460" s="108"/>
      <c r="CO460" s="108"/>
      <c r="CP460" s="108"/>
      <c r="CQ460" s="108"/>
      <c r="CR460" s="108"/>
      <c r="CS460" s="147" t="s">
        <v>2482</v>
      </c>
      <c r="CT460" s="149">
        <v>1121964448</v>
      </c>
      <c r="CU460" s="139">
        <v>528</v>
      </c>
      <c r="CV460" s="139" t="s">
        <v>780</v>
      </c>
      <c r="CW460" s="107"/>
      <c r="CX460" s="107"/>
      <c r="CY460" s="143">
        <v>8299</v>
      </c>
      <c r="CZ460" s="143" t="s">
        <v>290</v>
      </c>
      <c r="DA460" s="318">
        <f t="shared" si="21"/>
        <v>19761449</v>
      </c>
      <c r="DB460" s="319">
        <f t="shared" si="22"/>
        <v>0</v>
      </c>
      <c r="DC460" s="318">
        <f t="shared" si="23"/>
        <v>0</v>
      </c>
      <c r="DD460" s="107"/>
      <c r="DE460" s="107"/>
      <c r="DF460" s="107"/>
      <c r="DG460" s="107"/>
      <c r="DH460" s="107"/>
      <c r="DI460" s="107"/>
      <c r="DJ460" s="107"/>
      <c r="DK460" s="107"/>
      <c r="DL460" s="107"/>
      <c r="DM460" s="107"/>
      <c r="DN460" s="107"/>
      <c r="DO460" s="107"/>
      <c r="DP460" s="107"/>
      <c r="DQ460" s="107"/>
      <c r="DR460" s="107"/>
      <c r="DS460" s="107"/>
      <c r="DT460" s="107"/>
      <c r="DU460" s="107"/>
      <c r="DV460" s="107"/>
      <c r="DW460" s="107"/>
      <c r="DX460" s="107"/>
      <c r="DY460" s="107"/>
      <c r="DZ460" s="140" t="s">
        <v>2483</v>
      </c>
      <c r="EA460" s="160"/>
      <c r="EB460" s="154" t="e">
        <v>#N/A</v>
      </c>
      <c r="EC460" s="142" t="s">
        <v>288</v>
      </c>
    </row>
    <row r="461" spans="1:133" hidden="1" x14ac:dyDescent="0.3">
      <c r="A461" s="145"/>
      <c r="B461" s="145" t="s">
        <v>2484</v>
      </c>
      <c r="C461" s="181">
        <v>1193086348</v>
      </c>
      <c r="D461" s="184" t="s">
        <v>1170</v>
      </c>
      <c r="E461" s="145" t="s">
        <v>291</v>
      </c>
      <c r="F461" s="145" t="s">
        <v>2447</v>
      </c>
      <c r="G461" s="98">
        <v>46043</v>
      </c>
      <c r="H461" s="104">
        <v>17626472</v>
      </c>
      <c r="I461" s="145" t="s">
        <v>2090</v>
      </c>
      <c r="J461" s="98">
        <v>46043</v>
      </c>
      <c r="K461" s="98">
        <v>46218</v>
      </c>
      <c r="L461" s="145" t="s">
        <v>288</v>
      </c>
      <c r="M461" s="145" t="s">
        <v>288</v>
      </c>
      <c r="N461" s="145" t="s">
        <v>288</v>
      </c>
      <c r="O461" s="122">
        <v>6</v>
      </c>
      <c r="P461" s="104">
        <v>4028908</v>
      </c>
      <c r="Q461" s="150">
        <v>46043</v>
      </c>
      <c r="R461" s="141">
        <v>46081</v>
      </c>
      <c r="S461" s="104">
        <v>3021681</v>
      </c>
      <c r="T461" s="101">
        <v>46082</v>
      </c>
      <c r="U461" s="101">
        <v>46112</v>
      </c>
      <c r="V461" s="104">
        <v>3021681</v>
      </c>
      <c r="W461" s="141">
        <v>46113</v>
      </c>
      <c r="X461" s="141">
        <v>46142</v>
      </c>
      <c r="Y461" s="104">
        <v>3021681</v>
      </c>
      <c r="Z461" s="141">
        <v>46143</v>
      </c>
      <c r="AA461" s="141">
        <v>46173</v>
      </c>
      <c r="AB461" s="104">
        <v>3021681</v>
      </c>
      <c r="AC461" s="141">
        <v>46174</v>
      </c>
      <c r="AD461" s="141">
        <v>46203</v>
      </c>
      <c r="AE461" s="102">
        <v>1510840</v>
      </c>
      <c r="AF461" s="141">
        <v>46204</v>
      </c>
      <c r="AG461" s="141">
        <v>46218</v>
      </c>
      <c r="AH461" s="107"/>
      <c r="AI461" s="141"/>
      <c r="AJ461" s="141"/>
      <c r="AK461" s="151"/>
      <c r="AL461" s="107"/>
      <c r="AM461" s="107"/>
      <c r="AN461" s="151"/>
      <c r="AO461" s="107"/>
      <c r="AP461" s="107"/>
      <c r="AQ461" s="151"/>
      <c r="AR461" s="107"/>
      <c r="AS461" s="107"/>
      <c r="AT461" s="151"/>
      <c r="AU461" s="107"/>
      <c r="AV461" s="107"/>
      <c r="AW461" s="151"/>
      <c r="AX461" s="107"/>
      <c r="AY461" s="107"/>
      <c r="AZ461" s="107"/>
      <c r="BA461" s="107"/>
      <c r="BB461" s="107"/>
      <c r="BC461" s="107"/>
      <c r="BD461" s="107"/>
      <c r="BE461" s="107"/>
      <c r="BF461" s="107"/>
      <c r="BG461" s="107"/>
      <c r="BH461" s="107"/>
      <c r="BI461" s="139" t="s">
        <v>273</v>
      </c>
      <c r="BJ461" s="140" t="s">
        <v>819</v>
      </c>
      <c r="BK461" s="146" t="s">
        <v>715</v>
      </c>
      <c r="BL461" s="122">
        <v>90</v>
      </c>
      <c r="BM461" s="141">
        <v>46043</v>
      </c>
      <c r="BN461" s="156">
        <v>189486302</v>
      </c>
      <c r="BO461" s="139">
        <v>360</v>
      </c>
      <c r="BP461" s="141">
        <v>46043</v>
      </c>
      <c r="BQ461" s="153">
        <v>17626472</v>
      </c>
      <c r="BR461" s="120"/>
      <c r="BS461" s="121"/>
      <c r="BT461" s="107"/>
      <c r="BU461" s="107"/>
      <c r="BV461" s="107"/>
      <c r="BW461" s="107"/>
      <c r="BX461" s="107"/>
      <c r="BY461" s="142"/>
      <c r="BZ461" s="151"/>
      <c r="CA461" s="107"/>
      <c r="CB461" s="107"/>
      <c r="CC461" s="151"/>
      <c r="CD461" s="107"/>
      <c r="CE461" s="107"/>
      <c r="CF461" s="108"/>
      <c r="CG461" s="108"/>
      <c r="CH461" s="108"/>
      <c r="CI461" s="108"/>
      <c r="CJ461" s="108"/>
      <c r="CK461" s="108"/>
      <c r="CL461" s="108"/>
      <c r="CM461" s="108"/>
      <c r="CN461" s="108"/>
      <c r="CO461" s="108"/>
      <c r="CP461" s="121"/>
      <c r="CQ461" s="108"/>
      <c r="CR461" s="108"/>
      <c r="CS461" s="173" t="s">
        <v>2485</v>
      </c>
      <c r="CT461" s="99">
        <v>1193086348</v>
      </c>
      <c r="CU461" s="139">
        <v>542</v>
      </c>
      <c r="CV461" s="139" t="s">
        <v>1150</v>
      </c>
      <c r="CW461" s="107"/>
      <c r="CX461" s="107"/>
      <c r="CY461" s="143">
        <v>8299</v>
      </c>
      <c r="CZ461" s="143" t="s">
        <v>290</v>
      </c>
      <c r="DA461" s="318">
        <f t="shared" si="21"/>
        <v>17626472</v>
      </c>
      <c r="DB461" s="319">
        <f t="shared" si="22"/>
        <v>0</v>
      </c>
      <c r="DC461" s="318">
        <f t="shared" si="23"/>
        <v>0</v>
      </c>
      <c r="DD461" s="107"/>
      <c r="DE461" s="107"/>
      <c r="DF461" s="107"/>
      <c r="DG461" s="107"/>
      <c r="DH461" s="107"/>
      <c r="DI461" s="107"/>
      <c r="DJ461" s="107"/>
      <c r="DK461" s="107"/>
      <c r="DL461" s="107"/>
      <c r="DM461" s="107"/>
      <c r="DN461" s="107"/>
      <c r="DO461" s="107"/>
      <c r="DP461" s="107"/>
      <c r="DQ461" s="107"/>
      <c r="DR461" s="107"/>
      <c r="DS461" s="107"/>
      <c r="DT461" s="107"/>
      <c r="DU461" s="107"/>
      <c r="DV461" s="107"/>
      <c r="DW461" s="107"/>
      <c r="DX461" s="107"/>
      <c r="DY461" s="107"/>
      <c r="DZ461" s="140" t="s">
        <v>2486</v>
      </c>
      <c r="EA461" s="160"/>
      <c r="EB461" s="154" t="e">
        <v>#N/A</v>
      </c>
      <c r="EC461" s="142" t="s">
        <v>288</v>
      </c>
    </row>
    <row r="462" spans="1:133" hidden="1" x14ac:dyDescent="0.3">
      <c r="A462" s="145"/>
      <c r="B462" s="145" t="s">
        <v>2487</v>
      </c>
      <c r="C462" s="183">
        <v>1121842607</v>
      </c>
      <c r="D462" s="107" t="s">
        <v>1304</v>
      </c>
      <c r="E462" s="145" t="s">
        <v>292</v>
      </c>
      <c r="F462" s="145" t="s">
        <v>2488</v>
      </c>
      <c r="G462" s="98">
        <v>46043</v>
      </c>
      <c r="H462" s="104">
        <v>11758069</v>
      </c>
      <c r="I462" s="145" t="s">
        <v>1086</v>
      </c>
      <c r="J462" s="98">
        <v>46043</v>
      </c>
      <c r="K462" s="98">
        <v>46189</v>
      </c>
      <c r="L462" s="145" t="s">
        <v>288</v>
      </c>
      <c r="M462" s="145" t="s">
        <v>288</v>
      </c>
      <c r="N462" s="145" t="s">
        <v>288</v>
      </c>
      <c r="O462" s="122">
        <v>5</v>
      </c>
      <c r="P462" s="104">
        <v>3279462</v>
      </c>
      <c r="Q462" s="150">
        <v>46043</v>
      </c>
      <c r="R462" s="141">
        <v>46081</v>
      </c>
      <c r="S462" s="104">
        <v>2399606</v>
      </c>
      <c r="T462" s="101">
        <v>46082</v>
      </c>
      <c r="U462" s="101">
        <v>46112</v>
      </c>
      <c r="V462" s="104">
        <v>2399606</v>
      </c>
      <c r="W462" s="141">
        <v>46113</v>
      </c>
      <c r="X462" s="141">
        <v>46142</v>
      </c>
      <c r="Y462" s="104">
        <v>2399606</v>
      </c>
      <c r="Z462" s="141">
        <v>46143</v>
      </c>
      <c r="AA462" s="141">
        <v>46173</v>
      </c>
      <c r="AB462" s="104">
        <v>1279789</v>
      </c>
      <c r="AC462" s="141">
        <v>46174</v>
      </c>
      <c r="AD462" s="141">
        <v>46189</v>
      </c>
      <c r="AE462" s="102"/>
      <c r="AF462" s="141"/>
      <c r="AG462" s="141"/>
      <c r="AH462" s="107"/>
      <c r="AI462" s="141"/>
      <c r="AJ462" s="141"/>
      <c r="AK462" s="151"/>
      <c r="AL462" s="107"/>
      <c r="AM462" s="107"/>
      <c r="AN462" s="151"/>
      <c r="AO462" s="107"/>
      <c r="AP462" s="107"/>
      <c r="AQ462" s="151"/>
      <c r="AR462" s="107"/>
      <c r="AS462" s="107"/>
      <c r="AT462" s="151"/>
      <c r="AU462" s="107"/>
      <c r="AV462" s="107"/>
      <c r="AW462" s="151"/>
      <c r="AX462" s="107"/>
      <c r="AY462" s="107"/>
      <c r="AZ462" s="107"/>
      <c r="BA462" s="107"/>
      <c r="BB462" s="107"/>
      <c r="BC462" s="107"/>
      <c r="BD462" s="107"/>
      <c r="BE462" s="107"/>
      <c r="BF462" s="107"/>
      <c r="BG462" s="107"/>
      <c r="BH462" s="107"/>
      <c r="BI462" s="138" t="s">
        <v>275</v>
      </c>
      <c r="BJ462" s="138" t="s">
        <v>283</v>
      </c>
      <c r="BK462" s="138" t="s">
        <v>276</v>
      </c>
      <c r="BL462" s="122">
        <v>81</v>
      </c>
      <c r="BM462" s="141">
        <v>46043.695810185185</v>
      </c>
      <c r="BN462" s="156">
        <v>217178413</v>
      </c>
      <c r="BO462" s="139">
        <v>326</v>
      </c>
      <c r="BP462" s="141">
        <v>46043</v>
      </c>
      <c r="BQ462" s="153">
        <v>11758069</v>
      </c>
      <c r="BR462" s="120"/>
      <c r="BS462" s="121"/>
      <c r="BT462" s="107"/>
      <c r="BU462" s="107"/>
      <c r="BV462" s="107"/>
      <c r="BW462" s="107"/>
      <c r="BX462" s="107"/>
      <c r="BY462" s="142"/>
      <c r="BZ462" s="151"/>
      <c r="CA462" s="107"/>
      <c r="CB462" s="107"/>
      <c r="CC462" s="151"/>
      <c r="CD462" s="107"/>
      <c r="CE462" s="107"/>
      <c r="CF462" s="108"/>
      <c r="CG462" s="108"/>
      <c r="CH462" s="108"/>
      <c r="CI462" s="108"/>
      <c r="CJ462" s="108"/>
      <c r="CK462" s="108"/>
      <c r="CL462" s="108"/>
      <c r="CM462" s="108"/>
      <c r="CN462" s="108"/>
      <c r="CO462" s="108"/>
      <c r="CP462" s="121"/>
      <c r="CQ462" s="108"/>
      <c r="CR462" s="108"/>
      <c r="CS462" s="133" t="s">
        <v>2479</v>
      </c>
      <c r="CT462" s="149">
        <v>1121842607</v>
      </c>
      <c r="CU462" s="139">
        <v>500</v>
      </c>
      <c r="CV462" s="139" t="s">
        <v>2008</v>
      </c>
      <c r="CW462" s="107"/>
      <c r="CX462" s="107"/>
      <c r="CY462" s="217">
        <v>8299</v>
      </c>
      <c r="CZ462" s="217" t="s">
        <v>290</v>
      </c>
      <c r="DA462" s="318">
        <f t="shared" si="21"/>
        <v>11758069</v>
      </c>
      <c r="DB462" s="319">
        <f t="shared" si="22"/>
        <v>0</v>
      </c>
      <c r="DC462" s="318">
        <f t="shared" si="23"/>
        <v>0</v>
      </c>
      <c r="DD462" s="107"/>
      <c r="DE462" s="107"/>
      <c r="DF462" s="107"/>
      <c r="DG462" s="107"/>
      <c r="DH462" s="107"/>
      <c r="DI462" s="107"/>
      <c r="DJ462" s="107"/>
      <c r="DK462" s="107"/>
      <c r="DL462" s="107"/>
      <c r="DM462" s="107"/>
      <c r="DN462" s="107"/>
      <c r="DO462" s="107"/>
      <c r="DP462" s="107"/>
      <c r="DQ462" s="107"/>
      <c r="DR462" s="107"/>
      <c r="DS462" s="107"/>
      <c r="DT462" s="107"/>
      <c r="DU462" s="107"/>
      <c r="DV462" s="107"/>
      <c r="DW462" s="107"/>
      <c r="DX462" s="107"/>
      <c r="DY462" s="107"/>
      <c r="DZ462" s="140" t="s">
        <v>2489</v>
      </c>
      <c r="EA462" s="160"/>
      <c r="EB462" s="154" t="e">
        <v>#N/A</v>
      </c>
      <c r="EC462" s="142" t="s">
        <v>288</v>
      </c>
    </row>
    <row r="463" spans="1:133" hidden="1" x14ac:dyDescent="0.3">
      <c r="A463" s="145"/>
      <c r="B463" s="145" t="s">
        <v>2490</v>
      </c>
      <c r="C463" s="181">
        <v>35263166</v>
      </c>
      <c r="D463" s="145" t="s">
        <v>1013</v>
      </c>
      <c r="E463" s="145" t="s">
        <v>292</v>
      </c>
      <c r="F463" s="107" t="s">
        <v>2491</v>
      </c>
      <c r="G463" s="98">
        <v>46043</v>
      </c>
      <c r="H463" s="104">
        <v>11758069</v>
      </c>
      <c r="I463" s="145" t="s">
        <v>1086</v>
      </c>
      <c r="J463" s="98">
        <v>46043</v>
      </c>
      <c r="K463" s="98">
        <v>46189</v>
      </c>
      <c r="L463" s="145" t="s">
        <v>288</v>
      </c>
      <c r="M463" s="145" t="s">
        <v>288</v>
      </c>
      <c r="N463" s="145" t="s">
        <v>288</v>
      </c>
      <c r="O463" s="122">
        <v>5</v>
      </c>
      <c r="P463" s="104">
        <v>3279462</v>
      </c>
      <c r="Q463" s="150">
        <v>46043</v>
      </c>
      <c r="R463" s="141">
        <v>46081</v>
      </c>
      <c r="S463" s="104">
        <v>2399606</v>
      </c>
      <c r="T463" s="101">
        <v>46082</v>
      </c>
      <c r="U463" s="101">
        <v>46112</v>
      </c>
      <c r="V463" s="104">
        <v>2399606</v>
      </c>
      <c r="W463" s="141">
        <v>46113</v>
      </c>
      <c r="X463" s="141">
        <v>46142</v>
      </c>
      <c r="Y463" s="104">
        <v>2399606</v>
      </c>
      <c r="Z463" s="141">
        <v>46143</v>
      </c>
      <c r="AA463" s="141">
        <v>46173</v>
      </c>
      <c r="AB463" s="104">
        <v>1279789</v>
      </c>
      <c r="AC463" s="141">
        <v>46174</v>
      </c>
      <c r="AD463" s="141">
        <v>46189</v>
      </c>
      <c r="AE463" s="102"/>
      <c r="AF463" s="141"/>
      <c r="AG463" s="141"/>
      <c r="AH463" s="151"/>
      <c r="AI463" s="107"/>
      <c r="AJ463" s="107"/>
      <c r="AK463" s="151"/>
      <c r="AL463" s="107"/>
      <c r="AM463" s="107"/>
      <c r="AN463" s="151"/>
      <c r="AO463" s="107"/>
      <c r="AP463" s="107"/>
      <c r="AQ463" s="151"/>
      <c r="AR463" s="107"/>
      <c r="AS463" s="107"/>
      <c r="AT463" s="151"/>
      <c r="AU463" s="107"/>
      <c r="AV463" s="107"/>
      <c r="AW463" s="151"/>
      <c r="AX463" s="107"/>
      <c r="AY463" s="107"/>
      <c r="AZ463" s="107"/>
      <c r="BA463" s="107"/>
      <c r="BB463" s="107"/>
      <c r="BC463" s="107"/>
      <c r="BD463" s="107"/>
      <c r="BE463" s="107"/>
      <c r="BF463" s="107"/>
      <c r="BG463" s="107"/>
      <c r="BH463" s="107"/>
      <c r="BI463" s="138" t="s">
        <v>275</v>
      </c>
      <c r="BJ463" s="138" t="s">
        <v>283</v>
      </c>
      <c r="BK463" s="138" t="s">
        <v>276</v>
      </c>
      <c r="BL463" s="122">
        <v>81</v>
      </c>
      <c r="BM463" s="141">
        <v>46043.695810185185</v>
      </c>
      <c r="BN463" s="156">
        <v>217178413</v>
      </c>
      <c r="BO463" s="139">
        <v>327</v>
      </c>
      <c r="BP463" s="141">
        <v>46043</v>
      </c>
      <c r="BQ463" s="153">
        <v>11758069</v>
      </c>
      <c r="BR463" s="120"/>
      <c r="BS463" s="121"/>
      <c r="BT463" s="107"/>
      <c r="BU463" s="107"/>
      <c r="BV463" s="107"/>
      <c r="BW463" s="107"/>
      <c r="BX463" s="107"/>
      <c r="BY463" s="142"/>
      <c r="BZ463" s="151"/>
      <c r="CA463" s="107"/>
      <c r="CB463" s="107"/>
      <c r="CC463" s="151"/>
      <c r="CD463" s="107"/>
      <c r="CE463" s="107"/>
      <c r="CF463" s="108"/>
      <c r="CG463" s="108"/>
      <c r="CH463" s="108"/>
      <c r="CI463" s="108"/>
      <c r="CJ463" s="108"/>
      <c r="CK463" s="108"/>
      <c r="CL463" s="108"/>
      <c r="CM463" s="108"/>
      <c r="CN463" s="108"/>
      <c r="CO463" s="108"/>
      <c r="CP463" s="108"/>
      <c r="CQ463" s="108"/>
      <c r="CR463" s="108"/>
      <c r="CS463" s="133" t="s">
        <v>2492</v>
      </c>
      <c r="CT463" s="148">
        <v>35263166</v>
      </c>
      <c r="CU463" s="139">
        <v>500</v>
      </c>
      <c r="CV463" s="139" t="s">
        <v>2008</v>
      </c>
      <c r="CW463" s="107"/>
      <c r="CX463" s="107"/>
      <c r="CY463" s="143">
        <v>7490</v>
      </c>
      <c r="CZ463" s="143" t="s">
        <v>290</v>
      </c>
      <c r="DA463" s="318">
        <f t="shared" si="21"/>
        <v>11758069</v>
      </c>
      <c r="DB463" s="319">
        <f t="shared" si="22"/>
        <v>0</v>
      </c>
      <c r="DC463" s="318">
        <f t="shared" si="23"/>
        <v>0</v>
      </c>
      <c r="DD463" s="107"/>
      <c r="DE463" s="107"/>
      <c r="DF463" s="107"/>
      <c r="DG463" s="107"/>
      <c r="DH463" s="107"/>
      <c r="DI463" s="107"/>
      <c r="DJ463" s="107"/>
      <c r="DK463" s="107"/>
      <c r="DL463" s="107"/>
      <c r="DM463" s="107"/>
      <c r="DN463" s="107"/>
      <c r="DO463" s="107"/>
      <c r="DP463" s="107"/>
      <c r="DQ463" s="107"/>
      <c r="DR463" s="107"/>
      <c r="DS463" s="107"/>
      <c r="DT463" s="107"/>
      <c r="DU463" s="107"/>
      <c r="DV463" s="107"/>
      <c r="DW463" s="107"/>
      <c r="DX463" s="107"/>
      <c r="DY463" s="107"/>
      <c r="DZ463" s="140" t="s">
        <v>2493</v>
      </c>
      <c r="EA463" s="160"/>
      <c r="EB463" s="154" t="e">
        <v>#N/A</v>
      </c>
      <c r="EC463" s="142" t="s">
        <v>288</v>
      </c>
    </row>
    <row r="464" spans="1:133" hidden="1" x14ac:dyDescent="0.3">
      <c r="A464" s="145"/>
      <c r="B464" s="145" t="s">
        <v>2494</v>
      </c>
      <c r="C464" s="181">
        <v>1121914717</v>
      </c>
      <c r="D464" s="145" t="s">
        <v>1014</v>
      </c>
      <c r="E464" s="145" t="s">
        <v>292</v>
      </c>
      <c r="F464" s="107" t="s">
        <v>2495</v>
      </c>
      <c r="G464" s="98">
        <v>46043</v>
      </c>
      <c r="H464" s="104">
        <v>11758069</v>
      </c>
      <c r="I464" s="145" t="s">
        <v>1086</v>
      </c>
      <c r="J464" s="98">
        <v>46043</v>
      </c>
      <c r="K464" s="98">
        <v>46189</v>
      </c>
      <c r="L464" s="145" t="s">
        <v>288</v>
      </c>
      <c r="M464" s="145" t="s">
        <v>288</v>
      </c>
      <c r="N464" s="145" t="s">
        <v>288</v>
      </c>
      <c r="O464" s="122">
        <v>5</v>
      </c>
      <c r="P464" s="104">
        <v>3279462</v>
      </c>
      <c r="Q464" s="150">
        <v>46043</v>
      </c>
      <c r="R464" s="141">
        <v>46081</v>
      </c>
      <c r="S464" s="104">
        <v>2399606</v>
      </c>
      <c r="T464" s="101">
        <v>46082</v>
      </c>
      <c r="U464" s="101">
        <v>46112</v>
      </c>
      <c r="V464" s="104">
        <v>2399606</v>
      </c>
      <c r="W464" s="141">
        <v>46113</v>
      </c>
      <c r="X464" s="141">
        <v>46142</v>
      </c>
      <c r="Y464" s="104">
        <v>2399606</v>
      </c>
      <c r="Z464" s="141">
        <v>46143</v>
      </c>
      <c r="AA464" s="141">
        <v>46173</v>
      </c>
      <c r="AB464" s="104">
        <v>1279789</v>
      </c>
      <c r="AC464" s="141">
        <v>46174</v>
      </c>
      <c r="AD464" s="141">
        <v>46189</v>
      </c>
      <c r="AE464" s="102"/>
      <c r="AF464" s="141"/>
      <c r="AG464" s="141"/>
      <c r="AH464" s="107"/>
      <c r="AI464" s="141"/>
      <c r="AJ464" s="141"/>
      <c r="AK464" s="151"/>
      <c r="AL464" s="107"/>
      <c r="AM464" s="107"/>
      <c r="AN464" s="151"/>
      <c r="AO464" s="107"/>
      <c r="AP464" s="107"/>
      <c r="AQ464" s="151"/>
      <c r="AR464" s="107"/>
      <c r="AS464" s="107"/>
      <c r="AT464" s="151"/>
      <c r="AU464" s="107"/>
      <c r="AV464" s="107"/>
      <c r="AW464" s="151"/>
      <c r="AX464" s="107"/>
      <c r="AY464" s="107"/>
      <c r="AZ464" s="107"/>
      <c r="BA464" s="107"/>
      <c r="BB464" s="107"/>
      <c r="BC464" s="107"/>
      <c r="BD464" s="107"/>
      <c r="BE464" s="107"/>
      <c r="BF464" s="107"/>
      <c r="BG464" s="107"/>
      <c r="BH464" s="107"/>
      <c r="BI464" s="138" t="s">
        <v>275</v>
      </c>
      <c r="BJ464" s="138" t="s">
        <v>283</v>
      </c>
      <c r="BK464" s="138" t="s">
        <v>276</v>
      </c>
      <c r="BL464" s="122">
        <v>81</v>
      </c>
      <c r="BM464" s="141">
        <v>46043.695810185185</v>
      </c>
      <c r="BN464" s="156">
        <v>217178413</v>
      </c>
      <c r="BO464" s="139">
        <v>328</v>
      </c>
      <c r="BP464" s="141">
        <v>46043</v>
      </c>
      <c r="BQ464" s="153">
        <v>11758069</v>
      </c>
      <c r="BR464" s="120"/>
      <c r="BS464" s="121"/>
      <c r="BT464" s="107"/>
      <c r="BU464" s="107"/>
      <c r="BV464" s="107"/>
      <c r="BW464" s="107"/>
      <c r="BX464" s="107"/>
      <c r="BY464" s="142"/>
      <c r="BZ464" s="151"/>
      <c r="CA464" s="107"/>
      <c r="CB464" s="107"/>
      <c r="CC464" s="151"/>
      <c r="CD464" s="107"/>
      <c r="CE464" s="107"/>
      <c r="CF464" s="108"/>
      <c r="CG464" s="108"/>
      <c r="CH464" s="108"/>
      <c r="CI464" s="108"/>
      <c r="CJ464" s="108"/>
      <c r="CK464" s="108"/>
      <c r="CL464" s="108"/>
      <c r="CM464" s="108"/>
      <c r="CN464" s="108"/>
      <c r="CO464" s="108"/>
      <c r="CP464" s="121"/>
      <c r="CQ464" s="108"/>
      <c r="CR464" s="108"/>
      <c r="CS464" s="133" t="s">
        <v>2479</v>
      </c>
      <c r="CT464" s="149">
        <v>1121914717</v>
      </c>
      <c r="CU464" s="139">
        <v>500</v>
      </c>
      <c r="CV464" s="139" t="s">
        <v>2008</v>
      </c>
      <c r="CW464" s="107"/>
      <c r="CX464" s="107"/>
      <c r="CY464" s="122">
        <v>8299</v>
      </c>
      <c r="CZ464" s="122" t="s">
        <v>290</v>
      </c>
      <c r="DA464" s="318">
        <f t="shared" si="21"/>
        <v>11758069</v>
      </c>
      <c r="DB464" s="319">
        <f t="shared" si="22"/>
        <v>0</v>
      </c>
      <c r="DC464" s="318">
        <f t="shared" si="23"/>
        <v>0</v>
      </c>
      <c r="DD464" s="107"/>
      <c r="DE464" s="107"/>
      <c r="DF464" s="107"/>
      <c r="DG464" s="107"/>
      <c r="DH464" s="107"/>
      <c r="DI464" s="107"/>
      <c r="DJ464" s="107"/>
      <c r="DK464" s="107"/>
      <c r="DL464" s="107"/>
      <c r="DM464" s="107"/>
      <c r="DN464" s="107"/>
      <c r="DO464" s="107"/>
      <c r="DP464" s="107"/>
      <c r="DQ464" s="107"/>
      <c r="DR464" s="107"/>
      <c r="DS464" s="107"/>
      <c r="DT464" s="107"/>
      <c r="DU464" s="107"/>
      <c r="DV464" s="107"/>
      <c r="DW464" s="107"/>
      <c r="DX464" s="107"/>
      <c r="DY464" s="107"/>
      <c r="DZ464" s="140" t="s">
        <v>2496</v>
      </c>
      <c r="EA464" s="207"/>
      <c r="EB464" s="154" t="e">
        <v>#N/A</v>
      </c>
      <c r="EC464" s="142" t="s">
        <v>288</v>
      </c>
    </row>
    <row r="465" spans="1:133" hidden="1" x14ac:dyDescent="0.3">
      <c r="A465" s="145"/>
      <c r="B465" s="145" t="s">
        <v>2497</v>
      </c>
      <c r="C465" s="181">
        <v>86068502</v>
      </c>
      <c r="D465" s="145" t="s">
        <v>1015</v>
      </c>
      <c r="E465" s="145" t="s">
        <v>292</v>
      </c>
      <c r="F465" s="145" t="s">
        <v>2498</v>
      </c>
      <c r="G465" s="98">
        <v>46043</v>
      </c>
      <c r="H465" s="104">
        <v>11758069</v>
      </c>
      <c r="I465" s="145" t="s">
        <v>1086</v>
      </c>
      <c r="J465" s="98">
        <v>46043</v>
      </c>
      <c r="K465" s="98">
        <v>46189</v>
      </c>
      <c r="L465" s="145" t="s">
        <v>288</v>
      </c>
      <c r="M465" s="145" t="s">
        <v>288</v>
      </c>
      <c r="N465" s="145" t="s">
        <v>288</v>
      </c>
      <c r="O465" s="122">
        <v>5</v>
      </c>
      <c r="P465" s="104">
        <v>3279462</v>
      </c>
      <c r="Q465" s="150">
        <v>46043</v>
      </c>
      <c r="R465" s="141">
        <v>46081</v>
      </c>
      <c r="S465" s="104">
        <v>2399606</v>
      </c>
      <c r="T465" s="101">
        <v>46082</v>
      </c>
      <c r="U465" s="101">
        <v>46112</v>
      </c>
      <c r="V465" s="104">
        <v>2399606</v>
      </c>
      <c r="W465" s="141">
        <v>46113</v>
      </c>
      <c r="X465" s="141">
        <v>46142</v>
      </c>
      <c r="Y465" s="104">
        <v>2399606</v>
      </c>
      <c r="Z465" s="141">
        <v>46143</v>
      </c>
      <c r="AA465" s="141">
        <v>46173</v>
      </c>
      <c r="AB465" s="104">
        <v>1279789</v>
      </c>
      <c r="AC465" s="141">
        <v>46174</v>
      </c>
      <c r="AD465" s="141">
        <v>46189</v>
      </c>
      <c r="AE465" s="102"/>
      <c r="AF465" s="141"/>
      <c r="AG465" s="141"/>
      <c r="AH465" s="151"/>
      <c r="AI465" s="107"/>
      <c r="AJ465" s="107"/>
      <c r="AK465" s="151"/>
      <c r="AL465" s="107"/>
      <c r="AM465" s="107"/>
      <c r="AN465" s="151"/>
      <c r="AO465" s="107"/>
      <c r="AP465" s="107"/>
      <c r="AQ465" s="151"/>
      <c r="AR465" s="107"/>
      <c r="AS465" s="107"/>
      <c r="AT465" s="151"/>
      <c r="AU465" s="107"/>
      <c r="AV465" s="107"/>
      <c r="AW465" s="151"/>
      <c r="AX465" s="107"/>
      <c r="AY465" s="107"/>
      <c r="AZ465" s="107"/>
      <c r="BA465" s="107"/>
      <c r="BB465" s="107"/>
      <c r="BC465" s="107"/>
      <c r="BD465" s="107"/>
      <c r="BE465" s="107"/>
      <c r="BF465" s="107"/>
      <c r="BG465" s="107"/>
      <c r="BH465" s="107"/>
      <c r="BI465" s="138" t="s">
        <v>275</v>
      </c>
      <c r="BJ465" s="138" t="s">
        <v>283</v>
      </c>
      <c r="BK465" s="138" t="s">
        <v>276</v>
      </c>
      <c r="BL465" s="122">
        <v>81</v>
      </c>
      <c r="BM465" s="141">
        <v>46043.695810185185</v>
      </c>
      <c r="BN465" s="156">
        <v>217178413</v>
      </c>
      <c r="BO465" s="139">
        <v>329</v>
      </c>
      <c r="BP465" s="141">
        <v>46043</v>
      </c>
      <c r="BQ465" s="153">
        <v>11758069</v>
      </c>
      <c r="BR465" s="120"/>
      <c r="BS465" s="121"/>
      <c r="BT465" s="107"/>
      <c r="BU465" s="107"/>
      <c r="BV465" s="107"/>
      <c r="BW465" s="107"/>
      <c r="BX465" s="107"/>
      <c r="BY465" s="142"/>
      <c r="BZ465" s="151"/>
      <c r="CA465" s="107"/>
      <c r="CB465" s="107"/>
      <c r="CC465" s="151"/>
      <c r="CD465" s="107"/>
      <c r="CE465" s="107"/>
      <c r="CF465" s="108"/>
      <c r="CG465" s="108"/>
      <c r="CH465" s="108"/>
      <c r="CI465" s="108"/>
      <c r="CJ465" s="108"/>
      <c r="CK465" s="108"/>
      <c r="CL465" s="108"/>
      <c r="CM465" s="108"/>
      <c r="CN465" s="108"/>
      <c r="CO465" s="108"/>
      <c r="CP465" s="108"/>
      <c r="CQ465" s="108"/>
      <c r="CR465" s="108"/>
      <c r="CS465" s="133" t="s">
        <v>2479</v>
      </c>
      <c r="CT465" s="148">
        <v>86068502</v>
      </c>
      <c r="CU465" s="139">
        <v>500</v>
      </c>
      <c r="CV465" s="139" t="s">
        <v>2008</v>
      </c>
      <c r="CW465" s="107"/>
      <c r="CX465" s="107"/>
      <c r="CY465" s="143">
        <v>7490</v>
      </c>
      <c r="CZ465" s="143" t="s">
        <v>290</v>
      </c>
      <c r="DA465" s="318">
        <f t="shared" si="21"/>
        <v>11758069</v>
      </c>
      <c r="DB465" s="319">
        <f t="shared" si="22"/>
        <v>0</v>
      </c>
      <c r="DC465" s="318">
        <f t="shared" si="23"/>
        <v>0</v>
      </c>
      <c r="DD465" s="107"/>
      <c r="DE465" s="107"/>
      <c r="DF465" s="107"/>
      <c r="DG465" s="107"/>
      <c r="DH465" s="107"/>
      <c r="DI465" s="107"/>
      <c r="DJ465" s="107"/>
      <c r="DK465" s="107"/>
      <c r="DL465" s="107"/>
      <c r="DM465" s="107"/>
      <c r="DN465" s="107"/>
      <c r="DO465" s="107"/>
      <c r="DP465" s="107"/>
      <c r="DQ465" s="107"/>
      <c r="DR465" s="107"/>
      <c r="DS465" s="107"/>
      <c r="DT465" s="107"/>
      <c r="DU465" s="107"/>
      <c r="DV465" s="107"/>
      <c r="DW465" s="107"/>
      <c r="DX465" s="107"/>
      <c r="DY465" s="107"/>
      <c r="DZ465" s="140" t="s">
        <v>2499</v>
      </c>
      <c r="EA465" s="160"/>
      <c r="EB465" s="154" t="e">
        <v>#N/A</v>
      </c>
      <c r="EC465" s="142" t="s">
        <v>288</v>
      </c>
    </row>
    <row r="466" spans="1:133" hidden="1" x14ac:dyDescent="0.3">
      <c r="A466" s="145"/>
      <c r="B466" s="145" t="s">
        <v>2507</v>
      </c>
      <c r="C466" s="181">
        <v>17344211</v>
      </c>
      <c r="D466" s="145" t="s">
        <v>1025</v>
      </c>
      <c r="E466" s="145" t="s">
        <v>292</v>
      </c>
      <c r="F466" s="145" t="s">
        <v>2508</v>
      </c>
      <c r="G466" s="98">
        <v>46043</v>
      </c>
      <c r="H466" s="104">
        <v>11758069</v>
      </c>
      <c r="I466" s="145" t="s">
        <v>1086</v>
      </c>
      <c r="J466" s="98">
        <v>46043</v>
      </c>
      <c r="K466" s="98">
        <v>46189</v>
      </c>
      <c r="L466" s="145" t="s">
        <v>288</v>
      </c>
      <c r="M466" s="145" t="s">
        <v>288</v>
      </c>
      <c r="N466" s="145" t="s">
        <v>288</v>
      </c>
      <c r="O466" s="122">
        <v>5</v>
      </c>
      <c r="P466" s="104">
        <v>3279462</v>
      </c>
      <c r="Q466" s="150">
        <v>46043</v>
      </c>
      <c r="R466" s="141">
        <v>46081</v>
      </c>
      <c r="S466" s="104">
        <v>2399606</v>
      </c>
      <c r="T466" s="101">
        <v>46082</v>
      </c>
      <c r="U466" s="101">
        <v>46112</v>
      </c>
      <c r="V466" s="104">
        <v>2399606</v>
      </c>
      <c r="W466" s="141">
        <v>46113</v>
      </c>
      <c r="X466" s="141">
        <v>46142</v>
      </c>
      <c r="Y466" s="104">
        <v>2399606</v>
      </c>
      <c r="Z466" s="141">
        <v>46143</v>
      </c>
      <c r="AA466" s="141">
        <v>46173</v>
      </c>
      <c r="AB466" s="104">
        <v>1279789</v>
      </c>
      <c r="AC466" s="141">
        <v>46174</v>
      </c>
      <c r="AD466" s="141">
        <v>46189</v>
      </c>
      <c r="AE466" s="102"/>
      <c r="AF466" s="141"/>
      <c r="AG466" s="141"/>
      <c r="AH466" s="151"/>
      <c r="AI466" s="107"/>
      <c r="AJ466" s="107"/>
      <c r="AK466" s="151"/>
      <c r="AL466" s="107"/>
      <c r="AM466" s="107"/>
      <c r="AN466" s="151"/>
      <c r="AO466" s="107"/>
      <c r="AP466" s="107"/>
      <c r="AQ466" s="151"/>
      <c r="AR466" s="107"/>
      <c r="AS466" s="107"/>
      <c r="AT466" s="151"/>
      <c r="AU466" s="107"/>
      <c r="AV466" s="107"/>
      <c r="AW466" s="151"/>
      <c r="AX466" s="107"/>
      <c r="AY466" s="107"/>
      <c r="AZ466" s="107"/>
      <c r="BA466" s="107"/>
      <c r="BB466" s="107"/>
      <c r="BC466" s="107"/>
      <c r="BD466" s="107"/>
      <c r="BE466" s="107"/>
      <c r="BF466" s="107"/>
      <c r="BG466" s="107"/>
      <c r="BH466" s="107"/>
      <c r="BI466" s="138" t="s">
        <v>275</v>
      </c>
      <c r="BJ466" s="138" t="s">
        <v>283</v>
      </c>
      <c r="BK466" s="138" t="s">
        <v>276</v>
      </c>
      <c r="BL466" s="122">
        <v>81</v>
      </c>
      <c r="BM466" s="141">
        <v>46043.695810185185</v>
      </c>
      <c r="BN466" s="156">
        <v>217178413</v>
      </c>
      <c r="BO466" s="139">
        <v>332</v>
      </c>
      <c r="BP466" s="141">
        <v>46043</v>
      </c>
      <c r="BQ466" s="153">
        <v>11758069</v>
      </c>
      <c r="BR466" s="120"/>
      <c r="BS466" s="121"/>
      <c r="BT466" s="107"/>
      <c r="BU466" s="107"/>
      <c r="BV466" s="107"/>
      <c r="BW466" s="107"/>
      <c r="BX466" s="107"/>
      <c r="BY466" s="142"/>
      <c r="BZ466" s="151"/>
      <c r="CA466" s="107"/>
      <c r="CB466" s="107"/>
      <c r="CC466" s="151"/>
      <c r="CD466" s="107"/>
      <c r="CE466" s="107"/>
      <c r="CF466" s="108"/>
      <c r="CG466" s="108"/>
      <c r="CH466" s="108"/>
      <c r="CI466" s="108"/>
      <c r="CJ466" s="108"/>
      <c r="CK466" s="108"/>
      <c r="CL466" s="108"/>
      <c r="CM466" s="108"/>
      <c r="CN466" s="108"/>
      <c r="CO466" s="108"/>
      <c r="CP466" s="108"/>
      <c r="CQ466" s="108"/>
      <c r="CR466" s="108"/>
      <c r="CS466" s="133" t="s">
        <v>2509</v>
      </c>
      <c r="CT466" s="148">
        <v>17344211.600000001</v>
      </c>
      <c r="CU466" s="139">
        <v>500</v>
      </c>
      <c r="CV466" s="139" t="s">
        <v>2008</v>
      </c>
      <c r="CW466" s="107"/>
      <c r="CX466" s="107"/>
      <c r="CY466" s="143">
        <v>8299</v>
      </c>
      <c r="CZ466" s="143" t="s">
        <v>290</v>
      </c>
      <c r="DA466" s="318">
        <f t="shared" si="21"/>
        <v>11758069</v>
      </c>
      <c r="DB466" s="319">
        <f t="shared" si="22"/>
        <v>0</v>
      </c>
      <c r="DC466" s="318">
        <f t="shared" si="23"/>
        <v>0</v>
      </c>
      <c r="DD466" s="107"/>
      <c r="DE466" s="107"/>
      <c r="DF466" s="107"/>
      <c r="DG466" s="107"/>
      <c r="DH466" s="107"/>
      <c r="DI466" s="107"/>
      <c r="DJ466" s="107"/>
      <c r="DK466" s="107"/>
      <c r="DL466" s="107"/>
      <c r="DM466" s="107"/>
      <c r="DN466" s="107"/>
      <c r="DO466" s="107"/>
      <c r="DP466" s="107"/>
      <c r="DQ466" s="107"/>
      <c r="DR466" s="107"/>
      <c r="DS466" s="107"/>
      <c r="DT466" s="107"/>
      <c r="DU466" s="107"/>
      <c r="DV466" s="107"/>
      <c r="DW466" s="107"/>
      <c r="DX466" s="107"/>
      <c r="DY466" s="107"/>
      <c r="DZ466" s="140" t="s">
        <v>2510</v>
      </c>
      <c r="EA466" s="207"/>
      <c r="EB466" s="154" t="e">
        <v>#N/A</v>
      </c>
      <c r="EC466" s="142" t="s">
        <v>288</v>
      </c>
    </row>
    <row r="467" spans="1:133" hidden="1" x14ac:dyDescent="0.3">
      <c r="A467" s="145"/>
      <c r="B467" s="145" t="s">
        <v>2511</v>
      </c>
      <c r="C467" s="181">
        <v>86058158</v>
      </c>
      <c r="D467" s="145" t="s">
        <v>1029</v>
      </c>
      <c r="E467" s="145" t="s">
        <v>292</v>
      </c>
      <c r="F467" s="107" t="s">
        <v>2512</v>
      </c>
      <c r="G467" s="98">
        <v>46043</v>
      </c>
      <c r="H467" s="104">
        <v>11758069</v>
      </c>
      <c r="I467" s="145" t="s">
        <v>1086</v>
      </c>
      <c r="J467" s="98">
        <v>46043</v>
      </c>
      <c r="K467" s="98">
        <v>46189</v>
      </c>
      <c r="L467" s="145" t="s">
        <v>288</v>
      </c>
      <c r="M467" s="145" t="s">
        <v>288</v>
      </c>
      <c r="N467" s="145" t="s">
        <v>288</v>
      </c>
      <c r="O467" s="122">
        <v>5</v>
      </c>
      <c r="P467" s="104">
        <v>3279462</v>
      </c>
      <c r="Q467" s="150">
        <v>46043</v>
      </c>
      <c r="R467" s="141">
        <v>46081</v>
      </c>
      <c r="S467" s="104">
        <v>2399606</v>
      </c>
      <c r="T467" s="101">
        <v>46082</v>
      </c>
      <c r="U467" s="101">
        <v>46112</v>
      </c>
      <c r="V467" s="104">
        <v>2399606</v>
      </c>
      <c r="W467" s="141">
        <v>46113</v>
      </c>
      <c r="X467" s="141">
        <v>46142</v>
      </c>
      <c r="Y467" s="104">
        <v>2399606</v>
      </c>
      <c r="Z467" s="141">
        <v>46143</v>
      </c>
      <c r="AA467" s="141">
        <v>46173</v>
      </c>
      <c r="AB467" s="104">
        <v>1279789</v>
      </c>
      <c r="AC467" s="141">
        <v>46174</v>
      </c>
      <c r="AD467" s="141">
        <v>46189</v>
      </c>
      <c r="AE467" s="102"/>
      <c r="AF467" s="141"/>
      <c r="AG467" s="141"/>
      <c r="AH467" s="107"/>
      <c r="AI467" s="141"/>
      <c r="AJ467" s="141"/>
      <c r="AK467" s="151"/>
      <c r="AL467" s="107"/>
      <c r="AM467" s="107"/>
      <c r="AN467" s="151"/>
      <c r="AO467" s="107"/>
      <c r="AP467" s="107"/>
      <c r="AQ467" s="151"/>
      <c r="AR467" s="107"/>
      <c r="AS467" s="107"/>
      <c r="AT467" s="151"/>
      <c r="AU467" s="107"/>
      <c r="AV467" s="107"/>
      <c r="AW467" s="151"/>
      <c r="AX467" s="107"/>
      <c r="AY467" s="107"/>
      <c r="AZ467" s="107"/>
      <c r="BA467" s="107"/>
      <c r="BB467" s="107"/>
      <c r="BC467" s="107"/>
      <c r="BD467" s="107"/>
      <c r="BE467" s="107"/>
      <c r="BF467" s="107"/>
      <c r="BG467" s="107"/>
      <c r="BH467" s="107"/>
      <c r="BI467" s="138" t="s">
        <v>275</v>
      </c>
      <c r="BJ467" s="138" t="s">
        <v>283</v>
      </c>
      <c r="BK467" s="138" t="s">
        <v>276</v>
      </c>
      <c r="BL467" s="122">
        <v>81</v>
      </c>
      <c r="BM467" s="141">
        <v>46043.695810185185</v>
      </c>
      <c r="BN467" s="156">
        <v>217178413</v>
      </c>
      <c r="BO467" s="139">
        <v>333</v>
      </c>
      <c r="BP467" s="141">
        <v>46043</v>
      </c>
      <c r="BQ467" s="153">
        <v>11758069</v>
      </c>
      <c r="BR467" s="120"/>
      <c r="BS467" s="121"/>
      <c r="BT467" s="107"/>
      <c r="BU467" s="107"/>
      <c r="BV467" s="107"/>
      <c r="BW467" s="107"/>
      <c r="BX467" s="107"/>
      <c r="BY467" s="142"/>
      <c r="BZ467" s="151"/>
      <c r="CA467" s="107"/>
      <c r="CB467" s="107"/>
      <c r="CC467" s="151"/>
      <c r="CD467" s="107"/>
      <c r="CE467" s="107"/>
      <c r="CF467" s="108"/>
      <c r="CG467" s="108"/>
      <c r="CH467" s="108"/>
      <c r="CI467" s="108"/>
      <c r="CJ467" s="108"/>
      <c r="CK467" s="108"/>
      <c r="CL467" s="108"/>
      <c r="CM467" s="108"/>
      <c r="CN467" s="108"/>
      <c r="CO467" s="108"/>
      <c r="CP467" s="121"/>
      <c r="CQ467" s="108"/>
      <c r="CR467" s="108"/>
      <c r="CS467" s="133" t="s">
        <v>2479</v>
      </c>
      <c r="CT467" s="149">
        <v>86058158</v>
      </c>
      <c r="CU467" s="139">
        <v>500</v>
      </c>
      <c r="CV467" s="139" t="s">
        <v>2008</v>
      </c>
      <c r="CW467" s="107"/>
      <c r="CX467" s="107"/>
      <c r="CY467" s="122">
        <v>8552</v>
      </c>
      <c r="CZ467" s="122" t="s">
        <v>809</v>
      </c>
      <c r="DA467" s="318">
        <f t="shared" ref="DA467:DA489" si="24">P467+S467+V467+Y467+AB467+AE467+AH467+AK467+AN467+AQ467+AT467+AW467+AZ467+BC467+BF467</f>
        <v>11758069</v>
      </c>
      <c r="DB467" s="319">
        <f t="shared" ref="DB467:DB489" si="25">H467+BZ467-DA467</f>
        <v>0</v>
      </c>
      <c r="DC467" s="318">
        <f t="shared" ref="DC467:DC489" si="26">BQ467+CF467-DA467</f>
        <v>0</v>
      </c>
      <c r="DD467" s="107"/>
      <c r="DE467" s="107"/>
      <c r="DF467" s="107"/>
      <c r="DG467" s="107"/>
      <c r="DH467" s="107"/>
      <c r="DI467" s="107"/>
      <c r="DJ467" s="107"/>
      <c r="DK467" s="107"/>
      <c r="DL467" s="107"/>
      <c r="DM467" s="107"/>
      <c r="DN467" s="107"/>
      <c r="DO467" s="107"/>
      <c r="DP467" s="107"/>
      <c r="DQ467" s="107"/>
      <c r="DR467" s="107"/>
      <c r="DS467" s="107"/>
      <c r="DT467" s="107"/>
      <c r="DU467" s="107"/>
      <c r="DV467" s="107"/>
      <c r="DW467" s="107"/>
      <c r="DX467" s="107"/>
      <c r="DY467" s="107"/>
      <c r="DZ467" s="140" t="s">
        <v>2513</v>
      </c>
      <c r="EA467" s="207"/>
      <c r="EB467" s="154" t="e">
        <v>#N/A</v>
      </c>
      <c r="EC467" s="142" t="s">
        <v>288</v>
      </c>
    </row>
    <row r="468" spans="1:133" hidden="1" x14ac:dyDescent="0.3">
      <c r="A468" s="145"/>
      <c r="B468" s="145" t="s">
        <v>2514</v>
      </c>
      <c r="C468" s="181">
        <v>1007449203</v>
      </c>
      <c r="D468" s="145" t="s">
        <v>1106</v>
      </c>
      <c r="E468" s="145" t="s">
        <v>292</v>
      </c>
      <c r="F468" s="145" t="s">
        <v>2441</v>
      </c>
      <c r="G468" s="98">
        <v>46043</v>
      </c>
      <c r="H468" s="104">
        <v>13141364</v>
      </c>
      <c r="I468" s="145" t="s">
        <v>1086</v>
      </c>
      <c r="J468" s="98">
        <v>46043</v>
      </c>
      <c r="K468" s="98">
        <v>46189</v>
      </c>
      <c r="L468" s="145" t="s">
        <v>288</v>
      </c>
      <c r="M468" s="145" t="s">
        <v>288</v>
      </c>
      <c r="N468" s="145" t="s">
        <v>288</v>
      </c>
      <c r="O468" s="122">
        <v>5</v>
      </c>
      <c r="P468" s="104">
        <v>3665278</v>
      </c>
      <c r="Q468" s="150">
        <v>46043</v>
      </c>
      <c r="R468" s="141">
        <v>46081</v>
      </c>
      <c r="S468" s="104">
        <v>2681911</v>
      </c>
      <c r="T468" s="101">
        <v>46082</v>
      </c>
      <c r="U468" s="101">
        <v>46112</v>
      </c>
      <c r="V468" s="104">
        <v>2681911</v>
      </c>
      <c r="W468" s="141">
        <v>46113</v>
      </c>
      <c r="X468" s="141">
        <v>46142</v>
      </c>
      <c r="Y468" s="104">
        <v>2681911</v>
      </c>
      <c r="Z468" s="141">
        <v>46143</v>
      </c>
      <c r="AA468" s="141">
        <v>46173</v>
      </c>
      <c r="AB468" s="104">
        <v>1430353</v>
      </c>
      <c r="AC468" s="141">
        <v>46174</v>
      </c>
      <c r="AD468" s="141">
        <v>46189</v>
      </c>
      <c r="AE468" s="102"/>
      <c r="AF468" s="141"/>
      <c r="AG468" s="141"/>
      <c r="AH468" s="151"/>
      <c r="AI468" s="107"/>
      <c r="AJ468" s="107"/>
      <c r="AK468" s="151"/>
      <c r="AL468" s="107"/>
      <c r="AM468" s="107"/>
      <c r="AN468" s="151"/>
      <c r="AO468" s="107"/>
      <c r="AP468" s="107"/>
      <c r="AQ468" s="151"/>
      <c r="AR468" s="107"/>
      <c r="AS468" s="107"/>
      <c r="AT468" s="151"/>
      <c r="AU468" s="107"/>
      <c r="AV468" s="107"/>
      <c r="AW468" s="151"/>
      <c r="AX468" s="107"/>
      <c r="AY468" s="107"/>
      <c r="AZ468" s="107"/>
      <c r="BA468" s="107"/>
      <c r="BB468" s="107"/>
      <c r="BC468" s="107"/>
      <c r="BD468" s="107"/>
      <c r="BE468" s="107"/>
      <c r="BF468" s="107"/>
      <c r="BG468" s="107"/>
      <c r="BH468" s="107"/>
      <c r="BI468" s="138" t="s">
        <v>275</v>
      </c>
      <c r="BJ468" s="138" t="s">
        <v>283</v>
      </c>
      <c r="BK468" s="138" t="s">
        <v>276</v>
      </c>
      <c r="BL468" s="122">
        <v>81</v>
      </c>
      <c r="BM468" s="141">
        <v>46043.695810185185</v>
      </c>
      <c r="BN468" s="156">
        <v>217178413</v>
      </c>
      <c r="BO468" s="139">
        <v>334</v>
      </c>
      <c r="BP468" s="141">
        <v>46043</v>
      </c>
      <c r="BQ468" s="153">
        <v>13141364</v>
      </c>
      <c r="BR468" s="120"/>
      <c r="BS468" s="121"/>
      <c r="BT468" s="107"/>
      <c r="BU468" s="107"/>
      <c r="BV468" s="107"/>
      <c r="BW468" s="107"/>
      <c r="BX468" s="107"/>
      <c r="BY468" s="142"/>
      <c r="BZ468" s="151"/>
      <c r="CA468" s="107"/>
      <c r="CB468" s="107"/>
      <c r="CC468" s="151"/>
      <c r="CD468" s="107"/>
      <c r="CE468" s="107"/>
      <c r="CF468" s="108"/>
      <c r="CG468" s="108"/>
      <c r="CH468" s="108"/>
      <c r="CI468" s="108"/>
      <c r="CJ468" s="108"/>
      <c r="CK468" s="108"/>
      <c r="CL468" s="108"/>
      <c r="CM468" s="108"/>
      <c r="CN468" s="108"/>
      <c r="CO468" s="108"/>
      <c r="CP468" s="108"/>
      <c r="CQ468" s="108"/>
      <c r="CR468" s="108"/>
      <c r="CS468" s="147" t="s">
        <v>2442</v>
      </c>
      <c r="CT468" s="148">
        <v>1007449203</v>
      </c>
      <c r="CU468" s="139">
        <v>500</v>
      </c>
      <c r="CV468" s="139" t="s">
        <v>2008</v>
      </c>
      <c r="CW468" s="107"/>
      <c r="CX468" s="107"/>
      <c r="CY468" s="143">
        <v>8299</v>
      </c>
      <c r="CZ468" s="143" t="s">
        <v>290</v>
      </c>
      <c r="DA468" s="318">
        <f t="shared" si="24"/>
        <v>13141364</v>
      </c>
      <c r="DB468" s="319">
        <f t="shared" si="25"/>
        <v>0</v>
      </c>
      <c r="DC468" s="318">
        <f t="shared" si="26"/>
        <v>0</v>
      </c>
      <c r="DD468" s="107"/>
      <c r="DE468" s="107"/>
      <c r="DF468" s="107"/>
      <c r="DG468" s="107"/>
      <c r="DH468" s="107"/>
      <c r="DI468" s="107"/>
      <c r="DJ468" s="107"/>
      <c r="DK468" s="107"/>
      <c r="DL468" s="107"/>
      <c r="DM468" s="107"/>
      <c r="DN468" s="107"/>
      <c r="DO468" s="107"/>
      <c r="DP468" s="107"/>
      <c r="DQ468" s="107"/>
      <c r="DR468" s="107"/>
      <c r="DS468" s="107"/>
      <c r="DT468" s="107"/>
      <c r="DU468" s="107"/>
      <c r="DV468" s="107"/>
      <c r="DW468" s="107"/>
      <c r="DX468" s="107"/>
      <c r="DY468" s="107"/>
      <c r="DZ468" s="140" t="s">
        <v>2515</v>
      </c>
      <c r="EA468" s="160"/>
      <c r="EB468" s="154" t="e">
        <v>#N/A</v>
      </c>
      <c r="EC468" s="142" t="s">
        <v>288</v>
      </c>
    </row>
    <row r="469" spans="1:133" hidden="1" x14ac:dyDescent="0.3">
      <c r="A469" s="145"/>
      <c r="B469" s="145" t="s">
        <v>2519</v>
      </c>
      <c r="C469" s="181">
        <v>86050755</v>
      </c>
      <c r="D469" s="145" t="s">
        <v>1094</v>
      </c>
      <c r="E469" s="145" t="s">
        <v>292</v>
      </c>
      <c r="F469" s="107" t="s">
        <v>2504</v>
      </c>
      <c r="G469" s="98">
        <v>46043</v>
      </c>
      <c r="H469" s="104">
        <v>11758069</v>
      </c>
      <c r="I469" s="145" t="s">
        <v>1086</v>
      </c>
      <c r="J469" s="98">
        <v>46043</v>
      </c>
      <c r="K469" s="98">
        <v>46189</v>
      </c>
      <c r="L469" s="145" t="s">
        <v>288</v>
      </c>
      <c r="M469" s="145" t="s">
        <v>288</v>
      </c>
      <c r="N469" s="145" t="s">
        <v>288</v>
      </c>
      <c r="O469" s="122">
        <v>5</v>
      </c>
      <c r="P469" s="104">
        <v>3279462</v>
      </c>
      <c r="Q469" s="150">
        <v>46043</v>
      </c>
      <c r="R469" s="141">
        <v>46081</v>
      </c>
      <c r="S469" s="104">
        <v>2399606</v>
      </c>
      <c r="T469" s="101">
        <v>46082</v>
      </c>
      <c r="U469" s="101">
        <v>46112</v>
      </c>
      <c r="V469" s="104">
        <v>2399606</v>
      </c>
      <c r="W469" s="141">
        <v>46113</v>
      </c>
      <c r="X469" s="141">
        <v>46142</v>
      </c>
      <c r="Y469" s="104">
        <v>2399606</v>
      </c>
      <c r="Z469" s="141">
        <v>46143</v>
      </c>
      <c r="AA469" s="141">
        <v>46173</v>
      </c>
      <c r="AB469" s="104">
        <v>1279789</v>
      </c>
      <c r="AC469" s="141">
        <v>46174</v>
      </c>
      <c r="AD469" s="141">
        <v>46189</v>
      </c>
      <c r="AE469" s="102"/>
      <c r="AF469" s="141"/>
      <c r="AG469" s="141"/>
      <c r="AH469" s="151"/>
      <c r="AI469" s="107"/>
      <c r="AJ469" s="107"/>
      <c r="AK469" s="151"/>
      <c r="AL469" s="107"/>
      <c r="AM469" s="107"/>
      <c r="AN469" s="151"/>
      <c r="AO469" s="107"/>
      <c r="AP469" s="107"/>
      <c r="AQ469" s="151"/>
      <c r="AR469" s="107"/>
      <c r="AS469" s="107"/>
      <c r="AT469" s="151"/>
      <c r="AU469" s="107"/>
      <c r="AV469" s="107"/>
      <c r="AW469" s="151"/>
      <c r="AX469" s="107"/>
      <c r="AY469" s="107"/>
      <c r="AZ469" s="107"/>
      <c r="BA469" s="107"/>
      <c r="BB469" s="107"/>
      <c r="BC469" s="107"/>
      <c r="BD469" s="107"/>
      <c r="BE469" s="107"/>
      <c r="BF469" s="107"/>
      <c r="BG469" s="107"/>
      <c r="BH469" s="107"/>
      <c r="BI469" s="138" t="s">
        <v>275</v>
      </c>
      <c r="BJ469" s="138" t="s">
        <v>283</v>
      </c>
      <c r="BK469" s="138" t="s">
        <v>276</v>
      </c>
      <c r="BL469" s="122">
        <v>81</v>
      </c>
      <c r="BM469" s="141">
        <v>46043.695810185185</v>
      </c>
      <c r="BN469" s="156">
        <v>217178413</v>
      </c>
      <c r="BO469" s="139">
        <v>336</v>
      </c>
      <c r="BP469" s="141">
        <v>46043</v>
      </c>
      <c r="BQ469" s="153">
        <v>11758069</v>
      </c>
      <c r="BR469" s="120"/>
      <c r="BS469" s="121"/>
      <c r="BT469" s="107"/>
      <c r="BU469" s="107"/>
      <c r="BV469" s="107"/>
      <c r="BW469" s="107"/>
      <c r="BX469" s="107"/>
      <c r="BY469" s="142"/>
      <c r="BZ469" s="151"/>
      <c r="CA469" s="107"/>
      <c r="CB469" s="107"/>
      <c r="CC469" s="151"/>
      <c r="CD469" s="107"/>
      <c r="CE469" s="107"/>
      <c r="CF469" s="108"/>
      <c r="CG469" s="108"/>
      <c r="CH469" s="108"/>
      <c r="CI469" s="108"/>
      <c r="CJ469" s="108"/>
      <c r="CK469" s="108"/>
      <c r="CL469" s="108"/>
      <c r="CM469" s="108"/>
      <c r="CN469" s="108"/>
      <c r="CO469" s="108"/>
      <c r="CP469" s="108"/>
      <c r="CQ469" s="108"/>
      <c r="CR469" s="108"/>
      <c r="CS469" s="133" t="s">
        <v>2479</v>
      </c>
      <c r="CT469" s="99">
        <v>86050755</v>
      </c>
      <c r="CU469" s="139">
        <v>500</v>
      </c>
      <c r="CV469" s="139" t="s">
        <v>2008</v>
      </c>
      <c r="CW469" s="107"/>
      <c r="CX469" s="107"/>
      <c r="CY469" s="143">
        <v>7490</v>
      </c>
      <c r="CZ469" s="143" t="s">
        <v>290</v>
      </c>
      <c r="DA469" s="318">
        <f t="shared" si="24"/>
        <v>11758069</v>
      </c>
      <c r="DB469" s="319">
        <f t="shared" si="25"/>
        <v>0</v>
      </c>
      <c r="DC469" s="318">
        <f t="shared" si="26"/>
        <v>0</v>
      </c>
      <c r="DD469" s="107"/>
      <c r="DE469" s="107"/>
      <c r="DF469" s="107"/>
      <c r="DG469" s="107"/>
      <c r="DH469" s="107"/>
      <c r="DI469" s="107"/>
      <c r="DJ469" s="107"/>
      <c r="DK469" s="107"/>
      <c r="DL469" s="107"/>
      <c r="DM469" s="107"/>
      <c r="DN469" s="107"/>
      <c r="DO469" s="107"/>
      <c r="DP469" s="107"/>
      <c r="DQ469" s="107"/>
      <c r="DR469" s="107"/>
      <c r="DS469" s="107"/>
      <c r="DT469" s="107"/>
      <c r="DU469" s="107"/>
      <c r="DV469" s="107"/>
      <c r="DW469" s="107"/>
      <c r="DX469" s="107"/>
      <c r="DY469" s="107"/>
      <c r="DZ469" s="140" t="s">
        <v>2520</v>
      </c>
      <c r="EA469" s="160"/>
      <c r="EB469" s="154" t="e">
        <v>#N/A</v>
      </c>
      <c r="EC469" s="142" t="s">
        <v>288</v>
      </c>
    </row>
    <row r="470" spans="1:133" hidden="1" x14ac:dyDescent="0.3">
      <c r="A470" s="145"/>
      <c r="B470" s="145" t="s">
        <v>2521</v>
      </c>
      <c r="C470" s="181">
        <v>1121840882</v>
      </c>
      <c r="D470" s="145" t="s">
        <v>687</v>
      </c>
      <c r="E470" s="145" t="s">
        <v>291</v>
      </c>
      <c r="F470" s="145" t="s">
        <v>2522</v>
      </c>
      <c r="G470" s="98">
        <v>46043</v>
      </c>
      <c r="H470" s="104">
        <v>16599617</v>
      </c>
      <c r="I470" s="145" t="s">
        <v>1086</v>
      </c>
      <c r="J470" s="98">
        <v>46043</v>
      </c>
      <c r="K470" s="98">
        <v>46189</v>
      </c>
      <c r="L470" s="145" t="s">
        <v>288</v>
      </c>
      <c r="M470" s="145" t="s">
        <v>288</v>
      </c>
      <c r="N470" s="145" t="s">
        <v>288</v>
      </c>
      <c r="O470" s="122">
        <v>5</v>
      </c>
      <c r="P470" s="104">
        <v>4629825</v>
      </c>
      <c r="Q470" s="150">
        <v>46043</v>
      </c>
      <c r="R470" s="141">
        <v>46081</v>
      </c>
      <c r="S470" s="104">
        <v>3387677</v>
      </c>
      <c r="T470" s="101">
        <v>46082</v>
      </c>
      <c r="U470" s="101">
        <v>46112</v>
      </c>
      <c r="V470" s="104">
        <v>3387677</v>
      </c>
      <c r="W470" s="141">
        <v>46113</v>
      </c>
      <c r="X470" s="141">
        <v>46142</v>
      </c>
      <c r="Y470" s="104">
        <v>3387677</v>
      </c>
      <c r="Z470" s="141">
        <v>46143</v>
      </c>
      <c r="AA470" s="141">
        <v>46173</v>
      </c>
      <c r="AB470" s="104">
        <v>1806761</v>
      </c>
      <c r="AC470" s="141">
        <v>46174</v>
      </c>
      <c r="AD470" s="141">
        <v>46189</v>
      </c>
      <c r="AE470" s="102"/>
      <c r="AF470" s="141"/>
      <c r="AG470" s="141"/>
      <c r="AH470" s="107"/>
      <c r="AI470" s="141"/>
      <c r="AJ470" s="141"/>
      <c r="AK470" s="151"/>
      <c r="AL470" s="107"/>
      <c r="AM470" s="107"/>
      <c r="AN470" s="151"/>
      <c r="AO470" s="107"/>
      <c r="AP470" s="107"/>
      <c r="AQ470" s="151"/>
      <c r="AR470" s="107"/>
      <c r="AS470" s="107"/>
      <c r="AT470" s="151"/>
      <c r="AU470" s="107"/>
      <c r="AV470" s="107"/>
      <c r="AW470" s="151"/>
      <c r="AX470" s="107"/>
      <c r="AY470" s="107"/>
      <c r="AZ470" s="107"/>
      <c r="BA470" s="107"/>
      <c r="BB470" s="107"/>
      <c r="BC470" s="107"/>
      <c r="BD470" s="107"/>
      <c r="BE470" s="107"/>
      <c r="BF470" s="107"/>
      <c r="BG470" s="107"/>
      <c r="BH470" s="107"/>
      <c r="BI470" s="138" t="s">
        <v>275</v>
      </c>
      <c r="BJ470" s="138" t="s">
        <v>283</v>
      </c>
      <c r="BK470" s="138" t="s">
        <v>276</v>
      </c>
      <c r="BL470" s="122">
        <v>81</v>
      </c>
      <c r="BM470" s="141">
        <v>46043.695810185185</v>
      </c>
      <c r="BN470" s="156">
        <v>217178413</v>
      </c>
      <c r="BO470" s="139">
        <v>337</v>
      </c>
      <c r="BP470" s="141">
        <v>46043</v>
      </c>
      <c r="BQ470" s="153">
        <v>16599617</v>
      </c>
      <c r="BR470" s="120"/>
      <c r="BS470" s="121"/>
      <c r="BT470" s="107"/>
      <c r="BU470" s="107"/>
      <c r="BV470" s="107"/>
      <c r="BW470" s="107"/>
      <c r="BX470" s="107"/>
      <c r="BY470" s="142"/>
      <c r="BZ470" s="151"/>
      <c r="CA470" s="107"/>
      <c r="CB470" s="107"/>
      <c r="CC470" s="151"/>
      <c r="CD470" s="107"/>
      <c r="CE470" s="107"/>
      <c r="CF470" s="108"/>
      <c r="CG470" s="108"/>
      <c r="CH470" s="108"/>
      <c r="CI470" s="108"/>
      <c r="CJ470" s="108"/>
      <c r="CK470" s="108"/>
      <c r="CL470" s="108"/>
      <c r="CM470" s="108"/>
      <c r="CN470" s="108"/>
      <c r="CO470" s="108"/>
      <c r="CP470" s="121"/>
      <c r="CQ470" s="108"/>
      <c r="CR470" s="108"/>
      <c r="CS470" s="147" t="s">
        <v>2523</v>
      </c>
      <c r="CT470" s="149">
        <v>1121840882</v>
      </c>
      <c r="CU470" s="139">
        <v>500</v>
      </c>
      <c r="CV470" s="139" t="s">
        <v>2008</v>
      </c>
      <c r="CW470" s="107"/>
      <c r="CX470" s="107"/>
      <c r="CY470" s="143">
        <v>7490</v>
      </c>
      <c r="CZ470" s="143" t="s">
        <v>290</v>
      </c>
      <c r="DA470" s="318">
        <f t="shared" si="24"/>
        <v>16599617</v>
      </c>
      <c r="DB470" s="319">
        <f t="shared" si="25"/>
        <v>0</v>
      </c>
      <c r="DC470" s="318">
        <f t="shared" si="26"/>
        <v>0</v>
      </c>
      <c r="DD470" s="107"/>
      <c r="DE470" s="107"/>
      <c r="DF470" s="107"/>
      <c r="DG470" s="107"/>
      <c r="DH470" s="107"/>
      <c r="DI470" s="107"/>
      <c r="DJ470" s="107"/>
      <c r="DK470" s="107"/>
      <c r="DL470" s="107"/>
      <c r="DM470" s="107"/>
      <c r="DN470" s="107"/>
      <c r="DO470" s="107"/>
      <c r="DP470" s="107"/>
      <c r="DQ470" s="107"/>
      <c r="DR470" s="107"/>
      <c r="DS470" s="107"/>
      <c r="DT470" s="107"/>
      <c r="DU470" s="107"/>
      <c r="DV470" s="107"/>
      <c r="DW470" s="107"/>
      <c r="DX470" s="107"/>
      <c r="DY470" s="107"/>
      <c r="DZ470" s="140" t="s">
        <v>2524</v>
      </c>
      <c r="EA470" s="160"/>
      <c r="EB470" s="154" t="e">
        <v>#N/A</v>
      </c>
      <c r="EC470" s="142" t="s">
        <v>288</v>
      </c>
    </row>
    <row r="471" spans="1:133" hidden="1" x14ac:dyDescent="0.3">
      <c r="A471" s="145"/>
      <c r="B471" s="145" t="s">
        <v>2525</v>
      </c>
      <c r="C471" s="181">
        <v>17349319</v>
      </c>
      <c r="D471" s="145" t="s">
        <v>2526</v>
      </c>
      <c r="E471" s="145" t="s">
        <v>292</v>
      </c>
      <c r="F471" s="107" t="s">
        <v>2527</v>
      </c>
      <c r="G471" s="98">
        <v>46043</v>
      </c>
      <c r="H471" s="104">
        <v>11758069</v>
      </c>
      <c r="I471" s="145" t="s">
        <v>1086</v>
      </c>
      <c r="J471" s="98">
        <v>46043</v>
      </c>
      <c r="K471" s="98">
        <v>46189</v>
      </c>
      <c r="L471" s="145" t="s">
        <v>288</v>
      </c>
      <c r="M471" s="145" t="s">
        <v>288</v>
      </c>
      <c r="N471" s="145" t="s">
        <v>288</v>
      </c>
      <c r="O471" s="122">
        <v>5</v>
      </c>
      <c r="P471" s="104">
        <v>3279462</v>
      </c>
      <c r="Q471" s="150">
        <v>46043</v>
      </c>
      <c r="R471" s="141">
        <v>46081</v>
      </c>
      <c r="S471" s="104">
        <v>2399606</v>
      </c>
      <c r="T471" s="101">
        <v>46082</v>
      </c>
      <c r="U471" s="101">
        <v>46112</v>
      </c>
      <c r="V471" s="104">
        <v>2399606</v>
      </c>
      <c r="W471" s="141">
        <v>46113</v>
      </c>
      <c r="X471" s="141">
        <v>46142</v>
      </c>
      <c r="Y471" s="104">
        <v>2399606</v>
      </c>
      <c r="Z471" s="141">
        <v>46143</v>
      </c>
      <c r="AA471" s="141">
        <v>46173</v>
      </c>
      <c r="AB471" s="104">
        <v>1279789</v>
      </c>
      <c r="AC471" s="141">
        <v>46174</v>
      </c>
      <c r="AD471" s="141">
        <v>46189</v>
      </c>
      <c r="AE471" s="102"/>
      <c r="AF471" s="141"/>
      <c r="AG471" s="141"/>
      <c r="AH471" s="107"/>
      <c r="AI471" s="141"/>
      <c r="AJ471" s="141"/>
      <c r="AK471" s="151"/>
      <c r="AL471" s="107"/>
      <c r="AM471" s="107"/>
      <c r="AN471" s="151"/>
      <c r="AO471" s="107"/>
      <c r="AP471" s="107"/>
      <c r="AQ471" s="151"/>
      <c r="AR471" s="107"/>
      <c r="AS471" s="107"/>
      <c r="AT471" s="151"/>
      <c r="AU471" s="107"/>
      <c r="AV471" s="107"/>
      <c r="AW471" s="151"/>
      <c r="AX471" s="107"/>
      <c r="AY471" s="107"/>
      <c r="AZ471" s="107"/>
      <c r="BA471" s="107"/>
      <c r="BB471" s="107"/>
      <c r="BC471" s="107"/>
      <c r="BD471" s="107"/>
      <c r="BE471" s="107"/>
      <c r="BF471" s="107"/>
      <c r="BG471" s="107"/>
      <c r="BH471" s="107"/>
      <c r="BI471" s="138" t="s">
        <v>275</v>
      </c>
      <c r="BJ471" s="138" t="s">
        <v>283</v>
      </c>
      <c r="BK471" s="138" t="s">
        <v>276</v>
      </c>
      <c r="BL471" s="122">
        <v>81</v>
      </c>
      <c r="BM471" s="141">
        <v>46043.695810185185</v>
      </c>
      <c r="BN471" s="156">
        <v>217178413</v>
      </c>
      <c r="BO471" s="139">
        <v>338</v>
      </c>
      <c r="BP471" s="141">
        <v>46043</v>
      </c>
      <c r="BQ471" s="153">
        <v>11758069</v>
      </c>
      <c r="BR471" s="120"/>
      <c r="BS471" s="121"/>
      <c r="BT471" s="107"/>
      <c r="BU471" s="107"/>
      <c r="BV471" s="107"/>
      <c r="BW471" s="107"/>
      <c r="BX471" s="107"/>
      <c r="BY471" s="142"/>
      <c r="BZ471" s="151"/>
      <c r="CA471" s="107"/>
      <c r="CB471" s="107"/>
      <c r="CC471" s="151"/>
      <c r="CD471" s="107"/>
      <c r="CE471" s="107"/>
      <c r="CF471" s="108"/>
      <c r="CG471" s="108"/>
      <c r="CH471" s="108"/>
      <c r="CI471" s="108"/>
      <c r="CJ471" s="108"/>
      <c r="CK471" s="108"/>
      <c r="CL471" s="108"/>
      <c r="CM471" s="108"/>
      <c r="CN471" s="108"/>
      <c r="CO471" s="108"/>
      <c r="CP471" s="121"/>
      <c r="CQ471" s="108"/>
      <c r="CR471" s="108"/>
      <c r="CS471" s="133" t="s">
        <v>2479</v>
      </c>
      <c r="CT471" s="148">
        <v>17349319.5</v>
      </c>
      <c r="CU471" s="139">
        <v>500</v>
      </c>
      <c r="CV471" s="139" t="s">
        <v>2008</v>
      </c>
      <c r="CW471" s="107"/>
      <c r="CX471" s="107"/>
      <c r="CY471" s="139">
        <v>7490</v>
      </c>
      <c r="CZ471" s="139" t="s">
        <v>290</v>
      </c>
      <c r="DA471" s="318">
        <f t="shared" si="24"/>
        <v>11758069</v>
      </c>
      <c r="DB471" s="319">
        <f t="shared" si="25"/>
        <v>0</v>
      </c>
      <c r="DC471" s="318">
        <f t="shared" si="26"/>
        <v>0</v>
      </c>
      <c r="DD471" s="107"/>
      <c r="DE471" s="107"/>
      <c r="DF471" s="107"/>
      <c r="DG471" s="107"/>
      <c r="DH471" s="107"/>
      <c r="DI471" s="107"/>
      <c r="DJ471" s="107"/>
      <c r="DK471" s="107"/>
      <c r="DL471" s="107"/>
      <c r="DM471" s="107"/>
      <c r="DN471" s="107"/>
      <c r="DO471" s="107"/>
      <c r="DP471" s="107"/>
      <c r="DQ471" s="107"/>
      <c r="DR471" s="107"/>
      <c r="DS471" s="107"/>
      <c r="DT471" s="107"/>
      <c r="DU471" s="107"/>
      <c r="DV471" s="107"/>
      <c r="DW471" s="107"/>
      <c r="DX471" s="107"/>
      <c r="DY471" s="107"/>
      <c r="DZ471" s="140" t="s">
        <v>2528</v>
      </c>
      <c r="EA471" s="165"/>
      <c r="EB471" s="154" t="e">
        <v>#N/A</v>
      </c>
      <c r="EC471" s="142" t="s">
        <v>288</v>
      </c>
    </row>
    <row r="472" spans="1:133" hidden="1" x14ac:dyDescent="0.3">
      <c r="A472" s="107" t="s">
        <v>3012</v>
      </c>
      <c r="B472" s="145" t="s">
        <v>2529</v>
      </c>
      <c r="C472" s="181">
        <v>17345238</v>
      </c>
      <c r="D472" s="145" t="s">
        <v>1330</v>
      </c>
      <c r="E472" s="145" t="s">
        <v>291</v>
      </c>
      <c r="F472" s="145" t="s">
        <v>2030</v>
      </c>
      <c r="G472" s="98">
        <v>46043</v>
      </c>
      <c r="H472" s="104">
        <v>20057876</v>
      </c>
      <c r="I472" s="145" t="s">
        <v>1086</v>
      </c>
      <c r="J472" s="98">
        <v>46043</v>
      </c>
      <c r="K472" s="98">
        <v>46189</v>
      </c>
      <c r="L472" s="145" t="s">
        <v>288</v>
      </c>
      <c r="M472" s="145" t="s">
        <v>288</v>
      </c>
      <c r="N472" s="145" t="s">
        <v>288</v>
      </c>
      <c r="O472" s="122">
        <v>5</v>
      </c>
      <c r="P472" s="104">
        <v>5594373</v>
      </c>
      <c r="Q472" s="150">
        <v>46043</v>
      </c>
      <c r="R472" s="141">
        <v>46081</v>
      </c>
      <c r="S472" s="104">
        <v>2319619</v>
      </c>
      <c r="T472" s="101">
        <v>46082</v>
      </c>
      <c r="U472" s="101">
        <v>46098</v>
      </c>
      <c r="V472" s="104"/>
      <c r="W472" s="141">
        <v>46113</v>
      </c>
      <c r="X472" s="141">
        <v>46142</v>
      </c>
      <c r="Y472" s="104"/>
      <c r="Z472" s="141">
        <v>46143</v>
      </c>
      <c r="AA472" s="141">
        <v>46173</v>
      </c>
      <c r="AB472" s="104"/>
      <c r="AC472" s="141">
        <v>46174</v>
      </c>
      <c r="AD472" s="141">
        <v>46189</v>
      </c>
      <c r="AE472" s="102"/>
      <c r="AF472" s="141"/>
      <c r="AG472" s="141"/>
      <c r="AH472" s="151"/>
      <c r="AI472" s="107"/>
      <c r="AJ472" s="107"/>
      <c r="AK472" s="151"/>
      <c r="AL472" s="107"/>
      <c r="AM472" s="107"/>
      <c r="AN472" s="151"/>
      <c r="AO472" s="107"/>
      <c r="AP472" s="107"/>
      <c r="AQ472" s="151"/>
      <c r="AR472" s="107"/>
      <c r="AS472" s="107"/>
      <c r="AT472" s="151"/>
      <c r="AU472" s="107"/>
      <c r="AV472" s="107"/>
      <c r="AW472" s="151"/>
      <c r="AX472" s="107"/>
      <c r="AY472" s="107"/>
      <c r="AZ472" s="107"/>
      <c r="BA472" s="107"/>
      <c r="BB472" s="107"/>
      <c r="BC472" s="107"/>
      <c r="BD472" s="107"/>
      <c r="BE472" s="107"/>
      <c r="BF472" s="107"/>
      <c r="BG472" s="107"/>
      <c r="BH472" s="107"/>
      <c r="BI472" s="171" t="s">
        <v>270</v>
      </c>
      <c r="BJ472" s="158" t="s">
        <v>713</v>
      </c>
      <c r="BK472" s="171" t="s">
        <v>346</v>
      </c>
      <c r="BL472" s="122">
        <v>83</v>
      </c>
      <c r="BM472" s="141">
        <v>46043</v>
      </c>
      <c r="BN472" s="156">
        <v>71225179</v>
      </c>
      <c r="BO472" s="139">
        <v>346</v>
      </c>
      <c r="BP472" s="141">
        <v>46043</v>
      </c>
      <c r="BQ472" s="153">
        <v>20057876</v>
      </c>
      <c r="BR472" s="120"/>
      <c r="BS472" s="121"/>
      <c r="BT472" s="107"/>
      <c r="BU472" s="107"/>
      <c r="BV472" s="107"/>
      <c r="BW472" s="107"/>
      <c r="BX472" s="107"/>
      <c r="BY472" s="142"/>
      <c r="BZ472" s="151"/>
      <c r="CA472" s="107"/>
      <c r="CB472" s="107"/>
      <c r="CC472" s="151"/>
      <c r="CD472" s="107"/>
      <c r="CE472" s="107"/>
      <c r="CF472" s="108"/>
      <c r="CG472" s="108"/>
      <c r="CH472" s="108"/>
      <c r="CI472" s="108"/>
      <c r="CJ472" s="108"/>
      <c r="CK472" s="108"/>
      <c r="CL472" s="108"/>
      <c r="CM472" s="108"/>
      <c r="CN472" s="108"/>
      <c r="CO472" s="108"/>
      <c r="CP472" s="108"/>
      <c r="CQ472" s="108"/>
      <c r="CR472" s="108"/>
      <c r="CS472" s="147" t="s">
        <v>2530</v>
      </c>
      <c r="CT472" s="134">
        <v>17345238</v>
      </c>
      <c r="CU472" s="139">
        <v>562</v>
      </c>
      <c r="CV472" s="139" t="s">
        <v>782</v>
      </c>
      <c r="CW472" s="107"/>
      <c r="CX472" s="107"/>
      <c r="CY472" s="157">
        <v>7020</v>
      </c>
      <c r="CZ472" s="157" t="s">
        <v>289</v>
      </c>
      <c r="DA472" s="318">
        <f t="shared" si="24"/>
        <v>7913992</v>
      </c>
      <c r="DB472" s="319">
        <f t="shared" si="25"/>
        <v>12143884</v>
      </c>
      <c r="DC472" s="318">
        <f t="shared" si="26"/>
        <v>12143884</v>
      </c>
      <c r="DD472" s="107"/>
      <c r="DE472" s="107"/>
      <c r="DF472" s="107"/>
      <c r="DG472" s="107"/>
      <c r="DH472" s="107"/>
      <c r="DI472" s="107"/>
      <c r="DJ472" s="107"/>
      <c r="DK472" s="107"/>
      <c r="DL472" s="107"/>
      <c r="DM472" s="107"/>
      <c r="DN472" s="107"/>
      <c r="DO472" s="107"/>
      <c r="DP472" s="107"/>
      <c r="DQ472" s="107"/>
      <c r="DR472" s="107"/>
      <c r="DS472" s="107"/>
      <c r="DT472" s="107"/>
      <c r="DU472" s="107"/>
      <c r="DV472" s="107"/>
      <c r="DW472" s="107"/>
      <c r="DX472" s="107"/>
      <c r="DY472" s="107"/>
      <c r="DZ472" s="140" t="s">
        <v>2531</v>
      </c>
      <c r="EA472" s="160"/>
      <c r="EB472" s="154" t="e">
        <v>#N/A</v>
      </c>
      <c r="EC472" s="142" t="s">
        <v>288</v>
      </c>
    </row>
    <row r="473" spans="1:133" hidden="1" x14ac:dyDescent="0.3">
      <c r="A473" s="145"/>
      <c r="B473" s="145" t="s">
        <v>2532</v>
      </c>
      <c r="C473" s="181">
        <v>1121948636</v>
      </c>
      <c r="D473" s="145" t="s">
        <v>2533</v>
      </c>
      <c r="E473" s="145" t="s">
        <v>291</v>
      </c>
      <c r="F473" s="145" t="s">
        <v>2030</v>
      </c>
      <c r="G473" s="98">
        <v>46043</v>
      </c>
      <c r="H473" s="104">
        <v>16599617</v>
      </c>
      <c r="I473" s="145" t="s">
        <v>1086</v>
      </c>
      <c r="J473" s="98">
        <v>46043</v>
      </c>
      <c r="K473" s="98">
        <v>46189</v>
      </c>
      <c r="L473" s="145" t="s">
        <v>288</v>
      </c>
      <c r="M473" s="145" t="s">
        <v>288</v>
      </c>
      <c r="N473" s="145" t="s">
        <v>288</v>
      </c>
      <c r="O473" s="122">
        <v>5</v>
      </c>
      <c r="P473" s="104">
        <v>4629825</v>
      </c>
      <c r="Q473" s="150">
        <v>46043</v>
      </c>
      <c r="R473" s="141">
        <v>46081</v>
      </c>
      <c r="S473" s="104">
        <v>3387677</v>
      </c>
      <c r="T473" s="101">
        <v>46082</v>
      </c>
      <c r="U473" s="101">
        <v>46112</v>
      </c>
      <c r="V473" s="104">
        <v>3387677</v>
      </c>
      <c r="W473" s="141">
        <v>46113</v>
      </c>
      <c r="X473" s="141">
        <v>46142</v>
      </c>
      <c r="Y473" s="104">
        <v>3387677</v>
      </c>
      <c r="Z473" s="141">
        <v>46143</v>
      </c>
      <c r="AA473" s="141">
        <v>46173</v>
      </c>
      <c r="AB473" s="104">
        <v>1806761</v>
      </c>
      <c r="AC473" s="141">
        <v>46174</v>
      </c>
      <c r="AD473" s="141">
        <v>46189</v>
      </c>
      <c r="AE473" s="102"/>
      <c r="AF473" s="141"/>
      <c r="AG473" s="141"/>
      <c r="AH473" s="107"/>
      <c r="AI473" s="141"/>
      <c r="AJ473" s="141"/>
      <c r="AK473" s="151"/>
      <c r="AL473" s="107"/>
      <c r="AM473" s="107"/>
      <c r="AN473" s="151"/>
      <c r="AO473" s="107"/>
      <c r="AP473" s="107"/>
      <c r="AQ473" s="151"/>
      <c r="AR473" s="107"/>
      <c r="AS473" s="107"/>
      <c r="AT473" s="151"/>
      <c r="AU473" s="107"/>
      <c r="AV473" s="107"/>
      <c r="AW473" s="151"/>
      <c r="AX473" s="107"/>
      <c r="AY473" s="107"/>
      <c r="AZ473" s="107"/>
      <c r="BA473" s="107"/>
      <c r="BB473" s="107"/>
      <c r="BC473" s="107"/>
      <c r="BD473" s="107"/>
      <c r="BE473" s="107"/>
      <c r="BF473" s="107"/>
      <c r="BG473" s="107"/>
      <c r="BH473" s="107"/>
      <c r="BI473" s="138" t="s">
        <v>270</v>
      </c>
      <c r="BJ473" s="139" t="s">
        <v>713</v>
      </c>
      <c r="BK473" s="138" t="s">
        <v>346</v>
      </c>
      <c r="BL473" s="122">
        <v>83</v>
      </c>
      <c r="BM473" s="141">
        <v>46043</v>
      </c>
      <c r="BN473" s="156">
        <v>71225179</v>
      </c>
      <c r="BO473" s="139">
        <v>347</v>
      </c>
      <c r="BP473" s="141">
        <v>46043</v>
      </c>
      <c r="BQ473" s="153">
        <v>16599617</v>
      </c>
      <c r="BR473" s="120"/>
      <c r="BS473" s="121"/>
      <c r="BT473" s="107"/>
      <c r="BU473" s="107"/>
      <c r="BV473" s="107"/>
      <c r="BW473" s="107"/>
      <c r="BX473" s="107"/>
      <c r="BY473" s="142"/>
      <c r="BZ473" s="151"/>
      <c r="CA473" s="107"/>
      <c r="CB473" s="107"/>
      <c r="CC473" s="151"/>
      <c r="CD473" s="107"/>
      <c r="CE473" s="107"/>
      <c r="CF473" s="108"/>
      <c r="CG473" s="108"/>
      <c r="CH473" s="108"/>
      <c r="CI473" s="108"/>
      <c r="CJ473" s="108"/>
      <c r="CK473" s="108"/>
      <c r="CL473" s="108"/>
      <c r="CM473" s="108"/>
      <c r="CN473" s="108"/>
      <c r="CO473" s="108"/>
      <c r="CP473" s="121"/>
      <c r="CQ473" s="108"/>
      <c r="CR473" s="108"/>
      <c r="CS473" s="147" t="s">
        <v>2534</v>
      </c>
      <c r="CT473" s="99">
        <v>1121948636</v>
      </c>
      <c r="CU473" s="139">
        <v>562</v>
      </c>
      <c r="CV473" s="139" t="s">
        <v>782</v>
      </c>
      <c r="CW473" s="107"/>
      <c r="CX473" s="107"/>
      <c r="CY473" s="107">
        <v>7310</v>
      </c>
      <c r="CZ473" s="107" t="s">
        <v>290</v>
      </c>
      <c r="DA473" s="318">
        <f t="shared" si="24"/>
        <v>16599617</v>
      </c>
      <c r="DB473" s="319">
        <f t="shared" si="25"/>
        <v>0</v>
      </c>
      <c r="DC473" s="318">
        <f t="shared" si="26"/>
        <v>0</v>
      </c>
      <c r="DD473" s="107"/>
      <c r="DE473" s="107"/>
      <c r="DF473" s="107"/>
      <c r="DG473" s="107"/>
      <c r="DH473" s="107"/>
      <c r="DI473" s="107"/>
      <c r="DJ473" s="107"/>
      <c r="DK473" s="107"/>
      <c r="DL473" s="107"/>
      <c r="DM473" s="107"/>
      <c r="DN473" s="107"/>
      <c r="DO473" s="107"/>
      <c r="DP473" s="107"/>
      <c r="DQ473" s="107"/>
      <c r="DR473" s="107"/>
      <c r="DS473" s="107"/>
      <c r="DT473" s="107"/>
      <c r="DU473" s="107"/>
      <c r="DV473" s="107"/>
      <c r="DW473" s="107"/>
      <c r="DX473" s="107"/>
      <c r="DY473" s="107"/>
      <c r="DZ473" s="211" t="s">
        <v>2535</v>
      </c>
      <c r="EA473" s="160"/>
      <c r="EB473" s="154" t="e">
        <v>#N/A</v>
      </c>
      <c r="EC473" s="142" t="s">
        <v>288</v>
      </c>
    </row>
    <row r="474" spans="1:133" hidden="1" x14ac:dyDescent="0.3">
      <c r="A474" s="145"/>
      <c r="B474" s="145" t="s">
        <v>2536</v>
      </c>
      <c r="C474" s="181">
        <v>52088735</v>
      </c>
      <c r="D474" s="145" t="s">
        <v>2537</v>
      </c>
      <c r="E474" s="145" t="s">
        <v>291</v>
      </c>
      <c r="F474" s="145" t="s">
        <v>2030</v>
      </c>
      <c r="G474" s="98">
        <v>46043</v>
      </c>
      <c r="H474" s="104">
        <v>14806237</v>
      </c>
      <c r="I474" s="145" t="s">
        <v>1086</v>
      </c>
      <c r="J474" s="98">
        <v>46043</v>
      </c>
      <c r="K474" s="98">
        <v>46189</v>
      </c>
      <c r="L474" s="145" t="s">
        <v>288</v>
      </c>
      <c r="M474" s="145" t="s">
        <v>288</v>
      </c>
      <c r="N474" s="145" t="s">
        <v>288</v>
      </c>
      <c r="O474" s="122">
        <v>5</v>
      </c>
      <c r="P474" s="104">
        <v>4129631</v>
      </c>
      <c r="Q474" s="150">
        <v>46043</v>
      </c>
      <c r="R474" s="141">
        <v>46081</v>
      </c>
      <c r="S474" s="104">
        <v>3021681</v>
      </c>
      <c r="T474" s="101">
        <v>46082</v>
      </c>
      <c r="U474" s="101">
        <v>46112</v>
      </c>
      <c r="V474" s="104">
        <v>3021681</v>
      </c>
      <c r="W474" s="141">
        <v>46113</v>
      </c>
      <c r="X474" s="141">
        <v>46142</v>
      </c>
      <c r="Y474" s="104">
        <v>3021681</v>
      </c>
      <c r="Z474" s="141">
        <v>46143</v>
      </c>
      <c r="AA474" s="141">
        <v>46173</v>
      </c>
      <c r="AB474" s="104">
        <v>1611563</v>
      </c>
      <c r="AC474" s="141">
        <v>46174</v>
      </c>
      <c r="AD474" s="141">
        <v>46189</v>
      </c>
      <c r="AE474" s="102"/>
      <c r="AF474" s="141"/>
      <c r="AG474" s="141"/>
      <c r="AH474" s="151"/>
      <c r="AI474" s="107"/>
      <c r="AJ474" s="107"/>
      <c r="AK474" s="151"/>
      <c r="AL474" s="107"/>
      <c r="AM474" s="107"/>
      <c r="AN474" s="151"/>
      <c r="AO474" s="107"/>
      <c r="AP474" s="107"/>
      <c r="AQ474" s="151"/>
      <c r="AR474" s="107"/>
      <c r="AS474" s="107"/>
      <c r="AT474" s="151"/>
      <c r="AU474" s="107"/>
      <c r="AV474" s="107"/>
      <c r="AW474" s="151"/>
      <c r="AX474" s="107"/>
      <c r="AY474" s="107"/>
      <c r="AZ474" s="107"/>
      <c r="BA474" s="107"/>
      <c r="BB474" s="107"/>
      <c r="BC474" s="107"/>
      <c r="BD474" s="107"/>
      <c r="BE474" s="107"/>
      <c r="BF474" s="107"/>
      <c r="BG474" s="107"/>
      <c r="BH474" s="107"/>
      <c r="BI474" s="138" t="s">
        <v>270</v>
      </c>
      <c r="BJ474" s="139" t="s">
        <v>713</v>
      </c>
      <c r="BK474" s="138" t="s">
        <v>346</v>
      </c>
      <c r="BL474" s="122">
        <v>83</v>
      </c>
      <c r="BM474" s="141">
        <v>46043</v>
      </c>
      <c r="BN474" s="156">
        <v>71225179</v>
      </c>
      <c r="BO474" s="139">
        <v>348</v>
      </c>
      <c r="BP474" s="141">
        <v>46043</v>
      </c>
      <c r="BQ474" s="153">
        <v>14806237</v>
      </c>
      <c r="BR474" s="120"/>
      <c r="BS474" s="121"/>
      <c r="BT474" s="107"/>
      <c r="BU474" s="107"/>
      <c r="BV474" s="107"/>
      <c r="BW474" s="107"/>
      <c r="BX474" s="107"/>
      <c r="BY474" s="142"/>
      <c r="BZ474" s="151"/>
      <c r="CA474" s="107"/>
      <c r="CB474" s="107"/>
      <c r="CC474" s="151"/>
      <c r="CD474" s="107"/>
      <c r="CE474" s="107"/>
      <c r="CF474" s="108"/>
      <c r="CG474" s="108"/>
      <c r="CH474" s="108"/>
      <c r="CI474" s="108"/>
      <c r="CJ474" s="108"/>
      <c r="CK474" s="108"/>
      <c r="CL474" s="108"/>
      <c r="CM474" s="108"/>
      <c r="CN474" s="108"/>
      <c r="CO474" s="108"/>
      <c r="CP474" s="108"/>
      <c r="CQ474" s="108"/>
      <c r="CR474" s="108"/>
      <c r="CS474" s="147" t="s">
        <v>2538</v>
      </c>
      <c r="CT474" s="99">
        <v>52088735.200000003</v>
      </c>
      <c r="CU474" s="139">
        <v>562</v>
      </c>
      <c r="CV474" s="139" t="s">
        <v>782</v>
      </c>
      <c r="CW474" s="107"/>
      <c r="CX474" s="107"/>
      <c r="CY474" s="145">
        <v>7490</v>
      </c>
      <c r="CZ474" s="140" t="s">
        <v>290</v>
      </c>
      <c r="DA474" s="318">
        <f t="shared" si="24"/>
        <v>14806237</v>
      </c>
      <c r="DB474" s="319">
        <f t="shared" si="25"/>
        <v>0</v>
      </c>
      <c r="DC474" s="318">
        <f t="shared" si="26"/>
        <v>0</v>
      </c>
      <c r="DD474" s="107"/>
      <c r="DE474" s="107"/>
      <c r="DF474" s="107"/>
      <c r="DG474" s="107"/>
      <c r="DH474" s="107"/>
      <c r="DI474" s="107"/>
      <c r="DJ474" s="107"/>
      <c r="DK474" s="107"/>
      <c r="DL474" s="107"/>
      <c r="DM474" s="107"/>
      <c r="DN474" s="107"/>
      <c r="DO474" s="107"/>
      <c r="DP474" s="107"/>
      <c r="DQ474" s="107"/>
      <c r="DR474" s="107"/>
      <c r="DS474" s="107"/>
      <c r="DT474" s="107"/>
      <c r="DU474" s="107"/>
      <c r="DV474" s="107"/>
      <c r="DW474" s="107"/>
      <c r="DX474" s="107"/>
      <c r="DY474" s="107"/>
      <c r="DZ474" s="140" t="s">
        <v>2539</v>
      </c>
      <c r="EA474" s="160"/>
      <c r="EB474" s="154" t="e">
        <v>#N/A</v>
      </c>
      <c r="EC474" s="142" t="s">
        <v>288</v>
      </c>
    </row>
    <row r="475" spans="1:133" hidden="1" x14ac:dyDescent="0.3">
      <c r="A475" s="145"/>
      <c r="B475" s="145" t="s">
        <v>2540</v>
      </c>
      <c r="C475" s="181">
        <v>1121966132</v>
      </c>
      <c r="D475" s="145" t="s">
        <v>1164</v>
      </c>
      <c r="E475" s="145" t="s">
        <v>291</v>
      </c>
      <c r="F475" s="145" t="s">
        <v>1165</v>
      </c>
      <c r="G475" s="98">
        <v>46043</v>
      </c>
      <c r="H475" s="104">
        <v>24000000</v>
      </c>
      <c r="I475" s="145" t="s">
        <v>294</v>
      </c>
      <c r="J475" s="98">
        <v>46043</v>
      </c>
      <c r="K475" s="98">
        <v>46223</v>
      </c>
      <c r="L475" s="145" t="s">
        <v>288</v>
      </c>
      <c r="M475" s="145" t="s">
        <v>288</v>
      </c>
      <c r="N475" s="145" t="s">
        <v>288</v>
      </c>
      <c r="O475" s="122">
        <v>6</v>
      </c>
      <c r="P475" s="104">
        <v>5333333</v>
      </c>
      <c r="Q475" s="150">
        <v>46043</v>
      </c>
      <c r="R475" s="141">
        <v>46081</v>
      </c>
      <c r="S475" s="104">
        <v>4000000</v>
      </c>
      <c r="T475" s="101">
        <v>46082</v>
      </c>
      <c r="U475" s="101">
        <v>46112</v>
      </c>
      <c r="V475" s="104">
        <v>4000000</v>
      </c>
      <c r="W475" s="141">
        <v>46113</v>
      </c>
      <c r="X475" s="141">
        <v>46142</v>
      </c>
      <c r="Y475" s="104">
        <v>4000000</v>
      </c>
      <c r="Z475" s="141">
        <v>46143</v>
      </c>
      <c r="AA475" s="141">
        <v>46173</v>
      </c>
      <c r="AB475" s="104">
        <v>4000000</v>
      </c>
      <c r="AC475" s="141">
        <v>46174</v>
      </c>
      <c r="AD475" s="141">
        <v>46203</v>
      </c>
      <c r="AE475" s="102">
        <v>2666667</v>
      </c>
      <c r="AF475" s="141">
        <v>46204</v>
      </c>
      <c r="AG475" s="141">
        <v>46223</v>
      </c>
      <c r="AH475" s="107"/>
      <c r="AI475" s="141"/>
      <c r="AJ475" s="141"/>
      <c r="AK475" s="151"/>
      <c r="AL475" s="107"/>
      <c r="AM475" s="107"/>
      <c r="AN475" s="151"/>
      <c r="AO475" s="107"/>
      <c r="AP475" s="107"/>
      <c r="AQ475" s="151"/>
      <c r="AR475" s="107"/>
      <c r="AS475" s="107"/>
      <c r="AT475" s="151"/>
      <c r="AU475" s="107"/>
      <c r="AV475" s="107"/>
      <c r="AW475" s="151"/>
      <c r="AX475" s="107"/>
      <c r="AY475" s="107"/>
      <c r="AZ475" s="107"/>
      <c r="BA475" s="107"/>
      <c r="BB475" s="107"/>
      <c r="BC475" s="107"/>
      <c r="BD475" s="107"/>
      <c r="BE475" s="107"/>
      <c r="BF475" s="107"/>
      <c r="BG475" s="107"/>
      <c r="BH475" s="107"/>
      <c r="BI475" s="139" t="s">
        <v>273</v>
      </c>
      <c r="BJ475" s="139" t="s">
        <v>1145</v>
      </c>
      <c r="BK475" s="146" t="s">
        <v>1167</v>
      </c>
      <c r="BL475" s="122">
        <v>95</v>
      </c>
      <c r="BM475" s="141">
        <v>46043</v>
      </c>
      <c r="BN475" s="156">
        <v>25755606</v>
      </c>
      <c r="BO475" s="139">
        <v>361</v>
      </c>
      <c r="BP475" s="141">
        <v>46043</v>
      </c>
      <c r="BQ475" s="153">
        <v>24000000</v>
      </c>
      <c r="BR475" s="120"/>
      <c r="BS475" s="121"/>
      <c r="BT475" s="107"/>
      <c r="BU475" s="107"/>
      <c r="BV475" s="107"/>
      <c r="BW475" s="107"/>
      <c r="BX475" s="107"/>
      <c r="BY475" s="142"/>
      <c r="BZ475" s="151"/>
      <c r="CA475" s="107"/>
      <c r="CB475" s="107"/>
      <c r="CC475" s="151"/>
      <c r="CD475" s="107"/>
      <c r="CE475" s="107"/>
      <c r="CF475" s="108"/>
      <c r="CG475" s="108"/>
      <c r="CH475" s="108"/>
      <c r="CI475" s="108"/>
      <c r="CJ475" s="108"/>
      <c r="CK475" s="108"/>
      <c r="CL475" s="108"/>
      <c r="CM475" s="108"/>
      <c r="CN475" s="108"/>
      <c r="CO475" s="108"/>
      <c r="CP475" s="121"/>
      <c r="CQ475" s="108"/>
      <c r="CR475" s="108"/>
      <c r="CS475" s="147" t="s">
        <v>1168</v>
      </c>
      <c r="CT475" s="99">
        <v>1121966132</v>
      </c>
      <c r="CU475" s="139">
        <v>259</v>
      </c>
      <c r="CV475" s="139" t="s">
        <v>1169</v>
      </c>
      <c r="CW475" s="107"/>
      <c r="CX475" s="107"/>
      <c r="CY475" s="145">
        <v>7490</v>
      </c>
      <c r="CZ475" s="140" t="s">
        <v>290</v>
      </c>
      <c r="DA475" s="318">
        <f t="shared" si="24"/>
        <v>24000000</v>
      </c>
      <c r="DB475" s="319">
        <f t="shared" si="25"/>
        <v>0</v>
      </c>
      <c r="DC475" s="318">
        <f t="shared" si="26"/>
        <v>0</v>
      </c>
      <c r="DD475" s="107"/>
      <c r="DE475" s="107"/>
      <c r="DF475" s="107"/>
      <c r="DG475" s="107"/>
      <c r="DH475" s="107"/>
      <c r="DI475" s="107"/>
      <c r="DJ475" s="107"/>
      <c r="DK475" s="107"/>
      <c r="DL475" s="107"/>
      <c r="DM475" s="107"/>
      <c r="DN475" s="107"/>
      <c r="DO475" s="107"/>
      <c r="DP475" s="107"/>
      <c r="DQ475" s="107"/>
      <c r="DR475" s="107"/>
      <c r="DS475" s="107"/>
      <c r="DT475" s="107"/>
      <c r="DU475" s="107"/>
      <c r="DV475" s="107"/>
      <c r="DW475" s="107"/>
      <c r="DX475" s="107"/>
      <c r="DY475" s="107"/>
      <c r="DZ475" s="140" t="s">
        <v>2541</v>
      </c>
      <c r="EA475" s="160"/>
      <c r="EB475" s="154" t="e">
        <v>#N/A</v>
      </c>
      <c r="EC475" s="142" t="s">
        <v>288</v>
      </c>
    </row>
    <row r="476" spans="1:133" hidden="1" x14ac:dyDescent="0.3">
      <c r="A476" s="145"/>
      <c r="B476" s="145" t="s">
        <v>2542</v>
      </c>
      <c r="C476" s="181">
        <v>1193043576</v>
      </c>
      <c r="D476" s="145" t="s">
        <v>1310</v>
      </c>
      <c r="E476" s="145" t="s">
        <v>292</v>
      </c>
      <c r="F476" s="145" t="s">
        <v>1166</v>
      </c>
      <c r="G476" s="98">
        <v>46043</v>
      </c>
      <c r="H476" s="104">
        <v>1755606</v>
      </c>
      <c r="I476" s="145" t="s">
        <v>1153</v>
      </c>
      <c r="J476" s="98">
        <v>46043</v>
      </c>
      <c r="K476" s="98">
        <v>46101</v>
      </c>
      <c r="L476" s="145" t="s">
        <v>288</v>
      </c>
      <c r="M476" s="145" t="s">
        <v>288</v>
      </c>
      <c r="N476" s="145" t="s">
        <v>288</v>
      </c>
      <c r="O476" s="122">
        <v>2</v>
      </c>
      <c r="P476" s="104">
        <v>1170404</v>
      </c>
      <c r="Q476" s="150">
        <v>46043</v>
      </c>
      <c r="R476" s="141">
        <v>46081</v>
      </c>
      <c r="S476" s="102">
        <v>585202</v>
      </c>
      <c r="T476" s="101">
        <v>46082</v>
      </c>
      <c r="U476" s="101">
        <v>46101</v>
      </c>
      <c r="V476" s="104"/>
      <c r="W476" s="141"/>
      <c r="X476" s="141"/>
      <c r="Y476" s="104"/>
      <c r="Z476" s="141"/>
      <c r="AA476" s="141"/>
      <c r="AB476" s="104"/>
      <c r="AC476" s="141"/>
      <c r="AD476" s="141"/>
      <c r="AE476" s="102"/>
      <c r="AF476" s="141"/>
      <c r="AG476" s="141"/>
      <c r="AH476" s="107"/>
      <c r="AI476" s="141"/>
      <c r="AJ476" s="141"/>
      <c r="AK476" s="151"/>
      <c r="AL476" s="107"/>
      <c r="AM476" s="107"/>
      <c r="AN476" s="151"/>
      <c r="AO476" s="107"/>
      <c r="AP476" s="107"/>
      <c r="AQ476" s="151"/>
      <c r="AR476" s="107"/>
      <c r="AS476" s="107"/>
      <c r="AT476" s="151"/>
      <c r="AU476" s="107"/>
      <c r="AV476" s="107"/>
      <c r="AW476" s="151"/>
      <c r="AX476" s="107"/>
      <c r="AY476" s="107"/>
      <c r="AZ476" s="107"/>
      <c r="BA476" s="107"/>
      <c r="BB476" s="107"/>
      <c r="BC476" s="107"/>
      <c r="BD476" s="107"/>
      <c r="BE476" s="107"/>
      <c r="BF476" s="107"/>
      <c r="BG476" s="107"/>
      <c r="BH476" s="107"/>
      <c r="BI476" s="139" t="s">
        <v>273</v>
      </c>
      <c r="BJ476" s="139" t="s">
        <v>1145</v>
      </c>
      <c r="BK476" s="146" t="s">
        <v>1167</v>
      </c>
      <c r="BL476" s="122">
        <v>95</v>
      </c>
      <c r="BM476" s="141">
        <v>46043</v>
      </c>
      <c r="BN476" s="156">
        <v>25755606</v>
      </c>
      <c r="BO476" s="139">
        <v>362</v>
      </c>
      <c r="BP476" s="141">
        <v>46043</v>
      </c>
      <c r="BQ476" s="153">
        <v>1755606</v>
      </c>
      <c r="BR476" s="120"/>
      <c r="BS476" s="121"/>
      <c r="BT476" s="107"/>
      <c r="BU476" s="107"/>
      <c r="BV476" s="107"/>
      <c r="BW476" s="107"/>
      <c r="BX476" s="107"/>
      <c r="BY476" s="142"/>
      <c r="BZ476" s="151"/>
      <c r="CA476" s="107"/>
      <c r="CB476" s="107"/>
      <c r="CC476" s="151"/>
      <c r="CD476" s="107"/>
      <c r="CE476" s="107"/>
      <c r="CF476" s="108"/>
      <c r="CG476" s="108"/>
      <c r="CH476" s="108"/>
      <c r="CI476" s="108"/>
      <c r="CJ476" s="108"/>
      <c r="CK476" s="108"/>
      <c r="CL476" s="108"/>
      <c r="CM476" s="108"/>
      <c r="CN476" s="108"/>
      <c r="CO476" s="108"/>
      <c r="CP476" s="121"/>
      <c r="CQ476" s="108"/>
      <c r="CR476" s="108"/>
      <c r="CS476" s="147" t="s">
        <v>2543</v>
      </c>
      <c r="CT476" s="99">
        <v>1193043576</v>
      </c>
      <c r="CU476" s="139">
        <v>259</v>
      </c>
      <c r="CV476" s="139" t="s">
        <v>1169</v>
      </c>
      <c r="CW476" s="107"/>
      <c r="CX476" s="107"/>
      <c r="CY476" s="107">
        <v>6201</v>
      </c>
      <c r="CZ476" s="107" t="s">
        <v>290</v>
      </c>
      <c r="DA476" s="318">
        <f t="shared" si="24"/>
        <v>1755606</v>
      </c>
      <c r="DB476" s="319">
        <f t="shared" si="25"/>
        <v>0</v>
      </c>
      <c r="DC476" s="318">
        <f t="shared" si="26"/>
        <v>0</v>
      </c>
      <c r="DD476" s="107"/>
      <c r="DE476" s="107"/>
      <c r="DF476" s="107"/>
      <c r="DG476" s="107"/>
      <c r="DH476" s="107"/>
      <c r="DI476" s="107"/>
      <c r="DJ476" s="107"/>
      <c r="DK476" s="107"/>
      <c r="DL476" s="107"/>
      <c r="DM476" s="107"/>
      <c r="DN476" s="107"/>
      <c r="DO476" s="107"/>
      <c r="DP476" s="107"/>
      <c r="DQ476" s="107"/>
      <c r="DR476" s="107"/>
      <c r="DS476" s="107"/>
      <c r="DT476" s="107"/>
      <c r="DU476" s="107"/>
      <c r="DV476" s="107"/>
      <c r="DW476" s="107"/>
      <c r="DX476" s="107"/>
      <c r="DY476" s="107"/>
      <c r="DZ476" s="140" t="s">
        <v>2544</v>
      </c>
      <c r="EA476" s="207"/>
      <c r="EB476" s="154">
        <v>46118</v>
      </c>
      <c r="EC476" s="142" t="s">
        <v>288</v>
      </c>
    </row>
    <row r="477" spans="1:133" hidden="1" x14ac:dyDescent="0.3">
      <c r="A477" s="145"/>
      <c r="B477" s="145" t="s">
        <v>2545</v>
      </c>
      <c r="C477" s="183">
        <v>40325585</v>
      </c>
      <c r="D477" s="145" t="s">
        <v>661</v>
      </c>
      <c r="E477" s="145" t="s">
        <v>292</v>
      </c>
      <c r="F477" s="145" t="s">
        <v>2546</v>
      </c>
      <c r="G477" s="98">
        <v>46043</v>
      </c>
      <c r="H477" s="104">
        <v>5684720</v>
      </c>
      <c r="I477" s="145" t="s">
        <v>296</v>
      </c>
      <c r="J477" s="98">
        <v>46043</v>
      </c>
      <c r="K477" s="98">
        <v>46193</v>
      </c>
      <c r="L477" s="145" t="s">
        <v>288</v>
      </c>
      <c r="M477" s="145" t="s">
        <v>288</v>
      </c>
      <c r="N477" s="145" t="s">
        <v>288</v>
      </c>
      <c r="O477" s="122">
        <v>5</v>
      </c>
      <c r="P477" s="104">
        <v>1515925</v>
      </c>
      <c r="Q477" s="150">
        <v>46043</v>
      </c>
      <c r="R477" s="141">
        <v>46081</v>
      </c>
      <c r="S477" s="104">
        <v>1136944</v>
      </c>
      <c r="T477" s="101">
        <v>46082</v>
      </c>
      <c r="U477" s="101">
        <v>46112</v>
      </c>
      <c r="V477" s="104">
        <v>1136944</v>
      </c>
      <c r="W477" s="141">
        <v>46113</v>
      </c>
      <c r="X477" s="141">
        <v>46142</v>
      </c>
      <c r="Y477" s="104">
        <v>1136944</v>
      </c>
      <c r="Z477" s="141">
        <v>46143</v>
      </c>
      <c r="AA477" s="141">
        <v>46173</v>
      </c>
      <c r="AB477" s="104">
        <v>757963</v>
      </c>
      <c r="AC477" s="141">
        <v>46174</v>
      </c>
      <c r="AD477" s="141">
        <v>46193</v>
      </c>
      <c r="AE477" s="102"/>
      <c r="AF477" s="141"/>
      <c r="AG477" s="141"/>
      <c r="AH477" s="151"/>
      <c r="AI477" s="107"/>
      <c r="AJ477" s="107"/>
      <c r="AK477" s="151"/>
      <c r="AL477" s="107"/>
      <c r="AM477" s="107"/>
      <c r="AN477" s="151"/>
      <c r="AO477" s="107"/>
      <c r="AP477" s="107"/>
      <c r="AQ477" s="151"/>
      <c r="AR477" s="107"/>
      <c r="AS477" s="107"/>
      <c r="AT477" s="151"/>
      <c r="AU477" s="107"/>
      <c r="AV477" s="107"/>
      <c r="AW477" s="151"/>
      <c r="AX477" s="107"/>
      <c r="AY477" s="107"/>
      <c r="AZ477" s="107"/>
      <c r="BA477" s="107"/>
      <c r="BB477" s="107"/>
      <c r="BC477" s="107"/>
      <c r="BD477" s="107"/>
      <c r="BE477" s="107"/>
      <c r="BF477" s="107"/>
      <c r="BG477" s="107"/>
      <c r="BH477" s="107"/>
      <c r="BI477" s="139" t="s">
        <v>299</v>
      </c>
      <c r="BJ477" s="144" t="s">
        <v>907</v>
      </c>
      <c r="BK477" s="144" t="s">
        <v>908</v>
      </c>
      <c r="BL477" s="122">
        <v>88</v>
      </c>
      <c r="BM477" s="141">
        <v>46043</v>
      </c>
      <c r="BN477" s="156">
        <v>5684720</v>
      </c>
      <c r="BO477" s="139">
        <v>350</v>
      </c>
      <c r="BP477" s="141">
        <v>46043</v>
      </c>
      <c r="BQ477" s="153">
        <v>5684720</v>
      </c>
      <c r="BR477" s="120"/>
      <c r="BS477" s="121"/>
      <c r="BT477" s="107"/>
      <c r="BU477" s="107"/>
      <c r="BV477" s="107"/>
      <c r="BW477" s="107"/>
      <c r="BX477" s="107"/>
      <c r="BY477" s="142"/>
      <c r="BZ477" s="151"/>
      <c r="CA477" s="107"/>
      <c r="CB477" s="107"/>
      <c r="CC477" s="151"/>
      <c r="CD477" s="107"/>
      <c r="CE477" s="107"/>
      <c r="CF477" s="108"/>
      <c r="CG477" s="108"/>
      <c r="CH477" s="108"/>
      <c r="CI477" s="108"/>
      <c r="CJ477" s="108"/>
      <c r="CK477" s="108"/>
      <c r="CL477" s="108"/>
      <c r="CM477" s="108"/>
      <c r="CN477" s="108"/>
      <c r="CO477" s="108"/>
      <c r="CP477" s="108"/>
      <c r="CQ477" s="108"/>
      <c r="CR477" s="108"/>
      <c r="CS477" s="147" t="s">
        <v>2547</v>
      </c>
      <c r="CT477" s="149">
        <v>40325585.799999997</v>
      </c>
      <c r="CU477" s="139">
        <v>227</v>
      </c>
      <c r="CV477" s="139" t="s">
        <v>931</v>
      </c>
      <c r="CW477" s="107"/>
      <c r="CX477" s="107"/>
      <c r="CY477" s="143">
        <v>7490</v>
      </c>
      <c r="CZ477" s="143" t="s">
        <v>290</v>
      </c>
      <c r="DA477" s="318">
        <f t="shared" si="24"/>
        <v>5684720</v>
      </c>
      <c r="DB477" s="319">
        <f t="shared" si="25"/>
        <v>0</v>
      </c>
      <c r="DC477" s="318">
        <f t="shared" si="26"/>
        <v>0</v>
      </c>
      <c r="DD477" s="107"/>
      <c r="DE477" s="107"/>
      <c r="DF477" s="107"/>
      <c r="DG477" s="107"/>
      <c r="DH477" s="107"/>
      <c r="DI477" s="107"/>
      <c r="DJ477" s="107"/>
      <c r="DK477" s="107"/>
      <c r="DL477" s="107"/>
      <c r="DM477" s="107"/>
      <c r="DN477" s="107"/>
      <c r="DO477" s="107"/>
      <c r="DP477" s="107"/>
      <c r="DQ477" s="107"/>
      <c r="DR477" s="107"/>
      <c r="DS477" s="107"/>
      <c r="DT477" s="107"/>
      <c r="DU477" s="107"/>
      <c r="DV477" s="107"/>
      <c r="DW477" s="107"/>
      <c r="DX477" s="107"/>
      <c r="DY477" s="107"/>
      <c r="DZ477" s="140" t="s">
        <v>2548</v>
      </c>
      <c r="EA477" s="160"/>
      <c r="EB477" s="154" t="e">
        <v>#N/A</v>
      </c>
      <c r="EC477" s="142" t="s">
        <v>288</v>
      </c>
    </row>
    <row r="478" spans="1:133" hidden="1" x14ac:dyDescent="0.3">
      <c r="A478" s="145" t="s">
        <v>436</v>
      </c>
      <c r="B478" s="145" t="s">
        <v>2549</v>
      </c>
      <c r="C478" s="145"/>
      <c r="D478" s="145" t="s">
        <v>436</v>
      </c>
      <c r="E478" s="145"/>
      <c r="F478" s="145"/>
      <c r="G478" s="145"/>
      <c r="H478" s="145"/>
      <c r="I478" s="145"/>
      <c r="J478" s="145"/>
      <c r="K478" s="145"/>
      <c r="L478" s="145"/>
      <c r="M478" s="145"/>
      <c r="N478" s="145"/>
      <c r="O478" s="122"/>
      <c r="P478" s="145"/>
      <c r="Q478" s="150"/>
      <c r="R478" s="141"/>
      <c r="S478" s="145"/>
      <c r="T478" s="101"/>
      <c r="U478" s="101"/>
      <c r="V478" s="145"/>
      <c r="W478" s="141"/>
      <c r="X478" s="141"/>
      <c r="Y478" s="145"/>
      <c r="Z478" s="141"/>
      <c r="AA478" s="141"/>
      <c r="AB478" s="145"/>
      <c r="AC478" s="141"/>
      <c r="AD478" s="141"/>
      <c r="AE478" s="107"/>
      <c r="AF478" s="141"/>
      <c r="AG478" s="141"/>
      <c r="AH478" s="107"/>
      <c r="AI478" s="141"/>
      <c r="AJ478" s="141"/>
      <c r="AK478" s="151"/>
      <c r="AL478" s="107"/>
      <c r="AM478" s="107"/>
      <c r="AN478" s="151"/>
      <c r="AO478" s="107"/>
      <c r="AP478" s="107"/>
      <c r="AQ478" s="151"/>
      <c r="AR478" s="107"/>
      <c r="AS478" s="107"/>
      <c r="AT478" s="151"/>
      <c r="AU478" s="107"/>
      <c r="AV478" s="107"/>
      <c r="AW478" s="151"/>
      <c r="AX478" s="107"/>
      <c r="AY478" s="107"/>
      <c r="AZ478" s="107"/>
      <c r="BA478" s="107"/>
      <c r="BB478" s="107"/>
      <c r="BC478" s="107"/>
      <c r="BD478" s="107"/>
      <c r="BE478" s="107"/>
      <c r="BF478" s="107"/>
      <c r="BG478" s="107"/>
      <c r="BH478" s="107"/>
      <c r="BI478" s="143"/>
      <c r="BJ478" s="139"/>
      <c r="BK478" s="143"/>
      <c r="BL478" s="122" t="e">
        <v>#N/A</v>
      </c>
      <c r="BM478" s="141" t="e">
        <v>#N/A</v>
      </c>
      <c r="BN478" s="156" t="e">
        <v>#N/A</v>
      </c>
      <c r="BO478" s="139" t="e">
        <v>#N/A</v>
      </c>
      <c r="BP478" s="141" t="e">
        <v>#N/A</v>
      </c>
      <c r="BQ478" s="153" t="e">
        <v>#N/A</v>
      </c>
      <c r="BR478" s="120"/>
      <c r="BS478" s="121"/>
      <c r="BT478" s="107"/>
      <c r="BU478" s="107"/>
      <c r="BV478" s="107"/>
      <c r="BW478" s="107"/>
      <c r="BX478" s="107"/>
      <c r="BY478" s="142"/>
      <c r="BZ478" s="151"/>
      <c r="CA478" s="107"/>
      <c r="CB478" s="107"/>
      <c r="CC478" s="151"/>
      <c r="CD478" s="107"/>
      <c r="CE478" s="107"/>
      <c r="CF478" s="108"/>
      <c r="CG478" s="108"/>
      <c r="CH478" s="108"/>
      <c r="CI478" s="108"/>
      <c r="CJ478" s="108"/>
      <c r="CK478" s="108"/>
      <c r="CL478" s="108"/>
      <c r="CM478" s="108"/>
      <c r="CN478" s="108"/>
      <c r="CO478" s="108"/>
      <c r="CP478" s="121"/>
      <c r="CQ478" s="108"/>
      <c r="CR478" s="108"/>
      <c r="CS478" s="147"/>
      <c r="CT478" s="148"/>
      <c r="CU478" s="139" t="e">
        <v>#N/A</v>
      </c>
      <c r="CV478" s="139" t="e">
        <v>#N/A</v>
      </c>
      <c r="CW478" s="107"/>
      <c r="CX478" s="107"/>
      <c r="CY478" s="143"/>
      <c r="CZ478" s="143"/>
      <c r="DA478" s="318">
        <f t="shared" si="24"/>
        <v>0</v>
      </c>
      <c r="DB478" s="319">
        <f t="shared" si="25"/>
        <v>0</v>
      </c>
      <c r="DC478" s="318" t="e">
        <f t="shared" si="26"/>
        <v>#N/A</v>
      </c>
      <c r="DD478" s="107"/>
      <c r="DE478" s="107"/>
      <c r="DF478" s="107"/>
      <c r="DG478" s="107"/>
      <c r="DH478" s="107"/>
      <c r="DI478" s="107"/>
      <c r="DJ478" s="107"/>
      <c r="DK478" s="107"/>
      <c r="DL478" s="107"/>
      <c r="DM478" s="107"/>
      <c r="DN478" s="107"/>
      <c r="DO478" s="107"/>
      <c r="DP478" s="107"/>
      <c r="DQ478" s="107"/>
      <c r="DR478" s="107"/>
      <c r="DS478" s="107"/>
      <c r="DT478" s="107"/>
      <c r="DU478" s="107"/>
      <c r="DV478" s="107"/>
      <c r="DW478" s="107"/>
      <c r="DX478" s="107"/>
      <c r="DY478" s="107"/>
      <c r="DZ478" s="211"/>
      <c r="EA478" s="207"/>
      <c r="EB478" s="154" t="e">
        <v>#N/A</v>
      </c>
      <c r="EC478" s="142" t="s">
        <v>288</v>
      </c>
    </row>
    <row r="479" spans="1:133" hidden="1" x14ac:dyDescent="0.3">
      <c r="A479" s="180"/>
      <c r="B479" s="145" t="s">
        <v>2550</v>
      </c>
      <c r="C479" s="181">
        <v>40332720</v>
      </c>
      <c r="D479" s="145" t="s">
        <v>559</v>
      </c>
      <c r="E479" s="145" t="s">
        <v>291</v>
      </c>
      <c r="F479" s="145" t="s">
        <v>560</v>
      </c>
      <c r="G479" s="98">
        <v>46043</v>
      </c>
      <c r="H479" s="104">
        <v>17626473</v>
      </c>
      <c r="I479" s="145" t="s">
        <v>2090</v>
      </c>
      <c r="J479" s="98">
        <v>46043</v>
      </c>
      <c r="K479" s="98">
        <v>46218</v>
      </c>
      <c r="L479" s="145" t="s">
        <v>288</v>
      </c>
      <c r="M479" s="145" t="s">
        <v>288</v>
      </c>
      <c r="N479" s="145" t="s">
        <v>288</v>
      </c>
      <c r="O479" s="122">
        <v>6</v>
      </c>
      <c r="P479" s="104">
        <v>4028908</v>
      </c>
      <c r="Q479" s="150">
        <v>46043</v>
      </c>
      <c r="R479" s="141">
        <v>46081</v>
      </c>
      <c r="S479" s="104">
        <v>3021681</v>
      </c>
      <c r="T479" s="101">
        <v>46082</v>
      </c>
      <c r="U479" s="101">
        <v>46112</v>
      </c>
      <c r="V479" s="104">
        <v>3021681</v>
      </c>
      <c r="W479" s="141">
        <v>46113</v>
      </c>
      <c r="X479" s="141">
        <v>46142</v>
      </c>
      <c r="Y479" s="104">
        <v>3021681</v>
      </c>
      <c r="Z479" s="141">
        <v>46143</v>
      </c>
      <c r="AA479" s="141">
        <v>46173</v>
      </c>
      <c r="AB479" s="104">
        <v>3021681</v>
      </c>
      <c r="AC479" s="141">
        <v>46174</v>
      </c>
      <c r="AD479" s="141">
        <v>46203</v>
      </c>
      <c r="AE479" s="102">
        <v>1510841</v>
      </c>
      <c r="AF479" s="141">
        <v>46204</v>
      </c>
      <c r="AG479" s="141">
        <v>46218</v>
      </c>
      <c r="AH479" s="151"/>
      <c r="AI479" s="107"/>
      <c r="AJ479" s="107"/>
      <c r="AK479" s="151"/>
      <c r="AL479" s="107"/>
      <c r="AM479" s="107"/>
      <c r="AN479" s="151"/>
      <c r="AO479" s="107"/>
      <c r="AP479" s="107"/>
      <c r="AQ479" s="151"/>
      <c r="AR479" s="107"/>
      <c r="AS479" s="107"/>
      <c r="AT479" s="151"/>
      <c r="AU479" s="107"/>
      <c r="AV479" s="107"/>
      <c r="AW479" s="151"/>
      <c r="AX479" s="107"/>
      <c r="AY479" s="107"/>
      <c r="AZ479" s="107"/>
      <c r="BA479" s="107"/>
      <c r="BB479" s="107"/>
      <c r="BC479" s="107"/>
      <c r="BD479" s="107"/>
      <c r="BE479" s="107"/>
      <c r="BF479" s="107"/>
      <c r="BG479" s="107"/>
      <c r="BH479" s="107"/>
      <c r="BI479" s="143" t="s">
        <v>278</v>
      </c>
      <c r="BJ479" s="139" t="s">
        <v>332</v>
      </c>
      <c r="BK479" s="143" t="s">
        <v>280</v>
      </c>
      <c r="BL479" s="122">
        <v>91</v>
      </c>
      <c r="BM479" s="141">
        <v>46043</v>
      </c>
      <c r="BN479" s="156">
        <v>2160201100</v>
      </c>
      <c r="BO479" s="139">
        <v>501</v>
      </c>
      <c r="BP479" s="141">
        <v>46043</v>
      </c>
      <c r="BQ479" s="153">
        <v>17626473</v>
      </c>
      <c r="BR479" s="120"/>
      <c r="BS479" s="121"/>
      <c r="BT479" s="107"/>
      <c r="BU479" s="107"/>
      <c r="BV479" s="107"/>
      <c r="BW479" s="107"/>
      <c r="BX479" s="107"/>
      <c r="BY479" s="142"/>
      <c r="BZ479" s="151"/>
      <c r="CA479" s="107"/>
      <c r="CB479" s="107"/>
      <c r="CC479" s="151"/>
      <c r="CD479" s="107"/>
      <c r="CE479" s="107"/>
      <c r="CF479" s="108"/>
      <c r="CG479" s="108"/>
      <c r="CH479" s="108"/>
      <c r="CI479" s="108"/>
      <c r="CJ479" s="108"/>
      <c r="CK479" s="108"/>
      <c r="CL479" s="108"/>
      <c r="CM479" s="108"/>
      <c r="CN479" s="108"/>
      <c r="CO479" s="108"/>
      <c r="CP479" s="108"/>
      <c r="CQ479" s="108"/>
      <c r="CR479" s="108"/>
      <c r="CS479" s="147" t="s">
        <v>2551</v>
      </c>
      <c r="CT479" s="149">
        <v>40332720</v>
      </c>
      <c r="CU479" s="139">
        <v>283</v>
      </c>
      <c r="CV479" s="139" t="s">
        <v>774</v>
      </c>
      <c r="CW479" s="107"/>
      <c r="CX479" s="107"/>
      <c r="CY479" s="143">
        <v>7310</v>
      </c>
      <c r="CZ479" s="143" t="s">
        <v>290</v>
      </c>
      <c r="DA479" s="318">
        <f t="shared" si="24"/>
        <v>17626473</v>
      </c>
      <c r="DB479" s="319">
        <f t="shared" si="25"/>
        <v>0</v>
      </c>
      <c r="DC479" s="318">
        <f t="shared" si="26"/>
        <v>0</v>
      </c>
      <c r="DD479" s="107"/>
      <c r="DE479" s="107"/>
      <c r="DF479" s="107"/>
      <c r="DG479" s="107"/>
      <c r="DH479" s="107"/>
      <c r="DI479" s="107"/>
      <c r="DJ479" s="107"/>
      <c r="DK479" s="107"/>
      <c r="DL479" s="107"/>
      <c r="DM479" s="107"/>
      <c r="DN479" s="107"/>
      <c r="DO479" s="107"/>
      <c r="DP479" s="107"/>
      <c r="DQ479" s="107"/>
      <c r="DR479" s="107"/>
      <c r="DS479" s="107"/>
      <c r="DT479" s="107"/>
      <c r="DU479" s="107"/>
      <c r="DV479" s="107"/>
      <c r="DW479" s="107"/>
      <c r="DX479" s="107"/>
      <c r="DY479" s="107"/>
      <c r="DZ479" s="211" t="s">
        <v>2552</v>
      </c>
      <c r="EA479" s="207" t="s">
        <v>278</v>
      </c>
      <c r="EB479" s="154" t="e">
        <v>#N/A</v>
      </c>
      <c r="EC479" s="142" t="s">
        <v>288</v>
      </c>
    </row>
    <row r="480" spans="1:133" hidden="1" x14ac:dyDescent="0.3">
      <c r="A480" s="145"/>
      <c r="B480" s="145" t="s">
        <v>2553</v>
      </c>
      <c r="C480" s="181">
        <v>1121952477</v>
      </c>
      <c r="D480" s="145" t="s">
        <v>901</v>
      </c>
      <c r="E480" s="145" t="s">
        <v>291</v>
      </c>
      <c r="F480" s="145" t="s">
        <v>902</v>
      </c>
      <c r="G480" s="98">
        <v>46043</v>
      </c>
      <c r="H480" s="104">
        <v>17626473</v>
      </c>
      <c r="I480" s="145" t="s">
        <v>2090</v>
      </c>
      <c r="J480" s="98">
        <v>46043</v>
      </c>
      <c r="K480" s="98">
        <v>46218</v>
      </c>
      <c r="L480" s="145" t="s">
        <v>288</v>
      </c>
      <c r="M480" s="145" t="s">
        <v>288</v>
      </c>
      <c r="N480" s="145" t="s">
        <v>288</v>
      </c>
      <c r="O480" s="122">
        <v>6</v>
      </c>
      <c r="P480" s="104">
        <v>4028908</v>
      </c>
      <c r="Q480" s="150">
        <v>46043</v>
      </c>
      <c r="R480" s="141">
        <v>46081</v>
      </c>
      <c r="S480" s="104">
        <v>3021681</v>
      </c>
      <c r="T480" s="101">
        <v>46082</v>
      </c>
      <c r="U480" s="101">
        <v>46112</v>
      </c>
      <c r="V480" s="104">
        <v>3021681</v>
      </c>
      <c r="W480" s="141">
        <v>46113</v>
      </c>
      <c r="X480" s="141">
        <v>46142</v>
      </c>
      <c r="Y480" s="104">
        <v>3021681</v>
      </c>
      <c r="Z480" s="141">
        <v>46143</v>
      </c>
      <c r="AA480" s="141">
        <v>46173</v>
      </c>
      <c r="AB480" s="104">
        <v>3021681</v>
      </c>
      <c r="AC480" s="141">
        <v>46174</v>
      </c>
      <c r="AD480" s="141">
        <v>46203</v>
      </c>
      <c r="AE480" s="102">
        <v>1510841</v>
      </c>
      <c r="AF480" s="141">
        <v>46204</v>
      </c>
      <c r="AG480" s="141">
        <v>46218</v>
      </c>
      <c r="AH480" s="107"/>
      <c r="AI480" s="141"/>
      <c r="AJ480" s="141"/>
      <c r="AK480" s="151"/>
      <c r="AL480" s="107"/>
      <c r="AM480" s="107"/>
      <c r="AN480" s="151"/>
      <c r="AO480" s="107"/>
      <c r="AP480" s="107"/>
      <c r="AQ480" s="151"/>
      <c r="AR480" s="107"/>
      <c r="AS480" s="107"/>
      <c r="AT480" s="151"/>
      <c r="AU480" s="107"/>
      <c r="AV480" s="107"/>
      <c r="AW480" s="151"/>
      <c r="AX480" s="107"/>
      <c r="AY480" s="107"/>
      <c r="AZ480" s="107"/>
      <c r="BA480" s="107"/>
      <c r="BB480" s="107"/>
      <c r="BC480" s="107"/>
      <c r="BD480" s="107"/>
      <c r="BE480" s="107"/>
      <c r="BF480" s="107"/>
      <c r="BG480" s="107"/>
      <c r="BH480" s="107"/>
      <c r="BI480" s="143" t="s">
        <v>278</v>
      </c>
      <c r="BJ480" s="139" t="s">
        <v>332</v>
      </c>
      <c r="BK480" s="143" t="s">
        <v>280</v>
      </c>
      <c r="BL480" s="122">
        <v>91</v>
      </c>
      <c r="BM480" s="141">
        <v>46043</v>
      </c>
      <c r="BN480" s="156">
        <v>2160201100</v>
      </c>
      <c r="BO480" s="139">
        <v>513</v>
      </c>
      <c r="BP480" s="141">
        <v>46043</v>
      </c>
      <c r="BQ480" s="153">
        <v>17626473</v>
      </c>
      <c r="BR480" s="120"/>
      <c r="BS480" s="121"/>
      <c r="BT480" s="107"/>
      <c r="BU480" s="107"/>
      <c r="BV480" s="107"/>
      <c r="BW480" s="107"/>
      <c r="BX480" s="107"/>
      <c r="BY480" s="142"/>
      <c r="BZ480" s="151"/>
      <c r="CA480" s="107"/>
      <c r="CB480" s="107"/>
      <c r="CC480" s="151"/>
      <c r="CD480" s="107"/>
      <c r="CE480" s="107"/>
      <c r="CF480" s="108"/>
      <c r="CG480" s="108"/>
      <c r="CH480" s="108"/>
      <c r="CI480" s="108"/>
      <c r="CJ480" s="108"/>
      <c r="CK480" s="108"/>
      <c r="CL480" s="108"/>
      <c r="CM480" s="108"/>
      <c r="CN480" s="108"/>
      <c r="CO480" s="108"/>
      <c r="CP480" s="121"/>
      <c r="CQ480" s="108"/>
      <c r="CR480" s="108"/>
      <c r="CS480" s="147" t="s">
        <v>2554</v>
      </c>
      <c r="CT480" s="149">
        <v>1121952477</v>
      </c>
      <c r="CU480" s="139">
        <v>283</v>
      </c>
      <c r="CV480" s="139" t="s">
        <v>774</v>
      </c>
      <c r="CW480" s="107"/>
      <c r="CX480" s="107"/>
      <c r="CY480" s="143">
        <v>7490</v>
      </c>
      <c r="CZ480" s="143" t="s">
        <v>290</v>
      </c>
      <c r="DA480" s="318">
        <f t="shared" si="24"/>
        <v>17626473</v>
      </c>
      <c r="DB480" s="319">
        <f t="shared" si="25"/>
        <v>0</v>
      </c>
      <c r="DC480" s="318">
        <f t="shared" si="26"/>
        <v>0</v>
      </c>
      <c r="DD480" s="107"/>
      <c r="DE480" s="107"/>
      <c r="DF480" s="107"/>
      <c r="DG480" s="107"/>
      <c r="DH480" s="107"/>
      <c r="DI480" s="107"/>
      <c r="DJ480" s="107"/>
      <c r="DK480" s="107"/>
      <c r="DL480" s="107"/>
      <c r="DM480" s="107"/>
      <c r="DN480" s="107"/>
      <c r="DO480" s="107"/>
      <c r="DP480" s="107"/>
      <c r="DQ480" s="107"/>
      <c r="DR480" s="107"/>
      <c r="DS480" s="107"/>
      <c r="DT480" s="107"/>
      <c r="DU480" s="107"/>
      <c r="DV480" s="107"/>
      <c r="DW480" s="107"/>
      <c r="DX480" s="107"/>
      <c r="DY480" s="107"/>
      <c r="DZ480" s="211" t="s">
        <v>2555</v>
      </c>
      <c r="EA480" s="207" t="s">
        <v>278</v>
      </c>
      <c r="EB480" s="154" t="e">
        <v>#N/A</v>
      </c>
      <c r="EC480" s="142" t="s">
        <v>288</v>
      </c>
    </row>
    <row r="481" spans="1:133" hidden="1" x14ac:dyDescent="0.3">
      <c r="A481" s="145"/>
      <c r="B481" s="145" t="s">
        <v>2556</v>
      </c>
      <c r="C481" s="183">
        <v>13761421</v>
      </c>
      <c r="D481" s="107" t="s">
        <v>1313</v>
      </c>
      <c r="E481" s="145" t="s">
        <v>292</v>
      </c>
      <c r="F481" s="145" t="s">
        <v>352</v>
      </c>
      <c r="G481" s="98">
        <v>46043</v>
      </c>
      <c r="H481" s="104">
        <v>13997702</v>
      </c>
      <c r="I481" s="145" t="s">
        <v>2090</v>
      </c>
      <c r="J481" s="98">
        <v>46043</v>
      </c>
      <c r="K481" s="98">
        <v>46218</v>
      </c>
      <c r="L481" s="145" t="s">
        <v>288</v>
      </c>
      <c r="M481" s="145" t="s">
        <v>288</v>
      </c>
      <c r="N481" s="145" t="s">
        <v>288</v>
      </c>
      <c r="O481" s="122">
        <v>6</v>
      </c>
      <c r="P481" s="104">
        <v>3199475</v>
      </c>
      <c r="Q481" s="150">
        <v>46043</v>
      </c>
      <c r="R481" s="141">
        <v>46081</v>
      </c>
      <c r="S481" s="104">
        <v>2399606</v>
      </c>
      <c r="T481" s="101">
        <v>46082</v>
      </c>
      <c r="U481" s="101">
        <v>46112</v>
      </c>
      <c r="V481" s="104">
        <v>2399606</v>
      </c>
      <c r="W481" s="141">
        <v>46113</v>
      </c>
      <c r="X481" s="141">
        <v>46142</v>
      </c>
      <c r="Y481" s="104">
        <v>2399606</v>
      </c>
      <c r="Z481" s="141">
        <v>46143</v>
      </c>
      <c r="AA481" s="141">
        <v>46173</v>
      </c>
      <c r="AB481" s="104">
        <v>2399606</v>
      </c>
      <c r="AC481" s="141">
        <v>46174</v>
      </c>
      <c r="AD481" s="141">
        <v>46203</v>
      </c>
      <c r="AE481" s="102">
        <v>1199803</v>
      </c>
      <c r="AF481" s="141">
        <v>46204</v>
      </c>
      <c r="AG481" s="141">
        <v>46218</v>
      </c>
      <c r="AH481" s="151"/>
      <c r="AI481" s="107"/>
      <c r="AJ481" s="107"/>
      <c r="AK481" s="151"/>
      <c r="AL481" s="107"/>
      <c r="AM481" s="107"/>
      <c r="AN481" s="151"/>
      <c r="AO481" s="107"/>
      <c r="AP481" s="107"/>
      <c r="AQ481" s="151"/>
      <c r="AR481" s="107"/>
      <c r="AS481" s="107"/>
      <c r="AT481" s="151"/>
      <c r="AU481" s="107"/>
      <c r="AV481" s="107"/>
      <c r="AW481" s="151"/>
      <c r="AX481" s="107"/>
      <c r="AY481" s="107"/>
      <c r="AZ481" s="107"/>
      <c r="BA481" s="107"/>
      <c r="BB481" s="107"/>
      <c r="BC481" s="107"/>
      <c r="BD481" s="107"/>
      <c r="BE481" s="107"/>
      <c r="BF481" s="107"/>
      <c r="BG481" s="107"/>
      <c r="BH481" s="107"/>
      <c r="BI481" s="143" t="s">
        <v>278</v>
      </c>
      <c r="BJ481" s="139" t="s">
        <v>332</v>
      </c>
      <c r="BK481" s="143" t="s">
        <v>280</v>
      </c>
      <c r="BL481" s="122">
        <v>91</v>
      </c>
      <c r="BM481" s="141">
        <v>46043</v>
      </c>
      <c r="BN481" s="156">
        <v>2160201100</v>
      </c>
      <c r="BO481" s="139">
        <v>370</v>
      </c>
      <c r="BP481" s="141">
        <v>46043</v>
      </c>
      <c r="BQ481" s="153">
        <v>13997702</v>
      </c>
      <c r="BR481" s="120"/>
      <c r="BS481" s="121"/>
      <c r="BT481" s="107"/>
      <c r="BU481" s="107"/>
      <c r="BV481" s="107"/>
      <c r="BW481" s="107"/>
      <c r="BX481" s="107"/>
      <c r="BY481" s="142"/>
      <c r="BZ481" s="151"/>
      <c r="CA481" s="107"/>
      <c r="CB481" s="107"/>
      <c r="CC481" s="151"/>
      <c r="CD481" s="107"/>
      <c r="CE481" s="107"/>
      <c r="CF481" s="108"/>
      <c r="CG481" s="108"/>
      <c r="CH481" s="108"/>
      <c r="CI481" s="108"/>
      <c r="CJ481" s="108"/>
      <c r="CK481" s="108"/>
      <c r="CL481" s="108"/>
      <c r="CM481" s="108"/>
      <c r="CN481" s="108"/>
      <c r="CO481" s="108"/>
      <c r="CP481" s="108"/>
      <c r="CQ481" s="108"/>
      <c r="CR481" s="108"/>
      <c r="CS481" s="147" t="s">
        <v>356</v>
      </c>
      <c r="CT481" s="148">
        <v>13761421</v>
      </c>
      <c r="CU481" s="139">
        <v>205</v>
      </c>
      <c r="CV481" s="139" t="s">
        <v>2557</v>
      </c>
      <c r="CW481" s="107"/>
      <c r="CX481" s="107"/>
      <c r="CY481" s="217">
        <v>8299</v>
      </c>
      <c r="CZ481" s="217" t="s">
        <v>290</v>
      </c>
      <c r="DA481" s="318">
        <f t="shared" si="24"/>
        <v>13997702</v>
      </c>
      <c r="DB481" s="319">
        <f t="shared" si="25"/>
        <v>0</v>
      </c>
      <c r="DC481" s="318">
        <f t="shared" si="26"/>
        <v>0</v>
      </c>
      <c r="DD481" s="107"/>
      <c r="DE481" s="107"/>
      <c r="DF481" s="107"/>
      <c r="DG481" s="107"/>
      <c r="DH481" s="107"/>
      <c r="DI481" s="107"/>
      <c r="DJ481" s="107"/>
      <c r="DK481" s="107"/>
      <c r="DL481" s="107"/>
      <c r="DM481" s="107"/>
      <c r="DN481" s="107"/>
      <c r="DO481" s="107"/>
      <c r="DP481" s="107"/>
      <c r="DQ481" s="107"/>
      <c r="DR481" s="107"/>
      <c r="DS481" s="107"/>
      <c r="DT481" s="107"/>
      <c r="DU481" s="107"/>
      <c r="DV481" s="107"/>
      <c r="DW481" s="107"/>
      <c r="DX481" s="107"/>
      <c r="DY481" s="107"/>
      <c r="DZ481" s="211" t="s">
        <v>2558</v>
      </c>
      <c r="EA481" s="160" t="s">
        <v>271</v>
      </c>
      <c r="EB481" s="154" t="e">
        <v>#N/A</v>
      </c>
      <c r="EC481" s="142" t="s">
        <v>288</v>
      </c>
    </row>
    <row r="482" spans="1:133" hidden="1" x14ac:dyDescent="0.3">
      <c r="A482" s="145"/>
      <c r="B482" s="145" t="s">
        <v>2559</v>
      </c>
      <c r="C482" s="181">
        <v>1006780132</v>
      </c>
      <c r="D482" s="145" t="s">
        <v>685</v>
      </c>
      <c r="E482" s="145" t="s">
        <v>291</v>
      </c>
      <c r="F482" s="145" t="s">
        <v>686</v>
      </c>
      <c r="G482" s="98">
        <v>46043</v>
      </c>
      <c r="H482" s="104">
        <v>17626473</v>
      </c>
      <c r="I482" s="145" t="s">
        <v>2090</v>
      </c>
      <c r="J482" s="98">
        <v>46043</v>
      </c>
      <c r="K482" s="98">
        <v>46218</v>
      </c>
      <c r="L482" s="145" t="s">
        <v>288</v>
      </c>
      <c r="M482" s="145" t="s">
        <v>288</v>
      </c>
      <c r="N482" s="145" t="s">
        <v>288</v>
      </c>
      <c r="O482" s="122">
        <v>6</v>
      </c>
      <c r="P482" s="104">
        <v>4028908</v>
      </c>
      <c r="Q482" s="150">
        <v>46043</v>
      </c>
      <c r="R482" s="141">
        <v>46081</v>
      </c>
      <c r="S482" s="104">
        <v>3021681</v>
      </c>
      <c r="T482" s="101">
        <v>46082</v>
      </c>
      <c r="U482" s="101">
        <v>46112</v>
      </c>
      <c r="V482" s="104">
        <v>3021681</v>
      </c>
      <c r="W482" s="141">
        <v>46113</v>
      </c>
      <c r="X482" s="141">
        <v>46142</v>
      </c>
      <c r="Y482" s="104">
        <v>3021681</v>
      </c>
      <c r="Z482" s="141">
        <v>46143</v>
      </c>
      <c r="AA482" s="141">
        <v>46173</v>
      </c>
      <c r="AB482" s="104">
        <v>3021681</v>
      </c>
      <c r="AC482" s="141">
        <v>46174</v>
      </c>
      <c r="AD482" s="141">
        <v>46203</v>
      </c>
      <c r="AE482" s="102">
        <v>1510841</v>
      </c>
      <c r="AF482" s="141">
        <v>46204</v>
      </c>
      <c r="AG482" s="141">
        <v>46218</v>
      </c>
      <c r="AH482" s="107"/>
      <c r="AI482" s="141"/>
      <c r="AJ482" s="141"/>
      <c r="AK482" s="151"/>
      <c r="AL482" s="107"/>
      <c r="AM482" s="107"/>
      <c r="AN482" s="151"/>
      <c r="AO482" s="107"/>
      <c r="AP482" s="107"/>
      <c r="AQ482" s="151"/>
      <c r="AR482" s="107"/>
      <c r="AS482" s="107"/>
      <c r="AT482" s="151"/>
      <c r="AU482" s="107"/>
      <c r="AV482" s="107"/>
      <c r="AW482" s="151"/>
      <c r="AX482" s="107"/>
      <c r="AY482" s="107"/>
      <c r="AZ482" s="107"/>
      <c r="BA482" s="107"/>
      <c r="BB482" s="107"/>
      <c r="BC482" s="107"/>
      <c r="BD482" s="107"/>
      <c r="BE482" s="107"/>
      <c r="BF482" s="107"/>
      <c r="BG482" s="107"/>
      <c r="BH482" s="107"/>
      <c r="BI482" s="143" t="s">
        <v>278</v>
      </c>
      <c r="BJ482" s="139" t="s">
        <v>332</v>
      </c>
      <c r="BK482" s="143" t="s">
        <v>280</v>
      </c>
      <c r="BL482" s="122">
        <v>94</v>
      </c>
      <c r="BM482" s="141">
        <v>46043</v>
      </c>
      <c r="BN482" s="156">
        <v>49250648</v>
      </c>
      <c r="BO482" s="139">
        <v>365</v>
      </c>
      <c r="BP482" s="141">
        <v>46043</v>
      </c>
      <c r="BQ482" s="153">
        <v>17626473</v>
      </c>
      <c r="BR482" s="120"/>
      <c r="BS482" s="121"/>
      <c r="BT482" s="107"/>
      <c r="BU482" s="107"/>
      <c r="BV482" s="107"/>
      <c r="BW482" s="107"/>
      <c r="BX482" s="107"/>
      <c r="BY482" s="142"/>
      <c r="BZ482" s="151"/>
      <c r="CA482" s="107"/>
      <c r="CB482" s="107"/>
      <c r="CC482" s="151"/>
      <c r="CD482" s="107"/>
      <c r="CE482" s="107"/>
      <c r="CF482" s="108"/>
      <c r="CG482" s="108"/>
      <c r="CH482" s="108"/>
      <c r="CI482" s="108"/>
      <c r="CJ482" s="108"/>
      <c r="CK482" s="108"/>
      <c r="CL482" s="108"/>
      <c r="CM482" s="108"/>
      <c r="CN482" s="108"/>
      <c r="CO482" s="108"/>
      <c r="CP482" s="121"/>
      <c r="CQ482" s="108"/>
      <c r="CR482" s="108"/>
      <c r="CS482" s="147" t="s">
        <v>2560</v>
      </c>
      <c r="CT482" s="149">
        <v>1006780132</v>
      </c>
      <c r="CU482" s="139">
        <v>258</v>
      </c>
      <c r="CV482" s="139" t="s">
        <v>1113</v>
      </c>
      <c r="CW482" s="107"/>
      <c r="CX482" s="107"/>
      <c r="CY482" s="143">
        <v>8299</v>
      </c>
      <c r="CZ482" s="143" t="s">
        <v>290</v>
      </c>
      <c r="DA482" s="318">
        <f t="shared" si="24"/>
        <v>17626473</v>
      </c>
      <c r="DB482" s="319">
        <f t="shared" si="25"/>
        <v>0</v>
      </c>
      <c r="DC482" s="318">
        <f t="shared" si="26"/>
        <v>0</v>
      </c>
      <c r="DD482" s="107"/>
      <c r="DE482" s="107"/>
      <c r="DF482" s="107"/>
      <c r="DG482" s="107"/>
      <c r="DH482" s="107"/>
      <c r="DI482" s="107"/>
      <c r="DJ482" s="107"/>
      <c r="DK482" s="107"/>
      <c r="DL482" s="107"/>
      <c r="DM482" s="107"/>
      <c r="DN482" s="107"/>
      <c r="DO482" s="107"/>
      <c r="DP482" s="107"/>
      <c r="DQ482" s="107"/>
      <c r="DR482" s="107"/>
      <c r="DS482" s="107"/>
      <c r="DT482" s="107"/>
      <c r="DU482" s="107"/>
      <c r="DV482" s="107"/>
      <c r="DW482" s="107"/>
      <c r="DX482" s="107"/>
      <c r="DY482" s="107"/>
      <c r="DZ482" s="211" t="s">
        <v>2561</v>
      </c>
      <c r="EA482" s="160" t="s">
        <v>714</v>
      </c>
      <c r="EB482" s="154" t="e">
        <v>#N/A</v>
      </c>
      <c r="EC482" s="142" t="s">
        <v>288</v>
      </c>
    </row>
    <row r="483" spans="1:133" x14ac:dyDescent="0.3">
      <c r="A483" s="145" t="s">
        <v>3057</v>
      </c>
      <c r="B483" s="145" t="s">
        <v>2562</v>
      </c>
      <c r="C483" s="181">
        <v>1121940663</v>
      </c>
      <c r="D483" s="145" t="s">
        <v>1097</v>
      </c>
      <c r="E483" s="145" t="s">
        <v>291</v>
      </c>
      <c r="F483" s="145" t="s">
        <v>686</v>
      </c>
      <c r="G483" s="98">
        <v>46043</v>
      </c>
      <c r="H483" s="104">
        <v>17626473</v>
      </c>
      <c r="I483" s="145" t="s">
        <v>2090</v>
      </c>
      <c r="J483" s="98">
        <v>46043</v>
      </c>
      <c r="K483" s="98">
        <v>46218</v>
      </c>
      <c r="L483" s="145" t="s">
        <v>288</v>
      </c>
      <c r="M483" s="145" t="s">
        <v>288</v>
      </c>
      <c r="N483" s="145" t="s">
        <v>288</v>
      </c>
      <c r="O483" s="122">
        <v>6</v>
      </c>
      <c r="P483" s="104">
        <v>4028908</v>
      </c>
      <c r="Q483" s="150">
        <v>46043</v>
      </c>
      <c r="R483" s="141">
        <v>46081</v>
      </c>
      <c r="S483" s="104">
        <v>3021681</v>
      </c>
      <c r="T483" s="101">
        <v>46082</v>
      </c>
      <c r="U483" s="101">
        <v>46112</v>
      </c>
      <c r="V483" s="104">
        <v>3021681</v>
      </c>
      <c r="W483" s="141">
        <v>46113</v>
      </c>
      <c r="X483" s="141">
        <v>46142</v>
      </c>
      <c r="Y483" s="104">
        <v>3021681</v>
      </c>
      <c r="Z483" s="141">
        <v>46143</v>
      </c>
      <c r="AA483" s="141">
        <v>46173</v>
      </c>
      <c r="AB483" s="104"/>
      <c r="AC483" s="141">
        <v>46174</v>
      </c>
      <c r="AD483" s="141">
        <v>46203</v>
      </c>
      <c r="AE483" s="102"/>
      <c r="AF483" s="141">
        <v>46204</v>
      </c>
      <c r="AG483" s="141">
        <v>46218</v>
      </c>
      <c r="AH483" s="107"/>
      <c r="AI483" s="141"/>
      <c r="AJ483" s="141"/>
      <c r="AK483" s="151"/>
      <c r="AL483" s="107"/>
      <c r="AM483" s="107"/>
      <c r="AN483" s="151"/>
      <c r="AO483" s="107"/>
      <c r="AP483" s="107"/>
      <c r="AQ483" s="151"/>
      <c r="AR483" s="107"/>
      <c r="AS483" s="107"/>
      <c r="AT483" s="151"/>
      <c r="AU483" s="107"/>
      <c r="AV483" s="107"/>
      <c r="AW483" s="151"/>
      <c r="AX483" s="107"/>
      <c r="AY483" s="107"/>
      <c r="AZ483" s="107"/>
      <c r="BA483" s="107"/>
      <c r="BB483" s="107"/>
      <c r="BC483" s="107"/>
      <c r="BD483" s="107"/>
      <c r="BE483" s="107"/>
      <c r="BF483" s="107"/>
      <c r="BG483" s="107"/>
      <c r="BH483" s="107"/>
      <c r="BI483" s="143" t="s">
        <v>278</v>
      </c>
      <c r="BJ483" s="139" t="s">
        <v>332</v>
      </c>
      <c r="BK483" s="143" t="s">
        <v>280</v>
      </c>
      <c r="BL483" s="122">
        <v>94</v>
      </c>
      <c r="BM483" s="141">
        <v>46043</v>
      </c>
      <c r="BN483" s="156">
        <v>49250648</v>
      </c>
      <c r="BO483" s="139">
        <v>366</v>
      </c>
      <c r="BP483" s="141">
        <v>46043</v>
      </c>
      <c r="BQ483" s="153">
        <v>17626473</v>
      </c>
      <c r="BR483" s="120"/>
      <c r="BS483" s="121"/>
      <c r="BT483" s="107"/>
      <c r="BU483" s="107"/>
      <c r="BV483" s="107"/>
      <c r="BW483" s="107"/>
      <c r="BX483" s="107"/>
      <c r="BY483" s="142"/>
      <c r="BZ483" s="151"/>
      <c r="CA483" s="107"/>
      <c r="CB483" s="107"/>
      <c r="CC483" s="151"/>
      <c r="CD483" s="107"/>
      <c r="CE483" s="107"/>
      <c r="CF483" s="108"/>
      <c r="CG483" s="108"/>
      <c r="CH483" s="108"/>
      <c r="CI483" s="108"/>
      <c r="CJ483" s="108"/>
      <c r="CK483" s="108"/>
      <c r="CL483" s="108"/>
      <c r="CM483" s="108"/>
      <c r="CN483" s="108"/>
      <c r="CO483" s="108"/>
      <c r="CP483" s="121"/>
      <c r="CQ483" s="108"/>
      <c r="CR483" s="108"/>
      <c r="CS483" s="147" t="s">
        <v>2563</v>
      </c>
      <c r="CT483" s="149">
        <v>1121940663</v>
      </c>
      <c r="CU483" s="139">
        <v>258</v>
      </c>
      <c r="CV483" s="139" t="s">
        <v>1113</v>
      </c>
      <c r="CW483" s="107"/>
      <c r="CX483" s="107"/>
      <c r="CY483" s="143">
        <v>8299</v>
      </c>
      <c r="CZ483" s="143" t="s">
        <v>290</v>
      </c>
      <c r="DA483" s="318">
        <f t="shared" si="24"/>
        <v>13093951</v>
      </c>
      <c r="DB483" s="319">
        <f t="shared" si="25"/>
        <v>4532522</v>
      </c>
      <c r="DC483" s="318">
        <f t="shared" si="26"/>
        <v>4532522</v>
      </c>
      <c r="DD483" s="107"/>
      <c r="DE483" s="107"/>
      <c r="DF483" s="107"/>
      <c r="DG483" s="107"/>
      <c r="DH483" s="107"/>
      <c r="DI483" s="107"/>
      <c r="DJ483" s="107"/>
      <c r="DK483" s="107"/>
      <c r="DL483" s="107"/>
      <c r="DM483" s="107"/>
      <c r="DN483" s="107"/>
      <c r="DO483" s="107"/>
      <c r="DP483" s="107"/>
      <c r="DQ483" s="107"/>
      <c r="DR483" s="107"/>
      <c r="DS483" s="107"/>
      <c r="DT483" s="107"/>
      <c r="DU483" s="107"/>
      <c r="DV483" s="107"/>
      <c r="DW483" s="107"/>
      <c r="DX483" s="107"/>
      <c r="DY483" s="107"/>
      <c r="DZ483" s="211" t="s">
        <v>2564</v>
      </c>
      <c r="EA483" s="160" t="s">
        <v>714</v>
      </c>
      <c r="EB483" s="154" t="e">
        <v>#N/A</v>
      </c>
      <c r="EC483" s="142" t="s">
        <v>288</v>
      </c>
    </row>
    <row r="484" spans="1:133" hidden="1" x14ac:dyDescent="0.3">
      <c r="A484" s="144" t="s">
        <v>952</v>
      </c>
      <c r="B484" s="145" t="s">
        <v>2565</v>
      </c>
      <c r="C484" s="181"/>
      <c r="D484" s="144" t="s">
        <v>952</v>
      </c>
      <c r="E484" s="145"/>
      <c r="F484" s="145"/>
      <c r="G484" s="98"/>
      <c r="H484" s="104"/>
      <c r="I484" s="145"/>
      <c r="J484" s="98"/>
      <c r="K484" s="98"/>
      <c r="L484" s="145"/>
      <c r="M484" s="145"/>
      <c r="N484" s="145"/>
      <c r="O484" s="122"/>
      <c r="P484" s="104"/>
      <c r="Q484" s="150"/>
      <c r="R484" s="141"/>
      <c r="S484" s="104"/>
      <c r="T484" s="101"/>
      <c r="U484" s="101"/>
      <c r="V484" s="104"/>
      <c r="W484" s="141"/>
      <c r="X484" s="141"/>
      <c r="Y484" s="104"/>
      <c r="Z484" s="141"/>
      <c r="AA484" s="141"/>
      <c r="AB484" s="104"/>
      <c r="AC484" s="141"/>
      <c r="AD484" s="141"/>
      <c r="AE484" s="102"/>
      <c r="AF484" s="141"/>
      <c r="AG484" s="141"/>
      <c r="AH484" s="107"/>
      <c r="AI484" s="141"/>
      <c r="AJ484" s="141"/>
      <c r="AK484" s="151"/>
      <c r="AL484" s="107"/>
      <c r="AM484" s="107"/>
      <c r="AN484" s="151"/>
      <c r="AO484" s="107"/>
      <c r="AP484" s="107"/>
      <c r="AQ484" s="151"/>
      <c r="AR484" s="107"/>
      <c r="AS484" s="107"/>
      <c r="AT484" s="151"/>
      <c r="AU484" s="107"/>
      <c r="AV484" s="107"/>
      <c r="AW484" s="151"/>
      <c r="AX484" s="107"/>
      <c r="AY484" s="107"/>
      <c r="AZ484" s="107"/>
      <c r="BA484" s="107"/>
      <c r="BB484" s="107"/>
      <c r="BC484" s="107"/>
      <c r="BD484" s="107"/>
      <c r="BE484" s="107"/>
      <c r="BF484" s="107"/>
      <c r="BG484" s="107"/>
      <c r="BH484" s="107"/>
      <c r="BI484" s="143"/>
      <c r="BJ484" s="139"/>
      <c r="BK484" s="143"/>
      <c r="BL484" s="122"/>
      <c r="BM484" s="141"/>
      <c r="BN484" s="156"/>
      <c r="BO484" s="139"/>
      <c r="BP484" s="141"/>
      <c r="BQ484" s="153"/>
      <c r="BR484" s="120"/>
      <c r="BS484" s="121"/>
      <c r="BT484" s="107"/>
      <c r="BU484" s="107"/>
      <c r="BV484" s="107"/>
      <c r="BW484" s="107"/>
      <c r="BX484" s="107"/>
      <c r="BY484" s="142"/>
      <c r="BZ484" s="151"/>
      <c r="CA484" s="107"/>
      <c r="CB484" s="107"/>
      <c r="CC484" s="151"/>
      <c r="CD484" s="107"/>
      <c r="CE484" s="107"/>
      <c r="CF484" s="108"/>
      <c r="CG484" s="108"/>
      <c r="CH484" s="108"/>
      <c r="CI484" s="108"/>
      <c r="CJ484" s="108"/>
      <c r="CK484" s="108"/>
      <c r="CL484" s="108"/>
      <c r="CM484" s="108"/>
      <c r="CN484" s="108"/>
      <c r="CO484" s="108"/>
      <c r="CP484" s="121"/>
      <c r="CQ484" s="108"/>
      <c r="CR484" s="108"/>
      <c r="CS484" s="147"/>
      <c r="CT484" s="149"/>
      <c r="CU484" s="139"/>
      <c r="CV484" s="139"/>
      <c r="CW484" s="107"/>
      <c r="CX484" s="107"/>
      <c r="CY484" s="143"/>
      <c r="CZ484" s="143"/>
      <c r="DA484" s="318"/>
      <c r="DB484" s="319"/>
      <c r="DC484" s="318"/>
      <c r="DD484" s="107"/>
      <c r="DE484" s="107"/>
      <c r="DF484" s="107"/>
      <c r="DG484" s="107"/>
      <c r="DH484" s="107"/>
      <c r="DI484" s="107"/>
      <c r="DJ484" s="107"/>
      <c r="DK484" s="107"/>
      <c r="DL484" s="107"/>
      <c r="DM484" s="107"/>
      <c r="DN484" s="107"/>
      <c r="DO484" s="107"/>
      <c r="DP484" s="107"/>
      <c r="DQ484" s="107"/>
      <c r="DR484" s="107"/>
      <c r="DS484" s="107"/>
      <c r="DT484" s="107"/>
      <c r="DU484" s="107"/>
      <c r="DV484" s="107"/>
      <c r="DW484" s="107"/>
      <c r="DX484" s="107"/>
      <c r="DY484" s="107"/>
      <c r="DZ484" s="211"/>
      <c r="EA484" s="160"/>
      <c r="EB484" s="154" t="e">
        <v>#N/A</v>
      </c>
      <c r="EC484" s="142" t="s">
        <v>288</v>
      </c>
    </row>
    <row r="485" spans="1:133" hidden="1" x14ac:dyDescent="0.3">
      <c r="A485" s="144" t="s">
        <v>952</v>
      </c>
      <c r="B485" s="145" t="s">
        <v>2568</v>
      </c>
      <c r="C485" s="181"/>
      <c r="D485" s="144" t="s">
        <v>952</v>
      </c>
      <c r="E485" s="145"/>
      <c r="F485" s="145"/>
      <c r="G485" s="98"/>
      <c r="H485" s="104"/>
      <c r="I485" s="145"/>
      <c r="J485" s="98"/>
      <c r="K485" s="98"/>
      <c r="L485" s="145"/>
      <c r="M485" s="145"/>
      <c r="N485" s="145"/>
      <c r="O485" s="122"/>
      <c r="P485" s="104"/>
      <c r="Q485" s="150"/>
      <c r="R485" s="141"/>
      <c r="S485" s="104"/>
      <c r="T485" s="101"/>
      <c r="U485" s="101"/>
      <c r="V485" s="104"/>
      <c r="W485" s="141"/>
      <c r="X485" s="141"/>
      <c r="Y485" s="104"/>
      <c r="Z485" s="141"/>
      <c r="AA485" s="141"/>
      <c r="AB485" s="104"/>
      <c r="AC485" s="141"/>
      <c r="AD485" s="141"/>
      <c r="AE485" s="102"/>
      <c r="AF485" s="141"/>
      <c r="AG485" s="141"/>
      <c r="AH485" s="107"/>
      <c r="AI485" s="141"/>
      <c r="AJ485" s="141"/>
      <c r="AK485" s="151"/>
      <c r="AL485" s="107"/>
      <c r="AM485" s="107"/>
      <c r="AN485" s="151"/>
      <c r="AO485" s="107"/>
      <c r="AP485" s="107"/>
      <c r="AQ485" s="151"/>
      <c r="AR485" s="107"/>
      <c r="AS485" s="107"/>
      <c r="AT485" s="151"/>
      <c r="AU485" s="107"/>
      <c r="AV485" s="107"/>
      <c r="AW485" s="151"/>
      <c r="AX485" s="107"/>
      <c r="AY485" s="107"/>
      <c r="AZ485" s="107"/>
      <c r="BA485" s="107"/>
      <c r="BB485" s="107"/>
      <c r="BC485" s="107"/>
      <c r="BD485" s="107"/>
      <c r="BE485" s="107"/>
      <c r="BF485" s="107"/>
      <c r="BG485" s="107"/>
      <c r="BH485" s="107"/>
      <c r="BI485" s="143"/>
      <c r="BJ485" s="139"/>
      <c r="BK485" s="143"/>
      <c r="BL485" s="122"/>
      <c r="BM485" s="141"/>
      <c r="BN485" s="156"/>
      <c r="BO485" s="139"/>
      <c r="BP485" s="141"/>
      <c r="BQ485" s="153"/>
      <c r="BR485" s="120"/>
      <c r="BS485" s="121"/>
      <c r="BT485" s="107"/>
      <c r="BU485" s="107"/>
      <c r="BV485" s="107"/>
      <c r="BW485" s="107"/>
      <c r="BX485" s="107"/>
      <c r="BY485" s="142"/>
      <c r="BZ485" s="151"/>
      <c r="CA485" s="107"/>
      <c r="CB485" s="107"/>
      <c r="CC485" s="151"/>
      <c r="CD485" s="107"/>
      <c r="CE485" s="107"/>
      <c r="CF485" s="108"/>
      <c r="CG485" s="108"/>
      <c r="CH485" s="108"/>
      <c r="CI485" s="108"/>
      <c r="CJ485" s="108"/>
      <c r="CK485" s="108"/>
      <c r="CL485" s="108"/>
      <c r="CM485" s="108"/>
      <c r="CN485" s="108"/>
      <c r="CO485" s="108"/>
      <c r="CP485" s="121"/>
      <c r="CQ485" s="108"/>
      <c r="CR485" s="108"/>
      <c r="CS485" s="147"/>
      <c r="CT485" s="149"/>
      <c r="CU485" s="139"/>
      <c r="CV485" s="139"/>
      <c r="CW485" s="107"/>
      <c r="CX485" s="107"/>
      <c r="CY485" s="143"/>
      <c r="CZ485" s="143"/>
      <c r="DA485" s="318"/>
      <c r="DB485" s="319"/>
      <c r="DC485" s="318"/>
      <c r="DD485" s="107"/>
      <c r="DE485" s="107"/>
      <c r="DF485" s="107"/>
      <c r="DG485" s="107"/>
      <c r="DH485" s="107"/>
      <c r="DI485" s="107"/>
      <c r="DJ485" s="107"/>
      <c r="DK485" s="107"/>
      <c r="DL485" s="107"/>
      <c r="DM485" s="107"/>
      <c r="DN485" s="107"/>
      <c r="DO485" s="107"/>
      <c r="DP485" s="107"/>
      <c r="DQ485" s="107"/>
      <c r="DR485" s="107"/>
      <c r="DS485" s="107"/>
      <c r="DT485" s="107"/>
      <c r="DU485" s="107"/>
      <c r="DV485" s="107"/>
      <c r="DW485" s="107"/>
      <c r="DX485" s="107"/>
      <c r="DY485" s="107"/>
      <c r="DZ485" s="211"/>
      <c r="EA485" s="160"/>
      <c r="EB485" s="154" t="e">
        <v>#N/A</v>
      </c>
      <c r="EC485" s="142" t="s">
        <v>288</v>
      </c>
    </row>
    <row r="486" spans="1:133" hidden="1" x14ac:dyDescent="0.3">
      <c r="A486" s="144" t="s">
        <v>952</v>
      </c>
      <c r="B486" s="145" t="s">
        <v>2569</v>
      </c>
      <c r="C486" s="181"/>
      <c r="D486" s="144" t="s">
        <v>952</v>
      </c>
      <c r="E486" s="145"/>
      <c r="F486" s="145"/>
      <c r="G486" s="98"/>
      <c r="H486" s="104"/>
      <c r="I486" s="145"/>
      <c r="J486" s="98"/>
      <c r="K486" s="98"/>
      <c r="L486" s="145"/>
      <c r="M486" s="145"/>
      <c r="N486" s="145"/>
      <c r="O486" s="122"/>
      <c r="P486" s="104"/>
      <c r="Q486" s="150"/>
      <c r="R486" s="141"/>
      <c r="S486" s="104"/>
      <c r="T486" s="101"/>
      <c r="U486" s="101"/>
      <c r="V486" s="104"/>
      <c r="W486" s="141"/>
      <c r="X486" s="141"/>
      <c r="Y486" s="104"/>
      <c r="Z486" s="141"/>
      <c r="AA486" s="141"/>
      <c r="AB486" s="104"/>
      <c r="AC486" s="141"/>
      <c r="AD486" s="141"/>
      <c r="AE486" s="102"/>
      <c r="AF486" s="141"/>
      <c r="AG486" s="141"/>
      <c r="AH486" s="107"/>
      <c r="AI486" s="141"/>
      <c r="AJ486" s="141"/>
      <c r="AK486" s="151"/>
      <c r="AL486" s="107"/>
      <c r="AM486" s="107"/>
      <c r="AN486" s="151"/>
      <c r="AO486" s="107"/>
      <c r="AP486" s="107"/>
      <c r="AQ486" s="151"/>
      <c r="AR486" s="107"/>
      <c r="AS486" s="107"/>
      <c r="AT486" s="151"/>
      <c r="AU486" s="107"/>
      <c r="AV486" s="107"/>
      <c r="AW486" s="151"/>
      <c r="AX486" s="107"/>
      <c r="AY486" s="107"/>
      <c r="AZ486" s="107"/>
      <c r="BA486" s="107"/>
      <c r="BB486" s="107"/>
      <c r="BC486" s="107"/>
      <c r="BD486" s="107"/>
      <c r="BE486" s="107"/>
      <c r="BF486" s="107"/>
      <c r="BG486" s="107"/>
      <c r="BH486" s="107"/>
      <c r="BI486" s="143"/>
      <c r="BJ486" s="139"/>
      <c r="BK486" s="143"/>
      <c r="BL486" s="122"/>
      <c r="BM486" s="141"/>
      <c r="BN486" s="156"/>
      <c r="BO486" s="139"/>
      <c r="BP486" s="141"/>
      <c r="BQ486" s="153"/>
      <c r="BR486" s="120"/>
      <c r="BS486" s="121"/>
      <c r="BT486" s="107"/>
      <c r="BU486" s="107"/>
      <c r="BV486" s="107"/>
      <c r="BW486" s="107"/>
      <c r="BX486" s="107"/>
      <c r="BY486" s="142"/>
      <c r="BZ486" s="151"/>
      <c r="CA486" s="107"/>
      <c r="CB486" s="107"/>
      <c r="CC486" s="151"/>
      <c r="CD486" s="107"/>
      <c r="CE486" s="107"/>
      <c r="CF486" s="108"/>
      <c r="CG486" s="108"/>
      <c r="CH486" s="108"/>
      <c r="CI486" s="108"/>
      <c r="CJ486" s="108"/>
      <c r="CK486" s="108"/>
      <c r="CL486" s="108"/>
      <c r="CM486" s="108"/>
      <c r="CN486" s="108"/>
      <c r="CO486" s="108"/>
      <c r="CP486" s="121"/>
      <c r="CQ486" s="108"/>
      <c r="CR486" s="108"/>
      <c r="CS486" s="147"/>
      <c r="CT486" s="149"/>
      <c r="CU486" s="139"/>
      <c r="CV486" s="139"/>
      <c r="CW486" s="107"/>
      <c r="CX486" s="107"/>
      <c r="CY486" s="143"/>
      <c r="CZ486" s="143"/>
      <c r="DA486" s="318"/>
      <c r="DB486" s="319"/>
      <c r="DC486" s="318"/>
      <c r="DD486" s="107"/>
      <c r="DE486" s="107"/>
      <c r="DF486" s="107"/>
      <c r="DG486" s="107"/>
      <c r="DH486" s="107"/>
      <c r="DI486" s="107"/>
      <c r="DJ486" s="107"/>
      <c r="DK486" s="107"/>
      <c r="DL486" s="107"/>
      <c r="DM486" s="107"/>
      <c r="DN486" s="107"/>
      <c r="DO486" s="107"/>
      <c r="DP486" s="107"/>
      <c r="DQ486" s="107"/>
      <c r="DR486" s="107"/>
      <c r="DS486" s="107"/>
      <c r="DT486" s="107"/>
      <c r="DU486" s="107"/>
      <c r="DV486" s="107"/>
      <c r="DW486" s="107"/>
      <c r="DX486" s="107"/>
      <c r="DY486" s="107"/>
      <c r="DZ486" s="211"/>
      <c r="EA486" s="160"/>
      <c r="EB486" s="154" t="e">
        <v>#N/A</v>
      </c>
      <c r="EC486" s="142" t="s">
        <v>288</v>
      </c>
    </row>
    <row r="487" spans="1:133" hidden="1" x14ac:dyDescent="0.3">
      <c r="A487" s="144" t="s">
        <v>952</v>
      </c>
      <c r="B487" s="145" t="s">
        <v>2570</v>
      </c>
      <c r="C487" s="181"/>
      <c r="D487" s="144" t="s">
        <v>952</v>
      </c>
      <c r="E487" s="145"/>
      <c r="F487" s="145"/>
      <c r="G487" s="98"/>
      <c r="H487" s="104"/>
      <c r="I487" s="145"/>
      <c r="J487" s="98"/>
      <c r="K487" s="98"/>
      <c r="L487" s="145"/>
      <c r="M487" s="145"/>
      <c r="N487" s="145"/>
      <c r="O487" s="122"/>
      <c r="P487" s="104"/>
      <c r="Q487" s="150"/>
      <c r="R487" s="141"/>
      <c r="S487" s="104"/>
      <c r="T487" s="101"/>
      <c r="U487" s="101"/>
      <c r="V487" s="104"/>
      <c r="W487" s="141"/>
      <c r="X487" s="141"/>
      <c r="Y487" s="104"/>
      <c r="Z487" s="141"/>
      <c r="AA487" s="141"/>
      <c r="AB487" s="104"/>
      <c r="AC487" s="141"/>
      <c r="AD487" s="141"/>
      <c r="AE487" s="102"/>
      <c r="AF487" s="141"/>
      <c r="AG487" s="141"/>
      <c r="AH487" s="107"/>
      <c r="AI487" s="141"/>
      <c r="AJ487" s="141"/>
      <c r="AK487" s="151"/>
      <c r="AL487" s="107"/>
      <c r="AM487" s="107"/>
      <c r="AN487" s="151"/>
      <c r="AO487" s="107"/>
      <c r="AP487" s="107"/>
      <c r="AQ487" s="151"/>
      <c r="AR487" s="107"/>
      <c r="AS487" s="107"/>
      <c r="AT487" s="151"/>
      <c r="AU487" s="107"/>
      <c r="AV487" s="107"/>
      <c r="AW487" s="151"/>
      <c r="AX487" s="107"/>
      <c r="AY487" s="107"/>
      <c r="AZ487" s="107"/>
      <c r="BA487" s="107"/>
      <c r="BB487" s="107"/>
      <c r="BC487" s="107"/>
      <c r="BD487" s="107"/>
      <c r="BE487" s="107"/>
      <c r="BF487" s="107"/>
      <c r="BG487" s="107"/>
      <c r="BH487" s="107"/>
      <c r="BI487" s="143"/>
      <c r="BJ487" s="139"/>
      <c r="BK487" s="143"/>
      <c r="BL487" s="122"/>
      <c r="BM487" s="141"/>
      <c r="BN487" s="156"/>
      <c r="BO487" s="139"/>
      <c r="BP487" s="141"/>
      <c r="BQ487" s="153"/>
      <c r="BR487" s="120"/>
      <c r="BS487" s="121"/>
      <c r="BT487" s="107"/>
      <c r="BU487" s="107"/>
      <c r="BV487" s="107"/>
      <c r="BW487" s="107"/>
      <c r="BX487" s="107"/>
      <c r="BY487" s="142"/>
      <c r="BZ487" s="151"/>
      <c r="CA487" s="107"/>
      <c r="CB487" s="107"/>
      <c r="CC487" s="151"/>
      <c r="CD487" s="107"/>
      <c r="CE487" s="107"/>
      <c r="CF487" s="108"/>
      <c r="CG487" s="108"/>
      <c r="CH487" s="108"/>
      <c r="CI487" s="108"/>
      <c r="CJ487" s="108"/>
      <c r="CK487" s="108"/>
      <c r="CL487" s="108"/>
      <c r="CM487" s="108"/>
      <c r="CN487" s="108"/>
      <c r="CO487" s="108"/>
      <c r="CP487" s="121"/>
      <c r="CQ487" s="108"/>
      <c r="CR487" s="108"/>
      <c r="CS487" s="147"/>
      <c r="CT487" s="149"/>
      <c r="CU487" s="139"/>
      <c r="CV487" s="139"/>
      <c r="CW487" s="107"/>
      <c r="CX487" s="107"/>
      <c r="CY487" s="143"/>
      <c r="CZ487" s="143"/>
      <c r="DA487" s="318"/>
      <c r="DB487" s="319"/>
      <c r="DC487" s="318"/>
      <c r="DD487" s="107"/>
      <c r="DE487" s="107"/>
      <c r="DF487" s="107"/>
      <c r="DG487" s="107"/>
      <c r="DH487" s="107"/>
      <c r="DI487" s="107"/>
      <c r="DJ487" s="107"/>
      <c r="DK487" s="107"/>
      <c r="DL487" s="107"/>
      <c r="DM487" s="107"/>
      <c r="DN487" s="107"/>
      <c r="DO487" s="107"/>
      <c r="DP487" s="107"/>
      <c r="DQ487" s="107"/>
      <c r="DR487" s="107"/>
      <c r="DS487" s="107"/>
      <c r="DT487" s="107"/>
      <c r="DU487" s="107"/>
      <c r="DV487" s="107"/>
      <c r="DW487" s="107"/>
      <c r="DX487" s="107"/>
      <c r="DY487" s="107"/>
      <c r="DZ487" s="211"/>
      <c r="EA487" s="160"/>
      <c r="EB487" s="154" t="e">
        <v>#N/A</v>
      </c>
      <c r="EC487" s="142" t="s">
        <v>288</v>
      </c>
    </row>
    <row r="488" spans="1:133" hidden="1" x14ac:dyDescent="0.3">
      <c r="A488" s="144" t="s">
        <v>952</v>
      </c>
      <c r="B488" s="145" t="s">
        <v>2571</v>
      </c>
      <c r="C488" s="181"/>
      <c r="D488" s="144" t="s">
        <v>952</v>
      </c>
      <c r="E488" s="145"/>
      <c r="F488" s="145"/>
      <c r="G488" s="98"/>
      <c r="H488" s="104"/>
      <c r="I488" s="145"/>
      <c r="J488" s="98"/>
      <c r="K488" s="98"/>
      <c r="L488" s="145"/>
      <c r="M488" s="145"/>
      <c r="N488" s="145"/>
      <c r="O488" s="122"/>
      <c r="P488" s="104"/>
      <c r="Q488" s="150"/>
      <c r="R488" s="141"/>
      <c r="S488" s="104"/>
      <c r="T488" s="101"/>
      <c r="U488" s="101"/>
      <c r="V488" s="104"/>
      <c r="W488" s="141"/>
      <c r="X488" s="141"/>
      <c r="Y488" s="104"/>
      <c r="Z488" s="141"/>
      <c r="AA488" s="141"/>
      <c r="AB488" s="104"/>
      <c r="AC488" s="141"/>
      <c r="AD488" s="141"/>
      <c r="AE488" s="102"/>
      <c r="AF488" s="141"/>
      <c r="AG488" s="141"/>
      <c r="AH488" s="107"/>
      <c r="AI488" s="141"/>
      <c r="AJ488" s="141"/>
      <c r="AK488" s="151"/>
      <c r="AL488" s="107"/>
      <c r="AM488" s="107"/>
      <c r="AN488" s="151"/>
      <c r="AO488" s="107"/>
      <c r="AP488" s="107"/>
      <c r="AQ488" s="151"/>
      <c r="AR488" s="107"/>
      <c r="AS488" s="107"/>
      <c r="AT488" s="151"/>
      <c r="AU488" s="107"/>
      <c r="AV488" s="107"/>
      <c r="AW488" s="151"/>
      <c r="AX488" s="107"/>
      <c r="AY488" s="107"/>
      <c r="AZ488" s="107"/>
      <c r="BA488" s="107"/>
      <c r="BB488" s="107"/>
      <c r="BC488" s="107"/>
      <c r="BD488" s="107"/>
      <c r="BE488" s="107"/>
      <c r="BF488" s="107"/>
      <c r="BG488" s="107"/>
      <c r="BH488" s="107"/>
      <c r="BI488" s="143"/>
      <c r="BJ488" s="139"/>
      <c r="BK488" s="143"/>
      <c r="BL488" s="122"/>
      <c r="BM488" s="141"/>
      <c r="BN488" s="156"/>
      <c r="BO488" s="139"/>
      <c r="BP488" s="141"/>
      <c r="BQ488" s="153"/>
      <c r="BR488" s="120"/>
      <c r="BS488" s="121"/>
      <c r="BT488" s="107"/>
      <c r="BU488" s="107"/>
      <c r="BV488" s="107"/>
      <c r="BW488" s="107"/>
      <c r="BX488" s="107"/>
      <c r="BY488" s="142"/>
      <c r="BZ488" s="151"/>
      <c r="CA488" s="107"/>
      <c r="CB488" s="107"/>
      <c r="CC488" s="151"/>
      <c r="CD488" s="107"/>
      <c r="CE488" s="107"/>
      <c r="CF488" s="108"/>
      <c r="CG488" s="108"/>
      <c r="CH488" s="108"/>
      <c r="CI488" s="108"/>
      <c r="CJ488" s="108"/>
      <c r="CK488" s="108"/>
      <c r="CL488" s="108"/>
      <c r="CM488" s="108"/>
      <c r="CN488" s="108"/>
      <c r="CO488" s="108"/>
      <c r="CP488" s="121"/>
      <c r="CQ488" s="108"/>
      <c r="CR488" s="108"/>
      <c r="CS488" s="147"/>
      <c r="CT488" s="149"/>
      <c r="CU488" s="139"/>
      <c r="CV488" s="139"/>
      <c r="CW488" s="107"/>
      <c r="CX488" s="107"/>
      <c r="CY488" s="143"/>
      <c r="CZ488" s="143"/>
      <c r="DA488" s="318"/>
      <c r="DB488" s="319"/>
      <c r="DC488" s="318"/>
      <c r="DD488" s="107"/>
      <c r="DE488" s="107"/>
      <c r="DF488" s="107"/>
      <c r="DG488" s="107"/>
      <c r="DH488" s="107"/>
      <c r="DI488" s="107"/>
      <c r="DJ488" s="107"/>
      <c r="DK488" s="107"/>
      <c r="DL488" s="107"/>
      <c r="DM488" s="107"/>
      <c r="DN488" s="107"/>
      <c r="DO488" s="107"/>
      <c r="DP488" s="107"/>
      <c r="DQ488" s="107"/>
      <c r="DR488" s="107"/>
      <c r="DS488" s="107"/>
      <c r="DT488" s="107"/>
      <c r="DU488" s="107"/>
      <c r="DV488" s="107"/>
      <c r="DW488" s="107"/>
      <c r="DX488" s="107"/>
      <c r="DY488" s="107"/>
      <c r="DZ488" s="211"/>
      <c r="EA488" s="160"/>
      <c r="EB488" s="154" t="e">
        <v>#N/A</v>
      </c>
      <c r="EC488" s="142" t="s">
        <v>288</v>
      </c>
    </row>
    <row r="489" spans="1:133" hidden="1" x14ac:dyDescent="0.3">
      <c r="A489" s="145" t="s">
        <v>1723</v>
      </c>
      <c r="B489" s="145" t="s">
        <v>2572</v>
      </c>
      <c r="C489" s="181">
        <v>1121936276</v>
      </c>
      <c r="D489" s="145" t="s">
        <v>875</v>
      </c>
      <c r="E489" s="145" t="s">
        <v>291</v>
      </c>
      <c r="F489" s="145" t="s">
        <v>876</v>
      </c>
      <c r="G489" s="98">
        <v>46046</v>
      </c>
      <c r="H489" s="104">
        <v>14504069</v>
      </c>
      <c r="I489" s="145" t="s">
        <v>2566</v>
      </c>
      <c r="J489" s="98">
        <v>46046</v>
      </c>
      <c r="K489" s="98">
        <v>46189</v>
      </c>
      <c r="L489" s="145" t="s">
        <v>288</v>
      </c>
      <c r="M489" s="145" t="s">
        <v>288</v>
      </c>
      <c r="N489" s="145" t="s">
        <v>288</v>
      </c>
      <c r="O489" s="122">
        <v>5</v>
      </c>
      <c r="P489" s="104">
        <v>3827463</v>
      </c>
      <c r="Q489" s="150">
        <v>46046</v>
      </c>
      <c r="R489" s="141">
        <v>46081</v>
      </c>
      <c r="S489" s="104">
        <v>3021681</v>
      </c>
      <c r="T489" s="101">
        <v>46082</v>
      </c>
      <c r="U489" s="101">
        <v>46112</v>
      </c>
      <c r="V489" s="104">
        <v>3021681</v>
      </c>
      <c r="W489" s="141">
        <v>46113</v>
      </c>
      <c r="X489" s="141">
        <v>46142</v>
      </c>
      <c r="Y489" s="104">
        <v>3021681</v>
      </c>
      <c r="Z489" s="141">
        <v>46143</v>
      </c>
      <c r="AA489" s="141">
        <v>46173</v>
      </c>
      <c r="AB489" s="104">
        <v>1611563</v>
      </c>
      <c r="AC489" s="141">
        <v>46174</v>
      </c>
      <c r="AD489" s="141">
        <v>46189</v>
      </c>
      <c r="AE489" s="102"/>
      <c r="AF489" s="141"/>
      <c r="AG489" s="141"/>
      <c r="AH489" s="151"/>
      <c r="AI489" s="107"/>
      <c r="AJ489" s="107"/>
      <c r="AK489" s="151"/>
      <c r="AL489" s="107"/>
      <c r="AM489" s="107"/>
      <c r="AN489" s="151"/>
      <c r="AO489" s="107"/>
      <c r="AP489" s="107"/>
      <c r="AQ489" s="151"/>
      <c r="AR489" s="107"/>
      <c r="AS489" s="107"/>
      <c r="AT489" s="151"/>
      <c r="AU489" s="107"/>
      <c r="AV489" s="107"/>
      <c r="AW489" s="151"/>
      <c r="AX489" s="107"/>
      <c r="AY489" s="107"/>
      <c r="AZ489" s="107"/>
      <c r="BA489" s="107"/>
      <c r="BB489" s="107"/>
      <c r="BC489" s="107"/>
      <c r="BD489" s="107"/>
      <c r="BE489" s="107"/>
      <c r="BF489" s="107"/>
      <c r="BG489" s="107"/>
      <c r="BH489" s="107"/>
      <c r="BI489" s="143" t="s">
        <v>278</v>
      </c>
      <c r="BJ489" s="139" t="s">
        <v>332</v>
      </c>
      <c r="BK489" s="143" t="s">
        <v>280</v>
      </c>
      <c r="BL489" s="122">
        <v>91</v>
      </c>
      <c r="BM489" s="141">
        <v>46043</v>
      </c>
      <c r="BN489" s="156">
        <v>2160201100</v>
      </c>
      <c r="BO489" s="139">
        <v>527</v>
      </c>
      <c r="BP489" s="141">
        <v>46046</v>
      </c>
      <c r="BQ489" s="153">
        <v>14504069</v>
      </c>
      <c r="BR489" s="120"/>
      <c r="BS489" s="121"/>
      <c r="BT489" s="107"/>
      <c r="BU489" s="107"/>
      <c r="BV489" s="107"/>
      <c r="BW489" s="107"/>
      <c r="BX489" s="107"/>
      <c r="BY489" s="142"/>
      <c r="BZ489" s="151"/>
      <c r="CA489" s="107"/>
      <c r="CB489" s="107"/>
      <c r="CC489" s="151"/>
      <c r="CD489" s="107"/>
      <c r="CE489" s="107"/>
      <c r="CF489" s="108"/>
      <c r="CG489" s="108"/>
      <c r="CH489" s="108"/>
      <c r="CI489" s="108"/>
      <c r="CJ489" s="108"/>
      <c r="CK489" s="108"/>
      <c r="CL489" s="108"/>
      <c r="CM489" s="108"/>
      <c r="CN489" s="108"/>
      <c r="CO489" s="108"/>
      <c r="CP489" s="108"/>
      <c r="CQ489" s="108"/>
      <c r="CR489" s="108"/>
      <c r="CS489" s="147" t="s">
        <v>943</v>
      </c>
      <c r="CT489" s="148">
        <v>1121936276</v>
      </c>
      <c r="CU489" s="139">
        <v>241</v>
      </c>
      <c r="CV489" s="139">
        <v>320600</v>
      </c>
      <c r="CW489" s="107"/>
      <c r="CX489" s="107"/>
      <c r="CY489" s="143">
        <v>8299</v>
      </c>
      <c r="CZ489" s="143" t="s">
        <v>290</v>
      </c>
      <c r="DA489" s="318">
        <f t="shared" si="24"/>
        <v>14504069</v>
      </c>
      <c r="DB489" s="319">
        <f t="shared" si="25"/>
        <v>0</v>
      </c>
      <c r="DC489" s="318">
        <f t="shared" si="26"/>
        <v>0</v>
      </c>
      <c r="DD489" s="107"/>
      <c r="DE489" s="107"/>
      <c r="DF489" s="107"/>
      <c r="DG489" s="107"/>
      <c r="DH489" s="107"/>
      <c r="DI489" s="107"/>
      <c r="DJ489" s="107"/>
      <c r="DK489" s="107"/>
      <c r="DL489" s="107"/>
      <c r="DM489" s="107"/>
      <c r="DN489" s="107"/>
      <c r="DO489" s="107"/>
      <c r="DP489" s="107"/>
      <c r="DQ489" s="107"/>
      <c r="DR489" s="107"/>
      <c r="DS489" s="107"/>
      <c r="DT489" s="107"/>
      <c r="DU489" s="107"/>
      <c r="DV489" s="107"/>
      <c r="DW489" s="107"/>
      <c r="DX489" s="107"/>
      <c r="DY489" s="107"/>
      <c r="DZ489" s="211" t="s">
        <v>2567</v>
      </c>
      <c r="EA489" s="160" t="s">
        <v>297</v>
      </c>
      <c r="EB489" s="154" t="e">
        <v>#N/A</v>
      </c>
      <c r="EC489" s="142" t="s">
        <v>288</v>
      </c>
    </row>
    <row r="490" spans="1:133" hidden="1" x14ac:dyDescent="0.3">
      <c r="A490" s="201" t="s">
        <v>952</v>
      </c>
      <c r="B490" s="336" t="s">
        <v>2573</v>
      </c>
      <c r="C490" s="192"/>
      <c r="D490" s="201" t="s">
        <v>952</v>
      </c>
      <c r="E490" s="192"/>
      <c r="F490" s="192"/>
      <c r="G490" s="192"/>
      <c r="H490" s="204"/>
      <c r="I490" s="192"/>
      <c r="J490" s="192"/>
      <c r="K490" s="192"/>
      <c r="L490" s="192"/>
      <c r="M490" s="192"/>
      <c r="N490" s="192"/>
      <c r="O490" s="140"/>
      <c r="P490" s="145"/>
      <c r="Q490" s="140"/>
      <c r="R490" s="140"/>
      <c r="S490" s="145"/>
      <c r="T490" s="140"/>
      <c r="U490" s="140"/>
      <c r="V490" s="145"/>
      <c r="W490" s="140"/>
      <c r="X490" s="140"/>
      <c r="Y490" s="145"/>
      <c r="Z490" s="140"/>
      <c r="AA490" s="140"/>
      <c r="AB490" s="145"/>
      <c r="AC490" s="140"/>
      <c r="AD490" s="140"/>
      <c r="AE490" s="145"/>
      <c r="AF490" s="140"/>
      <c r="AG490" s="140"/>
      <c r="BI490" s="140"/>
      <c r="BJ490" s="140"/>
      <c r="BK490" s="140"/>
      <c r="BL490" s="140"/>
      <c r="BM490" s="140"/>
      <c r="BN490" s="140"/>
      <c r="BO490" s="140"/>
      <c r="BP490" s="140"/>
      <c r="BQ490" s="140"/>
      <c r="CS490" s="133"/>
      <c r="CT490" s="140"/>
      <c r="CU490" s="140"/>
      <c r="CV490" s="140"/>
      <c r="CY490" s="140"/>
      <c r="CZ490" s="140"/>
      <c r="DA490" s="151"/>
      <c r="DB490" s="164"/>
      <c r="DC490" s="151"/>
      <c r="DZ490" s="107"/>
      <c r="EB490" s="154" t="e">
        <v>#N/A</v>
      </c>
      <c r="EC490" s="142" t="s">
        <v>288</v>
      </c>
    </row>
    <row r="491" spans="1:133" hidden="1" x14ac:dyDescent="0.3">
      <c r="A491" s="201" t="s">
        <v>952</v>
      </c>
      <c r="B491" s="336" t="s">
        <v>2574</v>
      </c>
      <c r="C491" s="192"/>
      <c r="D491" s="201" t="s">
        <v>952</v>
      </c>
      <c r="E491" s="192"/>
      <c r="F491" s="192"/>
      <c r="G491" s="192"/>
      <c r="H491" s="204"/>
      <c r="I491" s="192"/>
      <c r="J491" s="192"/>
      <c r="K491" s="192"/>
      <c r="L491" s="192"/>
      <c r="M491" s="192"/>
      <c r="N491" s="192"/>
      <c r="O491" s="140"/>
      <c r="P491" s="145"/>
      <c r="Q491" s="140"/>
      <c r="R491" s="140"/>
      <c r="S491" s="145"/>
      <c r="T491" s="140"/>
      <c r="U491" s="140"/>
      <c r="V491" s="145"/>
      <c r="W491" s="140"/>
      <c r="X491" s="140"/>
      <c r="Y491" s="145"/>
      <c r="Z491" s="140"/>
      <c r="AA491" s="140"/>
      <c r="AB491" s="145"/>
      <c r="AC491" s="140"/>
      <c r="AD491" s="140"/>
      <c r="AE491" s="145"/>
      <c r="AF491" s="140"/>
      <c r="AG491" s="140"/>
      <c r="BI491" s="140"/>
      <c r="BJ491" s="140"/>
      <c r="BK491" s="140"/>
      <c r="BL491" s="140"/>
      <c r="BM491" s="140"/>
      <c r="BN491" s="140"/>
      <c r="BO491" s="140"/>
      <c r="BP491" s="140"/>
      <c r="BQ491" s="140"/>
      <c r="CS491" s="133"/>
      <c r="CT491" s="140"/>
      <c r="CU491" s="140"/>
      <c r="CV491" s="140"/>
      <c r="CY491" s="140"/>
      <c r="CZ491" s="140"/>
      <c r="DA491" s="151"/>
      <c r="DB491" s="164"/>
      <c r="DC491" s="151"/>
      <c r="DZ491" s="107"/>
      <c r="EB491" s="154" t="e">
        <v>#N/A</v>
      </c>
      <c r="EC491" s="142" t="s">
        <v>288</v>
      </c>
    </row>
    <row r="492" spans="1:133" hidden="1" x14ac:dyDescent="0.3">
      <c r="A492" s="201" t="s">
        <v>952</v>
      </c>
      <c r="B492" s="336" t="s">
        <v>2575</v>
      </c>
      <c r="C492" s="192"/>
      <c r="D492" s="201" t="s">
        <v>952</v>
      </c>
      <c r="E492" s="192"/>
      <c r="F492" s="192"/>
      <c r="G492" s="192"/>
      <c r="H492" s="204"/>
      <c r="I492" s="192"/>
      <c r="J492" s="192"/>
      <c r="K492" s="192"/>
      <c r="L492" s="192"/>
      <c r="M492" s="192"/>
      <c r="N492" s="192"/>
      <c r="O492" s="140"/>
      <c r="P492" s="145"/>
      <c r="Q492" s="140"/>
      <c r="R492" s="140"/>
      <c r="S492" s="145"/>
      <c r="T492" s="140"/>
      <c r="U492" s="140"/>
      <c r="V492" s="145"/>
      <c r="W492" s="140"/>
      <c r="X492" s="140"/>
      <c r="Y492" s="145"/>
      <c r="Z492" s="140"/>
      <c r="AA492" s="140"/>
      <c r="AB492" s="145"/>
      <c r="AC492" s="140"/>
      <c r="AD492" s="140"/>
      <c r="AE492" s="145"/>
      <c r="AF492" s="140"/>
      <c r="AG492" s="140"/>
      <c r="BI492" s="140"/>
      <c r="BJ492" s="140"/>
      <c r="BK492" s="140"/>
      <c r="BL492" s="140"/>
      <c r="BM492" s="140"/>
      <c r="BN492" s="140"/>
      <c r="BO492" s="140"/>
      <c r="BP492" s="140"/>
      <c r="BQ492" s="140"/>
      <c r="CS492" s="133"/>
      <c r="CT492" s="140"/>
      <c r="CU492" s="140"/>
      <c r="CV492" s="140"/>
      <c r="CY492" s="140"/>
      <c r="CZ492" s="140"/>
      <c r="DA492" s="151"/>
      <c r="DB492" s="164"/>
      <c r="DC492" s="151"/>
      <c r="DZ492" s="107"/>
      <c r="EB492" s="154" t="e">
        <v>#N/A</v>
      </c>
      <c r="EC492" s="142" t="s">
        <v>288</v>
      </c>
    </row>
    <row r="493" spans="1:133" hidden="1" x14ac:dyDescent="0.3">
      <c r="A493" s="201" t="s">
        <v>952</v>
      </c>
      <c r="B493" s="336" t="s">
        <v>2576</v>
      </c>
      <c r="C493" s="192"/>
      <c r="D493" s="201" t="s">
        <v>952</v>
      </c>
      <c r="E493" s="192"/>
      <c r="F493" s="192"/>
      <c r="G493" s="192"/>
      <c r="H493" s="204"/>
      <c r="I493" s="192"/>
      <c r="J493" s="192"/>
      <c r="K493" s="192"/>
      <c r="L493" s="192"/>
      <c r="M493" s="192"/>
      <c r="N493" s="192"/>
      <c r="O493" s="140"/>
      <c r="P493" s="145"/>
      <c r="Q493" s="140"/>
      <c r="R493" s="140"/>
      <c r="S493" s="145"/>
      <c r="T493" s="140"/>
      <c r="U493" s="140"/>
      <c r="V493" s="145"/>
      <c r="W493" s="140"/>
      <c r="X493" s="140"/>
      <c r="Y493" s="145"/>
      <c r="Z493" s="140"/>
      <c r="AA493" s="140"/>
      <c r="AB493" s="145"/>
      <c r="AC493" s="140"/>
      <c r="AD493" s="140"/>
      <c r="AE493" s="145"/>
      <c r="AF493" s="140"/>
      <c r="AG493" s="140"/>
      <c r="BI493" s="140"/>
      <c r="BJ493" s="140"/>
      <c r="BK493" s="140"/>
      <c r="BL493" s="140"/>
      <c r="BM493" s="140"/>
      <c r="BN493" s="140"/>
      <c r="BO493" s="140"/>
      <c r="BP493" s="140"/>
      <c r="BQ493" s="140"/>
      <c r="CS493" s="133"/>
      <c r="CT493" s="140"/>
      <c r="CU493" s="140"/>
      <c r="CV493" s="140"/>
      <c r="CY493" s="140"/>
      <c r="CZ493" s="140"/>
      <c r="DA493" s="151"/>
      <c r="DB493" s="164"/>
      <c r="DC493" s="151"/>
      <c r="DZ493" s="107"/>
      <c r="EB493" s="154" t="e">
        <v>#N/A</v>
      </c>
      <c r="EC493" s="142" t="s">
        <v>288</v>
      </c>
    </row>
    <row r="494" spans="1:133" hidden="1" x14ac:dyDescent="0.3">
      <c r="A494" s="201" t="s">
        <v>952</v>
      </c>
      <c r="B494" s="336" t="s">
        <v>2577</v>
      </c>
      <c r="C494" s="192"/>
      <c r="D494" s="201" t="s">
        <v>952</v>
      </c>
      <c r="E494" s="192"/>
      <c r="F494" s="192"/>
      <c r="G494" s="192"/>
      <c r="H494" s="204"/>
      <c r="I494" s="192"/>
      <c r="J494" s="192"/>
      <c r="K494" s="192"/>
      <c r="L494" s="192"/>
      <c r="M494" s="192"/>
      <c r="N494" s="192"/>
      <c r="O494" s="140"/>
      <c r="P494" s="145"/>
      <c r="Q494" s="140"/>
      <c r="R494" s="140"/>
      <c r="S494" s="145"/>
      <c r="T494" s="140"/>
      <c r="U494" s="140"/>
      <c r="V494" s="145"/>
      <c r="W494" s="140"/>
      <c r="X494" s="140"/>
      <c r="Y494" s="145"/>
      <c r="Z494" s="140"/>
      <c r="AA494" s="140"/>
      <c r="AB494" s="145"/>
      <c r="AC494" s="140"/>
      <c r="AD494" s="140"/>
      <c r="AE494" s="145"/>
      <c r="AF494" s="140"/>
      <c r="AG494" s="140"/>
      <c r="BI494" s="140"/>
      <c r="BJ494" s="140"/>
      <c r="BK494" s="140"/>
      <c r="BL494" s="140"/>
      <c r="BM494" s="140"/>
      <c r="BN494" s="140"/>
      <c r="BO494" s="140"/>
      <c r="BP494" s="140"/>
      <c r="BQ494" s="140"/>
      <c r="CS494" s="133"/>
      <c r="CT494" s="140"/>
      <c r="CU494" s="140"/>
      <c r="CV494" s="140"/>
      <c r="CY494" s="140"/>
      <c r="CZ494" s="140"/>
      <c r="DA494" s="151"/>
      <c r="DB494" s="164"/>
      <c r="DC494" s="151"/>
      <c r="DZ494" s="107"/>
      <c r="EB494" s="154" t="e">
        <v>#N/A</v>
      </c>
      <c r="EC494" s="142" t="s">
        <v>288</v>
      </c>
    </row>
    <row r="495" spans="1:133" hidden="1" x14ac:dyDescent="0.3">
      <c r="A495" s="201" t="s">
        <v>952</v>
      </c>
      <c r="B495" s="336" t="s">
        <v>2578</v>
      </c>
      <c r="C495" s="192"/>
      <c r="D495" s="201" t="s">
        <v>952</v>
      </c>
      <c r="E495" s="192"/>
      <c r="F495" s="192"/>
      <c r="G495" s="192"/>
      <c r="H495" s="204"/>
      <c r="I495" s="192"/>
      <c r="J495" s="192"/>
      <c r="K495" s="192"/>
      <c r="L495" s="192"/>
      <c r="M495" s="192"/>
      <c r="N495" s="192"/>
      <c r="O495" s="140"/>
      <c r="P495" s="145"/>
      <c r="Q495" s="140"/>
      <c r="R495" s="140"/>
      <c r="S495" s="145"/>
      <c r="T495" s="140"/>
      <c r="U495" s="140"/>
      <c r="V495" s="145"/>
      <c r="W495" s="140"/>
      <c r="X495" s="140"/>
      <c r="Y495" s="145"/>
      <c r="Z495" s="140"/>
      <c r="AA495" s="140"/>
      <c r="AB495" s="145"/>
      <c r="AC495" s="140"/>
      <c r="AD495" s="140"/>
      <c r="AE495" s="145"/>
      <c r="AF495" s="140"/>
      <c r="AG495" s="140"/>
      <c r="BI495" s="140"/>
      <c r="BJ495" s="140"/>
      <c r="BK495" s="140"/>
      <c r="BL495" s="140"/>
      <c r="BM495" s="140"/>
      <c r="BN495" s="140"/>
      <c r="BO495" s="140"/>
      <c r="BP495" s="140"/>
      <c r="BQ495" s="140"/>
      <c r="CS495" s="133"/>
      <c r="CT495" s="140"/>
      <c r="CU495" s="140"/>
      <c r="CV495" s="140"/>
      <c r="CY495" s="140"/>
      <c r="CZ495" s="140"/>
      <c r="DA495" s="151"/>
      <c r="DB495" s="164"/>
      <c r="DC495" s="151"/>
      <c r="DZ495" s="107"/>
      <c r="EB495" s="154" t="e">
        <v>#N/A</v>
      </c>
      <c r="EC495" s="142" t="s">
        <v>288</v>
      </c>
    </row>
    <row r="496" spans="1:133" hidden="1" x14ac:dyDescent="0.3">
      <c r="A496" s="201" t="s">
        <v>952</v>
      </c>
      <c r="B496" s="336" t="s">
        <v>2579</v>
      </c>
      <c r="C496" s="192"/>
      <c r="D496" s="201" t="s">
        <v>952</v>
      </c>
      <c r="E496" s="192"/>
      <c r="F496" s="192"/>
      <c r="G496" s="192"/>
      <c r="H496" s="204"/>
      <c r="I496" s="192"/>
      <c r="J496" s="192"/>
      <c r="K496" s="192"/>
      <c r="L496" s="192"/>
      <c r="M496" s="192"/>
      <c r="N496" s="192"/>
      <c r="O496" s="140"/>
      <c r="P496" s="145"/>
      <c r="Q496" s="140"/>
      <c r="R496" s="140"/>
      <c r="S496" s="145"/>
      <c r="T496" s="140"/>
      <c r="U496" s="140"/>
      <c r="V496" s="145"/>
      <c r="W496" s="140"/>
      <c r="X496" s="140"/>
      <c r="Y496" s="145"/>
      <c r="Z496" s="140"/>
      <c r="AA496" s="140"/>
      <c r="AB496" s="145"/>
      <c r="AC496" s="140"/>
      <c r="AD496" s="140"/>
      <c r="AE496" s="145"/>
      <c r="AF496" s="140"/>
      <c r="AG496" s="140"/>
      <c r="BI496" s="140"/>
      <c r="BJ496" s="140"/>
      <c r="BK496" s="140"/>
      <c r="BL496" s="140"/>
      <c r="BM496" s="140"/>
      <c r="BN496" s="140"/>
      <c r="BO496" s="140"/>
      <c r="BP496" s="140"/>
      <c r="BQ496" s="140"/>
      <c r="CS496" s="133"/>
      <c r="CT496" s="140"/>
      <c r="CU496" s="140"/>
      <c r="CV496" s="140"/>
      <c r="CY496" s="140"/>
      <c r="CZ496" s="140"/>
      <c r="DA496" s="151"/>
      <c r="DB496" s="164"/>
      <c r="DC496" s="151"/>
      <c r="DZ496" s="107"/>
      <c r="EB496" s="154" t="e">
        <v>#N/A</v>
      </c>
      <c r="EC496" s="142" t="s">
        <v>288</v>
      </c>
    </row>
    <row r="497" spans="1:133" hidden="1" x14ac:dyDescent="0.3">
      <c r="A497" s="201" t="s">
        <v>952</v>
      </c>
      <c r="B497" s="336" t="s">
        <v>2580</v>
      </c>
      <c r="C497" s="192"/>
      <c r="D497" s="201" t="s">
        <v>952</v>
      </c>
      <c r="E497" s="192"/>
      <c r="F497" s="192"/>
      <c r="G497" s="192"/>
      <c r="H497" s="204"/>
      <c r="I497" s="192"/>
      <c r="J497" s="192"/>
      <c r="K497" s="192"/>
      <c r="L497" s="192"/>
      <c r="M497" s="192"/>
      <c r="N497" s="192"/>
      <c r="O497" s="140"/>
      <c r="P497" s="145"/>
      <c r="Q497" s="140"/>
      <c r="R497" s="140"/>
      <c r="S497" s="145"/>
      <c r="T497" s="140"/>
      <c r="U497" s="140"/>
      <c r="V497" s="145"/>
      <c r="W497" s="140"/>
      <c r="X497" s="140"/>
      <c r="Y497" s="145"/>
      <c r="Z497" s="140"/>
      <c r="AA497" s="140"/>
      <c r="AB497" s="145"/>
      <c r="AC497" s="140"/>
      <c r="AD497" s="140"/>
      <c r="AE497" s="145"/>
      <c r="AF497" s="140"/>
      <c r="AG497" s="140"/>
      <c r="BI497" s="140"/>
      <c r="BJ497" s="140"/>
      <c r="BK497" s="140"/>
      <c r="BL497" s="140"/>
      <c r="BM497" s="140"/>
      <c r="BN497" s="140"/>
      <c r="BO497" s="140"/>
      <c r="BP497" s="140"/>
      <c r="BQ497" s="140"/>
      <c r="CS497" s="133"/>
      <c r="CT497" s="140"/>
      <c r="CU497" s="140"/>
      <c r="CV497" s="140"/>
      <c r="CY497" s="140"/>
      <c r="CZ497" s="140"/>
      <c r="DA497" s="151"/>
      <c r="DB497" s="164"/>
      <c r="DC497" s="151"/>
      <c r="DZ497" s="107"/>
      <c r="EB497" s="154" t="e">
        <v>#N/A</v>
      </c>
      <c r="EC497" s="142" t="s">
        <v>288</v>
      </c>
    </row>
    <row r="498" spans="1:133" hidden="1" x14ac:dyDescent="0.3">
      <c r="A498" s="201" t="s">
        <v>952</v>
      </c>
      <c r="B498" s="336" t="s">
        <v>2581</v>
      </c>
      <c r="C498" s="181"/>
      <c r="D498" s="201" t="s">
        <v>952</v>
      </c>
      <c r="E498" s="145"/>
      <c r="F498" s="145"/>
      <c r="G498" s="142"/>
      <c r="H498" s="104"/>
      <c r="I498" s="145"/>
      <c r="J498" s="142"/>
      <c r="K498" s="98"/>
      <c r="L498" s="145"/>
      <c r="M498" s="145"/>
      <c r="N498" s="145"/>
      <c r="O498" s="122"/>
      <c r="P498" s="104"/>
      <c r="Q498" s="101"/>
      <c r="R498" s="101"/>
      <c r="S498" s="104"/>
      <c r="T498" s="141"/>
      <c r="U498" s="141"/>
      <c r="V498" s="104"/>
      <c r="W498" s="141"/>
      <c r="X498" s="141"/>
      <c r="Y498" s="104"/>
      <c r="Z498" s="141"/>
      <c r="AA498" s="141"/>
      <c r="AB498" s="104"/>
      <c r="AC498" s="141"/>
      <c r="AD498" s="141"/>
      <c r="AE498" s="104"/>
      <c r="AF498" s="141"/>
      <c r="AG498" s="141"/>
      <c r="AH498" s="104"/>
      <c r="AI498" s="140"/>
      <c r="AJ498" s="140"/>
      <c r="AK498" s="104"/>
      <c r="AL498" s="140"/>
      <c r="AM498" s="122"/>
      <c r="AN498" s="104"/>
      <c r="AO498" s="122"/>
      <c r="AP498" s="122"/>
      <c r="AQ498" s="102"/>
      <c r="AR498" s="122"/>
      <c r="AS498" s="122"/>
      <c r="BI498" s="143"/>
      <c r="BJ498" s="139"/>
      <c r="BK498" s="143"/>
      <c r="BL498" s="122"/>
      <c r="BM498" s="141"/>
      <c r="BN498" s="156"/>
      <c r="BO498" s="139"/>
      <c r="BP498" s="141"/>
      <c r="BQ498" s="153"/>
      <c r="BR498" s="139"/>
      <c r="BS498" s="139"/>
      <c r="CS498" s="133"/>
      <c r="CT498" s="148"/>
      <c r="CU498" s="139"/>
      <c r="CV498" s="139"/>
      <c r="CY498" s="143"/>
      <c r="CZ498" s="143"/>
      <c r="DA498" s="151"/>
      <c r="DB498" s="164"/>
      <c r="DC498" s="151"/>
      <c r="DZ498" s="206"/>
      <c r="EA498" s="160"/>
      <c r="EB498" s="154" t="e">
        <v>#N/A</v>
      </c>
      <c r="EC498" s="142" t="s">
        <v>288</v>
      </c>
    </row>
    <row r="499" spans="1:133" hidden="1" x14ac:dyDescent="0.3">
      <c r="A499" s="201" t="s">
        <v>952</v>
      </c>
      <c r="B499" s="336" t="s">
        <v>2582</v>
      </c>
      <c r="C499" s="181"/>
      <c r="D499" s="201" t="s">
        <v>952</v>
      </c>
      <c r="E499" s="145"/>
      <c r="F499" s="145"/>
      <c r="G499" s="142"/>
      <c r="H499" s="104"/>
      <c r="I499" s="145"/>
      <c r="J499" s="142"/>
      <c r="K499" s="98"/>
      <c r="L499" s="145"/>
      <c r="M499" s="145"/>
      <c r="N499" s="145"/>
      <c r="O499" s="122"/>
      <c r="P499" s="104"/>
      <c r="Q499" s="101"/>
      <c r="R499" s="101"/>
      <c r="S499" s="104"/>
      <c r="T499" s="141"/>
      <c r="U499" s="141"/>
      <c r="V499" s="104"/>
      <c r="W499" s="141"/>
      <c r="X499" s="141"/>
      <c r="Y499" s="104"/>
      <c r="Z499" s="141"/>
      <c r="AA499" s="141"/>
      <c r="AB499" s="104"/>
      <c r="AC499" s="141"/>
      <c r="AD499" s="141"/>
      <c r="AE499" s="104"/>
      <c r="AF499" s="141"/>
      <c r="AG499" s="141"/>
      <c r="AH499" s="104"/>
      <c r="AI499" s="141"/>
      <c r="AJ499" s="141"/>
      <c r="AK499" s="104"/>
      <c r="AL499" s="122"/>
      <c r="AM499" s="122"/>
      <c r="AN499" s="104"/>
      <c r="AO499" s="122"/>
      <c r="AP499" s="122"/>
      <c r="AQ499" s="102"/>
      <c r="AR499" s="122"/>
      <c r="AS499" s="122"/>
      <c r="BI499" s="138"/>
      <c r="BJ499" s="138"/>
      <c r="BK499" s="138"/>
      <c r="BL499" s="122"/>
      <c r="BM499" s="141"/>
      <c r="BN499" s="156"/>
      <c r="BO499" s="139"/>
      <c r="BP499" s="141"/>
      <c r="BQ499" s="153"/>
      <c r="BR499" s="139"/>
      <c r="BS499" s="139"/>
      <c r="CS499" s="147"/>
      <c r="CT499" s="149"/>
      <c r="CU499" s="139"/>
      <c r="CV499" s="139"/>
      <c r="CY499" s="143"/>
      <c r="CZ499" s="143"/>
      <c r="DA499" s="151"/>
      <c r="DB499" s="164"/>
      <c r="DC499" s="151"/>
      <c r="DZ499" s="206"/>
      <c r="EA499" s="160"/>
      <c r="EB499" s="154" t="e">
        <v>#N/A</v>
      </c>
      <c r="EC499" s="142" t="s">
        <v>288</v>
      </c>
    </row>
    <row r="500" spans="1:133" hidden="1" x14ac:dyDescent="0.3">
      <c r="A500" s="201" t="s">
        <v>952</v>
      </c>
      <c r="B500" s="336" t="s">
        <v>2583</v>
      </c>
      <c r="C500" s="181"/>
      <c r="D500" s="201" t="s">
        <v>952</v>
      </c>
      <c r="E500" s="145"/>
      <c r="F500" s="145"/>
      <c r="G500" s="142"/>
      <c r="H500" s="104"/>
      <c r="I500" s="145"/>
      <c r="J500" s="142"/>
      <c r="K500" s="98"/>
      <c r="L500" s="145"/>
      <c r="M500" s="145"/>
      <c r="N500" s="145"/>
      <c r="O500" s="122"/>
      <c r="P500" s="104"/>
      <c r="Q500" s="101"/>
      <c r="R500" s="101"/>
      <c r="S500" s="104"/>
      <c r="T500" s="141"/>
      <c r="U500" s="141"/>
      <c r="V500" s="104"/>
      <c r="W500" s="141"/>
      <c r="X500" s="141"/>
      <c r="Y500" s="104"/>
      <c r="Z500" s="141"/>
      <c r="AA500" s="141"/>
      <c r="AB500" s="104"/>
      <c r="AC500" s="141"/>
      <c r="AD500" s="141"/>
      <c r="AE500" s="104"/>
      <c r="AF500" s="141"/>
      <c r="AG500" s="141"/>
      <c r="AH500" s="104"/>
      <c r="AI500" s="141"/>
      <c r="AJ500" s="141"/>
      <c r="AK500" s="104"/>
      <c r="AL500" s="283"/>
      <c r="AM500" s="152"/>
      <c r="AN500" s="104"/>
      <c r="AO500" s="122"/>
      <c r="AP500" s="122"/>
      <c r="AQ500" s="102"/>
      <c r="AR500" s="122"/>
      <c r="AS500" s="122"/>
      <c r="BI500" s="138"/>
      <c r="BJ500" s="139"/>
      <c r="BK500" s="138"/>
      <c r="BL500" s="122"/>
      <c r="BM500" s="141"/>
      <c r="BN500" s="156"/>
      <c r="BO500" s="139"/>
      <c r="BP500" s="141"/>
      <c r="BQ500" s="153"/>
      <c r="BR500" s="139"/>
      <c r="BS500" s="139"/>
      <c r="CS500" s="147"/>
      <c r="CT500" s="149"/>
      <c r="CU500" s="139"/>
      <c r="CV500" s="139"/>
      <c r="CY500" s="143"/>
      <c r="CZ500" s="143"/>
      <c r="DA500" s="151"/>
      <c r="DB500" s="164"/>
      <c r="DC500" s="151"/>
      <c r="DZ500" s="206"/>
      <c r="EA500" s="160"/>
      <c r="EB500" s="154" t="e">
        <v>#N/A</v>
      </c>
      <c r="EC500" s="142" t="s">
        <v>288</v>
      </c>
    </row>
    <row r="501" spans="1:133" hidden="1" x14ac:dyDescent="0.3">
      <c r="A501" s="201" t="s">
        <v>952</v>
      </c>
      <c r="B501" s="336" t="s">
        <v>2584</v>
      </c>
      <c r="C501" s="181"/>
      <c r="D501" s="201" t="s">
        <v>952</v>
      </c>
      <c r="E501" s="145"/>
      <c r="F501" s="145"/>
      <c r="G501" s="142"/>
      <c r="H501" s="104"/>
      <c r="I501" s="145"/>
      <c r="J501" s="142"/>
      <c r="K501" s="98"/>
      <c r="L501" s="145"/>
      <c r="M501" s="145"/>
      <c r="N501" s="145"/>
      <c r="O501" s="337"/>
      <c r="P501" s="104"/>
      <c r="Q501" s="101"/>
      <c r="R501" s="101"/>
      <c r="S501" s="104"/>
      <c r="T501" s="141"/>
      <c r="U501" s="141"/>
      <c r="V501" s="104"/>
      <c r="W501" s="141"/>
      <c r="X501" s="141"/>
      <c r="Y501" s="104"/>
      <c r="Z501" s="141"/>
      <c r="AA501" s="141"/>
      <c r="AB501" s="104"/>
      <c r="AC501" s="141"/>
      <c r="AD501" s="141"/>
      <c r="AE501" s="104"/>
      <c r="AF501" s="163"/>
      <c r="AG501" s="141"/>
      <c r="AH501" s="104"/>
      <c r="AI501" s="140"/>
      <c r="AJ501" s="140"/>
      <c r="AK501" s="104"/>
      <c r="AL501" s="140"/>
      <c r="AM501" s="122"/>
      <c r="AN501" s="104"/>
      <c r="AO501" s="122"/>
      <c r="AP501" s="122"/>
      <c r="AQ501" s="102"/>
      <c r="AR501" s="122"/>
      <c r="AS501" s="122"/>
      <c r="BI501" s="138"/>
      <c r="BJ501" s="138"/>
      <c r="BK501" s="138"/>
      <c r="BL501" s="122"/>
      <c r="BM501" s="141"/>
      <c r="BN501" s="156"/>
      <c r="BO501" s="139"/>
      <c r="BP501" s="141"/>
      <c r="BQ501" s="153"/>
      <c r="BR501" s="139"/>
      <c r="BS501" s="139"/>
      <c r="CS501" s="133"/>
      <c r="CT501" s="148"/>
      <c r="CU501" s="139"/>
      <c r="CV501" s="139"/>
      <c r="CY501" s="143"/>
      <c r="CZ501" s="143"/>
      <c r="DA501" s="151"/>
      <c r="DB501" s="164"/>
      <c r="DC501" s="151"/>
      <c r="DZ501" s="206"/>
      <c r="EA501" s="160"/>
      <c r="EB501" s="154" t="e">
        <v>#N/A</v>
      </c>
      <c r="EC501" s="142" t="s">
        <v>288</v>
      </c>
    </row>
    <row r="502" spans="1:133" hidden="1" x14ac:dyDescent="0.3">
      <c r="A502" s="201" t="s">
        <v>952</v>
      </c>
      <c r="B502" s="336" t="s">
        <v>2585</v>
      </c>
      <c r="C502" s="181"/>
      <c r="D502" s="201" t="s">
        <v>952</v>
      </c>
      <c r="E502" s="145"/>
      <c r="F502" s="145"/>
      <c r="G502" s="142"/>
      <c r="H502" s="104"/>
      <c r="I502" s="145"/>
      <c r="J502" s="142"/>
      <c r="K502" s="98"/>
      <c r="L502" s="145"/>
      <c r="M502" s="145"/>
      <c r="N502" s="145"/>
      <c r="O502" s="312"/>
      <c r="P502" s="104"/>
      <c r="Q502" s="101"/>
      <c r="R502" s="101"/>
      <c r="S502" s="104"/>
      <c r="T502" s="141"/>
      <c r="U502" s="141"/>
      <c r="V502" s="104"/>
      <c r="W502" s="141"/>
      <c r="X502" s="141"/>
      <c r="Y502" s="104"/>
      <c r="Z502" s="141"/>
      <c r="AA502" s="141"/>
      <c r="AB502" s="104"/>
      <c r="AC502" s="141"/>
      <c r="AD502" s="141"/>
      <c r="AE502" s="104"/>
      <c r="AF502" s="141"/>
      <c r="AG502" s="141"/>
      <c r="AH502" s="104"/>
      <c r="AI502" s="141"/>
      <c r="AJ502" s="122"/>
      <c r="AK502" s="104"/>
      <c r="AL502" s="283"/>
      <c r="AM502" s="122"/>
      <c r="AN502" s="104"/>
      <c r="AO502" s="338"/>
      <c r="AP502" s="122"/>
      <c r="AQ502" s="102"/>
      <c r="AR502" s="338"/>
      <c r="AS502" s="122"/>
      <c r="BI502" s="139"/>
      <c r="BJ502" s="144"/>
      <c r="BK502" s="144"/>
      <c r="BL502" s="122"/>
      <c r="BM502" s="141"/>
      <c r="BN502" s="156"/>
      <c r="BO502" s="139"/>
      <c r="BP502" s="141"/>
      <c r="BQ502" s="153"/>
      <c r="BR502" s="139"/>
      <c r="BS502" s="139"/>
      <c r="CS502" s="147"/>
      <c r="CT502" s="148"/>
      <c r="CU502" s="139"/>
      <c r="CV502" s="139"/>
      <c r="CY502" s="143"/>
      <c r="CZ502" s="143"/>
      <c r="DA502" s="151"/>
      <c r="DB502" s="164"/>
      <c r="DC502" s="151"/>
      <c r="DZ502" s="206"/>
      <c r="EA502" s="160"/>
      <c r="EB502" s="154" t="e">
        <v>#N/A</v>
      </c>
      <c r="EC502" s="142" t="s">
        <v>288</v>
      </c>
    </row>
    <row r="503" spans="1:133" hidden="1" x14ac:dyDescent="0.3">
      <c r="A503" s="201" t="s">
        <v>952</v>
      </c>
      <c r="B503" s="336" t="s">
        <v>2586</v>
      </c>
      <c r="C503" s="181"/>
      <c r="D503" s="201" t="s">
        <v>952</v>
      </c>
      <c r="E503" s="145"/>
      <c r="F503" s="145"/>
      <c r="G503" s="142"/>
      <c r="H503" s="104"/>
      <c r="I503" s="145"/>
      <c r="J503" s="142"/>
      <c r="K503" s="98"/>
      <c r="L503" s="145"/>
      <c r="M503" s="145"/>
      <c r="N503" s="145"/>
      <c r="O503" s="312"/>
      <c r="P503" s="104"/>
      <c r="Q503" s="101"/>
      <c r="R503" s="101"/>
      <c r="S503" s="104"/>
      <c r="T503" s="141"/>
      <c r="U503" s="141"/>
      <c r="V503" s="104"/>
      <c r="W503" s="141"/>
      <c r="X503" s="141"/>
      <c r="Y503" s="104"/>
      <c r="Z503" s="141"/>
      <c r="AA503" s="141"/>
      <c r="AB503" s="104"/>
      <c r="AC503" s="141"/>
      <c r="AD503" s="141"/>
      <c r="AE503" s="104"/>
      <c r="AF503" s="141"/>
      <c r="AG503" s="141"/>
      <c r="AH503" s="104"/>
      <c r="AI503" s="141"/>
      <c r="AJ503" s="122"/>
      <c r="AK503" s="104"/>
      <c r="AL503" s="283"/>
      <c r="AM503" s="122"/>
      <c r="AN503" s="104"/>
      <c r="AO503" s="338"/>
      <c r="AP503" s="122"/>
      <c r="AQ503" s="102"/>
      <c r="AR503" s="338"/>
      <c r="AS503" s="122"/>
      <c r="BI503" s="139"/>
      <c r="BJ503" s="144"/>
      <c r="BK503" s="144"/>
      <c r="BL503" s="122"/>
      <c r="BM503" s="141"/>
      <c r="BN503" s="156"/>
      <c r="BO503" s="139"/>
      <c r="BP503" s="141"/>
      <c r="BQ503" s="153"/>
      <c r="BR503" s="139"/>
      <c r="BS503" s="139"/>
      <c r="CS503" s="147"/>
      <c r="CT503" s="148"/>
      <c r="CU503" s="139"/>
      <c r="CV503" s="139"/>
      <c r="CY503" s="143"/>
      <c r="CZ503" s="143"/>
      <c r="DA503" s="151"/>
      <c r="DB503" s="164"/>
      <c r="DC503" s="151"/>
      <c r="DZ503" s="206"/>
      <c r="EA503" s="160"/>
      <c r="EB503" s="154" t="e">
        <v>#N/A</v>
      </c>
      <c r="EC503" s="142" t="s">
        <v>288</v>
      </c>
    </row>
    <row r="504" spans="1:133" hidden="1" x14ac:dyDescent="0.3">
      <c r="A504" s="201" t="s">
        <v>952</v>
      </c>
      <c r="B504" s="336" t="s">
        <v>2587</v>
      </c>
      <c r="C504" s="181"/>
      <c r="D504" s="201" t="s">
        <v>952</v>
      </c>
      <c r="E504" s="145"/>
      <c r="F504" s="145"/>
      <c r="G504" s="142"/>
      <c r="H504" s="104"/>
      <c r="I504" s="145"/>
      <c r="J504" s="142"/>
      <c r="K504" s="98"/>
      <c r="L504" s="145"/>
      <c r="M504" s="145"/>
      <c r="N504" s="145"/>
      <c r="O504" s="312"/>
      <c r="P504" s="104"/>
      <c r="Q504" s="101"/>
      <c r="R504" s="101"/>
      <c r="S504" s="104"/>
      <c r="T504" s="141"/>
      <c r="U504" s="141"/>
      <c r="V504" s="104"/>
      <c r="W504" s="141"/>
      <c r="X504" s="141"/>
      <c r="Y504" s="104"/>
      <c r="Z504" s="141"/>
      <c r="AA504" s="141"/>
      <c r="AB504" s="104"/>
      <c r="AC504" s="141"/>
      <c r="AD504" s="141"/>
      <c r="AE504" s="104"/>
      <c r="AF504" s="141"/>
      <c r="AG504" s="141"/>
      <c r="AH504" s="104"/>
      <c r="AI504" s="141"/>
      <c r="AJ504" s="122"/>
      <c r="AK504" s="104"/>
      <c r="AL504" s="283"/>
      <c r="AM504" s="122"/>
      <c r="AN504" s="104"/>
      <c r="AO504" s="338"/>
      <c r="AP504" s="122"/>
      <c r="AQ504" s="102"/>
      <c r="AR504" s="338"/>
      <c r="AS504" s="122"/>
      <c r="BI504" s="139"/>
      <c r="BJ504" s="144"/>
      <c r="BK504" s="144"/>
      <c r="BL504" s="122"/>
      <c r="BM504" s="141"/>
      <c r="BN504" s="156"/>
      <c r="BO504" s="139"/>
      <c r="BP504" s="141"/>
      <c r="BQ504" s="153"/>
      <c r="BR504" s="139"/>
      <c r="BS504" s="139"/>
      <c r="CS504" s="147"/>
      <c r="CT504" s="148"/>
      <c r="CU504" s="139"/>
      <c r="CV504" s="139"/>
      <c r="CY504" s="143"/>
      <c r="CZ504" s="143"/>
      <c r="DA504" s="151"/>
      <c r="DB504" s="164"/>
      <c r="DC504" s="151"/>
      <c r="DZ504" s="206"/>
      <c r="EA504" s="160"/>
      <c r="EB504" s="154" t="e">
        <v>#N/A</v>
      </c>
      <c r="EC504" s="142" t="s">
        <v>288</v>
      </c>
    </row>
    <row r="505" spans="1:133" hidden="1" x14ac:dyDescent="0.3">
      <c r="A505" s="201" t="s">
        <v>952</v>
      </c>
      <c r="B505" s="336" t="s">
        <v>2588</v>
      </c>
      <c r="C505" s="181"/>
      <c r="D505" s="201" t="s">
        <v>952</v>
      </c>
      <c r="E505" s="145"/>
      <c r="F505" s="145"/>
      <c r="G505" s="142"/>
      <c r="H505" s="104"/>
      <c r="I505" s="145"/>
      <c r="J505" s="142"/>
      <c r="K505" s="98"/>
      <c r="L505" s="145"/>
      <c r="M505" s="145"/>
      <c r="N505" s="145"/>
      <c r="O505" s="312"/>
      <c r="P505" s="104"/>
      <c r="Q505" s="101"/>
      <c r="R505" s="101"/>
      <c r="S505" s="104"/>
      <c r="T505" s="141"/>
      <c r="U505" s="141"/>
      <c r="V505" s="104"/>
      <c r="W505" s="141"/>
      <c r="X505" s="141"/>
      <c r="Y505" s="104"/>
      <c r="Z505" s="141"/>
      <c r="AA505" s="141"/>
      <c r="AB505" s="104"/>
      <c r="AC505" s="141"/>
      <c r="AD505" s="141"/>
      <c r="AE505" s="104"/>
      <c r="AF505" s="141"/>
      <c r="AG505" s="141"/>
      <c r="AH505" s="104"/>
      <c r="AI505" s="141"/>
      <c r="AJ505" s="141"/>
      <c r="AK505" s="104"/>
      <c r="AL505" s="141"/>
      <c r="AM505" s="141"/>
      <c r="AN505" s="104"/>
      <c r="AO505" s="141"/>
      <c r="AP505" s="141"/>
      <c r="AQ505" s="102"/>
      <c r="AR505" s="141"/>
      <c r="AS505" s="141"/>
      <c r="BI505" s="139"/>
      <c r="BJ505" s="144"/>
      <c r="BK505" s="144"/>
      <c r="BL505" s="122"/>
      <c r="BM505" s="141"/>
      <c r="BN505" s="156"/>
      <c r="BO505" s="139"/>
      <c r="BP505" s="141"/>
      <c r="BQ505" s="153"/>
      <c r="BR505" s="139"/>
      <c r="BS505" s="139"/>
      <c r="CS505" s="147"/>
      <c r="CT505" s="148"/>
      <c r="CU505" s="139"/>
      <c r="CV505" s="139"/>
      <c r="CY505" s="170"/>
      <c r="CZ505" s="140"/>
      <c r="DA505" s="151"/>
      <c r="DB505" s="164"/>
      <c r="DC505" s="151"/>
      <c r="DZ505" s="206"/>
      <c r="EA505" s="160"/>
      <c r="EB505" s="154" t="e">
        <v>#N/A</v>
      </c>
      <c r="EC505" s="142" t="s">
        <v>288</v>
      </c>
    </row>
    <row r="506" spans="1:133" hidden="1" x14ac:dyDescent="0.3">
      <c r="A506" s="201" t="s">
        <v>952</v>
      </c>
      <c r="B506" s="336" t="s">
        <v>2589</v>
      </c>
      <c r="C506" s="181"/>
      <c r="D506" s="201" t="s">
        <v>952</v>
      </c>
      <c r="E506" s="145"/>
      <c r="F506" s="145"/>
      <c r="G506" s="142"/>
      <c r="H506" s="104"/>
      <c r="I506" s="145"/>
      <c r="J506" s="142"/>
      <c r="K506" s="98"/>
      <c r="L506" s="145"/>
      <c r="M506" s="145"/>
      <c r="N506" s="145"/>
      <c r="O506" s="312"/>
      <c r="P506" s="104"/>
      <c r="Q506" s="101"/>
      <c r="R506" s="101"/>
      <c r="S506" s="104"/>
      <c r="T506" s="141"/>
      <c r="U506" s="141"/>
      <c r="V506" s="104"/>
      <c r="W506" s="141"/>
      <c r="X506" s="141"/>
      <c r="Y506" s="104"/>
      <c r="Z506" s="141"/>
      <c r="AA506" s="141"/>
      <c r="AB506" s="104"/>
      <c r="AC506" s="141"/>
      <c r="AD506" s="141"/>
      <c r="AE506" s="104"/>
      <c r="AF506" s="141"/>
      <c r="AG506" s="141"/>
      <c r="AH506" s="104"/>
      <c r="AI506" s="141"/>
      <c r="AJ506" s="141"/>
      <c r="AK506" s="104"/>
      <c r="AL506" s="141"/>
      <c r="AM506" s="141"/>
      <c r="AN506" s="104"/>
      <c r="AO506" s="141"/>
      <c r="AP506" s="141"/>
      <c r="AQ506" s="102"/>
      <c r="AR506" s="141"/>
      <c r="AS506" s="141"/>
      <c r="BI506" s="139"/>
      <c r="BJ506" s="144"/>
      <c r="BK506" s="144"/>
      <c r="BL506" s="122"/>
      <c r="BM506" s="141"/>
      <c r="BN506" s="156"/>
      <c r="BO506" s="139"/>
      <c r="BP506" s="141"/>
      <c r="BQ506" s="153"/>
      <c r="BR506" s="139"/>
      <c r="BS506" s="139"/>
      <c r="CS506" s="147"/>
      <c r="CT506" s="148"/>
      <c r="CU506" s="139"/>
      <c r="CV506" s="139"/>
      <c r="CY506" s="143"/>
      <c r="CZ506" s="143"/>
      <c r="DA506" s="151"/>
      <c r="DB506" s="164"/>
      <c r="DC506" s="151"/>
      <c r="DZ506" s="206"/>
      <c r="EA506" s="160"/>
      <c r="EB506" s="154" t="e">
        <v>#N/A</v>
      </c>
      <c r="EC506" s="142" t="s">
        <v>288</v>
      </c>
    </row>
    <row r="507" spans="1:133" hidden="1" x14ac:dyDescent="0.3">
      <c r="A507" s="201" t="s">
        <v>952</v>
      </c>
      <c r="B507" s="336" t="s">
        <v>2590</v>
      </c>
      <c r="C507" s="181"/>
      <c r="D507" s="201" t="s">
        <v>952</v>
      </c>
      <c r="E507" s="145"/>
      <c r="F507" s="145"/>
      <c r="G507" s="142"/>
      <c r="H507" s="104"/>
      <c r="I507" s="145"/>
      <c r="J507" s="142"/>
      <c r="K507" s="98"/>
      <c r="L507" s="145"/>
      <c r="M507" s="145"/>
      <c r="N507" s="145"/>
      <c r="O507" s="312"/>
      <c r="P507" s="104"/>
      <c r="Q507" s="101"/>
      <c r="R507" s="101"/>
      <c r="S507" s="104"/>
      <c r="T507" s="141"/>
      <c r="U507" s="141"/>
      <c r="V507" s="104"/>
      <c r="W507" s="141"/>
      <c r="X507" s="141"/>
      <c r="Y507" s="104"/>
      <c r="Z507" s="141"/>
      <c r="AA507" s="141"/>
      <c r="AB507" s="104"/>
      <c r="AC507" s="141"/>
      <c r="AD507" s="141"/>
      <c r="AE507" s="104"/>
      <c r="AF507" s="141"/>
      <c r="AG507" s="141"/>
      <c r="AH507" s="104"/>
      <c r="AI507" s="141"/>
      <c r="AJ507" s="141"/>
      <c r="AK507" s="104"/>
      <c r="AL507" s="141"/>
      <c r="AM507" s="141"/>
      <c r="AN507" s="104"/>
      <c r="AO507" s="141"/>
      <c r="AP507" s="141"/>
      <c r="AQ507" s="102"/>
      <c r="AR507" s="141"/>
      <c r="AS507" s="141"/>
      <c r="BI507" s="139"/>
      <c r="BJ507" s="144"/>
      <c r="BK507" s="144"/>
      <c r="BL507" s="122"/>
      <c r="BM507" s="141"/>
      <c r="BN507" s="156"/>
      <c r="BO507" s="139"/>
      <c r="BP507" s="141"/>
      <c r="BQ507" s="153"/>
      <c r="BR507" s="139"/>
      <c r="BS507" s="139"/>
      <c r="CS507" s="147"/>
      <c r="CT507" s="148"/>
      <c r="CU507" s="139"/>
      <c r="CV507" s="139"/>
      <c r="CY507" s="143"/>
      <c r="CZ507" s="143"/>
      <c r="DA507" s="151"/>
      <c r="DB507" s="164"/>
      <c r="DC507" s="151"/>
      <c r="DZ507" s="206"/>
      <c r="EA507" s="160"/>
      <c r="EB507" s="154" t="e">
        <v>#N/A</v>
      </c>
      <c r="EC507" s="142" t="s">
        <v>288</v>
      </c>
    </row>
    <row r="508" spans="1:133" hidden="1" x14ac:dyDescent="0.3">
      <c r="A508" s="201" t="s">
        <v>952</v>
      </c>
      <c r="B508" s="336" t="s">
        <v>2591</v>
      </c>
      <c r="C508" s="183"/>
      <c r="D508" s="201" t="s">
        <v>952</v>
      </c>
      <c r="E508" s="145"/>
      <c r="F508" s="145"/>
      <c r="G508" s="142"/>
      <c r="H508" s="104"/>
      <c r="I508" s="145"/>
      <c r="J508" s="142"/>
      <c r="K508" s="98"/>
      <c r="L508" s="145"/>
      <c r="M508" s="145"/>
      <c r="N508" s="145"/>
      <c r="O508" s="339"/>
      <c r="P508" s="104"/>
      <c r="Q508" s="101"/>
      <c r="R508" s="101"/>
      <c r="S508" s="104"/>
      <c r="T508" s="141"/>
      <c r="U508" s="141"/>
      <c r="V508" s="104"/>
      <c r="W508" s="141"/>
      <c r="X508" s="141"/>
      <c r="Y508" s="104"/>
      <c r="Z508" s="141"/>
      <c r="AA508" s="141"/>
      <c r="AB508" s="104"/>
      <c r="AC508" s="141"/>
      <c r="AD508" s="141"/>
      <c r="AE508" s="104"/>
      <c r="AF508" s="141"/>
      <c r="AG508" s="141"/>
      <c r="AH508" s="104"/>
      <c r="AI508" s="141"/>
      <c r="AJ508" s="141"/>
      <c r="AK508" s="104"/>
      <c r="AL508" s="101"/>
      <c r="AM508" s="101"/>
      <c r="AN508" s="104"/>
      <c r="AO508" s="141"/>
      <c r="AP508" s="141"/>
      <c r="AQ508" s="102"/>
      <c r="AR508" s="141"/>
      <c r="AS508" s="141"/>
      <c r="BI508" s="139"/>
      <c r="BJ508" s="144"/>
      <c r="BK508" s="144"/>
      <c r="BL508" s="122"/>
      <c r="BM508" s="141"/>
      <c r="BN508" s="156"/>
      <c r="BO508" s="139"/>
      <c r="BP508" s="141"/>
      <c r="BQ508" s="153"/>
      <c r="BR508" s="139"/>
      <c r="BS508" s="139"/>
      <c r="CS508" s="147"/>
      <c r="CT508" s="149"/>
      <c r="CU508" s="139"/>
      <c r="CV508" s="139"/>
      <c r="CY508" s="143"/>
      <c r="CZ508" s="143"/>
      <c r="DA508" s="151"/>
      <c r="DB508" s="164"/>
      <c r="DC508" s="151"/>
      <c r="DZ508" s="206"/>
      <c r="EA508" s="135"/>
      <c r="EB508" s="154" t="e">
        <v>#N/A</v>
      </c>
      <c r="EC508" s="142" t="s">
        <v>288</v>
      </c>
    </row>
    <row r="509" spans="1:133" hidden="1" x14ac:dyDescent="0.3">
      <c r="A509" s="201" t="s">
        <v>952</v>
      </c>
      <c r="B509" s="336" t="s">
        <v>2592</v>
      </c>
      <c r="C509" s="181"/>
      <c r="D509" s="201" t="s">
        <v>952</v>
      </c>
      <c r="E509" s="145"/>
      <c r="F509" s="107"/>
      <c r="G509" s="142"/>
      <c r="H509" s="104"/>
      <c r="I509" s="145"/>
      <c r="J509" s="142"/>
      <c r="K509" s="98"/>
      <c r="L509" s="145"/>
      <c r="M509" s="145"/>
      <c r="N509" s="145"/>
      <c r="O509" s="122"/>
      <c r="P509" s="104"/>
      <c r="Q509" s="101"/>
      <c r="R509" s="101"/>
      <c r="S509" s="104"/>
      <c r="T509" s="141"/>
      <c r="U509" s="141"/>
      <c r="V509" s="104"/>
      <c r="W509" s="141"/>
      <c r="X509" s="141"/>
      <c r="Y509" s="104"/>
      <c r="Z509" s="141"/>
      <c r="AA509" s="141"/>
      <c r="AB509" s="104"/>
      <c r="AC509" s="141"/>
      <c r="AD509" s="141"/>
      <c r="AE509" s="104"/>
      <c r="AF509" s="141"/>
      <c r="AG509" s="141"/>
      <c r="AH509" s="104"/>
      <c r="AI509" s="141"/>
      <c r="AJ509" s="141"/>
      <c r="AK509" s="104"/>
      <c r="AL509" s="283"/>
      <c r="AM509" s="122"/>
      <c r="AN509" s="104"/>
      <c r="AO509" s="122"/>
      <c r="AP509" s="122"/>
      <c r="AQ509" s="102"/>
      <c r="AR509" s="122"/>
      <c r="AS509" s="122"/>
      <c r="BI509" s="143"/>
      <c r="BJ509" s="139"/>
      <c r="BK509" s="143"/>
      <c r="BL509" s="122"/>
      <c r="BM509" s="141"/>
      <c r="BN509" s="156"/>
      <c r="BO509" s="139"/>
      <c r="BP509" s="141"/>
      <c r="BQ509" s="153"/>
      <c r="BR509" s="139"/>
      <c r="BS509" s="139"/>
      <c r="CS509" s="133"/>
      <c r="CT509" s="148"/>
      <c r="CU509" s="139"/>
      <c r="CV509" s="139"/>
      <c r="CY509" s="143"/>
      <c r="CZ509" s="143"/>
      <c r="DA509" s="151"/>
      <c r="DB509" s="164"/>
      <c r="DC509" s="151"/>
      <c r="DZ509" s="206"/>
      <c r="EA509" s="207"/>
      <c r="EB509" s="154" t="e">
        <v>#N/A</v>
      </c>
      <c r="EC509" s="142" t="s">
        <v>288</v>
      </c>
    </row>
    <row r="510" spans="1:133" hidden="1" x14ac:dyDescent="0.3">
      <c r="A510" s="201" t="s">
        <v>952</v>
      </c>
      <c r="B510" s="336" t="s">
        <v>2593</v>
      </c>
      <c r="C510" s="192"/>
      <c r="D510" s="201" t="s">
        <v>952</v>
      </c>
      <c r="E510" s="192"/>
      <c r="F510" s="192"/>
      <c r="G510" s="192"/>
      <c r="H510" s="204"/>
      <c r="I510" s="192"/>
      <c r="J510" s="192"/>
      <c r="K510" s="192"/>
      <c r="L510" s="192"/>
      <c r="M510" s="192"/>
      <c r="N510" s="192"/>
      <c r="O510" s="140"/>
      <c r="P510" s="145"/>
      <c r="Q510" s="140"/>
      <c r="R510" s="140"/>
      <c r="S510" s="145"/>
      <c r="T510" s="140"/>
      <c r="U510" s="140"/>
      <c r="V510" s="145"/>
      <c r="W510" s="140"/>
      <c r="X510" s="140"/>
      <c r="Y510" s="145"/>
      <c r="Z510" s="140"/>
      <c r="AA510" s="140"/>
      <c r="AB510" s="145"/>
      <c r="AC510" s="140"/>
      <c r="AD510" s="140"/>
      <c r="AE510" s="145"/>
      <c r="AF510" s="140"/>
      <c r="AG510" s="140"/>
      <c r="BI510" s="140"/>
      <c r="BJ510" s="140"/>
      <c r="BK510" s="140"/>
      <c r="BL510" s="140"/>
      <c r="BM510" s="140"/>
      <c r="BN510" s="140"/>
      <c r="BO510" s="140"/>
      <c r="BP510" s="140"/>
      <c r="BQ510" s="140"/>
      <c r="CS510" s="133"/>
      <c r="CT510" s="140"/>
      <c r="CU510" s="140"/>
      <c r="CV510" s="140"/>
      <c r="CY510" s="140"/>
      <c r="CZ510" s="140"/>
      <c r="DA510" s="151"/>
      <c r="DB510" s="164"/>
      <c r="DC510" s="151"/>
      <c r="DZ510" s="206"/>
      <c r="EA510" s="280"/>
      <c r="EB510" s="154" t="e">
        <v>#N/A</v>
      </c>
      <c r="EC510" s="142" t="s">
        <v>288</v>
      </c>
    </row>
    <row r="511" spans="1:133" hidden="1" x14ac:dyDescent="0.3">
      <c r="A511" s="201" t="s">
        <v>952</v>
      </c>
      <c r="B511" s="336" t="s">
        <v>2594</v>
      </c>
      <c r="C511" s="192"/>
      <c r="D511" s="201" t="s">
        <v>952</v>
      </c>
      <c r="E511" s="192"/>
      <c r="F511" s="192"/>
      <c r="G511" s="192"/>
      <c r="H511" s="204"/>
      <c r="I511" s="192"/>
      <c r="J511" s="192"/>
      <c r="K511" s="192"/>
      <c r="L511" s="192"/>
      <c r="M511" s="192"/>
      <c r="N511" s="192"/>
      <c r="O511" s="140"/>
      <c r="P511" s="145"/>
      <c r="Q511" s="140"/>
      <c r="R511" s="140"/>
      <c r="S511" s="145"/>
      <c r="T511" s="140"/>
      <c r="U511" s="140"/>
      <c r="V511" s="145"/>
      <c r="W511" s="140"/>
      <c r="X511" s="140"/>
      <c r="Y511" s="145"/>
      <c r="Z511" s="140"/>
      <c r="AA511" s="140"/>
      <c r="AB511" s="145"/>
      <c r="AC511" s="140"/>
      <c r="AD511" s="140"/>
      <c r="AE511" s="145"/>
      <c r="AF511" s="140"/>
      <c r="AG511" s="140"/>
      <c r="BI511" s="140"/>
      <c r="BJ511" s="140"/>
      <c r="BK511" s="140"/>
      <c r="BL511" s="140"/>
      <c r="BM511" s="140"/>
      <c r="BN511" s="140"/>
      <c r="BO511" s="140"/>
      <c r="BP511" s="140"/>
      <c r="BQ511" s="140"/>
      <c r="CS511" s="133"/>
      <c r="CT511" s="140"/>
      <c r="CU511" s="140"/>
      <c r="CV511" s="140"/>
      <c r="CY511" s="140"/>
      <c r="CZ511" s="140"/>
      <c r="DA511" s="151"/>
      <c r="DB511" s="164"/>
      <c r="DC511" s="151"/>
      <c r="DZ511" s="206"/>
      <c r="EA511" s="280"/>
      <c r="EB511" s="154" t="e">
        <v>#N/A</v>
      </c>
      <c r="EC511" s="142" t="s">
        <v>288</v>
      </c>
    </row>
    <row r="512" spans="1:133" hidden="1" x14ac:dyDescent="0.3">
      <c r="A512" s="201" t="s">
        <v>952</v>
      </c>
      <c r="B512" s="336" t="s">
        <v>2595</v>
      </c>
      <c r="C512" s="192"/>
      <c r="D512" s="201" t="s">
        <v>952</v>
      </c>
      <c r="E512" s="192"/>
      <c r="F512" s="192"/>
      <c r="G512" s="192"/>
      <c r="H512" s="204"/>
      <c r="I512" s="192"/>
      <c r="J512" s="192"/>
      <c r="K512" s="192"/>
      <c r="L512" s="192"/>
      <c r="M512" s="192"/>
      <c r="N512" s="192"/>
      <c r="O512" s="140"/>
      <c r="P512" s="145"/>
      <c r="Q512" s="140"/>
      <c r="R512" s="140"/>
      <c r="S512" s="145"/>
      <c r="T512" s="140"/>
      <c r="U512" s="140"/>
      <c r="V512" s="145"/>
      <c r="W512" s="140"/>
      <c r="X512" s="140"/>
      <c r="Y512" s="145"/>
      <c r="Z512" s="140"/>
      <c r="AA512" s="140"/>
      <c r="AB512" s="145"/>
      <c r="AC512" s="140"/>
      <c r="AD512" s="140"/>
      <c r="AE512" s="145"/>
      <c r="AF512" s="140"/>
      <c r="AG512" s="140"/>
      <c r="BI512" s="140"/>
      <c r="BJ512" s="140"/>
      <c r="BK512" s="140"/>
      <c r="BL512" s="140"/>
      <c r="BM512" s="140"/>
      <c r="BN512" s="140"/>
      <c r="BO512" s="140"/>
      <c r="BP512" s="140"/>
      <c r="BQ512" s="140"/>
      <c r="CS512" s="133"/>
      <c r="CT512" s="140"/>
      <c r="CU512" s="140"/>
      <c r="CV512" s="140"/>
      <c r="CY512" s="140"/>
      <c r="CZ512" s="140"/>
      <c r="DA512" s="151"/>
      <c r="DB512" s="164"/>
      <c r="DC512" s="151"/>
      <c r="DZ512" s="206"/>
      <c r="EA512" s="280"/>
      <c r="EB512" s="154" t="e">
        <v>#N/A</v>
      </c>
      <c r="EC512" s="142" t="s">
        <v>288</v>
      </c>
    </row>
    <row r="513" spans="1:133" hidden="1" x14ac:dyDescent="0.3">
      <c r="A513" s="201" t="s">
        <v>952</v>
      </c>
      <c r="B513" s="336" t="s">
        <v>2596</v>
      </c>
      <c r="C513" s="192"/>
      <c r="D513" s="201" t="s">
        <v>952</v>
      </c>
      <c r="E513" s="192"/>
      <c r="F513" s="192"/>
      <c r="G513" s="192"/>
      <c r="H513" s="204"/>
      <c r="I513" s="192"/>
      <c r="J513" s="192"/>
      <c r="K513" s="192"/>
      <c r="L513" s="192"/>
      <c r="M513" s="192"/>
      <c r="N513" s="192"/>
      <c r="O513" s="140"/>
      <c r="P513" s="145"/>
      <c r="Q513" s="140"/>
      <c r="R513" s="140"/>
      <c r="S513" s="145"/>
      <c r="T513" s="140"/>
      <c r="U513" s="140"/>
      <c r="V513" s="145"/>
      <c r="W513" s="140"/>
      <c r="X513" s="140"/>
      <c r="Y513" s="145"/>
      <c r="Z513" s="140"/>
      <c r="AA513" s="140"/>
      <c r="AB513" s="145"/>
      <c r="AC513" s="140"/>
      <c r="AD513" s="140"/>
      <c r="AE513" s="145"/>
      <c r="AF513" s="140"/>
      <c r="AG513" s="140"/>
      <c r="BI513" s="140"/>
      <c r="BJ513" s="140"/>
      <c r="BK513" s="140"/>
      <c r="BL513" s="140"/>
      <c r="BM513" s="140"/>
      <c r="BN513" s="140"/>
      <c r="BO513" s="140"/>
      <c r="BP513" s="140"/>
      <c r="BQ513" s="140"/>
      <c r="CS513" s="133"/>
      <c r="CT513" s="140"/>
      <c r="CU513" s="140"/>
      <c r="CV513" s="140"/>
      <c r="CY513" s="140"/>
      <c r="CZ513" s="140"/>
      <c r="DA513" s="151"/>
      <c r="DB513" s="164"/>
      <c r="DC513" s="151"/>
      <c r="DZ513" s="206"/>
      <c r="EA513" s="280"/>
      <c r="EB513" s="154" t="e">
        <v>#N/A</v>
      </c>
      <c r="EC513" s="142" t="s">
        <v>288</v>
      </c>
    </row>
    <row r="514" spans="1:133" hidden="1" x14ac:dyDescent="0.3">
      <c r="A514" s="201" t="s">
        <v>952</v>
      </c>
      <c r="B514" s="336" t="s">
        <v>2597</v>
      </c>
      <c r="C514" s="192"/>
      <c r="D514" s="201" t="s">
        <v>952</v>
      </c>
      <c r="E514" s="192"/>
      <c r="F514" s="192"/>
      <c r="G514" s="192"/>
      <c r="H514" s="204"/>
      <c r="I514" s="192"/>
      <c r="J514" s="192"/>
      <c r="K514" s="192"/>
      <c r="L514" s="192"/>
      <c r="M514" s="192"/>
      <c r="N514" s="192"/>
      <c r="O514" s="140"/>
      <c r="P514" s="145"/>
      <c r="Q514" s="140"/>
      <c r="R514" s="140"/>
      <c r="S514" s="145"/>
      <c r="T514" s="140"/>
      <c r="U514" s="140"/>
      <c r="V514" s="145"/>
      <c r="W514" s="140"/>
      <c r="X514" s="140"/>
      <c r="Y514" s="145"/>
      <c r="Z514" s="140"/>
      <c r="AA514" s="140"/>
      <c r="AB514" s="145"/>
      <c r="AC514" s="140"/>
      <c r="AD514" s="140"/>
      <c r="AE514" s="145"/>
      <c r="AF514" s="140"/>
      <c r="AG514" s="140"/>
      <c r="BI514" s="140"/>
      <c r="BJ514" s="140"/>
      <c r="BK514" s="140"/>
      <c r="BL514" s="140"/>
      <c r="BM514" s="140"/>
      <c r="BN514" s="140"/>
      <c r="BO514" s="140"/>
      <c r="BP514" s="140"/>
      <c r="BQ514" s="140"/>
      <c r="CS514" s="133"/>
      <c r="CT514" s="140"/>
      <c r="CU514" s="140"/>
      <c r="CV514" s="140"/>
      <c r="CY514" s="140"/>
      <c r="CZ514" s="140"/>
      <c r="DA514" s="151"/>
      <c r="DB514" s="164"/>
      <c r="DC514" s="151"/>
      <c r="DZ514" s="206"/>
      <c r="EA514" s="280"/>
      <c r="EB514" s="154" t="e">
        <v>#N/A</v>
      </c>
      <c r="EC514" s="142" t="s">
        <v>288</v>
      </c>
    </row>
    <row r="515" spans="1:133" hidden="1" x14ac:dyDescent="0.3">
      <c r="A515" s="201" t="s">
        <v>952</v>
      </c>
      <c r="B515" s="336" t="s">
        <v>2598</v>
      </c>
      <c r="C515" s="192"/>
      <c r="D515" s="201" t="s">
        <v>952</v>
      </c>
      <c r="E515" s="192"/>
      <c r="F515" s="192"/>
      <c r="G515" s="192"/>
      <c r="H515" s="204"/>
      <c r="I515" s="192"/>
      <c r="J515" s="192"/>
      <c r="K515" s="192"/>
      <c r="L515" s="192"/>
      <c r="M515" s="192"/>
      <c r="N515" s="192"/>
      <c r="O515" s="140"/>
      <c r="P515" s="145"/>
      <c r="Q515" s="140"/>
      <c r="R515" s="140"/>
      <c r="S515" s="145"/>
      <c r="T515" s="140"/>
      <c r="U515" s="140"/>
      <c r="V515" s="145"/>
      <c r="W515" s="140"/>
      <c r="X515" s="140"/>
      <c r="Y515" s="145"/>
      <c r="Z515" s="140"/>
      <c r="AA515" s="140"/>
      <c r="AB515" s="145"/>
      <c r="AC515" s="140"/>
      <c r="AD515" s="140"/>
      <c r="AE515" s="145"/>
      <c r="AF515" s="140"/>
      <c r="AG515" s="140"/>
      <c r="BI515" s="140"/>
      <c r="BJ515" s="140"/>
      <c r="BK515" s="140"/>
      <c r="BL515" s="140"/>
      <c r="BM515" s="140"/>
      <c r="BN515" s="140"/>
      <c r="BO515" s="140"/>
      <c r="BP515" s="140"/>
      <c r="BQ515" s="140"/>
      <c r="CS515" s="133"/>
      <c r="CT515" s="140"/>
      <c r="CU515" s="140"/>
      <c r="CV515" s="140"/>
      <c r="CY515" s="140"/>
      <c r="CZ515" s="140"/>
      <c r="DA515" s="151"/>
      <c r="DB515" s="164"/>
      <c r="DC515" s="151"/>
      <c r="DZ515" s="206"/>
      <c r="EA515" s="280"/>
      <c r="EB515" s="154" t="e">
        <v>#N/A</v>
      </c>
      <c r="EC515" s="142" t="s">
        <v>288</v>
      </c>
    </row>
    <row r="516" spans="1:133" hidden="1" x14ac:dyDescent="0.3">
      <c r="A516" s="201" t="s">
        <v>952</v>
      </c>
      <c r="B516" s="336" t="s">
        <v>2599</v>
      </c>
      <c r="C516" s="192"/>
      <c r="D516" s="201" t="s">
        <v>952</v>
      </c>
      <c r="E516" s="192"/>
      <c r="F516" s="192"/>
      <c r="G516" s="192"/>
      <c r="H516" s="204"/>
      <c r="I516" s="192"/>
      <c r="J516" s="192"/>
      <c r="K516" s="192"/>
      <c r="L516" s="192"/>
      <c r="M516" s="192"/>
      <c r="N516" s="192"/>
      <c r="O516" s="140"/>
      <c r="P516" s="145"/>
      <c r="Q516" s="140"/>
      <c r="R516" s="140"/>
      <c r="S516" s="145"/>
      <c r="T516" s="140"/>
      <c r="U516" s="140"/>
      <c r="V516" s="145"/>
      <c r="W516" s="140"/>
      <c r="X516" s="140"/>
      <c r="Y516" s="145"/>
      <c r="Z516" s="140"/>
      <c r="AA516" s="140"/>
      <c r="AB516" s="145"/>
      <c r="AC516" s="140"/>
      <c r="AD516" s="140"/>
      <c r="AE516" s="145"/>
      <c r="AF516" s="140"/>
      <c r="AG516" s="140"/>
      <c r="BI516" s="140"/>
      <c r="BJ516" s="140"/>
      <c r="BK516" s="140"/>
      <c r="BL516" s="140"/>
      <c r="BM516" s="140"/>
      <c r="BN516" s="140"/>
      <c r="BO516" s="140"/>
      <c r="BP516" s="140"/>
      <c r="BQ516" s="140"/>
      <c r="CS516" s="133"/>
      <c r="CT516" s="140"/>
      <c r="CU516" s="140"/>
      <c r="CV516" s="140"/>
      <c r="CY516" s="140"/>
      <c r="CZ516" s="140"/>
      <c r="DA516" s="151"/>
      <c r="DB516" s="164"/>
      <c r="DC516" s="151"/>
      <c r="DZ516" s="206"/>
      <c r="EA516" s="280"/>
      <c r="EB516" s="154" t="e">
        <v>#N/A</v>
      </c>
      <c r="EC516" s="142" t="s">
        <v>288</v>
      </c>
    </row>
    <row r="517" spans="1:133" hidden="1" x14ac:dyDescent="0.3">
      <c r="A517" s="201" t="s">
        <v>952</v>
      </c>
      <c r="B517" s="336" t="s">
        <v>2600</v>
      </c>
      <c r="C517" s="192"/>
      <c r="D517" s="201" t="s">
        <v>952</v>
      </c>
      <c r="E517" s="192"/>
      <c r="F517" s="192"/>
      <c r="G517" s="192"/>
      <c r="H517" s="204"/>
      <c r="I517" s="192"/>
      <c r="J517" s="192"/>
      <c r="K517" s="192"/>
      <c r="L517" s="192"/>
      <c r="M517" s="192"/>
      <c r="N517" s="192"/>
      <c r="O517" s="140"/>
      <c r="P517" s="145"/>
      <c r="Q517" s="140"/>
      <c r="R517" s="140"/>
      <c r="S517" s="145"/>
      <c r="T517" s="140"/>
      <c r="U517" s="140"/>
      <c r="V517" s="145"/>
      <c r="W517" s="140"/>
      <c r="X517" s="140"/>
      <c r="Y517" s="145"/>
      <c r="Z517" s="140"/>
      <c r="AA517" s="140"/>
      <c r="AB517" s="145"/>
      <c r="AC517" s="140"/>
      <c r="AD517" s="140"/>
      <c r="AE517" s="145"/>
      <c r="AF517" s="140"/>
      <c r="AG517" s="140"/>
      <c r="BI517" s="140"/>
      <c r="BJ517" s="140"/>
      <c r="BK517" s="140"/>
      <c r="BL517" s="140"/>
      <c r="BM517" s="140"/>
      <c r="BN517" s="140"/>
      <c r="BO517" s="140"/>
      <c r="BP517" s="140"/>
      <c r="BQ517" s="140"/>
      <c r="CS517" s="133"/>
      <c r="CT517" s="140"/>
      <c r="CU517" s="140"/>
      <c r="CV517" s="140"/>
      <c r="CY517" s="140"/>
      <c r="CZ517" s="140"/>
      <c r="DA517" s="151"/>
      <c r="DB517" s="164"/>
      <c r="DC517" s="151"/>
      <c r="DZ517" s="206"/>
      <c r="EA517" s="280"/>
      <c r="EB517" s="154" t="e">
        <v>#N/A</v>
      </c>
      <c r="EC517" s="142" t="s">
        <v>288</v>
      </c>
    </row>
    <row r="518" spans="1:133" hidden="1" x14ac:dyDescent="0.3">
      <c r="A518" s="201" t="s">
        <v>952</v>
      </c>
      <c r="B518" s="336" t="s">
        <v>2601</v>
      </c>
      <c r="C518" s="192"/>
      <c r="D518" s="201" t="s">
        <v>952</v>
      </c>
      <c r="E518" s="192"/>
      <c r="F518" s="192"/>
      <c r="G518" s="192"/>
      <c r="H518" s="204"/>
      <c r="I518" s="192"/>
      <c r="J518" s="192"/>
      <c r="K518" s="192"/>
      <c r="L518" s="192"/>
      <c r="M518" s="192"/>
      <c r="N518" s="192"/>
      <c r="O518" s="140"/>
      <c r="P518" s="145"/>
      <c r="Q518" s="140"/>
      <c r="R518" s="140"/>
      <c r="S518" s="145"/>
      <c r="T518" s="140"/>
      <c r="U518" s="140"/>
      <c r="V518" s="145"/>
      <c r="W518" s="140"/>
      <c r="X518" s="140"/>
      <c r="Y518" s="145"/>
      <c r="Z518" s="140"/>
      <c r="AA518" s="140"/>
      <c r="AB518" s="145"/>
      <c r="AC518" s="140"/>
      <c r="AD518" s="140"/>
      <c r="AE518" s="145"/>
      <c r="AF518" s="140"/>
      <c r="AG518" s="140"/>
      <c r="BI518" s="140"/>
      <c r="BJ518" s="140"/>
      <c r="BK518" s="140"/>
      <c r="BL518" s="140"/>
      <c r="BM518" s="140"/>
      <c r="BN518" s="140"/>
      <c r="BO518" s="140"/>
      <c r="BP518" s="140"/>
      <c r="BQ518" s="140"/>
      <c r="CS518" s="133"/>
      <c r="CT518" s="140"/>
      <c r="CU518" s="140"/>
      <c r="CV518" s="140"/>
      <c r="CY518" s="140"/>
      <c r="CZ518" s="140"/>
      <c r="DA518" s="151"/>
      <c r="DB518" s="164"/>
      <c r="DC518" s="151"/>
      <c r="DZ518" s="206"/>
      <c r="EA518" s="280"/>
      <c r="EB518" s="154" t="e">
        <v>#N/A</v>
      </c>
      <c r="EC518" s="142" t="s">
        <v>288</v>
      </c>
    </row>
    <row r="519" spans="1:133" hidden="1" x14ac:dyDescent="0.3">
      <c r="A519" s="201" t="s">
        <v>952</v>
      </c>
      <c r="B519" s="336" t="s">
        <v>2602</v>
      </c>
      <c r="C519" s="192"/>
      <c r="D519" s="201" t="s">
        <v>952</v>
      </c>
      <c r="E519" s="192"/>
      <c r="F519" s="192"/>
      <c r="G519" s="192"/>
      <c r="H519" s="204"/>
      <c r="I519" s="192"/>
      <c r="J519" s="192"/>
      <c r="K519" s="192"/>
      <c r="L519" s="192"/>
      <c r="M519" s="192"/>
      <c r="N519" s="192"/>
      <c r="O519" s="140"/>
      <c r="P519" s="145"/>
      <c r="Q519" s="140"/>
      <c r="R519" s="140"/>
      <c r="S519" s="145"/>
      <c r="T519" s="140"/>
      <c r="U519" s="140"/>
      <c r="V519" s="145"/>
      <c r="W519" s="140"/>
      <c r="X519" s="140"/>
      <c r="Y519" s="145"/>
      <c r="Z519" s="140"/>
      <c r="AA519" s="140"/>
      <c r="AB519" s="145"/>
      <c r="AC519" s="140"/>
      <c r="AD519" s="140"/>
      <c r="AE519" s="145"/>
      <c r="AF519" s="140"/>
      <c r="AG519" s="140"/>
      <c r="BI519" s="140"/>
      <c r="BJ519" s="140"/>
      <c r="BK519" s="140"/>
      <c r="BL519" s="140"/>
      <c r="BM519" s="140"/>
      <c r="BN519" s="140"/>
      <c r="BO519" s="140"/>
      <c r="BP519" s="140"/>
      <c r="BQ519" s="140"/>
      <c r="CS519" s="133"/>
      <c r="CT519" s="140"/>
      <c r="CU519" s="140"/>
      <c r="CV519" s="140"/>
      <c r="CY519" s="140"/>
      <c r="CZ519" s="140"/>
      <c r="DA519" s="151"/>
      <c r="DB519" s="164"/>
      <c r="DC519" s="151"/>
      <c r="DZ519" s="206"/>
      <c r="EA519" s="280"/>
      <c r="EB519" s="154" t="e">
        <v>#N/A</v>
      </c>
      <c r="EC519" s="142" t="s">
        <v>288</v>
      </c>
    </row>
    <row r="520" spans="1:133" hidden="1" x14ac:dyDescent="0.3">
      <c r="A520" s="201" t="s">
        <v>952</v>
      </c>
      <c r="B520" s="336" t="s">
        <v>2603</v>
      </c>
      <c r="C520" s="192"/>
      <c r="D520" s="201" t="s">
        <v>952</v>
      </c>
      <c r="E520" s="192"/>
      <c r="F520" s="192"/>
      <c r="G520" s="192"/>
      <c r="H520" s="204"/>
      <c r="I520" s="192"/>
      <c r="J520" s="192"/>
      <c r="K520" s="192"/>
      <c r="L520" s="192"/>
      <c r="M520" s="192"/>
      <c r="N520" s="192"/>
      <c r="O520" s="140"/>
      <c r="P520" s="145"/>
      <c r="Q520" s="140"/>
      <c r="R520" s="140"/>
      <c r="S520" s="145"/>
      <c r="T520" s="140"/>
      <c r="U520" s="140"/>
      <c r="V520" s="145"/>
      <c r="W520" s="140"/>
      <c r="X520" s="140"/>
      <c r="Y520" s="145"/>
      <c r="Z520" s="140"/>
      <c r="AA520" s="140"/>
      <c r="AB520" s="145"/>
      <c r="AC520" s="140"/>
      <c r="AD520" s="140"/>
      <c r="AE520" s="145"/>
      <c r="AF520" s="140"/>
      <c r="AG520" s="140"/>
      <c r="BI520" s="140"/>
      <c r="BJ520" s="140"/>
      <c r="BK520" s="140"/>
      <c r="BL520" s="140"/>
      <c r="BM520" s="140"/>
      <c r="BN520" s="140"/>
      <c r="BO520" s="140"/>
      <c r="BP520" s="140"/>
      <c r="BQ520" s="140"/>
      <c r="CS520" s="133"/>
      <c r="CT520" s="140"/>
      <c r="CU520" s="140"/>
      <c r="CV520" s="140"/>
      <c r="CY520" s="140"/>
      <c r="CZ520" s="140"/>
      <c r="DA520" s="151"/>
      <c r="DB520" s="164"/>
      <c r="DC520" s="151"/>
      <c r="DZ520" s="206"/>
      <c r="EA520" s="280"/>
      <c r="EB520" s="154" t="e">
        <v>#N/A</v>
      </c>
      <c r="EC520" s="142" t="s">
        <v>288</v>
      </c>
    </row>
    <row r="521" spans="1:133" hidden="1" x14ac:dyDescent="0.3">
      <c r="A521" s="201" t="s">
        <v>952</v>
      </c>
      <c r="B521" s="336" t="s">
        <v>2604</v>
      </c>
      <c r="C521" s="192"/>
      <c r="D521" s="201" t="s">
        <v>952</v>
      </c>
      <c r="E521" s="192"/>
      <c r="F521" s="192"/>
      <c r="G521" s="192"/>
      <c r="H521" s="204"/>
      <c r="I521" s="192"/>
      <c r="J521" s="192"/>
      <c r="K521" s="192"/>
      <c r="L521" s="192"/>
      <c r="M521" s="192"/>
      <c r="N521" s="192"/>
      <c r="O521" s="140"/>
      <c r="P521" s="145"/>
      <c r="Q521" s="140"/>
      <c r="R521" s="140"/>
      <c r="S521" s="145"/>
      <c r="T521" s="140"/>
      <c r="U521" s="140"/>
      <c r="V521" s="145"/>
      <c r="W521" s="140"/>
      <c r="X521" s="140"/>
      <c r="Y521" s="145"/>
      <c r="Z521" s="140"/>
      <c r="AA521" s="140"/>
      <c r="AB521" s="145"/>
      <c r="AC521" s="140"/>
      <c r="AD521" s="140"/>
      <c r="AE521" s="145"/>
      <c r="AF521" s="140"/>
      <c r="AG521" s="140"/>
      <c r="BI521" s="140"/>
      <c r="BJ521" s="140"/>
      <c r="BK521" s="140"/>
      <c r="BL521" s="140"/>
      <c r="BM521" s="140"/>
      <c r="BN521" s="140"/>
      <c r="BO521" s="140"/>
      <c r="BP521" s="140"/>
      <c r="BQ521" s="140"/>
      <c r="CS521" s="133"/>
      <c r="CT521" s="140"/>
      <c r="CU521" s="140"/>
      <c r="CV521" s="140"/>
      <c r="CY521" s="140"/>
      <c r="CZ521" s="140"/>
      <c r="DA521" s="151"/>
      <c r="DB521" s="164"/>
      <c r="DC521" s="151"/>
      <c r="DZ521" s="206"/>
      <c r="EA521" s="280"/>
      <c r="EB521" s="154" t="e">
        <v>#N/A</v>
      </c>
      <c r="EC521" s="142" t="s">
        <v>288</v>
      </c>
    </row>
    <row r="522" spans="1:133" hidden="1" x14ac:dyDescent="0.3">
      <c r="A522" s="201" t="s">
        <v>952</v>
      </c>
      <c r="B522" s="336" t="s">
        <v>2605</v>
      </c>
      <c r="C522" s="192"/>
      <c r="D522" s="201" t="s">
        <v>952</v>
      </c>
      <c r="E522" s="192"/>
      <c r="F522" s="192"/>
      <c r="G522" s="192"/>
      <c r="H522" s="204"/>
      <c r="I522" s="192"/>
      <c r="J522" s="192"/>
      <c r="K522" s="192"/>
      <c r="L522" s="192"/>
      <c r="M522" s="192"/>
      <c r="N522" s="192"/>
      <c r="O522" s="140"/>
      <c r="P522" s="145"/>
      <c r="Q522" s="140"/>
      <c r="R522" s="140"/>
      <c r="S522" s="145"/>
      <c r="T522" s="140"/>
      <c r="U522" s="140"/>
      <c r="V522" s="145"/>
      <c r="W522" s="140"/>
      <c r="X522" s="140"/>
      <c r="Y522" s="145"/>
      <c r="Z522" s="140"/>
      <c r="AA522" s="140"/>
      <c r="AB522" s="145"/>
      <c r="AC522" s="140"/>
      <c r="AD522" s="140"/>
      <c r="AE522" s="145"/>
      <c r="AF522" s="140"/>
      <c r="AG522" s="140"/>
      <c r="BI522" s="140"/>
      <c r="BJ522" s="140"/>
      <c r="BK522" s="140"/>
      <c r="BL522" s="140"/>
      <c r="BM522" s="140"/>
      <c r="BN522" s="140"/>
      <c r="BO522" s="140"/>
      <c r="BP522" s="140"/>
      <c r="BQ522" s="140"/>
      <c r="CS522" s="133"/>
      <c r="CT522" s="140"/>
      <c r="CU522" s="140"/>
      <c r="CV522" s="140"/>
      <c r="CY522" s="140"/>
      <c r="CZ522" s="140"/>
      <c r="DA522" s="151"/>
      <c r="DB522" s="164"/>
      <c r="DC522" s="151"/>
      <c r="DZ522" s="206"/>
      <c r="EA522" s="280"/>
      <c r="EB522" s="154" t="e">
        <v>#N/A</v>
      </c>
      <c r="EC522" s="142" t="s">
        <v>288</v>
      </c>
    </row>
    <row r="523" spans="1:133" hidden="1" x14ac:dyDescent="0.3">
      <c r="A523" s="201" t="s">
        <v>952</v>
      </c>
      <c r="B523" s="336" t="s">
        <v>2606</v>
      </c>
      <c r="C523" s="192"/>
      <c r="D523" s="201" t="s">
        <v>952</v>
      </c>
      <c r="E523" s="192"/>
      <c r="F523" s="192"/>
      <c r="G523" s="192"/>
      <c r="H523" s="204"/>
      <c r="I523" s="192"/>
      <c r="J523" s="192"/>
      <c r="K523" s="192"/>
      <c r="L523" s="192"/>
      <c r="M523" s="192"/>
      <c r="N523" s="192"/>
      <c r="O523" s="140"/>
      <c r="P523" s="145"/>
      <c r="Q523" s="140"/>
      <c r="R523" s="140"/>
      <c r="S523" s="145"/>
      <c r="T523" s="140"/>
      <c r="U523" s="140"/>
      <c r="V523" s="145"/>
      <c r="W523" s="140"/>
      <c r="X523" s="140"/>
      <c r="Y523" s="145"/>
      <c r="Z523" s="140"/>
      <c r="AA523" s="140"/>
      <c r="AB523" s="145"/>
      <c r="AC523" s="140"/>
      <c r="AD523" s="140"/>
      <c r="AE523" s="145"/>
      <c r="AF523" s="140"/>
      <c r="AG523" s="140"/>
      <c r="BI523" s="140"/>
      <c r="BJ523" s="140"/>
      <c r="BK523" s="140"/>
      <c r="BL523" s="140"/>
      <c r="BM523" s="140"/>
      <c r="BN523" s="140"/>
      <c r="BO523" s="140"/>
      <c r="BP523" s="140"/>
      <c r="BQ523" s="140"/>
      <c r="CS523" s="133"/>
      <c r="CT523" s="140"/>
      <c r="CU523" s="140"/>
      <c r="CV523" s="140"/>
      <c r="CY523" s="140"/>
      <c r="CZ523" s="140"/>
      <c r="DA523" s="151"/>
      <c r="DB523" s="164"/>
      <c r="DC523" s="151"/>
      <c r="DZ523" s="206"/>
      <c r="EA523" s="280"/>
      <c r="EB523" s="154" t="e">
        <v>#N/A</v>
      </c>
      <c r="EC523" s="142" t="s">
        <v>288</v>
      </c>
    </row>
    <row r="524" spans="1:133" hidden="1" x14ac:dyDescent="0.3">
      <c r="A524" s="201" t="s">
        <v>952</v>
      </c>
      <c r="B524" s="336" t="s">
        <v>2607</v>
      </c>
      <c r="C524" s="192"/>
      <c r="D524" s="201" t="s">
        <v>952</v>
      </c>
      <c r="E524" s="192"/>
      <c r="F524" s="192"/>
      <c r="G524" s="192"/>
      <c r="H524" s="204"/>
      <c r="I524" s="192"/>
      <c r="J524" s="192"/>
      <c r="K524" s="192"/>
      <c r="L524" s="192"/>
      <c r="M524" s="192"/>
      <c r="N524" s="192"/>
      <c r="O524" s="140"/>
      <c r="P524" s="145"/>
      <c r="Q524" s="140"/>
      <c r="R524" s="140"/>
      <c r="S524" s="145"/>
      <c r="T524" s="140"/>
      <c r="U524" s="140"/>
      <c r="V524" s="145"/>
      <c r="W524" s="140"/>
      <c r="X524" s="140"/>
      <c r="Y524" s="145"/>
      <c r="Z524" s="140"/>
      <c r="AA524" s="140"/>
      <c r="AB524" s="145"/>
      <c r="AC524" s="140"/>
      <c r="AD524" s="140"/>
      <c r="AE524" s="145"/>
      <c r="AF524" s="140"/>
      <c r="AG524" s="140"/>
      <c r="BI524" s="140"/>
      <c r="BJ524" s="140"/>
      <c r="BK524" s="140"/>
      <c r="BL524" s="140"/>
      <c r="BM524" s="140"/>
      <c r="BN524" s="140"/>
      <c r="BO524" s="140"/>
      <c r="BP524" s="140"/>
      <c r="BQ524" s="140"/>
      <c r="CS524" s="133"/>
      <c r="CT524" s="140"/>
      <c r="CU524" s="140"/>
      <c r="CV524" s="140"/>
      <c r="CY524" s="140"/>
      <c r="CZ524" s="140"/>
      <c r="DA524" s="151"/>
      <c r="DB524" s="164"/>
      <c r="DC524" s="151"/>
      <c r="DZ524" s="206"/>
      <c r="EA524" s="280"/>
      <c r="EB524" s="154" t="e">
        <v>#N/A</v>
      </c>
      <c r="EC524" s="142" t="s">
        <v>288</v>
      </c>
    </row>
    <row r="525" spans="1:133" hidden="1" x14ac:dyDescent="0.3">
      <c r="A525" s="201" t="s">
        <v>952</v>
      </c>
      <c r="B525" s="336" t="s">
        <v>2608</v>
      </c>
      <c r="C525" s="181"/>
      <c r="D525" s="201" t="s">
        <v>952</v>
      </c>
      <c r="E525" s="145"/>
      <c r="F525" s="145"/>
      <c r="G525" s="98"/>
      <c r="H525" s="104"/>
      <c r="I525" s="145"/>
      <c r="J525" s="98"/>
      <c r="K525" s="98"/>
      <c r="L525" s="145"/>
      <c r="M525" s="145"/>
      <c r="N525" s="145"/>
      <c r="O525" s="122"/>
      <c r="P525" s="104"/>
      <c r="Q525" s="150"/>
      <c r="R525" s="141"/>
      <c r="S525" s="104"/>
      <c r="T525" s="141"/>
      <c r="U525" s="141"/>
      <c r="V525" s="102"/>
      <c r="W525" s="141"/>
      <c r="X525" s="141"/>
      <c r="Y525" s="104"/>
      <c r="Z525" s="141"/>
      <c r="AA525" s="141"/>
      <c r="AB525" s="104"/>
      <c r="AC525" s="141"/>
      <c r="AD525" s="141"/>
      <c r="AE525" s="102"/>
      <c r="AF525" s="141"/>
      <c r="AG525" s="141"/>
      <c r="BI525" s="143"/>
      <c r="BJ525" s="139"/>
      <c r="BK525" s="143"/>
      <c r="BL525" s="122"/>
      <c r="BM525" s="141"/>
      <c r="BN525" s="156"/>
      <c r="BO525" s="139"/>
      <c r="BP525" s="141"/>
      <c r="BQ525" s="153"/>
      <c r="CS525" s="147"/>
      <c r="CT525" s="148"/>
      <c r="CU525" s="139"/>
      <c r="CV525" s="139"/>
      <c r="CY525" s="143"/>
      <c r="CZ525" s="143"/>
      <c r="DA525" s="151"/>
      <c r="DB525" s="164"/>
      <c r="DC525" s="151"/>
      <c r="DZ525" s="206"/>
      <c r="EA525" s="160"/>
      <c r="EB525" s="154" t="e">
        <v>#N/A</v>
      </c>
      <c r="EC525" s="142" t="s">
        <v>288</v>
      </c>
    </row>
    <row r="526" spans="1:133" hidden="1" x14ac:dyDescent="0.3">
      <c r="A526" s="201" t="s">
        <v>952</v>
      </c>
      <c r="B526" s="336" t="s">
        <v>2609</v>
      </c>
      <c r="C526" s="181"/>
      <c r="D526" s="201" t="s">
        <v>952</v>
      </c>
      <c r="E526" s="145"/>
      <c r="F526" s="145"/>
      <c r="G526" s="98"/>
      <c r="H526" s="104"/>
      <c r="I526" s="145"/>
      <c r="J526" s="98"/>
      <c r="K526" s="98"/>
      <c r="L526" s="145"/>
      <c r="M526" s="145"/>
      <c r="N526" s="145"/>
      <c r="O526" s="122"/>
      <c r="P526" s="104"/>
      <c r="Q526" s="150"/>
      <c r="R526" s="141"/>
      <c r="S526" s="104"/>
      <c r="T526" s="141"/>
      <c r="U526" s="141"/>
      <c r="V526" s="104"/>
      <c r="W526" s="141"/>
      <c r="X526" s="141"/>
      <c r="Y526" s="102"/>
      <c r="Z526" s="141"/>
      <c r="AA526" s="141"/>
      <c r="AB526" s="104"/>
      <c r="AC526" s="141"/>
      <c r="AD526" s="141"/>
      <c r="AE526" s="102"/>
      <c r="AF526" s="141"/>
      <c r="AG526" s="141"/>
      <c r="BI526" s="143"/>
      <c r="BJ526" s="139"/>
      <c r="BK526" s="143"/>
      <c r="BL526" s="122"/>
      <c r="BM526" s="141"/>
      <c r="BN526" s="156"/>
      <c r="BO526" s="139"/>
      <c r="BP526" s="141"/>
      <c r="BQ526" s="153"/>
      <c r="CS526" s="147"/>
      <c r="CT526" s="148"/>
      <c r="CU526" s="139"/>
      <c r="CV526" s="139"/>
      <c r="CY526" s="143"/>
      <c r="CZ526" s="143"/>
      <c r="DA526" s="151"/>
      <c r="DB526" s="164"/>
      <c r="DC526" s="151"/>
      <c r="DZ526" s="211"/>
      <c r="EA526" s="322"/>
      <c r="EB526" s="154" t="e">
        <v>#N/A</v>
      </c>
      <c r="EC526" s="142" t="s">
        <v>288</v>
      </c>
    </row>
    <row r="527" spans="1:133" hidden="1" x14ac:dyDescent="0.3">
      <c r="A527" s="201" t="s">
        <v>952</v>
      </c>
      <c r="B527" s="336" t="s">
        <v>2610</v>
      </c>
      <c r="C527" s="181"/>
      <c r="D527" s="201" t="s">
        <v>952</v>
      </c>
      <c r="E527" s="145"/>
      <c r="F527" s="145"/>
      <c r="G527" s="98"/>
      <c r="H527" s="104"/>
      <c r="I527" s="145"/>
      <c r="J527" s="98"/>
      <c r="K527" s="98"/>
      <c r="L527" s="145"/>
      <c r="M527" s="145"/>
      <c r="N527" s="145"/>
      <c r="O527" s="122"/>
      <c r="P527" s="104"/>
      <c r="Q527" s="150"/>
      <c r="R527" s="141"/>
      <c r="S527" s="104"/>
      <c r="T527" s="141"/>
      <c r="U527" s="141"/>
      <c r="V527" s="104"/>
      <c r="W527" s="141"/>
      <c r="X527" s="141"/>
      <c r="Y527" s="102"/>
      <c r="Z527" s="141"/>
      <c r="AA527" s="141"/>
      <c r="AB527" s="104"/>
      <c r="AC527" s="141"/>
      <c r="AD527" s="141"/>
      <c r="AE527" s="102"/>
      <c r="AF527" s="141"/>
      <c r="AG527" s="141"/>
      <c r="BI527" s="139"/>
      <c r="BJ527" s="139"/>
      <c r="BK527" s="139"/>
      <c r="BL527" s="122"/>
      <c r="BM527" s="141"/>
      <c r="BN527" s="156"/>
      <c r="BO527" s="139"/>
      <c r="BP527" s="141"/>
      <c r="BQ527" s="153"/>
      <c r="CS527" s="147"/>
      <c r="CT527" s="148"/>
      <c r="CU527" s="139"/>
      <c r="CV527" s="139"/>
      <c r="CY527" s="170"/>
      <c r="CZ527" s="140"/>
      <c r="DA527" s="151"/>
      <c r="DB527" s="164"/>
      <c r="DC527" s="151"/>
      <c r="DZ527" s="211"/>
      <c r="EA527" s="160"/>
      <c r="EB527" s="154" t="e">
        <v>#N/A</v>
      </c>
      <c r="EC527" s="142" t="s">
        <v>288</v>
      </c>
    </row>
    <row r="528" spans="1:133" hidden="1" x14ac:dyDescent="0.3">
      <c r="A528" s="186"/>
      <c r="B528" s="186" t="s">
        <v>2611</v>
      </c>
      <c r="C528" s="243">
        <v>1007419980</v>
      </c>
      <c r="D528" s="186" t="s">
        <v>2612</v>
      </c>
      <c r="E528" s="186" t="s">
        <v>292</v>
      </c>
      <c r="F528" s="186" t="s">
        <v>364</v>
      </c>
      <c r="G528" s="187">
        <v>46051</v>
      </c>
      <c r="H528" s="340">
        <v>13357807</v>
      </c>
      <c r="I528" s="186" t="s">
        <v>2613</v>
      </c>
      <c r="J528" s="187">
        <v>46051</v>
      </c>
      <c r="K528" s="187">
        <v>46218</v>
      </c>
      <c r="L528" s="186" t="s">
        <v>288</v>
      </c>
      <c r="M528" s="186" t="s">
        <v>288</v>
      </c>
      <c r="N528" s="186" t="s">
        <v>288</v>
      </c>
      <c r="O528" s="122">
        <v>6</v>
      </c>
      <c r="P528" s="104">
        <v>2559580</v>
      </c>
      <c r="Q528" s="150">
        <v>46051</v>
      </c>
      <c r="R528" s="141">
        <v>46081</v>
      </c>
      <c r="S528" s="104">
        <v>2399606</v>
      </c>
      <c r="T528" s="101">
        <v>46082</v>
      </c>
      <c r="U528" s="101">
        <v>46112</v>
      </c>
      <c r="V528" s="104">
        <v>2399606</v>
      </c>
      <c r="W528" s="141">
        <v>46113</v>
      </c>
      <c r="X528" s="141">
        <v>46142</v>
      </c>
      <c r="Y528" s="104">
        <v>2399606</v>
      </c>
      <c r="Z528" s="141">
        <v>46143</v>
      </c>
      <c r="AA528" s="141">
        <v>46173</v>
      </c>
      <c r="AB528" s="104">
        <v>2399606</v>
      </c>
      <c r="AC528" s="141">
        <v>46174</v>
      </c>
      <c r="AD528" s="141">
        <v>46203</v>
      </c>
      <c r="AE528" s="104">
        <v>1199803</v>
      </c>
      <c r="AF528" s="141">
        <v>46204</v>
      </c>
      <c r="AG528" s="141">
        <v>46218</v>
      </c>
      <c r="AH528" s="104"/>
      <c r="AI528" s="283"/>
      <c r="AJ528" s="150"/>
      <c r="AK528" s="104"/>
      <c r="AL528" s="151"/>
      <c r="AM528" s="151"/>
      <c r="AN528" s="104"/>
      <c r="AO528" s="151"/>
      <c r="AP528" s="151"/>
      <c r="AQ528" s="104"/>
      <c r="AR528" s="151"/>
      <c r="AS528" s="151"/>
      <c r="AT528" s="102"/>
      <c r="AU528" s="151"/>
      <c r="AV528" s="151"/>
      <c r="BI528" s="143" t="s">
        <v>278</v>
      </c>
      <c r="BJ528" s="139" t="s">
        <v>332</v>
      </c>
      <c r="BK528" s="143" t="s">
        <v>280</v>
      </c>
      <c r="BL528" s="122">
        <v>211</v>
      </c>
      <c r="BM528" s="141">
        <v>46051</v>
      </c>
      <c r="BN528" s="156">
        <v>340533542</v>
      </c>
      <c r="BO528" s="139">
        <v>643</v>
      </c>
      <c r="BP528" s="141">
        <v>46051</v>
      </c>
      <c r="BQ528" s="153">
        <v>13357807</v>
      </c>
      <c r="CS528" s="147" t="s">
        <v>1884</v>
      </c>
      <c r="CT528" s="99">
        <v>1007419980</v>
      </c>
      <c r="CU528" s="139">
        <v>283</v>
      </c>
      <c r="CV528" s="139" t="s">
        <v>755</v>
      </c>
      <c r="CY528" s="145">
        <v>7490</v>
      </c>
      <c r="CZ528" s="140" t="s">
        <v>290</v>
      </c>
      <c r="DA528" s="318">
        <f t="shared" ref="DA528:DA590" si="27">P528+S528+V528+Y528+AB528+AE528+AH528+AK528+AN528+AQ528+AT528+AW528+AZ528+BC528+BF528</f>
        <v>13357807</v>
      </c>
      <c r="DB528" s="319">
        <f t="shared" ref="DB528:DB590" si="28">H528+BZ528-DA528</f>
        <v>0</v>
      </c>
      <c r="DC528" s="318">
        <f t="shared" ref="DC528:DC590" si="29">BQ528+CF528-DA528</f>
        <v>0</v>
      </c>
      <c r="DZ528" s="281" t="s">
        <v>2614</v>
      </c>
      <c r="EA528" s="207" t="s">
        <v>1074</v>
      </c>
      <c r="EB528" s="154" t="e">
        <v>#N/A</v>
      </c>
      <c r="EC528" s="142" t="s">
        <v>288</v>
      </c>
    </row>
    <row r="529" spans="1:133" hidden="1" x14ac:dyDescent="0.3">
      <c r="A529" s="186"/>
      <c r="B529" s="186" t="s">
        <v>2615</v>
      </c>
      <c r="C529" s="243">
        <v>1121897410</v>
      </c>
      <c r="D529" s="186" t="s">
        <v>2616</v>
      </c>
      <c r="E529" s="186" t="s">
        <v>292</v>
      </c>
      <c r="F529" s="186" t="s">
        <v>2617</v>
      </c>
      <c r="G529" s="187">
        <v>46051</v>
      </c>
      <c r="H529" s="340">
        <v>13357807</v>
      </c>
      <c r="I529" s="186" t="s">
        <v>2613</v>
      </c>
      <c r="J529" s="187">
        <v>46051</v>
      </c>
      <c r="K529" s="187">
        <v>46218</v>
      </c>
      <c r="L529" s="186" t="s">
        <v>288</v>
      </c>
      <c r="M529" s="186" t="s">
        <v>288</v>
      </c>
      <c r="N529" s="186" t="s">
        <v>288</v>
      </c>
      <c r="O529" s="122">
        <v>6</v>
      </c>
      <c r="P529" s="104">
        <v>2559580</v>
      </c>
      <c r="Q529" s="150">
        <v>46051</v>
      </c>
      <c r="R529" s="141">
        <v>46081</v>
      </c>
      <c r="S529" s="104">
        <v>2399606</v>
      </c>
      <c r="T529" s="101">
        <v>46082</v>
      </c>
      <c r="U529" s="101">
        <v>46112</v>
      </c>
      <c r="V529" s="104">
        <v>2399606</v>
      </c>
      <c r="W529" s="141">
        <v>46113</v>
      </c>
      <c r="X529" s="141">
        <v>46142</v>
      </c>
      <c r="Y529" s="104">
        <v>2399606</v>
      </c>
      <c r="Z529" s="141">
        <v>46143</v>
      </c>
      <c r="AA529" s="141">
        <v>46173</v>
      </c>
      <c r="AB529" s="104">
        <v>2399606</v>
      </c>
      <c r="AC529" s="141">
        <v>46174</v>
      </c>
      <c r="AD529" s="141">
        <v>46203</v>
      </c>
      <c r="AE529" s="104">
        <v>1199803</v>
      </c>
      <c r="AF529" s="141">
        <v>46204</v>
      </c>
      <c r="AG529" s="141">
        <v>46218</v>
      </c>
      <c r="AH529" s="104"/>
      <c r="AI529" s="283"/>
      <c r="AJ529" s="150"/>
      <c r="AK529" s="104"/>
      <c r="AL529" s="151"/>
      <c r="AM529" s="151"/>
      <c r="AN529" s="104"/>
      <c r="AO529" s="122"/>
      <c r="AP529" s="122"/>
      <c r="AQ529" s="104"/>
      <c r="AR529" s="122"/>
      <c r="AS529" s="122"/>
      <c r="AT529" s="102"/>
      <c r="AU529" s="140"/>
      <c r="AV529" s="140"/>
      <c r="BI529" s="143" t="s">
        <v>278</v>
      </c>
      <c r="BJ529" s="139" t="s">
        <v>332</v>
      </c>
      <c r="BK529" s="143" t="s">
        <v>280</v>
      </c>
      <c r="BL529" s="122">
        <v>211</v>
      </c>
      <c r="BM529" s="141">
        <v>46051</v>
      </c>
      <c r="BN529" s="156">
        <v>340533542</v>
      </c>
      <c r="BO529" s="139">
        <v>651</v>
      </c>
      <c r="BP529" s="141">
        <v>46051</v>
      </c>
      <c r="BQ529" s="153">
        <v>13357807</v>
      </c>
      <c r="CS529" s="147" t="s">
        <v>2618</v>
      </c>
      <c r="CT529" s="149">
        <v>1121897410.5999999</v>
      </c>
      <c r="CU529" s="139">
        <v>283</v>
      </c>
      <c r="CV529" s="139" t="s">
        <v>758</v>
      </c>
      <c r="CY529" s="122">
        <v>8299</v>
      </c>
      <c r="CZ529" s="122" t="s">
        <v>290</v>
      </c>
      <c r="DA529" s="318">
        <f t="shared" si="27"/>
        <v>13357807</v>
      </c>
      <c r="DB529" s="319">
        <f t="shared" si="28"/>
        <v>0</v>
      </c>
      <c r="DC529" s="318">
        <f t="shared" si="29"/>
        <v>0</v>
      </c>
      <c r="DZ529" s="281" t="s">
        <v>2619</v>
      </c>
      <c r="EA529" s="207" t="s">
        <v>1080</v>
      </c>
      <c r="EB529" s="154" t="e">
        <v>#N/A</v>
      </c>
      <c r="EC529" s="142" t="s">
        <v>288</v>
      </c>
    </row>
    <row r="530" spans="1:133" hidden="1" x14ac:dyDescent="0.3">
      <c r="A530" s="186"/>
      <c r="B530" s="186" t="s">
        <v>2620</v>
      </c>
      <c r="C530" s="282">
        <v>1121917785</v>
      </c>
      <c r="D530" s="186" t="s">
        <v>2621</v>
      </c>
      <c r="E530" s="186" t="s">
        <v>292</v>
      </c>
      <c r="F530" s="186" t="s">
        <v>317</v>
      </c>
      <c r="G530" s="187">
        <v>46051</v>
      </c>
      <c r="H530" s="340">
        <v>11196977</v>
      </c>
      <c r="I530" s="186" t="s">
        <v>2613</v>
      </c>
      <c r="J530" s="187">
        <v>46051</v>
      </c>
      <c r="K530" s="187">
        <v>46218</v>
      </c>
      <c r="L530" s="186" t="s">
        <v>288</v>
      </c>
      <c r="M530" s="186" t="s">
        <v>288</v>
      </c>
      <c r="N530" s="186" t="s">
        <v>288</v>
      </c>
      <c r="O530" s="122">
        <v>6</v>
      </c>
      <c r="P530" s="104">
        <v>2145529</v>
      </c>
      <c r="Q530" s="150">
        <v>46051</v>
      </c>
      <c r="R530" s="141">
        <v>46081</v>
      </c>
      <c r="S530" s="104">
        <v>2011433</v>
      </c>
      <c r="T530" s="101">
        <v>46082</v>
      </c>
      <c r="U530" s="101">
        <v>46112</v>
      </c>
      <c r="V530" s="104">
        <v>2011433</v>
      </c>
      <c r="W530" s="141">
        <v>46113</v>
      </c>
      <c r="X530" s="141">
        <v>46142</v>
      </c>
      <c r="Y530" s="104">
        <v>2011433</v>
      </c>
      <c r="Z530" s="141">
        <v>46143</v>
      </c>
      <c r="AA530" s="141">
        <v>46173</v>
      </c>
      <c r="AB530" s="104">
        <v>2011433</v>
      </c>
      <c r="AC530" s="141">
        <v>46174</v>
      </c>
      <c r="AD530" s="141">
        <v>46203</v>
      </c>
      <c r="AE530" s="104">
        <v>1005716</v>
      </c>
      <c r="AF530" s="141">
        <v>46204</v>
      </c>
      <c r="AG530" s="141">
        <v>46218</v>
      </c>
      <c r="AH530" s="104"/>
      <c r="AI530" s="283"/>
      <c r="AJ530" s="150"/>
      <c r="AK530" s="104"/>
      <c r="AL530" s="151"/>
      <c r="AM530" s="151"/>
      <c r="AN530" s="104"/>
      <c r="AO530" s="101"/>
      <c r="AP530" s="122"/>
      <c r="AQ530" s="104"/>
      <c r="AR530" s="101"/>
      <c r="AS530" s="101"/>
      <c r="AT530" s="102"/>
      <c r="AU530" s="122"/>
      <c r="AV530" s="122"/>
      <c r="BI530" s="143" t="s">
        <v>278</v>
      </c>
      <c r="BJ530" s="139" t="s">
        <v>332</v>
      </c>
      <c r="BK530" s="143" t="s">
        <v>280</v>
      </c>
      <c r="BL530" s="122">
        <v>211</v>
      </c>
      <c r="BM530" s="141">
        <v>46051</v>
      </c>
      <c r="BN530" s="156">
        <v>340533542</v>
      </c>
      <c r="BO530" s="139">
        <v>653</v>
      </c>
      <c r="BP530" s="141">
        <v>46051</v>
      </c>
      <c r="BQ530" s="153">
        <v>11196977</v>
      </c>
      <c r="CS530" s="147" t="s">
        <v>933</v>
      </c>
      <c r="CT530" s="148">
        <v>1121917785</v>
      </c>
      <c r="CU530" s="139">
        <v>283</v>
      </c>
      <c r="CV530" s="139" t="s">
        <v>760</v>
      </c>
      <c r="CY530" s="145">
        <v>7490</v>
      </c>
      <c r="CZ530" s="140" t="s">
        <v>290</v>
      </c>
      <c r="DA530" s="318">
        <f t="shared" si="27"/>
        <v>11196977</v>
      </c>
      <c r="DB530" s="319">
        <f t="shared" si="28"/>
        <v>0</v>
      </c>
      <c r="DC530" s="318">
        <f t="shared" si="29"/>
        <v>0</v>
      </c>
      <c r="DZ530" s="281" t="s">
        <v>2622</v>
      </c>
      <c r="EA530" s="207" t="s">
        <v>295</v>
      </c>
      <c r="EB530" s="154" t="e">
        <v>#N/A</v>
      </c>
      <c r="EC530" s="142" t="s">
        <v>288</v>
      </c>
    </row>
    <row r="531" spans="1:133" hidden="1" x14ac:dyDescent="0.3">
      <c r="A531" s="186"/>
      <c r="B531" s="186" t="s">
        <v>2623</v>
      </c>
      <c r="C531" s="243">
        <v>1121894853</v>
      </c>
      <c r="D531" s="186" t="s">
        <v>550</v>
      </c>
      <c r="E531" s="186" t="s">
        <v>291</v>
      </c>
      <c r="F531" s="186" t="s">
        <v>2337</v>
      </c>
      <c r="G531" s="187">
        <v>46051</v>
      </c>
      <c r="H531" s="340">
        <v>18966291</v>
      </c>
      <c r="I531" s="186" t="s">
        <v>2624</v>
      </c>
      <c r="J531" s="187">
        <v>46051</v>
      </c>
      <c r="K531" s="187">
        <v>46189</v>
      </c>
      <c r="L531" s="186" t="s">
        <v>288</v>
      </c>
      <c r="M531" s="186" t="s">
        <v>288</v>
      </c>
      <c r="N531" s="186" t="s">
        <v>288</v>
      </c>
      <c r="O531" s="122">
        <v>5</v>
      </c>
      <c r="P531" s="104">
        <v>4502788</v>
      </c>
      <c r="Q531" s="150">
        <v>46051</v>
      </c>
      <c r="R531" s="141">
        <v>46081</v>
      </c>
      <c r="S531" s="104">
        <v>4093444</v>
      </c>
      <c r="T531" s="101">
        <v>46082</v>
      </c>
      <c r="U531" s="101">
        <v>46112</v>
      </c>
      <c r="V531" s="104">
        <v>4093444</v>
      </c>
      <c r="W531" s="141">
        <v>46113</v>
      </c>
      <c r="X531" s="141">
        <v>46142</v>
      </c>
      <c r="Y531" s="104">
        <v>4093444</v>
      </c>
      <c r="Z531" s="141">
        <v>46143</v>
      </c>
      <c r="AA531" s="141">
        <v>46173</v>
      </c>
      <c r="AB531" s="104">
        <v>2183171</v>
      </c>
      <c r="AC531" s="141">
        <v>46174</v>
      </c>
      <c r="AD531" s="141">
        <v>46189</v>
      </c>
      <c r="AE531" s="104"/>
      <c r="AF531" s="141"/>
      <c r="AG531" s="141"/>
      <c r="AH531" s="104"/>
      <c r="AI531" s="283"/>
      <c r="AJ531" s="150"/>
      <c r="AK531" s="104"/>
      <c r="AL531" s="151"/>
      <c r="AM531" s="151"/>
      <c r="AN531" s="104"/>
      <c r="AO531" s="101"/>
      <c r="AP531" s="101"/>
      <c r="AQ531" s="104"/>
      <c r="AR531" s="101"/>
      <c r="AS531" s="101"/>
      <c r="AT531" s="102"/>
      <c r="AU531" s="101"/>
      <c r="AV531" s="101"/>
      <c r="BI531" s="143" t="s">
        <v>278</v>
      </c>
      <c r="BJ531" s="139" t="s">
        <v>332</v>
      </c>
      <c r="BK531" s="143" t="s">
        <v>280</v>
      </c>
      <c r="BL531" s="122">
        <v>211</v>
      </c>
      <c r="BM531" s="141">
        <v>46051</v>
      </c>
      <c r="BN531" s="156">
        <v>340533542</v>
      </c>
      <c r="BO531" s="139">
        <v>650</v>
      </c>
      <c r="BP531" s="141">
        <v>46051</v>
      </c>
      <c r="BQ531" s="153">
        <v>18966291</v>
      </c>
      <c r="CS531" s="147" t="s">
        <v>2348</v>
      </c>
      <c r="CT531" s="149">
        <v>1121894853.0999999</v>
      </c>
      <c r="CU531" s="139">
        <v>204</v>
      </c>
      <c r="CV531" s="139" t="s">
        <v>759</v>
      </c>
      <c r="CY531" s="143">
        <v>8219</v>
      </c>
      <c r="CZ531" s="143" t="s">
        <v>290</v>
      </c>
      <c r="DA531" s="318">
        <f t="shared" si="27"/>
        <v>18966291</v>
      </c>
      <c r="DB531" s="319">
        <f t="shared" si="28"/>
        <v>0</v>
      </c>
      <c r="DC531" s="318">
        <f t="shared" si="29"/>
        <v>0</v>
      </c>
      <c r="DZ531" s="281" t="s">
        <v>2625</v>
      </c>
      <c r="EA531" s="334" t="s">
        <v>275</v>
      </c>
      <c r="EB531" s="154" t="e">
        <v>#N/A</v>
      </c>
      <c r="EC531" s="142" t="s">
        <v>288</v>
      </c>
    </row>
    <row r="532" spans="1:133" hidden="1" x14ac:dyDescent="0.3">
      <c r="A532" s="186"/>
      <c r="B532" s="186" t="s">
        <v>2626</v>
      </c>
      <c r="C532" s="243">
        <v>1026260515</v>
      </c>
      <c r="D532" s="186" t="s">
        <v>2627</v>
      </c>
      <c r="E532" s="186" t="s">
        <v>292</v>
      </c>
      <c r="F532" s="186" t="s">
        <v>2628</v>
      </c>
      <c r="G532" s="187">
        <v>46051</v>
      </c>
      <c r="H532" s="340">
        <v>11532217</v>
      </c>
      <c r="I532" s="186" t="s">
        <v>2629</v>
      </c>
      <c r="J532" s="187">
        <v>46051</v>
      </c>
      <c r="K532" s="187">
        <v>46179</v>
      </c>
      <c r="L532" s="186" t="s">
        <v>288</v>
      </c>
      <c r="M532" s="186" t="s">
        <v>288</v>
      </c>
      <c r="N532" s="186" t="s">
        <v>288</v>
      </c>
      <c r="O532" s="122">
        <v>5</v>
      </c>
      <c r="P532" s="104">
        <v>2950102</v>
      </c>
      <c r="Q532" s="150">
        <v>46051</v>
      </c>
      <c r="R532" s="141">
        <v>46081</v>
      </c>
      <c r="S532" s="104">
        <v>2681911</v>
      </c>
      <c r="T532" s="101">
        <v>46082</v>
      </c>
      <c r="U532" s="101">
        <v>46112</v>
      </c>
      <c r="V532" s="104">
        <v>2681911</v>
      </c>
      <c r="W532" s="141">
        <v>46113</v>
      </c>
      <c r="X532" s="141">
        <v>46142</v>
      </c>
      <c r="Y532" s="104">
        <v>2681911</v>
      </c>
      <c r="Z532" s="141">
        <v>46143</v>
      </c>
      <c r="AA532" s="141">
        <v>46173</v>
      </c>
      <c r="AB532" s="104">
        <v>536382</v>
      </c>
      <c r="AC532" s="141">
        <v>46174</v>
      </c>
      <c r="AD532" s="141">
        <v>46179</v>
      </c>
      <c r="AE532" s="104"/>
      <c r="AF532" s="141"/>
      <c r="AG532" s="141"/>
      <c r="AH532" s="104"/>
      <c r="AI532" s="283"/>
      <c r="AJ532" s="150"/>
      <c r="AK532" s="104"/>
      <c r="AL532" s="151"/>
      <c r="AM532" s="151"/>
      <c r="AN532" s="104"/>
      <c r="AO532" s="122"/>
      <c r="AP532" s="122"/>
      <c r="AQ532" s="104"/>
      <c r="AR532" s="122"/>
      <c r="AS532" s="122"/>
      <c r="AT532" s="102"/>
      <c r="AU532" s="122"/>
      <c r="AV532" s="122"/>
      <c r="BI532" s="143" t="s">
        <v>278</v>
      </c>
      <c r="BJ532" s="139" t="s">
        <v>332</v>
      </c>
      <c r="BK532" s="143" t="s">
        <v>280</v>
      </c>
      <c r="BL532" s="122">
        <v>211</v>
      </c>
      <c r="BM532" s="141">
        <v>46051</v>
      </c>
      <c r="BN532" s="156">
        <v>340533542</v>
      </c>
      <c r="BO532" s="139">
        <v>644</v>
      </c>
      <c r="BP532" s="141">
        <v>46051</v>
      </c>
      <c r="BQ532" s="153">
        <v>11532217</v>
      </c>
      <c r="CS532" s="147" t="s">
        <v>2630</v>
      </c>
      <c r="CT532" s="149">
        <v>1026260515</v>
      </c>
      <c r="CU532" s="139">
        <v>205</v>
      </c>
      <c r="CV532" s="139" t="s">
        <v>2631</v>
      </c>
      <c r="CY532" s="145">
        <v>7490</v>
      </c>
      <c r="CZ532" s="140" t="s">
        <v>290</v>
      </c>
      <c r="DA532" s="318">
        <f t="shared" si="27"/>
        <v>11532217</v>
      </c>
      <c r="DB532" s="319">
        <f t="shared" si="28"/>
        <v>0</v>
      </c>
      <c r="DC532" s="318">
        <f t="shared" si="29"/>
        <v>0</v>
      </c>
      <c r="DZ532" s="281" t="s">
        <v>2632</v>
      </c>
      <c r="EA532" s="207" t="s">
        <v>271</v>
      </c>
      <c r="EB532" s="154" t="e">
        <v>#N/A</v>
      </c>
      <c r="EC532" s="142" t="s">
        <v>288</v>
      </c>
    </row>
    <row r="533" spans="1:133" hidden="1" x14ac:dyDescent="0.3">
      <c r="A533" s="186"/>
      <c r="B533" s="186" t="s">
        <v>2633</v>
      </c>
      <c r="C533" s="282">
        <v>31949877</v>
      </c>
      <c r="D533" s="242" t="s">
        <v>2634</v>
      </c>
      <c r="E533" s="186" t="s">
        <v>292</v>
      </c>
      <c r="F533" s="186" t="s">
        <v>2635</v>
      </c>
      <c r="G533" s="187">
        <v>46051</v>
      </c>
      <c r="H533" s="340">
        <v>13357807</v>
      </c>
      <c r="I533" s="186" t="s">
        <v>2613</v>
      </c>
      <c r="J533" s="187">
        <v>46051</v>
      </c>
      <c r="K533" s="187">
        <v>46218</v>
      </c>
      <c r="L533" s="186" t="s">
        <v>288</v>
      </c>
      <c r="M533" s="186" t="s">
        <v>288</v>
      </c>
      <c r="N533" s="186" t="s">
        <v>288</v>
      </c>
      <c r="O533" s="122">
        <v>6</v>
      </c>
      <c r="P533" s="104">
        <v>2559580</v>
      </c>
      <c r="Q533" s="150">
        <v>46051</v>
      </c>
      <c r="R533" s="141">
        <v>46081</v>
      </c>
      <c r="S533" s="104">
        <v>2399606</v>
      </c>
      <c r="T533" s="101">
        <v>46082</v>
      </c>
      <c r="U533" s="101">
        <v>46112</v>
      </c>
      <c r="V533" s="104">
        <v>2399606</v>
      </c>
      <c r="W533" s="141">
        <v>46113</v>
      </c>
      <c r="X533" s="141">
        <v>46142</v>
      </c>
      <c r="Y533" s="104">
        <v>2399606</v>
      </c>
      <c r="Z533" s="141">
        <v>46143</v>
      </c>
      <c r="AA533" s="141">
        <v>46173</v>
      </c>
      <c r="AB533" s="104">
        <v>2399606</v>
      </c>
      <c r="AC533" s="141">
        <v>46174</v>
      </c>
      <c r="AD533" s="141">
        <v>46203</v>
      </c>
      <c r="AE533" s="104">
        <v>1199803</v>
      </c>
      <c r="AF533" s="141">
        <v>46204</v>
      </c>
      <c r="AG533" s="141">
        <v>46218</v>
      </c>
      <c r="AH533" s="104"/>
      <c r="AI533" s="283"/>
      <c r="AJ533" s="150"/>
      <c r="AK533" s="104"/>
      <c r="AL533" s="151"/>
      <c r="AM533" s="151"/>
      <c r="AN533" s="104"/>
      <c r="AO533" s="140"/>
      <c r="AP533" s="140"/>
      <c r="AQ533" s="104"/>
      <c r="AR533" s="140"/>
      <c r="AS533" s="140"/>
      <c r="AT533" s="102"/>
      <c r="AU533" s="122"/>
      <c r="AV533" s="122"/>
      <c r="BI533" s="143" t="s">
        <v>278</v>
      </c>
      <c r="BJ533" s="139" t="s">
        <v>332</v>
      </c>
      <c r="BK533" s="143" t="s">
        <v>280</v>
      </c>
      <c r="BL533" s="122">
        <v>211</v>
      </c>
      <c r="BM533" s="141">
        <v>46051</v>
      </c>
      <c r="BN533" s="156">
        <v>340533542</v>
      </c>
      <c r="BO533" s="139">
        <v>635</v>
      </c>
      <c r="BP533" s="141">
        <v>46051</v>
      </c>
      <c r="BQ533" s="153">
        <v>13357807</v>
      </c>
      <c r="CS533" s="147" t="s">
        <v>2636</v>
      </c>
      <c r="CT533" s="149">
        <v>31949877</v>
      </c>
      <c r="CU533" s="139">
        <v>205</v>
      </c>
      <c r="CV533" s="139" t="s">
        <v>2637</v>
      </c>
      <c r="CY533" s="143">
        <v>8211</v>
      </c>
      <c r="CZ533" s="143" t="s">
        <v>290</v>
      </c>
      <c r="DA533" s="318">
        <f t="shared" si="27"/>
        <v>13357807</v>
      </c>
      <c r="DB533" s="319">
        <f t="shared" si="28"/>
        <v>0</v>
      </c>
      <c r="DC533" s="318">
        <f t="shared" si="29"/>
        <v>0</v>
      </c>
      <c r="DZ533" s="281" t="s">
        <v>2638</v>
      </c>
      <c r="EA533" s="207" t="s">
        <v>271</v>
      </c>
      <c r="EB533" s="154" t="e">
        <v>#N/A</v>
      </c>
      <c r="EC533" s="142" t="s">
        <v>288</v>
      </c>
    </row>
    <row r="534" spans="1:133" hidden="1" x14ac:dyDescent="0.3">
      <c r="A534" s="186"/>
      <c r="B534" s="186" t="s">
        <v>2639</v>
      </c>
      <c r="C534" s="243">
        <v>41240855</v>
      </c>
      <c r="D534" s="186" t="s">
        <v>2640</v>
      </c>
      <c r="E534" s="186" t="s">
        <v>292</v>
      </c>
      <c r="F534" s="186" t="s">
        <v>2641</v>
      </c>
      <c r="G534" s="187">
        <v>46051</v>
      </c>
      <c r="H534" s="340">
        <v>13357807</v>
      </c>
      <c r="I534" s="186" t="s">
        <v>2613</v>
      </c>
      <c r="J534" s="187">
        <v>46051</v>
      </c>
      <c r="K534" s="187">
        <v>46218</v>
      </c>
      <c r="L534" s="186" t="s">
        <v>288</v>
      </c>
      <c r="M534" s="186" t="s">
        <v>288</v>
      </c>
      <c r="N534" s="186" t="s">
        <v>288</v>
      </c>
      <c r="O534" s="122">
        <v>6</v>
      </c>
      <c r="P534" s="104">
        <v>2559580</v>
      </c>
      <c r="Q534" s="150">
        <v>46051</v>
      </c>
      <c r="R534" s="141">
        <v>46081</v>
      </c>
      <c r="S534" s="104">
        <v>2399606</v>
      </c>
      <c r="T534" s="101">
        <v>46082</v>
      </c>
      <c r="U534" s="101">
        <v>46112</v>
      </c>
      <c r="V534" s="104">
        <v>2399606</v>
      </c>
      <c r="W534" s="141">
        <v>46113</v>
      </c>
      <c r="X534" s="141">
        <v>46142</v>
      </c>
      <c r="Y534" s="104">
        <v>2399606</v>
      </c>
      <c r="Z534" s="141">
        <v>46143</v>
      </c>
      <c r="AA534" s="141">
        <v>46173</v>
      </c>
      <c r="AB534" s="104">
        <v>2399606</v>
      </c>
      <c r="AC534" s="141">
        <v>46174</v>
      </c>
      <c r="AD534" s="141">
        <v>46203</v>
      </c>
      <c r="AE534" s="104">
        <v>1199803</v>
      </c>
      <c r="AF534" s="141">
        <v>46204</v>
      </c>
      <c r="AG534" s="141">
        <v>46218</v>
      </c>
      <c r="AH534" s="104"/>
      <c r="AI534" s="283"/>
      <c r="AJ534" s="150"/>
      <c r="AK534" s="104"/>
      <c r="AL534" s="151"/>
      <c r="AM534" s="151"/>
      <c r="AN534" s="104"/>
      <c r="AO534" s="122"/>
      <c r="AP534" s="122"/>
      <c r="AQ534" s="104"/>
      <c r="AR534" s="122"/>
      <c r="AS534" s="122"/>
      <c r="AT534" s="102"/>
      <c r="AU534" s="122"/>
      <c r="AV534" s="122"/>
      <c r="BI534" s="143" t="s">
        <v>278</v>
      </c>
      <c r="BJ534" s="139" t="s">
        <v>332</v>
      </c>
      <c r="BK534" s="143" t="s">
        <v>280</v>
      </c>
      <c r="BL534" s="122">
        <v>211</v>
      </c>
      <c r="BM534" s="141">
        <v>46051</v>
      </c>
      <c r="BN534" s="156">
        <v>340533542</v>
      </c>
      <c r="BO534" s="139">
        <v>637</v>
      </c>
      <c r="BP534" s="141">
        <v>46051</v>
      </c>
      <c r="BQ534" s="153">
        <v>13357807</v>
      </c>
      <c r="CS534" s="147" t="s">
        <v>2642</v>
      </c>
      <c r="CT534" s="149">
        <v>41240855</v>
      </c>
      <c r="CU534" s="139">
        <v>205</v>
      </c>
      <c r="CV534" s="139" t="s">
        <v>2637</v>
      </c>
      <c r="CY534" s="143">
        <v>8211</v>
      </c>
      <c r="CZ534" s="143" t="s">
        <v>290</v>
      </c>
      <c r="DA534" s="318">
        <f t="shared" si="27"/>
        <v>13357807</v>
      </c>
      <c r="DB534" s="319">
        <f t="shared" si="28"/>
        <v>0</v>
      </c>
      <c r="DC534" s="318">
        <f t="shared" si="29"/>
        <v>0</v>
      </c>
      <c r="DZ534" s="281" t="s">
        <v>2643</v>
      </c>
      <c r="EA534" s="207" t="s">
        <v>271</v>
      </c>
      <c r="EB534" s="154" t="e">
        <v>#N/A</v>
      </c>
      <c r="EC534" s="142" t="s">
        <v>288</v>
      </c>
    </row>
    <row r="535" spans="1:133" hidden="1" x14ac:dyDescent="0.3">
      <c r="A535" s="186"/>
      <c r="B535" s="186" t="s">
        <v>2648</v>
      </c>
      <c r="C535" s="243">
        <v>1121961568</v>
      </c>
      <c r="D535" s="186" t="s">
        <v>2649</v>
      </c>
      <c r="E535" s="186" t="s">
        <v>291</v>
      </c>
      <c r="F535" s="186" t="s">
        <v>960</v>
      </c>
      <c r="G535" s="187">
        <v>46051</v>
      </c>
      <c r="H535" s="340">
        <v>12993228</v>
      </c>
      <c r="I535" s="186" t="s">
        <v>2629</v>
      </c>
      <c r="J535" s="187">
        <v>46051</v>
      </c>
      <c r="K535" s="187">
        <v>46179</v>
      </c>
      <c r="L535" s="186" t="s">
        <v>288</v>
      </c>
      <c r="M535" s="186" t="s">
        <v>288</v>
      </c>
      <c r="N535" s="186" t="s">
        <v>288</v>
      </c>
      <c r="O535" s="122">
        <v>5</v>
      </c>
      <c r="P535" s="104">
        <v>3323849</v>
      </c>
      <c r="Q535" s="150">
        <v>46051</v>
      </c>
      <c r="R535" s="141">
        <v>46081</v>
      </c>
      <c r="S535" s="104">
        <v>3021681</v>
      </c>
      <c r="T535" s="101">
        <v>46082</v>
      </c>
      <c r="U535" s="101">
        <v>46112</v>
      </c>
      <c r="V535" s="104">
        <v>3021681</v>
      </c>
      <c r="W535" s="141">
        <v>46113</v>
      </c>
      <c r="X535" s="141">
        <v>46142</v>
      </c>
      <c r="Y535" s="104">
        <v>3021681</v>
      </c>
      <c r="Z535" s="141">
        <v>46143</v>
      </c>
      <c r="AA535" s="141">
        <v>46173</v>
      </c>
      <c r="AB535" s="104">
        <v>604336</v>
      </c>
      <c r="AC535" s="141">
        <v>46174</v>
      </c>
      <c r="AD535" s="141">
        <v>46179</v>
      </c>
      <c r="AE535" s="104"/>
      <c r="AF535" s="141"/>
      <c r="AG535" s="141"/>
      <c r="AH535" s="104"/>
      <c r="AI535" s="283"/>
      <c r="AJ535" s="150"/>
      <c r="AK535" s="104"/>
      <c r="AL535" s="151"/>
      <c r="AM535" s="151"/>
      <c r="AN535" s="104"/>
      <c r="AO535" s="122"/>
      <c r="AP535" s="122"/>
      <c r="AQ535" s="104"/>
      <c r="AR535" s="122"/>
      <c r="AS535" s="122"/>
      <c r="AT535" s="102"/>
      <c r="AU535" s="122"/>
      <c r="AV535" s="122"/>
      <c r="BI535" s="143" t="s">
        <v>278</v>
      </c>
      <c r="BJ535" s="139" t="s">
        <v>332</v>
      </c>
      <c r="BK535" s="143" t="s">
        <v>280</v>
      </c>
      <c r="BL535" s="122">
        <v>211</v>
      </c>
      <c r="BM535" s="141">
        <v>46051</v>
      </c>
      <c r="BN535" s="156">
        <v>340533542</v>
      </c>
      <c r="BO535" s="139">
        <v>655</v>
      </c>
      <c r="BP535" s="141">
        <v>46051</v>
      </c>
      <c r="BQ535" s="153">
        <v>12993228</v>
      </c>
      <c r="CS535" s="147" t="s">
        <v>2650</v>
      </c>
      <c r="CT535" s="148">
        <v>1121961568.4000001</v>
      </c>
      <c r="CU535" s="139">
        <v>205</v>
      </c>
      <c r="CV535" s="139" t="s">
        <v>1056</v>
      </c>
      <c r="CY535" s="143">
        <v>8299</v>
      </c>
      <c r="CZ535" s="143" t="s">
        <v>290</v>
      </c>
      <c r="DA535" s="318">
        <f t="shared" si="27"/>
        <v>12993228</v>
      </c>
      <c r="DB535" s="319">
        <f t="shared" si="28"/>
        <v>0</v>
      </c>
      <c r="DC535" s="318">
        <f t="shared" si="29"/>
        <v>0</v>
      </c>
      <c r="DZ535" s="281" t="s">
        <v>2651</v>
      </c>
      <c r="EA535" s="207" t="s">
        <v>271</v>
      </c>
      <c r="EB535" s="154" t="e">
        <v>#N/A</v>
      </c>
      <c r="EC535" s="142" t="s">
        <v>288</v>
      </c>
    </row>
    <row r="536" spans="1:133" hidden="1" x14ac:dyDescent="0.3">
      <c r="A536" s="341"/>
      <c r="B536" s="186" t="s">
        <v>2652</v>
      </c>
      <c r="C536" s="243">
        <v>79943834</v>
      </c>
      <c r="D536" s="186" t="s">
        <v>2653</v>
      </c>
      <c r="E536" s="186" t="s">
        <v>291</v>
      </c>
      <c r="F536" s="186" t="s">
        <v>960</v>
      </c>
      <c r="G536" s="187">
        <v>46051</v>
      </c>
      <c r="H536" s="340">
        <v>14567011</v>
      </c>
      <c r="I536" s="186" t="s">
        <v>2629</v>
      </c>
      <c r="J536" s="187">
        <v>46051</v>
      </c>
      <c r="K536" s="187">
        <v>46179</v>
      </c>
      <c r="L536" s="186" t="s">
        <v>288</v>
      </c>
      <c r="M536" s="186" t="s">
        <v>288</v>
      </c>
      <c r="N536" s="186" t="s">
        <v>288</v>
      </c>
      <c r="O536" s="122">
        <v>5</v>
      </c>
      <c r="P536" s="104">
        <v>3726445</v>
      </c>
      <c r="Q536" s="150">
        <v>46051</v>
      </c>
      <c r="R536" s="141">
        <v>46081</v>
      </c>
      <c r="S536" s="104">
        <v>3387677</v>
      </c>
      <c r="T536" s="101">
        <v>46082</v>
      </c>
      <c r="U536" s="101">
        <v>46112</v>
      </c>
      <c r="V536" s="104">
        <v>3387677</v>
      </c>
      <c r="W536" s="141">
        <v>46113</v>
      </c>
      <c r="X536" s="141">
        <v>46142</v>
      </c>
      <c r="Y536" s="104">
        <v>3387677</v>
      </c>
      <c r="Z536" s="141">
        <v>46143</v>
      </c>
      <c r="AA536" s="141">
        <v>46173</v>
      </c>
      <c r="AB536" s="104">
        <v>677535</v>
      </c>
      <c r="AC536" s="141">
        <v>46174</v>
      </c>
      <c r="AD536" s="141">
        <v>46179</v>
      </c>
      <c r="AE536" s="104"/>
      <c r="AF536" s="141"/>
      <c r="AG536" s="141"/>
      <c r="AH536" s="104"/>
      <c r="AI536" s="283"/>
      <c r="AJ536" s="150"/>
      <c r="AK536" s="104"/>
      <c r="AL536" s="151"/>
      <c r="AM536" s="151"/>
      <c r="AN536" s="104"/>
      <c r="AO536" s="338"/>
      <c r="AP536" s="122"/>
      <c r="AQ536" s="104"/>
      <c r="AR536" s="338"/>
      <c r="AS536" s="122"/>
      <c r="AT536" s="102"/>
      <c r="AU536" s="122"/>
      <c r="AV536" s="122"/>
      <c r="BI536" s="143" t="s">
        <v>278</v>
      </c>
      <c r="BJ536" s="139" t="s">
        <v>332</v>
      </c>
      <c r="BK536" s="143" t="s">
        <v>280</v>
      </c>
      <c r="BL536" s="122">
        <v>211</v>
      </c>
      <c r="BM536" s="141">
        <v>46051</v>
      </c>
      <c r="BN536" s="156">
        <v>340533542</v>
      </c>
      <c r="BO536" s="139">
        <v>640</v>
      </c>
      <c r="BP536" s="141">
        <v>46051</v>
      </c>
      <c r="BQ536" s="153">
        <v>14567011</v>
      </c>
      <c r="CS536" s="147" t="s">
        <v>2654</v>
      </c>
      <c r="CT536" s="148">
        <v>79943834</v>
      </c>
      <c r="CU536" s="139">
        <v>205</v>
      </c>
      <c r="CV536" s="139" t="s">
        <v>1056</v>
      </c>
      <c r="CY536" s="143">
        <v>7500</v>
      </c>
      <c r="CZ536" s="143" t="s">
        <v>290</v>
      </c>
      <c r="DA536" s="318">
        <f t="shared" si="27"/>
        <v>14567011</v>
      </c>
      <c r="DB536" s="319">
        <f t="shared" si="28"/>
        <v>0</v>
      </c>
      <c r="DC536" s="318">
        <f t="shared" si="29"/>
        <v>0</v>
      </c>
      <c r="DZ536" s="281" t="s">
        <v>2655</v>
      </c>
      <c r="EA536" s="207" t="s">
        <v>271</v>
      </c>
      <c r="EB536" s="154" t="e">
        <v>#N/A</v>
      </c>
      <c r="EC536" s="142" t="s">
        <v>288</v>
      </c>
    </row>
    <row r="537" spans="1:133" hidden="1" x14ac:dyDescent="0.3">
      <c r="A537" s="186"/>
      <c r="B537" s="186" t="s">
        <v>2656</v>
      </c>
      <c r="C537" s="243">
        <v>1121959205</v>
      </c>
      <c r="D537" s="186" t="s">
        <v>2657</v>
      </c>
      <c r="E537" s="186" t="s">
        <v>291</v>
      </c>
      <c r="F537" s="186" t="s">
        <v>960</v>
      </c>
      <c r="G537" s="187">
        <v>46051</v>
      </c>
      <c r="H537" s="340">
        <v>12993228</v>
      </c>
      <c r="I537" s="186" t="s">
        <v>2629</v>
      </c>
      <c r="J537" s="187">
        <v>46051</v>
      </c>
      <c r="K537" s="187">
        <v>46179</v>
      </c>
      <c r="L537" s="186" t="s">
        <v>288</v>
      </c>
      <c r="M537" s="186" t="s">
        <v>288</v>
      </c>
      <c r="N537" s="186" t="s">
        <v>288</v>
      </c>
      <c r="O537" s="122">
        <v>5</v>
      </c>
      <c r="P537" s="104">
        <v>3323849</v>
      </c>
      <c r="Q537" s="150">
        <v>46051</v>
      </c>
      <c r="R537" s="141">
        <v>46081</v>
      </c>
      <c r="S537" s="104">
        <v>3021681</v>
      </c>
      <c r="T537" s="101">
        <v>46082</v>
      </c>
      <c r="U537" s="101">
        <v>46112</v>
      </c>
      <c r="V537" s="104">
        <v>3021681</v>
      </c>
      <c r="W537" s="141">
        <v>46113</v>
      </c>
      <c r="X537" s="141">
        <v>46142</v>
      </c>
      <c r="Y537" s="104">
        <v>3021681</v>
      </c>
      <c r="Z537" s="141">
        <v>46143</v>
      </c>
      <c r="AA537" s="141">
        <v>46173</v>
      </c>
      <c r="AB537" s="104">
        <v>604336</v>
      </c>
      <c r="AC537" s="141">
        <v>46174</v>
      </c>
      <c r="AD537" s="141">
        <v>46179</v>
      </c>
      <c r="AE537" s="104"/>
      <c r="AF537" s="141"/>
      <c r="AG537" s="141"/>
      <c r="AH537" s="104"/>
      <c r="AI537" s="283"/>
      <c r="AJ537" s="150"/>
      <c r="AK537" s="104"/>
      <c r="AL537" s="151"/>
      <c r="AM537" s="151"/>
      <c r="AN537" s="104"/>
      <c r="AO537" s="122"/>
      <c r="AP537" s="122"/>
      <c r="AQ537" s="104"/>
      <c r="AR537" s="122"/>
      <c r="AS537" s="122"/>
      <c r="AT537" s="102"/>
      <c r="AU537" s="122"/>
      <c r="AV537" s="122"/>
      <c r="BI537" s="143" t="s">
        <v>278</v>
      </c>
      <c r="BJ537" s="139" t="s">
        <v>332</v>
      </c>
      <c r="BK537" s="143" t="s">
        <v>280</v>
      </c>
      <c r="BL537" s="122">
        <v>211</v>
      </c>
      <c r="BM537" s="141">
        <v>46051</v>
      </c>
      <c r="BN537" s="156">
        <v>340533542</v>
      </c>
      <c r="BO537" s="139">
        <v>654</v>
      </c>
      <c r="BP537" s="141">
        <v>46051</v>
      </c>
      <c r="BQ537" s="153">
        <v>12993228</v>
      </c>
      <c r="CS537" s="147" t="s">
        <v>2650</v>
      </c>
      <c r="CT537" s="148">
        <v>1121959205</v>
      </c>
      <c r="CU537" s="139">
        <v>205</v>
      </c>
      <c r="CV537" s="139" t="s">
        <v>1056</v>
      </c>
      <c r="CY537" s="143">
        <v>8299</v>
      </c>
      <c r="CZ537" s="143" t="s">
        <v>290</v>
      </c>
      <c r="DA537" s="318">
        <f t="shared" si="27"/>
        <v>12993228</v>
      </c>
      <c r="DB537" s="319">
        <f t="shared" si="28"/>
        <v>0</v>
      </c>
      <c r="DC537" s="318">
        <f t="shared" si="29"/>
        <v>0</v>
      </c>
      <c r="DZ537" s="281" t="s">
        <v>2658</v>
      </c>
      <c r="EA537" s="160" t="s">
        <v>271</v>
      </c>
      <c r="EB537" s="154" t="e">
        <v>#N/A</v>
      </c>
      <c r="EC537" s="142" t="s">
        <v>288</v>
      </c>
    </row>
    <row r="538" spans="1:133" hidden="1" x14ac:dyDescent="0.3">
      <c r="A538" s="186"/>
      <c r="B538" s="186" t="s">
        <v>2659</v>
      </c>
      <c r="C538" s="282">
        <v>1121852835</v>
      </c>
      <c r="D538" s="242" t="s">
        <v>2660</v>
      </c>
      <c r="E538" s="186" t="s">
        <v>292</v>
      </c>
      <c r="F538" s="186" t="s">
        <v>2661</v>
      </c>
      <c r="G538" s="187">
        <v>46051</v>
      </c>
      <c r="H538" s="340">
        <v>11118174</v>
      </c>
      <c r="I538" s="186" t="s">
        <v>2624</v>
      </c>
      <c r="J538" s="187">
        <v>46051</v>
      </c>
      <c r="K538" s="187">
        <v>46189</v>
      </c>
      <c r="L538" s="186" t="s">
        <v>288</v>
      </c>
      <c r="M538" s="186" t="s">
        <v>288</v>
      </c>
      <c r="N538" s="186" t="s">
        <v>288</v>
      </c>
      <c r="O538" s="122">
        <v>5</v>
      </c>
      <c r="P538" s="104">
        <v>2639567</v>
      </c>
      <c r="Q538" s="150">
        <v>46051</v>
      </c>
      <c r="R538" s="141">
        <v>46081</v>
      </c>
      <c r="S538" s="104">
        <v>2399606</v>
      </c>
      <c r="T538" s="101">
        <v>46082</v>
      </c>
      <c r="U538" s="101">
        <v>46112</v>
      </c>
      <c r="V538" s="104">
        <v>2399606</v>
      </c>
      <c r="W538" s="141">
        <v>46113</v>
      </c>
      <c r="X538" s="141">
        <v>46142</v>
      </c>
      <c r="Y538" s="104">
        <v>2399606</v>
      </c>
      <c r="Z538" s="141">
        <v>46143</v>
      </c>
      <c r="AA538" s="141">
        <v>46173</v>
      </c>
      <c r="AB538" s="104">
        <v>1279789</v>
      </c>
      <c r="AC538" s="141">
        <v>46174</v>
      </c>
      <c r="AD538" s="141">
        <v>46189</v>
      </c>
      <c r="AE538" s="104"/>
      <c r="AF538" s="141"/>
      <c r="AG538" s="141"/>
      <c r="AH538" s="104"/>
      <c r="AI538" s="283"/>
      <c r="AJ538" s="150"/>
      <c r="AK538" s="104"/>
      <c r="AL538" s="151"/>
      <c r="AM538" s="151"/>
      <c r="AN538" s="104"/>
      <c r="AO538" s="101"/>
      <c r="AP538" s="122"/>
      <c r="AQ538" s="104"/>
      <c r="AR538" s="101"/>
      <c r="AS538" s="101"/>
      <c r="AT538" s="102"/>
      <c r="AU538" s="122"/>
      <c r="AV538" s="122"/>
      <c r="BI538" s="143" t="s">
        <v>278</v>
      </c>
      <c r="BJ538" s="139" t="s">
        <v>332</v>
      </c>
      <c r="BK538" s="143" t="s">
        <v>280</v>
      </c>
      <c r="BL538" s="122">
        <v>211</v>
      </c>
      <c r="BM538" s="141">
        <v>46051</v>
      </c>
      <c r="BN538" s="156">
        <v>340533542</v>
      </c>
      <c r="BO538" s="139">
        <v>649</v>
      </c>
      <c r="BP538" s="141">
        <v>46051</v>
      </c>
      <c r="BQ538" s="153">
        <v>11118174</v>
      </c>
      <c r="CS538" s="147" t="s">
        <v>2662</v>
      </c>
      <c r="CT538" s="148">
        <v>1121852835</v>
      </c>
      <c r="CU538" s="139">
        <v>189</v>
      </c>
      <c r="CV538" s="139" t="s">
        <v>2663</v>
      </c>
      <c r="CY538" s="145">
        <v>7490</v>
      </c>
      <c r="CZ538" s="140" t="s">
        <v>290</v>
      </c>
      <c r="DA538" s="318">
        <f t="shared" si="27"/>
        <v>11118174</v>
      </c>
      <c r="DB538" s="319">
        <f t="shared" si="28"/>
        <v>0</v>
      </c>
      <c r="DC538" s="318">
        <f t="shared" si="29"/>
        <v>0</v>
      </c>
      <c r="DZ538" s="281" t="s">
        <v>2664</v>
      </c>
      <c r="EA538" s="207" t="s">
        <v>273</v>
      </c>
      <c r="EB538" s="154" t="e">
        <v>#N/A</v>
      </c>
      <c r="EC538" s="142" t="s">
        <v>288</v>
      </c>
    </row>
    <row r="539" spans="1:133" hidden="1" x14ac:dyDescent="0.3">
      <c r="A539" s="186"/>
      <c r="B539" s="186" t="s">
        <v>2665</v>
      </c>
      <c r="C539" s="243">
        <v>1121953652</v>
      </c>
      <c r="D539" s="186" t="s">
        <v>2666</v>
      </c>
      <c r="E539" s="186" t="s">
        <v>292</v>
      </c>
      <c r="F539" s="186" t="s">
        <v>2667</v>
      </c>
      <c r="G539" s="187">
        <v>46051</v>
      </c>
      <c r="H539" s="340">
        <v>11118174</v>
      </c>
      <c r="I539" s="186" t="s">
        <v>2624</v>
      </c>
      <c r="J539" s="187">
        <v>46051</v>
      </c>
      <c r="K539" s="187">
        <v>46189</v>
      </c>
      <c r="L539" s="186" t="s">
        <v>288</v>
      </c>
      <c r="M539" s="186" t="s">
        <v>288</v>
      </c>
      <c r="N539" s="186" t="s">
        <v>288</v>
      </c>
      <c r="O539" s="122">
        <v>5</v>
      </c>
      <c r="P539" s="104">
        <v>2639567</v>
      </c>
      <c r="Q539" s="150">
        <v>46051</v>
      </c>
      <c r="R539" s="141">
        <v>46081</v>
      </c>
      <c r="S539" s="104">
        <v>2399606</v>
      </c>
      <c r="T539" s="101">
        <v>46082</v>
      </c>
      <c r="U539" s="101">
        <v>46112</v>
      </c>
      <c r="V539" s="104">
        <v>2399606</v>
      </c>
      <c r="W539" s="141">
        <v>46113</v>
      </c>
      <c r="X539" s="141">
        <v>46142</v>
      </c>
      <c r="Y539" s="104">
        <v>2399606</v>
      </c>
      <c r="Z539" s="141">
        <v>46143</v>
      </c>
      <c r="AA539" s="141">
        <v>46173</v>
      </c>
      <c r="AB539" s="104">
        <v>1279789</v>
      </c>
      <c r="AC539" s="141">
        <v>46174</v>
      </c>
      <c r="AD539" s="141">
        <v>46189</v>
      </c>
      <c r="AE539" s="104"/>
      <c r="AF539" s="141"/>
      <c r="AG539" s="141"/>
      <c r="AH539" s="104"/>
      <c r="AI539" s="283"/>
      <c r="AJ539" s="150"/>
      <c r="AK539" s="104"/>
      <c r="AL539" s="151"/>
      <c r="AM539" s="151"/>
      <c r="AN539" s="104"/>
      <c r="AO539" s="140"/>
      <c r="AP539" s="140"/>
      <c r="AQ539" s="104"/>
      <c r="AR539" s="140"/>
      <c r="AS539" s="140"/>
      <c r="AT539" s="102"/>
      <c r="AU539" s="122"/>
      <c r="AV539" s="122"/>
      <c r="BI539" s="143" t="s">
        <v>278</v>
      </c>
      <c r="BJ539" s="139" t="s">
        <v>332</v>
      </c>
      <c r="BK539" s="143" t="s">
        <v>280</v>
      </c>
      <c r="BL539" s="122">
        <v>211</v>
      </c>
      <c r="BM539" s="141">
        <v>46051</v>
      </c>
      <c r="BN539" s="156">
        <v>340533542</v>
      </c>
      <c r="BO539" s="139">
        <v>645</v>
      </c>
      <c r="BP539" s="141">
        <v>46051</v>
      </c>
      <c r="BQ539" s="153">
        <v>11118174</v>
      </c>
      <c r="CS539" s="147" t="s">
        <v>2668</v>
      </c>
      <c r="CT539" s="148">
        <v>1121953652</v>
      </c>
      <c r="CU539" s="139">
        <v>251</v>
      </c>
      <c r="CV539" s="139" t="s">
        <v>2669</v>
      </c>
      <c r="CY539" s="145">
        <v>7490</v>
      </c>
      <c r="CZ539" s="140" t="s">
        <v>290</v>
      </c>
      <c r="DA539" s="318">
        <f t="shared" si="27"/>
        <v>11118174</v>
      </c>
      <c r="DB539" s="319">
        <f t="shared" si="28"/>
        <v>0</v>
      </c>
      <c r="DC539" s="318">
        <f t="shared" si="29"/>
        <v>0</v>
      </c>
      <c r="DZ539" s="281" t="s">
        <v>2670</v>
      </c>
      <c r="EA539" s="207" t="s">
        <v>273</v>
      </c>
      <c r="EB539" s="154" t="e">
        <v>#N/A</v>
      </c>
      <c r="EC539" s="142" t="s">
        <v>288</v>
      </c>
    </row>
    <row r="540" spans="1:133" hidden="1" x14ac:dyDescent="0.3">
      <c r="A540" s="186"/>
      <c r="B540" s="186" t="s">
        <v>2671</v>
      </c>
      <c r="C540" s="243">
        <v>1192794857</v>
      </c>
      <c r="D540" s="186" t="s">
        <v>2672</v>
      </c>
      <c r="E540" s="186" t="s">
        <v>292</v>
      </c>
      <c r="F540" s="186" t="s">
        <v>979</v>
      </c>
      <c r="G540" s="187">
        <v>46051</v>
      </c>
      <c r="H540" s="340">
        <v>10318306</v>
      </c>
      <c r="I540" s="186" t="s">
        <v>2629</v>
      </c>
      <c r="J540" s="187">
        <v>46051</v>
      </c>
      <c r="K540" s="187">
        <v>46179</v>
      </c>
      <c r="L540" s="186" t="s">
        <v>288</v>
      </c>
      <c r="M540" s="186" t="s">
        <v>288</v>
      </c>
      <c r="N540" s="186" t="s">
        <v>288</v>
      </c>
      <c r="O540" s="122">
        <v>5</v>
      </c>
      <c r="P540" s="104">
        <v>2639567</v>
      </c>
      <c r="Q540" s="150">
        <v>46051</v>
      </c>
      <c r="R540" s="141">
        <v>46081</v>
      </c>
      <c r="S540" s="104">
        <v>2399606</v>
      </c>
      <c r="T540" s="101">
        <v>46082</v>
      </c>
      <c r="U540" s="101">
        <v>46112</v>
      </c>
      <c r="V540" s="104">
        <v>2399606</v>
      </c>
      <c r="W540" s="141">
        <v>46113</v>
      </c>
      <c r="X540" s="141">
        <v>46142</v>
      </c>
      <c r="Y540" s="104">
        <v>2399606</v>
      </c>
      <c r="Z540" s="141">
        <v>46143</v>
      </c>
      <c r="AA540" s="141">
        <v>46173</v>
      </c>
      <c r="AB540" s="104">
        <v>479921</v>
      </c>
      <c r="AC540" s="141">
        <v>46174</v>
      </c>
      <c r="AD540" s="141">
        <v>46179</v>
      </c>
      <c r="AE540" s="104"/>
      <c r="AF540" s="141"/>
      <c r="AG540" s="141"/>
      <c r="AH540" s="104"/>
      <c r="AI540" s="283"/>
      <c r="AJ540" s="150"/>
      <c r="AK540" s="104"/>
      <c r="AL540" s="151"/>
      <c r="AM540" s="151"/>
      <c r="AN540" s="104"/>
      <c r="AO540" s="122"/>
      <c r="AP540" s="122"/>
      <c r="AQ540" s="104"/>
      <c r="AR540" s="122"/>
      <c r="AS540" s="122"/>
      <c r="AT540" s="102"/>
      <c r="AU540" s="122"/>
      <c r="AV540" s="122"/>
      <c r="BI540" s="143" t="s">
        <v>278</v>
      </c>
      <c r="BJ540" s="139" t="s">
        <v>332</v>
      </c>
      <c r="BK540" s="143" t="s">
        <v>280</v>
      </c>
      <c r="BL540" s="122">
        <v>211</v>
      </c>
      <c r="BM540" s="141">
        <v>46051</v>
      </c>
      <c r="BN540" s="156">
        <v>340533542</v>
      </c>
      <c r="BO540" s="139">
        <v>658</v>
      </c>
      <c r="BP540" s="141">
        <v>46051</v>
      </c>
      <c r="BQ540" s="153">
        <v>10318306</v>
      </c>
      <c r="CS540" s="147" t="s">
        <v>1044</v>
      </c>
      <c r="CT540" s="200">
        <v>1192794857</v>
      </c>
      <c r="CU540" s="139">
        <v>251</v>
      </c>
      <c r="CV540" s="139" t="s">
        <v>2192</v>
      </c>
      <c r="CY540" s="145">
        <v>7490</v>
      </c>
      <c r="CZ540" s="140" t="s">
        <v>290</v>
      </c>
      <c r="DA540" s="318">
        <f t="shared" si="27"/>
        <v>10318306</v>
      </c>
      <c r="DB540" s="319">
        <f t="shared" si="28"/>
        <v>0</v>
      </c>
      <c r="DC540" s="318">
        <f t="shared" si="29"/>
        <v>0</v>
      </c>
      <c r="DZ540" s="281" t="s">
        <v>2673</v>
      </c>
      <c r="EA540" s="207" t="s">
        <v>273</v>
      </c>
      <c r="EB540" s="154" t="e">
        <v>#N/A</v>
      </c>
      <c r="EC540" s="142" t="s">
        <v>288</v>
      </c>
    </row>
    <row r="541" spans="1:133" hidden="1" x14ac:dyDescent="0.3">
      <c r="A541" s="341" t="s">
        <v>3036</v>
      </c>
      <c r="B541" s="186" t="s">
        <v>2674</v>
      </c>
      <c r="C541" s="243">
        <v>1121829934</v>
      </c>
      <c r="D541" s="186" t="s">
        <v>2675</v>
      </c>
      <c r="E541" s="186" t="s">
        <v>291</v>
      </c>
      <c r="F541" s="186" t="s">
        <v>2676</v>
      </c>
      <c r="G541" s="187">
        <v>46051</v>
      </c>
      <c r="H541" s="340">
        <v>14327054</v>
      </c>
      <c r="I541" s="186" t="s">
        <v>2677</v>
      </c>
      <c r="J541" s="187">
        <v>46051</v>
      </c>
      <c r="K541" s="187">
        <v>46155</v>
      </c>
      <c r="L541" s="186" t="s">
        <v>288</v>
      </c>
      <c r="M541" s="186" t="s">
        <v>288</v>
      </c>
      <c r="N541" s="186" t="s">
        <v>288</v>
      </c>
      <c r="O541" s="122">
        <v>5</v>
      </c>
      <c r="P541" s="104">
        <v>4366340</v>
      </c>
      <c r="Q541" s="150">
        <v>46051</v>
      </c>
      <c r="R541" s="141">
        <v>46081</v>
      </c>
      <c r="S541" s="104">
        <v>1637378</v>
      </c>
      <c r="T541" s="101">
        <v>46082</v>
      </c>
      <c r="U541" s="101">
        <v>46093</v>
      </c>
      <c r="V541" s="104">
        <v>2865411</v>
      </c>
      <c r="W541" s="141">
        <v>46122</v>
      </c>
      <c r="X541" s="141">
        <v>46142</v>
      </c>
      <c r="Y541" s="104">
        <v>4093444</v>
      </c>
      <c r="Z541" s="141">
        <v>46143</v>
      </c>
      <c r="AA541" s="141">
        <v>46173</v>
      </c>
      <c r="AB541" s="104">
        <v>1364481</v>
      </c>
      <c r="AC541" s="141">
        <v>46174</v>
      </c>
      <c r="AD541" s="141">
        <v>46183</v>
      </c>
      <c r="AE541" s="104"/>
      <c r="AF541" s="141"/>
      <c r="AG541" s="141"/>
      <c r="AH541" s="104"/>
      <c r="AI541" s="283"/>
      <c r="AJ541" s="150"/>
      <c r="AK541" s="104"/>
      <c r="AL541" s="151"/>
      <c r="AM541" s="151"/>
      <c r="AN541" s="104"/>
      <c r="AO541" s="151"/>
      <c r="AP541" s="151"/>
      <c r="AQ541" s="104"/>
      <c r="AR541" s="151"/>
      <c r="AS541" s="151"/>
      <c r="AT541" s="102"/>
      <c r="AU541" s="151"/>
      <c r="AV541" s="151"/>
      <c r="BI541" s="138" t="s">
        <v>282</v>
      </c>
      <c r="BJ541" s="139" t="s">
        <v>1242</v>
      </c>
      <c r="BK541" s="138" t="s">
        <v>1182</v>
      </c>
      <c r="BL541" s="122">
        <v>211</v>
      </c>
      <c r="BM541" s="141">
        <v>46051</v>
      </c>
      <c r="BN541" s="156">
        <v>340533542</v>
      </c>
      <c r="BO541" s="139">
        <v>657</v>
      </c>
      <c r="BP541" s="141">
        <v>46051</v>
      </c>
      <c r="BQ541" s="153">
        <v>14327054</v>
      </c>
      <c r="CK541" s="139">
        <v>1</v>
      </c>
      <c r="CL541" s="154">
        <v>46094</v>
      </c>
      <c r="CM541" s="139">
        <v>1</v>
      </c>
      <c r="CN541" s="154">
        <v>46122</v>
      </c>
      <c r="CO541" s="154">
        <v>46183</v>
      </c>
      <c r="CP541" s="154">
        <v>46183</v>
      </c>
      <c r="CS541" s="147" t="s">
        <v>2678</v>
      </c>
      <c r="CT541" s="99">
        <v>1121829934.3</v>
      </c>
      <c r="CU541" s="139">
        <v>347</v>
      </c>
      <c r="CV541" s="139" t="s">
        <v>799</v>
      </c>
      <c r="CY541" s="107">
        <v>7020</v>
      </c>
      <c r="CZ541" s="107" t="s">
        <v>289</v>
      </c>
      <c r="DA541" s="318">
        <f t="shared" si="27"/>
        <v>14327054</v>
      </c>
      <c r="DB541" s="319">
        <f t="shared" si="28"/>
        <v>0</v>
      </c>
      <c r="DC541" s="318">
        <f t="shared" si="29"/>
        <v>0</v>
      </c>
      <c r="DZ541" s="140" t="s">
        <v>2679</v>
      </c>
      <c r="EA541" s="207"/>
      <c r="EB541" s="154" t="e">
        <v>#N/A</v>
      </c>
      <c r="EC541" s="142" t="s">
        <v>288</v>
      </c>
    </row>
    <row r="542" spans="1:133" hidden="1" x14ac:dyDescent="0.3">
      <c r="A542" s="342"/>
      <c r="B542" s="186" t="s">
        <v>2680</v>
      </c>
      <c r="C542" s="243">
        <v>1121839991</v>
      </c>
      <c r="D542" s="186" t="s">
        <v>2681</v>
      </c>
      <c r="E542" s="186" t="s">
        <v>292</v>
      </c>
      <c r="F542" s="242" t="s">
        <v>2682</v>
      </c>
      <c r="G542" s="187">
        <v>46051</v>
      </c>
      <c r="H542" s="340">
        <v>11118174</v>
      </c>
      <c r="I542" s="186" t="s">
        <v>2624</v>
      </c>
      <c r="J542" s="187">
        <v>46051</v>
      </c>
      <c r="K542" s="187">
        <v>46189</v>
      </c>
      <c r="L542" s="186" t="s">
        <v>288</v>
      </c>
      <c r="M542" s="186" t="s">
        <v>288</v>
      </c>
      <c r="N542" s="186" t="s">
        <v>288</v>
      </c>
      <c r="O542" s="122">
        <v>5</v>
      </c>
      <c r="P542" s="104">
        <v>2639567</v>
      </c>
      <c r="Q542" s="150">
        <v>46051</v>
      </c>
      <c r="R542" s="141">
        <v>46081</v>
      </c>
      <c r="S542" s="104">
        <v>2399606</v>
      </c>
      <c r="T542" s="101">
        <v>46082</v>
      </c>
      <c r="U542" s="101">
        <v>46112</v>
      </c>
      <c r="V542" s="104">
        <v>2399606</v>
      </c>
      <c r="W542" s="141">
        <v>46113</v>
      </c>
      <c r="X542" s="141">
        <v>46142</v>
      </c>
      <c r="Y542" s="104">
        <v>2399606</v>
      </c>
      <c r="Z542" s="141">
        <v>46143</v>
      </c>
      <c r="AA542" s="141">
        <v>46173</v>
      </c>
      <c r="AB542" s="104">
        <v>1279789</v>
      </c>
      <c r="AC542" s="141">
        <v>46174</v>
      </c>
      <c r="AD542" s="141">
        <v>46189</v>
      </c>
      <c r="AE542" s="104"/>
      <c r="AF542" s="141"/>
      <c r="AG542" s="141"/>
      <c r="AH542" s="104"/>
      <c r="AI542" s="283"/>
      <c r="AJ542" s="150"/>
      <c r="AK542" s="104"/>
      <c r="AL542" s="151"/>
      <c r="AM542" s="151"/>
      <c r="AN542" s="104"/>
      <c r="AO542" s="122"/>
      <c r="AP542" s="122"/>
      <c r="AQ542" s="104"/>
      <c r="AR542" s="122"/>
      <c r="AS542" s="122"/>
      <c r="AT542" s="102"/>
      <c r="AU542" s="122"/>
      <c r="AV542" s="139"/>
      <c r="BI542" s="143" t="s">
        <v>278</v>
      </c>
      <c r="BJ542" s="139" t="s">
        <v>332</v>
      </c>
      <c r="BK542" s="143" t="s">
        <v>280</v>
      </c>
      <c r="BL542" s="122">
        <v>211</v>
      </c>
      <c r="BM542" s="141">
        <v>46051</v>
      </c>
      <c r="BN542" s="156">
        <v>340533542</v>
      </c>
      <c r="BO542" s="139">
        <v>648</v>
      </c>
      <c r="BP542" s="141">
        <v>46051</v>
      </c>
      <c r="BQ542" s="153">
        <v>11118174</v>
      </c>
      <c r="CS542" s="133" t="s">
        <v>945</v>
      </c>
      <c r="CT542" s="149">
        <v>1121839991</v>
      </c>
      <c r="CU542" s="139">
        <v>231</v>
      </c>
      <c r="CV542" s="139" t="s">
        <v>2683</v>
      </c>
      <c r="CY542" s="143">
        <v>8299</v>
      </c>
      <c r="CZ542" s="143" t="s">
        <v>290</v>
      </c>
      <c r="DA542" s="318">
        <f t="shared" si="27"/>
        <v>11118174</v>
      </c>
      <c r="DB542" s="319">
        <f t="shared" si="28"/>
        <v>0</v>
      </c>
      <c r="DC542" s="318">
        <f t="shared" si="29"/>
        <v>0</v>
      </c>
      <c r="DZ542" s="281" t="s">
        <v>2684</v>
      </c>
      <c r="EA542" s="207" t="s">
        <v>282</v>
      </c>
      <c r="EB542" s="154" t="e">
        <v>#N/A</v>
      </c>
      <c r="EC542" s="142" t="s">
        <v>288</v>
      </c>
    </row>
    <row r="543" spans="1:133" hidden="1" x14ac:dyDescent="0.3">
      <c r="A543" s="186" t="s">
        <v>3011</v>
      </c>
      <c r="B543" s="186" t="s">
        <v>2685</v>
      </c>
      <c r="C543" s="243">
        <v>35898369</v>
      </c>
      <c r="D543" s="186" t="s">
        <v>2686</v>
      </c>
      <c r="E543" s="186" t="s">
        <v>292</v>
      </c>
      <c r="F543" s="186" t="s">
        <v>2687</v>
      </c>
      <c r="G543" s="187">
        <v>46051</v>
      </c>
      <c r="H543" s="340">
        <v>11118174</v>
      </c>
      <c r="I543" s="186" t="s">
        <v>2624</v>
      </c>
      <c r="J543" s="187">
        <v>46051</v>
      </c>
      <c r="K543" s="187">
        <v>46189</v>
      </c>
      <c r="L543" s="186" t="s">
        <v>288</v>
      </c>
      <c r="M543" s="186" t="s">
        <v>288</v>
      </c>
      <c r="N543" s="186" t="s">
        <v>288</v>
      </c>
      <c r="O543" s="122">
        <v>5</v>
      </c>
      <c r="P543" s="104">
        <v>2639567</v>
      </c>
      <c r="Q543" s="150">
        <v>46051</v>
      </c>
      <c r="R543" s="141">
        <v>46081</v>
      </c>
      <c r="S543" s="104">
        <v>239960</v>
      </c>
      <c r="T543" s="101">
        <v>46082</v>
      </c>
      <c r="U543" s="101">
        <v>46084</v>
      </c>
      <c r="V543" s="104"/>
      <c r="W543" s="141">
        <v>46113</v>
      </c>
      <c r="X543" s="141">
        <v>46142</v>
      </c>
      <c r="Y543" s="104"/>
      <c r="Z543" s="141">
        <v>46143</v>
      </c>
      <c r="AA543" s="141">
        <v>46173</v>
      </c>
      <c r="AB543" s="104"/>
      <c r="AC543" s="141">
        <v>46174</v>
      </c>
      <c r="AD543" s="141">
        <v>46189</v>
      </c>
      <c r="AE543" s="104"/>
      <c r="AF543" s="141"/>
      <c r="AG543" s="141"/>
      <c r="AH543" s="104"/>
      <c r="AI543" s="283"/>
      <c r="AJ543" s="150"/>
      <c r="AK543" s="104"/>
      <c r="AL543" s="151"/>
      <c r="AM543" s="151"/>
      <c r="AN543" s="104"/>
      <c r="AO543" s="122"/>
      <c r="AP543" s="122"/>
      <c r="AQ543" s="104"/>
      <c r="AR543" s="338"/>
      <c r="AS543" s="338"/>
      <c r="AT543" s="102"/>
      <c r="AU543" s="122"/>
      <c r="AV543" s="122"/>
      <c r="BI543" s="143" t="s">
        <v>278</v>
      </c>
      <c r="BJ543" s="139" t="s">
        <v>332</v>
      </c>
      <c r="BK543" s="143" t="s">
        <v>280</v>
      </c>
      <c r="BL543" s="122">
        <v>211</v>
      </c>
      <c r="BM543" s="141">
        <v>46051</v>
      </c>
      <c r="BN543" s="156">
        <v>340533542</v>
      </c>
      <c r="BO543" s="139">
        <v>636</v>
      </c>
      <c r="BP543" s="141">
        <v>46051</v>
      </c>
      <c r="BQ543" s="153">
        <v>11118174</v>
      </c>
      <c r="CS543" s="147" t="s">
        <v>2688</v>
      </c>
      <c r="CT543" s="149">
        <v>35898369</v>
      </c>
      <c r="CU543" s="139">
        <v>231</v>
      </c>
      <c r="CV543" s="139" t="s">
        <v>2689</v>
      </c>
      <c r="CY543" s="145">
        <v>7490</v>
      </c>
      <c r="CZ543" s="140" t="s">
        <v>290</v>
      </c>
      <c r="DA543" s="318">
        <f t="shared" si="27"/>
        <v>2879527</v>
      </c>
      <c r="DB543" s="319">
        <f t="shared" si="28"/>
        <v>8238647</v>
      </c>
      <c r="DC543" s="318">
        <f t="shared" si="29"/>
        <v>8238647</v>
      </c>
      <c r="DZ543" s="281" t="s">
        <v>2690</v>
      </c>
      <c r="EA543" s="207" t="s">
        <v>282</v>
      </c>
      <c r="EB543" s="154" t="e">
        <v>#N/A</v>
      </c>
      <c r="EC543" s="142" t="s">
        <v>288</v>
      </c>
    </row>
    <row r="544" spans="1:133" hidden="1" x14ac:dyDescent="0.3">
      <c r="A544" s="186"/>
      <c r="B544" s="186" t="s">
        <v>2691</v>
      </c>
      <c r="C544" s="243">
        <v>1006838635</v>
      </c>
      <c r="D544" s="186" t="s">
        <v>2692</v>
      </c>
      <c r="E544" s="186" t="s">
        <v>292</v>
      </c>
      <c r="F544" s="186" t="s">
        <v>2693</v>
      </c>
      <c r="G544" s="187">
        <v>46051</v>
      </c>
      <c r="H544" s="340">
        <v>11118174</v>
      </c>
      <c r="I544" s="186" t="s">
        <v>2624</v>
      </c>
      <c r="J544" s="187">
        <v>46051</v>
      </c>
      <c r="K544" s="187">
        <v>46189</v>
      </c>
      <c r="L544" s="186" t="s">
        <v>288</v>
      </c>
      <c r="M544" s="186" t="s">
        <v>288</v>
      </c>
      <c r="N544" s="186" t="s">
        <v>288</v>
      </c>
      <c r="O544" s="122">
        <v>5</v>
      </c>
      <c r="P544" s="104">
        <v>2639567</v>
      </c>
      <c r="Q544" s="150">
        <v>46051</v>
      </c>
      <c r="R544" s="141">
        <v>46081</v>
      </c>
      <c r="S544" s="104">
        <v>2399606</v>
      </c>
      <c r="T544" s="101">
        <v>46082</v>
      </c>
      <c r="U544" s="101">
        <v>46112</v>
      </c>
      <c r="V544" s="104">
        <v>2399606</v>
      </c>
      <c r="W544" s="141">
        <v>46113</v>
      </c>
      <c r="X544" s="141">
        <v>46142</v>
      </c>
      <c r="Y544" s="104">
        <v>2399606</v>
      </c>
      <c r="Z544" s="141">
        <v>46143</v>
      </c>
      <c r="AA544" s="141">
        <v>46173</v>
      </c>
      <c r="AB544" s="104">
        <v>1279789</v>
      </c>
      <c r="AC544" s="141">
        <v>46174</v>
      </c>
      <c r="AD544" s="141">
        <v>46189</v>
      </c>
      <c r="AE544" s="104"/>
      <c r="AF544" s="141"/>
      <c r="AG544" s="141"/>
      <c r="AH544" s="104"/>
      <c r="AI544" s="283"/>
      <c r="AJ544" s="150"/>
      <c r="AK544" s="104"/>
      <c r="AL544" s="151"/>
      <c r="AM544" s="151"/>
      <c r="AN544" s="104"/>
      <c r="AO544" s="140"/>
      <c r="AP544" s="140"/>
      <c r="AQ544" s="104"/>
      <c r="AR544" s="140"/>
      <c r="AS544" s="140"/>
      <c r="AT544" s="102"/>
      <c r="AU544" s="140"/>
      <c r="AV544" s="140"/>
      <c r="BI544" s="143" t="s">
        <v>278</v>
      </c>
      <c r="BJ544" s="139" t="s">
        <v>332</v>
      </c>
      <c r="BK544" s="143" t="s">
        <v>280</v>
      </c>
      <c r="BL544" s="122">
        <v>211</v>
      </c>
      <c r="BM544" s="141">
        <v>46051</v>
      </c>
      <c r="BN544" s="156">
        <v>340533542</v>
      </c>
      <c r="BO544" s="139">
        <v>642</v>
      </c>
      <c r="BP544" s="141">
        <v>46051</v>
      </c>
      <c r="BQ544" s="153">
        <v>11118174</v>
      </c>
      <c r="CS544" s="147" t="s">
        <v>2694</v>
      </c>
      <c r="CT544" s="148">
        <v>1006838635</v>
      </c>
      <c r="CU544" s="139">
        <v>218</v>
      </c>
      <c r="CV544" s="139" t="s">
        <v>930</v>
      </c>
      <c r="CY544" s="122">
        <v>8299</v>
      </c>
      <c r="CZ544" s="122" t="s">
        <v>290</v>
      </c>
      <c r="DA544" s="318">
        <f t="shared" si="27"/>
        <v>11118174</v>
      </c>
      <c r="DB544" s="319">
        <f t="shared" si="28"/>
        <v>0</v>
      </c>
      <c r="DC544" s="318">
        <f t="shared" si="29"/>
        <v>0</v>
      </c>
      <c r="DZ544" s="281" t="s">
        <v>2695</v>
      </c>
      <c r="EA544" s="207" t="s">
        <v>299</v>
      </c>
      <c r="EB544" s="154" t="e">
        <v>#N/A</v>
      </c>
      <c r="EC544" s="142" t="s">
        <v>288</v>
      </c>
    </row>
    <row r="545" spans="1:133" hidden="1" x14ac:dyDescent="0.3">
      <c r="A545" s="186"/>
      <c r="B545" s="186" t="s">
        <v>2696</v>
      </c>
      <c r="C545" s="243">
        <v>1121898066</v>
      </c>
      <c r="D545" s="186" t="s">
        <v>2697</v>
      </c>
      <c r="E545" s="186" t="s">
        <v>291</v>
      </c>
      <c r="F545" s="186" t="s">
        <v>2698</v>
      </c>
      <c r="G545" s="187">
        <v>46051</v>
      </c>
      <c r="H545" s="340">
        <v>13550708</v>
      </c>
      <c r="I545" s="186" t="s">
        <v>303</v>
      </c>
      <c r="J545" s="187">
        <v>46051</v>
      </c>
      <c r="K545" s="187">
        <v>46170</v>
      </c>
      <c r="L545" s="186" t="s">
        <v>288</v>
      </c>
      <c r="M545" s="186" t="s">
        <v>288</v>
      </c>
      <c r="N545" s="186" t="s">
        <v>288</v>
      </c>
      <c r="O545" s="122">
        <v>4</v>
      </c>
      <c r="P545" s="104">
        <v>3613522</v>
      </c>
      <c r="Q545" s="150">
        <v>46051</v>
      </c>
      <c r="R545" s="141">
        <v>46081</v>
      </c>
      <c r="S545" s="104">
        <v>3387677</v>
      </c>
      <c r="T545" s="101">
        <v>46082</v>
      </c>
      <c r="U545" s="101">
        <v>46112</v>
      </c>
      <c r="V545" s="104">
        <v>3387677</v>
      </c>
      <c r="W545" s="141">
        <v>46113</v>
      </c>
      <c r="X545" s="141">
        <v>46142</v>
      </c>
      <c r="Y545" s="104">
        <v>3161832</v>
      </c>
      <c r="Z545" s="141">
        <v>46143</v>
      </c>
      <c r="AA545" s="141">
        <v>46170</v>
      </c>
      <c r="AB545" s="104"/>
      <c r="AC545" s="141"/>
      <c r="AD545" s="141"/>
      <c r="AE545" s="104"/>
      <c r="AF545" s="141"/>
      <c r="AG545" s="141"/>
      <c r="AH545" s="104"/>
      <c r="AI545" s="283"/>
      <c r="AJ545" s="150"/>
      <c r="AK545" s="104"/>
      <c r="AL545" s="151"/>
      <c r="AM545" s="151"/>
      <c r="AN545" s="104"/>
      <c r="AO545" s="151"/>
      <c r="AP545" s="151"/>
      <c r="AQ545" s="104"/>
      <c r="AR545" s="151"/>
      <c r="AS545" s="151"/>
      <c r="AT545" s="102"/>
      <c r="AU545" s="151"/>
      <c r="AV545" s="151"/>
      <c r="BI545" s="144" t="s">
        <v>299</v>
      </c>
      <c r="BJ545" s="140" t="s">
        <v>2699</v>
      </c>
      <c r="BK545" s="144" t="s">
        <v>2700</v>
      </c>
      <c r="BL545" s="122">
        <v>211</v>
      </c>
      <c r="BM545" s="141">
        <v>46051</v>
      </c>
      <c r="BN545" s="156">
        <v>340533542</v>
      </c>
      <c r="BO545" s="139">
        <v>652</v>
      </c>
      <c r="BP545" s="141">
        <v>46051</v>
      </c>
      <c r="BQ545" s="153">
        <v>13550708</v>
      </c>
      <c r="CS545" s="147" t="s">
        <v>2701</v>
      </c>
      <c r="CT545" s="99">
        <v>1121898066</v>
      </c>
      <c r="CU545" s="139">
        <v>219</v>
      </c>
      <c r="CV545" s="139" t="s">
        <v>2702</v>
      </c>
      <c r="CY545" s="122">
        <v>8299</v>
      </c>
      <c r="CZ545" s="122" t="s">
        <v>290</v>
      </c>
      <c r="DA545" s="318">
        <f t="shared" si="27"/>
        <v>13550708</v>
      </c>
      <c r="DB545" s="319">
        <f t="shared" si="28"/>
        <v>0</v>
      </c>
      <c r="DC545" s="318">
        <f t="shared" si="29"/>
        <v>0</v>
      </c>
      <c r="DZ545" s="140" t="s">
        <v>2703</v>
      </c>
      <c r="EA545" s="207"/>
      <c r="EB545" s="154" t="e">
        <v>#N/A</v>
      </c>
      <c r="EC545" s="142" t="s">
        <v>288</v>
      </c>
    </row>
    <row r="546" spans="1:133" hidden="1" x14ac:dyDescent="0.3">
      <c r="A546" s="186"/>
      <c r="B546" s="186" t="s">
        <v>2704</v>
      </c>
      <c r="C546" s="243">
        <v>1094244623</v>
      </c>
      <c r="D546" s="186" t="s">
        <v>2705</v>
      </c>
      <c r="E546" s="186" t="s">
        <v>291</v>
      </c>
      <c r="F546" s="186" t="s">
        <v>2706</v>
      </c>
      <c r="G546" s="187">
        <v>46051</v>
      </c>
      <c r="H546" s="340">
        <v>13550708</v>
      </c>
      <c r="I546" s="186" t="s">
        <v>303</v>
      </c>
      <c r="J546" s="187">
        <v>46051</v>
      </c>
      <c r="K546" s="187">
        <v>46170</v>
      </c>
      <c r="L546" s="186" t="s">
        <v>288</v>
      </c>
      <c r="M546" s="186" t="s">
        <v>288</v>
      </c>
      <c r="N546" s="186" t="s">
        <v>288</v>
      </c>
      <c r="O546" s="122">
        <v>4</v>
      </c>
      <c r="P546" s="104">
        <v>3613522</v>
      </c>
      <c r="Q546" s="150">
        <v>46051</v>
      </c>
      <c r="R546" s="141">
        <v>46081</v>
      </c>
      <c r="S546" s="104">
        <v>3387677</v>
      </c>
      <c r="T546" s="101">
        <v>46082</v>
      </c>
      <c r="U546" s="101">
        <v>46112</v>
      </c>
      <c r="V546" s="104">
        <v>3387677</v>
      </c>
      <c r="W546" s="141">
        <v>46113</v>
      </c>
      <c r="X546" s="141">
        <v>46142</v>
      </c>
      <c r="Y546" s="104">
        <v>3161832</v>
      </c>
      <c r="Z546" s="141">
        <v>46143</v>
      </c>
      <c r="AA546" s="141">
        <v>46170</v>
      </c>
      <c r="AB546" s="104"/>
      <c r="AC546" s="141"/>
      <c r="AD546" s="141"/>
      <c r="AE546" s="104"/>
      <c r="AF546" s="141"/>
      <c r="AG546" s="141"/>
      <c r="AH546" s="104"/>
      <c r="AI546" s="283"/>
      <c r="AJ546" s="150"/>
      <c r="AK546" s="104"/>
      <c r="AL546" s="151"/>
      <c r="AM546" s="151"/>
      <c r="AN546" s="104"/>
      <c r="AO546" s="151"/>
      <c r="AP546" s="151"/>
      <c r="AQ546" s="104"/>
      <c r="AR546" s="151"/>
      <c r="AS546" s="151"/>
      <c r="AT546" s="102"/>
      <c r="AU546" s="151"/>
      <c r="AV546" s="151"/>
      <c r="BI546" s="144" t="s">
        <v>299</v>
      </c>
      <c r="BJ546" s="140" t="s">
        <v>2699</v>
      </c>
      <c r="BK546" s="144" t="s">
        <v>2700</v>
      </c>
      <c r="BL546" s="122">
        <v>211</v>
      </c>
      <c r="BM546" s="141">
        <v>46051</v>
      </c>
      <c r="BN546" s="156">
        <v>340533542</v>
      </c>
      <c r="BO546" s="139">
        <v>646</v>
      </c>
      <c r="BP546" s="141">
        <v>46051</v>
      </c>
      <c r="BQ546" s="153">
        <v>13550708</v>
      </c>
      <c r="CS546" s="147" t="s">
        <v>2707</v>
      </c>
      <c r="CT546" s="99">
        <v>1094244623</v>
      </c>
      <c r="CU546" s="139">
        <v>219</v>
      </c>
      <c r="CV546" s="139" t="s">
        <v>2702</v>
      </c>
      <c r="CY546" s="145">
        <v>7490</v>
      </c>
      <c r="CZ546" s="140" t="s">
        <v>290</v>
      </c>
      <c r="DA546" s="318">
        <f t="shared" si="27"/>
        <v>13550708</v>
      </c>
      <c r="DB546" s="319">
        <f t="shared" si="28"/>
        <v>0</v>
      </c>
      <c r="DC546" s="318">
        <f t="shared" si="29"/>
        <v>0</v>
      </c>
      <c r="DZ546" s="140" t="s">
        <v>2708</v>
      </c>
      <c r="EA546" s="207"/>
      <c r="EB546" s="154" t="e">
        <v>#N/A</v>
      </c>
      <c r="EC546" s="142" t="s">
        <v>288</v>
      </c>
    </row>
    <row r="547" spans="1:133" hidden="1" x14ac:dyDescent="0.3">
      <c r="A547" s="186"/>
      <c r="B547" s="186" t="s">
        <v>2709</v>
      </c>
      <c r="C547" s="243">
        <v>79628115</v>
      </c>
      <c r="D547" s="186" t="s">
        <v>2710</v>
      </c>
      <c r="E547" s="186" t="s">
        <v>291</v>
      </c>
      <c r="F547" s="186" t="s">
        <v>2711</v>
      </c>
      <c r="G547" s="187">
        <v>46051</v>
      </c>
      <c r="H547" s="340">
        <v>21737596</v>
      </c>
      <c r="I547" s="186" t="s">
        <v>303</v>
      </c>
      <c r="J547" s="187">
        <v>46051</v>
      </c>
      <c r="K547" s="187">
        <v>46170</v>
      </c>
      <c r="L547" s="186" t="s">
        <v>288</v>
      </c>
      <c r="M547" s="186" t="s">
        <v>288</v>
      </c>
      <c r="N547" s="186" t="s">
        <v>288</v>
      </c>
      <c r="O547" s="122">
        <v>4</v>
      </c>
      <c r="P547" s="104">
        <v>5796692</v>
      </c>
      <c r="Q547" s="150">
        <v>46051</v>
      </c>
      <c r="R547" s="141">
        <v>46081</v>
      </c>
      <c r="S547" s="104">
        <v>5434399</v>
      </c>
      <c r="T547" s="101">
        <v>46082</v>
      </c>
      <c r="U547" s="101">
        <v>46112</v>
      </c>
      <c r="V547" s="104">
        <v>5434399</v>
      </c>
      <c r="W547" s="141">
        <v>46113</v>
      </c>
      <c r="X547" s="141">
        <v>46142</v>
      </c>
      <c r="Y547" s="104">
        <v>5072106</v>
      </c>
      <c r="Z547" s="141">
        <v>46143</v>
      </c>
      <c r="AA547" s="141">
        <v>46170</v>
      </c>
      <c r="AB547" s="104"/>
      <c r="AC547" s="141"/>
      <c r="AD547" s="141"/>
      <c r="AE547" s="104"/>
      <c r="AF547" s="141"/>
      <c r="AG547" s="141"/>
      <c r="AH547" s="104"/>
      <c r="AI547" s="283"/>
      <c r="AJ547" s="150"/>
      <c r="AK547" s="104"/>
      <c r="AL547" s="151"/>
      <c r="AM547" s="151"/>
      <c r="AN547" s="104"/>
      <c r="AO547" s="151"/>
      <c r="AP547" s="151"/>
      <c r="AQ547" s="104"/>
      <c r="AR547" s="151"/>
      <c r="AS547" s="151"/>
      <c r="AT547" s="102"/>
      <c r="AU547" s="151"/>
      <c r="AV547" s="151"/>
      <c r="BI547" s="144" t="s">
        <v>299</v>
      </c>
      <c r="BJ547" s="140" t="s">
        <v>2699</v>
      </c>
      <c r="BK547" s="144" t="s">
        <v>2700</v>
      </c>
      <c r="BL547" s="122">
        <v>211</v>
      </c>
      <c r="BM547" s="141">
        <v>46051</v>
      </c>
      <c r="BN547" s="156">
        <v>340533542</v>
      </c>
      <c r="BO547" s="139">
        <v>638</v>
      </c>
      <c r="BP547" s="141">
        <v>46051</v>
      </c>
      <c r="BQ547" s="153">
        <v>21737596</v>
      </c>
      <c r="CS547" s="147" t="s">
        <v>2712</v>
      </c>
      <c r="CT547" s="99">
        <v>79628115</v>
      </c>
      <c r="CU547" s="139">
        <v>219</v>
      </c>
      <c r="CV547" s="139" t="s">
        <v>2713</v>
      </c>
      <c r="CY547" s="145">
        <v>7490</v>
      </c>
      <c r="CZ547" s="140" t="s">
        <v>290</v>
      </c>
      <c r="DA547" s="318">
        <f t="shared" si="27"/>
        <v>21737596</v>
      </c>
      <c r="DB547" s="319">
        <f t="shared" si="28"/>
        <v>0</v>
      </c>
      <c r="DC547" s="318">
        <f t="shared" si="29"/>
        <v>0</v>
      </c>
      <c r="DZ547" s="140" t="s">
        <v>2714</v>
      </c>
      <c r="EA547" s="207"/>
      <c r="EB547" s="154" t="e">
        <v>#N/A</v>
      </c>
      <c r="EC547" s="142" t="s">
        <v>288</v>
      </c>
    </row>
    <row r="548" spans="1:133" hidden="1" x14ac:dyDescent="0.3">
      <c r="A548" s="186"/>
      <c r="B548" s="186" t="s">
        <v>2715</v>
      </c>
      <c r="C548" s="243">
        <v>1121819231</v>
      </c>
      <c r="D548" s="186" t="s">
        <v>2716</v>
      </c>
      <c r="E548" s="186" t="s">
        <v>291</v>
      </c>
      <c r="F548" s="186" t="s">
        <v>551</v>
      </c>
      <c r="G548" s="187">
        <v>46051</v>
      </c>
      <c r="H548" s="340">
        <v>16820691</v>
      </c>
      <c r="I548" s="186" t="s">
        <v>2613</v>
      </c>
      <c r="J548" s="187">
        <v>46051</v>
      </c>
      <c r="K548" s="187">
        <v>46218</v>
      </c>
      <c r="L548" s="186" t="s">
        <v>288</v>
      </c>
      <c r="M548" s="186" t="s">
        <v>288</v>
      </c>
      <c r="N548" s="186" t="s">
        <v>288</v>
      </c>
      <c r="O548" s="122">
        <v>6</v>
      </c>
      <c r="P548" s="104">
        <v>3223126</v>
      </c>
      <c r="Q548" s="150">
        <v>46051</v>
      </c>
      <c r="R548" s="141">
        <v>46081</v>
      </c>
      <c r="S548" s="104">
        <v>3021681</v>
      </c>
      <c r="T548" s="101">
        <v>46082</v>
      </c>
      <c r="U548" s="101">
        <v>46112</v>
      </c>
      <c r="V548" s="104">
        <v>3021681</v>
      </c>
      <c r="W548" s="141">
        <v>46113</v>
      </c>
      <c r="X548" s="141">
        <v>46142</v>
      </c>
      <c r="Y548" s="104">
        <v>3021681</v>
      </c>
      <c r="Z548" s="141">
        <v>46143</v>
      </c>
      <c r="AA548" s="141">
        <v>46173</v>
      </c>
      <c r="AB548" s="104">
        <v>3021681</v>
      </c>
      <c r="AC548" s="141">
        <v>46174</v>
      </c>
      <c r="AD548" s="141">
        <v>46203</v>
      </c>
      <c r="AE548" s="104">
        <v>1510841</v>
      </c>
      <c r="AF548" s="141">
        <v>46204</v>
      </c>
      <c r="AG548" s="141">
        <v>46218</v>
      </c>
      <c r="AH548" s="104"/>
      <c r="AI548" s="283"/>
      <c r="AJ548" s="150"/>
      <c r="AK548" s="104"/>
      <c r="AL548" s="151"/>
      <c r="AM548" s="151"/>
      <c r="AN548" s="104"/>
      <c r="AO548" s="122"/>
      <c r="AP548" s="122"/>
      <c r="AQ548" s="104"/>
      <c r="AR548" s="122"/>
      <c r="AS548" s="122"/>
      <c r="AT548" s="102"/>
      <c r="AU548" s="122"/>
      <c r="AV548" s="122"/>
      <c r="BI548" s="143" t="s">
        <v>278</v>
      </c>
      <c r="BJ548" s="139" t="s">
        <v>332</v>
      </c>
      <c r="BK548" s="143" t="s">
        <v>280</v>
      </c>
      <c r="BL548" s="122">
        <v>211</v>
      </c>
      <c r="BM548" s="141">
        <v>46051</v>
      </c>
      <c r="BN548" s="156">
        <v>340533542</v>
      </c>
      <c r="BO548" s="139">
        <v>647</v>
      </c>
      <c r="BP548" s="141">
        <v>46051</v>
      </c>
      <c r="BQ548" s="153">
        <v>16820691</v>
      </c>
      <c r="CS548" s="147" t="s">
        <v>1981</v>
      </c>
      <c r="CT548" s="149">
        <v>1121819231</v>
      </c>
      <c r="CU548" s="139">
        <v>283</v>
      </c>
      <c r="CV548" s="139" t="s">
        <v>773</v>
      </c>
      <c r="CY548" s="143">
        <v>7490</v>
      </c>
      <c r="CZ548" s="143" t="s">
        <v>290</v>
      </c>
      <c r="DA548" s="318">
        <f t="shared" si="27"/>
        <v>16820691</v>
      </c>
      <c r="DB548" s="319">
        <f t="shared" si="28"/>
        <v>0</v>
      </c>
      <c r="DC548" s="318">
        <f t="shared" si="29"/>
        <v>0</v>
      </c>
      <c r="DZ548" s="281" t="s">
        <v>2717</v>
      </c>
      <c r="EA548" s="160" t="s">
        <v>703</v>
      </c>
      <c r="EB548" s="154" t="e">
        <v>#N/A</v>
      </c>
      <c r="EC548" s="142" t="s">
        <v>288</v>
      </c>
    </row>
    <row r="549" spans="1:133" hidden="1" x14ac:dyDescent="0.3">
      <c r="A549" s="186"/>
      <c r="B549" s="186" t="s">
        <v>2718</v>
      </c>
      <c r="C549" s="243">
        <v>79749748</v>
      </c>
      <c r="D549" s="186" t="s">
        <v>2719</v>
      </c>
      <c r="E549" s="186" t="s">
        <v>291</v>
      </c>
      <c r="F549" s="186" t="s">
        <v>2720</v>
      </c>
      <c r="G549" s="187">
        <v>46051</v>
      </c>
      <c r="H549" s="340">
        <v>32606394</v>
      </c>
      <c r="I549" s="186" t="s">
        <v>294</v>
      </c>
      <c r="J549" s="187">
        <v>46051</v>
      </c>
      <c r="K549" s="187">
        <v>46231</v>
      </c>
      <c r="L549" s="186" t="s">
        <v>288</v>
      </c>
      <c r="M549" s="186" t="s">
        <v>288</v>
      </c>
      <c r="N549" s="186" t="s">
        <v>288</v>
      </c>
      <c r="O549" s="122">
        <v>6</v>
      </c>
      <c r="P549" s="104">
        <v>5796692</v>
      </c>
      <c r="Q549" s="150">
        <v>46051</v>
      </c>
      <c r="R549" s="141">
        <v>46081</v>
      </c>
      <c r="S549" s="104">
        <v>5434399</v>
      </c>
      <c r="T549" s="101">
        <v>46082</v>
      </c>
      <c r="U549" s="101">
        <v>46112</v>
      </c>
      <c r="V549" s="104">
        <v>5434399</v>
      </c>
      <c r="W549" s="141">
        <v>46113</v>
      </c>
      <c r="X549" s="141">
        <v>46142</v>
      </c>
      <c r="Y549" s="104">
        <v>5434399</v>
      </c>
      <c r="Z549" s="141">
        <v>46143</v>
      </c>
      <c r="AA549" s="141">
        <v>46173</v>
      </c>
      <c r="AB549" s="104">
        <v>5434399</v>
      </c>
      <c r="AC549" s="141">
        <v>46174</v>
      </c>
      <c r="AD549" s="141">
        <v>46203</v>
      </c>
      <c r="AE549" s="104">
        <v>5072106</v>
      </c>
      <c r="AF549" s="141">
        <v>46204</v>
      </c>
      <c r="AG549" s="141">
        <v>46231</v>
      </c>
      <c r="AH549" s="104"/>
      <c r="AI549" s="283"/>
      <c r="AJ549" s="150"/>
      <c r="AK549" s="104"/>
      <c r="AL549" s="151"/>
      <c r="AM549" s="151"/>
      <c r="AN549" s="104"/>
      <c r="AO549" s="151"/>
      <c r="AP549" s="151"/>
      <c r="AQ549" s="104"/>
      <c r="AR549" s="151"/>
      <c r="AS549" s="151"/>
      <c r="AT549" s="102"/>
      <c r="AU549" s="151"/>
      <c r="AV549" s="151"/>
      <c r="BI549" s="143" t="s">
        <v>278</v>
      </c>
      <c r="BJ549" s="139" t="s">
        <v>332</v>
      </c>
      <c r="BK549" s="143" t="s">
        <v>280</v>
      </c>
      <c r="BL549" s="122">
        <v>211</v>
      </c>
      <c r="BM549" s="141">
        <v>46051</v>
      </c>
      <c r="BN549" s="156">
        <v>340533542</v>
      </c>
      <c r="BO549" s="139">
        <v>639</v>
      </c>
      <c r="BP549" s="141">
        <v>46051</v>
      </c>
      <c r="BQ549" s="153">
        <v>32606394</v>
      </c>
      <c r="CS549" s="147" t="s">
        <v>2721</v>
      </c>
      <c r="CT549" s="99">
        <v>79749748</v>
      </c>
      <c r="CU549" s="139">
        <v>283</v>
      </c>
      <c r="CV549" s="139" t="s">
        <v>774</v>
      </c>
      <c r="CY549" s="122">
        <v>8299</v>
      </c>
      <c r="CZ549" s="122" t="s">
        <v>290</v>
      </c>
      <c r="DA549" s="318">
        <f t="shared" si="27"/>
        <v>32606394</v>
      </c>
      <c r="DB549" s="319">
        <f t="shared" si="28"/>
        <v>0</v>
      </c>
      <c r="DC549" s="318">
        <f t="shared" si="29"/>
        <v>0</v>
      </c>
      <c r="DZ549" s="140" t="s">
        <v>2722</v>
      </c>
      <c r="EA549" s="160" t="s">
        <v>278</v>
      </c>
      <c r="EB549" s="154" t="e">
        <v>#N/A</v>
      </c>
      <c r="EC549" s="142" t="s">
        <v>288</v>
      </c>
    </row>
    <row r="550" spans="1:133" hidden="1" x14ac:dyDescent="0.3">
      <c r="A550" s="186" t="s">
        <v>2723</v>
      </c>
      <c r="B550" s="186" t="s">
        <v>2724</v>
      </c>
      <c r="C550" s="243">
        <v>1020838569</v>
      </c>
      <c r="D550" s="186" t="s">
        <v>2725</v>
      </c>
      <c r="E550" s="186" t="s">
        <v>291</v>
      </c>
      <c r="F550" s="186" t="s">
        <v>2726</v>
      </c>
      <c r="G550" s="187">
        <v>46051</v>
      </c>
      <c r="H550" s="340">
        <v>8400000</v>
      </c>
      <c r="I550" s="186" t="s">
        <v>2727</v>
      </c>
      <c r="J550" s="187">
        <v>46051</v>
      </c>
      <c r="K550" s="187">
        <v>46133</v>
      </c>
      <c r="L550" s="186" t="s">
        <v>288</v>
      </c>
      <c r="M550" s="186" t="s">
        <v>288</v>
      </c>
      <c r="N550" s="186" t="s">
        <v>288</v>
      </c>
      <c r="O550" s="122">
        <v>3</v>
      </c>
      <c r="P550" s="104">
        <v>3300000</v>
      </c>
      <c r="Q550" s="150">
        <v>46051</v>
      </c>
      <c r="R550" s="141">
        <v>46081</v>
      </c>
      <c r="S550" s="104">
        <v>3000000</v>
      </c>
      <c r="T550" s="101">
        <v>46082</v>
      </c>
      <c r="U550" s="101">
        <v>46112</v>
      </c>
      <c r="V550" s="104">
        <v>2100000</v>
      </c>
      <c r="W550" s="141">
        <v>46113</v>
      </c>
      <c r="X550" s="141">
        <v>46133</v>
      </c>
      <c r="Y550" s="104"/>
      <c r="Z550" s="141"/>
      <c r="AA550" s="141"/>
      <c r="AB550" s="104"/>
      <c r="AC550" s="141"/>
      <c r="AD550" s="141"/>
      <c r="AE550" s="104"/>
      <c r="AF550" s="141"/>
      <c r="AG550" s="141"/>
      <c r="AH550" s="104"/>
      <c r="AI550" s="283"/>
      <c r="AJ550" s="150"/>
      <c r="AK550" s="104"/>
      <c r="AL550" s="151"/>
      <c r="AM550" s="151"/>
      <c r="AN550" s="104"/>
      <c r="AO550" s="151"/>
      <c r="AP550" s="151"/>
      <c r="AQ550" s="104"/>
      <c r="AR550" s="151"/>
      <c r="AS550" s="151"/>
      <c r="AT550" s="102"/>
      <c r="AU550" s="151"/>
      <c r="AV550" s="151"/>
      <c r="BI550" s="139" t="s">
        <v>299</v>
      </c>
      <c r="BJ550" s="144" t="s">
        <v>907</v>
      </c>
      <c r="BK550" s="144" t="s">
        <v>908</v>
      </c>
      <c r="BL550" s="122">
        <v>198</v>
      </c>
      <c r="BM550" s="141">
        <v>46051</v>
      </c>
      <c r="BN550" s="156">
        <v>52100000</v>
      </c>
      <c r="BO550" s="139">
        <v>602</v>
      </c>
      <c r="BP550" s="141">
        <v>46051</v>
      </c>
      <c r="BQ550" s="153">
        <v>8400000</v>
      </c>
      <c r="CS550" s="147" t="s">
        <v>2728</v>
      </c>
      <c r="CT550" s="99">
        <v>1020838569</v>
      </c>
      <c r="CU550" s="139">
        <v>227</v>
      </c>
      <c r="CV550" s="139" t="s">
        <v>931</v>
      </c>
      <c r="CY550" s="107">
        <v>6201</v>
      </c>
      <c r="CZ550" s="107" t="s">
        <v>290</v>
      </c>
      <c r="DA550" s="318">
        <f t="shared" si="27"/>
        <v>8400000</v>
      </c>
      <c r="DB550" s="319">
        <f t="shared" si="28"/>
        <v>0</v>
      </c>
      <c r="DC550" s="318">
        <f t="shared" si="29"/>
        <v>0</v>
      </c>
      <c r="DZ550" s="140" t="s">
        <v>2729</v>
      </c>
      <c r="EA550" s="160"/>
      <c r="EB550" s="154" t="e">
        <v>#N/A</v>
      </c>
      <c r="EC550" s="142" t="s">
        <v>288</v>
      </c>
    </row>
    <row r="551" spans="1:133" hidden="1" x14ac:dyDescent="0.3">
      <c r="A551" s="186" t="s">
        <v>2723</v>
      </c>
      <c r="B551" s="186" t="s">
        <v>2730</v>
      </c>
      <c r="C551" s="243">
        <v>32453311</v>
      </c>
      <c r="D551" s="186" t="s">
        <v>2731</v>
      </c>
      <c r="E551" s="186" t="s">
        <v>291</v>
      </c>
      <c r="F551" s="186" t="s">
        <v>2726</v>
      </c>
      <c r="G551" s="187">
        <v>46051</v>
      </c>
      <c r="H551" s="340">
        <v>12500000</v>
      </c>
      <c r="I551" s="186" t="s">
        <v>1153</v>
      </c>
      <c r="J551" s="187">
        <v>46051</v>
      </c>
      <c r="K551" s="187">
        <v>46109</v>
      </c>
      <c r="L551" s="186" t="s">
        <v>288</v>
      </c>
      <c r="M551" s="186" t="s">
        <v>288</v>
      </c>
      <c r="N551" s="186" t="s">
        <v>288</v>
      </c>
      <c r="O551" s="122">
        <v>2</v>
      </c>
      <c r="P551" s="104">
        <v>6666667</v>
      </c>
      <c r="Q551" s="150">
        <v>46051</v>
      </c>
      <c r="R551" s="141">
        <v>46081</v>
      </c>
      <c r="S551" s="102">
        <v>5833333</v>
      </c>
      <c r="T551" s="101">
        <v>46082</v>
      </c>
      <c r="U551" s="101">
        <v>46109</v>
      </c>
      <c r="V551" s="104"/>
      <c r="W551" s="141"/>
      <c r="X551" s="141"/>
      <c r="Y551" s="104"/>
      <c r="Z551" s="141"/>
      <c r="AA551" s="141"/>
      <c r="AB551" s="104"/>
      <c r="AC551" s="141"/>
      <c r="AD551" s="141"/>
      <c r="AE551" s="104"/>
      <c r="AF551" s="141"/>
      <c r="AG551" s="141"/>
      <c r="AH551" s="104"/>
      <c r="AI551" s="283"/>
      <c r="AJ551" s="150"/>
      <c r="AK551" s="104"/>
      <c r="AL551" s="151"/>
      <c r="AM551" s="151"/>
      <c r="AN551" s="104"/>
      <c r="AO551" s="151"/>
      <c r="AP551" s="151"/>
      <c r="AQ551" s="104"/>
      <c r="AR551" s="151"/>
      <c r="AS551" s="151"/>
      <c r="AT551" s="102"/>
      <c r="AU551" s="151"/>
      <c r="AV551" s="151"/>
      <c r="BI551" s="139" t="s">
        <v>299</v>
      </c>
      <c r="BJ551" s="144" t="s">
        <v>907</v>
      </c>
      <c r="BK551" s="144" t="s">
        <v>908</v>
      </c>
      <c r="BL551" s="122">
        <v>198</v>
      </c>
      <c r="BM551" s="141">
        <v>46051</v>
      </c>
      <c r="BN551" s="156">
        <v>52100000</v>
      </c>
      <c r="BO551" s="139">
        <v>603</v>
      </c>
      <c r="BP551" s="141">
        <v>46051</v>
      </c>
      <c r="BQ551" s="153">
        <v>12500000</v>
      </c>
      <c r="CS551" s="147" t="s">
        <v>2732</v>
      </c>
      <c r="CT551" s="99">
        <v>32453311</v>
      </c>
      <c r="CU551" s="139">
        <v>227</v>
      </c>
      <c r="CV551" s="139" t="s">
        <v>931</v>
      </c>
      <c r="CY551" s="145">
        <v>7490</v>
      </c>
      <c r="CZ551" s="140" t="s">
        <v>290</v>
      </c>
      <c r="DA551" s="318">
        <f t="shared" si="27"/>
        <v>12500000</v>
      </c>
      <c r="DB551" s="319">
        <f t="shared" si="28"/>
        <v>0</v>
      </c>
      <c r="DC551" s="318">
        <f t="shared" si="29"/>
        <v>0</v>
      </c>
      <c r="DZ551" s="140" t="s">
        <v>2733</v>
      </c>
      <c r="EA551" s="160"/>
      <c r="EB551" s="154">
        <v>46118</v>
      </c>
      <c r="EC551" s="142" t="s">
        <v>288</v>
      </c>
    </row>
    <row r="552" spans="1:133" hidden="1" x14ac:dyDescent="0.3">
      <c r="A552" s="186" t="s">
        <v>2723</v>
      </c>
      <c r="B552" s="186" t="s">
        <v>2734</v>
      </c>
      <c r="C552" s="243">
        <v>1110531340</v>
      </c>
      <c r="D552" s="186" t="s">
        <v>2735</v>
      </c>
      <c r="E552" s="186" t="s">
        <v>291</v>
      </c>
      <c r="F552" s="186" t="s">
        <v>2726</v>
      </c>
      <c r="G552" s="187">
        <v>46051</v>
      </c>
      <c r="H552" s="340">
        <v>14400000</v>
      </c>
      <c r="I552" s="186" t="s">
        <v>2566</v>
      </c>
      <c r="J552" s="187">
        <v>46051</v>
      </c>
      <c r="K552" s="187">
        <v>46194</v>
      </c>
      <c r="L552" s="186" t="s">
        <v>288</v>
      </c>
      <c r="M552" s="186" t="s">
        <v>288</v>
      </c>
      <c r="N552" s="186" t="s">
        <v>288</v>
      </c>
      <c r="O552" s="208">
        <v>5</v>
      </c>
      <c r="P552" s="104">
        <v>3300000</v>
      </c>
      <c r="Q552" s="150">
        <v>46051</v>
      </c>
      <c r="R552" s="141">
        <v>46081</v>
      </c>
      <c r="S552" s="104">
        <v>3000000</v>
      </c>
      <c r="T552" s="101">
        <v>46082</v>
      </c>
      <c r="U552" s="101">
        <v>46112</v>
      </c>
      <c r="V552" s="104">
        <v>3000000</v>
      </c>
      <c r="W552" s="141">
        <v>46113</v>
      </c>
      <c r="X552" s="141">
        <v>46142</v>
      </c>
      <c r="Y552" s="104">
        <v>3000000</v>
      </c>
      <c r="Z552" s="141">
        <v>46143</v>
      </c>
      <c r="AA552" s="141">
        <v>46173</v>
      </c>
      <c r="AB552" s="104">
        <v>2100000</v>
      </c>
      <c r="AC552" s="141">
        <v>46174</v>
      </c>
      <c r="AD552" s="141">
        <v>46194</v>
      </c>
      <c r="AE552" s="104"/>
      <c r="AF552" s="141"/>
      <c r="AG552" s="141"/>
      <c r="AH552" s="104"/>
      <c r="AI552" s="283"/>
      <c r="AJ552" s="150"/>
      <c r="AK552" s="104"/>
      <c r="AL552" s="151"/>
      <c r="AM552" s="151"/>
      <c r="AN552" s="104"/>
      <c r="AO552" s="318"/>
      <c r="AP552" s="318"/>
      <c r="AQ552" s="104"/>
      <c r="AR552" s="318"/>
      <c r="AS552" s="318"/>
      <c r="AT552" s="102"/>
      <c r="AU552" s="318"/>
      <c r="AV552" s="318"/>
      <c r="BI552" s="158" t="s">
        <v>299</v>
      </c>
      <c r="BJ552" s="343" t="s">
        <v>907</v>
      </c>
      <c r="BK552" s="343" t="s">
        <v>908</v>
      </c>
      <c r="BL552" s="122">
        <v>198</v>
      </c>
      <c r="BM552" s="141">
        <v>46051</v>
      </c>
      <c r="BN552" s="156">
        <v>52100000</v>
      </c>
      <c r="BO552" s="139">
        <v>604</v>
      </c>
      <c r="BP552" s="141">
        <v>46051</v>
      </c>
      <c r="BQ552" s="153">
        <v>14400000</v>
      </c>
      <c r="CS552" s="175" t="s">
        <v>2736</v>
      </c>
      <c r="CT552" s="327">
        <v>1110531340</v>
      </c>
      <c r="CU552" s="139">
        <v>227</v>
      </c>
      <c r="CV552" s="139" t="s">
        <v>931</v>
      </c>
      <c r="CY552" s="192">
        <v>7490</v>
      </c>
      <c r="CZ552" s="201" t="s">
        <v>290</v>
      </c>
      <c r="DA552" s="318">
        <f t="shared" si="27"/>
        <v>14400000</v>
      </c>
      <c r="DB552" s="319">
        <f t="shared" si="28"/>
        <v>0</v>
      </c>
      <c r="DC552" s="318">
        <f t="shared" si="29"/>
        <v>0</v>
      </c>
      <c r="DZ552" s="140" t="s">
        <v>2737</v>
      </c>
      <c r="EA552" s="328"/>
      <c r="EB552" s="154" t="e">
        <v>#N/A</v>
      </c>
      <c r="EC552" s="142" t="s">
        <v>288</v>
      </c>
    </row>
    <row r="553" spans="1:133" hidden="1" x14ac:dyDescent="0.3">
      <c r="A553" s="186" t="s">
        <v>2723</v>
      </c>
      <c r="B553" s="186" t="s">
        <v>2738</v>
      </c>
      <c r="C553" s="243">
        <v>1121886813</v>
      </c>
      <c r="D553" s="186" t="s">
        <v>906</v>
      </c>
      <c r="E553" s="186" t="s">
        <v>291</v>
      </c>
      <c r="F553" s="186" t="s">
        <v>2726</v>
      </c>
      <c r="G553" s="187">
        <v>46051</v>
      </c>
      <c r="H553" s="340">
        <v>16800000</v>
      </c>
      <c r="I553" s="186" t="s">
        <v>2566</v>
      </c>
      <c r="J553" s="187">
        <v>46051</v>
      </c>
      <c r="K553" s="187">
        <v>46194</v>
      </c>
      <c r="L553" s="186" t="s">
        <v>288</v>
      </c>
      <c r="M553" s="186" t="s">
        <v>288</v>
      </c>
      <c r="N553" s="186" t="s">
        <v>288</v>
      </c>
      <c r="O553" s="122">
        <v>5</v>
      </c>
      <c r="P553" s="104">
        <v>3850000</v>
      </c>
      <c r="Q553" s="150">
        <v>46051</v>
      </c>
      <c r="R553" s="141">
        <v>46081</v>
      </c>
      <c r="S553" s="104">
        <v>3500000</v>
      </c>
      <c r="T553" s="101">
        <v>46082</v>
      </c>
      <c r="U553" s="101">
        <v>46112</v>
      </c>
      <c r="V553" s="104">
        <v>3500000</v>
      </c>
      <c r="W553" s="141">
        <v>46113</v>
      </c>
      <c r="X553" s="141">
        <v>46142</v>
      </c>
      <c r="Y553" s="104">
        <v>3500000</v>
      </c>
      <c r="Z553" s="141">
        <v>46143</v>
      </c>
      <c r="AA553" s="141">
        <v>46173</v>
      </c>
      <c r="AB553" s="104">
        <v>2450000</v>
      </c>
      <c r="AC553" s="141">
        <v>46174</v>
      </c>
      <c r="AD553" s="141">
        <v>46194</v>
      </c>
      <c r="AE553" s="104"/>
      <c r="AF553" s="141"/>
      <c r="AG553" s="141"/>
      <c r="AH553" s="104"/>
      <c r="AI553" s="283"/>
      <c r="AJ553" s="150"/>
      <c r="AK553" s="104"/>
      <c r="AL553" s="151"/>
      <c r="AM553" s="151"/>
      <c r="AN553" s="104"/>
      <c r="AO553" s="151"/>
      <c r="AP553" s="151"/>
      <c r="AQ553" s="104"/>
      <c r="AR553" s="151"/>
      <c r="AS553" s="151"/>
      <c r="AT553" s="102"/>
      <c r="AU553" s="151"/>
      <c r="AV553" s="151"/>
      <c r="BI553" s="139" t="s">
        <v>299</v>
      </c>
      <c r="BJ553" s="144" t="s">
        <v>907</v>
      </c>
      <c r="BK553" s="144" t="s">
        <v>908</v>
      </c>
      <c r="BL553" s="122">
        <v>198</v>
      </c>
      <c r="BM553" s="141">
        <v>46051</v>
      </c>
      <c r="BN553" s="156">
        <v>52100000</v>
      </c>
      <c r="BO553" s="139">
        <v>605</v>
      </c>
      <c r="BP553" s="141">
        <v>46051</v>
      </c>
      <c r="BQ553" s="153">
        <v>16800000</v>
      </c>
      <c r="CS553" s="147" t="s">
        <v>2739</v>
      </c>
      <c r="CT553" s="149">
        <v>1121886813</v>
      </c>
      <c r="CU553" s="139">
        <v>227</v>
      </c>
      <c r="CV553" s="139" t="s">
        <v>931</v>
      </c>
      <c r="CY553" s="143">
        <v>6910</v>
      </c>
      <c r="CZ553" s="143" t="s">
        <v>289</v>
      </c>
      <c r="DA553" s="318">
        <f t="shared" si="27"/>
        <v>16800000</v>
      </c>
      <c r="DB553" s="319">
        <f t="shared" si="28"/>
        <v>0</v>
      </c>
      <c r="DC553" s="318">
        <f t="shared" si="29"/>
        <v>0</v>
      </c>
      <c r="DZ553" s="140" t="s">
        <v>2740</v>
      </c>
      <c r="EA553" s="207"/>
      <c r="EB553" s="154" t="e">
        <v>#N/A</v>
      </c>
      <c r="EC553" s="142" t="s">
        <v>288</v>
      </c>
    </row>
    <row r="554" spans="1:133" hidden="1" x14ac:dyDescent="0.3">
      <c r="A554" s="186"/>
      <c r="B554" s="186" t="s">
        <v>2741</v>
      </c>
      <c r="C554" s="243">
        <v>1121934151</v>
      </c>
      <c r="D554" s="186" t="s">
        <v>2742</v>
      </c>
      <c r="E554" s="186" t="s">
        <v>291</v>
      </c>
      <c r="F554" s="186" t="s">
        <v>2743</v>
      </c>
      <c r="G554" s="187">
        <v>46051</v>
      </c>
      <c r="H554" s="340">
        <v>18858069</v>
      </c>
      <c r="I554" s="186" t="s">
        <v>2613</v>
      </c>
      <c r="J554" s="187">
        <v>46051</v>
      </c>
      <c r="K554" s="187">
        <v>46218</v>
      </c>
      <c r="L554" s="186" t="s">
        <v>288</v>
      </c>
      <c r="M554" s="186" t="s">
        <v>288</v>
      </c>
      <c r="N554" s="186" t="s">
        <v>288</v>
      </c>
      <c r="O554" s="122">
        <v>6</v>
      </c>
      <c r="P554" s="104">
        <v>3613522</v>
      </c>
      <c r="Q554" s="150">
        <v>46051</v>
      </c>
      <c r="R554" s="141">
        <v>46081</v>
      </c>
      <c r="S554" s="104">
        <v>3387677</v>
      </c>
      <c r="T554" s="101">
        <v>46082</v>
      </c>
      <c r="U554" s="101">
        <v>46112</v>
      </c>
      <c r="V554" s="104">
        <v>3387677</v>
      </c>
      <c r="W554" s="141">
        <v>46113</v>
      </c>
      <c r="X554" s="141">
        <v>46142</v>
      </c>
      <c r="Y554" s="104">
        <v>3387677</v>
      </c>
      <c r="Z554" s="141">
        <v>46143</v>
      </c>
      <c r="AA554" s="141">
        <v>46173</v>
      </c>
      <c r="AB554" s="104">
        <v>3387677</v>
      </c>
      <c r="AC554" s="141">
        <v>46174</v>
      </c>
      <c r="AD554" s="141">
        <v>46203</v>
      </c>
      <c r="AE554" s="104">
        <v>1693839</v>
      </c>
      <c r="AF554" s="141">
        <v>46204</v>
      </c>
      <c r="AG554" s="141">
        <v>46218</v>
      </c>
      <c r="AH554" s="104"/>
      <c r="AI554" s="283"/>
      <c r="AJ554" s="150"/>
      <c r="AK554" s="104"/>
      <c r="AL554" s="151"/>
      <c r="AM554" s="151"/>
      <c r="AN554" s="104"/>
      <c r="AO554" s="122"/>
      <c r="AP554" s="122"/>
      <c r="AQ554" s="104"/>
      <c r="AR554" s="122"/>
      <c r="AS554" s="122"/>
      <c r="AT554" s="102"/>
      <c r="AU554" s="122"/>
      <c r="AV554" s="122"/>
      <c r="BI554" s="138" t="s">
        <v>703</v>
      </c>
      <c r="BJ554" s="138" t="s">
        <v>712</v>
      </c>
      <c r="BK554" s="138" t="s">
        <v>280</v>
      </c>
      <c r="BL554" s="122">
        <v>191</v>
      </c>
      <c r="BM554" s="141">
        <v>46051</v>
      </c>
      <c r="BN554" s="156">
        <v>41644907</v>
      </c>
      <c r="BO554" s="139">
        <v>596</v>
      </c>
      <c r="BP554" s="141">
        <v>46051</v>
      </c>
      <c r="BQ554" s="153">
        <v>18858069</v>
      </c>
      <c r="CS554" s="147" t="s">
        <v>2744</v>
      </c>
      <c r="CT554" s="149">
        <v>1121934151</v>
      </c>
      <c r="CU554" s="139">
        <v>518</v>
      </c>
      <c r="CV554" s="139" t="s">
        <v>775</v>
      </c>
      <c r="CY554" s="143">
        <v>6201</v>
      </c>
      <c r="CZ554" s="143" t="s">
        <v>290</v>
      </c>
      <c r="DA554" s="318">
        <f t="shared" si="27"/>
        <v>18858069</v>
      </c>
      <c r="DB554" s="319">
        <f t="shared" si="28"/>
        <v>0</v>
      </c>
      <c r="DC554" s="318">
        <f t="shared" si="29"/>
        <v>0</v>
      </c>
      <c r="DZ554" s="140" t="s">
        <v>2745</v>
      </c>
      <c r="EA554" s="207"/>
      <c r="EB554" s="154" t="e">
        <v>#N/A</v>
      </c>
      <c r="EC554" s="142" t="s">
        <v>288</v>
      </c>
    </row>
    <row r="555" spans="1:133" hidden="1" x14ac:dyDescent="0.3">
      <c r="A555" s="186"/>
      <c r="B555" s="186" t="s">
        <v>2746</v>
      </c>
      <c r="C555" s="243">
        <v>40186505</v>
      </c>
      <c r="D555" s="186" t="s">
        <v>2747</v>
      </c>
      <c r="E555" s="186" t="s">
        <v>291</v>
      </c>
      <c r="F555" s="186" t="s">
        <v>2748</v>
      </c>
      <c r="G555" s="187">
        <v>46051</v>
      </c>
      <c r="H555" s="340">
        <v>22786838</v>
      </c>
      <c r="I555" s="186" t="s">
        <v>2613</v>
      </c>
      <c r="J555" s="187">
        <v>46051</v>
      </c>
      <c r="K555" s="187">
        <v>46218</v>
      </c>
      <c r="L555" s="186" t="s">
        <v>288</v>
      </c>
      <c r="M555" s="186" t="s">
        <v>288</v>
      </c>
      <c r="N555" s="186" t="s">
        <v>288</v>
      </c>
      <c r="O555" s="122">
        <v>6</v>
      </c>
      <c r="P555" s="104">
        <v>4366340</v>
      </c>
      <c r="Q555" s="150">
        <v>46051</v>
      </c>
      <c r="R555" s="141">
        <v>46081</v>
      </c>
      <c r="S555" s="104">
        <v>4093444</v>
      </c>
      <c r="T555" s="101">
        <v>46082</v>
      </c>
      <c r="U555" s="101">
        <v>46112</v>
      </c>
      <c r="V555" s="104">
        <v>4093444</v>
      </c>
      <c r="W555" s="141">
        <v>46113</v>
      </c>
      <c r="X555" s="141">
        <v>46142</v>
      </c>
      <c r="Y555" s="104">
        <v>4093444</v>
      </c>
      <c r="Z555" s="141">
        <v>46143</v>
      </c>
      <c r="AA555" s="141">
        <v>46173</v>
      </c>
      <c r="AB555" s="104">
        <v>4093444</v>
      </c>
      <c r="AC555" s="141">
        <v>46174</v>
      </c>
      <c r="AD555" s="141">
        <v>46203</v>
      </c>
      <c r="AE555" s="104">
        <v>2046722</v>
      </c>
      <c r="AF555" s="141">
        <v>46204</v>
      </c>
      <c r="AG555" s="141">
        <v>46218</v>
      </c>
      <c r="AH555" s="104"/>
      <c r="AI555" s="283"/>
      <c r="AJ555" s="150"/>
      <c r="AK555" s="104"/>
      <c r="AL555" s="151"/>
      <c r="AM555" s="151"/>
      <c r="AN555" s="104"/>
      <c r="AO555" s="122"/>
      <c r="AP555" s="101"/>
      <c r="AQ555" s="104"/>
      <c r="AR555" s="101"/>
      <c r="AS555" s="101"/>
      <c r="AT555" s="102"/>
      <c r="AU555" s="122"/>
      <c r="AV555" s="122"/>
      <c r="BI555" s="138" t="s">
        <v>703</v>
      </c>
      <c r="BJ555" s="138" t="s">
        <v>712</v>
      </c>
      <c r="BK555" s="138" t="s">
        <v>280</v>
      </c>
      <c r="BL555" s="122">
        <v>191</v>
      </c>
      <c r="BM555" s="141">
        <v>46051</v>
      </c>
      <c r="BN555" s="156">
        <v>41644907</v>
      </c>
      <c r="BO555" s="139">
        <v>597</v>
      </c>
      <c r="BP555" s="141">
        <v>46051</v>
      </c>
      <c r="BQ555" s="153">
        <v>22786838</v>
      </c>
      <c r="CS555" s="147" t="s">
        <v>2749</v>
      </c>
      <c r="CT555" s="148">
        <v>40186505.100000001</v>
      </c>
      <c r="CU555" s="139">
        <v>518</v>
      </c>
      <c r="CV555" s="139" t="s">
        <v>775</v>
      </c>
      <c r="CY555" s="143">
        <v>7320</v>
      </c>
      <c r="CZ555" s="143" t="s">
        <v>290</v>
      </c>
      <c r="DA555" s="318">
        <f t="shared" si="27"/>
        <v>22786838</v>
      </c>
      <c r="DB555" s="319">
        <f t="shared" si="28"/>
        <v>0</v>
      </c>
      <c r="DC555" s="318">
        <f t="shared" si="29"/>
        <v>0</v>
      </c>
      <c r="DZ555" s="140" t="s">
        <v>2750</v>
      </c>
      <c r="EA555" s="207"/>
      <c r="EB555" s="154" t="e">
        <v>#N/A</v>
      </c>
      <c r="EC555" s="142" t="s">
        <v>288</v>
      </c>
    </row>
    <row r="556" spans="1:133" hidden="1" x14ac:dyDescent="0.3">
      <c r="A556" s="186"/>
      <c r="B556" s="186" t="s">
        <v>2751</v>
      </c>
      <c r="C556" s="243">
        <v>1121821942</v>
      </c>
      <c r="D556" s="186" t="s">
        <v>2752</v>
      </c>
      <c r="E556" s="186" t="s">
        <v>292</v>
      </c>
      <c r="F556" s="242" t="s">
        <v>2753</v>
      </c>
      <c r="G556" s="187">
        <v>46051</v>
      </c>
      <c r="H556" s="340">
        <v>10958201</v>
      </c>
      <c r="I556" s="186" t="s">
        <v>2066</v>
      </c>
      <c r="J556" s="187">
        <v>46051</v>
      </c>
      <c r="K556" s="187">
        <v>46187</v>
      </c>
      <c r="L556" s="186" t="s">
        <v>288</v>
      </c>
      <c r="M556" s="186" t="s">
        <v>288</v>
      </c>
      <c r="N556" s="186" t="s">
        <v>288</v>
      </c>
      <c r="O556" s="122">
        <v>5</v>
      </c>
      <c r="P556" s="104">
        <v>2639567</v>
      </c>
      <c r="Q556" s="150">
        <v>46051</v>
      </c>
      <c r="R556" s="141">
        <v>46081</v>
      </c>
      <c r="S556" s="104">
        <v>2399606</v>
      </c>
      <c r="T556" s="101">
        <v>46082</v>
      </c>
      <c r="U556" s="101">
        <v>46112</v>
      </c>
      <c r="V556" s="104">
        <v>2399606</v>
      </c>
      <c r="W556" s="141">
        <v>46113</v>
      </c>
      <c r="X556" s="141">
        <v>46142</v>
      </c>
      <c r="Y556" s="104">
        <v>2399606</v>
      </c>
      <c r="Z556" s="141">
        <v>46143</v>
      </c>
      <c r="AA556" s="141">
        <v>46173</v>
      </c>
      <c r="AB556" s="104">
        <v>1119816</v>
      </c>
      <c r="AC556" s="141">
        <v>46174</v>
      </c>
      <c r="AD556" s="141">
        <v>46187</v>
      </c>
      <c r="AE556" s="104"/>
      <c r="AF556" s="141"/>
      <c r="AG556" s="141"/>
      <c r="AH556" s="104"/>
      <c r="AI556" s="283"/>
      <c r="AJ556" s="150"/>
      <c r="AK556" s="104"/>
      <c r="AL556" s="151"/>
      <c r="AM556" s="151"/>
      <c r="AN556" s="104"/>
      <c r="AO556" s="122"/>
      <c r="AP556" s="122"/>
      <c r="AQ556" s="104"/>
      <c r="AR556" s="122"/>
      <c r="AS556" s="122"/>
      <c r="AT556" s="102"/>
      <c r="AU556" s="122"/>
      <c r="AV556" s="122"/>
      <c r="BI556" s="138" t="s">
        <v>275</v>
      </c>
      <c r="BJ556" s="138" t="s">
        <v>283</v>
      </c>
      <c r="BK556" s="138" t="s">
        <v>276</v>
      </c>
      <c r="BL556" s="122">
        <v>210</v>
      </c>
      <c r="BM556" s="141">
        <v>46051</v>
      </c>
      <c r="BN556" s="156">
        <v>77897789</v>
      </c>
      <c r="BO556" s="139">
        <v>620</v>
      </c>
      <c r="BP556" s="141">
        <v>46051</v>
      </c>
      <c r="BQ556" s="153">
        <v>10958201</v>
      </c>
      <c r="CS556" s="159" t="s">
        <v>2369</v>
      </c>
      <c r="CT556" s="148">
        <v>1121821942</v>
      </c>
      <c r="CU556" s="139">
        <v>500</v>
      </c>
      <c r="CV556" s="139" t="s">
        <v>2008</v>
      </c>
      <c r="CY556" s="179">
        <v>9007</v>
      </c>
      <c r="CZ556" s="140" t="s">
        <v>290</v>
      </c>
      <c r="DA556" s="318">
        <f t="shared" si="27"/>
        <v>10958201</v>
      </c>
      <c r="DB556" s="319">
        <f t="shared" si="28"/>
        <v>0</v>
      </c>
      <c r="DC556" s="318">
        <f t="shared" si="29"/>
        <v>0</v>
      </c>
      <c r="DZ556" s="140" t="s">
        <v>2754</v>
      </c>
      <c r="EA556" s="207"/>
      <c r="EB556" s="154" t="e">
        <v>#N/A</v>
      </c>
      <c r="EC556" s="142" t="s">
        <v>288</v>
      </c>
    </row>
    <row r="557" spans="1:133" hidden="1" x14ac:dyDescent="0.3">
      <c r="A557" s="186"/>
      <c r="B557" s="186" t="s">
        <v>2755</v>
      </c>
      <c r="C557" s="243">
        <v>1120352194</v>
      </c>
      <c r="D557" s="186" t="s">
        <v>2756</v>
      </c>
      <c r="E557" s="186" t="s">
        <v>292</v>
      </c>
      <c r="F557" s="242" t="s">
        <v>2757</v>
      </c>
      <c r="G557" s="187">
        <v>46051</v>
      </c>
      <c r="H557" s="340">
        <v>10958201</v>
      </c>
      <c r="I557" s="186" t="s">
        <v>2066</v>
      </c>
      <c r="J557" s="187">
        <v>46051</v>
      </c>
      <c r="K557" s="187">
        <v>46187</v>
      </c>
      <c r="L557" s="186" t="s">
        <v>288</v>
      </c>
      <c r="M557" s="186" t="s">
        <v>288</v>
      </c>
      <c r="N557" s="186" t="s">
        <v>288</v>
      </c>
      <c r="O557" s="122">
        <v>5</v>
      </c>
      <c r="P557" s="104">
        <v>2639567</v>
      </c>
      <c r="Q557" s="150">
        <v>46051</v>
      </c>
      <c r="R557" s="141">
        <v>46081</v>
      </c>
      <c r="S557" s="104">
        <v>2399606</v>
      </c>
      <c r="T557" s="101">
        <v>46082</v>
      </c>
      <c r="U557" s="101">
        <v>46112</v>
      </c>
      <c r="V557" s="104">
        <v>2399606</v>
      </c>
      <c r="W557" s="141">
        <v>46113</v>
      </c>
      <c r="X557" s="141">
        <v>46142</v>
      </c>
      <c r="Y557" s="104">
        <v>2399606</v>
      </c>
      <c r="Z557" s="141">
        <v>46143</v>
      </c>
      <c r="AA557" s="141">
        <v>46173</v>
      </c>
      <c r="AB557" s="104">
        <v>1119816</v>
      </c>
      <c r="AC557" s="141">
        <v>46174</v>
      </c>
      <c r="AD557" s="141">
        <v>46187</v>
      </c>
      <c r="AE557" s="104"/>
      <c r="AF557" s="141"/>
      <c r="AG557" s="141"/>
      <c r="AH557" s="104"/>
      <c r="AI557" s="283"/>
      <c r="AJ557" s="150"/>
      <c r="AK557" s="104"/>
      <c r="AL557" s="151"/>
      <c r="AM557" s="151"/>
      <c r="AN557" s="104"/>
      <c r="AO557" s="140"/>
      <c r="AP557" s="140"/>
      <c r="AQ557" s="104"/>
      <c r="AR557" s="140"/>
      <c r="AS557" s="140"/>
      <c r="AT557" s="102"/>
      <c r="AU557" s="122"/>
      <c r="AV557" s="122"/>
      <c r="BI557" s="138" t="s">
        <v>275</v>
      </c>
      <c r="BJ557" s="138" t="s">
        <v>283</v>
      </c>
      <c r="BK557" s="138" t="s">
        <v>276</v>
      </c>
      <c r="BL557" s="122">
        <v>210</v>
      </c>
      <c r="BM557" s="141">
        <v>46051</v>
      </c>
      <c r="BN557" s="156">
        <v>77897789</v>
      </c>
      <c r="BO557" s="139">
        <v>621</v>
      </c>
      <c r="BP557" s="141">
        <v>46051</v>
      </c>
      <c r="BQ557" s="153">
        <v>10958201</v>
      </c>
      <c r="CS557" s="159" t="s">
        <v>2369</v>
      </c>
      <c r="CT557" s="148">
        <v>1120352194</v>
      </c>
      <c r="CU557" s="139">
        <v>500</v>
      </c>
      <c r="CV557" s="139" t="s">
        <v>2008</v>
      </c>
      <c r="CY557" s="143">
        <v>8299</v>
      </c>
      <c r="CZ557" s="143" t="s">
        <v>290</v>
      </c>
      <c r="DA557" s="318">
        <f t="shared" si="27"/>
        <v>10958201</v>
      </c>
      <c r="DB557" s="319">
        <f t="shared" si="28"/>
        <v>0</v>
      </c>
      <c r="DC557" s="318">
        <f t="shared" si="29"/>
        <v>0</v>
      </c>
      <c r="DZ557" s="281" t="s">
        <v>2758</v>
      </c>
      <c r="EA557" s="334"/>
      <c r="EB557" s="154" t="e">
        <v>#N/A</v>
      </c>
      <c r="EC557" s="142" t="s">
        <v>288</v>
      </c>
    </row>
    <row r="558" spans="1:133" hidden="1" x14ac:dyDescent="0.3">
      <c r="A558" s="186"/>
      <c r="B558" s="186" t="s">
        <v>2759</v>
      </c>
      <c r="C558" s="243">
        <v>86045149</v>
      </c>
      <c r="D558" s="186" t="s">
        <v>2760</v>
      </c>
      <c r="E558" s="186" t="s">
        <v>292</v>
      </c>
      <c r="F558" s="242" t="s">
        <v>2761</v>
      </c>
      <c r="G558" s="187">
        <v>46051</v>
      </c>
      <c r="H558" s="340">
        <v>10958201</v>
      </c>
      <c r="I558" s="186" t="s">
        <v>2066</v>
      </c>
      <c r="J558" s="187">
        <v>46051</v>
      </c>
      <c r="K558" s="187">
        <v>46187</v>
      </c>
      <c r="L558" s="186" t="s">
        <v>288</v>
      </c>
      <c r="M558" s="186" t="s">
        <v>288</v>
      </c>
      <c r="N558" s="186" t="s">
        <v>288</v>
      </c>
      <c r="O558" s="122">
        <v>5</v>
      </c>
      <c r="P558" s="104">
        <v>2639567</v>
      </c>
      <c r="Q558" s="150">
        <v>46051</v>
      </c>
      <c r="R558" s="141">
        <v>46081</v>
      </c>
      <c r="S558" s="104">
        <v>2399606</v>
      </c>
      <c r="T558" s="101">
        <v>46082</v>
      </c>
      <c r="U558" s="101">
        <v>46112</v>
      </c>
      <c r="V558" s="104">
        <v>2399606</v>
      </c>
      <c r="W558" s="141">
        <v>46113</v>
      </c>
      <c r="X558" s="141">
        <v>46142</v>
      </c>
      <c r="Y558" s="104">
        <v>2399606</v>
      </c>
      <c r="Z558" s="141">
        <v>46143</v>
      </c>
      <c r="AA558" s="141">
        <v>46173</v>
      </c>
      <c r="AB558" s="104">
        <v>1119816</v>
      </c>
      <c r="AC558" s="141">
        <v>46174</v>
      </c>
      <c r="AD558" s="141">
        <v>46187</v>
      </c>
      <c r="AE558" s="104"/>
      <c r="AF558" s="141"/>
      <c r="AG558" s="141"/>
      <c r="AH558" s="104"/>
      <c r="AI558" s="283"/>
      <c r="AJ558" s="150"/>
      <c r="AK558" s="104"/>
      <c r="AL558" s="151"/>
      <c r="AM558" s="151"/>
      <c r="AN558" s="104"/>
      <c r="AO558" s="122"/>
      <c r="AP558" s="122"/>
      <c r="AQ558" s="104"/>
      <c r="AR558" s="101"/>
      <c r="AS558" s="101"/>
      <c r="AT558" s="102"/>
      <c r="AU558" s="101"/>
      <c r="AV558" s="101"/>
      <c r="BI558" s="138" t="s">
        <v>275</v>
      </c>
      <c r="BJ558" s="138" t="s">
        <v>283</v>
      </c>
      <c r="BK558" s="138" t="s">
        <v>276</v>
      </c>
      <c r="BL558" s="122">
        <v>210</v>
      </c>
      <c r="BM558" s="141">
        <v>46051</v>
      </c>
      <c r="BN558" s="156">
        <v>77897789</v>
      </c>
      <c r="BO558" s="139">
        <v>622</v>
      </c>
      <c r="BP558" s="141">
        <v>46051</v>
      </c>
      <c r="BQ558" s="153">
        <v>10958201</v>
      </c>
      <c r="CS558" s="159" t="s">
        <v>2369</v>
      </c>
      <c r="CT558" s="148">
        <v>86045149</v>
      </c>
      <c r="CU558" s="139">
        <v>500</v>
      </c>
      <c r="CV558" s="139" t="s">
        <v>2008</v>
      </c>
      <c r="CY558" s="143">
        <v>7310</v>
      </c>
      <c r="CZ558" s="143" t="s">
        <v>290</v>
      </c>
      <c r="DA558" s="318">
        <f t="shared" si="27"/>
        <v>10958201</v>
      </c>
      <c r="DB558" s="319">
        <f t="shared" si="28"/>
        <v>0</v>
      </c>
      <c r="DC558" s="318">
        <f t="shared" si="29"/>
        <v>0</v>
      </c>
      <c r="DZ558" s="281" t="s">
        <v>2762</v>
      </c>
      <c r="EA558" s="334"/>
      <c r="EB558" s="154" t="e">
        <v>#N/A</v>
      </c>
      <c r="EC558" s="142" t="s">
        <v>288</v>
      </c>
    </row>
    <row r="559" spans="1:133" hidden="1" x14ac:dyDescent="0.3">
      <c r="A559" s="186"/>
      <c r="B559" s="186" t="s">
        <v>2763</v>
      </c>
      <c r="C559" s="243">
        <v>1121916301</v>
      </c>
      <c r="D559" s="186" t="s">
        <v>2764</v>
      </c>
      <c r="E559" s="186" t="s">
        <v>292</v>
      </c>
      <c r="F559" s="242" t="s">
        <v>2765</v>
      </c>
      <c r="G559" s="187">
        <v>46051</v>
      </c>
      <c r="H559" s="340">
        <v>11118174</v>
      </c>
      <c r="I559" s="186" t="s">
        <v>2624</v>
      </c>
      <c r="J559" s="187">
        <v>46051</v>
      </c>
      <c r="K559" s="187">
        <v>46189</v>
      </c>
      <c r="L559" s="186" t="s">
        <v>288</v>
      </c>
      <c r="M559" s="186" t="s">
        <v>288</v>
      </c>
      <c r="N559" s="186" t="s">
        <v>288</v>
      </c>
      <c r="O559" s="122">
        <v>5</v>
      </c>
      <c r="P559" s="104">
        <v>2639567</v>
      </c>
      <c r="Q559" s="150">
        <v>46051</v>
      </c>
      <c r="R559" s="141">
        <v>46081</v>
      </c>
      <c r="S559" s="104">
        <v>2399606</v>
      </c>
      <c r="T559" s="101">
        <v>46082</v>
      </c>
      <c r="U559" s="101">
        <v>46112</v>
      </c>
      <c r="V559" s="104">
        <v>2399606</v>
      </c>
      <c r="W559" s="141">
        <v>46113</v>
      </c>
      <c r="X559" s="141">
        <v>46142</v>
      </c>
      <c r="Y559" s="104">
        <v>2399606</v>
      </c>
      <c r="Z559" s="141">
        <v>46143</v>
      </c>
      <c r="AA559" s="141">
        <v>46173</v>
      </c>
      <c r="AB559" s="104">
        <v>1279789</v>
      </c>
      <c r="AC559" s="141">
        <v>46174</v>
      </c>
      <c r="AD559" s="141">
        <v>46189</v>
      </c>
      <c r="AE559" s="104"/>
      <c r="AF559" s="141"/>
      <c r="AG559" s="141"/>
      <c r="AH559" s="104"/>
      <c r="AI559" s="283"/>
      <c r="AJ559" s="150"/>
      <c r="AK559" s="104"/>
      <c r="AL559" s="151"/>
      <c r="AM559" s="151"/>
      <c r="AN559" s="104"/>
      <c r="AO559" s="338"/>
      <c r="AP559" s="122"/>
      <c r="AQ559" s="104"/>
      <c r="AR559" s="122"/>
      <c r="AS559" s="122"/>
      <c r="AT559" s="102"/>
      <c r="AU559" s="122"/>
      <c r="AV559" s="122"/>
      <c r="BI559" s="138" t="s">
        <v>275</v>
      </c>
      <c r="BJ559" s="138" t="s">
        <v>283</v>
      </c>
      <c r="BK559" s="138" t="s">
        <v>276</v>
      </c>
      <c r="BL559" s="122">
        <v>210</v>
      </c>
      <c r="BM559" s="141">
        <v>46051</v>
      </c>
      <c r="BN559" s="156">
        <v>77897789</v>
      </c>
      <c r="BO559" s="139">
        <v>663</v>
      </c>
      <c r="BP559" s="141">
        <v>46051</v>
      </c>
      <c r="BQ559" s="153">
        <v>11118174</v>
      </c>
      <c r="CS559" s="133" t="s">
        <v>2479</v>
      </c>
      <c r="CT559" s="148">
        <v>1121916301</v>
      </c>
      <c r="CU559" s="139">
        <v>500</v>
      </c>
      <c r="CV559" s="139" t="s">
        <v>2008</v>
      </c>
      <c r="CY559" s="179">
        <v>9329</v>
      </c>
      <c r="CZ559" s="140" t="s">
        <v>290</v>
      </c>
      <c r="DA559" s="318">
        <f t="shared" si="27"/>
        <v>11118174</v>
      </c>
      <c r="DB559" s="319">
        <f t="shared" si="28"/>
        <v>0</v>
      </c>
      <c r="DC559" s="318">
        <f t="shared" si="29"/>
        <v>0</v>
      </c>
      <c r="DZ559" s="140" t="s">
        <v>2766</v>
      </c>
      <c r="EA559" s="207"/>
      <c r="EB559" s="154" t="e">
        <v>#N/A</v>
      </c>
      <c r="EC559" s="142" t="s">
        <v>288</v>
      </c>
    </row>
    <row r="560" spans="1:133" hidden="1" x14ac:dyDescent="0.3">
      <c r="A560" s="186"/>
      <c r="B560" s="186" t="s">
        <v>2767</v>
      </c>
      <c r="C560" s="243">
        <v>1120357353</v>
      </c>
      <c r="D560" s="186" t="s">
        <v>2768</v>
      </c>
      <c r="E560" s="186" t="s">
        <v>292</v>
      </c>
      <c r="F560" s="242" t="s">
        <v>2769</v>
      </c>
      <c r="G560" s="187">
        <v>46051</v>
      </c>
      <c r="H560" s="340">
        <v>11118174</v>
      </c>
      <c r="I560" s="186" t="s">
        <v>2624</v>
      </c>
      <c r="J560" s="187">
        <v>46051</v>
      </c>
      <c r="K560" s="187">
        <v>46189</v>
      </c>
      <c r="L560" s="186" t="s">
        <v>288</v>
      </c>
      <c r="M560" s="186" t="s">
        <v>288</v>
      </c>
      <c r="N560" s="186" t="s">
        <v>288</v>
      </c>
      <c r="O560" s="122">
        <v>5</v>
      </c>
      <c r="P560" s="104">
        <v>2639567</v>
      </c>
      <c r="Q560" s="150">
        <v>46051</v>
      </c>
      <c r="R560" s="141">
        <v>46081</v>
      </c>
      <c r="S560" s="104">
        <v>2399606</v>
      </c>
      <c r="T560" s="101">
        <v>46082</v>
      </c>
      <c r="U560" s="101">
        <v>46112</v>
      </c>
      <c r="V560" s="104">
        <v>2399606</v>
      </c>
      <c r="W560" s="141">
        <v>46113</v>
      </c>
      <c r="X560" s="141">
        <v>46142</v>
      </c>
      <c r="Y560" s="104">
        <v>2399606</v>
      </c>
      <c r="Z560" s="141">
        <v>46143</v>
      </c>
      <c r="AA560" s="141">
        <v>46173</v>
      </c>
      <c r="AB560" s="104">
        <v>1279789</v>
      </c>
      <c r="AC560" s="141">
        <v>46174</v>
      </c>
      <c r="AD560" s="141">
        <v>46189</v>
      </c>
      <c r="AE560" s="104"/>
      <c r="AF560" s="141"/>
      <c r="AG560" s="141"/>
      <c r="AH560" s="104"/>
      <c r="AI560" s="283"/>
      <c r="AJ560" s="150"/>
      <c r="AK560" s="104"/>
      <c r="AL560" s="151"/>
      <c r="AM560" s="151"/>
      <c r="AN560" s="104"/>
      <c r="AO560" s="101"/>
      <c r="AP560" s="101"/>
      <c r="AQ560" s="104"/>
      <c r="AR560" s="101"/>
      <c r="AS560" s="101"/>
      <c r="AT560" s="102"/>
      <c r="AU560" s="101"/>
      <c r="AV560" s="101"/>
      <c r="BI560" s="138" t="s">
        <v>275</v>
      </c>
      <c r="BJ560" s="138" t="s">
        <v>283</v>
      </c>
      <c r="BK560" s="138" t="s">
        <v>276</v>
      </c>
      <c r="BL560" s="122">
        <v>210</v>
      </c>
      <c r="BM560" s="141">
        <v>46051</v>
      </c>
      <c r="BN560" s="156">
        <v>77897789</v>
      </c>
      <c r="BO560" s="139">
        <v>664</v>
      </c>
      <c r="BP560" s="141">
        <v>46051</v>
      </c>
      <c r="BQ560" s="153">
        <v>11118174</v>
      </c>
      <c r="CS560" s="133" t="s">
        <v>2479</v>
      </c>
      <c r="CT560" s="148">
        <v>1120357353</v>
      </c>
      <c r="CU560" s="139">
        <v>500</v>
      </c>
      <c r="CV560" s="139" t="s">
        <v>2008</v>
      </c>
      <c r="CY560" s="122">
        <v>8299</v>
      </c>
      <c r="CZ560" s="122" t="s">
        <v>290</v>
      </c>
      <c r="DA560" s="318">
        <f t="shared" si="27"/>
        <v>11118174</v>
      </c>
      <c r="DB560" s="319">
        <f t="shared" si="28"/>
        <v>0</v>
      </c>
      <c r="DC560" s="318">
        <f t="shared" si="29"/>
        <v>0</v>
      </c>
      <c r="DZ560" s="140" t="s">
        <v>2770</v>
      </c>
      <c r="EA560" s="207"/>
      <c r="EB560" s="154" t="e">
        <v>#N/A</v>
      </c>
      <c r="EC560" s="142" t="s">
        <v>288</v>
      </c>
    </row>
    <row r="561" spans="1:133" hidden="1" x14ac:dyDescent="0.3">
      <c r="A561" s="186"/>
      <c r="B561" s="186" t="s">
        <v>2771</v>
      </c>
      <c r="C561" s="243">
        <v>40394139</v>
      </c>
      <c r="D561" s="186" t="s">
        <v>2772</v>
      </c>
      <c r="E561" s="186" t="s">
        <v>291</v>
      </c>
      <c r="F561" s="186" t="s">
        <v>2007</v>
      </c>
      <c r="G561" s="187">
        <v>46051</v>
      </c>
      <c r="H561" s="340">
        <v>22786838</v>
      </c>
      <c r="I561" s="186" t="s">
        <v>2613</v>
      </c>
      <c r="J561" s="187">
        <v>46051</v>
      </c>
      <c r="K561" s="187">
        <v>46218</v>
      </c>
      <c r="L561" s="186" t="s">
        <v>288</v>
      </c>
      <c r="M561" s="186" t="s">
        <v>288</v>
      </c>
      <c r="N561" s="186" t="s">
        <v>288</v>
      </c>
      <c r="O561" s="122">
        <v>6</v>
      </c>
      <c r="P561" s="104">
        <v>4366340</v>
      </c>
      <c r="Q561" s="150">
        <v>46051</v>
      </c>
      <c r="R561" s="141">
        <v>46081</v>
      </c>
      <c r="S561" s="104">
        <v>4093444</v>
      </c>
      <c r="T561" s="101">
        <v>46082</v>
      </c>
      <c r="U561" s="101">
        <v>46112</v>
      </c>
      <c r="V561" s="104">
        <v>4093444</v>
      </c>
      <c r="W561" s="141">
        <v>46113</v>
      </c>
      <c r="X561" s="141">
        <v>46142</v>
      </c>
      <c r="Y561" s="104">
        <v>4093444</v>
      </c>
      <c r="Z561" s="141">
        <v>46143</v>
      </c>
      <c r="AA561" s="141">
        <v>46173</v>
      </c>
      <c r="AB561" s="104">
        <v>4093444</v>
      </c>
      <c r="AC561" s="141">
        <v>46174</v>
      </c>
      <c r="AD561" s="141">
        <v>46203</v>
      </c>
      <c r="AE561" s="104">
        <v>2046722</v>
      </c>
      <c r="AF561" s="141">
        <v>46204</v>
      </c>
      <c r="AG561" s="141">
        <v>46218</v>
      </c>
      <c r="AH561" s="104"/>
      <c r="AI561" s="283"/>
      <c r="AJ561" s="150"/>
      <c r="AK561" s="104"/>
      <c r="AL561" s="151"/>
      <c r="AM561" s="151"/>
      <c r="AN561" s="104"/>
      <c r="AO561" s="140"/>
      <c r="AP561" s="140"/>
      <c r="AQ561" s="104"/>
      <c r="AR561" s="140"/>
      <c r="AS561" s="140"/>
      <c r="AT561" s="102"/>
      <c r="AU561" s="122"/>
      <c r="AV561" s="122"/>
      <c r="BI561" s="138" t="s">
        <v>275</v>
      </c>
      <c r="BJ561" s="138" t="s">
        <v>283</v>
      </c>
      <c r="BK561" s="138" t="s">
        <v>276</v>
      </c>
      <c r="BL561" s="122">
        <v>210</v>
      </c>
      <c r="BM561" s="141">
        <v>46051</v>
      </c>
      <c r="BN561" s="156">
        <v>77897789</v>
      </c>
      <c r="BO561" s="139">
        <v>623</v>
      </c>
      <c r="BP561" s="141">
        <v>46051</v>
      </c>
      <c r="BQ561" s="153">
        <v>22786838</v>
      </c>
      <c r="CS561" s="147" t="s">
        <v>2773</v>
      </c>
      <c r="CT561" s="148">
        <v>40394139</v>
      </c>
      <c r="CU561" s="139">
        <v>500</v>
      </c>
      <c r="CV561" s="139" t="s">
        <v>2008</v>
      </c>
      <c r="CY561" s="122">
        <v>6920</v>
      </c>
      <c r="CZ561" s="122" t="s">
        <v>289</v>
      </c>
      <c r="DA561" s="318">
        <f t="shared" si="27"/>
        <v>22786838</v>
      </c>
      <c r="DB561" s="319">
        <f t="shared" si="28"/>
        <v>0</v>
      </c>
      <c r="DC561" s="318">
        <f t="shared" si="29"/>
        <v>0</v>
      </c>
      <c r="DZ561" s="140" t="s">
        <v>2774</v>
      </c>
      <c r="EA561" s="207"/>
      <c r="EB561" s="154" t="e">
        <v>#N/A</v>
      </c>
      <c r="EC561" s="142" t="s">
        <v>288</v>
      </c>
    </row>
    <row r="562" spans="1:133" hidden="1" x14ac:dyDescent="0.3">
      <c r="A562" s="186"/>
      <c r="B562" s="186" t="s">
        <v>2775</v>
      </c>
      <c r="C562" s="243">
        <v>1002606154</v>
      </c>
      <c r="D562" s="186" t="s">
        <v>2776</v>
      </c>
      <c r="E562" s="186" t="s">
        <v>292</v>
      </c>
      <c r="F562" s="186" t="s">
        <v>2777</v>
      </c>
      <c r="G562" s="187">
        <v>46051</v>
      </c>
      <c r="H562" s="340">
        <v>8400000</v>
      </c>
      <c r="I562" s="186" t="s">
        <v>294</v>
      </c>
      <c r="J562" s="187">
        <v>46051</v>
      </c>
      <c r="K562" s="187">
        <v>46231</v>
      </c>
      <c r="L562" s="186" t="s">
        <v>288</v>
      </c>
      <c r="M562" s="186" t="s">
        <v>288</v>
      </c>
      <c r="N562" s="186" t="s">
        <v>288</v>
      </c>
      <c r="O562" s="122">
        <v>6</v>
      </c>
      <c r="P562" s="104">
        <v>1493333</v>
      </c>
      <c r="Q562" s="150">
        <v>46051</v>
      </c>
      <c r="R562" s="141">
        <v>46081</v>
      </c>
      <c r="S562" s="104">
        <v>1400000</v>
      </c>
      <c r="T562" s="101">
        <v>46082</v>
      </c>
      <c r="U562" s="101">
        <v>46112</v>
      </c>
      <c r="V562" s="104">
        <v>1400000</v>
      </c>
      <c r="W562" s="141">
        <v>46113</v>
      </c>
      <c r="X562" s="141">
        <v>46142</v>
      </c>
      <c r="Y562" s="104">
        <v>1400000</v>
      </c>
      <c r="Z562" s="141">
        <v>46143</v>
      </c>
      <c r="AA562" s="141">
        <v>46173</v>
      </c>
      <c r="AB562" s="104">
        <v>1400000</v>
      </c>
      <c r="AC562" s="141">
        <v>46174</v>
      </c>
      <c r="AD562" s="141">
        <v>46203</v>
      </c>
      <c r="AE562" s="104">
        <v>1306667</v>
      </c>
      <c r="AF562" s="141">
        <v>46204</v>
      </c>
      <c r="AG562" s="141">
        <v>46231</v>
      </c>
      <c r="AH562" s="104"/>
      <c r="AI562" s="283"/>
      <c r="AJ562" s="150"/>
      <c r="AK562" s="104"/>
      <c r="AL562" s="151"/>
      <c r="AM562" s="151"/>
      <c r="AN562" s="104"/>
      <c r="AO562" s="151"/>
      <c r="AP562" s="151"/>
      <c r="AQ562" s="104"/>
      <c r="AR562" s="151"/>
      <c r="AS562" s="151"/>
      <c r="AT562" s="102"/>
      <c r="AU562" s="151"/>
      <c r="AV562" s="151"/>
      <c r="BI562" s="146" t="s">
        <v>277</v>
      </c>
      <c r="BJ562" s="139" t="s">
        <v>1177</v>
      </c>
      <c r="BK562" s="138" t="s">
        <v>272</v>
      </c>
      <c r="BL562" s="122">
        <v>201</v>
      </c>
      <c r="BM562" s="141">
        <v>46051</v>
      </c>
      <c r="BN562" s="156">
        <v>8400000</v>
      </c>
      <c r="BO562" s="139">
        <v>607</v>
      </c>
      <c r="BP562" s="141">
        <v>46051</v>
      </c>
      <c r="BQ562" s="153">
        <v>8400000</v>
      </c>
      <c r="CS562" s="147" t="s">
        <v>2778</v>
      </c>
      <c r="CT562" s="99">
        <v>1002606154</v>
      </c>
      <c r="CU562" s="139">
        <v>524</v>
      </c>
      <c r="CV562" s="139" t="s">
        <v>786</v>
      </c>
      <c r="CY562" s="145">
        <v>7490</v>
      </c>
      <c r="CZ562" s="140" t="s">
        <v>290</v>
      </c>
      <c r="DA562" s="318">
        <f t="shared" si="27"/>
        <v>8400000</v>
      </c>
      <c r="DB562" s="319">
        <f t="shared" si="28"/>
        <v>0</v>
      </c>
      <c r="DC562" s="318">
        <f t="shared" si="29"/>
        <v>0</v>
      </c>
      <c r="DZ562" s="140" t="s">
        <v>2779</v>
      </c>
      <c r="EA562" s="207"/>
      <c r="EB562" s="154" t="e">
        <v>#N/A</v>
      </c>
      <c r="EC562" s="142" t="s">
        <v>288</v>
      </c>
    </row>
    <row r="563" spans="1:133" hidden="1" x14ac:dyDescent="0.3">
      <c r="A563" s="186"/>
      <c r="B563" s="186" t="s">
        <v>2780</v>
      </c>
      <c r="C563" s="243">
        <v>1121906328</v>
      </c>
      <c r="D563" s="186" t="s">
        <v>2781</v>
      </c>
      <c r="E563" s="186" t="s">
        <v>292</v>
      </c>
      <c r="F563" s="186" t="s">
        <v>2782</v>
      </c>
      <c r="G563" s="187">
        <v>46051</v>
      </c>
      <c r="H563" s="340">
        <v>4480000</v>
      </c>
      <c r="I563" s="186" t="s">
        <v>319</v>
      </c>
      <c r="J563" s="187">
        <v>46051</v>
      </c>
      <c r="K563" s="187">
        <v>46140</v>
      </c>
      <c r="L563" s="186" t="s">
        <v>288</v>
      </c>
      <c r="M563" s="186" t="s">
        <v>288</v>
      </c>
      <c r="N563" s="186" t="s">
        <v>288</v>
      </c>
      <c r="O563" s="122">
        <v>3</v>
      </c>
      <c r="P563" s="104">
        <v>1592889</v>
      </c>
      <c r="Q563" s="150">
        <v>46051</v>
      </c>
      <c r="R563" s="141">
        <v>46081</v>
      </c>
      <c r="S563" s="104">
        <v>1493333</v>
      </c>
      <c r="T563" s="101">
        <v>46082</v>
      </c>
      <c r="U563" s="101">
        <v>46112</v>
      </c>
      <c r="V563" s="104">
        <v>1393778</v>
      </c>
      <c r="W563" s="141">
        <v>46113</v>
      </c>
      <c r="X563" s="141">
        <v>46140</v>
      </c>
      <c r="Y563" s="104"/>
      <c r="Z563" s="141"/>
      <c r="AA563" s="141"/>
      <c r="AB563" s="104"/>
      <c r="AC563" s="141"/>
      <c r="AD563" s="141"/>
      <c r="AE563" s="104"/>
      <c r="AF563" s="141"/>
      <c r="AG563" s="141"/>
      <c r="AH563" s="104"/>
      <c r="AI563" s="283"/>
      <c r="AJ563" s="150"/>
      <c r="AK563" s="104"/>
      <c r="AL563" s="151"/>
      <c r="AM563" s="151"/>
      <c r="AN563" s="104"/>
      <c r="AO563" s="151"/>
      <c r="AP563" s="151"/>
      <c r="AQ563" s="104"/>
      <c r="AR563" s="151"/>
      <c r="AS563" s="151"/>
      <c r="AT563" s="102"/>
      <c r="AU563" s="151"/>
      <c r="AV563" s="151"/>
      <c r="BI563" s="146" t="s">
        <v>277</v>
      </c>
      <c r="BJ563" s="107" t="s">
        <v>2699</v>
      </c>
      <c r="BK563" s="139" t="s">
        <v>2700</v>
      </c>
      <c r="BL563" s="122">
        <v>202</v>
      </c>
      <c r="BM563" s="141">
        <v>46051</v>
      </c>
      <c r="BN563" s="156">
        <v>4480000</v>
      </c>
      <c r="BO563" s="139">
        <v>608</v>
      </c>
      <c r="BP563" s="141">
        <v>46051</v>
      </c>
      <c r="BQ563" s="153">
        <v>4480000</v>
      </c>
      <c r="CS563" s="147" t="s">
        <v>2783</v>
      </c>
      <c r="CT563" s="99">
        <v>1121906328</v>
      </c>
      <c r="CU563" s="139">
        <v>524</v>
      </c>
      <c r="CV563" s="139" t="s">
        <v>2784</v>
      </c>
      <c r="CY563" s="145">
        <v>7490</v>
      </c>
      <c r="CZ563" s="140" t="s">
        <v>290</v>
      </c>
      <c r="DA563" s="318">
        <f t="shared" si="27"/>
        <v>4480000</v>
      </c>
      <c r="DB563" s="319">
        <f t="shared" si="28"/>
        <v>0</v>
      </c>
      <c r="DC563" s="318">
        <f t="shared" si="29"/>
        <v>0</v>
      </c>
      <c r="DZ563" s="140" t="s">
        <v>2785</v>
      </c>
      <c r="EA563" s="160"/>
      <c r="EB563" s="154" t="e">
        <v>#N/A</v>
      </c>
      <c r="EC563" s="142" t="s">
        <v>288</v>
      </c>
    </row>
    <row r="564" spans="1:133" hidden="1" x14ac:dyDescent="0.3">
      <c r="A564" s="186"/>
      <c r="B564" s="186" t="s">
        <v>2786</v>
      </c>
      <c r="C564" s="243">
        <v>53015422</v>
      </c>
      <c r="D564" s="186" t="s">
        <v>2787</v>
      </c>
      <c r="E564" s="186" t="s">
        <v>291</v>
      </c>
      <c r="F564" s="186" t="s">
        <v>2788</v>
      </c>
      <c r="G564" s="187">
        <v>46051</v>
      </c>
      <c r="H564" s="340">
        <v>40572000</v>
      </c>
      <c r="I564" s="186" t="s">
        <v>294</v>
      </c>
      <c r="J564" s="187">
        <v>46051</v>
      </c>
      <c r="K564" s="187">
        <v>46231</v>
      </c>
      <c r="L564" s="186" t="s">
        <v>288</v>
      </c>
      <c r="M564" s="186" t="s">
        <v>288</v>
      </c>
      <c r="N564" s="186" t="s">
        <v>288</v>
      </c>
      <c r="O564" s="122">
        <v>6</v>
      </c>
      <c r="P564" s="104">
        <v>7212800</v>
      </c>
      <c r="Q564" s="150">
        <v>46051</v>
      </c>
      <c r="R564" s="141">
        <v>46081</v>
      </c>
      <c r="S564" s="104">
        <v>6762000</v>
      </c>
      <c r="T564" s="101">
        <v>46082</v>
      </c>
      <c r="U564" s="101">
        <v>46112</v>
      </c>
      <c r="V564" s="104">
        <v>6762000</v>
      </c>
      <c r="W564" s="141">
        <v>46113</v>
      </c>
      <c r="X564" s="141">
        <v>46142</v>
      </c>
      <c r="Y564" s="104">
        <v>6762000</v>
      </c>
      <c r="Z564" s="141">
        <v>46143</v>
      </c>
      <c r="AA564" s="141">
        <v>46173</v>
      </c>
      <c r="AB564" s="104">
        <v>6762000</v>
      </c>
      <c r="AC564" s="141">
        <v>46174</v>
      </c>
      <c r="AD564" s="141">
        <v>46203</v>
      </c>
      <c r="AE564" s="104">
        <v>6311200</v>
      </c>
      <c r="AF564" s="141">
        <v>46204</v>
      </c>
      <c r="AG564" s="141">
        <v>46231</v>
      </c>
      <c r="AH564" s="104"/>
      <c r="AI564" s="283"/>
      <c r="AJ564" s="150"/>
      <c r="AK564" s="104"/>
      <c r="AL564" s="151"/>
      <c r="AM564" s="151"/>
      <c r="AN564" s="104"/>
      <c r="AO564" s="151"/>
      <c r="AP564" s="151"/>
      <c r="AQ564" s="104"/>
      <c r="AR564" s="151"/>
      <c r="AS564" s="151"/>
      <c r="AT564" s="102"/>
      <c r="AU564" s="151"/>
      <c r="AV564" s="151"/>
      <c r="BI564" s="139" t="s">
        <v>277</v>
      </c>
      <c r="BJ564" s="139" t="s">
        <v>707</v>
      </c>
      <c r="BK564" s="146" t="s">
        <v>708</v>
      </c>
      <c r="BL564" s="122">
        <v>206</v>
      </c>
      <c r="BM564" s="141">
        <v>46051</v>
      </c>
      <c r="BN564" s="156">
        <v>81144000</v>
      </c>
      <c r="BO564" s="139">
        <v>617</v>
      </c>
      <c r="BP564" s="141">
        <v>46051</v>
      </c>
      <c r="BQ564" s="153">
        <v>40572000</v>
      </c>
      <c r="CS564" s="147" t="s">
        <v>2789</v>
      </c>
      <c r="CT564" s="99">
        <v>53015422</v>
      </c>
      <c r="CU564" s="139">
        <v>523</v>
      </c>
      <c r="CV564" s="139" t="s">
        <v>778</v>
      </c>
      <c r="CY564" s="107">
        <v>7220</v>
      </c>
      <c r="CZ564" s="107" t="s">
        <v>290</v>
      </c>
      <c r="DA564" s="318">
        <f t="shared" si="27"/>
        <v>40572000</v>
      </c>
      <c r="DB564" s="319">
        <f t="shared" si="28"/>
        <v>0</v>
      </c>
      <c r="DC564" s="318">
        <f t="shared" si="29"/>
        <v>0</v>
      </c>
      <c r="DZ564" s="140" t="s">
        <v>2790</v>
      </c>
      <c r="EA564" s="207"/>
      <c r="EB564" s="154" t="e">
        <v>#N/A</v>
      </c>
      <c r="EC564" s="142" t="s">
        <v>288</v>
      </c>
    </row>
    <row r="565" spans="1:133" hidden="1" x14ac:dyDescent="0.3">
      <c r="A565" s="186"/>
      <c r="B565" s="186" t="s">
        <v>2791</v>
      </c>
      <c r="C565" s="243">
        <v>1006861121</v>
      </c>
      <c r="D565" s="186" t="s">
        <v>2792</v>
      </c>
      <c r="E565" s="186" t="s">
        <v>291</v>
      </c>
      <c r="F565" s="186" t="s">
        <v>2793</v>
      </c>
      <c r="G565" s="187">
        <v>46051</v>
      </c>
      <c r="H565" s="340">
        <v>3888888</v>
      </c>
      <c r="I565" s="186" t="s">
        <v>2794</v>
      </c>
      <c r="J565" s="187">
        <v>46051</v>
      </c>
      <c r="K565" s="187">
        <v>46091</v>
      </c>
      <c r="L565" s="186" t="s">
        <v>288</v>
      </c>
      <c r="M565" s="186" t="s">
        <v>288</v>
      </c>
      <c r="N565" s="186" t="s">
        <v>288</v>
      </c>
      <c r="O565" s="122">
        <v>2</v>
      </c>
      <c r="P565" s="104">
        <v>2916666</v>
      </c>
      <c r="Q565" s="150">
        <v>46051</v>
      </c>
      <c r="R565" s="141">
        <v>46081</v>
      </c>
      <c r="S565" s="102">
        <v>972222</v>
      </c>
      <c r="T565" s="141">
        <v>46082</v>
      </c>
      <c r="U565" s="141">
        <v>46091</v>
      </c>
      <c r="V565" s="104"/>
      <c r="W565" s="141"/>
      <c r="X565" s="141"/>
      <c r="Y565" s="104"/>
      <c r="Z565" s="141"/>
      <c r="AA565" s="141"/>
      <c r="AB565" s="104"/>
      <c r="AC565" s="141"/>
      <c r="AD565" s="141"/>
      <c r="AE565" s="104"/>
      <c r="AF565" s="141"/>
      <c r="AG565" s="141"/>
      <c r="AH565" s="104"/>
      <c r="AI565" s="283"/>
      <c r="AJ565" s="150"/>
      <c r="AK565" s="104"/>
      <c r="AL565" s="151"/>
      <c r="AM565" s="151"/>
      <c r="AN565" s="104"/>
      <c r="AO565" s="151"/>
      <c r="AP565" s="151"/>
      <c r="AQ565" s="104"/>
      <c r="AR565" s="151"/>
      <c r="AS565" s="151"/>
      <c r="AT565" s="102"/>
      <c r="AU565" s="151"/>
      <c r="AV565" s="151"/>
      <c r="BI565" s="146" t="s">
        <v>277</v>
      </c>
      <c r="BJ565" s="144" t="s">
        <v>1270</v>
      </c>
      <c r="BK565" s="146" t="s">
        <v>272</v>
      </c>
      <c r="BL565" s="122">
        <v>204</v>
      </c>
      <c r="BM565" s="141">
        <v>46051</v>
      </c>
      <c r="BN565" s="156">
        <v>3888888</v>
      </c>
      <c r="BO565" s="139">
        <v>610</v>
      </c>
      <c r="BP565" s="141">
        <v>46051</v>
      </c>
      <c r="BQ565" s="153">
        <v>3888888</v>
      </c>
      <c r="CS565" s="147" t="s">
        <v>1271</v>
      </c>
      <c r="CT565" s="99">
        <v>1006861121</v>
      </c>
      <c r="CU565" s="139">
        <v>565</v>
      </c>
      <c r="CV565" s="139" t="s">
        <v>786</v>
      </c>
      <c r="CY565" s="145">
        <v>7490</v>
      </c>
      <c r="CZ565" s="140" t="s">
        <v>290</v>
      </c>
      <c r="DA565" s="318">
        <f t="shared" si="27"/>
        <v>3888888</v>
      </c>
      <c r="DB565" s="319">
        <f t="shared" si="28"/>
        <v>0</v>
      </c>
      <c r="DC565" s="318">
        <f t="shared" si="29"/>
        <v>0</v>
      </c>
      <c r="DZ565" s="140" t="s">
        <v>2795</v>
      </c>
      <c r="EA565" s="160"/>
      <c r="EB565" s="154" t="e">
        <v>#N/A</v>
      </c>
      <c r="EC565" s="142" t="s">
        <v>288</v>
      </c>
    </row>
    <row r="566" spans="1:133" hidden="1" x14ac:dyDescent="0.3">
      <c r="A566" s="186" t="s">
        <v>3011</v>
      </c>
      <c r="B566" s="186" t="s">
        <v>2796</v>
      </c>
      <c r="C566" s="243">
        <v>1151963013</v>
      </c>
      <c r="D566" s="186" t="s">
        <v>2797</v>
      </c>
      <c r="E566" s="186" t="s">
        <v>292</v>
      </c>
      <c r="F566" s="186" t="s">
        <v>2798</v>
      </c>
      <c r="G566" s="187">
        <v>46051</v>
      </c>
      <c r="H566" s="340">
        <v>16358436</v>
      </c>
      <c r="I566" s="186" t="s">
        <v>2799</v>
      </c>
      <c r="J566" s="187">
        <v>46051</v>
      </c>
      <c r="K566" s="187">
        <v>46323</v>
      </c>
      <c r="L566" s="186" t="s">
        <v>288</v>
      </c>
      <c r="M566" s="186" t="s">
        <v>288</v>
      </c>
      <c r="N566" s="186" t="s">
        <v>288</v>
      </c>
      <c r="O566" s="122">
        <v>9</v>
      </c>
      <c r="P566" s="104">
        <v>1938778</v>
      </c>
      <c r="Q566" s="150">
        <v>46051</v>
      </c>
      <c r="R566" s="141">
        <v>46081</v>
      </c>
      <c r="S566" s="104">
        <v>1817604</v>
      </c>
      <c r="T566" s="101">
        <v>46082</v>
      </c>
      <c r="U566" s="101">
        <v>46112</v>
      </c>
      <c r="V566" s="104">
        <v>1575256</v>
      </c>
      <c r="W566" s="141">
        <v>46113</v>
      </c>
      <c r="X566" s="141">
        <v>46138</v>
      </c>
      <c r="Y566" s="104"/>
      <c r="Z566" s="141">
        <v>46143</v>
      </c>
      <c r="AA566" s="141">
        <v>46173</v>
      </c>
      <c r="AB566" s="104"/>
      <c r="AC566" s="141">
        <v>46174</v>
      </c>
      <c r="AD566" s="141">
        <v>46203</v>
      </c>
      <c r="AE566" s="104"/>
      <c r="AF566" s="141">
        <v>46204</v>
      </c>
      <c r="AG566" s="141">
        <v>46234</v>
      </c>
      <c r="AH566" s="104"/>
      <c r="AI566" s="141">
        <v>46235</v>
      </c>
      <c r="AJ566" s="141">
        <v>46265</v>
      </c>
      <c r="AK566" s="104"/>
      <c r="AL566" s="142">
        <v>46266</v>
      </c>
      <c r="AM566" s="142">
        <v>46295</v>
      </c>
      <c r="AN566" s="104"/>
      <c r="AO566" s="142">
        <v>46296</v>
      </c>
      <c r="AP566" s="142">
        <v>46323</v>
      </c>
      <c r="AQ566" s="104"/>
      <c r="AR566" s="151"/>
      <c r="AS566" s="151"/>
      <c r="AT566" s="102"/>
      <c r="AU566" s="151"/>
      <c r="AV566" s="151"/>
      <c r="BI566" s="146" t="s">
        <v>277</v>
      </c>
      <c r="BJ566" s="139" t="s">
        <v>2800</v>
      </c>
      <c r="BK566" s="139" t="s">
        <v>272</v>
      </c>
      <c r="BL566" s="122">
        <v>200</v>
      </c>
      <c r="BM566" s="141">
        <v>46051</v>
      </c>
      <c r="BN566" s="156">
        <v>27327836</v>
      </c>
      <c r="BO566" s="139">
        <v>611</v>
      </c>
      <c r="BP566" s="141">
        <v>46051</v>
      </c>
      <c r="BQ566" s="153">
        <v>16358436</v>
      </c>
      <c r="CS566" s="147" t="s">
        <v>2801</v>
      </c>
      <c r="CT566" s="99">
        <v>1151963013</v>
      </c>
      <c r="CU566" s="139">
        <v>524</v>
      </c>
      <c r="CV566" s="139" t="s">
        <v>2802</v>
      </c>
      <c r="CY566" s="122">
        <v>8299</v>
      </c>
      <c r="CZ566" s="122" t="s">
        <v>290</v>
      </c>
      <c r="DA566" s="318">
        <f t="shared" si="27"/>
        <v>5331638</v>
      </c>
      <c r="DB566" s="319">
        <f t="shared" si="28"/>
        <v>11026798</v>
      </c>
      <c r="DC566" s="318">
        <f t="shared" si="29"/>
        <v>11026798</v>
      </c>
      <c r="DZ566" s="140" t="s">
        <v>2803</v>
      </c>
      <c r="EA566" s="160"/>
      <c r="EB566" s="154" t="e">
        <v>#N/A</v>
      </c>
      <c r="EC566" s="142" t="s">
        <v>288</v>
      </c>
    </row>
    <row r="567" spans="1:133" hidden="1" x14ac:dyDescent="0.3">
      <c r="A567" s="186"/>
      <c r="B567" s="186" t="s">
        <v>2804</v>
      </c>
      <c r="C567" s="243">
        <v>1002958768</v>
      </c>
      <c r="D567" s="186" t="s">
        <v>2805</v>
      </c>
      <c r="E567" s="186" t="s">
        <v>291</v>
      </c>
      <c r="F567" s="186" t="s">
        <v>2806</v>
      </c>
      <c r="G567" s="187">
        <v>46051</v>
      </c>
      <c r="H567" s="340">
        <v>34131250</v>
      </c>
      <c r="I567" s="186" t="s">
        <v>2807</v>
      </c>
      <c r="J567" s="187">
        <v>46051</v>
      </c>
      <c r="K567" s="187">
        <v>46354</v>
      </c>
      <c r="L567" s="186" t="s">
        <v>288</v>
      </c>
      <c r="M567" s="186" t="s">
        <v>288</v>
      </c>
      <c r="N567" s="186" t="s">
        <v>288</v>
      </c>
      <c r="O567" s="122">
        <v>10</v>
      </c>
      <c r="P567" s="104">
        <v>3640667</v>
      </c>
      <c r="Q567" s="150">
        <v>46051</v>
      </c>
      <c r="R567" s="141">
        <v>46081</v>
      </c>
      <c r="S567" s="104">
        <v>3413125</v>
      </c>
      <c r="T567" s="101">
        <v>46082</v>
      </c>
      <c r="U567" s="101">
        <v>46112</v>
      </c>
      <c r="V567" s="104">
        <v>3413125</v>
      </c>
      <c r="W567" s="141">
        <v>46113</v>
      </c>
      <c r="X567" s="141">
        <v>46142</v>
      </c>
      <c r="Y567" s="104">
        <v>3413125</v>
      </c>
      <c r="Z567" s="141">
        <v>46143</v>
      </c>
      <c r="AA567" s="141">
        <v>46173</v>
      </c>
      <c r="AB567" s="104">
        <v>3413125</v>
      </c>
      <c r="AC567" s="141">
        <v>46174</v>
      </c>
      <c r="AD567" s="141">
        <v>46203</v>
      </c>
      <c r="AE567" s="104">
        <v>3413125</v>
      </c>
      <c r="AF567" s="141">
        <v>46204</v>
      </c>
      <c r="AG567" s="141">
        <v>46234</v>
      </c>
      <c r="AH567" s="104">
        <v>3413125</v>
      </c>
      <c r="AI567" s="141">
        <v>46235</v>
      </c>
      <c r="AJ567" s="141">
        <v>46265</v>
      </c>
      <c r="AK567" s="104">
        <v>3413125</v>
      </c>
      <c r="AL567" s="142">
        <v>46266</v>
      </c>
      <c r="AM567" s="142">
        <v>46295</v>
      </c>
      <c r="AN567" s="104">
        <v>3413125</v>
      </c>
      <c r="AO567" s="142">
        <v>46296</v>
      </c>
      <c r="AP567" s="142">
        <v>46326</v>
      </c>
      <c r="AQ567" s="102">
        <v>3185583</v>
      </c>
      <c r="AR567" s="142">
        <v>46327</v>
      </c>
      <c r="AS567" s="142">
        <v>46354</v>
      </c>
      <c r="AT567" s="102"/>
      <c r="AU567" s="151"/>
      <c r="AV567" s="151"/>
      <c r="BI567" s="139" t="s">
        <v>277</v>
      </c>
      <c r="BJ567" s="139" t="s">
        <v>2808</v>
      </c>
      <c r="BK567" s="146" t="s">
        <v>272</v>
      </c>
      <c r="BL567" s="122">
        <v>203</v>
      </c>
      <c r="BM567" s="141">
        <v>46051</v>
      </c>
      <c r="BN567" s="156">
        <v>34131250</v>
      </c>
      <c r="BO567" s="139">
        <v>609</v>
      </c>
      <c r="BP567" s="141">
        <v>46051</v>
      </c>
      <c r="BQ567" s="153">
        <v>34131250</v>
      </c>
      <c r="CS567" s="147" t="s">
        <v>2809</v>
      </c>
      <c r="CT567" s="99">
        <v>1002958768</v>
      </c>
      <c r="CU567" s="139">
        <v>524</v>
      </c>
      <c r="CV567" s="139" t="s">
        <v>2810</v>
      </c>
      <c r="CY567" s="107">
        <v>7210</v>
      </c>
      <c r="CZ567" s="107" t="s">
        <v>290</v>
      </c>
      <c r="DA567" s="318">
        <f t="shared" si="27"/>
        <v>34131250</v>
      </c>
      <c r="DB567" s="319">
        <f t="shared" si="28"/>
        <v>0</v>
      </c>
      <c r="DC567" s="318">
        <f t="shared" si="29"/>
        <v>0</v>
      </c>
      <c r="DZ567" s="140" t="s">
        <v>2811</v>
      </c>
      <c r="EA567" s="160"/>
      <c r="EB567" s="154" t="e">
        <v>#N/A</v>
      </c>
      <c r="EC567" s="142" t="s">
        <v>288</v>
      </c>
    </row>
    <row r="568" spans="1:133" hidden="1" x14ac:dyDescent="0.3">
      <c r="A568" s="186"/>
      <c r="B568" s="186" t="s">
        <v>2812</v>
      </c>
      <c r="C568" s="243">
        <v>39626133</v>
      </c>
      <c r="D568" s="186" t="s">
        <v>2813</v>
      </c>
      <c r="E568" s="186" t="s">
        <v>291</v>
      </c>
      <c r="F568" s="186" t="s">
        <v>2814</v>
      </c>
      <c r="G568" s="187">
        <v>46051</v>
      </c>
      <c r="H568" s="340">
        <v>40572000</v>
      </c>
      <c r="I568" s="186" t="s">
        <v>294</v>
      </c>
      <c r="J568" s="187">
        <v>46051</v>
      </c>
      <c r="K568" s="187">
        <v>46231</v>
      </c>
      <c r="L568" s="186" t="s">
        <v>288</v>
      </c>
      <c r="M568" s="186" t="s">
        <v>288</v>
      </c>
      <c r="N568" s="186" t="s">
        <v>288</v>
      </c>
      <c r="O568" s="122">
        <v>6</v>
      </c>
      <c r="P568" s="104">
        <v>7212800</v>
      </c>
      <c r="Q568" s="150">
        <v>46051</v>
      </c>
      <c r="R568" s="141">
        <v>46081</v>
      </c>
      <c r="S568" s="104">
        <v>6762000</v>
      </c>
      <c r="T568" s="101">
        <v>46082</v>
      </c>
      <c r="U568" s="101">
        <v>46112</v>
      </c>
      <c r="V568" s="104">
        <v>6762000</v>
      </c>
      <c r="W568" s="141">
        <v>46113</v>
      </c>
      <c r="X568" s="141">
        <v>46142</v>
      </c>
      <c r="Y568" s="104">
        <v>6762000</v>
      </c>
      <c r="Z568" s="141">
        <v>46143</v>
      </c>
      <c r="AA568" s="141">
        <v>46173</v>
      </c>
      <c r="AB568" s="104">
        <v>6762000</v>
      </c>
      <c r="AC568" s="141">
        <v>46174</v>
      </c>
      <c r="AD568" s="141">
        <v>46203</v>
      </c>
      <c r="AE568" s="104">
        <v>6311200</v>
      </c>
      <c r="AF568" s="141">
        <v>46204</v>
      </c>
      <c r="AG568" s="141">
        <v>46231</v>
      </c>
      <c r="AH568" s="104"/>
      <c r="AI568" s="283"/>
      <c r="AJ568" s="150"/>
      <c r="AK568" s="104"/>
      <c r="AL568" s="151"/>
      <c r="AM568" s="151"/>
      <c r="AN568" s="104"/>
      <c r="AO568" s="151"/>
      <c r="AP568" s="151"/>
      <c r="AQ568" s="104"/>
      <c r="AR568" s="151"/>
      <c r="AS568" s="151"/>
      <c r="AT568" s="102"/>
      <c r="AU568" s="151"/>
      <c r="AV568" s="151"/>
      <c r="BI568" s="139" t="s">
        <v>277</v>
      </c>
      <c r="BJ568" s="139" t="s">
        <v>707</v>
      </c>
      <c r="BK568" s="146" t="s">
        <v>708</v>
      </c>
      <c r="BL568" s="122">
        <v>206</v>
      </c>
      <c r="BM568" s="141">
        <v>46051</v>
      </c>
      <c r="BN568" s="156">
        <v>81144000</v>
      </c>
      <c r="BO568" s="139">
        <v>618</v>
      </c>
      <c r="BP568" s="141">
        <v>46051</v>
      </c>
      <c r="BQ568" s="153">
        <v>40572000</v>
      </c>
      <c r="CS568" s="147" t="s">
        <v>2815</v>
      </c>
      <c r="CT568" s="148">
        <v>39626133</v>
      </c>
      <c r="CU568" s="139">
        <v>523</v>
      </c>
      <c r="CV568" s="139" t="s">
        <v>778</v>
      </c>
      <c r="CY568" s="143">
        <v>7020</v>
      </c>
      <c r="CZ568" s="143" t="s">
        <v>289</v>
      </c>
      <c r="DA568" s="318">
        <f t="shared" si="27"/>
        <v>40572000</v>
      </c>
      <c r="DB568" s="319">
        <f t="shared" si="28"/>
        <v>0</v>
      </c>
      <c r="DC568" s="318">
        <f t="shared" si="29"/>
        <v>0</v>
      </c>
      <c r="DZ568" s="140" t="s">
        <v>2816</v>
      </c>
      <c r="EA568" s="160"/>
      <c r="EB568" s="154" t="e">
        <v>#N/A</v>
      </c>
      <c r="EC568" s="142" t="s">
        <v>288</v>
      </c>
    </row>
    <row r="569" spans="1:133" hidden="1" x14ac:dyDescent="0.3">
      <c r="A569" s="186"/>
      <c r="B569" s="186" t="s">
        <v>2817</v>
      </c>
      <c r="C569" s="243">
        <v>1006736620</v>
      </c>
      <c r="D569" s="186" t="s">
        <v>2818</v>
      </c>
      <c r="E569" s="186" t="s">
        <v>292</v>
      </c>
      <c r="F569" s="186" t="s">
        <v>2819</v>
      </c>
      <c r="G569" s="187">
        <v>46051</v>
      </c>
      <c r="H569" s="340">
        <v>4846944</v>
      </c>
      <c r="I569" s="186" t="s">
        <v>2820</v>
      </c>
      <c r="J569" s="187">
        <v>46051</v>
      </c>
      <c r="K569" s="187">
        <v>46129</v>
      </c>
      <c r="L569" s="186" t="s">
        <v>288</v>
      </c>
      <c r="M569" s="186" t="s">
        <v>288</v>
      </c>
      <c r="N569" s="186" t="s">
        <v>288</v>
      </c>
      <c r="O569" s="122">
        <v>3</v>
      </c>
      <c r="P569" s="104">
        <v>1999364</v>
      </c>
      <c r="Q569" s="150">
        <v>46051</v>
      </c>
      <c r="R569" s="141">
        <v>46081</v>
      </c>
      <c r="S569" s="104">
        <v>1817604</v>
      </c>
      <c r="T569" s="101">
        <v>46082</v>
      </c>
      <c r="U569" s="101">
        <v>46112</v>
      </c>
      <c r="V569" s="104">
        <v>1029976</v>
      </c>
      <c r="W569" s="141">
        <v>46113</v>
      </c>
      <c r="X569" s="141">
        <v>46129</v>
      </c>
      <c r="Y569" s="104"/>
      <c r="Z569" s="141"/>
      <c r="AA569" s="141"/>
      <c r="AB569" s="104"/>
      <c r="AC569" s="141"/>
      <c r="AD569" s="141"/>
      <c r="AE569" s="104"/>
      <c r="AF569" s="141"/>
      <c r="AG569" s="141"/>
      <c r="AH569" s="104"/>
      <c r="AI569" s="283"/>
      <c r="AJ569" s="150"/>
      <c r="AK569" s="104"/>
      <c r="AL569" s="151"/>
      <c r="AM569" s="151"/>
      <c r="AN569" s="104"/>
      <c r="AO569" s="151"/>
      <c r="AP569" s="151"/>
      <c r="AQ569" s="104"/>
      <c r="AR569" s="151"/>
      <c r="AS569" s="151"/>
      <c r="AT569" s="102"/>
      <c r="AU569" s="151"/>
      <c r="AV569" s="151"/>
      <c r="BI569" s="146" t="s">
        <v>277</v>
      </c>
      <c r="BJ569" s="139" t="s">
        <v>2800</v>
      </c>
      <c r="BK569" s="139" t="s">
        <v>272</v>
      </c>
      <c r="BL569" s="122">
        <v>200</v>
      </c>
      <c r="BM569" s="141">
        <v>46051</v>
      </c>
      <c r="BN569" s="156">
        <v>27327836</v>
      </c>
      <c r="BO569" s="139">
        <v>612</v>
      </c>
      <c r="BP569" s="141">
        <v>46051</v>
      </c>
      <c r="BQ569" s="153">
        <v>4846944</v>
      </c>
      <c r="CS569" s="147" t="s">
        <v>2821</v>
      </c>
      <c r="CT569" s="99">
        <v>1006736620</v>
      </c>
      <c r="CU569" s="139">
        <v>524</v>
      </c>
      <c r="CV569" s="139" t="s">
        <v>2802</v>
      </c>
      <c r="CY569" s="145">
        <v>7490</v>
      </c>
      <c r="CZ569" s="140" t="s">
        <v>290</v>
      </c>
      <c r="DA569" s="318">
        <f t="shared" si="27"/>
        <v>4846944</v>
      </c>
      <c r="DB569" s="319">
        <f t="shared" si="28"/>
        <v>0</v>
      </c>
      <c r="DC569" s="318">
        <f t="shared" si="29"/>
        <v>0</v>
      </c>
      <c r="DZ569" s="140" t="s">
        <v>2822</v>
      </c>
      <c r="EA569" s="160"/>
      <c r="EB569" s="154" t="e">
        <v>#N/A</v>
      </c>
      <c r="EC569" s="142" t="s">
        <v>288</v>
      </c>
    </row>
    <row r="570" spans="1:133" hidden="1" x14ac:dyDescent="0.3">
      <c r="A570" s="186"/>
      <c r="B570" s="186" t="s">
        <v>2823</v>
      </c>
      <c r="C570" s="243">
        <v>1144075586</v>
      </c>
      <c r="D570" s="186" t="s">
        <v>2824</v>
      </c>
      <c r="E570" s="186" t="s">
        <v>291</v>
      </c>
      <c r="F570" s="186" t="s">
        <v>2825</v>
      </c>
      <c r="G570" s="187">
        <v>46051</v>
      </c>
      <c r="H570" s="340">
        <v>6122456</v>
      </c>
      <c r="I570" s="186" t="s">
        <v>1153</v>
      </c>
      <c r="J570" s="187">
        <v>46051</v>
      </c>
      <c r="K570" s="187">
        <v>46109</v>
      </c>
      <c r="L570" s="186" t="s">
        <v>288</v>
      </c>
      <c r="M570" s="186" t="s">
        <v>288</v>
      </c>
      <c r="N570" s="186" t="s">
        <v>288</v>
      </c>
      <c r="O570" s="122">
        <v>2</v>
      </c>
      <c r="P570" s="104">
        <v>3265310</v>
      </c>
      <c r="Q570" s="150">
        <v>46051</v>
      </c>
      <c r="R570" s="141">
        <v>46081</v>
      </c>
      <c r="S570" s="102">
        <v>2857146</v>
      </c>
      <c r="T570" s="101">
        <v>46082</v>
      </c>
      <c r="U570" s="101">
        <v>46109</v>
      </c>
      <c r="V570" s="104"/>
      <c r="W570" s="141"/>
      <c r="X570" s="141"/>
      <c r="Y570" s="104"/>
      <c r="Z570" s="141"/>
      <c r="AA570" s="141"/>
      <c r="AB570" s="104"/>
      <c r="AC570" s="141"/>
      <c r="AD570" s="141"/>
      <c r="AE570" s="104"/>
      <c r="AF570" s="141"/>
      <c r="AG570" s="141"/>
      <c r="AH570" s="104"/>
      <c r="AI570" s="283"/>
      <c r="AJ570" s="150"/>
      <c r="AK570" s="104"/>
      <c r="AL570" s="151"/>
      <c r="AM570" s="151"/>
      <c r="AN570" s="104"/>
      <c r="AO570" s="151"/>
      <c r="AP570" s="151"/>
      <c r="AQ570" s="104"/>
      <c r="AR570" s="151"/>
      <c r="AS570" s="151"/>
      <c r="AT570" s="102"/>
      <c r="AU570" s="151"/>
      <c r="AV570" s="151"/>
      <c r="BI570" s="138" t="s">
        <v>2826</v>
      </c>
      <c r="BJ570" s="139" t="s">
        <v>2800</v>
      </c>
      <c r="BK570" s="146" t="s">
        <v>272</v>
      </c>
      <c r="BL570" s="122">
        <v>200</v>
      </c>
      <c r="BM570" s="141">
        <v>46051</v>
      </c>
      <c r="BN570" s="156">
        <v>27327836</v>
      </c>
      <c r="BO570" s="139">
        <v>613</v>
      </c>
      <c r="BP570" s="141">
        <v>46051</v>
      </c>
      <c r="BQ570" s="153">
        <v>6122456</v>
      </c>
      <c r="CS570" s="147" t="s">
        <v>2827</v>
      </c>
      <c r="CT570" s="99">
        <v>1144075586</v>
      </c>
      <c r="CU570" s="139">
        <v>524</v>
      </c>
      <c r="CV570" s="139" t="s">
        <v>2802</v>
      </c>
      <c r="CY570" s="145">
        <v>7490</v>
      </c>
      <c r="CZ570" s="140" t="s">
        <v>290</v>
      </c>
      <c r="DA570" s="318">
        <f t="shared" si="27"/>
        <v>6122456</v>
      </c>
      <c r="DB570" s="319">
        <f t="shared" si="28"/>
        <v>0</v>
      </c>
      <c r="DC570" s="318">
        <f t="shared" si="29"/>
        <v>0</v>
      </c>
      <c r="DZ570" s="140" t="s">
        <v>2828</v>
      </c>
      <c r="EA570" s="160"/>
      <c r="EB570" s="154" t="e">
        <v>#N/A</v>
      </c>
      <c r="EC570" s="142" t="s">
        <v>288</v>
      </c>
    </row>
    <row r="571" spans="1:133" hidden="1" x14ac:dyDescent="0.3">
      <c r="A571" s="186" t="s">
        <v>2829</v>
      </c>
      <c r="B571" s="186" t="s">
        <v>2830</v>
      </c>
      <c r="C571" s="243">
        <v>1014187238</v>
      </c>
      <c r="D571" s="186" t="s">
        <v>2831</v>
      </c>
      <c r="E571" s="186" t="s">
        <v>291</v>
      </c>
      <c r="F571" s="186" t="s">
        <v>2832</v>
      </c>
      <c r="G571" s="187">
        <v>46051</v>
      </c>
      <c r="H571" s="340">
        <v>9600000</v>
      </c>
      <c r="I571" s="186" t="s">
        <v>319</v>
      </c>
      <c r="J571" s="187">
        <v>46051</v>
      </c>
      <c r="K571" s="187">
        <v>46140</v>
      </c>
      <c r="L571" s="186" t="s">
        <v>288</v>
      </c>
      <c r="M571" s="186" t="s">
        <v>288</v>
      </c>
      <c r="N571" s="186" t="s">
        <v>288</v>
      </c>
      <c r="O571" s="122">
        <v>3</v>
      </c>
      <c r="P571" s="104">
        <v>3413333</v>
      </c>
      <c r="Q571" s="150">
        <v>46051</v>
      </c>
      <c r="R571" s="141">
        <v>46081</v>
      </c>
      <c r="S571" s="104">
        <v>3200000</v>
      </c>
      <c r="T571" s="101">
        <v>46082</v>
      </c>
      <c r="U571" s="101">
        <v>46112</v>
      </c>
      <c r="V571" s="104">
        <v>2986667</v>
      </c>
      <c r="W571" s="141">
        <v>46113</v>
      </c>
      <c r="X571" s="141">
        <v>46140</v>
      </c>
      <c r="Y571" s="104"/>
      <c r="Z571" s="141"/>
      <c r="AA571" s="141"/>
      <c r="AB571" s="104"/>
      <c r="AC571" s="141"/>
      <c r="AD571" s="141"/>
      <c r="AE571" s="104"/>
      <c r="AF571" s="141"/>
      <c r="AG571" s="141"/>
      <c r="AH571" s="104"/>
      <c r="AI571" s="283"/>
      <c r="AJ571" s="150"/>
      <c r="AK571" s="104"/>
      <c r="AL571" s="151"/>
      <c r="AM571" s="151"/>
      <c r="AN571" s="104"/>
      <c r="AO571" s="151"/>
      <c r="AP571" s="151"/>
      <c r="AQ571" s="104"/>
      <c r="AR571" s="151"/>
      <c r="AS571" s="151"/>
      <c r="AT571" s="102"/>
      <c r="AU571" s="151"/>
      <c r="AV571" s="151"/>
      <c r="BI571" s="146" t="s">
        <v>277</v>
      </c>
      <c r="BJ571" s="144" t="s">
        <v>2833</v>
      </c>
      <c r="BK571" s="146" t="s">
        <v>2834</v>
      </c>
      <c r="BL571" s="122">
        <v>197</v>
      </c>
      <c r="BM571" s="141">
        <v>46051</v>
      </c>
      <c r="BN571" s="156">
        <v>19200000</v>
      </c>
      <c r="BO571" s="139">
        <v>600</v>
      </c>
      <c r="BP571" s="141">
        <v>46051</v>
      </c>
      <c r="BQ571" s="153">
        <v>9600000</v>
      </c>
      <c r="CS571" s="147" t="s">
        <v>2835</v>
      </c>
      <c r="CT571" s="99">
        <v>1014187238</v>
      </c>
      <c r="CU571" s="139">
        <v>329</v>
      </c>
      <c r="CV571" s="139" t="s">
        <v>2836</v>
      </c>
      <c r="CY571" s="107">
        <v>7310</v>
      </c>
      <c r="CZ571" s="107" t="s">
        <v>290</v>
      </c>
      <c r="DA571" s="318">
        <f t="shared" si="27"/>
        <v>9600000</v>
      </c>
      <c r="DB571" s="319">
        <f t="shared" si="28"/>
        <v>0</v>
      </c>
      <c r="DC571" s="318">
        <f t="shared" si="29"/>
        <v>0</v>
      </c>
      <c r="DZ571" s="140" t="s">
        <v>2837</v>
      </c>
      <c r="EA571" s="160"/>
      <c r="EB571" s="154" t="e">
        <v>#N/A</v>
      </c>
      <c r="EC571" s="142" t="s">
        <v>288</v>
      </c>
    </row>
    <row r="572" spans="1:133" hidden="1" x14ac:dyDescent="0.3">
      <c r="A572" s="186"/>
      <c r="B572" s="186" t="s">
        <v>2838</v>
      </c>
      <c r="C572" s="243">
        <v>1121944153</v>
      </c>
      <c r="D572" s="186" t="s">
        <v>2839</v>
      </c>
      <c r="E572" s="186" t="s">
        <v>292</v>
      </c>
      <c r="F572" s="186" t="s">
        <v>2840</v>
      </c>
      <c r="G572" s="187">
        <v>46051</v>
      </c>
      <c r="H572" s="340">
        <v>3679396</v>
      </c>
      <c r="I572" s="186" t="s">
        <v>2841</v>
      </c>
      <c r="J572" s="187">
        <v>46051</v>
      </c>
      <c r="K572" s="187">
        <v>46097</v>
      </c>
      <c r="L572" s="186" t="s">
        <v>288</v>
      </c>
      <c r="M572" s="186" t="s">
        <v>288</v>
      </c>
      <c r="N572" s="186" t="s">
        <v>288</v>
      </c>
      <c r="O572" s="122">
        <v>2</v>
      </c>
      <c r="P572" s="104">
        <v>2399606</v>
      </c>
      <c r="Q572" s="150">
        <v>46051</v>
      </c>
      <c r="R572" s="141">
        <v>46081</v>
      </c>
      <c r="S572" s="102">
        <v>1279790</v>
      </c>
      <c r="T572" s="101">
        <v>46082</v>
      </c>
      <c r="U572" s="101">
        <v>46097</v>
      </c>
      <c r="V572" s="104"/>
      <c r="W572" s="141"/>
      <c r="X572" s="141"/>
      <c r="Y572" s="104"/>
      <c r="Z572" s="141"/>
      <c r="AA572" s="141"/>
      <c r="AB572" s="104"/>
      <c r="AC572" s="141"/>
      <c r="AD572" s="141"/>
      <c r="AE572" s="104"/>
      <c r="AF572" s="141"/>
      <c r="AG572" s="141"/>
      <c r="AH572" s="104"/>
      <c r="AI572" s="283"/>
      <c r="AJ572" s="150"/>
      <c r="AK572" s="104"/>
      <c r="AL572" s="151"/>
      <c r="AM572" s="151"/>
      <c r="AN572" s="104"/>
      <c r="AO572" s="151"/>
      <c r="AP572" s="151"/>
      <c r="AQ572" s="104"/>
      <c r="AR572" s="151"/>
      <c r="AS572" s="151"/>
      <c r="AT572" s="102"/>
      <c r="AU572" s="151"/>
      <c r="AV572" s="151"/>
      <c r="BI572" s="138" t="s">
        <v>282</v>
      </c>
      <c r="BJ572" s="139" t="s">
        <v>1242</v>
      </c>
      <c r="BK572" s="138" t="s">
        <v>1182</v>
      </c>
      <c r="BL572" s="122">
        <v>196</v>
      </c>
      <c r="BM572" s="141">
        <v>46051</v>
      </c>
      <c r="BN572" s="156">
        <v>3679396</v>
      </c>
      <c r="BO572" s="139">
        <v>599</v>
      </c>
      <c r="BP572" s="141">
        <v>46051</v>
      </c>
      <c r="BQ572" s="153">
        <v>3679396</v>
      </c>
      <c r="CS572" s="147" t="s">
        <v>2842</v>
      </c>
      <c r="CT572" s="99">
        <v>1121944153</v>
      </c>
      <c r="CU572" s="139">
        <v>238</v>
      </c>
      <c r="CV572" s="139" t="s">
        <v>2843</v>
      </c>
      <c r="CY572" s="122">
        <v>8299</v>
      </c>
      <c r="CZ572" s="122" t="s">
        <v>290</v>
      </c>
      <c r="DA572" s="318">
        <f t="shared" si="27"/>
        <v>3679396</v>
      </c>
      <c r="DB572" s="319">
        <f t="shared" si="28"/>
        <v>0</v>
      </c>
      <c r="DC572" s="318">
        <f t="shared" si="29"/>
        <v>0</v>
      </c>
      <c r="DZ572" s="140" t="s">
        <v>2844</v>
      </c>
      <c r="EA572" s="160"/>
      <c r="EB572" s="154">
        <v>46118</v>
      </c>
      <c r="EC572" s="142" t="s">
        <v>288</v>
      </c>
    </row>
    <row r="573" spans="1:133" hidden="1" x14ac:dyDescent="0.3">
      <c r="A573" s="186"/>
      <c r="B573" s="186" t="s">
        <v>2845</v>
      </c>
      <c r="C573" s="243">
        <v>40187270</v>
      </c>
      <c r="D573" s="186" t="s">
        <v>2846</v>
      </c>
      <c r="E573" s="186" t="s">
        <v>291</v>
      </c>
      <c r="F573" s="186" t="s">
        <v>2030</v>
      </c>
      <c r="G573" s="187">
        <v>46051</v>
      </c>
      <c r="H573" s="340">
        <v>18858069</v>
      </c>
      <c r="I573" s="186" t="s">
        <v>2613</v>
      </c>
      <c r="J573" s="187">
        <v>46051</v>
      </c>
      <c r="K573" s="187">
        <v>46218</v>
      </c>
      <c r="L573" s="186" t="s">
        <v>288</v>
      </c>
      <c r="M573" s="186" t="s">
        <v>288</v>
      </c>
      <c r="N573" s="186" t="s">
        <v>288</v>
      </c>
      <c r="O573" s="122">
        <v>6</v>
      </c>
      <c r="P573" s="104">
        <v>3613522</v>
      </c>
      <c r="Q573" s="150">
        <v>46051</v>
      </c>
      <c r="R573" s="141">
        <v>46081</v>
      </c>
      <c r="S573" s="104">
        <v>3387677</v>
      </c>
      <c r="T573" s="101">
        <v>46082</v>
      </c>
      <c r="U573" s="101">
        <v>46112</v>
      </c>
      <c r="V573" s="104">
        <v>3387677</v>
      </c>
      <c r="W573" s="141">
        <v>46113</v>
      </c>
      <c r="X573" s="141">
        <v>46142</v>
      </c>
      <c r="Y573" s="104">
        <v>3387677</v>
      </c>
      <c r="Z573" s="141">
        <v>46143</v>
      </c>
      <c r="AA573" s="141">
        <v>46173</v>
      </c>
      <c r="AB573" s="104">
        <v>3387677</v>
      </c>
      <c r="AC573" s="141">
        <v>46174</v>
      </c>
      <c r="AD573" s="141">
        <v>46203</v>
      </c>
      <c r="AE573" s="104">
        <v>1693839</v>
      </c>
      <c r="AF573" s="141">
        <v>46204</v>
      </c>
      <c r="AG573" s="141">
        <v>46218</v>
      </c>
      <c r="AH573" s="104"/>
      <c r="AI573" s="283"/>
      <c r="AJ573" s="150"/>
      <c r="AK573" s="104"/>
      <c r="AL573" s="151"/>
      <c r="AM573" s="151"/>
      <c r="AN573" s="104"/>
      <c r="AO573" s="338"/>
      <c r="AP573" s="122"/>
      <c r="AQ573" s="104"/>
      <c r="AR573" s="338"/>
      <c r="AS573" s="338"/>
      <c r="AT573" s="102"/>
      <c r="AU573" s="140"/>
      <c r="AV573" s="140"/>
      <c r="BI573" s="138" t="s">
        <v>270</v>
      </c>
      <c r="BJ573" s="139" t="s">
        <v>713</v>
      </c>
      <c r="BK573" s="138" t="s">
        <v>346</v>
      </c>
      <c r="BL573" s="122">
        <v>207</v>
      </c>
      <c r="BM573" s="141">
        <v>46051</v>
      </c>
      <c r="BN573" s="156">
        <v>240367414</v>
      </c>
      <c r="BO573" s="139">
        <v>624</v>
      </c>
      <c r="BP573" s="141">
        <v>46051</v>
      </c>
      <c r="BQ573" s="153">
        <v>18858069</v>
      </c>
      <c r="CS573" s="147" t="s">
        <v>2847</v>
      </c>
      <c r="CT573" s="149">
        <v>40187270</v>
      </c>
      <c r="CU573" s="139">
        <v>562</v>
      </c>
      <c r="CV573" s="139" t="s">
        <v>782</v>
      </c>
      <c r="CY573" s="122">
        <v>8299</v>
      </c>
      <c r="CZ573" s="122" t="s">
        <v>290</v>
      </c>
      <c r="DA573" s="318">
        <f t="shared" si="27"/>
        <v>18858069</v>
      </c>
      <c r="DB573" s="319">
        <f t="shared" si="28"/>
        <v>0</v>
      </c>
      <c r="DC573" s="318">
        <f t="shared" si="29"/>
        <v>0</v>
      </c>
      <c r="DZ573" s="140" t="s">
        <v>2848</v>
      </c>
      <c r="EA573" s="160"/>
      <c r="EB573" s="154" t="e">
        <v>#N/A</v>
      </c>
      <c r="EC573" s="142" t="s">
        <v>288</v>
      </c>
    </row>
    <row r="574" spans="1:133" hidden="1" x14ac:dyDescent="0.3">
      <c r="A574" s="186" t="s">
        <v>2829</v>
      </c>
      <c r="B574" s="186" t="s">
        <v>2849</v>
      </c>
      <c r="C574" s="243">
        <v>53075776</v>
      </c>
      <c r="D574" s="186" t="s">
        <v>2850</v>
      </c>
      <c r="E574" s="186" t="s">
        <v>291</v>
      </c>
      <c r="F574" s="186" t="s">
        <v>2832</v>
      </c>
      <c r="G574" s="187">
        <v>46051</v>
      </c>
      <c r="H574" s="340">
        <v>9600000</v>
      </c>
      <c r="I574" s="186" t="s">
        <v>319</v>
      </c>
      <c r="J574" s="187">
        <v>46051</v>
      </c>
      <c r="K574" s="187">
        <v>46140</v>
      </c>
      <c r="L574" s="186" t="s">
        <v>288</v>
      </c>
      <c r="M574" s="186" t="s">
        <v>288</v>
      </c>
      <c r="N574" s="186" t="s">
        <v>288</v>
      </c>
      <c r="O574" s="122">
        <v>3</v>
      </c>
      <c r="P574" s="104">
        <v>3413333</v>
      </c>
      <c r="Q574" s="150">
        <v>46051</v>
      </c>
      <c r="R574" s="141">
        <v>46081</v>
      </c>
      <c r="S574" s="104">
        <v>3200000</v>
      </c>
      <c r="T574" s="101">
        <v>46082</v>
      </c>
      <c r="U574" s="101">
        <v>46112</v>
      </c>
      <c r="V574" s="104">
        <v>2986667</v>
      </c>
      <c r="W574" s="141">
        <v>46113</v>
      </c>
      <c r="X574" s="141">
        <v>46140</v>
      </c>
      <c r="Y574" s="104"/>
      <c r="Z574" s="141"/>
      <c r="AA574" s="141"/>
      <c r="AB574" s="104"/>
      <c r="AC574" s="141"/>
      <c r="AD574" s="141"/>
      <c r="AE574" s="104"/>
      <c r="AF574" s="141"/>
      <c r="AG574" s="141"/>
      <c r="AH574" s="104"/>
      <c r="AI574" s="283"/>
      <c r="AJ574" s="150"/>
      <c r="AK574" s="104"/>
      <c r="AL574" s="151"/>
      <c r="AM574" s="151"/>
      <c r="AN574" s="104"/>
      <c r="AO574" s="151"/>
      <c r="AP574" s="151"/>
      <c r="AQ574" s="104"/>
      <c r="AR574" s="151"/>
      <c r="AS574" s="151"/>
      <c r="AT574" s="102"/>
      <c r="AU574" s="151"/>
      <c r="AV574" s="151"/>
      <c r="BI574" s="146" t="s">
        <v>277</v>
      </c>
      <c r="BJ574" s="144" t="s">
        <v>2833</v>
      </c>
      <c r="BK574" s="146" t="s">
        <v>2834</v>
      </c>
      <c r="BL574" s="122">
        <v>197</v>
      </c>
      <c r="BM574" s="141">
        <v>46051</v>
      </c>
      <c r="BN574" s="156">
        <v>19200000</v>
      </c>
      <c r="BO574" s="139">
        <v>601</v>
      </c>
      <c r="BP574" s="141">
        <v>46051</v>
      </c>
      <c r="BQ574" s="153">
        <v>9600000</v>
      </c>
      <c r="CS574" s="147" t="s">
        <v>2851</v>
      </c>
      <c r="CT574" s="99">
        <v>53075776</v>
      </c>
      <c r="CU574" s="139">
        <v>329</v>
      </c>
      <c r="CV574" s="139" t="s">
        <v>2836</v>
      </c>
      <c r="CY574" s="107">
        <v>8560</v>
      </c>
      <c r="CZ574" s="107" t="s">
        <v>289</v>
      </c>
      <c r="DA574" s="318">
        <f t="shared" si="27"/>
        <v>9600000</v>
      </c>
      <c r="DB574" s="319">
        <f t="shared" si="28"/>
        <v>0</v>
      </c>
      <c r="DC574" s="318">
        <f t="shared" si="29"/>
        <v>0</v>
      </c>
      <c r="DZ574" s="140" t="s">
        <v>2852</v>
      </c>
      <c r="EA574" s="160"/>
      <c r="EB574" s="154" t="e">
        <v>#N/A</v>
      </c>
      <c r="EC574" s="142" t="s">
        <v>288</v>
      </c>
    </row>
    <row r="575" spans="1:133" hidden="1" x14ac:dyDescent="0.3">
      <c r="A575" s="186"/>
      <c r="B575" s="186" t="s">
        <v>2853</v>
      </c>
      <c r="C575" s="243">
        <v>52811928</v>
      </c>
      <c r="D575" s="186" t="s">
        <v>2854</v>
      </c>
      <c r="E575" s="186" t="s">
        <v>291</v>
      </c>
      <c r="F575" s="186" t="s">
        <v>2030</v>
      </c>
      <c r="G575" s="187">
        <v>46051</v>
      </c>
      <c r="H575" s="340">
        <v>16820691</v>
      </c>
      <c r="I575" s="186" t="s">
        <v>2613</v>
      </c>
      <c r="J575" s="187">
        <v>46051</v>
      </c>
      <c r="K575" s="187">
        <v>46218</v>
      </c>
      <c r="L575" s="186" t="s">
        <v>288</v>
      </c>
      <c r="M575" s="186" t="s">
        <v>288</v>
      </c>
      <c r="N575" s="186" t="s">
        <v>288</v>
      </c>
      <c r="O575" s="122">
        <v>6</v>
      </c>
      <c r="P575" s="104">
        <v>3223126</v>
      </c>
      <c r="Q575" s="150">
        <v>46051</v>
      </c>
      <c r="R575" s="141">
        <v>46081</v>
      </c>
      <c r="S575" s="104">
        <v>3021681</v>
      </c>
      <c r="T575" s="101">
        <v>46082</v>
      </c>
      <c r="U575" s="101">
        <v>46112</v>
      </c>
      <c r="V575" s="104">
        <v>3021681</v>
      </c>
      <c r="W575" s="141">
        <v>46113</v>
      </c>
      <c r="X575" s="141">
        <v>46142</v>
      </c>
      <c r="Y575" s="104">
        <v>3021681</v>
      </c>
      <c r="Z575" s="141">
        <v>46143</v>
      </c>
      <c r="AA575" s="141">
        <v>46173</v>
      </c>
      <c r="AB575" s="104">
        <v>3021681</v>
      </c>
      <c r="AC575" s="141">
        <v>46174</v>
      </c>
      <c r="AD575" s="141">
        <v>46203</v>
      </c>
      <c r="AE575" s="104">
        <v>1510841</v>
      </c>
      <c r="AF575" s="141">
        <v>46204</v>
      </c>
      <c r="AG575" s="141">
        <v>46218</v>
      </c>
      <c r="AH575" s="104"/>
      <c r="AI575" s="283"/>
      <c r="AJ575" s="150"/>
      <c r="AK575" s="104"/>
      <c r="AL575" s="151"/>
      <c r="AM575" s="151"/>
      <c r="AN575" s="104"/>
      <c r="AO575" s="151"/>
      <c r="AP575" s="151"/>
      <c r="AQ575" s="104"/>
      <c r="AR575" s="151"/>
      <c r="AS575" s="151"/>
      <c r="AT575" s="102"/>
      <c r="AU575" s="151"/>
      <c r="AV575" s="151"/>
      <c r="BI575" s="138" t="s">
        <v>270</v>
      </c>
      <c r="BJ575" s="139" t="s">
        <v>713</v>
      </c>
      <c r="BK575" s="138" t="s">
        <v>346</v>
      </c>
      <c r="BL575" s="122">
        <v>207</v>
      </c>
      <c r="BM575" s="141">
        <v>46051</v>
      </c>
      <c r="BN575" s="156">
        <v>240367414</v>
      </c>
      <c r="BO575" s="139">
        <v>625</v>
      </c>
      <c r="BP575" s="141">
        <v>46051</v>
      </c>
      <c r="BQ575" s="153">
        <v>16820691</v>
      </c>
      <c r="CS575" s="147" t="s">
        <v>2855</v>
      </c>
      <c r="CT575" s="99">
        <v>52811928</v>
      </c>
      <c r="CU575" s="139">
        <v>562</v>
      </c>
      <c r="CV575" s="139" t="s">
        <v>782</v>
      </c>
      <c r="CY575" s="122">
        <v>8299</v>
      </c>
      <c r="CZ575" s="122" t="s">
        <v>290</v>
      </c>
      <c r="DA575" s="318">
        <f t="shared" si="27"/>
        <v>16820691</v>
      </c>
      <c r="DB575" s="319">
        <f t="shared" si="28"/>
        <v>0</v>
      </c>
      <c r="DC575" s="318">
        <f t="shared" si="29"/>
        <v>0</v>
      </c>
      <c r="DZ575" s="140" t="s">
        <v>2856</v>
      </c>
      <c r="EA575" s="160"/>
      <c r="EB575" s="154" t="e">
        <v>#N/A</v>
      </c>
      <c r="EC575" s="142" t="s">
        <v>288</v>
      </c>
    </row>
    <row r="576" spans="1:133" hidden="1" x14ac:dyDescent="0.3">
      <c r="A576" s="186"/>
      <c r="B576" s="186" t="s">
        <v>2857</v>
      </c>
      <c r="C576" s="243">
        <v>17315532</v>
      </c>
      <c r="D576" s="186" t="s">
        <v>530</v>
      </c>
      <c r="E576" s="186" t="s">
        <v>291</v>
      </c>
      <c r="F576" s="186" t="s">
        <v>2030</v>
      </c>
      <c r="G576" s="187">
        <v>46051</v>
      </c>
      <c r="H576" s="340">
        <v>30251488</v>
      </c>
      <c r="I576" s="186" t="s">
        <v>2613</v>
      </c>
      <c r="J576" s="187">
        <v>46051</v>
      </c>
      <c r="K576" s="187">
        <v>46218</v>
      </c>
      <c r="L576" s="186" t="s">
        <v>288</v>
      </c>
      <c r="M576" s="186" t="s">
        <v>288</v>
      </c>
      <c r="N576" s="186" t="s">
        <v>288</v>
      </c>
      <c r="O576" s="122">
        <v>6</v>
      </c>
      <c r="P576" s="104">
        <v>5796692</v>
      </c>
      <c r="Q576" s="150">
        <v>46051</v>
      </c>
      <c r="R576" s="141">
        <v>46081</v>
      </c>
      <c r="S576" s="104">
        <v>5434399</v>
      </c>
      <c r="T576" s="101">
        <v>46082</v>
      </c>
      <c r="U576" s="101">
        <v>46112</v>
      </c>
      <c r="V576" s="104">
        <v>5434399</v>
      </c>
      <c r="W576" s="141">
        <v>46113</v>
      </c>
      <c r="X576" s="141">
        <v>46142</v>
      </c>
      <c r="Y576" s="104">
        <v>5434399</v>
      </c>
      <c r="Z576" s="141">
        <v>46143</v>
      </c>
      <c r="AA576" s="141">
        <v>46173</v>
      </c>
      <c r="AB576" s="104">
        <v>5434399</v>
      </c>
      <c r="AC576" s="141">
        <v>46174</v>
      </c>
      <c r="AD576" s="141">
        <v>46203</v>
      </c>
      <c r="AE576" s="104">
        <v>2717200</v>
      </c>
      <c r="AF576" s="141">
        <v>46204</v>
      </c>
      <c r="AG576" s="141">
        <v>46218</v>
      </c>
      <c r="AH576" s="104"/>
      <c r="AI576" s="283"/>
      <c r="AJ576" s="150"/>
      <c r="AK576" s="104"/>
      <c r="AL576" s="151"/>
      <c r="AM576" s="151"/>
      <c r="AN576" s="104"/>
      <c r="AO576" s="151"/>
      <c r="AP576" s="151"/>
      <c r="AQ576" s="104"/>
      <c r="AR576" s="151"/>
      <c r="AS576" s="151"/>
      <c r="AT576" s="102"/>
      <c r="AU576" s="151"/>
      <c r="AV576" s="151"/>
      <c r="BI576" s="138" t="s">
        <v>270</v>
      </c>
      <c r="BJ576" s="139" t="s">
        <v>713</v>
      </c>
      <c r="BK576" s="138" t="s">
        <v>346</v>
      </c>
      <c r="BL576" s="122">
        <v>207</v>
      </c>
      <c r="BM576" s="141">
        <v>46051</v>
      </c>
      <c r="BN576" s="156">
        <v>240367414</v>
      </c>
      <c r="BO576" s="139">
        <v>626</v>
      </c>
      <c r="BP576" s="141">
        <v>46051</v>
      </c>
      <c r="BQ576" s="153">
        <v>30251488</v>
      </c>
      <c r="CS576" s="147" t="s">
        <v>2858</v>
      </c>
      <c r="CT576" s="99">
        <v>17315532</v>
      </c>
      <c r="CU576" s="139">
        <v>562</v>
      </c>
      <c r="CV576" s="139" t="s">
        <v>782</v>
      </c>
      <c r="CY576" s="145">
        <v>7490</v>
      </c>
      <c r="CZ576" s="140" t="s">
        <v>290</v>
      </c>
      <c r="DA576" s="318">
        <f t="shared" si="27"/>
        <v>30251488</v>
      </c>
      <c r="DB576" s="319">
        <f t="shared" si="28"/>
        <v>0</v>
      </c>
      <c r="DC576" s="318">
        <f t="shared" si="29"/>
        <v>0</v>
      </c>
      <c r="DZ576" s="281" t="s">
        <v>2859</v>
      </c>
      <c r="EA576" s="160"/>
      <c r="EB576" s="154" t="e">
        <v>#N/A</v>
      </c>
      <c r="EC576" s="142" t="s">
        <v>288</v>
      </c>
    </row>
    <row r="577" spans="1:133" hidden="1" x14ac:dyDescent="0.3">
      <c r="A577" s="186"/>
      <c r="B577" s="186" t="s">
        <v>2860</v>
      </c>
      <c r="C577" s="243">
        <v>1006856614</v>
      </c>
      <c r="D577" s="186" t="s">
        <v>2861</v>
      </c>
      <c r="E577" s="186" t="s">
        <v>291</v>
      </c>
      <c r="F577" s="186" t="s">
        <v>2030</v>
      </c>
      <c r="G577" s="187">
        <v>46051</v>
      </c>
      <c r="H577" s="340">
        <v>22786838</v>
      </c>
      <c r="I577" s="186" t="s">
        <v>2613</v>
      </c>
      <c r="J577" s="187">
        <v>46051</v>
      </c>
      <c r="K577" s="187">
        <v>46218</v>
      </c>
      <c r="L577" s="186" t="s">
        <v>288</v>
      </c>
      <c r="M577" s="186" t="s">
        <v>288</v>
      </c>
      <c r="N577" s="186" t="s">
        <v>288</v>
      </c>
      <c r="O577" s="122">
        <v>6</v>
      </c>
      <c r="P577" s="104">
        <v>4366340</v>
      </c>
      <c r="Q577" s="150">
        <v>46051</v>
      </c>
      <c r="R577" s="141">
        <v>46081</v>
      </c>
      <c r="S577" s="104">
        <v>4093444</v>
      </c>
      <c r="T577" s="101">
        <v>46082</v>
      </c>
      <c r="U577" s="101">
        <v>46112</v>
      </c>
      <c r="V577" s="104">
        <v>4093444</v>
      </c>
      <c r="W577" s="141">
        <v>46113</v>
      </c>
      <c r="X577" s="141">
        <v>46142</v>
      </c>
      <c r="Y577" s="104">
        <v>4093444</v>
      </c>
      <c r="Z577" s="141">
        <v>46143</v>
      </c>
      <c r="AA577" s="141">
        <v>46173</v>
      </c>
      <c r="AB577" s="104">
        <v>4093444</v>
      </c>
      <c r="AC577" s="141">
        <v>46174</v>
      </c>
      <c r="AD577" s="141">
        <v>46203</v>
      </c>
      <c r="AE577" s="104">
        <v>2046722</v>
      </c>
      <c r="AF577" s="141">
        <v>46204</v>
      </c>
      <c r="AG577" s="141">
        <v>46218</v>
      </c>
      <c r="AH577" s="104"/>
      <c r="AI577" s="283"/>
      <c r="AJ577" s="150"/>
      <c r="AK577" s="104"/>
      <c r="AL577" s="151"/>
      <c r="AM577" s="151"/>
      <c r="AN577" s="104"/>
      <c r="AO577" s="151"/>
      <c r="AP577" s="151"/>
      <c r="AQ577" s="104"/>
      <c r="AR577" s="151"/>
      <c r="AS577" s="151"/>
      <c r="AT577" s="102"/>
      <c r="AU577" s="151"/>
      <c r="AV577" s="151"/>
      <c r="BI577" s="138" t="s">
        <v>270</v>
      </c>
      <c r="BJ577" s="139" t="s">
        <v>713</v>
      </c>
      <c r="BK577" s="138" t="s">
        <v>346</v>
      </c>
      <c r="BL577" s="122">
        <v>207</v>
      </c>
      <c r="BM577" s="141">
        <v>46051</v>
      </c>
      <c r="BN577" s="156">
        <v>240367414</v>
      </c>
      <c r="BO577" s="139">
        <v>627</v>
      </c>
      <c r="BP577" s="141">
        <v>46051</v>
      </c>
      <c r="BQ577" s="153">
        <v>22786838</v>
      </c>
      <c r="CS577" s="147" t="s">
        <v>2862</v>
      </c>
      <c r="CT577" s="99">
        <v>1006856614</v>
      </c>
      <c r="CU577" s="139">
        <v>562</v>
      </c>
      <c r="CV577" s="139" t="s">
        <v>782</v>
      </c>
      <c r="CY577" s="107">
        <v>7220</v>
      </c>
      <c r="CZ577" s="107" t="s">
        <v>290</v>
      </c>
      <c r="DA577" s="318">
        <f t="shared" si="27"/>
        <v>22786838</v>
      </c>
      <c r="DB577" s="319">
        <f t="shared" si="28"/>
        <v>0</v>
      </c>
      <c r="DC577" s="318">
        <f t="shared" si="29"/>
        <v>0</v>
      </c>
      <c r="DZ577" s="281" t="s">
        <v>2863</v>
      </c>
      <c r="EA577" s="160"/>
      <c r="EB577" s="154" t="e">
        <v>#N/A</v>
      </c>
      <c r="EC577" s="142" t="s">
        <v>288</v>
      </c>
    </row>
    <row r="578" spans="1:133" hidden="1" x14ac:dyDescent="0.3">
      <c r="A578" s="186" t="s">
        <v>436</v>
      </c>
      <c r="B578" s="186" t="s">
        <v>2864</v>
      </c>
      <c r="C578" s="243"/>
      <c r="D578" s="186" t="s">
        <v>436</v>
      </c>
      <c r="E578" s="186"/>
      <c r="F578" s="186"/>
      <c r="G578" s="187"/>
      <c r="H578" s="340"/>
      <c r="I578" s="186"/>
      <c r="J578" s="187"/>
      <c r="K578" s="187"/>
      <c r="L578" s="186"/>
      <c r="M578" s="186"/>
      <c r="N578" s="186"/>
      <c r="O578" s="122"/>
      <c r="P578" s="104"/>
      <c r="Q578" s="150"/>
      <c r="R578" s="141"/>
      <c r="S578" s="104"/>
      <c r="T578" s="101"/>
      <c r="U578" s="101"/>
      <c r="V578" s="104"/>
      <c r="W578" s="141"/>
      <c r="X578" s="141"/>
      <c r="Y578" s="104"/>
      <c r="Z578" s="141"/>
      <c r="AA578" s="141"/>
      <c r="AB578" s="104"/>
      <c r="AC578" s="141"/>
      <c r="AD578" s="141"/>
      <c r="AE578" s="104"/>
      <c r="AF578" s="141"/>
      <c r="AG578" s="141"/>
      <c r="AH578" s="104"/>
      <c r="AI578" s="283"/>
      <c r="AJ578" s="150"/>
      <c r="AK578" s="104"/>
      <c r="AL578" s="151"/>
      <c r="AM578" s="151"/>
      <c r="AN578" s="104"/>
      <c r="AO578" s="151"/>
      <c r="AP578" s="151"/>
      <c r="AQ578" s="104"/>
      <c r="AR578" s="151"/>
      <c r="AS578" s="151"/>
      <c r="AT578" s="102"/>
      <c r="AU578" s="151"/>
      <c r="AV578" s="151"/>
      <c r="BI578" s="138"/>
      <c r="BJ578" s="139"/>
      <c r="BK578" s="138"/>
      <c r="BL578" s="122"/>
      <c r="BM578" s="141"/>
      <c r="BN578" s="156"/>
      <c r="BO578" s="139"/>
      <c r="BP578" s="141"/>
      <c r="BQ578" s="153"/>
      <c r="CS578" s="147"/>
      <c r="CT578" s="99"/>
      <c r="CU578" s="139"/>
      <c r="CV578" s="139"/>
      <c r="CY578" s="145"/>
      <c r="CZ578" s="140"/>
      <c r="DA578" s="318"/>
      <c r="DB578" s="319"/>
      <c r="DC578" s="318"/>
      <c r="DZ578" s="281"/>
      <c r="EA578" s="160"/>
      <c r="EB578" s="154" t="e">
        <v>#N/A</v>
      </c>
      <c r="EC578" s="142" t="s">
        <v>288</v>
      </c>
    </row>
    <row r="579" spans="1:133" hidden="1" x14ac:dyDescent="0.3">
      <c r="A579" s="186"/>
      <c r="B579" s="186" t="s">
        <v>2865</v>
      </c>
      <c r="C579" s="243">
        <v>1121844018</v>
      </c>
      <c r="D579" s="186" t="s">
        <v>2866</v>
      </c>
      <c r="E579" s="186" t="s">
        <v>291</v>
      </c>
      <c r="F579" s="186" t="s">
        <v>2030</v>
      </c>
      <c r="G579" s="187">
        <v>46051</v>
      </c>
      <c r="H579" s="340">
        <v>22786838</v>
      </c>
      <c r="I579" s="186" t="s">
        <v>2613</v>
      </c>
      <c r="J579" s="187">
        <v>46051</v>
      </c>
      <c r="K579" s="187">
        <v>46218</v>
      </c>
      <c r="L579" s="186" t="s">
        <v>288</v>
      </c>
      <c r="M579" s="186" t="s">
        <v>288</v>
      </c>
      <c r="N579" s="186" t="s">
        <v>288</v>
      </c>
      <c r="O579" s="122">
        <v>6</v>
      </c>
      <c r="P579" s="104">
        <v>4366340</v>
      </c>
      <c r="Q579" s="150">
        <v>46051</v>
      </c>
      <c r="R579" s="141">
        <v>46081</v>
      </c>
      <c r="S579" s="104">
        <v>4093444</v>
      </c>
      <c r="T579" s="101">
        <v>46082</v>
      </c>
      <c r="U579" s="101">
        <v>46112</v>
      </c>
      <c r="V579" s="104">
        <v>4093444</v>
      </c>
      <c r="W579" s="141">
        <v>46113</v>
      </c>
      <c r="X579" s="141">
        <v>46142</v>
      </c>
      <c r="Y579" s="104">
        <v>4093444</v>
      </c>
      <c r="Z579" s="141">
        <v>46143</v>
      </c>
      <c r="AA579" s="141">
        <v>46173</v>
      </c>
      <c r="AB579" s="104">
        <v>4093444</v>
      </c>
      <c r="AC579" s="141">
        <v>46174</v>
      </c>
      <c r="AD579" s="141">
        <v>46203</v>
      </c>
      <c r="AE579" s="104">
        <v>2046722</v>
      </c>
      <c r="AF579" s="141">
        <v>46204</v>
      </c>
      <c r="AG579" s="141">
        <v>46218</v>
      </c>
      <c r="AH579" s="104"/>
      <c r="AI579" s="283"/>
      <c r="AJ579" s="150"/>
      <c r="AK579" s="104"/>
      <c r="AL579" s="151"/>
      <c r="AM579" s="151"/>
      <c r="AN579" s="104"/>
      <c r="AO579" s="151"/>
      <c r="AP579" s="151"/>
      <c r="AQ579" s="104"/>
      <c r="AR579" s="151"/>
      <c r="AS579" s="151"/>
      <c r="AT579" s="102"/>
      <c r="AU579" s="151"/>
      <c r="AV579" s="151"/>
      <c r="BI579" s="138" t="s">
        <v>270</v>
      </c>
      <c r="BJ579" s="139" t="s">
        <v>713</v>
      </c>
      <c r="BK579" s="138" t="s">
        <v>346</v>
      </c>
      <c r="BL579" s="122">
        <v>207</v>
      </c>
      <c r="BM579" s="141">
        <v>46051</v>
      </c>
      <c r="BN579" s="156">
        <v>240367414</v>
      </c>
      <c r="BO579" s="139">
        <v>629</v>
      </c>
      <c r="BP579" s="141">
        <v>46051</v>
      </c>
      <c r="BQ579" s="153">
        <v>22786838</v>
      </c>
      <c r="CS579" s="147" t="s">
        <v>2867</v>
      </c>
      <c r="CT579" s="99">
        <v>1121844018</v>
      </c>
      <c r="CU579" s="139">
        <v>562</v>
      </c>
      <c r="CV579" s="139" t="s">
        <v>782</v>
      </c>
      <c r="CY579" s="107">
        <v>7220</v>
      </c>
      <c r="CZ579" s="107" t="s">
        <v>290</v>
      </c>
      <c r="DA579" s="318">
        <f t="shared" si="27"/>
        <v>22786838</v>
      </c>
      <c r="DB579" s="319">
        <f t="shared" si="28"/>
        <v>0</v>
      </c>
      <c r="DC579" s="318">
        <f t="shared" si="29"/>
        <v>0</v>
      </c>
      <c r="DZ579" s="281" t="s">
        <v>2868</v>
      </c>
      <c r="EA579" s="160"/>
      <c r="EB579" s="154" t="e">
        <v>#N/A</v>
      </c>
      <c r="EC579" s="142" t="s">
        <v>288</v>
      </c>
    </row>
    <row r="580" spans="1:133" hidden="1" x14ac:dyDescent="0.3">
      <c r="A580" s="186"/>
      <c r="B580" s="186" t="s">
        <v>2869</v>
      </c>
      <c r="C580" s="243">
        <v>17348469</v>
      </c>
      <c r="D580" s="186" t="s">
        <v>2870</v>
      </c>
      <c r="E580" s="186" t="s">
        <v>291</v>
      </c>
      <c r="F580" s="186" t="s">
        <v>2030</v>
      </c>
      <c r="G580" s="187">
        <v>46051</v>
      </c>
      <c r="H580" s="340">
        <v>18858069</v>
      </c>
      <c r="I580" s="186" t="s">
        <v>2613</v>
      </c>
      <c r="J580" s="187">
        <v>46051</v>
      </c>
      <c r="K580" s="187">
        <v>46218</v>
      </c>
      <c r="L580" s="186" t="s">
        <v>288</v>
      </c>
      <c r="M580" s="186" t="s">
        <v>288</v>
      </c>
      <c r="N580" s="186" t="s">
        <v>288</v>
      </c>
      <c r="O580" s="122">
        <v>6</v>
      </c>
      <c r="P580" s="104">
        <v>3613522</v>
      </c>
      <c r="Q580" s="150">
        <v>46051</v>
      </c>
      <c r="R580" s="141">
        <v>46081</v>
      </c>
      <c r="S580" s="104">
        <v>3387677</v>
      </c>
      <c r="T580" s="101">
        <v>46082</v>
      </c>
      <c r="U580" s="101">
        <v>46112</v>
      </c>
      <c r="V580" s="104">
        <v>3387677</v>
      </c>
      <c r="W580" s="141">
        <v>46113</v>
      </c>
      <c r="X580" s="141">
        <v>46142</v>
      </c>
      <c r="Y580" s="104">
        <v>3387677</v>
      </c>
      <c r="Z580" s="141">
        <v>46143</v>
      </c>
      <c r="AA580" s="141">
        <v>46173</v>
      </c>
      <c r="AB580" s="104">
        <v>3387677</v>
      </c>
      <c r="AC580" s="141">
        <v>46174</v>
      </c>
      <c r="AD580" s="141">
        <v>46203</v>
      </c>
      <c r="AE580" s="104">
        <v>1693839</v>
      </c>
      <c r="AF580" s="141">
        <v>46204</v>
      </c>
      <c r="AG580" s="141">
        <v>46218</v>
      </c>
      <c r="AH580" s="104"/>
      <c r="AI580" s="283"/>
      <c r="AJ580" s="150"/>
      <c r="AK580" s="104"/>
      <c r="AL580" s="151"/>
      <c r="AM580" s="151"/>
      <c r="AN580" s="104"/>
      <c r="AO580" s="151"/>
      <c r="AP580" s="151"/>
      <c r="AQ580" s="104"/>
      <c r="AR580" s="151"/>
      <c r="AS580" s="151"/>
      <c r="AT580" s="102"/>
      <c r="AU580" s="151"/>
      <c r="AV580" s="151"/>
      <c r="BI580" s="138" t="s">
        <v>270</v>
      </c>
      <c r="BJ580" s="139" t="s">
        <v>713</v>
      </c>
      <c r="BK580" s="138" t="s">
        <v>346</v>
      </c>
      <c r="BL580" s="122">
        <v>207</v>
      </c>
      <c r="BM580" s="141">
        <v>46051</v>
      </c>
      <c r="BN580" s="156">
        <v>240367414</v>
      </c>
      <c r="BO580" s="139">
        <v>630</v>
      </c>
      <c r="BP580" s="141">
        <v>46051</v>
      </c>
      <c r="BQ580" s="153">
        <v>18858069</v>
      </c>
      <c r="CS580" s="147" t="s">
        <v>2871</v>
      </c>
      <c r="CT580" s="99">
        <v>17348469</v>
      </c>
      <c r="CU580" s="139">
        <v>562</v>
      </c>
      <c r="CV580" s="139" t="s">
        <v>782</v>
      </c>
      <c r="CY580" s="122">
        <v>7310</v>
      </c>
      <c r="CZ580" s="122" t="s">
        <v>290</v>
      </c>
      <c r="DA580" s="318">
        <f t="shared" si="27"/>
        <v>18858069</v>
      </c>
      <c r="DB580" s="319">
        <f t="shared" si="28"/>
        <v>0</v>
      </c>
      <c r="DC580" s="318">
        <f t="shared" si="29"/>
        <v>0</v>
      </c>
      <c r="DZ580" s="281" t="s">
        <v>2872</v>
      </c>
      <c r="EA580" s="160"/>
      <c r="EB580" s="154" t="e">
        <v>#N/A</v>
      </c>
      <c r="EC580" s="142" t="s">
        <v>288</v>
      </c>
    </row>
    <row r="581" spans="1:133" hidden="1" x14ac:dyDescent="0.3">
      <c r="A581" s="186"/>
      <c r="B581" s="186" t="s">
        <v>2873</v>
      </c>
      <c r="C581" s="243">
        <v>1121905580</v>
      </c>
      <c r="D581" s="186" t="s">
        <v>2874</v>
      </c>
      <c r="E581" s="186" t="s">
        <v>291</v>
      </c>
      <c r="F581" s="186" t="s">
        <v>2030</v>
      </c>
      <c r="G581" s="187">
        <v>46051</v>
      </c>
      <c r="H581" s="340">
        <v>22786838</v>
      </c>
      <c r="I581" s="186" t="s">
        <v>2613</v>
      </c>
      <c r="J581" s="187">
        <v>46051</v>
      </c>
      <c r="K581" s="187">
        <v>46218</v>
      </c>
      <c r="L581" s="186" t="s">
        <v>288</v>
      </c>
      <c r="M581" s="186" t="s">
        <v>288</v>
      </c>
      <c r="N581" s="186" t="s">
        <v>288</v>
      </c>
      <c r="O581" s="122">
        <v>6</v>
      </c>
      <c r="P581" s="104">
        <v>4366340</v>
      </c>
      <c r="Q581" s="150">
        <v>46051</v>
      </c>
      <c r="R581" s="141">
        <v>46081</v>
      </c>
      <c r="S581" s="104">
        <v>4093444</v>
      </c>
      <c r="T581" s="101">
        <v>46082</v>
      </c>
      <c r="U581" s="101">
        <v>46112</v>
      </c>
      <c r="V581" s="104">
        <v>4093444</v>
      </c>
      <c r="W581" s="141">
        <v>46113</v>
      </c>
      <c r="X581" s="141">
        <v>46142</v>
      </c>
      <c r="Y581" s="104">
        <v>4093444</v>
      </c>
      <c r="Z581" s="141">
        <v>46143</v>
      </c>
      <c r="AA581" s="141">
        <v>46173</v>
      </c>
      <c r="AB581" s="104">
        <v>4093444</v>
      </c>
      <c r="AC581" s="141">
        <v>46174</v>
      </c>
      <c r="AD581" s="141">
        <v>46203</v>
      </c>
      <c r="AE581" s="104">
        <v>2046722</v>
      </c>
      <c r="AF581" s="141">
        <v>46204</v>
      </c>
      <c r="AG581" s="141">
        <v>46218</v>
      </c>
      <c r="AH581" s="104"/>
      <c r="AI581" s="283"/>
      <c r="AJ581" s="150"/>
      <c r="AK581" s="104"/>
      <c r="AL581" s="151"/>
      <c r="AM581" s="151"/>
      <c r="AN581" s="104"/>
      <c r="AO581" s="151"/>
      <c r="AP581" s="151"/>
      <c r="AQ581" s="104"/>
      <c r="AR581" s="151"/>
      <c r="AS581" s="151"/>
      <c r="AT581" s="102"/>
      <c r="AU581" s="151"/>
      <c r="AV581" s="151"/>
      <c r="BI581" s="138" t="s">
        <v>270</v>
      </c>
      <c r="BJ581" s="139" t="s">
        <v>713</v>
      </c>
      <c r="BK581" s="138" t="s">
        <v>346</v>
      </c>
      <c r="BL581" s="122">
        <v>207</v>
      </c>
      <c r="BM581" s="141">
        <v>46051</v>
      </c>
      <c r="BN581" s="156">
        <v>240367414</v>
      </c>
      <c r="BO581" s="139">
        <v>631</v>
      </c>
      <c r="BP581" s="141">
        <v>46051</v>
      </c>
      <c r="BQ581" s="153">
        <v>22786838</v>
      </c>
      <c r="CS581" s="147" t="s">
        <v>2875</v>
      </c>
      <c r="CT581" s="99">
        <v>1121905580</v>
      </c>
      <c r="CU581" s="139">
        <v>562</v>
      </c>
      <c r="CV581" s="139" t="s">
        <v>782</v>
      </c>
      <c r="CY581" s="122">
        <v>8299</v>
      </c>
      <c r="CZ581" s="122" t="s">
        <v>290</v>
      </c>
      <c r="DA581" s="318">
        <f t="shared" si="27"/>
        <v>22786838</v>
      </c>
      <c r="DB581" s="319">
        <f t="shared" si="28"/>
        <v>0</v>
      </c>
      <c r="DC581" s="318">
        <f t="shared" si="29"/>
        <v>0</v>
      </c>
      <c r="DZ581" s="281" t="s">
        <v>2876</v>
      </c>
      <c r="EA581" s="160"/>
      <c r="EB581" s="154" t="e">
        <v>#N/A</v>
      </c>
      <c r="EC581" s="142" t="s">
        <v>288</v>
      </c>
    </row>
    <row r="582" spans="1:133" hidden="1" x14ac:dyDescent="0.3">
      <c r="A582" s="186"/>
      <c r="B582" s="186" t="s">
        <v>2877</v>
      </c>
      <c r="C582" s="243">
        <v>1121818745</v>
      </c>
      <c r="D582" s="186" t="s">
        <v>2878</v>
      </c>
      <c r="E582" s="186" t="s">
        <v>291</v>
      </c>
      <c r="F582" s="186" t="s">
        <v>2030</v>
      </c>
      <c r="G582" s="187">
        <v>46051</v>
      </c>
      <c r="H582" s="340">
        <v>22786838</v>
      </c>
      <c r="I582" s="186" t="s">
        <v>2613</v>
      </c>
      <c r="J582" s="187">
        <v>46051</v>
      </c>
      <c r="K582" s="187">
        <v>46218</v>
      </c>
      <c r="L582" s="186" t="s">
        <v>288</v>
      </c>
      <c r="M582" s="186" t="s">
        <v>288</v>
      </c>
      <c r="N582" s="186" t="s">
        <v>288</v>
      </c>
      <c r="O582" s="122">
        <v>6</v>
      </c>
      <c r="P582" s="104">
        <v>4366340</v>
      </c>
      <c r="Q582" s="150">
        <v>46051</v>
      </c>
      <c r="R582" s="141">
        <v>46081</v>
      </c>
      <c r="S582" s="104">
        <v>4093444</v>
      </c>
      <c r="T582" s="101">
        <v>46082</v>
      </c>
      <c r="U582" s="101">
        <v>46112</v>
      </c>
      <c r="V582" s="104">
        <v>4093444</v>
      </c>
      <c r="W582" s="141">
        <v>46113</v>
      </c>
      <c r="X582" s="141">
        <v>46142</v>
      </c>
      <c r="Y582" s="104">
        <v>4093444</v>
      </c>
      <c r="Z582" s="141">
        <v>46143</v>
      </c>
      <c r="AA582" s="141">
        <v>46173</v>
      </c>
      <c r="AB582" s="104">
        <v>4093444</v>
      </c>
      <c r="AC582" s="141">
        <v>46174</v>
      </c>
      <c r="AD582" s="141">
        <v>46203</v>
      </c>
      <c r="AE582" s="104">
        <v>2046722</v>
      </c>
      <c r="AF582" s="141">
        <v>46204</v>
      </c>
      <c r="AG582" s="141">
        <v>46218</v>
      </c>
      <c r="AH582" s="104"/>
      <c r="AI582" s="283"/>
      <c r="AJ582" s="150"/>
      <c r="AK582" s="104"/>
      <c r="AL582" s="151"/>
      <c r="AM582" s="151"/>
      <c r="AN582" s="104"/>
      <c r="AO582" s="151"/>
      <c r="AP582" s="151"/>
      <c r="AQ582" s="104"/>
      <c r="AR582" s="151"/>
      <c r="AS582" s="151"/>
      <c r="AT582" s="102"/>
      <c r="AU582" s="151"/>
      <c r="AV582" s="151"/>
      <c r="BI582" s="138" t="s">
        <v>270</v>
      </c>
      <c r="BJ582" s="139" t="s">
        <v>713</v>
      </c>
      <c r="BK582" s="138" t="s">
        <v>346</v>
      </c>
      <c r="BL582" s="122">
        <v>207</v>
      </c>
      <c r="BM582" s="141">
        <v>46051</v>
      </c>
      <c r="BN582" s="156">
        <v>240367414</v>
      </c>
      <c r="BO582" s="139">
        <v>632</v>
      </c>
      <c r="BP582" s="141">
        <v>46051</v>
      </c>
      <c r="BQ582" s="153">
        <v>22786838</v>
      </c>
      <c r="CS582" s="147" t="s">
        <v>2879</v>
      </c>
      <c r="CT582" s="99">
        <v>1121818745</v>
      </c>
      <c r="CU582" s="139">
        <v>562</v>
      </c>
      <c r="CV582" s="139" t="s">
        <v>782</v>
      </c>
      <c r="CY582" s="122">
        <v>8299</v>
      </c>
      <c r="CZ582" s="122" t="s">
        <v>290</v>
      </c>
      <c r="DA582" s="318">
        <f t="shared" si="27"/>
        <v>22786838</v>
      </c>
      <c r="DB582" s="319">
        <f t="shared" si="28"/>
        <v>0</v>
      </c>
      <c r="DC582" s="318">
        <f t="shared" si="29"/>
        <v>0</v>
      </c>
      <c r="DZ582" s="281" t="s">
        <v>2880</v>
      </c>
      <c r="EA582" s="160"/>
      <c r="EB582" s="154" t="e">
        <v>#N/A</v>
      </c>
      <c r="EC582" s="142" t="s">
        <v>288</v>
      </c>
    </row>
    <row r="583" spans="1:133" hidden="1" x14ac:dyDescent="0.3">
      <c r="A583" s="186"/>
      <c r="B583" s="186" t="s">
        <v>2881</v>
      </c>
      <c r="C583" s="243">
        <v>1121858096</v>
      </c>
      <c r="D583" s="186" t="s">
        <v>2882</v>
      </c>
      <c r="E583" s="186" t="s">
        <v>291</v>
      </c>
      <c r="F583" s="186" t="s">
        <v>2030</v>
      </c>
      <c r="G583" s="187">
        <v>46051</v>
      </c>
      <c r="H583" s="340">
        <v>22786838</v>
      </c>
      <c r="I583" s="186" t="s">
        <v>2613</v>
      </c>
      <c r="J583" s="187">
        <v>46051</v>
      </c>
      <c r="K583" s="187">
        <v>46218</v>
      </c>
      <c r="L583" s="186" t="s">
        <v>288</v>
      </c>
      <c r="M583" s="186" t="s">
        <v>288</v>
      </c>
      <c r="N583" s="186" t="s">
        <v>288</v>
      </c>
      <c r="O583" s="122">
        <v>6</v>
      </c>
      <c r="P583" s="104">
        <v>4366340</v>
      </c>
      <c r="Q583" s="150">
        <v>46051</v>
      </c>
      <c r="R583" s="141">
        <v>46081</v>
      </c>
      <c r="S583" s="104">
        <v>4093444</v>
      </c>
      <c r="T583" s="101">
        <v>46082</v>
      </c>
      <c r="U583" s="101">
        <v>46112</v>
      </c>
      <c r="V583" s="104">
        <v>4093444</v>
      </c>
      <c r="W583" s="141">
        <v>46113</v>
      </c>
      <c r="X583" s="141">
        <v>46142</v>
      </c>
      <c r="Y583" s="104">
        <v>4093444</v>
      </c>
      <c r="Z583" s="141">
        <v>46143</v>
      </c>
      <c r="AA583" s="141">
        <v>46173</v>
      </c>
      <c r="AB583" s="104">
        <v>4093444</v>
      </c>
      <c r="AC583" s="141">
        <v>46174</v>
      </c>
      <c r="AD583" s="141">
        <v>46203</v>
      </c>
      <c r="AE583" s="104">
        <v>2046722</v>
      </c>
      <c r="AF583" s="141">
        <v>46204</v>
      </c>
      <c r="AG583" s="141">
        <v>46218</v>
      </c>
      <c r="AH583" s="104"/>
      <c r="AI583" s="283"/>
      <c r="AJ583" s="150"/>
      <c r="AK583" s="104"/>
      <c r="AL583" s="151"/>
      <c r="AM583" s="151"/>
      <c r="AN583" s="104"/>
      <c r="AO583" s="151"/>
      <c r="AP583" s="151"/>
      <c r="AQ583" s="104"/>
      <c r="AR583" s="151"/>
      <c r="AS583" s="151"/>
      <c r="AT583" s="102"/>
      <c r="AU583" s="151"/>
      <c r="AV583" s="151"/>
      <c r="BI583" s="138" t="s">
        <v>270</v>
      </c>
      <c r="BJ583" s="139" t="s">
        <v>713</v>
      </c>
      <c r="BK583" s="138" t="s">
        <v>346</v>
      </c>
      <c r="BL583" s="122">
        <v>207</v>
      </c>
      <c r="BM583" s="141">
        <v>46051</v>
      </c>
      <c r="BN583" s="156">
        <v>240367414</v>
      </c>
      <c r="BO583" s="139">
        <v>633</v>
      </c>
      <c r="BP583" s="141">
        <v>46051</v>
      </c>
      <c r="BQ583" s="153">
        <v>22786838</v>
      </c>
      <c r="CS583" s="147" t="s">
        <v>2883</v>
      </c>
      <c r="CT583" s="99">
        <v>1121858096</v>
      </c>
      <c r="CU583" s="139">
        <v>562</v>
      </c>
      <c r="CV583" s="139" t="s">
        <v>782</v>
      </c>
      <c r="CY583" s="107">
        <v>8211</v>
      </c>
      <c r="CZ583" s="107" t="s">
        <v>290</v>
      </c>
      <c r="DA583" s="318">
        <f t="shared" si="27"/>
        <v>22786838</v>
      </c>
      <c r="DB583" s="319">
        <f t="shared" si="28"/>
        <v>0</v>
      </c>
      <c r="DC583" s="318">
        <f t="shared" si="29"/>
        <v>0</v>
      </c>
      <c r="DZ583" s="281" t="s">
        <v>2884</v>
      </c>
      <c r="EA583" s="160"/>
      <c r="EB583" s="154" t="e">
        <v>#N/A</v>
      </c>
      <c r="EC583" s="142" t="s">
        <v>288</v>
      </c>
    </row>
    <row r="584" spans="1:133" hidden="1" x14ac:dyDescent="0.3">
      <c r="A584" s="186" t="s">
        <v>2885</v>
      </c>
      <c r="B584" s="186" t="s">
        <v>2886</v>
      </c>
      <c r="C584" s="243">
        <v>1121956247</v>
      </c>
      <c r="D584" s="186" t="s">
        <v>2887</v>
      </c>
      <c r="E584" s="186" t="s">
        <v>291</v>
      </c>
      <c r="F584" s="186" t="s">
        <v>2888</v>
      </c>
      <c r="G584" s="187">
        <v>46051</v>
      </c>
      <c r="H584" s="340">
        <v>21700000</v>
      </c>
      <c r="I584" s="186" t="s">
        <v>1152</v>
      </c>
      <c r="J584" s="187">
        <v>46051</v>
      </c>
      <c r="K584" s="187">
        <v>46262</v>
      </c>
      <c r="L584" s="186" t="s">
        <v>288</v>
      </c>
      <c r="M584" s="186" t="s">
        <v>288</v>
      </c>
      <c r="N584" s="186" t="s">
        <v>288</v>
      </c>
      <c r="O584" s="122">
        <v>7</v>
      </c>
      <c r="P584" s="104">
        <v>3306667</v>
      </c>
      <c r="Q584" s="150">
        <v>46051</v>
      </c>
      <c r="R584" s="141">
        <v>46081</v>
      </c>
      <c r="S584" s="104">
        <v>3100000</v>
      </c>
      <c r="T584" s="101">
        <v>46082</v>
      </c>
      <c r="U584" s="101">
        <v>46112</v>
      </c>
      <c r="V584" s="104">
        <v>3100000</v>
      </c>
      <c r="W584" s="141">
        <v>46113</v>
      </c>
      <c r="X584" s="141">
        <v>46142</v>
      </c>
      <c r="Y584" s="104">
        <v>3100000</v>
      </c>
      <c r="Z584" s="141">
        <v>46143</v>
      </c>
      <c r="AA584" s="141">
        <v>46173</v>
      </c>
      <c r="AB584" s="104">
        <v>3100000</v>
      </c>
      <c r="AC584" s="141">
        <v>46174</v>
      </c>
      <c r="AD584" s="141">
        <v>46203</v>
      </c>
      <c r="AE584" s="104">
        <v>3100000</v>
      </c>
      <c r="AF584" s="141">
        <v>46204</v>
      </c>
      <c r="AG584" s="141">
        <v>46234</v>
      </c>
      <c r="AH584" s="104">
        <v>2893333</v>
      </c>
      <c r="AI584" s="141">
        <v>46235</v>
      </c>
      <c r="AJ584" s="141">
        <v>46262</v>
      </c>
      <c r="AK584" s="104"/>
      <c r="AL584" s="151"/>
      <c r="AM584" s="151"/>
      <c r="AN584" s="104"/>
      <c r="AO584" s="151"/>
      <c r="AP584" s="151"/>
      <c r="AQ584" s="104"/>
      <c r="AR584" s="151"/>
      <c r="AS584" s="151"/>
      <c r="AT584" s="102"/>
      <c r="AU584" s="151"/>
      <c r="AV584" s="151"/>
      <c r="BI584" s="139" t="s">
        <v>273</v>
      </c>
      <c r="BJ584" s="144" t="s">
        <v>2833</v>
      </c>
      <c r="BK584" s="139" t="s">
        <v>2889</v>
      </c>
      <c r="BL584" s="122">
        <v>208</v>
      </c>
      <c r="BM584" s="141">
        <v>46051</v>
      </c>
      <c r="BN584" s="156">
        <v>105000000</v>
      </c>
      <c r="BO584" s="139">
        <v>659</v>
      </c>
      <c r="BP584" s="141">
        <v>46051</v>
      </c>
      <c r="BQ584" s="153">
        <v>21700000</v>
      </c>
      <c r="CS584" s="147" t="s">
        <v>2890</v>
      </c>
      <c r="CT584" s="99">
        <v>1121956247</v>
      </c>
      <c r="CU584" s="139">
        <v>259</v>
      </c>
      <c r="CV584" s="139" t="s">
        <v>2891</v>
      </c>
      <c r="CY584" s="122">
        <v>8299</v>
      </c>
      <c r="CZ584" s="122" t="s">
        <v>290</v>
      </c>
      <c r="DA584" s="318">
        <f t="shared" si="27"/>
        <v>21700000</v>
      </c>
      <c r="DB584" s="319">
        <f t="shared" si="28"/>
        <v>0</v>
      </c>
      <c r="DC584" s="318">
        <f t="shared" si="29"/>
        <v>0</v>
      </c>
      <c r="DZ584" s="140" t="s">
        <v>2892</v>
      </c>
      <c r="EA584" s="160"/>
      <c r="EB584" s="154" t="e">
        <v>#N/A</v>
      </c>
      <c r="EC584" s="142" t="s">
        <v>288</v>
      </c>
    </row>
    <row r="585" spans="1:133" hidden="1" x14ac:dyDescent="0.3">
      <c r="A585" s="186" t="s">
        <v>2885</v>
      </c>
      <c r="B585" s="186" t="s">
        <v>2893</v>
      </c>
      <c r="C585" s="243">
        <v>1024547336</v>
      </c>
      <c r="D585" s="186" t="s">
        <v>2894</v>
      </c>
      <c r="E585" s="186" t="s">
        <v>291</v>
      </c>
      <c r="F585" s="186" t="s">
        <v>2888</v>
      </c>
      <c r="G585" s="187">
        <v>46051</v>
      </c>
      <c r="H585" s="340">
        <v>21000000</v>
      </c>
      <c r="I585" s="186" t="s">
        <v>1152</v>
      </c>
      <c r="J585" s="187">
        <v>46051</v>
      </c>
      <c r="K585" s="187">
        <v>46262</v>
      </c>
      <c r="L585" s="186" t="s">
        <v>288</v>
      </c>
      <c r="M585" s="186" t="s">
        <v>288</v>
      </c>
      <c r="N585" s="186" t="s">
        <v>288</v>
      </c>
      <c r="O585" s="122">
        <v>7</v>
      </c>
      <c r="P585" s="104">
        <v>3200000</v>
      </c>
      <c r="Q585" s="150">
        <v>46051</v>
      </c>
      <c r="R585" s="141">
        <v>46081</v>
      </c>
      <c r="S585" s="104">
        <v>3000000</v>
      </c>
      <c r="T585" s="101">
        <v>46082</v>
      </c>
      <c r="U585" s="101">
        <v>46112</v>
      </c>
      <c r="V585" s="104">
        <v>3000000</v>
      </c>
      <c r="W585" s="141">
        <v>46113</v>
      </c>
      <c r="X585" s="141">
        <v>46142</v>
      </c>
      <c r="Y585" s="104">
        <v>3000000</v>
      </c>
      <c r="Z585" s="141">
        <v>46143</v>
      </c>
      <c r="AA585" s="141">
        <v>46173</v>
      </c>
      <c r="AB585" s="104">
        <v>3000000</v>
      </c>
      <c r="AC585" s="141">
        <v>46174</v>
      </c>
      <c r="AD585" s="141">
        <v>46203</v>
      </c>
      <c r="AE585" s="104">
        <v>3000000</v>
      </c>
      <c r="AF585" s="141">
        <v>46204</v>
      </c>
      <c r="AG585" s="141">
        <v>46234</v>
      </c>
      <c r="AH585" s="104">
        <v>2800000</v>
      </c>
      <c r="AI585" s="141">
        <v>46235</v>
      </c>
      <c r="AJ585" s="141">
        <v>46262</v>
      </c>
      <c r="AK585" s="104"/>
      <c r="AL585" s="151"/>
      <c r="AM585" s="151"/>
      <c r="AN585" s="104"/>
      <c r="AO585" s="151"/>
      <c r="AP585" s="151"/>
      <c r="AQ585" s="104"/>
      <c r="AR585" s="151"/>
      <c r="AS585" s="151"/>
      <c r="AT585" s="102"/>
      <c r="AU585" s="151"/>
      <c r="AV585" s="151"/>
      <c r="BI585" s="139" t="s">
        <v>273</v>
      </c>
      <c r="BJ585" s="144" t="s">
        <v>2833</v>
      </c>
      <c r="BK585" s="139" t="s">
        <v>2889</v>
      </c>
      <c r="BL585" s="122">
        <v>208</v>
      </c>
      <c r="BM585" s="141">
        <v>46051</v>
      </c>
      <c r="BN585" s="156">
        <v>105000000</v>
      </c>
      <c r="BO585" s="139">
        <v>660</v>
      </c>
      <c r="BP585" s="141">
        <v>46051</v>
      </c>
      <c r="BQ585" s="153">
        <v>21000000</v>
      </c>
      <c r="CS585" s="147" t="s">
        <v>2895</v>
      </c>
      <c r="CT585" s="99">
        <v>1024547336</v>
      </c>
      <c r="CU585" s="139">
        <v>259</v>
      </c>
      <c r="CV585" s="139" t="s">
        <v>2891</v>
      </c>
      <c r="CY585" s="122">
        <v>8299</v>
      </c>
      <c r="CZ585" s="122" t="s">
        <v>290</v>
      </c>
      <c r="DA585" s="318">
        <f t="shared" si="27"/>
        <v>21000000</v>
      </c>
      <c r="DB585" s="319">
        <f t="shared" si="28"/>
        <v>0</v>
      </c>
      <c r="DC585" s="318">
        <f t="shared" si="29"/>
        <v>0</v>
      </c>
      <c r="DZ585" s="140" t="s">
        <v>2896</v>
      </c>
      <c r="EA585" s="160"/>
      <c r="EB585" s="154" t="e">
        <v>#N/A</v>
      </c>
      <c r="EC585" s="142" t="s">
        <v>288</v>
      </c>
    </row>
    <row r="586" spans="1:133" hidden="1" x14ac:dyDescent="0.3">
      <c r="A586" s="186" t="s">
        <v>2885</v>
      </c>
      <c r="B586" s="186" t="s">
        <v>2897</v>
      </c>
      <c r="C586" s="243">
        <v>7534239</v>
      </c>
      <c r="D586" s="186" t="s">
        <v>2898</v>
      </c>
      <c r="E586" s="186" t="s">
        <v>291</v>
      </c>
      <c r="F586" s="186" t="s">
        <v>2888</v>
      </c>
      <c r="G586" s="187">
        <v>46051</v>
      </c>
      <c r="H586" s="340">
        <v>34300000</v>
      </c>
      <c r="I586" s="186" t="s">
        <v>1152</v>
      </c>
      <c r="J586" s="187">
        <v>46051</v>
      </c>
      <c r="K586" s="187">
        <v>46262</v>
      </c>
      <c r="L586" s="186" t="s">
        <v>288</v>
      </c>
      <c r="M586" s="186" t="s">
        <v>288</v>
      </c>
      <c r="N586" s="186" t="s">
        <v>288</v>
      </c>
      <c r="O586" s="122">
        <v>7</v>
      </c>
      <c r="P586" s="104">
        <v>5226667</v>
      </c>
      <c r="Q586" s="150">
        <v>46051</v>
      </c>
      <c r="R586" s="141">
        <v>46081</v>
      </c>
      <c r="S586" s="104">
        <v>4900000</v>
      </c>
      <c r="T586" s="101">
        <v>46082</v>
      </c>
      <c r="U586" s="101">
        <v>46112</v>
      </c>
      <c r="V586" s="104">
        <v>4900000</v>
      </c>
      <c r="W586" s="141">
        <v>46113</v>
      </c>
      <c r="X586" s="141">
        <v>46142</v>
      </c>
      <c r="Y586" s="104">
        <v>4900000</v>
      </c>
      <c r="Z586" s="141">
        <v>46143</v>
      </c>
      <c r="AA586" s="141">
        <v>46173</v>
      </c>
      <c r="AB586" s="104">
        <v>4900000</v>
      </c>
      <c r="AC586" s="141">
        <v>46174</v>
      </c>
      <c r="AD586" s="141">
        <v>46203</v>
      </c>
      <c r="AE586" s="104">
        <v>4900000</v>
      </c>
      <c r="AF586" s="141">
        <v>46204</v>
      </c>
      <c r="AG586" s="141">
        <v>46234</v>
      </c>
      <c r="AH586" s="104">
        <v>4573333</v>
      </c>
      <c r="AI586" s="141">
        <v>46235</v>
      </c>
      <c r="AJ586" s="141">
        <v>46262</v>
      </c>
      <c r="AK586" s="104"/>
      <c r="AL586" s="151"/>
      <c r="AM586" s="151"/>
      <c r="AN586" s="104"/>
      <c r="AO586" s="151"/>
      <c r="AP586" s="151"/>
      <c r="AQ586" s="104"/>
      <c r="AR586" s="151"/>
      <c r="AS586" s="151"/>
      <c r="AT586" s="102"/>
      <c r="AU586" s="151"/>
      <c r="AV586" s="151"/>
      <c r="BI586" s="139" t="s">
        <v>273</v>
      </c>
      <c r="BJ586" s="144" t="s">
        <v>2833</v>
      </c>
      <c r="BK586" s="139" t="s">
        <v>2889</v>
      </c>
      <c r="BL586" s="122">
        <v>208</v>
      </c>
      <c r="BM586" s="141">
        <v>46051</v>
      </c>
      <c r="BN586" s="156">
        <v>105000000</v>
      </c>
      <c r="BO586" s="139">
        <v>661</v>
      </c>
      <c r="BP586" s="141">
        <v>46051</v>
      </c>
      <c r="BQ586" s="153">
        <v>34300000</v>
      </c>
      <c r="CS586" s="147" t="s">
        <v>2899</v>
      </c>
      <c r="CT586" s="99">
        <v>7534239</v>
      </c>
      <c r="CU586" s="139">
        <v>259</v>
      </c>
      <c r="CV586" s="139" t="s">
        <v>2891</v>
      </c>
      <c r="CY586" s="107">
        <v>6910</v>
      </c>
      <c r="CZ586" s="107" t="s">
        <v>289</v>
      </c>
      <c r="DA586" s="318">
        <f t="shared" si="27"/>
        <v>34300000</v>
      </c>
      <c r="DB586" s="319">
        <f t="shared" si="28"/>
        <v>0</v>
      </c>
      <c r="DC586" s="318">
        <f t="shared" si="29"/>
        <v>0</v>
      </c>
      <c r="DZ586" s="140" t="s">
        <v>2900</v>
      </c>
      <c r="EA586" s="160"/>
      <c r="EB586" s="154" t="e">
        <v>#N/A</v>
      </c>
      <c r="EC586" s="142" t="s">
        <v>288</v>
      </c>
    </row>
    <row r="587" spans="1:133" hidden="1" x14ac:dyDescent="0.3">
      <c r="A587" s="186" t="s">
        <v>2885</v>
      </c>
      <c r="B587" s="186" t="s">
        <v>2901</v>
      </c>
      <c r="C587" s="243">
        <v>40325628</v>
      </c>
      <c r="D587" s="186" t="s">
        <v>2902</v>
      </c>
      <c r="E587" s="186" t="s">
        <v>291</v>
      </c>
      <c r="F587" s="186" t="s">
        <v>2888</v>
      </c>
      <c r="G587" s="187">
        <v>46051</v>
      </c>
      <c r="H587" s="340">
        <v>28000000</v>
      </c>
      <c r="I587" s="186" t="s">
        <v>1152</v>
      </c>
      <c r="J587" s="187">
        <v>46051</v>
      </c>
      <c r="K587" s="187">
        <v>46262</v>
      </c>
      <c r="L587" s="186" t="s">
        <v>288</v>
      </c>
      <c r="M587" s="186" t="s">
        <v>288</v>
      </c>
      <c r="N587" s="186" t="s">
        <v>288</v>
      </c>
      <c r="O587" s="122">
        <v>7</v>
      </c>
      <c r="P587" s="237">
        <v>4266667</v>
      </c>
      <c r="Q587" s="150">
        <v>46051</v>
      </c>
      <c r="R587" s="141">
        <v>46081</v>
      </c>
      <c r="S587" s="104">
        <v>4000000</v>
      </c>
      <c r="T587" s="101">
        <v>46082</v>
      </c>
      <c r="U587" s="101">
        <v>46112</v>
      </c>
      <c r="V587" s="104">
        <v>4000000</v>
      </c>
      <c r="W587" s="141">
        <v>46113</v>
      </c>
      <c r="X587" s="141">
        <v>46142</v>
      </c>
      <c r="Y587" s="104">
        <v>4000000</v>
      </c>
      <c r="Z587" s="141">
        <v>46143</v>
      </c>
      <c r="AA587" s="141">
        <v>46173</v>
      </c>
      <c r="AB587" s="104">
        <v>4000000</v>
      </c>
      <c r="AC587" s="141">
        <v>46174</v>
      </c>
      <c r="AD587" s="141">
        <v>46203</v>
      </c>
      <c r="AE587" s="104">
        <v>4000000</v>
      </c>
      <c r="AF587" s="141">
        <v>46204</v>
      </c>
      <c r="AG587" s="141">
        <v>46234</v>
      </c>
      <c r="AH587" s="104">
        <v>3733333</v>
      </c>
      <c r="AI587" s="141">
        <v>46235</v>
      </c>
      <c r="AJ587" s="141">
        <v>46262</v>
      </c>
      <c r="AK587" s="104"/>
      <c r="AL587" s="151"/>
      <c r="AM587" s="151"/>
      <c r="AN587" s="104"/>
      <c r="AO587" s="151"/>
      <c r="AP587" s="151"/>
      <c r="AQ587" s="104"/>
      <c r="AR587" s="151"/>
      <c r="AS587" s="151"/>
      <c r="AT587" s="252"/>
      <c r="AU587" s="151"/>
      <c r="AV587" s="151"/>
      <c r="BI587" s="139" t="s">
        <v>273</v>
      </c>
      <c r="BJ587" s="144" t="s">
        <v>2833</v>
      </c>
      <c r="BK587" s="139" t="s">
        <v>2889</v>
      </c>
      <c r="BL587" s="122">
        <v>208</v>
      </c>
      <c r="BM587" s="141">
        <v>46051</v>
      </c>
      <c r="BN587" s="156">
        <v>105000000</v>
      </c>
      <c r="BO587" s="139">
        <v>662</v>
      </c>
      <c r="BP587" s="141">
        <v>46051</v>
      </c>
      <c r="BQ587" s="153">
        <v>28000000</v>
      </c>
      <c r="CS587" s="147" t="s">
        <v>2903</v>
      </c>
      <c r="CT587" s="99">
        <v>40325628</v>
      </c>
      <c r="CU587" s="139">
        <v>259</v>
      </c>
      <c r="CV587" s="139" t="s">
        <v>2891</v>
      </c>
      <c r="CY587" s="122">
        <v>8299</v>
      </c>
      <c r="CZ587" s="122" t="s">
        <v>290</v>
      </c>
      <c r="DA587" s="318">
        <f t="shared" si="27"/>
        <v>28000000</v>
      </c>
      <c r="DB587" s="319">
        <f t="shared" si="28"/>
        <v>0</v>
      </c>
      <c r="DC587" s="318">
        <f t="shared" si="29"/>
        <v>0</v>
      </c>
      <c r="DZ587" s="140" t="s">
        <v>2904</v>
      </c>
      <c r="EA587" s="160"/>
      <c r="EB587" s="154" t="e">
        <v>#N/A</v>
      </c>
      <c r="EC587" s="142" t="s">
        <v>288</v>
      </c>
    </row>
    <row r="588" spans="1:133" hidden="1" x14ac:dyDescent="0.3">
      <c r="A588" s="242" t="s">
        <v>2905</v>
      </c>
      <c r="B588" s="186" t="s">
        <v>2906</v>
      </c>
      <c r="C588" s="282">
        <v>86057016</v>
      </c>
      <c r="D588" s="242" t="s">
        <v>2907</v>
      </c>
      <c r="E588" s="242" t="s">
        <v>291</v>
      </c>
      <c r="F588" s="242" t="s">
        <v>2908</v>
      </c>
      <c r="G588" s="187">
        <v>46051</v>
      </c>
      <c r="H588" s="344">
        <v>77000000</v>
      </c>
      <c r="I588" s="242" t="s">
        <v>2909</v>
      </c>
      <c r="J588" s="187">
        <v>46056</v>
      </c>
      <c r="K588" s="187">
        <v>46388</v>
      </c>
      <c r="L588" s="139">
        <v>4448985</v>
      </c>
      <c r="M588" s="139" t="s">
        <v>2910</v>
      </c>
      <c r="N588" s="187">
        <v>46056</v>
      </c>
      <c r="O588" s="345">
        <v>11</v>
      </c>
      <c r="P588" s="340">
        <v>6533333</v>
      </c>
      <c r="Q588" s="216">
        <v>46056</v>
      </c>
      <c r="R588" s="141">
        <v>46081</v>
      </c>
      <c r="S588" s="102">
        <v>7000000</v>
      </c>
      <c r="T588" s="101">
        <v>46082</v>
      </c>
      <c r="U588" s="101">
        <v>46112</v>
      </c>
      <c r="V588" s="102">
        <v>7000000</v>
      </c>
      <c r="W588" s="141">
        <v>46113</v>
      </c>
      <c r="X588" s="141">
        <v>46142</v>
      </c>
      <c r="Y588" s="102">
        <v>7000000</v>
      </c>
      <c r="Z588" s="141">
        <v>46143</v>
      </c>
      <c r="AA588" s="141">
        <v>46173</v>
      </c>
      <c r="AB588" s="102">
        <v>7000000</v>
      </c>
      <c r="AC588" s="141">
        <v>46174</v>
      </c>
      <c r="AD588" s="141">
        <v>46203</v>
      </c>
      <c r="AE588" s="102">
        <v>7000000</v>
      </c>
      <c r="AF588" s="141">
        <v>46204</v>
      </c>
      <c r="AG588" s="141">
        <v>46234</v>
      </c>
      <c r="AH588" s="102">
        <v>7000000</v>
      </c>
      <c r="AI588" s="141">
        <v>46235</v>
      </c>
      <c r="AJ588" s="141">
        <v>46265</v>
      </c>
      <c r="AK588" s="102">
        <v>7000000</v>
      </c>
      <c r="AL588" s="142">
        <v>46266</v>
      </c>
      <c r="AM588" s="142">
        <v>46295</v>
      </c>
      <c r="AN588" s="102">
        <v>7000000</v>
      </c>
      <c r="AO588" s="346">
        <v>46296</v>
      </c>
      <c r="AP588" s="346">
        <v>46326</v>
      </c>
      <c r="AQ588" s="102">
        <v>7000000</v>
      </c>
      <c r="AR588" s="346">
        <v>46327</v>
      </c>
      <c r="AS588" s="346">
        <v>46356</v>
      </c>
      <c r="AT588" s="344">
        <v>7466667</v>
      </c>
      <c r="AU588" s="347">
        <v>46357</v>
      </c>
      <c r="AV588" s="346">
        <v>46388</v>
      </c>
      <c r="BI588" s="144" t="s">
        <v>270</v>
      </c>
      <c r="BJ588" s="144" t="s">
        <v>713</v>
      </c>
      <c r="BK588" s="138" t="s">
        <v>2911</v>
      </c>
      <c r="BL588" s="122">
        <v>212</v>
      </c>
      <c r="BM588" s="141">
        <v>46051</v>
      </c>
      <c r="BN588" s="156">
        <v>885000000</v>
      </c>
      <c r="BO588" s="139">
        <v>665</v>
      </c>
      <c r="BP588" s="141">
        <v>46051</v>
      </c>
      <c r="BQ588" s="153">
        <v>77000000</v>
      </c>
      <c r="CS588" s="348" t="s">
        <v>2912</v>
      </c>
      <c r="CT588" s="349">
        <v>86057016</v>
      </c>
      <c r="CU588" s="139">
        <v>329</v>
      </c>
      <c r="CV588" s="139" t="s">
        <v>2913</v>
      </c>
      <c r="CY588" s="145">
        <v>7490</v>
      </c>
      <c r="CZ588" s="140" t="s">
        <v>290</v>
      </c>
      <c r="DA588" s="318">
        <f t="shared" si="27"/>
        <v>77000000</v>
      </c>
      <c r="DB588" s="319">
        <f t="shared" si="28"/>
        <v>0</v>
      </c>
      <c r="DC588" s="318">
        <f t="shared" si="29"/>
        <v>0</v>
      </c>
      <c r="DZ588" s="179" t="s">
        <v>2914</v>
      </c>
      <c r="EA588" s="210"/>
      <c r="EB588" s="154" t="e">
        <v>#N/A</v>
      </c>
      <c r="EC588" s="142">
        <v>46506</v>
      </c>
    </row>
    <row r="589" spans="1:133" hidden="1" x14ac:dyDescent="0.3">
      <c r="A589" s="242" t="s">
        <v>2905</v>
      </c>
      <c r="B589" s="186" t="s">
        <v>2915</v>
      </c>
      <c r="C589" s="282">
        <v>80820076</v>
      </c>
      <c r="D589" s="242" t="s">
        <v>2916</v>
      </c>
      <c r="E589" s="242" t="s">
        <v>291</v>
      </c>
      <c r="F589" s="242" t="s">
        <v>2908</v>
      </c>
      <c r="G589" s="187">
        <v>46051</v>
      </c>
      <c r="H589" s="344">
        <v>77000000</v>
      </c>
      <c r="I589" s="242" t="s">
        <v>2909</v>
      </c>
      <c r="J589" s="187">
        <v>46056</v>
      </c>
      <c r="K589" s="187">
        <v>46388</v>
      </c>
      <c r="L589" s="139">
        <v>4448972</v>
      </c>
      <c r="M589" s="139" t="s">
        <v>2910</v>
      </c>
      <c r="N589" s="187">
        <v>46056</v>
      </c>
      <c r="O589" s="345">
        <v>11</v>
      </c>
      <c r="P589" s="340">
        <v>6533333</v>
      </c>
      <c r="Q589" s="216">
        <v>46056</v>
      </c>
      <c r="R589" s="141">
        <v>46081</v>
      </c>
      <c r="S589" s="102">
        <v>7000000</v>
      </c>
      <c r="T589" s="101">
        <v>46082</v>
      </c>
      <c r="U589" s="101">
        <v>46112</v>
      </c>
      <c r="V589" s="102">
        <v>7000000</v>
      </c>
      <c r="W589" s="141">
        <v>46113</v>
      </c>
      <c r="X589" s="141">
        <v>46142</v>
      </c>
      <c r="Y589" s="102">
        <v>7000000</v>
      </c>
      <c r="Z589" s="141">
        <v>46143</v>
      </c>
      <c r="AA589" s="141">
        <v>46173</v>
      </c>
      <c r="AB589" s="102">
        <v>7000000</v>
      </c>
      <c r="AC589" s="141">
        <v>46174</v>
      </c>
      <c r="AD589" s="141">
        <v>46203</v>
      </c>
      <c r="AE589" s="102">
        <v>7000000</v>
      </c>
      <c r="AF589" s="141">
        <v>46204</v>
      </c>
      <c r="AG589" s="141">
        <v>46234</v>
      </c>
      <c r="AH589" s="102">
        <v>7000000</v>
      </c>
      <c r="AI589" s="141">
        <v>46235</v>
      </c>
      <c r="AJ589" s="141">
        <v>46265</v>
      </c>
      <c r="AK589" s="102">
        <v>7000000</v>
      </c>
      <c r="AL589" s="142">
        <v>46266</v>
      </c>
      <c r="AM589" s="142">
        <v>46295</v>
      </c>
      <c r="AN589" s="102">
        <v>7000000</v>
      </c>
      <c r="AO589" s="346">
        <v>46296</v>
      </c>
      <c r="AP589" s="346">
        <v>46326</v>
      </c>
      <c r="AQ589" s="102">
        <v>7000000</v>
      </c>
      <c r="AR589" s="346">
        <v>46327</v>
      </c>
      <c r="AS589" s="346">
        <v>46356</v>
      </c>
      <c r="AT589" s="344">
        <v>7466667</v>
      </c>
      <c r="AU589" s="347">
        <v>46357</v>
      </c>
      <c r="AV589" s="346">
        <v>46388</v>
      </c>
      <c r="BI589" s="144" t="s">
        <v>270</v>
      </c>
      <c r="BJ589" s="144" t="s">
        <v>713</v>
      </c>
      <c r="BK589" s="138" t="s">
        <v>2911</v>
      </c>
      <c r="BL589" s="122">
        <v>212</v>
      </c>
      <c r="BM589" s="141">
        <v>46051</v>
      </c>
      <c r="BN589" s="156">
        <v>885000000</v>
      </c>
      <c r="BO589" s="139">
        <v>666</v>
      </c>
      <c r="BP589" s="141">
        <v>46051</v>
      </c>
      <c r="BQ589" s="153">
        <v>77000000</v>
      </c>
      <c r="CS589" s="348" t="s">
        <v>2912</v>
      </c>
      <c r="CT589" s="350">
        <v>80820076</v>
      </c>
      <c r="CU589" s="139">
        <v>329</v>
      </c>
      <c r="CV589" s="139" t="s">
        <v>2913</v>
      </c>
      <c r="CY589" s="144">
        <v>7020</v>
      </c>
      <c r="CZ589" s="351" t="s">
        <v>289</v>
      </c>
      <c r="DA589" s="318">
        <f t="shared" si="27"/>
        <v>77000000</v>
      </c>
      <c r="DB589" s="319">
        <f t="shared" si="28"/>
        <v>0</v>
      </c>
      <c r="DC589" s="318">
        <f t="shared" si="29"/>
        <v>0</v>
      </c>
      <c r="DZ589" s="179" t="s">
        <v>2917</v>
      </c>
      <c r="EA589" s="210"/>
      <c r="EB589" s="154" t="e">
        <v>#N/A</v>
      </c>
      <c r="EC589" s="142">
        <v>46506</v>
      </c>
    </row>
    <row r="590" spans="1:133" hidden="1" x14ac:dyDescent="0.3">
      <c r="A590" s="242" t="s">
        <v>2905</v>
      </c>
      <c r="B590" s="186" t="s">
        <v>2918</v>
      </c>
      <c r="C590" s="282">
        <v>1088290340</v>
      </c>
      <c r="D590" s="242" t="s">
        <v>2919</v>
      </c>
      <c r="E590" s="242" t="s">
        <v>291</v>
      </c>
      <c r="F590" s="242" t="s">
        <v>2908</v>
      </c>
      <c r="G590" s="187">
        <v>46051</v>
      </c>
      <c r="H590" s="344">
        <v>66000000</v>
      </c>
      <c r="I590" s="242" t="s">
        <v>2909</v>
      </c>
      <c r="J590" s="187">
        <v>46056</v>
      </c>
      <c r="K590" s="187">
        <v>46388</v>
      </c>
      <c r="L590" s="139">
        <v>4448938</v>
      </c>
      <c r="M590" s="139" t="s">
        <v>2910</v>
      </c>
      <c r="N590" s="187">
        <v>46056</v>
      </c>
      <c r="O590" s="345">
        <v>11</v>
      </c>
      <c r="P590" s="340">
        <v>5600000</v>
      </c>
      <c r="Q590" s="216">
        <v>46056</v>
      </c>
      <c r="R590" s="141">
        <v>46081</v>
      </c>
      <c r="S590" s="102">
        <v>6000000</v>
      </c>
      <c r="T590" s="101">
        <v>46082</v>
      </c>
      <c r="U590" s="101">
        <v>46112</v>
      </c>
      <c r="V590" s="102">
        <v>6000000</v>
      </c>
      <c r="W590" s="141">
        <v>46113</v>
      </c>
      <c r="X590" s="141">
        <v>46142</v>
      </c>
      <c r="Y590" s="102">
        <v>6000000</v>
      </c>
      <c r="Z590" s="141">
        <v>46143</v>
      </c>
      <c r="AA590" s="141">
        <v>46173</v>
      </c>
      <c r="AB590" s="102">
        <v>6000000</v>
      </c>
      <c r="AC590" s="141">
        <v>46174</v>
      </c>
      <c r="AD590" s="141">
        <v>46203</v>
      </c>
      <c r="AE590" s="102">
        <v>6000000</v>
      </c>
      <c r="AF590" s="141">
        <v>46204</v>
      </c>
      <c r="AG590" s="141">
        <v>46234</v>
      </c>
      <c r="AH590" s="102">
        <v>6000000</v>
      </c>
      <c r="AI590" s="141">
        <v>46235</v>
      </c>
      <c r="AJ590" s="141">
        <v>46265</v>
      </c>
      <c r="AK590" s="102">
        <v>6000000</v>
      </c>
      <c r="AL590" s="142">
        <v>46266</v>
      </c>
      <c r="AM590" s="142">
        <v>46295</v>
      </c>
      <c r="AN590" s="102">
        <v>6000000</v>
      </c>
      <c r="AO590" s="346">
        <v>46296</v>
      </c>
      <c r="AP590" s="346">
        <v>46326</v>
      </c>
      <c r="AQ590" s="102">
        <v>6000000</v>
      </c>
      <c r="AR590" s="346">
        <v>46327</v>
      </c>
      <c r="AS590" s="346">
        <v>46356</v>
      </c>
      <c r="AT590" s="344">
        <v>6400000</v>
      </c>
      <c r="AU590" s="347">
        <v>46357</v>
      </c>
      <c r="AV590" s="346">
        <v>46388</v>
      </c>
      <c r="BI590" s="144" t="s">
        <v>270</v>
      </c>
      <c r="BJ590" s="144" t="s">
        <v>713</v>
      </c>
      <c r="BK590" s="138" t="s">
        <v>2911</v>
      </c>
      <c r="BL590" s="122">
        <v>212</v>
      </c>
      <c r="BM590" s="141">
        <v>46051</v>
      </c>
      <c r="BN590" s="156">
        <v>885000000</v>
      </c>
      <c r="BO590" s="139">
        <v>667</v>
      </c>
      <c r="BP590" s="141">
        <v>46051</v>
      </c>
      <c r="BQ590" s="153">
        <v>66000000</v>
      </c>
      <c r="CS590" s="348" t="s">
        <v>2920</v>
      </c>
      <c r="CT590" s="352">
        <v>1088290340</v>
      </c>
      <c r="CU590" s="139">
        <v>329</v>
      </c>
      <c r="CV590" s="139" t="s">
        <v>2913</v>
      </c>
      <c r="CY590" s="144">
        <v>6910</v>
      </c>
      <c r="CZ590" s="351" t="s">
        <v>289</v>
      </c>
      <c r="DA590" s="318">
        <f t="shared" si="27"/>
        <v>66000000</v>
      </c>
      <c r="DB590" s="319">
        <f t="shared" si="28"/>
        <v>0</v>
      </c>
      <c r="DC590" s="318">
        <f t="shared" si="29"/>
        <v>0</v>
      </c>
      <c r="DZ590" s="179" t="s">
        <v>2921</v>
      </c>
      <c r="EA590" s="210"/>
      <c r="EB590" s="154" t="e">
        <v>#N/A</v>
      </c>
      <c r="EC590" s="142">
        <v>46506</v>
      </c>
    </row>
    <row r="591" spans="1:133" ht="14.4" hidden="1" thickBot="1" x14ac:dyDescent="0.35">
      <c r="A591" s="242" t="s">
        <v>2905</v>
      </c>
      <c r="B591" s="186" t="s">
        <v>2922</v>
      </c>
      <c r="C591" s="282">
        <v>1094887586</v>
      </c>
      <c r="D591" s="242" t="s">
        <v>2923</v>
      </c>
      <c r="E591" s="242" t="s">
        <v>292</v>
      </c>
      <c r="F591" s="242" t="s">
        <v>2924</v>
      </c>
      <c r="G591" s="187">
        <v>46051</v>
      </c>
      <c r="H591" s="344">
        <v>21000000</v>
      </c>
      <c r="I591" s="242" t="s">
        <v>294</v>
      </c>
      <c r="J591" s="187">
        <v>46056</v>
      </c>
      <c r="K591" s="187">
        <v>46236</v>
      </c>
      <c r="L591" s="139">
        <v>4448840</v>
      </c>
      <c r="M591" s="139" t="s">
        <v>2910</v>
      </c>
      <c r="N591" s="187">
        <v>46056</v>
      </c>
      <c r="O591" s="345">
        <v>6</v>
      </c>
      <c r="P591" s="340">
        <v>3266667</v>
      </c>
      <c r="Q591" s="216">
        <v>46056</v>
      </c>
      <c r="R591" s="141">
        <v>46081</v>
      </c>
      <c r="S591" s="102">
        <v>3500000</v>
      </c>
      <c r="T591" s="101">
        <v>46082</v>
      </c>
      <c r="U591" s="101">
        <v>46112</v>
      </c>
      <c r="V591" s="102">
        <v>3500000</v>
      </c>
      <c r="W591" s="141">
        <v>46113</v>
      </c>
      <c r="X591" s="141">
        <v>46142</v>
      </c>
      <c r="Y591" s="102">
        <v>3500000</v>
      </c>
      <c r="Z591" s="141">
        <v>46143</v>
      </c>
      <c r="AA591" s="141">
        <v>46173</v>
      </c>
      <c r="AB591" s="102">
        <v>3500000</v>
      </c>
      <c r="AC591" s="141">
        <v>46174</v>
      </c>
      <c r="AD591" s="141">
        <v>46203</v>
      </c>
      <c r="AE591" s="353">
        <v>3733333</v>
      </c>
      <c r="AF591" s="141">
        <v>46204</v>
      </c>
      <c r="AG591" s="141">
        <v>46236</v>
      </c>
      <c r="AH591" s="102"/>
      <c r="AI591" s="283"/>
      <c r="AJ591" s="150"/>
      <c r="AK591" s="102"/>
      <c r="AL591" s="151"/>
      <c r="AM591" s="151"/>
      <c r="AN591" s="102"/>
      <c r="AO591" s="354"/>
      <c r="AP591" s="354"/>
      <c r="AQ591" s="102"/>
      <c r="AR591" s="354"/>
      <c r="AS591" s="354"/>
      <c r="AT591" s="164"/>
      <c r="AU591" s="354"/>
      <c r="AV591" s="354"/>
      <c r="BI591" s="144" t="s">
        <v>270</v>
      </c>
      <c r="BJ591" s="144" t="s">
        <v>713</v>
      </c>
      <c r="BK591" s="138" t="s">
        <v>2911</v>
      </c>
      <c r="BL591" s="122">
        <v>212</v>
      </c>
      <c r="BM591" s="141">
        <v>46051</v>
      </c>
      <c r="BN591" s="156">
        <v>885000000</v>
      </c>
      <c r="BO591" s="139">
        <v>668</v>
      </c>
      <c r="BP591" s="141">
        <v>46051</v>
      </c>
      <c r="BQ591" s="153">
        <v>21000000</v>
      </c>
      <c r="CS591" s="348" t="s">
        <v>2925</v>
      </c>
      <c r="CT591" s="350">
        <v>1094887586</v>
      </c>
      <c r="CU591" s="139">
        <v>329</v>
      </c>
      <c r="CV591" s="139" t="s">
        <v>2913</v>
      </c>
      <c r="CY591" s="144">
        <v>7010</v>
      </c>
      <c r="CZ591" s="351" t="s">
        <v>290</v>
      </c>
      <c r="DA591" s="318">
        <f t="shared" ref="DA591:DA614" si="30">P591+S591+V591+Y591+AB591+AE591+AH591+AK591+AN591+AQ591+AT591+AW591+AZ591+BC591+BF591</f>
        <v>21000000</v>
      </c>
      <c r="DB591" s="319">
        <f t="shared" ref="DB591:DB627" si="31">H591+BZ591-DA591</f>
        <v>0</v>
      </c>
      <c r="DC591" s="318">
        <f t="shared" ref="DC591:DC627" si="32">BQ591+CF591-DA591</f>
        <v>0</v>
      </c>
      <c r="DZ591" s="179" t="s">
        <v>2926</v>
      </c>
      <c r="EA591" s="210"/>
      <c r="EB591" s="154" t="e">
        <v>#N/A</v>
      </c>
      <c r="EC591" s="142">
        <v>46355</v>
      </c>
    </row>
    <row r="592" spans="1:133" hidden="1" x14ac:dyDescent="0.3">
      <c r="A592" s="242" t="s">
        <v>2905</v>
      </c>
      <c r="B592" s="186" t="s">
        <v>2927</v>
      </c>
      <c r="C592" s="282">
        <v>86040654</v>
      </c>
      <c r="D592" s="242" t="s">
        <v>2928</v>
      </c>
      <c r="E592" s="242" t="s">
        <v>291</v>
      </c>
      <c r="F592" s="242" t="s">
        <v>2908</v>
      </c>
      <c r="G592" s="187">
        <v>46051</v>
      </c>
      <c r="H592" s="344">
        <v>77000000</v>
      </c>
      <c r="I592" s="242" t="s">
        <v>2909</v>
      </c>
      <c r="J592" s="187">
        <v>46056</v>
      </c>
      <c r="K592" s="187">
        <v>46388</v>
      </c>
      <c r="L592" s="139">
        <v>4449038</v>
      </c>
      <c r="M592" s="139" t="s">
        <v>2910</v>
      </c>
      <c r="N592" s="187">
        <v>46056</v>
      </c>
      <c r="O592" s="345">
        <v>11</v>
      </c>
      <c r="P592" s="340">
        <v>6533333</v>
      </c>
      <c r="Q592" s="216">
        <v>46056</v>
      </c>
      <c r="R592" s="141">
        <v>46081</v>
      </c>
      <c r="S592" s="102">
        <v>7000000</v>
      </c>
      <c r="T592" s="101">
        <v>46082</v>
      </c>
      <c r="U592" s="101">
        <v>46112</v>
      </c>
      <c r="V592" s="102">
        <v>7000000</v>
      </c>
      <c r="W592" s="141">
        <v>46113</v>
      </c>
      <c r="X592" s="141">
        <v>46142</v>
      </c>
      <c r="Y592" s="102">
        <v>7000000</v>
      </c>
      <c r="Z592" s="141">
        <v>46143</v>
      </c>
      <c r="AA592" s="141">
        <v>46173</v>
      </c>
      <c r="AB592" s="102">
        <v>7000000</v>
      </c>
      <c r="AC592" s="141">
        <v>46174</v>
      </c>
      <c r="AD592" s="141">
        <v>46203</v>
      </c>
      <c r="AE592" s="102">
        <v>7000000</v>
      </c>
      <c r="AF592" s="141">
        <v>46204</v>
      </c>
      <c r="AG592" s="141">
        <v>46234</v>
      </c>
      <c r="AH592" s="102">
        <v>7000000</v>
      </c>
      <c r="AI592" s="141">
        <v>46235</v>
      </c>
      <c r="AJ592" s="141">
        <v>46265</v>
      </c>
      <c r="AK592" s="102">
        <v>7000000</v>
      </c>
      <c r="AL592" s="142">
        <v>46266</v>
      </c>
      <c r="AM592" s="142">
        <v>46295</v>
      </c>
      <c r="AN592" s="102">
        <v>7000000</v>
      </c>
      <c r="AO592" s="346">
        <v>46296</v>
      </c>
      <c r="AP592" s="346">
        <v>46326</v>
      </c>
      <c r="AQ592" s="102">
        <v>7000000</v>
      </c>
      <c r="AR592" s="346">
        <v>46327</v>
      </c>
      <c r="AS592" s="346">
        <v>46356</v>
      </c>
      <c r="AT592" s="344">
        <v>7466667</v>
      </c>
      <c r="AU592" s="347">
        <v>46357</v>
      </c>
      <c r="AV592" s="346">
        <v>46388</v>
      </c>
      <c r="BI592" s="144" t="s">
        <v>270</v>
      </c>
      <c r="BJ592" s="144" t="s">
        <v>713</v>
      </c>
      <c r="BK592" s="138" t="s">
        <v>2911</v>
      </c>
      <c r="BL592" s="122">
        <v>212</v>
      </c>
      <c r="BM592" s="141">
        <v>46051</v>
      </c>
      <c r="BN592" s="156">
        <v>885000000</v>
      </c>
      <c r="BO592" s="139">
        <v>669</v>
      </c>
      <c r="BP592" s="141">
        <v>46051</v>
      </c>
      <c r="BQ592" s="153">
        <v>77000000</v>
      </c>
      <c r="CS592" s="348" t="s">
        <v>2929</v>
      </c>
      <c r="CT592" s="349">
        <v>86040654</v>
      </c>
      <c r="CU592" s="139">
        <v>329</v>
      </c>
      <c r="CV592" s="139" t="s">
        <v>2913</v>
      </c>
      <c r="CY592" s="144">
        <v>6209</v>
      </c>
      <c r="CZ592" s="351" t="s">
        <v>290</v>
      </c>
      <c r="DA592" s="318">
        <f t="shared" si="30"/>
        <v>77000000</v>
      </c>
      <c r="DB592" s="319">
        <f t="shared" si="31"/>
        <v>0</v>
      </c>
      <c r="DC592" s="318">
        <f t="shared" si="32"/>
        <v>0</v>
      </c>
      <c r="DZ592" s="179" t="s">
        <v>2930</v>
      </c>
      <c r="EA592" s="210"/>
      <c r="EB592" s="154" t="e">
        <v>#N/A</v>
      </c>
      <c r="EC592" s="142">
        <v>46506</v>
      </c>
    </row>
    <row r="593" spans="1:133" hidden="1" x14ac:dyDescent="0.3">
      <c r="A593" s="242" t="s">
        <v>2905</v>
      </c>
      <c r="B593" s="186" t="s">
        <v>2931</v>
      </c>
      <c r="C593" s="282">
        <v>40329224</v>
      </c>
      <c r="D593" s="242" t="s">
        <v>2932</v>
      </c>
      <c r="E593" s="242" t="s">
        <v>291</v>
      </c>
      <c r="F593" s="242" t="s">
        <v>2908</v>
      </c>
      <c r="G593" s="187">
        <v>46051</v>
      </c>
      <c r="H593" s="344">
        <v>77000000</v>
      </c>
      <c r="I593" s="242" t="s">
        <v>2909</v>
      </c>
      <c r="J593" s="187">
        <v>46056</v>
      </c>
      <c r="K593" s="187">
        <v>46388</v>
      </c>
      <c r="L593" s="139">
        <v>4449057</v>
      </c>
      <c r="M593" s="139" t="s">
        <v>2910</v>
      </c>
      <c r="N593" s="187">
        <v>46056</v>
      </c>
      <c r="O593" s="345">
        <v>11</v>
      </c>
      <c r="P593" s="340">
        <v>6533333</v>
      </c>
      <c r="Q593" s="216">
        <v>46056</v>
      </c>
      <c r="R593" s="141">
        <v>46081</v>
      </c>
      <c r="S593" s="102">
        <v>7000000</v>
      </c>
      <c r="T593" s="101">
        <v>46082</v>
      </c>
      <c r="U593" s="101">
        <v>46112</v>
      </c>
      <c r="V593" s="102">
        <v>7000000</v>
      </c>
      <c r="W593" s="141">
        <v>46113</v>
      </c>
      <c r="X593" s="141">
        <v>46142</v>
      </c>
      <c r="Y593" s="102">
        <v>7000000</v>
      </c>
      <c r="Z593" s="141">
        <v>46143</v>
      </c>
      <c r="AA593" s="141">
        <v>46173</v>
      </c>
      <c r="AB593" s="102">
        <v>7000000</v>
      </c>
      <c r="AC593" s="141">
        <v>46174</v>
      </c>
      <c r="AD593" s="141">
        <v>46203</v>
      </c>
      <c r="AE593" s="102">
        <v>7000000</v>
      </c>
      <c r="AF593" s="141">
        <v>46204</v>
      </c>
      <c r="AG593" s="141">
        <v>46234</v>
      </c>
      <c r="AH593" s="102">
        <v>7000000</v>
      </c>
      <c r="AI593" s="141">
        <v>46235</v>
      </c>
      <c r="AJ593" s="141">
        <v>46265</v>
      </c>
      <c r="AK593" s="102">
        <v>7000000</v>
      </c>
      <c r="AL593" s="142">
        <v>46266</v>
      </c>
      <c r="AM593" s="142">
        <v>46295</v>
      </c>
      <c r="AN593" s="102">
        <v>7000000</v>
      </c>
      <c r="AO593" s="346">
        <v>46296</v>
      </c>
      <c r="AP593" s="346">
        <v>46326</v>
      </c>
      <c r="AQ593" s="102">
        <v>7000000</v>
      </c>
      <c r="AR593" s="346">
        <v>46327</v>
      </c>
      <c r="AS593" s="346">
        <v>46356</v>
      </c>
      <c r="AT593" s="344">
        <v>7466667</v>
      </c>
      <c r="AU593" s="347">
        <v>46357</v>
      </c>
      <c r="AV593" s="346">
        <v>46388</v>
      </c>
      <c r="BI593" s="144" t="s">
        <v>270</v>
      </c>
      <c r="BJ593" s="144" t="s">
        <v>713</v>
      </c>
      <c r="BK593" s="138" t="s">
        <v>2911</v>
      </c>
      <c r="BL593" s="122">
        <v>212</v>
      </c>
      <c r="BM593" s="141">
        <v>46051</v>
      </c>
      <c r="BN593" s="156">
        <v>885000000</v>
      </c>
      <c r="BO593" s="139">
        <v>670</v>
      </c>
      <c r="BP593" s="141">
        <v>46051</v>
      </c>
      <c r="BQ593" s="153">
        <v>77000000</v>
      </c>
      <c r="CS593" s="348" t="s">
        <v>2929</v>
      </c>
      <c r="CT593" s="349">
        <v>40329224</v>
      </c>
      <c r="CU593" s="139">
        <v>329</v>
      </c>
      <c r="CV593" s="139" t="s">
        <v>2913</v>
      </c>
      <c r="CY593" s="145">
        <v>7490</v>
      </c>
      <c r="CZ593" s="140" t="s">
        <v>290</v>
      </c>
      <c r="DA593" s="318">
        <f t="shared" si="30"/>
        <v>77000000</v>
      </c>
      <c r="DB593" s="319">
        <f t="shared" si="31"/>
        <v>0</v>
      </c>
      <c r="DC593" s="318">
        <f t="shared" si="32"/>
        <v>0</v>
      </c>
      <c r="DZ593" s="179" t="s">
        <v>2933</v>
      </c>
      <c r="EA593" s="210"/>
      <c r="EB593" s="154" t="e">
        <v>#N/A</v>
      </c>
      <c r="EC593" s="142">
        <v>46506</v>
      </c>
    </row>
    <row r="594" spans="1:133" hidden="1" x14ac:dyDescent="0.3">
      <c r="A594" s="242" t="s">
        <v>2905</v>
      </c>
      <c r="B594" s="186" t="s">
        <v>2934</v>
      </c>
      <c r="C594" s="282">
        <v>53131838</v>
      </c>
      <c r="D594" s="242" t="s">
        <v>2935</v>
      </c>
      <c r="E594" s="242" t="s">
        <v>291</v>
      </c>
      <c r="F594" s="242" t="s">
        <v>2908</v>
      </c>
      <c r="G594" s="187">
        <v>46051</v>
      </c>
      <c r="H594" s="344">
        <v>77000000</v>
      </c>
      <c r="I594" s="242" t="s">
        <v>2909</v>
      </c>
      <c r="J594" s="187">
        <v>46056</v>
      </c>
      <c r="K594" s="187">
        <v>46388</v>
      </c>
      <c r="L594" s="139">
        <v>4448855</v>
      </c>
      <c r="M594" s="139" t="s">
        <v>2910</v>
      </c>
      <c r="N594" s="187">
        <v>46056</v>
      </c>
      <c r="O594" s="345">
        <v>11</v>
      </c>
      <c r="P594" s="340">
        <v>6533333</v>
      </c>
      <c r="Q594" s="216">
        <v>46056</v>
      </c>
      <c r="R594" s="141">
        <v>46081</v>
      </c>
      <c r="S594" s="102">
        <v>7000000</v>
      </c>
      <c r="T594" s="101">
        <v>46082</v>
      </c>
      <c r="U594" s="101">
        <v>46112</v>
      </c>
      <c r="V594" s="102">
        <v>7000000</v>
      </c>
      <c r="W594" s="141">
        <v>46113</v>
      </c>
      <c r="X594" s="141">
        <v>46142</v>
      </c>
      <c r="Y594" s="102">
        <v>7000000</v>
      </c>
      <c r="Z594" s="141">
        <v>46143</v>
      </c>
      <c r="AA594" s="141">
        <v>46173</v>
      </c>
      <c r="AB594" s="102">
        <v>7000000</v>
      </c>
      <c r="AC594" s="141">
        <v>46174</v>
      </c>
      <c r="AD594" s="141">
        <v>46203</v>
      </c>
      <c r="AE594" s="102">
        <v>7000000</v>
      </c>
      <c r="AF594" s="141">
        <v>46204</v>
      </c>
      <c r="AG594" s="141">
        <v>46234</v>
      </c>
      <c r="AH594" s="102">
        <v>7000000</v>
      </c>
      <c r="AI594" s="141">
        <v>46235</v>
      </c>
      <c r="AJ594" s="141">
        <v>46265</v>
      </c>
      <c r="AK594" s="102">
        <v>7000000</v>
      </c>
      <c r="AL594" s="142">
        <v>46266</v>
      </c>
      <c r="AM594" s="142">
        <v>46295</v>
      </c>
      <c r="AN594" s="102">
        <v>7000000</v>
      </c>
      <c r="AO594" s="346">
        <v>46296</v>
      </c>
      <c r="AP594" s="346">
        <v>46326</v>
      </c>
      <c r="AQ594" s="102">
        <v>7000000</v>
      </c>
      <c r="AR594" s="346">
        <v>46327</v>
      </c>
      <c r="AS594" s="346">
        <v>46356</v>
      </c>
      <c r="AT594" s="344">
        <v>7466667</v>
      </c>
      <c r="AU594" s="347">
        <v>46357</v>
      </c>
      <c r="AV594" s="346">
        <v>46388</v>
      </c>
      <c r="BI594" s="144" t="s">
        <v>270</v>
      </c>
      <c r="BJ594" s="144" t="s">
        <v>713</v>
      </c>
      <c r="BK594" s="138" t="s">
        <v>2911</v>
      </c>
      <c r="BL594" s="122">
        <v>212</v>
      </c>
      <c r="BM594" s="141">
        <v>46051</v>
      </c>
      <c r="BN594" s="156">
        <v>885000000</v>
      </c>
      <c r="BO594" s="139">
        <v>671</v>
      </c>
      <c r="BP594" s="141">
        <v>46051</v>
      </c>
      <c r="BQ594" s="153">
        <v>77000000</v>
      </c>
      <c r="CS594" s="348" t="s">
        <v>2929</v>
      </c>
      <c r="CT594" s="355">
        <v>53131838</v>
      </c>
      <c r="CU594" s="139">
        <v>329</v>
      </c>
      <c r="CV594" s="139" t="s">
        <v>2913</v>
      </c>
      <c r="CY594" s="145">
        <v>7490</v>
      </c>
      <c r="CZ594" s="140" t="s">
        <v>290</v>
      </c>
      <c r="DA594" s="318">
        <f t="shared" si="30"/>
        <v>77000000</v>
      </c>
      <c r="DB594" s="319">
        <f t="shared" si="31"/>
        <v>0</v>
      </c>
      <c r="DC594" s="318">
        <f t="shared" si="32"/>
        <v>0</v>
      </c>
      <c r="DZ594" s="179" t="s">
        <v>2936</v>
      </c>
      <c r="EA594" s="210"/>
      <c r="EB594" s="154" t="e">
        <v>#N/A</v>
      </c>
      <c r="EC594" s="142">
        <v>46506</v>
      </c>
    </row>
    <row r="595" spans="1:133" hidden="1" x14ac:dyDescent="0.3">
      <c r="A595" s="242" t="s">
        <v>2905</v>
      </c>
      <c r="B595" s="186" t="s">
        <v>2937</v>
      </c>
      <c r="C595" s="282">
        <v>1124830744</v>
      </c>
      <c r="D595" s="186" t="s">
        <v>2938</v>
      </c>
      <c r="E595" s="242" t="s">
        <v>291</v>
      </c>
      <c r="F595" s="242" t="s">
        <v>2908</v>
      </c>
      <c r="G595" s="187">
        <v>46051</v>
      </c>
      <c r="H595" s="344">
        <v>77000000</v>
      </c>
      <c r="I595" s="242" t="s">
        <v>2909</v>
      </c>
      <c r="J595" s="187">
        <v>46056</v>
      </c>
      <c r="K595" s="187">
        <v>46388</v>
      </c>
      <c r="L595" s="139">
        <v>4448864</v>
      </c>
      <c r="M595" s="139" t="s">
        <v>2910</v>
      </c>
      <c r="N595" s="187">
        <v>46056</v>
      </c>
      <c r="O595" s="345">
        <v>11</v>
      </c>
      <c r="P595" s="340">
        <v>6533333</v>
      </c>
      <c r="Q595" s="216">
        <v>46056</v>
      </c>
      <c r="R595" s="141">
        <v>46081</v>
      </c>
      <c r="S595" s="102">
        <v>7000000</v>
      </c>
      <c r="T595" s="101">
        <v>46082</v>
      </c>
      <c r="U595" s="101">
        <v>46112</v>
      </c>
      <c r="V595" s="102">
        <v>7000000</v>
      </c>
      <c r="W595" s="141">
        <v>46113</v>
      </c>
      <c r="X595" s="141">
        <v>46142</v>
      </c>
      <c r="Y595" s="102">
        <v>7000000</v>
      </c>
      <c r="Z595" s="141">
        <v>46143</v>
      </c>
      <c r="AA595" s="141">
        <v>46173</v>
      </c>
      <c r="AB595" s="102">
        <v>7000000</v>
      </c>
      <c r="AC595" s="141">
        <v>46174</v>
      </c>
      <c r="AD595" s="141">
        <v>46203</v>
      </c>
      <c r="AE595" s="102">
        <v>7000000</v>
      </c>
      <c r="AF595" s="141">
        <v>46204</v>
      </c>
      <c r="AG595" s="141">
        <v>46234</v>
      </c>
      <c r="AH595" s="102">
        <v>7000000</v>
      </c>
      <c r="AI595" s="141">
        <v>46235</v>
      </c>
      <c r="AJ595" s="141">
        <v>46265</v>
      </c>
      <c r="AK595" s="102">
        <v>7000000</v>
      </c>
      <c r="AL595" s="142">
        <v>46266</v>
      </c>
      <c r="AM595" s="142">
        <v>46295</v>
      </c>
      <c r="AN595" s="102">
        <v>7000000</v>
      </c>
      <c r="AO595" s="346">
        <v>46296</v>
      </c>
      <c r="AP595" s="346">
        <v>46326</v>
      </c>
      <c r="AQ595" s="102">
        <v>7000000</v>
      </c>
      <c r="AR595" s="346">
        <v>46327</v>
      </c>
      <c r="AS595" s="346">
        <v>46356</v>
      </c>
      <c r="AT595" s="344">
        <v>7466667</v>
      </c>
      <c r="AU595" s="347">
        <v>46357</v>
      </c>
      <c r="AV595" s="346">
        <v>46388</v>
      </c>
      <c r="BI595" s="144" t="s">
        <v>270</v>
      </c>
      <c r="BJ595" s="144" t="s">
        <v>713</v>
      </c>
      <c r="BK595" s="138" t="s">
        <v>2911</v>
      </c>
      <c r="BL595" s="122">
        <v>212</v>
      </c>
      <c r="BM595" s="141">
        <v>46051</v>
      </c>
      <c r="BN595" s="156">
        <v>885000000</v>
      </c>
      <c r="BO595" s="139">
        <v>672</v>
      </c>
      <c r="BP595" s="141">
        <v>46051</v>
      </c>
      <c r="BQ595" s="153">
        <v>77000000</v>
      </c>
      <c r="CS595" s="348" t="s">
        <v>2929</v>
      </c>
      <c r="CT595" s="148">
        <v>1124830744</v>
      </c>
      <c r="CU595" s="139">
        <v>329</v>
      </c>
      <c r="CV595" s="139" t="s">
        <v>2913</v>
      </c>
      <c r="CY595" s="122">
        <v>8299</v>
      </c>
      <c r="CZ595" s="122" t="s">
        <v>290</v>
      </c>
      <c r="DA595" s="318">
        <f t="shared" si="30"/>
        <v>77000000</v>
      </c>
      <c r="DB595" s="319">
        <f t="shared" si="31"/>
        <v>0</v>
      </c>
      <c r="DC595" s="318">
        <f t="shared" si="32"/>
        <v>0</v>
      </c>
      <c r="DZ595" s="179" t="s">
        <v>2939</v>
      </c>
      <c r="EA595" s="210"/>
      <c r="EB595" s="154" t="e">
        <v>#N/A</v>
      </c>
      <c r="EC595" s="142">
        <v>46506</v>
      </c>
    </row>
    <row r="596" spans="1:133" hidden="1" x14ac:dyDescent="0.3">
      <c r="A596" s="242" t="s">
        <v>2905</v>
      </c>
      <c r="B596" s="186" t="s">
        <v>2940</v>
      </c>
      <c r="C596" s="282">
        <v>40306088</v>
      </c>
      <c r="D596" s="242" t="s">
        <v>2941</v>
      </c>
      <c r="E596" s="242" t="s">
        <v>291</v>
      </c>
      <c r="F596" s="242" t="s">
        <v>2908</v>
      </c>
      <c r="G596" s="187">
        <v>46051</v>
      </c>
      <c r="H596" s="344">
        <v>77000000</v>
      </c>
      <c r="I596" s="242" t="s">
        <v>2909</v>
      </c>
      <c r="J596" s="187">
        <v>46056</v>
      </c>
      <c r="K596" s="187">
        <v>46388</v>
      </c>
      <c r="L596" s="139">
        <v>4449013</v>
      </c>
      <c r="M596" s="139" t="s">
        <v>2910</v>
      </c>
      <c r="N596" s="187">
        <v>46056</v>
      </c>
      <c r="O596" s="345">
        <v>11</v>
      </c>
      <c r="P596" s="340">
        <v>6533333</v>
      </c>
      <c r="Q596" s="216">
        <v>46056</v>
      </c>
      <c r="R596" s="141">
        <v>46081</v>
      </c>
      <c r="S596" s="102">
        <v>7000000</v>
      </c>
      <c r="T596" s="101">
        <v>46082</v>
      </c>
      <c r="U596" s="101">
        <v>46112</v>
      </c>
      <c r="V596" s="102">
        <v>7000000</v>
      </c>
      <c r="W596" s="141">
        <v>46113</v>
      </c>
      <c r="X596" s="141">
        <v>46142</v>
      </c>
      <c r="Y596" s="102">
        <v>7000000</v>
      </c>
      <c r="Z596" s="141">
        <v>46143</v>
      </c>
      <c r="AA596" s="141">
        <v>46173</v>
      </c>
      <c r="AB596" s="102">
        <v>7000000</v>
      </c>
      <c r="AC596" s="141">
        <v>46174</v>
      </c>
      <c r="AD596" s="141">
        <v>46203</v>
      </c>
      <c r="AE596" s="102">
        <v>7000000</v>
      </c>
      <c r="AF596" s="141">
        <v>46204</v>
      </c>
      <c r="AG596" s="141">
        <v>46234</v>
      </c>
      <c r="AH596" s="102">
        <v>7000000</v>
      </c>
      <c r="AI596" s="141">
        <v>46235</v>
      </c>
      <c r="AJ596" s="141">
        <v>46265</v>
      </c>
      <c r="AK596" s="102">
        <v>7000000</v>
      </c>
      <c r="AL596" s="142">
        <v>46266</v>
      </c>
      <c r="AM596" s="142">
        <v>46295</v>
      </c>
      <c r="AN596" s="102">
        <v>7000000</v>
      </c>
      <c r="AO596" s="346">
        <v>46296</v>
      </c>
      <c r="AP596" s="346">
        <v>46326</v>
      </c>
      <c r="AQ596" s="102">
        <v>7000000</v>
      </c>
      <c r="AR596" s="346">
        <v>46327</v>
      </c>
      <c r="AS596" s="346">
        <v>46356</v>
      </c>
      <c r="AT596" s="344">
        <v>7466667</v>
      </c>
      <c r="AU596" s="347">
        <v>46357</v>
      </c>
      <c r="AV596" s="346">
        <v>46388</v>
      </c>
      <c r="BI596" s="144" t="s">
        <v>270</v>
      </c>
      <c r="BJ596" s="144" t="s">
        <v>713</v>
      </c>
      <c r="BK596" s="138" t="s">
        <v>2911</v>
      </c>
      <c r="BL596" s="122">
        <v>212</v>
      </c>
      <c r="BM596" s="141">
        <v>46051</v>
      </c>
      <c r="BN596" s="156">
        <v>885000000</v>
      </c>
      <c r="BO596" s="139">
        <v>673</v>
      </c>
      <c r="BP596" s="141">
        <v>46051</v>
      </c>
      <c r="BQ596" s="153">
        <v>77000000</v>
      </c>
      <c r="CS596" s="348" t="s">
        <v>2929</v>
      </c>
      <c r="CT596" s="356">
        <v>40306088</v>
      </c>
      <c r="CU596" s="139">
        <v>329</v>
      </c>
      <c r="CV596" s="139" t="s">
        <v>2913</v>
      </c>
      <c r="CY596" s="144">
        <v>7010</v>
      </c>
      <c r="CZ596" s="351" t="s">
        <v>290</v>
      </c>
      <c r="DA596" s="318">
        <f t="shared" si="30"/>
        <v>77000000</v>
      </c>
      <c r="DB596" s="319">
        <f t="shared" si="31"/>
        <v>0</v>
      </c>
      <c r="DC596" s="318">
        <f t="shared" si="32"/>
        <v>0</v>
      </c>
      <c r="DZ596" s="179" t="s">
        <v>2942</v>
      </c>
      <c r="EA596" s="210"/>
      <c r="EB596" s="154" t="e">
        <v>#N/A</v>
      </c>
      <c r="EC596" s="142">
        <v>46506</v>
      </c>
    </row>
    <row r="597" spans="1:133" hidden="1" x14ac:dyDescent="0.3">
      <c r="A597" s="242" t="s">
        <v>2905</v>
      </c>
      <c r="B597" s="186" t="s">
        <v>2943</v>
      </c>
      <c r="C597" s="282">
        <v>1121925868</v>
      </c>
      <c r="D597" s="242" t="s">
        <v>2944</v>
      </c>
      <c r="E597" s="242" t="s">
        <v>291</v>
      </c>
      <c r="F597" s="242" t="s">
        <v>2908</v>
      </c>
      <c r="G597" s="187">
        <v>46051</v>
      </c>
      <c r="H597" s="344">
        <v>44000000</v>
      </c>
      <c r="I597" s="242" t="s">
        <v>2909</v>
      </c>
      <c r="J597" s="187">
        <v>46056</v>
      </c>
      <c r="K597" s="187">
        <v>46388</v>
      </c>
      <c r="L597" s="139">
        <v>4448891</v>
      </c>
      <c r="M597" s="139" t="s">
        <v>2910</v>
      </c>
      <c r="N597" s="187">
        <v>46056</v>
      </c>
      <c r="O597" s="345">
        <v>11</v>
      </c>
      <c r="P597" s="340">
        <v>3733333</v>
      </c>
      <c r="Q597" s="216">
        <v>46056</v>
      </c>
      <c r="R597" s="141">
        <v>46081</v>
      </c>
      <c r="S597" s="102">
        <v>4000000</v>
      </c>
      <c r="T597" s="101">
        <v>46082</v>
      </c>
      <c r="U597" s="101">
        <v>46112</v>
      </c>
      <c r="V597" s="102">
        <v>4000000</v>
      </c>
      <c r="W597" s="141">
        <v>46113</v>
      </c>
      <c r="X597" s="141">
        <v>46142</v>
      </c>
      <c r="Y597" s="102">
        <v>4000000</v>
      </c>
      <c r="Z597" s="141">
        <v>46143</v>
      </c>
      <c r="AA597" s="141">
        <v>46173</v>
      </c>
      <c r="AB597" s="102">
        <v>4000000</v>
      </c>
      <c r="AC597" s="141">
        <v>46174</v>
      </c>
      <c r="AD597" s="141">
        <v>46203</v>
      </c>
      <c r="AE597" s="102">
        <v>4000000</v>
      </c>
      <c r="AF597" s="141">
        <v>46204</v>
      </c>
      <c r="AG597" s="141">
        <v>46234</v>
      </c>
      <c r="AH597" s="102">
        <v>4000000</v>
      </c>
      <c r="AI597" s="141">
        <v>46235</v>
      </c>
      <c r="AJ597" s="141">
        <v>46265</v>
      </c>
      <c r="AK597" s="102">
        <v>4000000</v>
      </c>
      <c r="AL597" s="142">
        <v>46266</v>
      </c>
      <c r="AM597" s="142">
        <v>46295</v>
      </c>
      <c r="AN597" s="102">
        <v>4000000</v>
      </c>
      <c r="AO597" s="346">
        <v>46296</v>
      </c>
      <c r="AP597" s="346">
        <v>46326</v>
      </c>
      <c r="AQ597" s="102">
        <v>4000000</v>
      </c>
      <c r="AR597" s="346">
        <v>46327</v>
      </c>
      <c r="AS597" s="346">
        <v>46356</v>
      </c>
      <c r="AT597" s="344">
        <v>4266667</v>
      </c>
      <c r="AU597" s="347">
        <v>46357</v>
      </c>
      <c r="AV597" s="346">
        <v>46388</v>
      </c>
      <c r="BI597" s="144" t="s">
        <v>270</v>
      </c>
      <c r="BJ597" s="144" t="s">
        <v>713</v>
      </c>
      <c r="BK597" s="138" t="s">
        <v>2911</v>
      </c>
      <c r="BL597" s="122">
        <v>212</v>
      </c>
      <c r="BM597" s="141">
        <v>46051</v>
      </c>
      <c r="BN597" s="156">
        <v>885000000</v>
      </c>
      <c r="BO597" s="139">
        <v>674</v>
      </c>
      <c r="BP597" s="141">
        <v>46051</v>
      </c>
      <c r="BQ597" s="153">
        <v>44000000</v>
      </c>
      <c r="CS597" s="348" t="s">
        <v>2945</v>
      </c>
      <c r="CT597" s="355">
        <v>1121925868</v>
      </c>
      <c r="CU597" s="139">
        <v>329</v>
      </c>
      <c r="CV597" s="139" t="s">
        <v>2913</v>
      </c>
      <c r="CY597" s="122">
        <v>8299</v>
      </c>
      <c r="CZ597" s="122" t="s">
        <v>290</v>
      </c>
      <c r="DA597" s="318">
        <f t="shared" si="30"/>
        <v>44000000</v>
      </c>
      <c r="DB597" s="319">
        <f t="shared" si="31"/>
        <v>0</v>
      </c>
      <c r="DC597" s="318">
        <f t="shared" si="32"/>
        <v>0</v>
      </c>
      <c r="DZ597" s="179" t="s">
        <v>2946</v>
      </c>
      <c r="EA597" s="210"/>
      <c r="EB597" s="154" t="e">
        <v>#N/A</v>
      </c>
      <c r="EC597" s="142">
        <v>46506</v>
      </c>
    </row>
    <row r="598" spans="1:133" hidden="1" x14ac:dyDescent="0.3">
      <c r="A598" s="242" t="s">
        <v>2905</v>
      </c>
      <c r="B598" s="186" t="s">
        <v>2947</v>
      </c>
      <c r="C598" s="282">
        <v>1121955159</v>
      </c>
      <c r="D598" s="242" t="s">
        <v>2948</v>
      </c>
      <c r="E598" s="242" t="s">
        <v>291</v>
      </c>
      <c r="F598" s="242" t="s">
        <v>2908</v>
      </c>
      <c r="G598" s="187">
        <v>46051</v>
      </c>
      <c r="H598" s="344">
        <v>44000000</v>
      </c>
      <c r="I598" s="242" t="s">
        <v>2909</v>
      </c>
      <c r="J598" s="187">
        <v>46056</v>
      </c>
      <c r="K598" s="187">
        <v>46388</v>
      </c>
      <c r="L598" s="139">
        <v>4449101</v>
      </c>
      <c r="M598" s="139" t="s">
        <v>2910</v>
      </c>
      <c r="N598" s="187">
        <v>46056</v>
      </c>
      <c r="O598" s="345">
        <v>11</v>
      </c>
      <c r="P598" s="340">
        <v>3733333</v>
      </c>
      <c r="Q598" s="216">
        <v>46056</v>
      </c>
      <c r="R598" s="141">
        <v>46081</v>
      </c>
      <c r="S598" s="102">
        <v>4000000</v>
      </c>
      <c r="T598" s="101">
        <v>46082</v>
      </c>
      <c r="U598" s="101">
        <v>46112</v>
      </c>
      <c r="V598" s="102">
        <v>4000000</v>
      </c>
      <c r="W598" s="141">
        <v>46113</v>
      </c>
      <c r="X598" s="141">
        <v>46142</v>
      </c>
      <c r="Y598" s="102">
        <v>4000000</v>
      </c>
      <c r="Z598" s="141">
        <v>46143</v>
      </c>
      <c r="AA598" s="141">
        <v>46173</v>
      </c>
      <c r="AB598" s="102">
        <v>4000000</v>
      </c>
      <c r="AC598" s="141">
        <v>46174</v>
      </c>
      <c r="AD598" s="141">
        <v>46203</v>
      </c>
      <c r="AE598" s="102">
        <v>4000000</v>
      </c>
      <c r="AF598" s="141">
        <v>46204</v>
      </c>
      <c r="AG598" s="141">
        <v>46234</v>
      </c>
      <c r="AH598" s="102">
        <v>4000000</v>
      </c>
      <c r="AI598" s="141">
        <v>46235</v>
      </c>
      <c r="AJ598" s="141">
        <v>46265</v>
      </c>
      <c r="AK598" s="102">
        <v>4000000</v>
      </c>
      <c r="AL598" s="142">
        <v>46266</v>
      </c>
      <c r="AM598" s="142">
        <v>46295</v>
      </c>
      <c r="AN598" s="102">
        <v>4000000</v>
      </c>
      <c r="AO598" s="346">
        <v>46296</v>
      </c>
      <c r="AP598" s="346">
        <v>46326</v>
      </c>
      <c r="AQ598" s="102">
        <v>4000000</v>
      </c>
      <c r="AR598" s="346">
        <v>46327</v>
      </c>
      <c r="AS598" s="346">
        <v>46356</v>
      </c>
      <c r="AT598" s="344">
        <v>4266667</v>
      </c>
      <c r="AU598" s="347">
        <v>46357</v>
      </c>
      <c r="AV598" s="346">
        <v>46388</v>
      </c>
      <c r="BI598" s="144" t="s">
        <v>270</v>
      </c>
      <c r="BJ598" s="144" t="s">
        <v>713</v>
      </c>
      <c r="BK598" s="138" t="s">
        <v>2911</v>
      </c>
      <c r="BL598" s="122">
        <v>212</v>
      </c>
      <c r="BM598" s="141">
        <v>46051</v>
      </c>
      <c r="BN598" s="156">
        <v>885000000</v>
      </c>
      <c r="BO598" s="139">
        <v>675</v>
      </c>
      <c r="BP598" s="141">
        <v>46051</v>
      </c>
      <c r="BQ598" s="153">
        <v>44000000</v>
      </c>
      <c r="CS598" s="348" t="s">
        <v>2945</v>
      </c>
      <c r="CT598" s="356">
        <v>1121955159</v>
      </c>
      <c r="CU598" s="139">
        <v>329</v>
      </c>
      <c r="CV598" s="139" t="s">
        <v>2913</v>
      </c>
      <c r="CY598" s="145">
        <v>7490</v>
      </c>
      <c r="CZ598" s="140" t="s">
        <v>290</v>
      </c>
      <c r="DA598" s="318">
        <f t="shared" si="30"/>
        <v>44000000</v>
      </c>
      <c r="DB598" s="319">
        <f t="shared" si="31"/>
        <v>0</v>
      </c>
      <c r="DC598" s="318">
        <f t="shared" si="32"/>
        <v>0</v>
      </c>
      <c r="DZ598" s="179" t="s">
        <v>2949</v>
      </c>
      <c r="EA598" s="210"/>
      <c r="EB598" s="154" t="e">
        <v>#N/A</v>
      </c>
      <c r="EC598" s="142">
        <v>46506</v>
      </c>
    </row>
    <row r="599" spans="1:133" ht="14.4" hidden="1" thickBot="1" x14ac:dyDescent="0.35">
      <c r="A599" s="242" t="s">
        <v>2905</v>
      </c>
      <c r="B599" s="186" t="s">
        <v>2950</v>
      </c>
      <c r="C599" s="282">
        <v>1010214742</v>
      </c>
      <c r="D599" s="242" t="s">
        <v>2951</v>
      </c>
      <c r="E599" s="242" t="s">
        <v>291</v>
      </c>
      <c r="F599" s="242" t="s">
        <v>2908</v>
      </c>
      <c r="G599" s="187">
        <v>46051</v>
      </c>
      <c r="H599" s="344">
        <v>21000000</v>
      </c>
      <c r="I599" s="242" t="s">
        <v>294</v>
      </c>
      <c r="J599" s="187">
        <v>46056</v>
      </c>
      <c r="K599" s="187">
        <v>46236</v>
      </c>
      <c r="L599" s="139">
        <v>4449088</v>
      </c>
      <c r="M599" s="139" t="s">
        <v>2910</v>
      </c>
      <c r="N599" s="187">
        <v>46056</v>
      </c>
      <c r="O599" s="345">
        <v>6</v>
      </c>
      <c r="P599" s="340">
        <v>3266667</v>
      </c>
      <c r="Q599" s="216">
        <v>46056</v>
      </c>
      <c r="R599" s="141">
        <v>46081</v>
      </c>
      <c r="S599" s="102">
        <v>3500000</v>
      </c>
      <c r="T599" s="101">
        <v>46082</v>
      </c>
      <c r="U599" s="101">
        <v>46112</v>
      </c>
      <c r="V599" s="102">
        <v>3500000</v>
      </c>
      <c r="W599" s="141">
        <v>46113</v>
      </c>
      <c r="X599" s="141">
        <v>46142</v>
      </c>
      <c r="Y599" s="102">
        <v>3500000</v>
      </c>
      <c r="Z599" s="141">
        <v>46143</v>
      </c>
      <c r="AA599" s="141">
        <v>46173</v>
      </c>
      <c r="AB599" s="102">
        <v>3500000</v>
      </c>
      <c r="AC599" s="141">
        <v>46174</v>
      </c>
      <c r="AD599" s="141">
        <v>46203</v>
      </c>
      <c r="AE599" s="353">
        <v>3733333</v>
      </c>
      <c r="AF599" s="141">
        <v>46204</v>
      </c>
      <c r="AG599" s="141">
        <v>46236</v>
      </c>
      <c r="AH599" s="102"/>
      <c r="AI599" s="283"/>
      <c r="AJ599" s="150"/>
      <c r="AK599" s="102"/>
      <c r="AL599" s="151"/>
      <c r="AM599" s="151"/>
      <c r="AN599" s="102"/>
      <c r="AO599" s="354"/>
      <c r="AP599" s="354"/>
      <c r="AQ599" s="102"/>
      <c r="AR599" s="354"/>
      <c r="AS599" s="354"/>
      <c r="AT599" s="164"/>
      <c r="AU599" s="354"/>
      <c r="AV599" s="354"/>
      <c r="BI599" s="144" t="s">
        <v>270</v>
      </c>
      <c r="BJ599" s="144" t="s">
        <v>713</v>
      </c>
      <c r="BK599" s="138" t="s">
        <v>2911</v>
      </c>
      <c r="BL599" s="122">
        <v>212</v>
      </c>
      <c r="BM599" s="141">
        <v>46051</v>
      </c>
      <c r="BN599" s="156">
        <v>885000000</v>
      </c>
      <c r="BO599" s="139">
        <v>676</v>
      </c>
      <c r="BP599" s="141">
        <v>46051</v>
      </c>
      <c r="BQ599" s="153">
        <v>21000000</v>
      </c>
      <c r="CS599" s="348" t="s">
        <v>2945</v>
      </c>
      <c r="CT599" s="357">
        <v>1010214742</v>
      </c>
      <c r="CU599" s="139">
        <v>329</v>
      </c>
      <c r="CV599" s="139" t="s">
        <v>2913</v>
      </c>
      <c r="CY599" s="144">
        <v>7310</v>
      </c>
      <c r="CZ599" s="351" t="s">
        <v>290</v>
      </c>
      <c r="DA599" s="318">
        <f t="shared" si="30"/>
        <v>21000000</v>
      </c>
      <c r="DB599" s="319">
        <f t="shared" si="31"/>
        <v>0</v>
      </c>
      <c r="DC599" s="318">
        <f t="shared" si="32"/>
        <v>0</v>
      </c>
      <c r="DZ599" s="179" t="s">
        <v>2952</v>
      </c>
      <c r="EA599" s="210"/>
      <c r="EB599" s="154" t="e">
        <v>#N/A</v>
      </c>
      <c r="EC599" s="142">
        <v>46506</v>
      </c>
    </row>
    <row r="600" spans="1:133" hidden="1" x14ac:dyDescent="0.3">
      <c r="A600" s="186" t="s">
        <v>2905</v>
      </c>
      <c r="B600" s="186" t="s">
        <v>2953</v>
      </c>
      <c r="C600" s="243">
        <v>1121832244</v>
      </c>
      <c r="D600" s="186" t="s">
        <v>2954</v>
      </c>
      <c r="E600" s="186" t="s">
        <v>291</v>
      </c>
      <c r="F600" s="186" t="s">
        <v>2955</v>
      </c>
      <c r="G600" s="187">
        <v>46051</v>
      </c>
      <c r="H600" s="340">
        <v>11133333</v>
      </c>
      <c r="I600" s="186" t="s">
        <v>2956</v>
      </c>
      <c r="J600" s="187">
        <v>46056</v>
      </c>
      <c r="K600" s="187">
        <v>46218</v>
      </c>
      <c r="L600" s="139" t="s">
        <v>2957</v>
      </c>
      <c r="M600" s="139" t="s">
        <v>2958</v>
      </c>
      <c r="N600" s="187">
        <v>46056</v>
      </c>
      <c r="O600" s="190">
        <v>6</v>
      </c>
      <c r="P600" s="340">
        <v>1866667</v>
      </c>
      <c r="Q600" s="216">
        <v>46056</v>
      </c>
      <c r="R600" s="141">
        <v>46081</v>
      </c>
      <c r="S600" s="104">
        <v>2000000</v>
      </c>
      <c r="T600" s="101">
        <v>46082</v>
      </c>
      <c r="U600" s="101">
        <v>46112</v>
      </c>
      <c r="V600" s="104">
        <v>2000000</v>
      </c>
      <c r="W600" s="141">
        <v>46113</v>
      </c>
      <c r="X600" s="141">
        <v>46142</v>
      </c>
      <c r="Y600" s="104">
        <v>2000000</v>
      </c>
      <c r="Z600" s="141">
        <v>46143</v>
      </c>
      <c r="AA600" s="141">
        <v>46173</v>
      </c>
      <c r="AB600" s="104">
        <v>2000000</v>
      </c>
      <c r="AC600" s="141">
        <v>46174</v>
      </c>
      <c r="AD600" s="141">
        <v>46203</v>
      </c>
      <c r="AE600" s="104">
        <v>1000000</v>
      </c>
      <c r="AF600" s="141">
        <v>46204</v>
      </c>
      <c r="AG600" s="141">
        <v>46218</v>
      </c>
      <c r="AH600" s="104"/>
      <c r="AI600" s="283"/>
      <c r="AJ600" s="150"/>
      <c r="AK600" s="104"/>
      <c r="AL600" s="151"/>
      <c r="AM600" s="151"/>
      <c r="AN600" s="104"/>
      <c r="AO600" s="151"/>
      <c r="AP600" s="151"/>
      <c r="AQ600" s="104"/>
      <c r="AR600" s="151"/>
      <c r="AS600" s="151"/>
      <c r="AT600" s="102"/>
      <c r="AU600" s="151"/>
      <c r="AV600" s="151"/>
      <c r="BI600" s="144" t="s">
        <v>270</v>
      </c>
      <c r="BJ600" s="144" t="s">
        <v>713</v>
      </c>
      <c r="BK600" s="138" t="s">
        <v>2959</v>
      </c>
      <c r="BL600" s="122">
        <v>205</v>
      </c>
      <c r="BM600" s="141">
        <v>46051</v>
      </c>
      <c r="BN600" s="156">
        <v>41193333</v>
      </c>
      <c r="BO600" s="139">
        <v>614</v>
      </c>
      <c r="BP600" s="141">
        <v>46051</v>
      </c>
      <c r="BQ600" s="153">
        <v>11133333</v>
      </c>
      <c r="CS600" s="147" t="s">
        <v>2960</v>
      </c>
      <c r="CT600" s="99">
        <v>1121832244</v>
      </c>
      <c r="CU600" s="139">
        <v>259</v>
      </c>
      <c r="CV600" s="139" t="s">
        <v>2961</v>
      </c>
      <c r="CY600" s="145">
        <v>7490</v>
      </c>
      <c r="CZ600" s="140" t="s">
        <v>290</v>
      </c>
      <c r="DA600" s="318">
        <f t="shared" si="30"/>
        <v>10866667</v>
      </c>
      <c r="DB600" s="319">
        <f t="shared" si="31"/>
        <v>266666</v>
      </c>
      <c r="DC600" s="318">
        <f t="shared" si="32"/>
        <v>266666</v>
      </c>
      <c r="DZ600" s="140" t="s">
        <v>2962</v>
      </c>
      <c r="EA600" s="160"/>
      <c r="EB600" s="154" t="e">
        <v>#N/A</v>
      </c>
      <c r="EC600" s="142">
        <v>46342</v>
      </c>
    </row>
    <row r="601" spans="1:133" hidden="1" x14ac:dyDescent="0.3">
      <c r="A601" s="186" t="s">
        <v>2905</v>
      </c>
      <c r="B601" s="186" t="s">
        <v>2963</v>
      </c>
      <c r="C601" s="243">
        <v>86073562</v>
      </c>
      <c r="D601" s="186" t="s">
        <v>2964</v>
      </c>
      <c r="E601" s="186" t="s">
        <v>291</v>
      </c>
      <c r="F601" s="186" t="s">
        <v>2955</v>
      </c>
      <c r="G601" s="187">
        <v>46051</v>
      </c>
      <c r="H601" s="340">
        <v>20040000</v>
      </c>
      <c r="I601" s="186" t="s">
        <v>2956</v>
      </c>
      <c r="J601" s="187">
        <v>46056</v>
      </c>
      <c r="K601" s="187">
        <v>46218</v>
      </c>
      <c r="L601" s="139">
        <v>4449005</v>
      </c>
      <c r="M601" s="139" t="s">
        <v>2910</v>
      </c>
      <c r="N601" s="187">
        <v>46056</v>
      </c>
      <c r="O601" s="190">
        <v>6</v>
      </c>
      <c r="P601" s="340">
        <v>3360000</v>
      </c>
      <c r="Q601" s="216">
        <v>46056</v>
      </c>
      <c r="R601" s="141">
        <v>46081</v>
      </c>
      <c r="S601" s="104">
        <v>3600000</v>
      </c>
      <c r="T601" s="101">
        <v>46082</v>
      </c>
      <c r="U601" s="101">
        <v>46112</v>
      </c>
      <c r="V601" s="104">
        <v>3600000</v>
      </c>
      <c r="W601" s="141">
        <v>46113</v>
      </c>
      <c r="X601" s="141">
        <v>46142</v>
      </c>
      <c r="Y601" s="104">
        <v>3600000</v>
      </c>
      <c r="Z601" s="141">
        <v>46143</v>
      </c>
      <c r="AA601" s="141">
        <v>46173</v>
      </c>
      <c r="AB601" s="104">
        <v>3600000</v>
      </c>
      <c r="AC601" s="141">
        <v>46174</v>
      </c>
      <c r="AD601" s="141">
        <v>46203</v>
      </c>
      <c r="AE601" s="104">
        <v>1800000</v>
      </c>
      <c r="AF601" s="141">
        <v>46204</v>
      </c>
      <c r="AG601" s="141">
        <v>46218</v>
      </c>
      <c r="AH601" s="104"/>
      <c r="AI601" s="283"/>
      <c r="AJ601" s="150"/>
      <c r="AK601" s="104"/>
      <c r="AL601" s="151"/>
      <c r="AM601" s="151"/>
      <c r="AN601" s="104"/>
      <c r="AO601" s="151"/>
      <c r="AP601" s="151"/>
      <c r="AQ601" s="104"/>
      <c r="AR601" s="151"/>
      <c r="AS601" s="151"/>
      <c r="AT601" s="102"/>
      <c r="AU601" s="151"/>
      <c r="AV601" s="151"/>
      <c r="BI601" s="144" t="s">
        <v>270</v>
      </c>
      <c r="BJ601" s="144" t="s">
        <v>713</v>
      </c>
      <c r="BK601" s="138" t="s">
        <v>2959</v>
      </c>
      <c r="BL601" s="122">
        <v>205</v>
      </c>
      <c r="BM601" s="141">
        <v>46051</v>
      </c>
      <c r="BN601" s="156">
        <v>41193333</v>
      </c>
      <c r="BO601" s="139">
        <v>615</v>
      </c>
      <c r="BP601" s="141">
        <v>46051</v>
      </c>
      <c r="BQ601" s="153">
        <v>20040000</v>
      </c>
      <c r="CS601" s="147" t="s">
        <v>2965</v>
      </c>
      <c r="CT601" s="358">
        <v>86073562</v>
      </c>
      <c r="CU601" s="139">
        <v>259</v>
      </c>
      <c r="CV601" s="139" t="s">
        <v>2961</v>
      </c>
      <c r="CY601" s="145">
        <v>7490</v>
      </c>
      <c r="CZ601" s="140" t="s">
        <v>290</v>
      </c>
      <c r="DA601" s="318">
        <f t="shared" si="30"/>
        <v>19560000</v>
      </c>
      <c r="DB601" s="319">
        <f t="shared" si="31"/>
        <v>480000</v>
      </c>
      <c r="DC601" s="318">
        <f t="shared" si="32"/>
        <v>480000</v>
      </c>
      <c r="DZ601" s="140" t="s">
        <v>2966</v>
      </c>
      <c r="EA601" s="160"/>
      <c r="EB601" s="154" t="e">
        <v>#N/A</v>
      </c>
      <c r="EC601" s="142">
        <v>46342</v>
      </c>
    </row>
    <row r="602" spans="1:133" hidden="1" x14ac:dyDescent="0.3">
      <c r="A602" s="186" t="s">
        <v>2905</v>
      </c>
      <c r="B602" s="186" t="s">
        <v>2967</v>
      </c>
      <c r="C602" s="243"/>
      <c r="D602" s="186" t="s">
        <v>436</v>
      </c>
      <c r="E602" s="186"/>
      <c r="F602" s="186"/>
      <c r="G602" s="187"/>
      <c r="H602" s="340"/>
      <c r="I602" s="186"/>
      <c r="J602" s="187"/>
      <c r="K602" s="187"/>
      <c r="L602" s="139"/>
      <c r="M602" s="139"/>
      <c r="N602" s="187"/>
      <c r="O602" s="190"/>
      <c r="P602" s="340"/>
      <c r="Q602" s="216"/>
      <c r="R602" s="141"/>
      <c r="S602" s="104"/>
      <c r="T602" s="101"/>
      <c r="U602" s="101"/>
      <c r="V602" s="104"/>
      <c r="W602" s="141"/>
      <c r="X602" s="141"/>
      <c r="Y602" s="104"/>
      <c r="Z602" s="141"/>
      <c r="AA602" s="141"/>
      <c r="AB602" s="104"/>
      <c r="AC602" s="141"/>
      <c r="AD602" s="141"/>
      <c r="AE602" s="104"/>
      <c r="AF602" s="141"/>
      <c r="AG602" s="141"/>
      <c r="AH602" s="104"/>
      <c r="AI602" s="283"/>
      <c r="AJ602" s="150"/>
      <c r="AK602" s="104"/>
      <c r="AL602" s="151"/>
      <c r="AM602" s="151"/>
      <c r="AN602" s="104"/>
      <c r="AO602" s="151"/>
      <c r="AP602" s="151"/>
      <c r="AQ602" s="104"/>
      <c r="AR602" s="151"/>
      <c r="AS602" s="151"/>
      <c r="AT602" s="102"/>
      <c r="AU602" s="151"/>
      <c r="AV602" s="151"/>
      <c r="BI602" s="144"/>
      <c r="BJ602" s="144"/>
      <c r="BK602" s="138"/>
      <c r="BL602" s="122"/>
      <c r="BM602" s="141"/>
      <c r="BN602" s="156"/>
      <c r="BO602" s="139"/>
      <c r="BP602" s="141"/>
      <c r="BQ602" s="153"/>
      <c r="CS602" s="147"/>
      <c r="CT602" s="358"/>
      <c r="CU602" s="139"/>
      <c r="CV602" s="139"/>
      <c r="CY602" s="145"/>
      <c r="CZ602" s="140"/>
      <c r="DA602" s="318"/>
      <c r="DB602" s="319"/>
      <c r="DC602" s="318"/>
      <c r="DZ602" s="140"/>
      <c r="EA602" s="160"/>
      <c r="EB602" s="154" t="e">
        <v>#N/A</v>
      </c>
      <c r="EC602" s="142" t="s">
        <v>288</v>
      </c>
    </row>
    <row r="603" spans="1:133" ht="14.4" hidden="1" thickBot="1" x14ac:dyDescent="0.35">
      <c r="A603" s="242" t="s">
        <v>2905</v>
      </c>
      <c r="B603" s="186" t="s">
        <v>2968</v>
      </c>
      <c r="C603" s="282">
        <v>1006944262</v>
      </c>
      <c r="D603" s="242" t="s">
        <v>2969</v>
      </c>
      <c r="E603" s="242" t="s">
        <v>292</v>
      </c>
      <c r="F603" s="242" t="s">
        <v>2924</v>
      </c>
      <c r="G603" s="187">
        <v>46051</v>
      </c>
      <c r="H603" s="344">
        <v>18000000</v>
      </c>
      <c r="I603" s="242" t="s">
        <v>294</v>
      </c>
      <c r="J603" s="187">
        <v>46056</v>
      </c>
      <c r="K603" s="187">
        <v>46236</v>
      </c>
      <c r="L603" s="139">
        <v>4449123</v>
      </c>
      <c r="M603" s="139" t="s">
        <v>2910</v>
      </c>
      <c r="N603" s="187">
        <v>46056</v>
      </c>
      <c r="O603" s="345">
        <v>6</v>
      </c>
      <c r="P603" s="340">
        <v>2800000</v>
      </c>
      <c r="Q603" s="216">
        <v>46056</v>
      </c>
      <c r="R603" s="141">
        <v>46081</v>
      </c>
      <c r="S603" s="102">
        <v>3000000</v>
      </c>
      <c r="T603" s="101">
        <v>46082</v>
      </c>
      <c r="U603" s="101">
        <v>46112</v>
      </c>
      <c r="V603" s="102">
        <v>3000000</v>
      </c>
      <c r="W603" s="141">
        <v>46113</v>
      </c>
      <c r="X603" s="141">
        <v>46142</v>
      </c>
      <c r="Y603" s="102">
        <v>3000000</v>
      </c>
      <c r="Z603" s="141">
        <v>46143</v>
      </c>
      <c r="AA603" s="141">
        <v>46173</v>
      </c>
      <c r="AB603" s="102">
        <v>3000000</v>
      </c>
      <c r="AC603" s="141">
        <v>46174</v>
      </c>
      <c r="AD603" s="141">
        <v>46203</v>
      </c>
      <c r="AE603" s="353">
        <v>3200000</v>
      </c>
      <c r="AF603" s="141">
        <v>46204</v>
      </c>
      <c r="AG603" s="141">
        <v>46236</v>
      </c>
      <c r="AH603" s="102"/>
      <c r="AI603" s="283"/>
      <c r="AJ603" s="150"/>
      <c r="AK603" s="102"/>
      <c r="AL603" s="151"/>
      <c r="AM603" s="151"/>
      <c r="AN603" s="102"/>
      <c r="AO603" s="354"/>
      <c r="AP603" s="354"/>
      <c r="AQ603" s="102"/>
      <c r="AR603" s="354"/>
      <c r="AS603" s="354"/>
      <c r="AT603" s="102"/>
      <c r="AU603" s="354"/>
      <c r="AV603" s="354"/>
      <c r="BI603" s="144" t="s">
        <v>270</v>
      </c>
      <c r="BJ603" s="144" t="s">
        <v>713</v>
      </c>
      <c r="BK603" s="138" t="s">
        <v>2911</v>
      </c>
      <c r="BL603" s="122">
        <v>212</v>
      </c>
      <c r="BM603" s="141">
        <v>46051</v>
      </c>
      <c r="BN603" s="156">
        <v>885000000</v>
      </c>
      <c r="BO603" s="139">
        <v>677</v>
      </c>
      <c r="BP603" s="141">
        <v>46051</v>
      </c>
      <c r="BQ603" s="153">
        <v>18000000</v>
      </c>
      <c r="CS603" s="348" t="s">
        <v>2970</v>
      </c>
      <c r="CT603" s="359">
        <v>1006944262</v>
      </c>
      <c r="CU603" s="139">
        <v>329</v>
      </c>
      <c r="CV603" s="139" t="s">
        <v>2913</v>
      </c>
      <c r="CY603" s="122">
        <v>8299</v>
      </c>
      <c r="CZ603" s="122" t="s">
        <v>290</v>
      </c>
      <c r="DA603" s="318">
        <f t="shared" si="30"/>
        <v>18000000</v>
      </c>
      <c r="DB603" s="319">
        <f t="shared" si="31"/>
        <v>0</v>
      </c>
      <c r="DC603" s="318">
        <f t="shared" si="32"/>
        <v>0</v>
      </c>
      <c r="DZ603" s="179" t="s">
        <v>2971</v>
      </c>
      <c r="EA603" s="210"/>
      <c r="EB603" s="154" t="e">
        <v>#N/A</v>
      </c>
      <c r="EC603" s="142">
        <v>46355</v>
      </c>
    </row>
    <row r="604" spans="1:133" hidden="1" x14ac:dyDescent="0.3">
      <c r="A604" s="242" t="s">
        <v>2905</v>
      </c>
      <c r="B604" s="186" t="s">
        <v>2972</v>
      </c>
      <c r="C604" s="282">
        <v>1006775416</v>
      </c>
      <c r="D604" s="186" t="s">
        <v>2973</v>
      </c>
      <c r="E604" s="242" t="s">
        <v>291</v>
      </c>
      <c r="F604" s="242" t="s">
        <v>2908</v>
      </c>
      <c r="G604" s="187">
        <v>46051</v>
      </c>
      <c r="H604" s="344">
        <v>77000000</v>
      </c>
      <c r="I604" s="242" t="s">
        <v>2909</v>
      </c>
      <c r="J604" s="187">
        <v>46056</v>
      </c>
      <c r="K604" s="187">
        <v>46388</v>
      </c>
      <c r="L604" s="139">
        <v>4448919</v>
      </c>
      <c r="M604" s="139" t="s">
        <v>2910</v>
      </c>
      <c r="N604" s="187">
        <v>46056</v>
      </c>
      <c r="O604" s="345">
        <v>11</v>
      </c>
      <c r="P604" s="340">
        <v>6533333</v>
      </c>
      <c r="Q604" s="216">
        <v>46056</v>
      </c>
      <c r="R604" s="141">
        <v>46081</v>
      </c>
      <c r="S604" s="102">
        <v>7000000</v>
      </c>
      <c r="T604" s="101">
        <v>46082</v>
      </c>
      <c r="U604" s="101">
        <v>46112</v>
      </c>
      <c r="V604" s="102">
        <v>7000000</v>
      </c>
      <c r="W604" s="141">
        <v>46113</v>
      </c>
      <c r="X604" s="141">
        <v>46142</v>
      </c>
      <c r="Y604" s="102">
        <v>7000000</v>
      </c>
      <c r="Z604" s="141">
        <v>46143</v>
      </c>
      <c r="AA604" s="141">
        <v>46173</v>
      </c>
      <c r="AB604" s="102">
        <v>7000000</v>
      </c>
      <c r="AC604" s="141">
        <v>46174</v>
      </c>
      <c r="AD604" s="141">
        <v>46203</v>
      </c>
      <c r="AE604" s="102">
        <v>7000000</v>
      </c>
      <c r="AF604" s="141">
        <v>46204</v>
      </c>
      <c r="AG604" s="141">
        <v>46234</v>
      </c>
      <c r="AH604" s="102">
        <v>7000000</v>
      </c>
      <c r="AI604" s="141">
        <v>46235</v>
      </c>
      <c r="AJ604" s="141">
        <v>46265</v>
      </c>
      <c r="AK604" s="102">
        <v>7000000</v>
      </c>
      <c r="AL604" s="142">
        <v>46266</v>
      </c>
      <c r="AM604" s="142">
        <v>46295</v>
      </c>
      <c r="AN604" s="102">
        <v>7000000</v>
      </c>
      <c r="AO604" s="346">
        <v>46296</v>
      </c>
      <c r="AP604" s="346">
        <v>46326</v>
      </c>
      <c r="AQ604" s="102">
        <v>7000000</v>
      </c>
      <c r="AR604" s="346">
        <v>46327</v>
      </c>
      <c r="AS604" s="346">
        <v>46356</v>
      </c>
      <c r="AT604" s="344">
        <v>7466667</v>
      </c>
      <c r="AU604" s="347">
        <v>46357</v>
      </c>
      <c r="AV604" s="346">
        <v>46388</v>
      </c>
      <c r="BI604" s="144" t="s">
        <v>270</v>
      </c>
      <c r="BJ604" s="144" t="s">
        <v>713</v>
      </c>
      <c r="BK604" s="138" t="s">
        <v>2911</v>
      </c>
      <c r="BL604" s="122">
        <v>212</v>
      </c>
      <c r="BM604" s="141">
        <v>46051</v>
      </c>
      <c r="BN604" s="156">
        <v>885000000</v>
      </c>
      <c r="BO604" s="139">
        <v>678</v>
      </c>
      <c r="BP604" s="141">
        <v>46051</v>
      </c>
      <c r="BQ604" s="153">
        <v>77000000</v>
      </c>
      <c r="CS604" s="348" t="s">
        <v>2929</v>
      </c>
      <c r="CT604" s="148">
        <v>1006775416</v>
      </c>
      <c r="CU604" s="139">
        <v>329</v>
      </c>
      <c r="CV604" s="139" t="s">
        <v>2913</v>
      </c>
      <c r="CY604" s="145">
        <v>7490</v>
      </c>
      <c r="CZ604" s="140" t="s">
        <v>290</v>
      </c>
      <c r="DA604" s="318">
        <f t="shared" si="30"/>
        <v>77000000</v>
      </c>
      <c r="DB604" s="319">
        <f t="shared" si="31"/>
        <v>0</v>
      </c>
      <c r="DC604" s="318">
        <f t="shared" si="32"/>
        <v>0</v>
      </c>
      <c r="DZ604" s="179" t="s">
        <v>2974</v>
      </c>
      <c r="EA604" s="210"/>
      <c r="EB604" s="154" t="e">
        <v>#N/A</v>
      </c>
      <c r="EC604" s="142">
        <v>46506</v>
      </c>
    </row>
    <row r="605" spans="1:133" hidden="1" x14ac:dyDescent="0.3">
      <c r="A605" s="242" t="s">
        <v>2905</v>
      </c>
      <c r="B605" s="186" t="s">
        <v>2975</v>
      </c>
      <c r="C605" s="282">
        <v>1113645631</v>
      </c>
      <c r="D605" s="242" t="s">
        <v>2976</v>
      </c>
      <c r="E605" s="242" t="s">
        <v>291</v>
      </c>
      <c r="F605" s="242" t="s">
        <v>2908</v>
      </c>
      <c r="G605" s="187">
        <v>46051</v>
      </c>
      <c r="H605" s="344">
        <v>55000000</v>
      </c>
      <c r="I605" s="242" t="s">
        <v>2909</v>
      </c>
      <c r="J605" s="187">
        <v>46056</v>
      </c>
      <c r="K605" s="187">
        <v>46388</v>
      </c>
      <c r="L605" s="139">
        <v>4449249</v>
      </c>
      <c r="M605" s="139" t="s">
        <v>2910</v>
      </c>
      <c r="N605" s="187">
        <v>46056</v>
      </c>
      <c r="O605" s="345">
        <v>11</v>
      </c>
      <c r="P605" s="340">
        <v>4666667</v>
      </c>
      <c r="Q605" s="216">
        <v>46056</v>
      </c>
      <c r="R605" s="141">
        <v>46081</v>
      </c>
      <c r="S605" s="102">
        <v>5000000</v>
      </c>
      <c r="T605" s="101">
        <v>46082</v>
      </c>
      <c r="U605" s="101">
        <v>46112</v>
      </c>
      <c r="V605" s="102">
        <v>5000000</v>
      </c>
      <c r="W605" s="141">
        <v>46113</v>
      </c>
      <c r="X605" s="141">
        <v>46142</v>
      </c>
      <c r="Y605" s="102">
        <v>5000000</v>
      </c>
      <c r="Z605" s="141">
        <v>46143</v>
      </c>
      <c r="AA605" s="141">
        <v>46173</v>
      </c>
      <c r="AB605" s="102">
        <v>5000000</v>
      </c>
      <c r="AC605" s="141">
        <v>46174</v>
      </c>
      <c r="AD605" s="141">
        <v>46203</v>
      </c>
      <c r="AE605" s="102">
        <v>5000000</v>
      </c>
      <c r="AF605" s="141">
        <v>46204</v>
      </c>
      <c r="AG605" s="141">
        <v>46234</v>
      </c>
      <c r="AH605" s="102">
        <v>5000000</v>
      </c>
      <c r="AI605" s="141">
        <v>46235</v>
      </c>
      <c r="AJ605" s="141">
        <v>46265</v>
      </c>
      <c r="AK605" s="102">
        <v>5000000</v>
      </c>
      <c r="AL605" s="142">
        <v>46266</v>
      </c>
      <c r="AM605" s="142">
        <v>46295</v>
      </c>
      <c r="AN605" s="102">
        <v>5000000</v>
      </c>
      <c r="AO605" s="346">
        <v>46296</v>
      </c>
      <c r="AP605" s="346">
        <v>46326</v>
      </c>
      <c r="AQ605" s="102">
        <v>5000000</v>
      </c>
      <c r="AR605" s="346">
        <v>46327</v>
      </c>
      <c r="AS605" s="346">
        <v>46356</v>
      </c>
      <c r="AT605" s="344">
        <v>5333333</v>
      </c>
      <c r="AU605" s="347">
        <v>46357</v>
      </c>
      <c r="AV605" s="346">
        <v>46388</v>
      </c>
      <c r="BI605" s="144" t="s">
        <v>270</v>
      </c>
      <c r="BJ605" s="144" t="s">
        <v>713</v>
      </c>
      <c r="BK605" s="138" t="s">
        <v>2911</v>
      </c>
      <c r="BL605" s="122">
        <v>212</v>
      </c>
      <c r="BM605" s="141">
        <v>46051</v>
      </c>
      <c r="BN605" s="156">
        <v>885000000</v>
      </c>
      <c r="BO605" s="139">
        <v>679</v>
      </c>
      <c r="BP605" s="141">
        <v>46051</v>
      </c>
      <c r="BQ605" s="153">
        <v>55000000</v>
      </c>
      <c r="CS605" s="348" t="s">
        <v>2977</v>
      </c>
      <c r="CT605" s="360">
        <v>1113645631</v>
      </c>
      <c r="CU605" s="139">
        <v>329</v>
      </c>
      <c r="CV605" s="139" t="s">
        <v>2913</v>
      </c>
      <c r="CY605" s="145">
        <v>7020</v>
      </c>
      <c r="CZ605" s="140" t="s">
        <v>289</v>
      </c>
      <c r="DA605" s="318">
        <f t="shared" si="30"/>
        <v>55000000</v>
      </c>
      <c r="DB605" s="319">
        <f t="shared" si="31"/>
        <v>0</v>
      </c>
      <c r="DC605" s="318">
        <f t="shared" si="32"/>
        <v>0</v>
      </c>
      <c r="DZ605" s="179" t="s">
        <v>2978</v>
      </c>
      <c r="EA605" s="210"/>
      <c r="EB605" s="154" t="e">
        <v>#N/A</v>
      </c>
      <c r="EC605" s="142">
        <v>46506</v>
      </c>
    </row>
    <row r="606" spans="1:133" hidden="1" x14ac:dyDescent="0.3">
      <c r="A606" s="186"/>
      <c r="B606" s="186" t="s">
        <v>2979</v>
      </c>
      <c r="C606" s="243">
        <v>86048346</v>
      </c>
      <c r="D606" s="186" t="s">
        <v>2980</v>
      </c>
      <c r="E606" s="186" t="s">
        <v>292</v>
      </c>
      <c r="F606" s="186" t="s">
        <v>2981</v>
      </c>
      <c r="G606" s="187">
        <v>46051</v>
      </c>
      <c r="H606" s="340">
        <v>35100000</v>
      </c>
      <c r="I606" s="186" t="s">
        <v>2799</v>
      </c>
      <c r="J606" s="187">
        <v>46051</v>
      </c>
      <c r="K606" s="187">
        <v>46323</v>
      </c>
      <c r="L606" s="186" t="s">
        <v>288</v>
      </c>
      <c r="M606" s="186" t="s">
        <v>288</v>
      </c>
      <c r="N606" s="186" t="s">
        <v>288</v>
      </c>
      <c r="O606" s="122">
        <v>9</v>
      </c>
      <c r="P606" s="361">
        <v>4160000</v>
      </c>
      <c r="Q606" s="150">
        <v>46051</v>
      </c>
      <c r="R606" s="141">
        <v>46081</v>
      </c>
      <c r="S606" s="104">
        <v>3900000</v>
      </c>
      <c r="T606" s="101">
        <v>46082</v>
      </c>
      <c r="U606" s="101">
        <v>46112</v>
      </c>
      <c r="V606" s="104">
        <v>3900000</v>
      </c>
      <c r="W606" s="141">
        <v>46113</v>
      </c>
      <c r="X606" s="141">
        <v>46142</v>
      </c>
      <c r="Y606" s="104">
        <v>3900000</v>
      </c>
      <c r="Z606" s="141">
        <v>46143</v>
      </c>
      <c r="AA606" s="141">
        <v>46173</v>
      </c>
      <c r="AB606" s="104">
        <v>3900000</v>
      </c>
      <c r="AC606" s="141">
        <v>46174</v>
      </c>
      <c r="AD606" s="141">
        <v>46203</v>
      </c>
      <c r="AE606" s="104">
        <v>3900000</v>
      </c>
      <c r="AF606" s="141">
        <v>46204</v>
      </c>
      <c r="AG606" s="141">
        <v>46234</v>
      </c>
      <c r="AH606" s="104">
        <v>3900000</v>
      </c>
      <c r="AI606" s="141">
        <v>46235</v>
      </c>
      <c r="AJ606" s="141">
        <v>46265</v>
      </c>
      <c r="AK606" s="104">
        <v>3900000</v>
      </c>
      <c r="AL606" s="142">
        <v>46266</v>
      </c>
      <c r="AM606" s="142">
        <v>46295</v>
      </c>
      <c r="AN606" s="104">
        <v>3640000</v>
      </c>
      <c r="AO606" s="142">
        <v>46296</v>
      </c>
      <c r="AP606" s="142">
        <v>46323</v>
      </c>
      <c r="AQ606" s="104"/>
      <c r="AR606" s="151"/>
      <c r="AS606" s="151"/>
      <c r="AT606" s="164"/>
      <c r="AU606" s="151"/>
      <c r="AV606" s="151"/>
      <c r="BI606" s="146" t="s">
        <v>277</v>
      </c>
      <c r="BJ606" s="144" t="s">
        <v>2833</v>
      </c>
      <c r="BK606" s="139" t="s">
        <v>2834</v>
      </c>
      <c r="BL606" s="122">
        <v>199</v>
      </c>
      <c r="BM606" s="141">
        <v>46051</v>
      </c>
      <c r="BN606" s="156">
        <v>35100000</v>
      </c>
      <c r="BO606" s="139">
        <v>606</v>
      </c>
      <c r="BP606" s="141">
        <v>46051</v>
      </c>
      <c r="BQ606" s="153">
        <v>35100000</v>
      </c>
      <c r="CS606" s="147" t="s">
        <v>2982</v>
      </c>
      <c r="CT606" s="99">
        <v>86048346</v>
      </c>
      <c r="CU606" s="139">
        <v>524</v>
      </c>
      <c r="CV606" s="139" t="s">
        <v>803</v>
      </c>
      <c r="CY606" s="122">
        <v>8299</v>
      </c>
      <c r="CZ606" s="122" t="s">
        <v>290</v>
      </c>
      <c r="DA606" s="318">
        <f t="shared" si="30"/>
        <v>35100000</v>
      </c>
      <c r="DB606" s="319">
        <f t="shared" si="31"/>
        <v>0</v>
      </c>
      <c r="DC606" s="318">
        <f t="shared" si="32"/>
        <v>0</v>
      </c>
      <c r="DZ606" s="140" t="s">
        <v>2983</v>
      </c>
      <c r="EA606" s="207"/>
      <c r="EB606" s="154" t="e">
        <v>#N/A</v>
      </c>
      <c r="EC606" s="142" t="s">
        <v>288</v>
      </c>
    </row>
    <row r="607" spans="1:133" hidden="1" x14ac:dyDescent="0.3">
      <c r="A607" s="186"/>
      <c r="B607" s="186" t="s">
        <v>2984</v>
      </c>
      <c r="C607" s="243">
        <v>1006776461</v>
      </c>
      <c r="D607" s="186" t="s">
        <v>2985</v>
      </c>
      <c r="E607" s="186" t="s">
        <v>292</v>
      </c>
      <c r="F607" s="186" t="s">
        <v>2986</v>
      </c>
      <c r="G607" s="187">
        <v>46051</v>
      </c>
      <c r="H607" s="340">
        <v>13357807</v>
      </c>
      <c r="I607" s="186" t="s">
        <v>2613</v>
      </c>
      <c r="J607" s="187">
        <v>46051</v>
      </c>
      <c r="K607" s="187">
        <v>46218</v>
      </c>
      <c r="L607" s="186" t="s">
        <v>288</v>
      </c>
      <c r="M607" s="186" t="s">
        <v>288</v>
      </c>
      <c r="N607" s="186" t="s">
        <v>288</v>
      </c>
      <c r="O607" s="122">
        <v>6</v>
      </c>
      <c r="P607" s="104">
        <v>2559580</v>
      </c>
      <c r="Q607" s="150">
        <v>46051</v>
      </c>
      <c r="R607" s="141">
        <v>46081</v>
      </c>
      <c r="S607" s="104">
        <v>2399606</v>
      </c>
      <c r="T607" s="101">
        <v>46082</v>
      </c>
      <c r="U607" s="101">
        <v>46112</v>
      </c>
      <c r="V607" s="104">
        <v>2399606</v>
      </c>
      <c r="W607" s="141">
        <v>46113</v>
      </c>
      <c r="X607" s="141">
        <v>46142</v>
      </c>
      <c r="Y607" s="104">
        <v>2399606</v>
      </c>
      <c r="Z607" s="141">
        <v>46143</v>
      </c>
      <c r="AA607" s="141">
        <v>46173</v>
      </c>
      <c r="AB607" s="104">
        <v>2399606</v>
      </c>
      <c r="AC607" s="141">
        <v>46174</v>
      </c>
      <c r="AD607" s="141">
        <v>46203</v>
      </c>
      <c r="AE607" s="104">
        <v>1199803</v>
      </c>
      <c r="AF607" s="141">
        <v>46204</v>
      </c>
      <c r="AG607" s="141">
        <v>46218</v>
      </c>
      <c r="AH607" s="104"/>
      <c r="AI607" s="283"/>
      <c r="AJ607" s="150"/>
      <c r="AK607" s="104"/>
      <c r="AL607" s="151"/>
      <c r="AM607" s="151"/>
      <c r="AN607" s="104"/>
      <c r="AO607" s="140"/>
      <c r="AP607" s="140"/>
      <c r="AQ607" s="104"/>
      <c r="AR607" s="140"/>
      <c r="AS607" s="140"/>
      <c r="AT607" s="102"/>
      <c r="AU607" s="122"/>
      <c r="AV607" s="122"/>
      <c r="BI607" s="143" t="s">
        <v>278</v>
      </c>
      <c r="BJ607" s="139" t="s">
        <v>332</v>
      </c>
      <c r="BK607" s="143" t="s">
        <v>280</v>
      </c>
      <c r="BL607" s="122">
        <v>211</v>
      </c>
      <c r="BM607" s="141">
        <v>46051</v>
      </c>
      <c r="BN607" s="156">
        <v>340533542</v>
      </c>
      <c r="BO607" s="139">
        <v>641</v>
      </c>
      <c r="BP607" s="141">
        <v>46051</v>
      </c>
      <c r="BQ607" s="153">
        <v>13357807</v>
      </c>
      <c r="CS607" s="147" t="s">
        <v>1085</v>
      </c>
      <c r="CT607" s="148">
        <v>1006776461</v>
      </c>
      <c r="CU607" s="139">
        <v>232</v>
      </c>
      <c r="CV607" s="139" t="s">
        <v>2987</v>
      </c>
      <c r="CY607" s="122">
        <v>8299</v>
      </c>
      <c r="CZ607" s="122" t="s">
        <v>290</v>
      </c>
      <c r="DA607" s="318">
        <f t="shared" si="30"/>
        <v>13357807</v>
      </c>
      <c r="DB607" s="319">
        <f t="shared" si="31"/>
        <v>0</v>
      </c>
      <c r="DC607" s="318">
        <f t="shared" si="32"/>
        <v>0</v>
      </c>
      <c r="DZ607" s="281" t="s">
        <v>2988</v>
      </c>
      <c r="EA607" s="207" t="s">
        <v>282</v>
      </c>
      <c r="EB607" s="154" t="e">
        <v>#N/A</v>
      </c>
      <c r="EC607" s="142" t="s">
        <v>288</v>
      </c>
    </row>
    <row r="608" spans="1:133" hidden="1" x14ac:dyDescent="0.3">
      <c r="A608" s="341"/>
      <c r="B608" s="186" t="s">
        <v>2989</v>
      </c>
      <c r="C608" s="243">
        <v>1121888405</v>
      </c>
      <c r="D608" s="186" t="s">
        <v>2990</v>
      </c>
      <c r="E608" s="186" t="s">
        <v>291</v>
      </c>
      <c r="F608" s="186" t="s">
        <v>2991</v>
      </c>
      <c r="G608" s="187">
        <v>46051</v>
      </c>
      <c r="H608" s="340">
        <v>16938385</v>
      </c>
      <c r="I608" s="186" t="s">
        <v>296</v>
      </c>
      <c r="J608" s="187">
        <v>46051</v>
      </c>
      <c r="K608" s="187">
        <v>46201</v>
      </c>
      <c r="L608" s="186" t="s">
        <v>288</v>
      </c>
      <c r="M608" s="186" t="s">
        <v>288</v>
      </c>
      <c r="N608" s="186" t="s">
        <v>288</v>
      </c>
      <c r="O608" s="122">
        <v>5</v>
      </c>
      <c r="P608" s="104">
        <v>3613522</v>
      </c>
      <c r="Q608" s="150">
        <v>46051</v>
      </c>
      <c r="R608" s="141">
        <v>46081</v>
      </c>
      <c r="S608" s="104">
        <v>3387677</v>
      </c>
      <c r="T608" s="101">
        <v>46082</v>
      </c>
      <c r="U608" s="101">
        <v>46112</v>
      </c>
      <c r="V608" s="104">
        <v>3387677</v>
      </c>
      <c r="W608" s="141">
        <v>46113</v>
      </c>
      <c r="X608" s="141">
        <v>46142</v>
      </c>
      <c r="Y608" s="104">
        <v>3387677</v>
      </c>
      <c r="Z608" s="141">
        <v>46143</v>
      </c>
      <c r="AA608" s="141">
        <v>46173</v>
      </c>
      <c r="AB608" s="104">
        <v>3161832</v>
      </c>
      <c r="AC608" s="141">
        <v>46174</v>
      </c>
      <c r="AD608" s="141">
        <v>46201</v>
      </c>
      <c r="AE608" s="104"/>
      <c r="AF608" s="141"/>
      <c r="AG608" s="141"/>
      <c r="AH608" s="104"/>
      <c r="AI608" s="283"/>
      <c r="AJ608" s="150"/>
      <c r="AK608" s="104"/>
      <c r="AL608" s="151"/>
      <c r="AM608" s="151"/>
      <c r="AN608" s="104"/>
      <c r="AO608" s="151"/>
      <c r="AP608" s="151"/>
      <c r="AQ608" s="104"/>
      <c r="AR608" s="151"/>
      <c r="AS608" s="151"/>
      <c r="AT608" s="102"/>
      <c r="AU608" s="151"/>
      <c r="AV608" s="151"/>
      <c r="BI608" s="145" t="s">
        <v>271</v>
      </c>
      <c r="BJ608" s="107" t="s">
        <v>2992</v>
      </c>
      <c r="BK608" s="139" t="s">
        <v>2993</v>
      </c>
      <c r="BL608" s="122">
        <v>209</v>
      </c>
      <c r="BM608" s="141">
        <v>46051</v>
      </c>
      <c r="BN608" s="156">
        <v>16938385</v>
      </c>
      <c r="BO608" s="139">
        <v>619</v>
      </c>
      <c r="BP608" s="141">
        <v>46051</v>
      </c>
      <c r="BQ608" s="153">
        <v>16938385</v>
      </c>
      <c r="CS608" s="147" t="s">
        <v>2994</v>
      </c>
      <c r="CT608" s="99">
        <v>1121888405</v>
      </c>
      <c r="CU608" s="139">
        <v>559</v>
      </c>
      <c r="CV608" s="139" t="s">
        <v>2995</v>
      </c>
      <c r="CY608" s="122">
        <v>8299</v>
      </c>
      <c r="CZ608" s="122" t="s">
        <v>290</v>
      </c>
      <c r="DA608" s="318">
        <f t="shared" si="30"/>
        <v>16938385</v>
      </c>
      <c r="DB608" s="319">
        <f t="shared" si="31"/>
        <v>0</v>
      </c>
      <c r="DC608" s="318">
        <f t="shared" si="32"/>
        <v>0</v>
      </c>
      <c r="DZ608" s="140" t="s">
        <v>2996</v>
      </c>
      <c r="EA608" s="207"/>
      <c r="EB608" s="154" t="e">
        <v>#N/A</v>
      </c>
      <c r="EC608" s="142" t="s">
        <v>288</v>
      </c>
    </row>
    <row r="609" spans="1:133" hidden="1" x14ac:dyDescent="0.3">
      <c r="A609" s="186"/>
      <c r="B609" s="186" t="s">
        <v>2997</v>
      </c>
      <c r="C609" s="243">
        <v>1121893344</v>
      </c>
      <c r="D609" s="186" t="s">
        <v>2998</v>
      </c>
      <c r="E609" s="186" t="s">
        <v>291</v>
      </c>
      <c r="F609" s="186" t="s">
        <v>2030</v>
      </c>
      <c r="G609" s="187">
        <v>46051</v>
      </c>
      <c r="H609" s="340">
        <v>18858069</v>
      </c>
      <c r="I609" s="186" t="s">
        <v>2613</v>
      </c>
      <c r="J609" s="187">
        <v>46051</v>
      </c>
      <c r="K609" s="187">
        <v>46218</v>
      </c>
      <c r="L609" s="186" t="s">
        <v>288</v>
      </c>
      <c r="M609" s="186" t="s">
        <v>288</v>
      </c>
      <c r="N609" s="186" t="s">
        <v>288</v>
      </c>
      <c r="O609" s="122">
        <v>6</v>
      </c>
      <c r="P609" s="104">
        <v>3613522</v>
      </c>
      <c r="Q609" s="150">
        <v>46051</v>
      </c>
      <c r="R609" s="141">
        <v>46081</v>
      </c>
      <c r="S609" s="104">
        <v>3387677</v>
      </c>
      <c r="T609" s="101">
        <v>46082</v>
      </c>
      <c r="U609" s="101">
        <v>46112</v>
      </c>
      <c r="V609" s="104">
        <v>3387677</v>
      </c>
      <c r="W609" s="141">
        <v>46113</v>
      </c>
      <c r="X609" s="141">
        <v>46142</v>
      </c>
      <c r="Y609" s="104">
        <v>3387677</v>
      </c>
      <c r="Z609" s="141">
        <v>46143</v>
      </c>
      <c r="AA609" s="141">
        <v>46173</v>
      </c>
      <c r="AB609" s="104">
        <v>3387677</v>
      </c>
      <c r="AC609" s="141">
        <v>46174</v>
      </c>
      <c r="AD609" s="141">
        <v>46203</v>
      </c>
      <c r="AE609" s="104">
        <v>1693839</v>
      </c>
      <c r="AF609" s="141">
        <v>46204</v>
      </c>
      <c r="AG609" s="141">
        <v>46218</v>
      </c>
      <c r="AH609" s="104"/>
      <c r="AI609" s="283"/>
      <c r="AJ609" s="150"/>
      <c r="AK609" s="104"/>
      <c r="AL609" s="151"/>
      <c r="AM609" s="151"/>
      <c r="AN609" s="104"/>
      <c r="AO609" s="122"/>
      <c r="AP609" s="122"/>
      <c r="AQ609" s="104"/>
      <c r="AR609" s="122"/>
      <c r="AS609" s="122"/>
      <c r="AT609" s="102"/>
      <c r="AU609" s="122"/>
      <c r="AV609" s="122"/>
      <c r="BI609" s="138" t="s">
        <v>270</v>
      </c>
      <c r="BJ609" s="139" t="s">
        <v>713</v>
      </c>
      <c r="BK609" s="138" t="s">
        <v>346</v>
      </c>
      <c r="BL609" s="122">
        <v>207</v>
      </c>
      <c r="BM609" s="141">
        <v>46051</v>
      </c>
      <c r="BN609" s="156">
        <v>240367414</v>
      </c>
      <c r="BO609" s="139">
        <v>634</v>
      </c>
      <c r="BP609" s="141">
        <v>46051</v>
      </c>
      <c r="BQ609" s="153">
        <v>18858069</v>
      </c>
      <c r="CS609" s="133" t="s">
        <v>2999</v>
      </c>
      <c r="CT609" s="148">
        <v>1121893344</v>
      </c>
      <c r="CU609" s="139">
        <v>562</v>
      </c>
      <c r="CV609" s="139" t="s">
        <v>782</v>
      </c>
      <c r="CY609" s="145">
        <v>8220</v>
      </c>
      <c r="CZ609" s="140" t="s">
        <v>290</v>
      </c>
      <c r="DA609" s="318">
        <f t="shared" si="30"/>
        <v>18858069</v>
      </c>
      <c r="DB609" s="319">
        <f t="shared" si="31"/>
        <v>0</v>
      </c>
      <c r="DC609" s="318">
        <f t="shared" si="32"/>
        <v>0</v>
      </c>
      <c r="DZ609" s="140" t="s">
        <v>3000</v>
      </c>
      <c r="EA609" s="362"/>
      <c r="EB609" s="154" t="e">
        <v>#N/A</v>
      </c>
      <c r="EC609" s="142" t="s">
        <v>288</v>
      </c>
    </row>
    <row r="610" spans="1:133" s="303" customFormat="1" hidden="1" x14ac:dyDescent="0.3">
      <c r="A610" s="256" t="s">
        <v>3012</v>
      </c>
      <c r="B610" s="256" t="s">
        <v>3010</v>
      </c>
      <c r="C610" s="363">
        <v>1006775039</v>
      </c>
      <c r="D610" s="257" t="s">
        <v>3008</v>
      </c>
      <c r="E610" s="256" t="s">
        <v>292</v>
      </c>
      <c r="F610" s="256" t="s">
        <v>635</v>
      </c>
      <c r="G610" s="364">
        <v>46080</v>
      </c>
      <c r="H610" s="258">
        <v>11118175</v>
      </c>
      <c r="I610" s="256" t="s">
        <v>2624</v>
      </c>
      <c r="J610" s="365">
        <v>46080</v>
      </c>
      <c r="K610" s="364">
        <v>46218</v>
      </c>
      <c r="L610" s="256" t="s">
        <v>288</v>
      </c>
      <c r="M610" s="256" t="s">
        <v>288</v>
      </c>
      <c r="N610" s="256" t="s">
        <v>288</v>
      </c>
      <c r="O610" s="257">
        <v>5</v>
      </c>
      <c r="P610" s="258">
        <v>2719554</v>
      </c>
      <c r="Q610" s="365">
        <v>46080</v>
      </c>
      <c r="R610" s="259">
        <v>46112</v>
      </c>
      <c r="S610" s="258">
        <v>2399606</v>
      </c>
      <c r="T610" s="260">
        <v>46113</v>
      </c>
      <c r="U610" s="260">
        <v>46142</v>
      </c>
      <c r="V610" s="258">
        <v>2399606</v>
      </c>
      <c r="W610" s="260">
        <v>46143</v>
      </c>
      <c r="X610" s="260">
        <v>46173</v>
      </c>
      <c r="Y610" s="258">
        <v>2399606</v>
      </c>
      <c r="Z610" s="260">
        <v>46174</v>
      </c>
      <c r="AA610" s="260">
        <v>46203</v>
      </c>
      <c r="AB610" s="261">
        <v>1199803</v>
      </c>
      <c r="AC610" s="260">
        <v>46204</v>
      </c>
      <c r="AD610" s="260">
        <v>46218</v>
      </c>
      <c r="AE610" s="262"/>
      <c r="AF610" s="255"/>
      <c r="AG610" s="255"/>
      <c r="AH610" s="262"/>
      <c r="AI610" s="255"/>
      <c r="AJ610" s="255"/>
      <c r="AK610" s="262"/>
      <c r="AL610" s="255"/>
      <c r="AM610" s="255"/>
      <c r="AN610" s="262"/>
      <c r="AO610" s="255"/>
      <c r="AP610" s="255"/>
      <c r="AQ610" s="262"/>
      <c r="AR610" s="255"/>
      <c r="AS610" s="255"/>
      <c r="AT610" s="262"/>
      <c r="AU610" s="255"/>
      <c r="AV610" s="255"/>
      <c r="AW610" s="262"/>
      <c r="AX610" s="255"/>
      <c r="AY610" s="255"/>
      <c r="AZ610" s="255"/>
      <c r="BA610" s="255"/>
      <c r="BB610" s="255"/>
      <c r="BC610" s="255"/>
      <c r="BD610" s="255"/>
      <c r="BE610" s="255"/>
      <c r="BF610" s="255"/>
      <c r="BG610" s="255"/>
      <c r="BH610" s="255"/>
      <c r="BI610" s="366" t="s">
        <v>278</v>
      </c>
      <c r="BJ610" s="263" t="s">
        <v>332</v>
      </c>
      <c r="BK610" s="366" t="s">
        <v>280</v>
      </c>
      <c r="BL610" s="257">
        <v>91</v>
      </c>
      <c r="BM610" s="260">
        <v>46043</v>
      </c>
      <c r="BN610" s="264">
        <v>2160201100</v>
      </c>
      <c r="BO610" s="265">
        <v>1742</v>
      </c>
      <c r="BP610" s="260" t="s">
        <v>3013</v>
      </c>
      <c r="BQ610" s="266">
        <v>11118175</v>
      </c>
      <c r="BR610" s="267"/>
      <c r="BS610" s="268"/>
      <c r="BT610" s="255"/>
      <c r="BU610" s="255"/>
      <c r="BV610" s="255"/>
      <c r="BW610" s="255"/>
      <c r="BX610" s="255"/>
      <c r="BY610" s="269"/>
      <c r="BZ610" s="262"/>
      <c r="CA610" s="255"/>
      <c r="CB610" s="255"/>
      <c r="CC610" s="262"/>
      <c r="CD610" s="255"/>
      <c r="CE610" s="255"/>
      <c r="CF610" s="270"/>
      <c r="CG610" s="270"/>
      <c r="CH610" s="270"/>
      <c r="CI610" s="270"/>
      <c r="CJ610" s="270"/>
      <c r="CK610" s="270"/>
      <c r="CL610" s="270"/>
      <c r="CM610" s="270"/>
      <c r="CN610" s="270"/>
      <c r="CO610" s="270"/>
      <c r="CP610" s="270"/>
      <c r="CQ610" s="276">
        <v>1</v>
      </c>
      <c r="CR610" s="268">
        <f>G610</f>
        <v>46080</v>
      </c>
      <c r="CS610" s="367" t="s">
        <v>738</v>
      </c>
      <c r="CT610" s="368">
        <v>1006775039</v>
      </c>
      <c r="CU610" s="265">
        <v>206</v>
      </c>
      <c r="CV610" s="265" t="s">
        <v>789</v>
      </c>
      <c r="CW610" s="255"/>
      <c r="CX610" s="255"/>
      <c r="CY610" s="369">
        <v>8299</v>
      </c>
      <c r="CZ610" s="369" t="s">
        <v>290</v>
      </c>
      <c r="DA610" s="272">
        <f t="shared" si="30"/>
        <v>11118175</v>
      </c>
      <c r="DB610" s="273">
        <f t="shared" si="31"/>
        <v>0</v>
      </c>
      <c r="DC610" s="272">
        <f t="shared" si="32"/>
        <v>0</v>
      </c>
      <c r="DD610" s="255"/>
      <c r="DE610" s="255"/>
      <c r="DF610" s="255"/>
      <c r="DG610" s="255"/>
      <c r="DH610" s="255"/>
      <c r="DI610" s="255"/>
      <c r="DJ610" s="255"/>
      <c r="DK610" s="255"/>
      <c r="DL610" s="255"/>
      <c r="DM610" s="255"/>
      <c r="DN610" s="255"/>
      <c r="DO610" s="255"/>
      <c r="DP610" s="255"/>
      <c r="DQ610" s="255"/>
      <c r="DR610" s="255"/>
      <c r="DS610" s="255"/>
      <c r="DT610" s="255"/>
      <c r="DU610" s="255"/>
      <c r="DV610" s="255"/>
      <c r="DW610" s="255"/>
      <c r="DX610" s="255"/>
      <c r="DY610" s="255"/>
      <c r="DZ610" s="370" t="s">
        <v>3009</v>
      </c>
      <c r="EA610" s="275" t="s">
        <v>271</v>
      </c>
      <c r="EB610" s="154" t="e">
        <v>#N/A</v>
      </c>
      <c r="EC610" s="142" t="s">
        <v>288</v>
      </c>
    </row>
    <row r="611" spans="1:133" s="303" customFormat="1" hidden="1" x14ac:dyDescent="0.3">
      <c r="A611" s="371" t="s">
        <v>3012</v>
      </c>
      <c r="B611" s="371" t="s">
        <v>3014</v>
      </c>
      <c r="C611" s="372">
        <v>1120368055</v>
      </c>
      <c r="D611" s="274" t="s">
        <v>3015</v>
      </c>
      <c r="E611" s="371" t="s">
        <v>292</v>
      </c>
      <c r="F611" s="371" t="s">
        <v>2687</v>
      </c>
      <c r="G611" s="373">
        <v>46085</v>
      </c>
      <c r="H611" s="374">
        <v>8238647</v>
      </c>
      <c r="I611" s="371" t="s">
        <v>3016</v>
      </c>
      <c r="J611" s="373">
        <v>46085</v>
      </c>
      <c r="K611" s="373">
        <v>46189</v>
      </c>
      <c r="L611" s="371" t="s">
        <v>288</v>
      </c>
      <c r="M611" s="371" t="s">
        <v>288</v>
      </c>
      <c r="N611" s="371" t="s">
        <v>288</v>
      </c>
      <c r="O611" s="257">
        <v>4</v>
      </c>
      <c r="P611" s="258">
        <v>2159646</v>
      </c>
      <c r="Q611" s="259">
        <v>46085</v>
      </c>
      <c r="R611" s="259">
        <v>46112</v>
      </c>
      <c r="S611" s="258">
        <v>2399606</v>
      </c>
      <c r="T611" s="260">
        <v>46113</v>
      </c>
      <c r="U611" s="260">
        <v>46142</v>
      </c>
      <c r="V611" s="258">
        <v>2399606</v>
      </c>
      <c r="W611" s="260">
        <v>46143</v>
      </c>
      <c r="X611" s="260">
        <v>46173</v>
      </c>
      <c r="Y611" s="258">
        <v>1279789</v>
      </c>
      <c r="Z611" s="260">
        <v>46174</v>
      </c>
      <c r="AA611" s="260">
        <v>46189</v>
      </c>
      <c r="AB611" s="258"/>
      <c r="AC611" s="260"/>
      <c r="AD611" s="260"/>
      <c r="AE611" s="258"/>
      <c r="AF611" s="260"/>
      <c r="AG611" s="260"/>
      <c r="AH611" s="258"/>
      <c r="AI611" s="375"/>
      <c r="AJ611" s="365"/>
      <c r="AK611" s="258"/>
      <c r="AL611" s="262"/>
      <c r="AM611" s="262"/>
      <c r="AN611" s="258"/>
      <c r="AO611" s="257"/>
      <c r="AP611" s="257"/>
      <c r="AQ611" s="258"/>
      <c r="AR611" s="376"/>
      <c r="AS611" s="376"/>
      <c r="AT611" s="261"/>
      <c r="AU611" s="257"/>
      <c r="AV611" s="257"/>
      <c r="AW611" s="304"/>
      <c r="BI611" s="369" t="s">
        <v>278</v>
      </c>
      <c r="BJ611" s="265" t="s">
        <v>332</v>
      </c>
      <c r="BK611" s="369" t="s">
        <v>280</v>
      </c>
      <c r="BL611" s="257">
        <v>211</v>
      </c>
      <c r="BM611" s="260">
        <v>46051</v>
      </c>
      <c r="BN611" s="264">
        <v>340533542</v>
      </c>
      <c r="BO611" s="265">
        <v>1791</v>
      </c>
      <c r="BP611" s="260">
        <v>46085</v>
      </c>
      <c r="BQ611" s="266">
        <v>8238647</v>
      </c>
      <c r="BR611" s="305"/>
      <c r="BS611" s="306"/>
      <c r="BY611" s="307"/>
      <c r="BZ611" s="304"/>
      <c r="CC611" s="304"/>
      <c r="CF611" s="308"/>
      <c r="CG611" s="308"/>
      <c r="CH611" s="308"/>
      <c r="CI611" s="308"/>
      <c r="CJ611" s="308"/>
      <c r="CK611" s="308"/>
      <c r="CL611" s="308"/>
      <c r="CM611" s="308"/>
      <c r="CN611" s="308"/>
      <c r="CO611" s="308"/>
      <c r="CP611" s="308"/>
      <c r="CQ611" s="309">
        <v>1</v>
      </c>
      <c r="CR611" s="306">
        <f>J611</f>
        <v>46085</v>
      </c>
      <c r="CS611" s="271" t="s">
        <v>2688</v>
      </c>
      <c r="CT611" s="377">
        <v>1120368055</v>
      </c>
      <c r="CU611" s="265">
        <v>231</v>
      </c>
      <c r="CV611" s="265" t="s">
        <v>2689</v>
      </c>
      <c r="CY611" s="256">
        <v>7490</v>
      </c>
      <c r="CZ611" s="274" t="s">
        <v>290</v>
      </c>
      <c r="DA611" s="272">
        <f t="shared" si="30"/>
        <v>8238647</v>
      </c>
      <c r="DB611" s="273">
        <f t="shared" si="31"/>
        <v>0</v>
      </c>
      <c r="DC611" s="272">
        <f t="shared" si="32"/>
        <v>0</v>
      </c>
      <c r="DZ611" s="378" t="s">
        <v>3017</v>
      </c>
      <c r="EA611" s="379" t="s">
        <v>282</v>
      </c>
      <c r="EB611" s="154" t="e">
        <v>#N/A</v>
      </c>
      <c r="EC611" s="142" t="s">
        <v>288</v>
      </c>
    </row>
    <row r="612" spans="1:133" s="303" customFormat="1" hidden="1" x14ac:dyDescent="0.3">
      <c r="A612" s="255" t="s">
        <v>3011</v>
      </c>
      <c r="B612" s="256" t="s">
        <v>3024</v>
      </c>
      <c r="C612" s="382">
        <v>1121901746</v>
      </c>
      <c r="D612" s="256" t="s">
        <v>3025</v>
      </c>
      <c r="E612" s="256" t="s">
        <v>291</v>
      </c>
      <c r="F612" s="256" t="s">
        <v>2030</v>
      </c>
      <c r="G612" s="364">
        <v>46099</v>
      </c>
      <c r="H612" s="258">
        <v>12143884</v>
      </c>
      <c r="I612" s="256" t="s">
        <v>3026</v>
      </c>
      <c r="J612" s="364">
        <v>46099</v>
      </c>
      <c r="K612" s="364">
        <v>46189</v>
      </c>
      <c r="L612" s="256" t="s">
        <v>288</v>
      </c>
      <c r="M612" s="256" t="s">
        <v>288</v>
      </c>
      <c r="N612" s="256" t="s">
        <v>288</v>
      </c>
      <c r="O612" s="257">
        <v>3</v>
      </c>
      <c r="P612" s="258">
        <v>5867270</v>
      </c>
      <c r="Q612" s="259">
        <v>46099</v>
      </c>
      <c r="R612" s="260">
        <v>46142</v>
      </c>
      <c r="S612" s="258">
        <v>4093444</v>
      </c>
      <c r="T612" s="260">
        <v>46143</v>
      </c>
      <c r="U612" s="260">
        <v>46173</v>
      </c>
      <c r="V612" s="258">
        <v>2183170</v>
      </c>
      <c r="W612" s="260">
        <v>46174</v>
      </c>
      <c r="X612" s="260">
        <v>46189</v>
      </c>
      <c r="Y612" s="258"/>
      <c r="Z612" s="260"/>
      <c r="AA612" s="260"/>
      <c r="AB612" s="258"/>
      <c r="AC612" s="260"/>
      <c r="AD612" s="260"/>
      <c r="AE612" s="261"/>
      <c r="AF612" s="260"/>
      <c r="AG612" s="260"/>
      <c r="AH612" s="262"/>
      <c r="AI612" s="255"/>
      <c r="AJ612" s="255"/>
      <c r="AK612" s="262"/>
      <c r="AL612" s="255"/>
      <c r="AM612" s="255"/>
      <c r="AN612" s="262"/>
      <c r="AO612" s="255"/>
      <c r="AP612" s="255"/>
      <c r="AQ612" s="262"/>
      <c r="AR612" s="255"/>
      <c r="AS612" s="255"/>
      <c r="AT612" s="262"/>
      <c r="AU612" s="255"/>
      <c r="AV612" s="255"/>
      <c r="AW612" s="262"/>
      <c r="AX612" s="255"/>
      <c r="AY612" s="255"/>
      <c r="AZ612" s="255"/>
      <c r="BA612" s="255"/>
      <c r="BB612" s="255"/>
      <c r="BC612" s="255"/>
      <c r="BD612" s="255"/>
      <c r="BE612" s="255"/>
      <c r="BF612" s="255"/>
      <c r="BG612" s="255"/>
      <c r="BH612" s="255"/>
      <c r="BI612" s="383" t="s">
        <v>270</v>
      </c>
      <c r="BJ612" s="263" t="s">
        <v>713</v>
      </c>
      <c r="BK612" s="383" t="s">
        <v>346</v>
      </c>
      <c r="BL612" s="257">
        <v>83</v>
      </c>
      <c r="BM612" s="260">
        <v>46043</v>
      </c>
      <c r="BN612" s="264">
        <v>71225179</v>
      </c>
      <c r="BO612" s="265">
        <v>2647</v>
      </c>
      <c r="BP612" s="260">
        <v>46099</v>
      </c>
      <c r="BQ612" s="266">
        <v>12143884</v>
      </c>
      <c r="BR612" s="267"/>
      <c r="BS612" s="268"/>
      <c r="BT612" s="255"/>
      <c r="BU612" s="255"/>
      <c r="BV612" s="255"/>
      <c r="BW612" s="255"/>
      <c r="BX612" s="255"/>
      <c r="BY612" s="269"/>
      <c r="BZ612" s="262"/>
      <c r="CA612" s="255"/>
      <c r="CB612" s="255"/>
      <c r="CC612" s="262"/>
      <c r="CD612" s="255"/>
      <c r="CE612" s="255"/>
      <c r="CF612" s="270"/>
      <c r="CG612" s="270"/>
      <c r="CH612" s="270"/>
      <c r="CI612" s="270"/>
      <c r="CJ612" s="270"/>
      <c r="CK612" s="270"/>
      <c r="CL612" s="270"/>
      <c r="CM612" s="270"/>
      <c r="CN612" s="270"/>
      <c r="CO612" s="270"/>
      <c r="CP612" s="270"/>
      <c r="CQ612" s="276">
        <v>1</v>
      </c>
      <c r="CR612" s="268">
        <v>46099</v>
      </c>
      <c r="CS612" s="271" t="s">
        <v>2530</v>
      </c>
      <c r="CT612" s="384">
        <v>1121901746</v>
      </c>
      <c r="CU612" s="265">
        <v>562</v>
      </c>
      <c r="CV612" s="265" t="s">
        <v>782</v>
      </c>
      <c r="CW612" s="255"/>
      <c r="CX612" s="255"/>
      <c r="CY612" s="385">
        <v>8299</v>
      </c>
      <c r="CZ612" s="385" t="s">
        <v>290</v>
      </c>
      <c r="DA612" s="272">
        <f t="shared" si="30"/>
        <v>12143884</v>
      </c>
      <c r="DB612" s="273">
        <f t="shared" si="31"/>
        <v>0</v>
      </c>
      <c r="DC612" s="272">
        <f t="shared" si="32"/>
        <v>0</v>
      </c>
      <c r="DD612" s="255"/>
      <c r="DE612" s="255"/>
      <c r="DF612" s="255"/>
      <c r="DG612" s="255"/>
      <c r="DH612" s="255"/>
      <c r="DI612" s="255"/>
      <c r="DJ612" s="255"/>
      <c r="DK612" s="255"/>
      <c r="DL612" s="255"/>
      <c r="DM612" s="255"/>
      <c r="DN612" s="255"/>
      <c r="DO612" s="255"/>
      <c r="DP612" s="255"/>
      <c r="DQ612" s="255"/>
      <c r="DR612" s="255"/>
      <c r="DS612" s="255"/>
      <c r="DT612" s="255"/>
      <c r="DU612" s="255"/>
      <c r="DV612" s="255"/>
      <c r="DW612" s="255"/>
      <c r="DX612" s="255"/>
      <c r="DY612" s="255"/>
      <c r="DZ612" s="274" t="s">
        <v>3027</v>
      </c>
      <c r="EA612" s="275"/>
      <c r="EB612" s="154" t="e">
        <v>#N/A</v>
      </c>
      <c r="EC612" s="142" t="s">
        <v>288</v>
      </c>
    </row>
    <row r="613" spans="1:133" s="303" customFormat="1" hidden="1" x14ac:dyDescent="0.3">
      <c r="A613" s="256" t="s">
        <v>3012</v>
      </c>
      <c r="B613" s="256" t="s">
        <v>3039</v>
      </c>
      <c r="C613" s="363">
        <v>1120570513</v>
      </c>
      <c r="D613" s="257" t="s">
        <v>3040</v>
      </c>
      <c r="E613" s="256" t="s">
        <v>292</v>
      </c>
      <c r="F613" s="256" t="s">
        <v>563</v>
      </c>
      <c r="G613" s="386">
        <v>46139</v>
      </c>
      <c r="H613" s="258">
        <v>3999343</v>
      </c>
      <c r="I613" s="256" t="s">
        <v>3043</v>
      </c>
      <c r="J613" s="387">
        <v>46139</v>
      </c>
      <c r="K613" s="260">
        <v>46189</v>
      </c>
      <c r="L613" s="256" t="s">
        <v>288</v>
      </c>
      <c r="M613" s="256" t="s">
        <v>288</v>
      </c>
      <c r="N613" s="256" t="s">
        <v>288</v>
      </c>
      <c r="O613" s="257">
        <v>2</v>
      </c>
      <c r="P613" s="258">
        <v>2719554</v>
      </c>
      <c r="Q613" s="260">
        <v>46139</v>
      </c>
      <c r="R613" s="260">
        <v>46173</v>
      </c>
      <c r="S613" s="258">
        <v>1279789</v>
      </c>
      <c r="T613" s="260">
        <v>46174</v>
      </c>
      <c r="U613" s="260">
        <v>46189</v>
      </c>
      <c r="V613" s="261"/>
      <c r="W613" s="260"/>
      <c r="X613" s="260"/>
      <c r="Y613" s="255"/>
      <c r="Z613" s="260"/>
      <c r="AA613" s="260"/>
      <c r="AB613" s="262"/>
      <c r="AC613" s="255"/>
      <c r="AD613" s="260"/>
      <c r="AE613" s="261"/>
      <c r="AF613" s="260"/>
      <c r="AG613" s="260"/>
      <c r="AH613" s="255"/>
      <c r="AI613" s="260"/>
      <c r="AJ613" s="260"/>
      <c r="AK613" s="262"/>
      <c r="AL613" s="255"/>
      <c r="AM613" s="255"/>
      <c r="AN613" s="262"/>
      <c r="AO613" s="255"/>
      <c r="AP613" s="255"/>
      <c r="AQ613" s="262"/>
      <c r="AR613" s="255"/>
      <c r="AS613" s="255"/>
      <c r="AT613" s="262"/>
      <c r="AU613" s="255"/>
      <c r="AV613" s="255"/>
      <c r="AW613" s="262"/>
      <c r="AX613" s="255"/>
      <c r="AY613" s="255"/>
      <c r="AZ613" s="255"/>
      <c r="BA613" s="255"/>
      <c r="BB613" s="255"/>
      <c r="BC613" s="255"/>
      <c r="BD613" s="255"/>
      <c r="BE613" s="255"/>
      <c r="BF613" s="255"/>
      <c r="BG613" s="255"/>
      <c r="BH613" s="255"/>
      <c r="BI613" s="369" t="s">
        <v>278</v>
      </c>
      <c r="BJ613" s="265" t="s">
        <v>332</v>
      </c>
      <c r="BK613" s="369" t="s">
        <v>280</v>
      </c>
      <c r="BL613" s="257">
        <v>91</v>
      </c>
      <c r="BM613" s="260">
        <v>46043</v>
      </c>
      <c r="BN613" s="264">
        <v>2160201100</v>
      </c>
      <c r="BO613" s="265">
        <v>3166</v>
      </c>
      <c r="BP613" s="260">
        <v>46139</v>
      </c>
      <c r="BQ613" s="266">
        <v>3999343</v>
      </c>
      <c r="BR613" s="267"/>
      <c r="BS613" s="268"/>
      <c r="BT613" s="255"/>
      <c r="BU613" s="255"/>
      <c r="BV613" s="255"/>
      <c r="BW613" s="255"/>
      <c r="BX613" s="255"/>
      <c r="BY613" s="269"/>
      <c r="BZ613" s="262"/>
      <c r="CA613" s="255"/>
      <c r="CB613" s="255"/>
      <c r="CC613" s="262"/>
      <c r="CD613" s="255"/>
      <c r="CE613" s="255"/>
      <c r="CF613" s="270"/>
      <c r="CG613" s="270"/>
      <c r="CH613" s="270"/>
      <c r="CI613" s="270"/>
      <c r="CJ613" s="270"/>
      <c r="CK613" s="270"/>
      <c r="CL613" s="270"/>
      <c r="CM613" s="270"/>
      <c r="CN613" s="270"/>
      <c r="CO613" s="270"/>
      <c r="CP613" s="268"/>
      <c r="CQ613" s="309">
        <v>1</v>
      </c>
      <c r="CR613" s="306">
        <v>46139</v>
      </c>
      <c r="CS613" s="271" t="s">
        <v>2428</v>
      </c>
      <c r="CT613" s="377">
        <v>1120570513</v>
      </c>
      <c r="CU613" s="265">
        <v>283</v>
      </c>
      <c r="CV613" s="265" t="s">
        <v>774</v>
      </c>
      <c r="CW613" s="255"/>
      <c r="CX613" s="255"/>
      <c r="CY613" s="369">
        <v>8211</v>
      </c>
      <c r="CZ613" s="369" t="s">
        <v>290</v>
      </c>
      <c r="DA613" s="272">
        <f t="shared" si="30"/>
        <v>3999343</v>
      </c>
      <c r="DB613" s="273">
        <f t="shared" si="31"/>
        <v>0</v>
      </c>
      <c r="DC613" s="272">
        <f t="shared" si="32"/>
        <v>0</v>
      </c>
      <c r="DD613" s="255"/>
      <c r="DE613" s="255"/>
      <c r="DF613" s="255"/>
      <c r="DG613" s="255"/>
      <c r="DH613" s="255"/>
      <c r="DI613" s="255"/>
      <c r="DJ613" s="255"/>
      <c r="DK613" s="255"/>
      <c r="DL613" s="255"/>
      <c r="DM613" s="255"/>
      <c r="DN613" s="255"/>
      <c r="DO613" s="255"/>
      <c r="DP613" s="255"/>
      <c r="DQ613" s="255"/>
      <c r="DR613" s="255"/>
      <c r="DS613" s="255"/>
      <c r="DT613" s="255"/>
      <c r="DU613" s="255"/>
      <c r="DV613" s="255"/>
      <c r="DW613" s="255"/>
      <c r="DX613" s="255"/>
      <c r="DY613" s="255"/>
      <c r="DZ613" s="381" t="s">
        <v>3041</v>
      </c>
      <c r="EA613" s="379" t="s">
        <v>278</v>
      </c>
      <c r="EB613" s="388" t="e">
        <v>#N/A</v>
      </c>
      <c r="EC613" s="269" t="s">
        <v>288</v>
      </c>
    </row>
    <row r="614" spans="1:133" s="303" customFormat="1" hidden="1" x14ac:dyDescent="0.3">
      <c r="A614" s="389" t="s">
        <v>3012</v>
      </c>
      <c r="B614" s="389" t="s">
        <v>3037</v>
      </c>
      <c r="C614" s="390">
        <v>1006736620</v>
      </c>
      <c r="D614" s="391" t="s">
        <v>2818</v>
      </c>
      <c r="E614" s="389" t="s">
        <v>292</v>
      </c>
      <c r="F614" s="389" t="s">
        <v>2798</v>
      </c>
      <c r="G614" s="392">
        <v>46139</v>
      </c>
      <c r="H614" s="393">
        <v>11026798</v>
      </c>
      <c r="I614" s="389" t="s">
        <v>1931</v>
      </c>
      <c r="J614" s="392">
        <v>46139</v>
      </c>
      <c r="K614" s="394">
        <v>46323</v>
      </c>
      <c r="L614" s="389" t="s">
        <v>288</v>
      </c>
      <c r="M614" s="389" t="s">
        <v>288</v>
      </c>
      <c r="N614" s="389" t="s">
        <v>288</v>
      </c>
      <c r="O614" s="395">
        <v>6</v>
      </c>
      <c r="P614" s="396">
        <v>2059952</v>
      </c>
      <c r="Q614" s="397">
        <v>46139</v>
      </c>
      <c r="R614" s="397">
        <v>46173</v>
      </c>
      <c r="S614" s="396">
        <v>1817604</v>
      </c>
      <c r="T614" s="397">
        <v>46174</v>
      </c>
      <c r="U614" s="397">
        <v>46203</v>
      </c>
      <c r="V614" s="396">
        <v>1817604</v>
      </c>
      <c r="W614" s="397">
        <v>46204</v>
      </c>
      <c r="X614" s="397">
        <v>46234</v>
      </c>
      <c r="Y614" s="396">
        <v>1817604</v>
      </c>
      <c r="Z614" s="397">
        <v>46235</v>
      </c>
      <c r="AA614" s="397">
        <v>46265</v>
      </c>
      <c r="AB614" s="396">
        <v>1817604</v>
      </c>
      <c r="AC614" s="398">
        <v>46266</v>
      </c>
      <c r="AD614" s="398">
        <v>46295</v>
      </c>
      <c r="AE614" s="396">
        <v>1696430</v>
      </c>
      <c r="AF614" s="398">
        <v>46296</v>
      </c>
      <c r="AG614" s="398">
        <v>46323</v>
      </c>
      <c r="AH614" s="396"/>
      <c r="AI614" s="272"/>
      <c r="AJ614" s="272"/>
      <c r="AK614" s="399"/>
      <c r="AL614" s="272"/>
      <c r="AM614" s="272"/>
      <c r="AN614" s="304"/>
      <c r="AP614" s="398"/>
      <c r="AQ614" s="396"/>
      <c r="AR614" s="272"/>
      <c r="AS614" s="272"/>
      <c r="AT614" s="399"/>
      <c r="AU614" s="272"/>
      <c r="AV614" s="272"/>
      <c r="AW614" s="304"/>
      <c r="BI614" s="400" t="s">
        <v>277</v>
      </c>
      <c r="BJ614" s="263" t="s">
        <v>2800</v>
      </c>
      <c r="BK614" s="263" t="s">
        <v>272</v>
      </c>
      <c r="BL614" s="395">
        <v>200</v>
      </c>
      <c r="BM614" s="397">
        <v>46051</v>
      </c>
      <c r="BN614" s="401">
        <v>27327836</v>
      </c>
      <c r="BO614" s="263">
        <v>3165</v>
      </c>
      <c r="BP614" s="397">
        <v>46139</v>
      </c>
      <c r="BQ614" s="402">
        <v>11026798</v>
      </c>
      <c r="BR614" s="305"/>
      <c r="BS614" s="306"/>
      <c r="BY614" s="307"/>
      <c r="BZ614" s="304"/>
      <c r="CC614" s="304"/>
      <c r="CF614" s="308"/>
      <c r="CG614" s="308"/>
      <c r="CH614" s="308"/>
      <c r="CI614" s="308"/>
      <c r="CJ614" s="308"/>
      <c r="CK614" s="308"/>
      <c r="CL614" s="308"/>
      <c r="CM614" s="308"/>
      <c r="CN614" s="308"/>
      <c r="CO614" s="308"/>
      <c r="CP614" s="308"/>
      <c r="CQ614" s="309">
        <v>1</v>
      </c>
      <c r="CR614" s="306">
        <v>46139</v>
      </c>
      <c r="CS614" s="367" t="s">
        <v>2801</v>
      </c>
      <c r="CT614" s="403">
        <v>1006736620</v>
      </c>
      <c r="CU614" s="263">
        <v>524</v>
      </c>
      <c r="CV614" s="263" t="s">
        <v>2802</v>
      </c>
      <c r="CY614" s="404">
        <v>7490</v>
      </c>
      <c r="CZ614" s="391" t="s">
        <v>290</v>
      </c>
      <c r="DA614" s="272">
        <f t="shared" si="30"/>
        <v>11026798</v>
      </c>
      <c r="DB614" s="273">
        <f t="shared" si="31"/>
        <v>0</v>
      </c>
      <c r="DC614" s="272">
        <f t="shared" si="32"/>
        <v>0</v>
      </c>
      <c r="DZ614" s="391" t="s">
        <v>3038</v>
      </c>
      <c r="EA614" s="275"/>
      <c r="EB614" s="405" t="e">
        <v>#N/A</v>
      </c>
      <c r="EC614" s="398" t="s">
        <v>288</v>
      </c>
    </row>
    <row r="615" spans="1:133" hidden="1" x14ac:dyDescent="0.3">
      <c r="A615" s="145" t="s">
        <v>3044</v>
      </c>
      <c r="B615" s="145" t="s">
        <v>2127</v>
      </c>
      <c r="C615" s="181">
        <v>1121881267</v>
      </c>
      <c r="D615" s="145" t="s">
        <v>848</v>
      </c>
      <c r="E615" s="145" t="s">
        <v>291</v>
      </c>
      <c r="F615" s="145" t="s">
        <v>849</v>
      </c>
      <c r="G615" s="98">
        <v>46043</v>
      </c>
      <c r="H615" s="104">
        <v>15470392</v>
      </c>
      <c r="I615" s="145" t="s">
        <v>2066</v>
      </c>
      <c r="J615" s="98">
        <v>46043</v>
      </c>
      <c r="K615" s="98">
        <v>46179</v>
      </c>
      <c r="L615" s="145" t="s">
        <v>288</v>
      </c>
      <c r="M615" s="145" t="s">
        <v>288</v>
      </c>
      <c r="N615" s="145" t="s">
        <v>288</v>
      </c>
      <c r="O615" s="122">
        <v>6</v>
      </c>
      <c r="P615" s="104">
        <v>4629825</v>
      </c>
      <c r="Q615" s="150">
        <v>46043</v>
      </c>
      <c r="R615" s="141">
        <v>46081</v>
      </c>
      <c r="S615" s="104">
        <v>3387677</v>
      </c>
      <c r="T615" s="101">
        <v>46082</v>
      </c>
      <c r="U615" s="101">
        <v>46112</v>
      </c>
      <c r="V615" s="104">
        <v>3387677</v>
      </c>
      <c r="W615" s="141">
        <v>46113</v>
      </c>
      <c r="X615" s="141">
        <v>46142</v>
      </c>
      <c r="Y615" s="104">
        <v>3387677</v>
      </c>
      <c r="Z615" s="141">
        <v>46143</v>
      </c>
      <c r="AA615" s="141">
        <v>46173</v>
      </c>
      <c r="AB615" s="104">
        <v>677536</v>
      </c>
      <c r="AC615" s="141">
        <v>46174</v>
      </c>
      <c r="AD615" s="235">
        <v>46179</v>
      </c>
      <c r="AE615" s="406">
        <v>1129226</v>
      </c>
      <c r="AF615" s="407">
        <v>46180</v>
      </c>
      <c r="AG615" s="154">
        <v>46189</v>
      </c>
      <c r="AH615" s="151"/>
      <c r="AI615" s="139"/>
      <c r="AJ615" s="139"/>
      <c r="AK615" s="151"/>
      <c r="AL615" s="107"/>
      <c r="AM615" s="107"/>
      <c r="AN615" s="151"/>
      <c r="AO615" s="107"/>
      <c r="AP615" s="107"/>
      <c r="AQ615" s="151"/>
      <c r="AR615" s="107"/>
      <c r="AS615" s="107"/>
      <c r="AT615" s="151"/>
      <c r="AU615" s="107"/>
      <c r="AV615" s="107"/>
      <c r="AW615" s="151"/>
      <c r="AX615" s="107"/>
      <c r="AY615" s="107"/>
      <c r="AZ615" s="107"/>
      <c r="BA615" s="107"/>
      <c r="BB615" s="107"/>
      <c r="BC615" s="107"/>
      <c r="BD615" s="107"/>
      <c r="BE615" s="107"/>
      <c r="BF615" s="107"/>
      <c r="BG615" s="107"/>
      <c r="BH615" s="107"/>
      <c r="BI615" s="143" t="s">
        <v>278</v>
      </c>
      <c r="BJ615" s="139" t="s">
        <v>332</v>
      </c>
      <c r="BK615" s="143" t="s">
        <v>280</v>
      </c>
      <c r="BL615" s="122">
        <v>91</v>
      </c>
      <c r="BM615" s="141">
        <v>46043</v>
      </c>
      <c r="BN615" s="156">
        <v>2160201100</v>
      </c>
      <c r="BO615" s="139">
        <v>460</v>
      </c>
      <c r="BP615" s="141">
        <v>46043</v>
      </c>
      <c r="BQ615" s="136">
        <v>15470392</v>
      </c>
      <c r="BR615" s="408">
        <v>1</v>
      </c>
      <c r="BS615" s="409">
        <v>46178</v>
      </c>
      <c r="BT615" s="409">
        <v>46180</v>
      </c>
      <c r="BU615" s="409">
        <v>46189</v>
      </c>
      <c r="BV615" s="408" t="s">
        <v>3045</v>
      </c>
      <c r="BW615" s="408" t="s">
        <v>1086</v>
      </c>
      <c r="BX615" s="408">
        <v>1</v>
      </c>
      <c r="BY615" s="409">
        <v>46178</v>
      </c>
      <c r="BZ615" s="406">
        <v>1129226</v>
      </c>
      <c r="CA615" s="139">
        <v>978</v>
      </c>
      <c r="CB615" s="154">
        <v>46178</v>
      </c>
      <c r="CC615" s="155">
        <v>13508701</v>
      </c>
      <c r="CD615" s="139">
        <v>3645</v>
      </c>
      <c r="CE615" s="154">
        <v>46188</v>
      </c>
      <c r="CF615" s="155">
        <v>1129226</v>
      </c>
      <c r="CG615" s="108"/>
      <c r="CH615" s="108"/>
      <c r="CI615" s="108"/>
      <c r="CJ615" s="108"/>
      <c r="CK615" s="108"/>
      <c r="CL615" s="108"/>
      <c r="CM615" s="108"/>
      <c r="CN615" s="108"/>
      <c r="CO615" s="108"/>
      <c r="CP615" s="154">
        <v>46189</v>
      </c>
      <c r="CQ615" s="108"/>
      <c r="CR615" s="108"/>
      <c r="CS615" s="147" t="s">
        <v>936</v>
      </c>
      <c r="CT615" s="149">
        <v>1121881267</v>
      </c>
      <c r="CU615" s="139">
        <v>205</v>
      </c>
      <c r="CV615" s="139" t="s">
        <v>914</v>
      </c>
      <c r="CW615" s="139">
        <v>205</v>
      </c>
      <c r="CX615" s="139" t="s">
        <v>914</v>
      </c>
      <c r="CY615" s="143">
        <v>8299</v>
      </c>
      <c r="CZ615" s="143" t="s">
        <v>290</v>
      </c>
      <c r="DA615" s="318">
        <f>P615+S615+V615+Y615+AB615+AE615+AH615+AK615+AN615+AQ615+AT615+AW615+AZ615+BC615+BF615</f>
        <v>16599618</v>
      </c>
      <c r="DB615" s="319">
        <f t="shared" si="31"/>
        <v>0</v>
      </c>
      <c r="DC615" s="318">
        <f t="shared" si="32"/>
        <v>0</v>
      </c>
      <c r="DD615" s="107"/>
      <c r="DE615" s="107"/>
      <c r="DF615" s="107"/>
      <c r="DG615" s="107"/>
      <c r="DH615" s="107"/>
      <c r="DI615" s="107"/>
      <c r="DJ615" s="107"/>
      <c r="DK615" s="107"/>
      <c r="DL615" s="107"/>
      <c r="DM615" s="107"/>
      <c r="DN615" s="107"/>
      <c r="DO615" s="107"/>
      <c r="DP615" s="107"/>
      <c r="DQ615" s="107"/>
      <c r="DR615" s="107"/>
      <c r="DS615" s="107"/>
      <c r="DT615" s="107"/>
      <c r="DU615" s="107"/>
      <c r="DV615" s="107"/>
      <c r="DW615" s="107"/>
      <c r="DX615" s="107"/>
      <c r="DY615" s="107"/>
      <c r="DZ615" s="211" t="s">
        <v>2128</v>
      </c>
      <c r="EA615" s="207" t="s">
        <v>271</v>
      </c>
      <c r="EB615" s="154" t="e">
        <v>#N/A</v>
      </c>
      <c r="EC615" s="142" t="s">
        <v>288</v>
      </c>
    </row>
    <row r="616" spans="1:133" hidden="1" x14ac:dyDescent="0.3">
      <c r="A616" s="145" t="s">
        <v>3044</v>
      </c>
      <c r="B616" s="145" t="s">
        <v>2132</v>
      </c>
      <c r="C616" s="181">
        <v>1121855798</v>
      </c>
      <c r="D616" s="145" t="s">
        <v>1280</v>
      </c>
      <c r="E616" s="145" t="s">
        <v>292</v>
      </c>
      <c r="F616" s="145" t="s">
        <v>854</v>
      </c>
      <c r="G616" s="98">
        <v>46043</v>
      </c>
      <c r="H616" s="104">
        <v>10958201</v>
      </c>
      <c r="I616" s="145" t="s">
        <v>2066</v>
      </c>
      <c r="J616" s="98">
        <v>46043</v>
      </c>
      <c r="K616" s="98">
        <v>46179</v>
      </c>
      <c r="L616" s="145" t="s">
        <v>288</v>
      </c>
      <c r="M616" s="145" t="s">
        <v>288</v>
      </c>
      <c r="N616" s="145" t="s">
        <v>288</v>
      </c>
      <c r="O616" s="122">
        <v>6</v>
      </c>
      <c r="P616" s="104">
        <v>3279462</v>
      </c>
      <c r="Q616" s="150">
        <v>46043</v>
      </c>
      <c r="R616" s="141">
        <v>46081</v>
      </c>
      <c r="S616" s="104">
        <v>2399606</v>
      </c>
      <c r="T616" s="101">
        <v>46082</v>
      </c>
      <c r="U616" s="101">
        <v>46112</v>
      </c>
      <c r="V616" s="104">
        <v>2399606</v>
      </c>
      <c r="W616" s="141">
        <v>46113</v>
      </c>
      <c r="X616" s="141">
        <v>46142</v>
      </c>
      <c r="Y616" s="104">
        <v>2399606</v>
      </c>
      <c r="Z616" s="141">
        <v>46143</v>
      </c>
      <c r="AA616" s="141">
        <v>46173</v>
      </c>
      <c r="AB616" s="104">
        <v>479921</v>
      </c>
      <c r="AC616" s="141">
        <v>46174</v>
      </c>
      <c r="AD616" s="235">
        <v>46179</v>
      </c>
      <c r="AE616" s="406">
        <v>799869</v>
      </c>
      <c r="AF616" s="407">
        <v>46180</v>
      </c>
      <c r="AG616" s="154">
        <v>46189</v>
      </c>
      <c r="AH616" s="151"/>
      <c r="AI616" s="107"/>
      <c r="AJ616" s="107"/>
      <c r="AK616" s="151"/>
      <c r="AL616" s="107"/>
      <c r="AM616" s="107"/>
      <c r="AN616" s="151"/>
      <c r="AO616" s="107"/>
      <c r="AP616" s="107"/>
      <c r="AQ616" s="151"/>
      <c r="AR616" s="107"/>
      <c r="AS616" s="107"/>
      <c r="AT616" s="151"/>
      <c r="AU616" s="107"/>
      <c r="AV616" s="107"/>
      <c r="AW616" s="151"/>
      <c r="AX616" s="107"/>
      <c r="AY616" s="107"/>
      <c r="AZ616" s="107"/>
      <c r="BA616" s="107"/>
      <c r="BB616" s="107"/>
      <c r="BC616" s="107"/>
      <c r="BD616" s="107"/>
      <c r="BE616" s="107"/>
      <c r="BF616" s="107"/>
      <c r="BG616" s="107"/>
      <c r="BH616" s="107"/>
      <c r="BI616" s="143" t="s">
        <v>278</v>
      </c>
      <c r="BJ616" s="139" t="s">
        <v>332</v>
      </c>
      <c r="BK616" s="143" t="s">
        <v>280</v>
      </c>
      <c r="BL616" s="122">
        <v>91</v>
      </c>
      <c r="BM616" s="141">
        <v>46043</v>
      </c>
      <c r="BN616" s="156">
        <v>2160201100</v>
      </c>
      <c r="BO616" s="139">
        <v>449</v>
      </c>
      <c r="BP616" s="141">
        <v>46043</v>
      </c>
      <c r="BQ616" s="136">
        <v>10958201</v>
      </c>
      <c r="BR616" s="408">
        <v>1</v>
      </c>
      <c r="BS616" s="409">
        <v>46178</v>
      </c>
      <c r="BT616" s="409">
        <v>46180</v>
      </c>
      <c r="BU616" s="409">
        <v>46189</v>
      </c>
      <c r="BV616" s="408" t="s">
        <v>3045</v>
      </c>
      <c r="BW616" s="408" t="s">
        <v>1086</v>
      </c>
      <c r="BX616" s="408">
        <v>1</v>
      </c>
      <c r="BY616" s="409">
        <v>46178</v>
      </c>
      <c r="BZ616" s="406">
        <v>799869</v>
      </c>
      <c r="CA616" s="139">
        <v>978</v>
      </c>
      <c r="CB616" s="154">
        <v>46178</v>
      </c>
      <c r="CC616" s="155">
        <v>13508701</v>
      </c>
      <c r="CD616" s="139">
        <v>3644</v>
      </c>
      <c r="CE616" s="154">
        <v>46188</v>
      </c>
      <c r="CF616" s="155">
        <v>799869</v>
      </c>
      <c r="CG616" s="108"/>
      <c r="CH616" s="108"/>
      <c r="CI616" s="108"/>
      <c r="CJ616" s="108"/>
      <c r="CK616" s="108"/>
      <c r="CL616" s="108"/>
      <c r="CM616" s="108"/>
      <c r="CN616" s="108"/>
      <c r="CO616" s="108"/>
      <c r="CP616" s="154">
        <v>46189</v>
      </c>
      <c r="CQ616" s="108"/>
      <c r="CR616" s="108"/>
      <c r="CS616" s="147" t="s">
        <v>934</v>
      </c>
      <c r="CT616" s="148">
        <v>1121855798</v>
      </c>
      <c r="CU616" s="139">
        <v>189</v>
      </c>
      <c r="CV616" s="139" t="s">
        <v>917</v>
      </c>
      <c r="CW616" s="139">
        <v>189</v>
      </c>
      <c r="CX616" s="139" t="s">
        <v>917</v>
      </c>
      <c r="CY616" s="145">
        <v>7490</v>
      </c>
      <c r="CZ616" s="140" t="s">
        <v>290</v>
      </c>
      <c r="DA616" s="318">
        <f t="shared" ref="DA616:DA627" si="33">P616+S616+V616+Y616+AB616+AE616+AH616+AK616+AN616+AQ616+AT616+AW616+AZ616+BC616+BF616</f>
        <v>11758070</v>
      </c>
      <c r="DB616" s="319">
        <f t="shared" si="31"/>
        <v>0</v>
      </c>
      <c r="DC616" s="318">
        <f t="shared" si="32"/>
        <v>0</v>
      </c>
      <c r="DD616" s="107"/>
      <c r="DE616" s="107"/>
      <c r="DF616" s="107"/>
      <c r="DG616" s="107"/>
      <c r="DH616" s="107"/>
      <c r="DI616" s="107"/>
      <c r="DJ616" s="107"/>
      <c r="DK616" s="107"/>
      <c r="DL616" s="107"/>
      <c r="DM616" s="107"/>
      <c r="DN616" s="107"/>
      <c r="DO616" s="107"/>
      <c r="DP616" s="107"/>
      <c r="DQ616" s="107"/>
      <c r="DR616" s="107"/>
      <c r="DS616" s="107"/>
      <c r="DT616" s="107"/>
      <c r="DU616" s="107"/>
      <c r="DV616" s="107"/>
      <c r="DW616" s="107"/>
      <c r="DX616" s="107"/>
      <c r="DY616" s="107"/>
      <c r="DZ616" s="211" t="s">
        <v>2133</v>
      </c>
      <c r="EA616" s="160" t="s">
        <v>271</v>
      </c>
      <c r="EB616" s="154" t="e">
        <v>#N/A</v>
      </c>
      <c r="EC616" s="142" t="s">
        <v>288</v>
      </c>
    </row>
    <row r="617" spans="1:133" hidden="1" x14ac:dyDescent="0.3">
      <c r="A617" s="145" t="s">
        <v>3044</v>
      </c>
      <c r="B617" s="145" t="s">
        <v>2291</v>
      </c>
      <c r="C617" s="247">
        <v>1123433001</v>
      </c>
      <c r="D617" s="184" t="s">
        <v>2292</v>
      </c>
      <c r="E617" s="145" t="s">
        <v>292</v>
      </c>
      <c r="F617" s="107" t="s">
        <v>884</v>
      </c>
      <c r="G617" s="98">
        <v>46043</v>
      </c>
      <c r="H617" s="104">
        <v>11758069</v>
      </c>
      <c r="I617" s="145" t="s">
        <v>1086</v>
      </c>
      <c r="J617" s="98">
        <v>46043</v>
      </c>
      <c r="K617" s="98">
        <v>46189</v>
      </c>
      <c r="L617" s="145" t="s">
        <v>288</v>
      </c>
      <c r="M617" s="145" t="s">
        <v>288</v>
      </c>
      <c r="N617" s="145" t="s">
        <v>288</v>
      </c>
      <c r="O617" s="122">
        <v>7</v>
      </c>
      <c r="P617" s="104">
        <v>3279462</v>
      </c>
      <c r="Q617" s="150">
        <v>46043</v>
      </c>
      <c r="R617" s="141">
        <v>46081</v>
      </c>
      <c r="S617" s="104">
        <v>2399606</v>
      </c>
      <c r="T617" s="101">
        <v>46082</v>
      </c>
      <c r="U617" s="101">
        <v>46112</v>
      </c>
      <c r="V617" s="104">
        <v>2399606</v>
      </c>
      <c r="W617" s="141">
        <v>46113</v>
      </c>
      <c r="X617" s="141">
        <v>46142</v>
      </c>
      <c r="Y617" s="104">
        <v>2399606</v>
      </c>
      <c r="Z617" s="141">
        <v>46143</v>
      </c>
      <c r="AA617" s="141">
        <v>46173</v>
      </c>
      <c r="AB617" s="104">
        <v>1279789</v>
      </c>
      <c r="AC617" s="141">
        <v>46174</v>
      </c>
      <c r="AD617" s="235">
        <v>46189</v>
      </c>
      <c r="AE617" s="406">
        <v>1119816</v>
      </c>
      <c r="AF617" s="407">
        <v>46190</v>
      </c>
      <c r="AG617" s="154">
        <v>46203</v>
      </c>
      <c r="AH617" s="151">
        <v>1199803</v>
      </c>
      <c r="AI617" s="154">
        <v>46204</v>
      </c>
      <c r="AJ617" s="154">
        <v>46218</v>
      </c>
      <c r="AK617" s="151"/>
      <c r="AL617" s="107"/>
      <c r="AM617" s="107"/>
      <c r="AN617" s="151"/>
      <c r="AO617" s="107"/>
      <c r="AP617" s="107"/>
      <c r="AQ617" s="151"/>
      <c r="AR617" s="107"/>
      <c r="AS617" s="107"/>
      <c r="AT617" s="151"/>
      <c r="AU617" s="107"/>
      <c r="AV617" s="107"/>
      <c r="AW617" s="151"/>
      <c r="AX617" s="107"/>
      <c r="AY617" s="107"/>
      <c r="AZ617" s="107"/>
      <c r="BA617" s="107"/>
      <c r="BB617" s="107"/>
      <c r="BC617" s="107"/>
      <c r="BD617" s="107"/>
      <c r="BE617" s="107"/>
      <c r="BF617" s="107"/>
      <c r="BG617" s="107"/>
      <c r="BH617" s="107"/>
      <c r="BI617" s="143" t="s">
        <v>278</v>
      </c>
      <c r="BJ617" s="139" t="s">
        <v>332</v>
      </c>
      <c r="BK617" s="143" t="s">
        <v>280</v>
      </c>
      <c r="BL617" s="122">
        <v>91</v>
      </c>
      <c r="BM617" s="141">
        <v>46043</v>
      </c>
      <c r="BN617" s="156">
        <v>2160201100</v>
      </c>
      <c r="BO617" s="139">
        <v>487</v>
      </c>
      <c r="BP617" s="141">
        <v>46043</v>
      </c>
      <c r="BQ617" s="136">
        <v>11758069</v>
      </c>
      <c r="BR617" s="408">
        <v>1</v>
      </c>
      <c r="BS617" s="409">
        <v>46178</v>
      </c>
      <c r="BT617" s="409">
        <v>46190</v>
      </c>
      <c r="BU617" s="409">
        <v>46218</v>
      </c>
      <c r="BV617" s="408" t="s">
        <v>3046</v>
      </c>
      <c r="BW617" s="408" t="s">
        <v>3047</v>
      </c>
      <c r="BX617" s="408">
        <v>1</v>
      </c>
      <c r="BY617" s="409">
        <v>46178</v>
      </c>
      <c r="BZ617" s="406">
        <v>2319619</v>
      </c>
      <c r="CA617" s="139">
        <v>978</v>
      </c>
      <c r="CB617" s="154">
        <v>46178</v>
      </c>
      <c r="CC617" s="155">
        <v>13508701</v>
      </c>
      <c r="CD617" s="139">
        <v>3637</v>
      </c>
      <c r="CE617" s="154">
        <v>46207</v>
      </c>
      <c r="CF617" s="155">
        <v>2319619</v>
      </c>
      <c r="CG617" s="108"/>
      <c r="CH617" s="108"/>
      <c r="CI617" s="108"/>
      <c r="CJ617" s="108"/>
      <c r="CK617" s="108"/>
      <c r="CL617" s="108"/>
      <c r="CM617" s="108"/>
      <c r="CN617" s="108"/>
      <c r="CO617" s="108"/>
      <c r="CP617" s="154">
        <v>46218</v>
      </c>
      <c r="CQ617" s="108"/>
      <c r="CR617" s="108"/>
      <c r="CS617" s="133" t="s">
        <v>945</v>
      </c>
      <c r="CT617" s="323">
        <v>1123433001</v>
      </c>
      <c r="CU617" s="139">
        <v>189</v>
      </c>
      <c r="CV617" s="139" t="s">
        <v>929</v>
      </c>
      <c r="CW617" s="139">
        <v>189</v>
      </c>
      <c r="CX617" s="139" t="s">
        <v>929</v>
      </c>
      <c r="CY617" s="143">
        <v>8299</v>
      </c>
      <c r="CZ617" s="143" t="s">
        <v>290</v>
      </c>
      <c r="DA617" s="318">
        <f t="shared" si="33"/>
        <v>14077688</v>
      </c>
      <c r="DB617" s="319">
        <f t="shared" si="31"/>
        <v>0</v>
      </c>
      <c r="DC617" s="318">
        <f t="shared" si="32"/>
        <v>0</v>
      </c>
      <c r="DD617" s="107"/>
      <c r="DE617" s="107"/>
      <c r="DF617" s="107"/>
      <c r="DG617" s="107"/>
      <c r="DH617" s="107"/>
      <c r="DI617" s="107"/>
      <c r="DJ617" s="107"/>
      <c r="DK617" s="107"/>
      <c r="DL617" s="107"/>
      <c r="DM617" s="107"/>
      <c r="DN617" s="107"/>
      <c r="DO617" s="107"/>
      <c r="DP617" s="107"/>
      <c r="DQ617" s="107"/>
      <c r="DR617" s="107"/>
      <c r="DS617" s="107"/>
      <c r="DT617" s="107"/>
      <c r="DU617" s="107"/>
      <c r="DV617" s="107"/>
      <c r="DW617" s="107"/>
      <c r="DX617" s="107"/>
      <c r="DY617" s="107"/>
      <c r="DZ617" s="211" t="s">
        <v>2293</v>
      </c>
      <c r="EA617" s="160" t="s">
        <v>282</v>
      </c>
      <c r="EB617" s="154" t="e">
        <v>#N/A</v>
      </c>
      <c r="EC617" s="142" t="s">
        <v>288</v>
      </c>
    </row>
    <row r="618" spans="1:133" hidden="1" x14ac:dyDescent="0.3">
      <c r="A618" s="145" t="s">
        <v>3044</v>
      </c>
      <c r="B618" s="145" t="s">
        <v>2308</v>
      </c>
      <c r="C618" s="183">
        <v>53074815</v>
      </c>
      <c r="D618" s="107" t="s">
        <v>648</v>
      </c>
      <c r="E618" s="145" t="s">
        <v>292</v>
      </c>
      <c r="F618" s="145" t="s">
        <v>649</v>
      </c>
      <c r="G618" s="98">
        <v>46043</v>
      </c>
      <c r="H618" s="104">
        <v>10958201</v>
      </c>
      <c r="I618" s="145" t="s">
        <v>2066</v>
      </c>
      <c r="J618" s="98">
        <v>46043</v>
      </c>
      <c r="K618" s="98">
        <v>46179</v>
      </c>
      <c r="L618" s="145" t="s">
        <v>288</v>
      </c>
      <c r="M618" s="145" t="s">
        <v>288</v>
      </c>
      <c r="N618" s="145" t="s">
        <v>288</v>
      </c>
      <c r="O618" s="122">
        <v>6</v>
      </c>
      <c r="P618" s="104">
        <v>3279462</v>
      </c>
      <c r="Q618" s="150">
        <v>46043</v>
      </c>
      <c r="R618" s="141">
        <v>46081</v>
      </c>
      <c r="S618" s="104">
        <v>2399606</v>
      </c>
      <c r="T618" s="101">
        <v>46082</v>
      </c>
      <c r="U618" s="101">
        <v>46112</v>
      </c>
      <c r="V618" s="104">
        <v>2399606</v>
      </c>
      <c r="W618" s="141">
        <v>46113</v>
      </c>
      <c r="X618" s="141">
        <v>46142</v>
      </c>
      <c r="Y618" s="104">
        <v>2399606</v>
      </c>
      <c r="Z618" s="141">
        <v>46143</v>
      </c>
      <c r="AA618" s="141">
        <v>46173</v>
      </c>
      <c r="AB618" s="104">
        <v>479921</v>
      </c>
      <c r="AC618" s="141">
        <v>46174</v>
      </c>
      <c r="AD618" s="235">
        <v>46179</v>
      </c>
      <c r="AE618" s="406">
        <v>799869</v>
      </c>
      <c r="AF618" s="407">
        <v>46180</v>
      </c>
      <c r="AG618" s="154">
        <v>46189</v>
      </c>
      <c r="AH618" s="151"/>
      <c r="AI618" s="139"/>
      <c r="AJ618" s="139"/>
      <c r="AK618" s="151"/>
      <c r="AL618" s="107"/>
      <c r="AM618" s="107"/>
      <c r="AN618" s="151"/>
      <c r="AO618" s="107"/>
      <c r="AP618" s="107"/>
      <c r="AQ618" s="151"/>
      <c r="AR618" s="107"/>
      <c r="AS618" s="107"/>
      <c r="AT618" s="151"/>
      <c r="AU618" s="107"/>
      <c r="AV618" s="107"/>
      <c r="AW618" s="151"/>
      <c r="AX618" s="107"/>
      <c r="AY618" s="107"/>
      <c r="AZ618" s="107"/>
      <c r="BA618" s="107"/>
      <c r="BB618" s="107"/>
      <c r="BC618" s="107"/>
      <c r="BD618" s="107"/>
      <c r="BE618" s="107"/>
      <c r="BF618" s="107"/>
      <c r="BG618" s="107"/>
      <c r="BH618" s="107"/>
      <c r="BI618" s="143" t="s">
        <v>278</v>
      </c>
      <c r="BJ618" s="139" t="s">
        <v>332</v>
      </c>
      <c r="BK618" s="143" t="s">
        <v>280</v>
      </c>
      <c r="BL618" s="122">
        <v>91</v>
      </c>
      <c r="BM618" s="141">
        <v>46043</v>
      </c>
      <c r="BN618" s="156">
        <v>2160201100</v>
      </c>
      <c r="BO618" s="139">
        <v>406</v>
      </c>
      <c r="BP618" s="141">
        <v>46043</v>
      </c>
      <c r="BQ618" s="136">
        <v>10958201</v>
      </c>
      <c r="BR618" s="408">
        <v>1</v>
      </c>
      <c r="BS618" s="409">
        <v>46178</v>
      </c>
      <c r="BT618" s="409">
        <v>46180</v>
      </c>
      <c r="BU618" s="409">
        <v>46189</v>
      </c>
      <c r="BV618" s="408" t="s">
        <v>3045</v>
      </c>
      <c r="BW618" s="408" t="s">
        <v>1086</v>
      </c>
      <c r="BX618" s="408">
        <v>1</v>
      </c>
      <c r="BY618" s="409">
        <v>46178</v>
      </c>
      <c r="BZ618" s="406">
        <v>799869</v>
      </c>
      <c r="CA618" s="139">
        <v>978</v>
      </c>
      <c r="CB618" s="154">
        <v>46178</v>
      </c>
      <c r="CC618" s="155">
        <v>13508701</v>
      </c>
      <c r="CD618" s="139">
        <v>3643</v>
      </c>
      <c r="CE618" s="154">
        <v>46188</v>
      </c>
      <c r="CF618" s="155">
        <v>799869</v>
      </c>
      <c r="CG618" s="108"/>
      <c r="CH618" s="108"/>
      <c r="CI618" s="108"/>
      <c r="CJ618" s="108"/>
      <c r="CK618" s="108"/>
      <c r="CL618" s="108"/>
      <c r="CM618" s="108"/>
      <c r="CN618" s="108"/>
      <c r="CO618" s="108"/>
      <c r="CP618" s="154">
        <v>46189</v>
      </c>
      <c r="CQ618" s="108"/>
      <c r="CR618" s="108"/>
      <c r="CS618" s="147" t="s">
        <v>744</v>
      </c>
      <c r="CT618" s="176">
        <v>53074815</v>
      </c>
      <c r="CU618" s="139">
        <v>218</v>
      </c>
      <c r="CV618" s="139" t="s">
        <v>795</v>
      </c>
      <c r="CW618" s="139">
        <v>218</v>
      </c>
      <c r="CX618" s="139" t="s">
        <v>795</v>
      </c>
      <c r="CY618" s="143">
        <v>8299</v>
      </c>
      <c r="CZ618" s="143" t="s">
        <v>290</v>
      </c>
      <c r="DA618" s="318">
        <f t="shared" si="33"/>
        <v>11758070</v>
      </c>
      <c r="DB618" s="319">
        <f t="shared" si="31"/>
        <v>0</v>
      </c>
      <c r="DC618" s="318">
        <f t="shared" si="32"/>
        <v>0</v>
      </c>
      <c r="DD618" s="107"/>
      <c r="DE618" s="107"/>
      <c r="DF618" s="107"/>
      <c r="DG618" s="107"/>
      <c r="DH618" s="107"/>
      <c r="DI618" s="107"/>
      <c r="DJ618" s="107"/>
      <c r="DK618" s="107"/>
      <c r="DL618" s="107"/>
      <c r="DM618" s="107"/>
      <c r="DN618" s="107"/>
      <c r="DO618" s="107"/>
      <c r="DP618" s="107"/>
      <c r="DQ618" s="107"/>
      <c r="DR618" s="107"/>
      <c r="DS618" s="107"/>
      <c r="DT618" s="107"/>
      <c r="DU618" s="107"/>
      <c r="DV618" s="107"/>
      <c r="DW618" s="107"/>
      <c r="DX618" s="107"/>
      <c r="DY618" s="107"/>
      <c r="DZ618" s="211" t="s">
        <v>2309</v>
      </c>
      <c r="EA618" s="207" t="s">
        <v>299</v>
      </c>
      <c r="EB618" s="154" t="e">
        <v>#N/A</v>
      </c>
      <c r="EC618" s="142" t="s">
        <v>288</v>
      </c>
    </row>
    <row r="619" spans="1:133" hidden="1" x14ac:dyDescent="0.3">
      <c r="A619" s="145" t="s">
        <v>3044</v>
      </c>
      <c r="B619" s="145" t="s">
        <v>2340</v>
      </c>
      <c r="C619" s="181">
        <v>43615366</v>
      </c>
      <c r="D619" s="145" t="s">
        <v>835</v>
      </c>
      <c r="E619" s="145" t="s">
        <v>291</v>
      </c>
      <c r="F619" s="145" t="s">
        <v>2337</v>
      </c>
      <c r="G619" s="98">
        <v>46043</v>
      </c>
      <c r="H619" s="104">
        <v>18693394</v>
      </c>
      <c r="I619" s="145" t="s">
        <v>2066</v>
      </c>
      <c r="J619" s="98">
        <v>46043</v>
      </c>
      <c r="K619" s="98">
        <v>46179</v>
      </c>
      <c r="L619" s="145" t="s">
        <v>288</v>
      </c>
      <c r="M619" s="145" t="s">
        <v>288</v>
      </c>
      <c r="N619" s="145" t="s">
        <v>288</v>
      </c>
      <c r="O619" s="122">
        <v>6</v>
      </c>
      <c r="P619" s="104">
        <v>5594373</v>
      </c>
      <c r="Q619" s="150">
        <v>46043</v>
      </c>
      <c r="R619" s="141">
        <v>46081</v>
      </c>
      <c r="S619" s="104">
        <v>4093444</v>
      </c>
      <c r="T619" s="101">
        <v>46082</v>
      </c>
      <c r="U619" s="101">
        <v>46112</v>
      </c>
      <c r="V619" s="104">
        <v>4093444</v>
      </c>
      <c r="W619" s="141">
        <v>46113</v>
      </c>
      <c r="X619" s="141">
        <v>46142</v>
      </c>
      <c r="Y619" s="104">
        <v>4093444</v>
      </c>
      <c r="Z619" s="141">
        <v>46143</v>
      </c>
      <c r="AA619" s="141">
        <v>46173</v>
      </c>
      <c r="AB619" s="104">
        <v>818689</v>
      </c>
      <c r="AC619" s="141">
        <v>46174</v>
      </c>
      <c r="AD619" s="235">
        <v>46179</v>
      </c>
      <c r="AE619" s="406">
        <v>1910274</v>
      </c>
      <c r="AF619" s="407">
        <v>46180</v>
      </c>
      <c r="AG619" s="154">
        <v>46193</v>
      </c>
      <c r="AH619" s="151"/>
      <c r="AI619" s="140"/>
      <c r="AJ619" s="140"/>
      <c r="AK619" s="151"/>
      <c r="AL619" s="107"/>
      <c r="AM619" s="107"/>
      <c r="AN619" s="151"/>
      <c r="AO619" s="107"/>
      <c r="AP619" s="107"/>
      <c r="AQ619" s="151"/>
      <c r="AR619" s="107"/>
      <c r="AS619" s="107"/>
      <c r="AT619" s="151"/>
      <c r="AU619" s="107"/>
      <c r="AV619" s="107"/>
      <c r="AW619" s="151"/>
      <c r="AX619" s="107"/>
      <c r="AY619" s="107"/>
      <c r="AZ619" s="107"/>
      <c r="BA619" s="107"/>
      <c r="BB619" s="107"/>
      <c r="BC619" s="107"/>
      <c r="BD619" s="107"/>
      <c r="BE619" s="107"/>
      <c r="BF619" s="107"/>
      <c r="BG619" s="107"/>
      <c r="BH619" s="107"/>
      <c r="BI619" s="143" t="s">
        <v>278</v>
      </c>
      <c r="BJ619" s="139" t="s">
        <v>332</v>
      </c>
      <c r="BK619" s="143" t="s">
        <v>280</v>
      </c>
      <c r="BL619" s="122">
        <v>91</v>
      </c>
      <c r="BM619" s="141">
        <v>46043</v>
      </c>
      <c r="BN619" s="156">
        <v>2160201100</v>
      </c>
      <c r="BO619" s="139">
        <v>402</v>
      </c>
      <c r="BP619" s="141">
        <v>46043</v>
      </c>
      <c r="BQ619" s="136">
        <v>18693394</v>
      </c>
      <c r="BR619" s="408">
        <v>1</v>
      </c>
      <c r="BS619" s="409">
        <v>46178</v>
      </c>
      <c r="BT619" s="409">
        <v>46180</v>
      </c>
      <c r="BU619" s="409">
        <v>46193</v>
      </c>
      <c r="BV619" s="408" t="s">
        <v>3048</v>
      </c>
      <c r="BW619" s="408" t="s">
        <v>3049</v>
      </c>
      <c r="BX619" s="408">
        <v>1</v>
      </c>
      <c r="BY619" s="409">
        <v>46178</v>
      </c>
      <c r="BZ619" s="406">
        <v>1910274</v>
      </c>
      <c r="CA619" s="139">
        <v>978</v>
      </c>
      <c r="CB619" s="154">
        <v>46178</v>
      </c>
      <c r="CC619" s="155">
        <v>13508701</v>
      </c>
      <c r="CD619" s="139">
        <v>3642</v>
      </c>
      <c r="CE619" s="154">
        <v>46192</v>
      </c>
      <c r="CF619" s="155">
        <v>1910274</v>
      </c>
      <c r="CG619" s="108"/>
      <c r="CH619" s="108"/>
      <c r="CI619" s="108"/>
      <c r="CJ619" s="108"/>
      <c r="CK619" s="108"/>
      <c r="CL619" s="108"/>
      <c r="CM619" s="108"/>
      <c r="CN619" s="108"/>
      <c r="CO619" s="108"/>
      <c r="CP619" s="154">
        <v>46193</v>
      </c>
      <c r="CQ619" s="108"/>
      <c r="CR619" s="108"/>
      <c r="CS619" s="133" t="s">
        <v>2341</v>
      </c>
      <c r="CT619" s="148">
        <v>43615366</v>
      </c>
      <c r="CU619" s="139">
        <v>204</v>
      </c>
      <c r="CV619" s="139" t="s">
        <v>759</v>
      </c>
      <c r="CW619" s="139">
        <v>204</v>
      </c>
      <c r="CX619" s="139" t="s">
        <v>759</v>
      </c>
      <c r="CY619" s="143">
        <v>7490</v>
      </c>
      <c r="CZ619" s="143" t="s">
        <v>290</v>
      </c>
      <c r="DA619" s="318">
        <f t="shared" si="33"/>
        <v>20603668</v>
      </c>
      <c r="DB619" s="319">
        <f t="shared" si="31"/>
        <v>0</v>
      </c>
      <c r="DC619" s="318">
        <f t="shared" si="32"/>
        <v>0</v>
      </c>
      <c r="DD619" s="107"/>
      <c r="DE619" s="107"/>
      <c r="DF619" s="107"/>
      <c r="DG619" s="107"/>
      <c r="DH619" s="107"/>
      <c r="DI619" s="107"/>
      <c r="DJ619" s="107"/>
      <c r="DK619" s="107"/>
      <c r="DL619" s="107"/>
      <c r="DM619" s="107"/>
      <c r="DN619" s="107"/>
      <c r="DO619" s="107"/>
      <c r="DP619" s="107"/>
      <c r="DQ619" s="107"/>
      <c r="DR619" s="107"/>
      <c r="DS619" s="107"/>
      <c r="DT619" s="107"/>
      <c r="DU619" s="107"/>
      <c r="DV619" s="107"/>
      <c r="DW619" s="107"/>
      <c r="DX619" s="107"/>
      <c r="DY619" s="107"/>
      <c r="DZ619" s="211" t="s">
        <v>2342</v>
      </c>
      <c r="EA619" s="334" t="s">
        <v>275</v>
      </c>
      <c r="EB619" s="154" t="e">
        <v>#N/A</v>
      </c>
      <c r="EC619" s="142" t="s">
        <v>288</v>
      </c>
    </row>
    <row r="620" spans="1:133" hidden="1" x14ac:dyDescent="0.3">
      <c r="A620" s="145" t="s">
        <v>3044</v>
      </c>
      <c r="B620" s="145" t="s">
        <v>2361</v>
      </c>
      <c r="C620" s="183">
        <v>8734646</v>
      </c>
      <c r="D620" s="107" t="s">
        <v>838</v>
      </c>
      <c r="E620" s="145" t="s">
        <v>291</v>
      </c>
      <c r="F620" s="145" t="s">
        <v>2344</v>
      </c>
      <c r="G620" s="98">
        <v>46043</v>
      </c>
      <c r="H620" s="104">
        <v>15470392</v>
      </c>
      <c r="I620" s="145" t="s">
        <v>2066</v>
      </c>
      <c r="J620" s="98">
        <v>46043</v>
      </c>
      <c r="K620" s="98">
        <v>46179</v>
      </c>
      <c r="L620" s="145" t="s">
        <v>288</v>
      </c>
      <c r="M620" s="145" t="s">
        <v>288</v>
      </c>
      <c r="N620" s="145" t="s">
        <v>288</v>
      </c>
      <c r="O620" s="122">
        <v>6</v>
      </c>
      <c r="P620" s="104">
        <v>4629825</v>
      </c>
      <c r="Q620" s="150">
        <v>46043</v>
      </c>
      <c r="R620" s="141">
        <v>46081</v>
      </c>
      <c r="S620" s="104">
        <v>3387677</v>
      </c>
      <c r="T620" s="101">
        <v>46082</v>
      </c>
      <c r="U620" s="101">
        <v>46112</v>
      </c>
      <c r="V620" s="104">
        <v>3387677</v>
      </c>
      <c r="W620" s="141">
        <v>46113</v>
      </c>
      <c r="X620" s="141">
        <v>46142</v>
      </c>
      <c r="Y620" s="104">
        <v>3387677</v>
      </c>
      <c r="Z620" s="141">
        <v>46143</v>
      </c>
      <c r="AA620" s="141">
        <v>46173</v>
      </c>
      <c r="AB620" s="104">
        <v>677536</v>
      </c>
      <c r="AC620" s="141">
        <v>46174</v>
      </c>
      <c r="AD620" s="235">
        <v>46179</v>
      </c>
      <c r="AE620" s="406">
        <v>1355071</v>
      </c>
      <c r="AF620" s="407">
        <v>46180</v>
      </c>
      <c r="AG620" s="154">
        <v>46191</v>
      </c>
      <c r="AH620" s="151"/>
      <c r="AI620" s="140"/>
      <c r="AJ620" s="140"/>
      <c r="AK620" s="151"/>
      <c r="AL620" s="107"/>
      <c r="AM620" s="107"/>
      <c r="AN620" s="151"/>
      <c r="AO620" s="107"/>
      <c r="AP620" s="107"/>
      <c r="AQ620" s="151"/>
      <c r="AR620" s="107"/>
      <c r="AS620" s="107"/>
      <c r="AT620" s="151"/>
      <c r="AU620" s="107"/>
      <c r="AV620" s="107"/>
      <c r="AW620" s="151"/>
      <c r="AX620" s="107"/>
      <c r="AY620" s="107"/>
      <c r="AZ620" s="107"/>
      <c r="BA620" s="107"/>
      <c r="BB620" s="107"/>
      <c r="BC620" s="107"/>
      <c r="BD620" s="107"/>
      <c r="BE620" s="107"/>
      <c r="BF620" s="107"/>
      <c r="BG620" s="107"/>
      <c r="BH620" s="107"/>
      <c r="BI620" s="143" t="s">
        <v>278</v>
      </c>
      <c r="BJ620" s="139" t="s">
        <v>332</v>
      </c>
      <c r="BK620" s="143" t="s">
        <v>280</v>
      </c>
      <c r="BL620" s="122">
        <v>91</v>
      </c>
      <c r="BM620" s="141">
        <v>46043</v>
      </c>
      <c r="BN620" s="156">
        <v>2160201100</v>
      </c>
      <c r="BO620" s="139">
        <v>367</v>
      </c>
      <c r="BP620" s="141">
        <v>46043</v>
      </c>
      <c r="BQ620" s="136">
        <v>15470392</v>
      </c>
      <c r="BR620" s="408">
        <v>1</v>
      </c>
      <c r="BS620" s="409">
        <v>46178</v>
      </c>
      <c r="BT620" s="409">
        <v>46180</v>
      </c>
      <c r="BU620" s="409">
        <v>46191</v>
      </c>
      <c r="BV620" s="408" t="s">
        <v>3050</v>
      </c>
      <c r="BW620" s="408" t="s">
        <v>3051</v>
      </c>
      <c r="BX620" s="408">
        <v>1</v>
      </c>
      <c r="BY620" s="409">
        <v>46178</v>
      </c>
      <c r="BZ620" s="406">
        <v>1355071</v>
      </c>
      <c r="CA620" s="139">
        <v>978</v>
      </c>
      <c r="CB620" s="154">
        <v>46178</v>
      </c>
      <c r="CC620" s="155">
        <v>13508701</v>
      </c>
      <c r="CD620" s="139">
        <v>3641</v>
      </c>
      <c r="CE620" s="154">
        <v>46190</v>
      </c>
      <c r="CF620" s="155">
        <v>1355071</v>
      </c>
      <c r="CG620" s="108"/>
      <c r="CH620" s="108"/>
      <c r="CI620" s="108"/>
      <c r="CJ620" s="108"/>
      <c r="CK620" s="108"/>
      <c r="CL620" s="108"/>
      <c r="CM620" s="108"/>
      <c r="CN620" s="108"/>
      <c r="CO620" s="108"/>
      <c r="CP620" s="154">
        <v>46191</v>
      </c>
      <c r="CQ620" s="108"/>
      <c r="CR620" s="108"/>
      <c r="CS620" s="147" t="s">
        <v>2345</v>
      </c>
      <c r="CT620" s="149">
        <v>8734646</v>
      </c>
      <c r="CU620" s="139">
        <v>204</v>
      </c>
      <c r="CV620" s="139" t="s">
        <v>759</v>
      </c>
      <c r="CW620" s="139">
        <v>204</v>
      </c>
      <c r="CX620" s="139" t="s">
        <v>759</v>
      </c>
      <c r="CY620" s="143">
        <v>8299</v>
      </c>
      <c r="CZ620" s="143" t="s">
        <v>290</v>
      </c>
      <c r="DA620" s="318">
        <f t="shared" si="33"/>
        <v>16825463</v>
      </c>
      <c r="DB620" s="319">
        <f t="shared" si="31"/>
        <v>0</v>
      </c>
      <c r="DC620" s="318">
        <f t="shared" si="32"/>
        <v>0</v>
      </c>
      <c r="DD620" s="107"/>
      <c r="DE620" s="107"/>
      <c r="DF620" s="107"/>
      <c r="DG620" s="107"/>
      <c r="DH620" s="107"/>
      <c r="DI620" s="107"/>
      <c r="DJ620" s="107"/>
      <c r="DK620" s="107"/>
      <c r="DL620" s="107"/>
      <c r="DM620" s="107"/>
      <c r="DN620" s="107"/>
      <c r="DO620" s="107"/>
      <c r="DP620" s="107"/>
      <c r="DQ620" s="107"/>
      <c r="DR620" s="107"/>
      <c r="DS620" s="107"/>
      <c r="DT620" s="107"/>
      <c r="DU620" s="107"/>
      <c r="DV620" s="107"/>
      <c r="DW620" s="107"/>
      <c r="DX620" s="107"/>
      <c r="DY620" s="107"/>
      <c r="DZ620" s="211" t="s">
        <v>2362</v>
      </c>
      <c r="EA620" s="334" t="s">
        <v>275</v>
      </c>
      <c r="EB620" s="154" t="e">
        <v>#N/A</v>
      </c>
      <c r="EC620" s="142" t="s">
        <v>288</v>
      </c>
    </row>
    <row r="621" spans="1:133" hidden="1" x14ac:dyDescent="0.3">
      <c r="A621" s="145" t="s">
        <v>3052</v>
      </c>
      <c r="B621" s="145" t="s">
        <v>2404</v>
      </c>
      <c r="C621" s="181">
        <v>82389505</v>
      </c>
      <c r="D621" s="184" t="s">
        <v>1023</v>
      </c>
      <c r="E621" s="145" t="s">
        <v>292</v>
      </c>
      <c r="F621" s="145" t="s">
        <v>2395</v>
      </c>
      <c r="G621" s="98">
        <v>46043</v>
      </c>
      <c r="H621" s="104">
        <v>15470392</v>
      </c>
      <c r="I621" s="145" t="s">
        <v>2066</v>
      </c>
      <c r="J621" s="98">
        <v>46043</v>
      </c>
      <c r="K621" s="98">
        <v>46179</v>
      </c>
      <c r="L621" s="145" t="s">
        <v>288</v>
      </c>
      <c r="M621" s="145" t="s">
        <v>288</v>
      </c>
      <c r="N621" s="145" t="s">
        <v>288</v>
      </c>
      <c r="O621" s="122">
        <v>6</v>
      </c>
      <c r="P621" s="104">
        <v>4629825</v>
      </c>
      <c r="Q621" s="150">
        <v>46043</v>
      </c>
      <c r="R621" s="141">
        <v>46081</v>
      </c>
      <c r="S621" s="104">
        <v>3387677</v>
      </c>
      <c r="T621" s="101">
        <v>46082</v>
      </c>
      <c r="U621" s="101">
        <v>46112</v>
      </c>
      <c r="V621" s="104">
        <v>3387677</v>
      </c>
      <c r="W621" s="141">
        <v>46113</v>
      </c>
      <c r="X621" s="141">
        <v>46142</v>
      </c>
      <c r="Y621" s="104">
        <v>3387677</v>
      </c>
      <c r="Z621" s="141">
        <v>46143</v>
      </c>
      <c r="AA621" s="141">
        <v>46173</v>
      </c>
      <c r="AB621" s="104">
        <v>677536</v>
      </c>
      <c r="AC621" s="141">
        <v>46174</v>
      </c>
      <c r="AD621" s="235">
        <v>46179</v>
      </c>
      <c r="AE621" s="406">
        <v>1580916</v>
      </c>
      <c r="AF621" s="407">
        <v>46180</v>
      </c>
      <c r="AG621" s="154">
        <v>46193</v>
      </c>
      <c r="AH621" s="151"/>
      <c r="AI621" s="122"/>
      <c r="AJ621" s="122"/>
      <c r="AK621" s="151"/>
      <c r="AL621" s="107"/>
      <c r="AM621" s="107"/>
      <c r="AN621" s="151"/>
      <c r="AO621" s="107"/>
      <c r="AP621" s="107"/>
      <c r="AQ621" s="151"/>
      <c r="AR621" s="107"/>
      <c r="AS621" s="107"/>
      <c r="AT621" s="151"/>
      <c r="AU621" s="107"/>
      <c r="AV621" s="107"/>
      <c r="AW621" s="151"/>
      <c r="AX621" s="107"/>
      <c r="AY621" s="107"/>
      <c r="AZ621" s="107"/>
      <c r="BA621" s="107"/>
      <c r="BB621" s="107"/>
      <c r="BC621" s="107"/>
      <c r="BD621" s="107"/>
      <c r="BE621" s="107"/>
      <c r="BF621" s="107"/>
      <c r="BG621" s="107"/>
      <c r="BH621" s="107"/>
      <c r="BI621" s="143" t="s">
        <v>278</v>
      </c>
      <c r="BJ621" s="139" t="s">
        <v>332</v>
      </c>
      <c r="BK621" s="143" t="s">
        <v>280</v>
      </c>
      <c r="BL621" s="122">
        <v>91</v>
      </c>
      <c r="BM621" s="141">
        <v>46043</v>
      </c>
      <c r="BN621" s="156">
        <v>2160201100</v>
      </c>
      <c r="BO621" s="139">
        <v>410</v>
      </c>
      <c r="BP621" s="141">
        <v>46043</v>
      </c>
      <c r="BQ621" s="136">
        <v>15470392</v>
      </c>
      <c r="BR621" s="408">
        <v>1</v>
      </c>
      <c r="BS621" s="409">
        <v>46178</v>
      </c>
      <c r="BT621" s="409">
        <v>46180</v>
      </c>
      <c r="BU621" s="409">
        <v>46193</v>
      </c>
      <c r="BV621" s="408" t="s">
        <v>3048</v>
      </c>
      <c r="BW621" s="408" t="s">
        <v>3049</v>
      </c>
      <c r="BX621" s="408">
        <v>1</v>
      </c>
      <c r="BY621" s="409">
        <v>46178</v>
      </c>
      <c r="BZ621" s="406">
        <v>1580916</v>
      </c>
      <c r="CA621" s="139">
        <v>978</v>
      </c>
      <c r="CB621" s="154">
        <v>46178</v>
      </c>
      <c r="CC621" s="155">
        <v>13508701</v>
      </c>
      <c r="CD621" s="139">
        <v>3640</v>
      </c>
      <c r="CE621" s="154">
        <v>46208</v>
      </c>
      <c r="CF621" s="155">
        <v>3387677</v>
      </c>
      <c r="CG621" s="108"/>
      <c r="CH621" s="108"/>
      <c r="CI621" s="108"/>
      <c r="CJ621" s="108"/>
      <c r="CK621" s="108"/>
      <c r="CL621" s="108"/>
      <c r="CM621" s="108"/>
      <c r="CN621" s="108"/>
      <c r="CO621" s="108"/>
      <c r="CP621" s="154">
        <v>46193</v>
      </c>
      <c r="CQ621" s="108"/>
      <c r="CR621" s="108"/>
      <c r="CS621" s="159" t="s">
        <v>2396</v>
      </c>
      <c r="CT621" s="148">
        <v>82389505</v>
      </c>
      <c r="CU621" s="139">
        <v>204</v>
      </c>
      <c r="CV621" s="139" t="s">
        <v>759</v>
      </c>
      <c r="CW621" s="139">
        <v>204</v>
      </c>
      <c r="CX621" s="139" t="s">
        <v>759</v>
      </c>
      <c r="CY621" s="143">
        <v>8559</v>
      </c>
      <c r="CZ621" s="143" t="s">
        <v>809</v>
      </c>
      <c r="DA621" s="318">
        <f t="shared" si="33"/>
        <v>17051308</v>
      </c>
      <c r="DB621" s="319">
        <f t="shared" si="31"/>
        <v>0</v>
      </c>
      <c r="DC621" s="412">
        <f t="shared" si="32"/>
        <v>1806761</v>
      </c>
      <c r="DD621" s="107"/>
      <c r="DE621" s="107"/>
      <c r="DF621" s="107"/>
      <c r="DG621" s="107"/>
      <c r="DH621" s="107"/>
      <c r="DI621" s="107"/>
      <c r="DJ621" s="107"/>
      <c r="DK621" s="107"/>
      <c r="DL621" s="107"/>
      <c r="DM621" s="107"/>
      <c r="DN621" s="107"/>
      <c r="DO621" s="107"/>
      <c r="DP621" s="107"/>
      <c r="DQ621" s="107"/>
      <c r="DR621" s="107"/>
      <c r="DS621" s="107"/>
      <c r="DT621" s="107"/>
      <c r="DU621" s="107"/>
      <c r="DV621" s="107"/>
      <c r="DW621" s="107"/>
      <c r="DX621" s="107"/>
      <c r="DY621" s="107"/>
      <c r="DZ621" s="211" t="s">
        <v>2405</v>
      </c>
      <c r="EA621" s="334" t="s">
        <v>275</v>
      </c>
      <c r="EB621" s="154" t="e">
        <v>#N/A</v>
      </c>
      <c r="EC621" s="142" t="s">
        <v>288</v>
      </c>
    </row>
    <row r="622" spans="1:133" hidden="1" x14ac:dyDescent="0.3">
      <c r="A622" s="145" t="s">
        <v>3044</v>
      </c>
      <c r="B622" s="145" t="s">
        <v>2477</v>
      </c>
      <c r="C622" s="183">
        <v>1121863902</v>
      </c>
      <c r="D622" s="107" t="s">
        <v>904</v>
      </c>
      <c r="E622" s="145" t="s">
        <v>292</v>
      </c>
      <c r="F622" s="107" t="s">
        <v>2478</v>
      </c>
      <c r="G622" s="98">
        <v>46043</v>
      </c>
      <c r="H622" s="104">
        <v>11758069</v>
      </c>
      <c r="I622" s="145" t="s">
        <v>1086</v>
      </c>
      <c r="J622" s="98">
        <v>46043</v>
      </c>
      <c r="K622" s="98">
        <v>46189</v>
      </c>
      <c r="L622" s="145" t="s">
        <v>288</v>
      </c>
      <c r="M622" s="145" t="s">
        <v>288</v>
      </c>
      <c r="N622" s="145" t="s">
        <v>288</v>
      </c>
      <c r="O622" s="122">
        <v>7</v>
      </c>
      <c r="P622" s="104">
        <v>3279462</v>
      </c>
      <c r="Q622" s="150">
        <v>46043</v>
      </c>
      <c r="R622" s="141">
        <v>46081</v>
      </c>
      <c r="S622" s="104">
        <v>2399606</v>
      </c>
      <c r="T622" s="101">
        <v>46082</v>
      </c>
      <c r="U622" s="101">
        <v>46112</v>
      </c>
      <c r="V622" s="104">
        <v>2399606</v>
      </c>
      <c r="W622" s="141">
        <v>46113</v>
      </c>
      <c r="X622" s="141">
        <v>46142</v>
      </c>
      <c r="Y622" s="104">
        <v>2399606</v>
      </c>
      <c r="Z622" s="141">
        <v>46143</v>
      </c>
      <c r="AA622" s="141">
        <v>46173</v>
      </c>
      <c r="AB622" s="104">
        <v>1279789</v>
      </c>
      <c r="AC622" s="141">
        <v>46174</v>
      </c>
      <c r="AD622" s="235">
        <v>46189</v>
      </c>
      <c r="AE622" s="406">
        <v>1119816</v>
      </c>
      <c r="AF622" s="407">
        <v>46190</v>
      </c>
      <c r="AG622" s="154">
        <v>46203</v>
      </c>
      <c r="AH622" s="151">
        <v>1279790</v>
      </c>
      <c r="AI622" s="154">
        <v>46204</v>
      </c>
      <c r="AJ622" s="154">
        <v>46219</v>
      </c>
      <c r="AK622" s="151"/>
      <c r="AL622" s="107"/>
      <c r="AM622" s="107"/>
      <c r="AN622" s="151"/>
      <c r="AO622" s="107"/>
      <c r="AP622" s="107"/>
      <c r="AQ622" s="151"/>
      <c r="AR622" s="107"/>
      <c r="AS622" s="107"/>
      <c r="AT622" s="151"/>
      <c r="AU622" s="107"/>
      <c r="AV622" s="107"/>
      <c r="AW622" s="151"/>
      <c r="AX622" s="107"/>
      <c r="AY622" s="107"/>
      <c r="AZ622" s="107"/>
      <c r="BA622" s="107"/>
      <c r="BB622" s="107"/>
      <c r="BC622" s="107"/>
      <c r="BD622" s="107"/>
      <c r="BE622" s="107"/>
      <c r="BF622" s="107"/>
      <c r="BG622" s="107"/>
      <c r="BH622" s="107"/>
      <c r="BI622" s="138" t="s">
        <v>275</v>
      </c>
      <c r="BJ622" s="138" t="s">
        <v>283</v>
      </c>
      <c r="BK622" s="138" t="s">
        <v>276</v>
      </c>
      <c r="BL622" s="122">
        <v>81</v>
      </c>
      <c r="BM622" s="141">
        <v>46043.695810185185</v>
      </c>
      <c r="BN622" s="156">
        <v>217178413</v>
      </c>
      <c r="BO622" s="139">
        <v>325</v>
      </c>
      <c r="BP622" s="141">
        <v>46043</v>
      </c>
      <c r="BQ622" s="136">
        <v>11758069</v>
      </c>
      <c r="BR622" s="408">
        <v>1</v>
      </c>
      <c r="BS622" s="409">
        <v>46178</v>
      </c>
      <c r="BT622" s="409">
        <v>46190</v>
      </c>
      <c r="BU622" s="409">
        <v>46219</v>
      </c>
      <c r="BV622" s="408" t="s">
        <v>3056</v>
      </c>
      <c r="BW622" s="408" t="s">
        <v>3053</v>
      </c>
      <c r="BX622" s="408">
        <v>1</v>
      </c>
      <c r="BY622" s="409">
        <v>46178</v>
      </c>
      <c r="BZ622" s="406">
        <v>2399606</v>
      </c>
      <c r="CA622" s="139">
        <v>976</v>
      </c>
      <c r="CB622" s="154">
        <v>46178</v>
      </c>
      <c r="CC622" s="155">
        <v>9598424</v>
      </c>
      <c r="CD622" s="139">
        <v>3615</v>
      </c>
      <c r="CE622" s="154">
        <v>46208</v>
      </c>
      <c r="CF622" s="155">
        <v>2399606</v>
      </c>
      <c r="CG622" s="108"/>
      <c r="CH622" s="108"/>
      <c r="CI622" s="108"/>
      <c r="CJ622" s="108"/>
      <c r="CK622" s="108"/>
      <c r="CL622" s="108"/>
      <c r="CM622" s="108"/>
      <c r="CN622" s="108"/>
      <c r="CO622" s="108"/>
      <c r="CP622" s="154">
        <v>46219</v>
      </c>
      <c r="CQ622" s="108"/>
      <c r="CR622" s="108"/>
      <c r="CS622" s="133" t="s">
        <v>2479</v>
      </c>
      <c r="CT622" s="149">
        <v>1121863902</v>
      </c>
      <c r="CU622" s="139">
        <v>500</v>
      </c>
      <c r="CV622" s="139" t="s">
        <v>2008</v>
      </c>
      <c r="CW622" s="139">
        <v>500</v>
      </c>
      <c r="CX622" s="139" t="s">
        <v>2008</v>
      </c>
      <c r="CY622" s="143">
        <v>8299</v>
      </c>
      <c r="CZ622" s="143" t="s">
        <v>290</v>
      </c>
      <c r="DA622" s="318">
        <f t="shared" si="33"/>
        <v>14157675</v>
      </c>
      <c r="DB622" s="319">
        <f t="shared" si="31"/>
        <v>0</v>
      </c>
      <c r="DC622" s="318">
        <f t="shared" si="32"/>
        <v>0</v>
      </c>
      <c r="DD622" s="107"/>
      <c r="DE622" s="107"/>
      <c r="DF622" s="107"/>
      <c r="DG622" s="107"/>
      <c r="DH622" s="107"/>
      <c r="DI622" s="107"/>
      <c r="DJ622" s="107"/>
      <c r="DK622" s="107"/>
      <c r="DL622" s="107"/>
      <c r="DM622" s="107"/>
      <c r="DN622" s="107"/>
      <c r="DO622" s="107"/>
      <c r="DP622" s="107"/>
      <c r="DQ622" s="107"/>
      <c r="DR622" s="107"/>
      <c r="DS622" s="107"/>
      <c r="DT622" s="107"/>
      <c r="DU622" s="107"/>
      <c r="DV622" s="107"/>
      <c r="DW622" s="107"/>
      <c r="DX622" s="107"/>
      <c r="DY622" s="107"/>
      <c r="DZ622" s="140" t="s">
        <v>2480</v>
      </c>
      <c r="EA622" s="160"/>
      <c r="EB622" s="154" t="e">
        <v>#N/A</v>
      </c>
      <c r="EC622" s="142" t="s">
        <v>288</v>
      </c>
    </row>
    <row r="623" spans="1:133" hidden="1" x14ac:dyDescent="0.3">
      <c r="A623" s="145" t="s">
        <v>3044</v>
      </c>
      <c r="B623" s="145" t="s">
        <v>2500</v>
      </c>
      <c r="C623" s="181">
        <v>40411349</v>
      </c>
      <c r="D623" s="145" t="s">
        <v>1016</v>
      </c>
      <c r="E623" s="145" t="s">
        <v>292</v>
      </c>
      <c r="F623" s="107" t="s">
        <v>2501</v>
      </c>
      <c r="G623" s="98">
        <v>46043</v>
      </c>
      <c r="H623" s="104">
        <v>11758069</v>
      </c>
      <c r="I623" s="145" t="s">
        <v>1086</v>
      </c>
      <c r="J623" s="98">
        <v>46043</v>
      </c>
      <c r="K623" s="98">
        <v>46189</v>
      </c>
      <c r="L623" s="145" t="s">
        <v>288</v>
      </c>
      <c r="M623" s="145" t="s">
        <v>288</v>
      </c>
      <c r="N623" s="145" t="s">
        <v>288</v>
      </c>
      <c r="O623" s="122">
        <v>7</v>
      </c>
      <c r="P623" s="104">
        <v>3279462</v>
      </c>
      <c r="Q623" s="150">
        <v>46043</v>
      </c>
      <c r="R623" s="141">
        <v>46081</v>
      </c>
      <c r="S623" s="104">
        <v>2399606</v>
      </c>
      <c r="T623" s="101">
        <v>46082</v>
      </c>
      <c r="U623" s="101">
        <v>46112</v>
      </c>
      <c r="V623" s="104">
        <v>2399606</v>
      </c>
      <c r="W623" s="141">
        <v>46113</v>
      </c>
      <c r="X623" s="141">
        <v>46142</v>
      </c>
      <c r="Y623" s="104">
        <v>2399606</v>
      </c>
      <c r="Z623" s="141">
        <v>46143</v>
      </c>
      <c r="AA623" s="141">
        <v>46173</v>
      </c>
      <c r="AB623" s="104">
        <v>1279789</v>
      </c>
      <c r="AC623" s="141">
        <v>46174</v>
      </c>
      <c r="AD623" s="235">
        <v>46189</v>
      </c>
      <c r="AE623" s="406">
        <v>1119816</v>
      </c>
      <c r="AF623" s="407">
        <v>46190</v>
      </c>
      <c r="AG623" s="154">
        <v>46203</v>
      </c>
      <c r="AH623" s="151">
        <v>1279790</v>
      </c>
      <c r="AI623" s="154">
        <v>46204</v>
      </c>
      <c r="AJ623" s="154">
        <v>46219</v>
      </c>
      <c r="AK623" s="151"/>
      <c r="AL623" s="107"/>
      <c r="AM623" s="107"/>
      <c r="AN623" s="151"/>
      <c r="AO623" s="107"/>
      <c r="AP623" s="107"/>
      <c r="AQ623" s="151"/>
      <c r="AR623" s="107"/>
      <c r="AS623" s="107"/>
      <c r="AT623" s="151"/>
      <c r="AU623" s="107"/>
      <c r="AV623" s="107"/>
      <c r="AW623" s="151"/>
      <c r="AX623" s="107"/>
      <c r="AY623" s="107"/>
      <c r="AZ623" s="107"/>
      <c r="BA623" s="107"/>
      <c r="BB623" s="107"/>
      <c r="BC623" s="107"/>
      <c r="BD623" s="107"/>
      <c r="BE623" s="107"/>
      <c r="BF623" s="107"/>
      <c r="BG623" s="107"/>
      <c r="BH623" s="107"/>
      <c r="BI623" s="138" t="s">
        <v>275</v>
      </c>
      <c r="BJ623" s="138" t="s">
        <v>283</v>
      </c>
      <c r="BK623" s="138" t="s">
        <v>276</v>
      </c>
      <c r="BL623" s="122">
        <v>81</v>
      </c>
      <c r="BM623" s="141">
        <v>46043.695810185185</v>
      </c>
      <c r="BN623" s="156">
        <v>217178413</v>
      </c>
      <c r="BO623" s="139">
        <v>330</v>
      </c>
      <c r="BP623" s="141">
        <v>46043</v>
      </c>
      <c r="BQ623" s="136">
        <v>11758069</v>
      </c>
      <c r="BR623" s="408">
        <v>1</v>
      </c>
      <c r="BS623" s="409">
        <v>46178</v>
      </c>
      <c r="BT623" s="409">
        <v>46190</v>
      </c>
      <c r="BU623" s="409">
        <v>46219</v>
      </c>
      <c r="BV623" s="408" t="s">
        <v>3056</v>
      </c>
      <c r="BW623" s="408" t="s">
        <v>3053</v>
      </c>
      <c r="BX623" s="408">
        <v>1</v>
      </c>
      <c r="BY623" s="409">
        <v>46178</v>
      </c>
      <c r="BZ623" s="406">
        <v>2399606</v>
      </c>
      <c r="CA623" s="139">
        <v>976</v>
      </c>
      <c r="CB623" s="154">
        <v>46178</v>
      </c>
      <c r="CC623" s="155">
        <v>9598424</v>
      </c>
      <c r="CD623" s="139">
        <v>3616</v>
      </c>
      <c r="CE623" s="154">
        <v>46208</v>
      </c>
      <c r="CF623" s="155">
        <v>2399606</v>
      </c>
      <c r="CG623" s="108"/>
      <c r="CH623" s="108"/>
      <c r="CI623" s="108"/>
      <c r="CJ623" s="108"/>
      <c r="CK623" s="108"/>
      <c r="CL623" s="108"/>
      <c r="CM623" s="108"/>
      <c r="CN623" s="108"/>
      <c r="CO623" s="108"/>
      <c r="CP623" s="154">
        <v>46219</v>
      </c>
      <c r="CQ623" s="108"/>
      <c r="CR623" s="108"/>
      <c r="CS623" s="133" t="s">
        <v>2479</v>
      </c>
      <c r="CT623" s="149">
        <v>40411349</v>
      </c>
      <c r="CU623" s="139">
        <v>500</v>
      </c>
      <c r="CV623" s="139" t="s">
        <v>2008</v>
      </c>
      <c r="CW623" s="139">
        <v>500</v>
      </c>
      <c r="CX623" s="139" t="s">
        <v>2008</v>
      </c>
      <c r="CY623" s="143">
        <v>4761</v>
      </c>
      <c r="CZ623" s="143" t="s">
        <v>290</v>
      </c>
      <c r="DA623" s="318">
        <f t="shared" si="33"/>
        <v>14157675</v>
      </c>
      <c r="DB623" s="319">
        <f t="shared" si="31"/>
        <v>0</v>
      </c>
      <c r="DC623" s="318">
        <f t="shared" si="32"/>
        <v>0</v>
      </c>
      <c r="DD623" s="107"/>
      <c r="DE623" s="107"/>
      <c r="DF623" s="107"/>
      <c r="DG623" s="107"/>
      <c r="DH623" s="107"/>
      <c r="DI623" s="107"/>
      <c r="DJ623" s="107"/>
      <c r="DK623" s="107"/>
      <c r="DL623" s="107"/>
      <c r="DM623" s="107"/>
      <c r="DN623" s="107"/>
      <c r="DO623" s="107"/>
      <c r="DP623" s="107"/>
      <c r="DQ623" s="107"/>
      <c r="DR623" s="107"/>
      <c r="DS623" s="107"/>
      <c r="DT623" s="107"/>
      <c r="DU623" s="107"/>
      <c r="DV623" s="107"/>
      <c r="DW623" s="107"/>
      <c r="DX623" s="107"/>
      <c r="DY623" s="107"/>
      <c r="DZ623" s="140" t="s">
        <v>2502</v>
      </c>
      <c r="EA623" s="160"/>
      <c r="EB623" s="154" t="e">
        <v>#N/A</v>
      </c>
      <c r="EC623" s="142" t="s">
        <v>288</v>
      </c>
    </row>
    <row r="624" spans="1:133" hidden="1" x14ac:dyDescent="0.3">
      <c r="A624" s="145" t="s">
        <v>3044</v>
      </c>
      <c r="B624" s="145" t="s">
        <v>2503</v>
      </c>
      <c r="C624" s="181">
        <v>1121901554</v>
      </c>
      <c r="D624" s="145" t="s">
        <v>1022</v>
      </c>
      <c r="E624" s="145" t="s">
        <v>292</v>
      </c>
      <c r="F624" s="107" t="s">
        <v>2504</v>
      </c>
      <c r="G624" s="98">
        <v>46043</v>
      </c>
      <c r="H624" s="104">
        <v>11758069</v>
      </c>
      <c r="I624" s="145" t="s">
        <v>1086</v>
      </c>
      <c r="J624" s="98">
        <v>46043</v>
      </c>
      <c r="K624" s="98">
        <v>46189</v>
      </c>
      <c r="L624" s="145" t="s">
        <v>288</v>
      </c>
      <c r="M624" s="145" t="s">
        <v>288</v>
      </c>
      <c r="N624" s="145" t="s">
        <v>288</v>
      </c>
      <c r="O624" s="122">
        <v>7</v>
      </c>
      <c r="P624" s="104">
        <v>3279462</v>
      </c>
      <c r="Q624" s="150">
        <v>46043</v>
      </c>
      <c r="R624" s="141">
        <v>46081</v>
      </c>
      <c r="S624" s="104">
        <v>2399606</v>
      </c>
      <c r="T624" s="101">
        <v>46082</v>
      </c>
      <c r="U624" s="101">
        <v>46112</v>
      </c>
      <c r="V624" s="104">
        <v>2399606</v>
      </c>
      <c r="W624" s="141">
        <v>46113</v>
      </c>
      <c r="X624" s="141">
        <v>46142</v>
      </c>
      <c r="Y624" s="104">
        <v>2399606</v>
      </c>
      <c r="Z624" s="141">
        <v>46143</v>
      </c>
      <c r="AA624" s="141">
        <v>46173</v>
      </c>
      <c r="AB624" s="104">
        <v>1279789</v>
      </c>
      <c r="AC624" s="141">
        <v>46174</v>
      </c>
      <c r="AD624" s="235">
        <v>46189</v>
      </c>
      <c r="AE624" s="406">
        <v>1119816</v>
      </c>
      <c r="AF624" s="407">
        <v>46190</v>
      </c>
      <c r="AG624" s="154">
        <v>46203</v>
      </c>
      <c r="AH624" s="151">
        <v>1279790</v>
      </c>
      <c r="AI624" s="154">
        <v>46204</v>
      </c>
      <c r="AJ624" s="154">
        <v>46219</v>
      </c>
      <c r="AK624" s="151"/>
      <c r="AL624" s="107"/>
      <c r="AM624" s="107"/>
      <c r="AN624" s="151"/>
      <c r="AO624" s="107"/>
      <c r="AP624" s="107"/>
      <c r="AQ624" s="151"/>
      <c r="AR624" s="107"/>
      <c r="AS624" s="107"/>
      <c r="AT624" s="151"/>
      <c r="AU624" s="107"/>
      <c r="AV624" s="107"/>
      <c r="AW624" s="151"/>
      <c r="AX624" s="107"/>
      <c r="AY624" s="107"/>
      <c r="AZ624" s="107"/>
      <c r="BA624" s="107"/>
      <c r="BB624" s="107"/>
      <c r="BC624" s="107"/>
      <c r="BD624" s="107"/>
      <c r="BE624" s="107"/>
      <c r="BF624" s="107"/>
      <c r="BG624" s="107"/>
      <c r="BH624" s="107"/>
      <c r="BI624" s="138" t="s">
        <v>275</v>
      </c>
      <c r="BJ624" s="138" t="s">
        <v>283</v>
      </c>
      <c r="BK624" s="138" t="s">
        <v>276</v>
      </c>
      <c r="BL624" s="122">
        <v>81</v>
      </c>
      <c r="BM624" s="141">
        <v>46043.695810185185</v>
      </c>
      <c r="BN624" s="156">
        <v>217178413</v>
      </c>
      <c r="BO624" s="139">
        <v>331</v>
      </c>
      <c r="BP624" s="141">
        <v>46043</v>
      </c>
      <c r="BQ624" s="136">
        <v>11758069</v>
      </c>
      <c r="BR624" s="408">
        <v>1</v>
      </c>
      <c r="BS624" s="409">
        <v>46178</v>
      </c>
      <c r="BT624" s="409">
        <v>46190</v>
      </c>
      <c r="BU624" s="409">
        <v>46219</v>
      </c>
      <c r="BV624" s="408" t="s">
        <v>3056</v>
      </c>
      <c r="BW624" s="408" t="s">
        <v>3053</v>
      </c>
      <c r="BX624" s="408">
        <v>1</v>
      </c>
      <c r="BY624" s="409">
        <v>46178</v>
      </c>
      <c r="BZ624" s="406">
        <v>2399606</v>
      </c>
      <c r="CA624" s="139">
        <v>976</v>
      </c>
      <c r="CB624" s="154">
        <v>46178</v>
      </c>
      <c r="CC624" s="155">
        <v>9598424</v>
      </c>
      <c r="CD624" s="139">
        <v>3617</v>
      </c>
      <c r="CE624" s="154">
        <v>46208</v>
      </c>
      <c r="CF624" s="155">
        <v>2399606</v>
      </c>
      <c r="CG624" s="108"/>
      <c r="CH624" s="108"/>
      <c r="CI624" s="108"/>
      <c r="CJ624" s="108"/>
      <c r="CK624" s="108"/>
      <c r="CL624" s="108"/>
      <c r="CM624" s="108"/>
      <c r="CN624" s="108"/>
      <c r="CO624" s="108"/>
      <c r="CP624" s="154">
        <v>46219</v>
      </c>
      <c r="CQ624" s="108"/>
      <c r="CR624" s="108"/>
      <c r="CS624" s="133" t="s">
        <v>2505</v>
      </c>
      <c r="CT624" s="148">
        <v>1121901554</v>
      </c>
      <c r="CU624" s="139">
        <v>500</v>
      </c>
      <c r="CV624" s="139" t="s">
        <v>2008</v>
      </c>
      <c r="CW624" s="139">
        <v>500</v>
      </c>
      <c r="CX624" s="139" t="s">
        <v>2008</v>
      </c>
      <c r="CY624" s="143">
        <v>8299</v>
      </c>
      <c r="CZ624" s="143" t="s">
        <v>290</v>
      </c>
      <c r="DA624" s="318">
        <f t="shared" si="33"/>
        <v>14157675</v>
      </c>
      <c r="DB624" s="319">
        <f t="shared" si="31"/>
        <v>0</v>
      </c>
      <c r="DC624" s="318">
        <f t="shared" si="32"/>
        <v>0</v>
      </c>
      <c r="DD624" s="107"/>
      <c r="DE624" s="107"/>
      <c r="DF624" s="107"/>
      <c r="DG624" s="107"/>
      <c r="DH624" s="107"/>
      <c r="DI624" s="107"/>
      <c r="DJ624" s="107"/>
      <c r="DK624" s="107"/>
      <c r="DL624" s="107"/>
      <c r="DM624" s="107"/>
      <c r="DN624" s="107"/>
      <c r="DO624" s="107"/>
      <c r="DP624" s="107"/>
      <c r="DQ624" s="107"/>
      <c r="DR624" s="107"/>
      <c r="DS624" s="107"/>
      <c r="DT624" s="107"/>
      <c r="DU624" s="107"/>
      <c r="DV624" s="107"/>
      <c r="DW624" s="107"/>
      <c r="DX624" s="107"/>
      <c r="DY624" s="107"/>
      <c r="DZ624" s="140" t="s">
        <v>2506</v>
      </c>
      <c r="EA624" s="207"/>
      <c r="EB624" s="154" t="e">
        <v>#N/A</v>
      </c>
      <c r="EC624" s="142" t="s">
        <v>288</v>
      </c>
    </row>
    <row r="625" spans="1:133" hidden="1" x14ac:dyDescent="0.3">
      <c r="A625" s="145" t="s">
        <v>3044</v>
      </c>
      <c r="B625" s="145" t="s">
        <v>2516</v>
      </c>
      <c r="C625" s="181">
        <v>1121832614</v>
      </c>
      <c r="D625" s="145" t="s">
        <v>1119</v>
      </c>
      <c r="E625" s="145" t="s">
        <v>292</v>
      </c>
      <c r="F625" s="145" t="s">
        <v>2517</v>
      </c>
      <c r="G625" s="98">
        <v>46043</v>
      </c>
      <c r="H625" s="104">
        <v>11758069</v>
      </c>
      <c r="I625" s="145" t="s">
        <v>1086</v>
      </c>
      <c r="J625" s="98">
        <v>46043</v>
      </c>
      <c r="K625" s="98">
        <v>46189</v>
      </c>
      <c r="L625" s="145" t="s">
        <v>288</v>
      </c>
      <c r="M625" s="145" t="s">
        <v>288</v>
      </c>
      <c r="N625" s="145" t="s">
        <v>288</v>
      </c>
      <c r="O625" s="122">
        <v>7</v>
      </c>
      <c r="P625" s="104">
        <v>3279462</v>
      </c>
      <c r="Q625" s="150">
        <v>46043</v>
      </c>
      <c r="R625" s="141">
        <v>46081</v>
      </c>
      <c r="S625" s="104">
        <v>2399606</v>
      </c>
      <c r="T625" s="101">
        <v>46082</v>
      </c>
      <c r="U625" s="101">
        <v>46112</v>
      </c>
      <c r="V625" s="104">
        <v>2399606</v>
      </c>
      <c r="W625" s="141">
        <v>46113</v>
      </c>
      <c r="X625" s="141">
        <v>46142</v>
      </c>
      <c r="Y625" s="104">
        <v>2399606</v>
      </c>
      <c r="Z625" s="141">
        <v>46143</v>
      </c>
      <c r="AA625" s="141">
        <v>46173</v>
      </c>
      <c r="AB625" s="104">
        <v>1279789</v>
      </c>
      <c r="AC625" s="141">
        <v>46174</v>
      </c>
      <c r="AD625" s="235">
        <v>46189</v>
      </c>
      <c r="AE625" s="406">
        <v>1119816</v>
      </c>
      <c r="AF625" s="407">
        <v>46190</v>
      </c>
      <c r="AG625" s="154">
        <v>46203</v>
      </c>
      <c r="AH625" s="151">
        <v>1279790</v>
      </c>
      <c r="AI625" s="154">
        <v>46204</v>
      </c>
      <c r="AJ625" s="154">
        <v>46219</v>
      </c>
      <c r="AK625" s="151"/>
      <c r="AL625" s="107"/>
      <c r="AM625" s="107"/>
      <c r="AN625" s="151"/>
      <c r="AO625" s="107"/>
      <c r="AP625" s="107"/>
      <c r="AQ625" s="151"/>
      <c r="AR625" s="107"/>
      <c r="AS625" s="107"/>
      <c r="AT625" s="151"/>
      <c r="AU625" s="107"/>
      <c r="AV625" s="107"/>
      <c r="AW625" s="151"/>
      <c r="AX625" s="107"/>
      <c r="AY625" s="107"/>
      <c r="AZ625" s="107"/>
      <c r="BA625" s="107"/>
      <c r="BB625" s="107"/>
      <c r="BC625" s="107"/>
      <c r="BD625" s="107"/>
      <c r="BE625" s="107"/>
      <c r="BF625" s="107"/>
      <c r="BG625" s="107"/>
      <c r="BH625" s="107"/>
      <c r="BI625" s="138" t="s">
        <v>275</v>
      </c>
      <c r="BJ625" s="138" t="s">
        <v>283</v>
      </c>
      <c r="BK625" s="138" t="s">
        <v>276</v>
      </c>
      <c r="BL625" s="122">
        <v>81</v>
      </c>
      <c r="BM625" s="141">
        <v>46043.695810185185</v>
      </c>
      <c r="BN625" s="156">
        <v>217178413</v>
      </c>
      <c r="BO625" s="139">
        <v>335</v>
      </c>
      <c r="BP625" s="141">
        <v>46043</v>
      </c>
      <c r="BQ625" s="136">
        <v>11758069</v>
      </c>
      <c r="BR625" s="408">
        <v>1</v>
      </c>
      <c r="BS625" s="409">
        <v>46178</v>
      </c>
      <c r="BT625" s="409">
        <v>46190</v>
      </c>
      <c r="BU625" s="409">
        <v>46219</v>
      </c>
      <c r="BV625" s="408" t="s">
        <v>3056</v>
      </c>
      <c r="BW625" s="408" t="s">
        <v>3053</v>
      </c>
      <c r="BX625" s="408">
        <v>1</v>
      </c>
      <c r="BY625" s="409">
        <v>46178</v>
      </c>
      <c r="BZ625" s="406">
        <v>2399606</v>
      </c>
      <c r="CA625" s="139">
        <v>976</v>
      </c>
      <c r="CB625" s="154">
        <v>46178</v>
      </c>
      <c r="CC625" s="155">
        <v>9598424</v>
      </c>
      <c r="CD625" s="139">
        <v>3618</v>
      </c>
      <c r="CE625" s="154">
        <v>46208</v>
      </c>
      <c r="CF625" s="155">
        <v>2399606</v>
      </c>
      <c r="CG625" s="108"/>
      <c r="CH625" s="108"/>
      <c r="CI625" s="108"/>
      <c r="CJ625" s="108"/>
      <c r="CK625" s="108"/>
      <c r="CL625" s="108"/>
      <c r="CM625" s="108"/>
      <c r="CN625" s="108"/>
      <c r="CO625" s="108"/>
      <c r="CP625" s="154">
        <v>46219</v>
      </c>
      <c r="CQ625" s="108"/>
      <c r="CR625" s="108"/>
      <c r="CS625" s="133" t="s">
        <v>2479</v>
      </c>
      <c r="CT625" s="148">
        <v>1121832614.2</v>
      </c>
      <c r="CU625" s="139">
        <v>500</v>
      </c>
      <c r="CV625" s="139" t="s">
        <v>2008</v>
      </c>
      <c r="CW625" s="139">
        <v>500</v>
      </c>
      <c r="CX625" s="139" t="s">
        <v>2008</v>
      </c>
      <c r="CY625" s="143">
        <v>8299</v>
      </c>
      <c r="CZ625" s="143" t="s">
        <v>290</v>
      </c>
      <c r="DA625" s="318">
        <f t="shared" si="33"/>
        <v>14157675</v>
      </c>
      <c r="DB625" s="319">
        <f t="shared" si="31"/>
        <v>0</v>
      </c>
      <c r="DC625" s="318">
        <f t="shared" si="32"/>
        <v>0</v>
      </c>
      <c r="DD625" s="107"/>
      <c r="DE625" s="107"/>
      <c r="DF625" s="107"/>
      <c r="DG625" s="107"/>
      <c r="DH625" s="107"/>
      <c r="DI625" s="107"/>
      <c r="DJ625" s="107"/>
      <c r="DK625" s="107"/>
      <c r="DL625" s="107"/>
      <c r="DM625" s="107"/>
      <c r="DN625" s="107"/>
      <c r="DO625" s="107"/>
      <c r="DP625" s="107"/>
      <c r="DQ625" s="107"/>
      <c r="DR625" s="107"/>
      <c r="DS625" s="107"/>
      <c r="DT625" s="107"/>
      <c r="DU625" s="107"/>
      <c r="DV625" s="107"/>
      <c r="DW625" s="107"/>
      <c r="DX625" s="107"/>
      <c r="DY625" s="107"/>
      <c r="DZ625" s="140" t="s">
        <v>2518</v>
      </c>
      <c r="EA625" s="160"/>
      <c r="EB625" s="154" t="e">
        <v>#N/A</v>
      </c>
      <c r="EC625" s="142" t="s">
        <v>288</v>
      </c>
    </row>
    <row r="626" spans="1:133" hidden="1" x14ac:dyDescent="0.3">
      <c r="A626" s="145" t="s">
        <v>3044</v>
      </c>
      <c r="B626" s="186" t="s">
        <v>2644</v>
      </c>
      <c r="C626" s="243">
        <v>1192775332</v>
      </c>
      <c r="D626" s="186" t="s">
        <v>2645</v>
      </c>
      <c r="E626" s="186" t="s">
        <v>291</v>
      </c>
      <c r="F626" s="186" t="s">
        <v>960</v>
      </c>
      <c r="G626" s="187">
        <v>46051</v>
      </c>
      <c r="H626" s="340">
        <v>12993228</v>
      </c>
      <c r="I626" s="186" t="s">
        <v>2629</v>
      </c>
      <c r="J626" s="187">
        <v>46051</v>
      </c>
      <c r="K626" s="187">
        <v>46179</v>
      </c>
      <c r="L626" s="186" t="s">
        <v>288</v>
      </c>
      <c r="M626" s="186" t="s">
        <v>288</v>
      </c>
      <c r="N626" s="186" t="s">
        <v>288</v>
      </c>
      <c r="O626" s="122">
        <v>6</v>
      </c>
      <c r="P626" s="104">
        <v>3323849</v>
      </c>
      <c r="Q626" s="150">
        <v>46051</v>
      </c>
      <c r="R626" s="141">
        <v>46081</v>
      </c>
      <c r="S626" s="104">
        <v>3021681</v>
      </c>
      <c r="T626" s="101">
        <v>46082</v>
      </c>
      <c r="U626" s="101">
        <v>46112</v>
      </c>
      <c r="V626" s="104">
        <v>3021681</v>
      </c>
      <c r="W626" s="141">
        <v>46113</v>
      </c>
      <c r="X626" s="141">
        <v>46142</v>
      </c>
      <c r="Y626" s="104">
        <v>3021681</v>
      </c>
      <c r="Z626" s="141">
        <v>46143</v>
      </c>
      <c r="AA626" s="141">
        <v>46173</v>
      </c>
      <c r="AB626" s="104">
        <v>604336</v>
      </c>
      <c r="AC626" s="141">
        <v>46174</v>
      </c>
      <c r="AD626" s="235">
        <v>46179</v>
      </c>
      <c r="AE626" s="406">
        <v>1007227</v>
      </c>
      <c r="AF626" s="407">
        <v>46180</v>
      </c>
      <c r="AG626" s="154">
        <v>46189</v>
      </c>
      <c r="AH626" s="191"/>
      <c r="AI626" s="139"/>
      <c r="AJ626" s="139"/>
      <c r="AK626" s="104"/>
      <c r="AL626" s="151"/>
      <c r="AM626" s="151"/>
      <c r="AN626" s="104"/>
      <c r="AO626" s="122"/>
      <c r="AP626" s="122"/>
      <c r="AQ626" s="104"/>
      <c r="AR626" s="122"/>
      <c r="AS626" s="122"/>
      <c r="AT626" s="102"/>
      <c r="AU626" s="122"/>
      <c r="AV626" s="122"/>
      <c r="BI626" s="143" t="s">
        <v>278</v>
      </c>
      <c r="BJ626" s="139" t="s">
        <v>332</v>
      </c>
      <c r="BK626" s="143" t="s">
        <v>280</v>
      </c>
      <c r="BL626" s="122">
        <v>211</v>
      </c>
      <c r="BM626" s="141">
        <v>46051</v>
      </c>
      <c r="BN626" s="156">
        <v>340533542</v>
      </c>
      <c r="BO626" s="139">
        <v>656</v>
      </c>
      <c r="BP626" s="141">
        <v>46051</v>
      </c>
      <c r="BQ626" s="136">
        <v>12993228</v>
      </c>
      <c r="BR626" s="408">
        <v>1</v>
      </c>
      <c r="BS626" s="409">
        <v>46178</v>
      </c>
      <c r="BT626" s="409">
        <v>46180</v>
      </c>
      <c r="BU626" s="409">
        <v>46189</v>
      </c>
      <c r="BV626" s="408" t="s">
        <v>3045</v>
      </c>
      <c r="BW626" s="408" t="s">
        <v>2624</v>
      </c>
      <c r="BX626" s="408">
        <v>1</v>
      </c>
      <c r="BY626" s="409">
        <v>46178</v>
      </c>
      <c r="BZ626" s="406">
        <v>1007227</v>
      </c>
      <c r="CA626" s="139">
        <v>978</v>
      </c>
      <c r="CB626" s="154">
        <v>46178</v>
      </c>
      <c r="CC626" s="155">
        <v>13508701</v>
      </c>
      <c r="CD626" s="139">
        <v>3639</v>
      </c>
      <c r="CE626" s="154">
        <v>46188</v>
      </c>
      <c r="CF626" s="155">
        <v>1007227</v>
      </c>
      <c r="CP626" s="154">
        <v>46189</v>
      </c>
      <c r="CS626" s="147" t="s">
        <v>2646</v>
      </c>
      <c r="CT626" s="148">
        <v>1192775332</v>
      </c>
      <c r="CU626" s="139">
        <v>205</v>
      </c>
      <c r="CV626" s="139" t="s">
        <v>1056</v>
      </c>
      <c r="CW626" s="139">
        <v>205</v>
      </c>
      <c r="CX626" s="139" t="s">
        <v>1056</v>
      </c>
      <c r="CY626" s="143">
        <v>7500</v>
      </c>
      <c r="CZ626" s="143" t="s">
        <v>290</v>
      </c>
      <c r="DA626" s="318">
        <f t="shared" si="33"/>
        <v>14000455</v>
      </c>
      <c r="DB626" s="319">
        <f t="shared" si="31"/>
        <v>0</v>
      </c>
      <c r="DC626" s="318">
        <f t="shared" si="32"/>
        <v>0</v>
      </c>
      <c r="DZ626" s="281" t="s">
        <v>2647</v>
      </c>
      <c r="EA626" s="207" t="s">
        <v>271</v>
      </c>
      <c r="EB626" s="154" t="e">
        <v>#N/A</v>
      </c>
      <c r="EC626" s="142" t="s">
        <v>288</v>
      </c>
    </row>
    <row r="627" spans="1:133" s="303" customFormat="1" hidden="1" x14ac:dyDescent="0.3">
      <c r="A627" s="380" t="s">
        <v>3054</v>
      </c>
      <c r="B627" s="145" t="s">
        <v>3018</v>
      </c>
      <c r="C627" s="363">
        <v>1121953520</v>
      </c>
      <c r="D627" s="274" t="s">
        <v>3019</v>
      </c>
      <c r="E627" s="256" t="s">
        <v>292</v>
      </c>
      <c r="F627" s="256" t="s">
        <v>1103</v>
      </c>
      <c r="G627" s="364">
        <v>46097</v>
      </c>
      <c r="H627" s="258">
        <v>6478936</v>
      </c>
      <c r="I627" s="256" t="s">
        <v>3020</v>
      </c>
      <c r="J627" s="364">
        <v>46097</v>
      </c>
      <c r="K627" s="364">
        <v>46179</v>
      </c>
      <c r="L627" s="256" t="s">
        <v>288</v>
      </c>
      <c r="M627" s="256" t="s">
        <v>288</v>
      </c>
      <c r="N627" s="256" t="s">
        <v>288</v>
      </c>
      <c r="O627" s="257">
        <v>4</v>
      </c>
      <c r="P627" s="258">
        <v>3599409</v>
      </c>
      <c r="Q627" s="260">
        <v>46097</v>
      </c>
      <c r="R627" s="260">
        <v>46142</v>
      </c>
      <c r="S627" s="258">
        <v>2399606</v>
      </c>
      <c r="T627" s="260">
        <v>46143</v>
      </c>
      <c r="U627" s="260">
        <v>46173</v>
      </c>
      <c r="V627" s="258">
        <v>479921</v>
      </c>
      <c r="W627" s="260">
        <v>46174</v>
      </c>
      <c r="X627" s="260">
        <v>46179</v>
      </c>
      <c r="Y627" s="406">
        <v>799869</v>
      </c>
      <c r="Z627" s="407">
        <v>46180</v>
      </c>
      <c r="AA627" s="154">
        <v>46189</v>
      </c>
      <c r="AB627" s="258"/>
      <c r="AC627" s="260"/>
      <c r="AD627" s="410"/>
      <c r="AE627" s="406"/>
      <c r="AF627" s="407"/>
      <c r="AG627" s="154"/>
      <c r="AH627" s="262"/>
      <c r="AI627" s="257"/>
      <c r="AJ627" s="257"/>
      <c r="AK627" s="262"/>
      <c r="AL627" s="255"/>
      <c r="AM627" s="255"/>
      <c r="AN627" s="262"/>
      <c r="AO627" s="255"/>
      <c r="AP627" s="255"/>
      <c r="AQ627" s="262"/>
      <c r="AR627" s="255"/>
      <c r="AS627" s="255"/>
      <c r="AT627" s="262"/>
      <c r="AU627" s="255"/>
      <c r="AV627" s="255"/>
      <c r="AW627" s="262"/>
      <c r="AX627" s="255"/>
      <c r="AY627" s="255"/>
      <c r="AZ627" s="255"/>
      <c r="BA627" s="255"/>
      <c r="BB627" s="255"/>
      <c r="BC627" s="255"/>
      <c r="BD627" s="255"/>
      <c r="BE627" s="255"/>
      <c r="BF627" s="255"/>
      <c r="BG627" s="255"/>
      <c r="BH627" s="255"/>
      <c r="BI627" s="369" t="s">
        <v>278</v>
      </c>
      <c r="BJ627" s="265" t="s">
        <v>332</v>
      </c>
      <c r="BK627" s="369" t="s">
        <v>280</v>
      </c>
      <c r="BL627" s="257">
        <v>91</v>
      </c>
      <c r="BM627" s="260">
        <v>46043</v>
      </c>
      <c r="BN627" s="264">
        <v>2160201100</v>
      </c>
      <c r="BO627" s="265">
        <v>2576</v>
      </c>
      <c r="BP627" s="260">
        <v>46097</v>
      </c>
      <c r="BQ627" s="411">
        <v>6478936</v>
      </c>
      <c r="BR627" s="408">
        <v>1</v>
      </c>
      <c r="BS627" s="409">
        <v>46178</v>
      </c>
      <c r="BT627" s="409">
        <v>46180</v>
      </c>
      <c r="BU627" s="409">
        <v>46189</v>
      </c>
      <c r="BV627" s="408" t="s">
        <v>3045</v>
      </c>
      <c r="BW627" s="408" t="s">
        <v>3055</v>
      </c>
      <c r="BX627" s="408">
        <v>1</v>
      </c>
      <c r="BY627" s="409">
        <v>46178</v>
      </c>
      <c r="BZ627" s="406">
        <v>799869</v>
      </c>
      <c r="CA627" s="139">
        <v>978</v>
      </c>
      <c r="CB627" s="154">
        <v>46178</v>
      </c>
      <c r="CC627" s="155">
        <v>13508701</v>
      </c>
      <c r="CD627" s="139">
        <v>3638</v>
      </c>
      <c r="CE627" s="154">
        <v>46188</v>
      </c>
      <c r="CF627" s="155">
        <v>799869</v>
      </c>
      <c r="CG627" s="270"/>
      <c r="CH627" s="270"/>
      <c r="CI627" s="270"/>
      <c r="CJ627" s="270"/>
      <c r="CK627" s="270"/>
      <c r="CL627" s="270"/>
      <c r="CM627" s="270"/>
      <c r="CN627" s="270"/>
      <c r="CO627" s="270"/>
      <c r="CP627" s="154">
        <v>46189</v>
      </c>
      <c r="CQ627" s="276">
        <v>1</v>
      </c>
      <c r="CR627" s="268">
        <v>46097</v>
      </c>
      <c r="CS627" s="271" t="s">
        <v>934</v>
      </c>
      <c r="CT627" s="368">
        <v>1121953520</v>
      </c>
      <c r="CU627" s="265">
        <v>205</v>
      </c>
      <c r="CV627" s="265" t="s">
        <v>1115</v>
      </c>
      <c r="CW627" s="139">
        <v>205</v>
      </c>
      <c r="CX627" s="139" t="s">
        <v>1115</v>
      </c>
      <c r="CY627" s="369">
        <v>7490</v>
      </c>
      <c r="CZ627" s="369" t="s">
        <v>290</v>
      </c>
      <c r="DA627" s="272">
        <f t="shared" si="33"/>
        <v>7278805</v>
      </c>
      <c r="DB627" s="273">
        <f t="shared" si="31"/>
        <v>0</v>
      </c>
      <c r="DC627" s="272">
        <f t="shared" si="32"/>
        <v>0</v>
      </c>
      <c r="DD627" s="255"/>
      <c r="DE627" s="255"/>
      <c r="DF627" s="255"/>
      <c r="DG627" s="255"/>
      <c r="DH627" s="255"/>
      <c r="DI627" s="255"/>
      <c r="DJ627" s="255"/>
      <c r="DK627" s="255"/>
      <c r="DL627" s="255"/>
      <c r="DM627" s="255"/>
      <c r="DN627" s="255"/>
      <c r="DO627" s="255"/>
      <c r="DP627" s="255"/>
      <c r="DQ627" s="255"/>
      <c r="DR627" s="255"/>
      <c r="DS627" s="255"/>
      <c r="DT627" s="255"/>
      <c r="DU627" s="255"/>
      <c r="DV627" s="255"/>
      <c r="DW627" s="255"/>
      <c r="DX627" s="255"/>
      <c r="DY627" s="255"/>
      <c r="DZ627" s="381" t="s">
        <v>3021</v>
      </c>
      <c r="EA627" s="379" t="s">
        <v>271</v>
      </c>
      <c r="EB627" s="154" t="e">
        <v>#N/A</v>
      </c>
      <c r="EC627" s="142" t="s">
        <v>288</v>
      </c>
    </row>
    <row r="628" spans="1:133" x14ac:dyDescent="0.3">
      <c r="A628" s="145"/>
      <c r="B628" s="145"/>
      <c r="C628" s="181"/>
      <c r="D628" s="145"/>
      <c r="E628" s="145"/>
      <c r="F628" s="145"/>
      <c r="G628" s="98"/>
      <c r="H628" s="104"/>
      <c r="I628" s="145"/>
      <c r="J628" s="98"/>
      <c r="K628" s="98"/>
      <c r="L628" s="145"/>
      <c r="M628" s="145"/>
      <c r="N628" s="145"/>
      <c r="O628" s="122"/>
      <c r="P628" s="104"/>
      <c r="Q628" s="150"/>
      <c r="R628" s="141"/>
      <c r="S628" s="104"/>
      <c r="T628" s="141"/>
      <c r="U628" s="141"/>
      <c r="V628" s="104"/>
      <c r="W628" s="141"/>
      <c r="X628" s="141"/>
      <c r="Y628" s="104"/>
      <c r="Z628" s="141"/>
      <c r="AA628" s="141"/>
      <c r="AB628" s="104"/>
      <c r="AC628" s="141"/>
      <c r="AD628" s="141"/>
      <c r="AE628" s="102"/>
      <c r="AF628" s="141"/>
      <c r="AG628" s="141"/>
      <c r="AH628" s="102"/>
      <c r="AI628" s="141"/>
      <c r="AJ628" s="141"/>
      <c r="BI628" s="139"/>
      <c r="BJ628" s="139"/>
      <c r="BK628" s="139"/>
      <c r="BL628" s="122"/>
      <c r="BM628" s="141"/>
      <c r="BN628" s="156"/>
      <c r="BO628" s="139"/>
      <c r="BP628" s="141"/>
      <c r="BQ628" s="153"/>
      <c r="CS628" s="147"/>
      <c r="CT628" s="148"/>
      <c r="CU628" s="139"/>
      <c r="CV628" s="139"/>
      <c r="CY628" s="143"/>
      <c r="CZ628" s="143"/>
      <c r="DA628" s="151"/>
      <c r="DB628" s="164"/>
      <c r="DC628" s="151"/>
      <c r="DZ628" s="211"/>
      <c r="EA628" s="107"/>
    </row>
    <row r="629" spans="1:133" x14ac:dyDescent="0.3">
      <c r="A629" s="145"/>
      <c r="B629" s="145"/>
      <c r="C629" s="181"/>
      <c r="D629" s="145"/>
      <c r="E629" s="145"/>
      <c r="F629" s="145"/>
      <c r="G629" s="98"/>
      <c r="H629" s="104"/>
      <c r="I629" s="145"/>
      <c r="J629" s="98"/>
      <c r="K629" s="98"/>
      <c r="L629" s="145"/>
      <c r="M629" s="145"/>
      <c r="N629" s="145"/>
      <c r="O629" s="122"/>
      <c r="P629" s="104"/>
      <c r="Q629" s="150"/>
      <c r="R629" s="141"/>
      <c r="S629" s="104"/>
      <c r="T629" s="141"/>
      <c r="U629" s="141"/>
      <c r="V629" s="104"/>
      <c r="W629" s="141"/>
      <c r="X629" s="141"/>
      <c r="Y629" s="104"/>
      <c r="Z629" s="141"/>
      <c r="AA629" s="141"/>
      <c r="AB629" s="104"/>
      <c r="AC629" s="141"/>
      <c r="AD629" s="141"/>
      <c r="AE629" s="102"/>
      <c r="AF629" s="141"/>
      <c r="AG629" s="141"/>
      <c r="AH629" s="102"/>
      <c r="AI629" s="141"/>
      <c r="AJ629" s="141"/>
      <c r="BI629" s="139"/>
      <c r="BJ629" s="139"/>
      <c r="BK629" s="139"/>
      <c r="BL629" s="122"/>
      <c r="BM629" s="141"/>
      <c r="BN629" s="156"/>
      <c r="BO629" s="139"/>
      <c r="BP629" s="141"/>
      <c r="BQ629" s="153"/>
      <c r="CS629" s="147"/>
      <c r="CT629" s="148"/>
      <c r="CU629" s="139"/>
      <c r="CV629" s="139"/>
      <c r="CY629" s="143"/>
      <c r="CZ629" s="143"/>
      <c r="DA629" s="151"/>
      <c r="DB629" s="164"/>
      <c r="DC629" s="151"/>
      <c r="DZ629" s="211"/>
      <c r="EA629" s="107"/>
    </row>
    <row r="630" spans="1:133" x14ac:dyDescent="0.3">
      <c r="A630" s="201"/>
      <c r="B630" s="145"/>
      <c r="C630" s="192"/>
      <c r="D630" s="201"/>
      <c r="E630" s="192"/>
      <c r="F630" s="192"/>
      <c r="G630" s="192"/>
      <c r="H630" s="204"/>
      <c r="I630" s="192"/>
      <c r="J630" s="192"/>
      <c r="K630" s="192"/>
      <c r="L630" s="192"/>
      <c r="M630" s="192"/>
      <c r="N630" s="192"/>
      <c r="O630" s="140"/>
      <c r="P630" s="145"/>
      <c r="Q630" s="140"/>
      <c r="R630" s="140"/>
      <c r="S630" s="145"/>
      <c r="T630" s="140"/>
      <c r="U630" s="140"/>
      <c r="V630" s="145"/>
      <c r="W630" s="140"/>
      <c r="X630" s="140"/>
      <c r="Y630" s="145"/>
      <c r="Z630" s="140"/>
      <c r="AA630" s="140"/>
      <c r="AB630" s="145"/>
      <c r="AC630" s="140"/>
      <c r="AD630" s="140"/>
      <c r="AE630" s="145"/>
      <c r="AF630" s="140"/>
      <c r="AG630" s="140"/>
      <c r="BI630" s="140"/>
      <c r="BJ630" s="140"/>
      <c r="BK630" s="140"/>
      <c r="BL630" s="140"/>
      <c r="BM630" s="140"/>
      <c r="BN630" s="140"/>
      <c r="BO630" s="140"/>
      <c r="BP630" s="140"/>
      <c r="BQ630" s="140"/>
      <c r="CS630" s="133"/>
      <c r="CT630" s="140"/>
      <c r="CU630" s="140"/>
      <c r="CV630" s="140"/>
      <c r="CY630" s="140"/>
      <c r="CZ630" s="140"/>
      <c r="DA630" s="151"/>
      <c r="DB630" s="164"/>
      <c r="DC630" s="151"/>
      <c r="DZ630" s="206"/>
      <c r="EA630" s="107"/>
    </row>
    <row r="631" spans="1:133" x14ac:dyDescent="0.3">
      <c r="A631" s="201"/>
      <c r="B631" s="145"/>
      <c r="C631" s="192"/>
      <c r="D631" s="201"/>
      <c r="E631" s="192"/>
      <c r="F631" s="192"/>
      <c r="G631" s="192"/>
      <c r="H631" s="204"/>
      <c r="I631" s="192"/>
      <c r="J631" s="192"/>
      <c r="K631" s="192"/>
      <c r="L631" s="192"/>
      <c r="M631" s="192"/>
      <c r="N631" s="192"/>
      <c r="O631" s="140"/>
      <c r="P631" s="145"/>
      <c r="Q631" s="140"/>
      <c r="R631" s="140"/>
      <c r="S631" s="145"/>
      <c r="T631" s="140"/>
      <c r="U631" s="140"/>
      <c r="V631" s="145"/>
      <c r="W631" s="140"/>
      <c r="X631" s="140"/>
      <c r="Y631" s="145"/>
      <c r="Z631" s="140"/>
      <c r="AA631" s="140"/>
      <c r="AB631" s="145"/>
      <c r="AC631" s="140"/>
      <c r="AD631" s="140"/>
      <c r="AE631" s="145"/>
      <c r="AF631" s="140"/>
      <c r="AG631" s="140"/>
      <c r="BI631" s="140"/>
      <c r="BJ631" s="140"/>
      <c r="BK631" s="140"/>
      <c r="BL631" s="140"/>
      <c r="BM631" s="140"/>
      <c r="BN631" s="140"/>
      <c r="BO631" s="140"/>
      <c r="BP631" s="140"/>
      <c r="BQ631" s="140"/>
      <c r="CS631" s="133"/>
      <c r="CT631" s="140"/>
      <c r="CU631" s="140"/>
      <c r="CV631" s="140"/>
      <c r="CY631" s="140"/>
      <c r="CZ631" s="140"/>
      <c r="DA631" s="151"/>
      <c r="DB631" s="164"/>
      <c r="DC631" s="151"/>
      <c r="DZ631" s="206"/>
      <c r="EA631" s="107"/>
    </row>
    <row r="632" spans="1:133" x14ac:dyDescent="0.3">
      <c r="A632" s="201"/>
      <c r="B632" s="145"/>
      <c r="C632" s="192"/>
      <c r="D632" s="201"/>
      <c r="E632" s="192"/>
      <c r="F632" s="192"/>
      <c r="G632" s="192"/>
      <c r="H632" s="204"/>
      <c r="I632" s="192"/>
      <c r="J632" s="192"/>
      <c r="K632" s="192"/>
      <c r="L632" s="192"/>
      <c r="M632" s="192"/>
      <c r="N632" s="192"/>
      <c r="O632" s="140"/>
      <c r="P632" s="145"/>
      <c r="Q632" s="140"/>
      <c r="R632" s="140"/>
      <c r="S632" s="145"/>
      <c r="T632" s="140"/>
      <c r="U632" s="140"/>
      <c r="V632" s="145"/>
      <c r="W632" s="140"/>
      <c r="X632" s="140"/>
      <c r="Y632" s="145"/>
      <c r="Z632" s="140"/>
      <c r="AA632" s="140"/>
      <c r="AB632" s="145"/>
      <c r="AC632" s="140"/>
      <c r="AD632" s="140"/>
      <c r="AE632" s="145"/>
      <c r="AF632" s="140"/>
      <c r="AG632" s="140"/>
      <c r="BI632" s="140"/>
      <c r="BJ632" s="140"/>
      <c r="BK632" s="140"/>
      <c r="BL632" s="140"/>
      <c r="BM632" s="140"/>
      <c r="BN632" s="140"/>
      <c r="BO632" s="140"/>
      <c r="BP632" s="140"/>
      <c r="BQ632" s="140"/>
      <c r="CS632" s="133"/>
      <c r="CT632" s="140"/>
      <c r="CU632" s="140"/>
      <c r="CV632" s="140"/>
      <c r="CY632" s="140"/>
      <c r="CZ632" s="140"/>
      <c r="DA632" s="151"/>
      <c r="DB632" s="164"/>
      <c r="DC632" s="151"/>
      <c r="DZ632" s="206"/>
      <c r="EA632" s="107"/>
    </row>
    <row r="633" spans="1:133" x14ac:dyDescent="0.3">
      <c r="A633" s="201"/>
      <c r="B633" s="145"/>
      <c r="C633" s="192"/>
      <c r="D633" s="201"/>
      <c r="E633" s="192"/>
      <c r="F633" s="192"/>
      <c r="G633" s="192"/>
      <c r="H633" s="204"/>
      <c r="I633" s="192"/>
      <c r="J633" s="192"/>
      <c r="K633" s="192"/>
      <c r="L633" s="192"/>
      <c r="M633" s="192"/>
      <c r="N633" s="192"/>
      <c r="O633" s="140"/>
      <c r="P633" s="145"/>
      <c r="Q633" s="140"/>
      <c r="R633" s="140"/>
      <c r="S633" s="145"/>
      <c r="T633" s="140"/>
      <c r="U633" s="140"/>
      <c r="V633" s="145"/>
      <c r="W633" s="140"/>
      <c r="X633" s="140"/>
      <c r="Y633" s="145"/>
      <c r="Z633" s="140"/>
      <c r="AA633" s="140"/>
      <c r="AB633" s="145"/>
      <c r="AC633" s="140"/>
      <c r="AD633" s="140"/>
      <c r="AE633" s="145"/>
      <c r="AF633" s="140"/>
      <c r="AG633" s="140"/>
      <c r="BI633" s="140"/>
      <c r="BJ633" s="140"/>
      <c r="BK633" s="140"/>
      <c r="BL633" s="140"/>
      <c r="BM633" s="140"/>
      <c r="BN633" s="140"/>
      <c r="BO633" s="140"/>
      <c r="BP633" s="140"/>
      <c r="BQ633" s="140"/>
      <c r="CS633" s="133"/>
      <c r="CT633" s="140"/>
      <c r="CU633" s="140"/>
      <c r="CV633" s="140"/>
      <c r="CY633" s="140"/>
      <c r="CZ633" s="140"/>
      <c r="DA633" s="151"/>
      <c r="DB633" s="164"/>
      <c r="DC633" s="151"/>
      <c r="DZ633" s="206"/>
      <c r="EA633" s="107"/>
    </row>
    <row r="634" spans="1:133" x14ac:dyDescent="0.3">
      <c r="A634" s="201"/>
      <c r="B634" s="145"/>
      <c r="C634" s="192"/>
      <c r="D634" s="201"/>
      <c r="E634" s="192"/>
      <c r="F634" s="192"/>
      <c r="G634" s="192"/>
      <c r="H634" s="204"/>
      <c r="I634" s="192"/>
      <c r="J634" s="192"/>
      <c r="K634" s="192"/>
      <c r="L634" s="192"/>
      <c r="M634" s="192"/>
      <c r="N634" s="192"/>
      <c r="O634" s="140"/>
      <c r="P634" s="145"/>
      <c r="Q634" s="140"/>
      <c r="R634" s="140"/>
      <c r="S634" s="145"/>
      <c r="T634" s="140"/>
      <c r="U634" s="140"/>
      <c r="V634" s="145"/>
      <c r="W634" s="140"/>
      <c r="X634" s="140"/>
      <c r="Y634" s="145"/>
      <c r="Z634" s="140"/>
      <c r="AA634" s="140"/>
      <c r="AB634" s="145"/>
      <c r="AC634" s="140"/>
      <c r="AD634" s="140"/>
      <c r="AE634" s="145"/>
      <c r="AF634" s="140"/>
      <c r="AG634" s="140"/>
      <c r="BI634" s="140"/>
      <c r="BJ634" s="140"/>
      <c r="BK634" s="140"/>
      <c r="BL634" s="140"/>
      <c r="BM634" s="140"/>
      <c r="BN634" s="140"/>
      <c r="BO634" s="140"/>
      <c r="BP634" s="140"/>
      <c r="BQ634" s="140"/>
      <c r="CS634" s="133"/>
      <c r="CT634" s="140"/>
      <c r="CU634" s="140"/>
      <c r="CV634" s="140"/>
      <c r="CY634" s="140"/>
      <c r="CZ634" s="140"/>
      <c r="DA634" s="151"/>
      <c r="DB634" s="164"/>
      <c r="DC634" s="151"/>
      <c r="DZ634" s="206"/>
      <c r="EA634" s="107"/>
    </row>
    <row r="635" spans="1:133" x14ac:dyDescent="0.3">
      <c r="A635" s="201"/>
      <c r="B635" s="145"/>
      <c r="C635" s="192"/>
      <c r="D635" s="201"/>
      <c r="E635" s="192"/>
      <c r="F635" s="192"/>
      <c r="G635" s="192"/>
      <c r="H635" s="204"/>
      <c r="I635" s="192"/>
      <c r="J635" s="192"/>
      <c r="K635" s="192"/>
      <c r="L635" s="192"/>
      <c r="M635" s="192"/>
      <c r="N635" s="192"/>
      <c r="O635" s="140"/>
      <c r="P635" s="145"/>
      <c r="Q635" s="140"/>
      <c r="R635" s="140"/>
      <c r="S635" s="145"/>
      <c r="T635" s="140"/>
      <c r="U635" s="140"/>
      <c r="V635" s="145"/>
      <c r="W635" s="140"/>
      <c r="X635" s="140"/>
      <c r="Y635" s="145"/>
      <c r="Z635" s="140"/>
      <c r="AA635" s="140"/>
      <c r="AB635" s="145"/>
      <c r="AC635" s="140"/>
      <c r="AD635" s="140"/>
      <c r="AE635" s="145"/>
      <c r="AF635" s="140"/>
      <c r="AG635" s="140"/>
      <c r="BI635" s="140"/>
      <c r="BJ635" s="140"/>
      <c r="BK635" s="140"/>
      <c r="BL635" s="140"/>
      <c r="BM635" s="140"/>
      <c r="BN635" s="140"/>
      <c r="BO635" s="140"/>
      <c r="BP635" s="140"/>
      <c r="BQ635" s="140"/>
      <c r="CS635" s="133"/>
      <c r="CT635" s="140"/>
      <c r="CU635" s="140"/>
      <c r="CV635" s="140"/>
      <c r="CY635" s="140"/>
      <c r="CZ635" s="140"/>
      <c r="DA635" s="151"/>
      <c r="DB635" s="164"/>
      <c r="DC635" s="151"/>
      <c r="DZ635" s="206"/>
      <c r="EA635" s="107"/>
    </row>
    <row r="636" spans="1:133" x14ac:dyDescent="0.3">
      <c r="A636" s="201"/>
      <c r="B636" s="145"/>
      <c r="C636" s="192"/>
      <c r="D636" s="201"/>
      <c r="E636" s="192"/>
      <c r="F636" s="192"/>
      <c r="G636" s="192"/>
      <c r="H636" s="204"/>
      <c r="I636" s="192"/>
      <c r="J636" s="192"/>
      <c r="K636" s="192"/>
      <c r="L636" s="192"/>
      <c r="M636" s="192"/>
      <c r="N636" s="192"/>
      <c r="O636" s="140"/>
      <c r="P636" s="145"/>
      <c r="Q636" s="140"/>
      <c r="R636" s="140"/>
      <c r="S636" s="145"/>
      <c r="T636" s="140"/>
      <c r="U636" s="140"/>
      <c r="V636" s="145"/>
      <c r="W636" s="140"/>
      <c r="X636" s="140"/>
      <c r="Y636" s="145"/>
      <c r="Z636" s="140"/>
      <c r="AA636" s="140"/>
      <c r="AB636" s="145"/>
      <c r="AC636" s="140"/>
      <c r="AD636" s="140"/>
      <c r="AE636" s="145"/>
      <c r="AF636" s="140"/>
      <c r="AG636" s="140"/>
      <c r="BI636" s="140"/>
      <c r="BJ636" s="140"/>
      <c r="BK636" s="140"/>
      <c r="BL636" s="140"/>
      <c r="BM636" s="140"/>
      <c r="BN636" s="140"/>
      <c r="BO636" s="140"/>
      <c r="BP636" s="140"/>
      <c r="BQ636" s="140"/>
      <c r="CS636" s="133"/>
      <c r="CT636" s="140"/>
      <c r="CU636" s="140"/>
      <c r="CV636" s="140"/>
      <c r="CY636" s="140"/>
      <c r="CZ636" s="140"/>
      <c r="DA636" s="151"/>
      <c r="DB636" s="164"/>
      <c r="DC636" s="151"/>
      <c r="DZ636" s="206"/>
      <c r="EA636" s="107"/>
    </row>
    <row r="637" spans="1:133" x14ac:dyDescent="0.3">
      <c r="A637" s="201"/>
      <c r="B637" s="145"/>
      <c r="C637" s="192"/>
      <c r="D637" s="201"/>
      <c r="E637" s="192"/>
      <c r="F637" s="192"/>
      <c r="G637" s="192"/>
      <c r="H637" s="204"/>
      <c r="I637" s="192"/>
      <c r="J637" s="192"/>
      <c r="K637" s="192"/>
      <c r="L637" s="192"/>
      <c r="M637" s="192"/>
      <c r="N637" s="192"/>
      <c r="O637" s="140"/>
      <c r="P637" s="145"/>
      <c r="Q637" s="140"/>
      <c r="R637" s="140"/>
      <c r="S637" s="145"/>
      <c r="T637" s="140"/>
      <c r="U637" s="140"/>
      <c r="V637" s="145"/>
      <c r="W637" s="140"/>
      <c r="X637" s="140"/>
      <c r="Y637" s="145"/>
      <c r="Z637" s="140"/>
      <c r="AA637" s="140"/>
      <c r="AB637" s="145"/>
      <c r="AC637" s="140"/>
      <c r="AD637" s="140"/>
      <c r="AE637" s="145"/>
      <c r="AF637" s="140"/>
      <c r="AG637" s="140"/>
      <c r="BI637" s="140"/>
      <c r="BJ637" s="140"/>
      <c r="BK637" s="140"/>
      <c r="BL637" s="140"/>
      <c r="BM637" s="140"/>
      <c r="BN637" s="140"/>
      <c r="BO637" s="140"/>
      <c r="BP637" s="140"/>
      <c r="BQ637" s="140"/>
      <c r="CS637" s="133"/>
      <c r="CT637" s="140"/>
      <c r="CU637" s="140"/>
      <c r="CV637" s="140"/>
      <c r="CY637" s="140"/>
      <c r="CZ637" s="140"/>
      <c r="DA637" s="151"/>
      <c r="DB637" s="164"/>
      <c r="DC637" s="151"/>
      <c r="DZ637" s="206"/>
      <c r="EA637" s="107"/>
    </row>
    <row r="638" spans="1:133" x14ac:dyDescent="0.3">
      <c r="A638" s="201"/>
      <c r="B638" s="145"/>
      <c r="C638" s="192"/>
      <c r="D638" s="201"/>
      <c r="E638" s="192"/>
      <c r="F638" s="192"/>
      <c r="G638" s="192"/>
      <c r="H638" s="204"/>
      <c r="I638" s="192"/>
      <c r="J638" s="192"/>
      <c r="K638" s="192"/>
      <c r="L638" s="192"/>
      <c r="M638" s="192"/>
      <c r="N638" s="192"/>
      <c r="O638" s="140"/>
      <c r="P638" s="145"/>
      <c r="Q638" s="140"/>
      <c r="R638" s="140"/>
      <c r="S638" s="145"/>
      <c r="T638" s="140"/>
      <c r="U638" s="140"/>
      <c r="V638" s="145"/>
      <c r="W638" s="140"/>
      <c r="X638" s="140"/>
      <c r="Y638" s="145"/>
      <c r="Z638" s="140"/>
      <c r="AA638" s="140"/>
      <c r="AB638" s="145"/>
      <c r="AC638" s="140"/>
      <c r="AD638" s="140"/>
      <c r="AE638" s="145"/>
      <c r="AF638" s="140"/>
      <c r="AG638" s="140"/>
      <c r="BI638" s="140"/>
      <c r="BJ638" s="140"/>
      <c r="BK638" s="140"/>
      <c r="BL638" s="140"/>
      <c r="BM638" s="140"/>
      <c r="BN638" s="140"/>
      <c r="BO638" s="140"/>
      <c r="BP638" s="140"/>
      <c r="BQ638" s="140"/>
      <c r="CS638" s="133"/>
      <c r="CT638" s="140"/>
      <c r="CU638" s="140"/>
      <c r="CV638" s="140"/>
      <c r="CY638" s="140"/>
      <c r="CZ638" s="140"/>
      <c r="DA638" s="151"/>
      <c r="DB638" s="164"/>
      <c r="DC638" s="151"/>
      <c r="DZ638" s="206"/>
      <c r="EA638" s="107"/>
    </row>
    <row r="639" spans="1:133" x14ac:dyDescent="0.3">
      <c r="A639" s="201"/>
      <c r="B639" s="145"/>
      <c r="C639" s="192"/>
      <c r="D639" s="201"/>
      <c r="E639" s="192"/>
      <c r="F639" s="192"/>
      <c r="G639" s="192"/>
      <c r="H639" s="204"/>
      <c r="I639" s="192"/>
      <c r="J639" s="192"/>
      <c r="K639" s="192"/>
      <c r="L639" s="192"/>
      <c r="M639" s="192"/>
      <c r="N639" s="192"/>
      <c r="O639" s="140"/>
      <c r="P639" s="145"/>
      <c r="Q639" s="140"/>
      <c r="R639" s="140"/>
      <c r="S639" s="145"/>
      <c r="T639" s="140"/>
      <c r="U639" s="140"/>
      <c r="V639" s="145"/>
      <c r="W639" s="140"/>
      <c r="X639" s="140"/>
      <c r="Y639" s="145"/>
      <c r="Z639" s="140"/>
      <c r="AA639" s="140"/>
      <c r="AB639" s="145"/>
      <c r="AC639" s="140"/>
      <c r="AD639" s="140"/>
      <c r="AE639" s="145"/>
      <c r="AF639" s="140"/>
      <c r="AG639" s="140"/>
      <c r="BI639" s="140"/>
      <c r="BJ639" s="140"/>
      <c r="BK639" s="140"/>
      <c r="BL639" s="140"/>
      <c r="BM639" s="140"/>
      <c r="BN639" s="140"/>
      <c r="BO639" s="140"/>
      <c r="BP639" s="140"/>
      <c r="BQ639" s="140"/>
      <c r="CS639" s="133"/>
      <c r="CT639" s="140"/>
      <c r="CU639" s="140"/>
      <c r="CV639" s="140"/>
      <c r="CY639" s="140"/>
      <c r="CZ639" s="140"/>
      <c r="DA639" s="151"/>
      <c r="DB639" s="164"/>
      <c r="DC639" s="151"/>
      <c r="DZ639" s="206"/>
      <c r="EA639" s="107"/>
    </row>
    <row r="640" spans="1:133" x14ac:dyDescent="0.3">
      <c r="A640" s="201"/>
      <c r="B640" s="192"/>
      <c r="C640" s="192"/>
      <c r="D640" s="201"/>
      <c r="E640" s="192"/>
      <c r="F640" s="192"/>
      <c r="G640" s="192"/>
      <c r="H640" s="204"/>
      <c r="I640" s="192"/>
      <c r="J640" s="192"/>
      <c r="K640" s="192"/>
      <c r="L640" s="192"/>
      <c r="M640" s="192"/>
      <c r="N640" s="192"/>
      <c r="O640" s="140"/>
      <c r="P640" s="145"/>
      <c r="Q640" s="140"/>
      <c r="R640" s="140"/>
      <c r="S640" s="145"/>
      <c r="T640" s="140"/>
      <c r="U640" s="140"/>
      <c r="V640" s="145"/>
      <c r="W640" s="140"/>
      <c r="X640" s="140"/>
      <c r="Y640" s="145"/>
      <c r="Z640" s="140"/>
      <c r="AA640" s="140"/>
      <c r="AB640" s="145"/>
      <c r="AC640" s="140"/>
      <c r="AD640" s="140"/>
      <c r="AE640" s="145"/>
      <c r="AF640" s="140"/>
      <c r="AG640" s="140"/>
      <c r="BI640" s="140"/>
      <c r="BJ640" s="140"/>
      <c r="BK640" s="140"/>
      <c r="BL640" s="140"/>
      <c r="BM640" s="140"/>
      <c r="BN640" s="140"/>
      <c r="BO640" s="140"/>
      <c r="BP640" s="140"/>
      <c r="BQ640" s="140"/>
      <c r="CS640" s="133"/>
      <c r="CT640" s="140"/>
      <c r="CU640" s="140"/>
      <c r="CV640" s="140"/>
      <c r="CY640" s="140"/>
      <c r="CZ640" s="140"/>
      <c r="DA640" s="151"/>
      <c r="DB640" s="164"/>
      <c r="DC640" s="151"/>
      <c r="DZ640" s="206"/>
      <c r="EA640" s="107"/>
    </row>
    <row r="641" spans="1:131" x14ac:dyDescent="0.3">
      <c r="A641" s="184"/>
      <c r="B641" s="145"/>
      <c r="C641" s="181"/>
      <c r="D641" s="184"/>
      <c r="E641" s="145"/>
      <c r="F641" s="145"/>
      <c r="G641" s="98"/>
      <c r="H641" s="104"/>
      <c r="I641" s="145"/>
      <c r="J641" s="98"/>
      <c r="K641" s="98"/>
      <c r="L641" s="145"/>
      <c r="M641" s="145"/>
      <c r="N641" s="145"/>
      <c r="O641" s="122"/>
      <c r="P641" s="104"/>
      <c r="Q641" s="150"/>
      <c r="R641" s="141"/>
      <c r="S641" s="102"/>
      <c r="T641" s="141"/>
      <c r="U641" s="141"/>
      <c r="V641" s="104"/>
      <c r="W641" s="141"/>
      <c r="X641" s="141"/>
      <c r="Y641" s="104"/>
      <c r="Z641" s="141"/>
      <c r="AA641" s="141"/>
      <c r="AB641" s="104"/>
      <c r="AC641" s="141"/>
      <c r="AD641" s="141"/>
      <c r="AE641" s="104"/>
      <c r="AF641" s="141"/>
      <c r="AG641" s="141"/>
      <c r="AH641" s="102"/>
      <c r="AI641" s="141"/>
      <c r="AJ641" s="141"/>
      <c r="BI641" s="139"/>
      <c r="BJ641" s="140"/>
      <c r="BK641" s="146"/>
      <c r="BL641" s="122"/>
      <c r="BM641" s="141"/>
      <c r="BN641" s="156"/>
      <c r="BO641" s="139"/>
      <c r="BP641" s="141"/>
      <c r="BQ641" s="153"/>
      <c r="CS641" s="173"/>
      <c r="CT641" s="99"/>
      <c r="CU641" s="139"/>
      <c r="CV641" s="139"/>
      <c r="CY641" s="143"/>
      <c r="CZ641" s="143"/>
      <c r="DA641" s="151"/>
      <c r="DB641" s="164"/>
      <c r="DC641" s="151"/>
      <c r="DZ641" s="135"/>
      <c r="EA641" s="139"/>
    </row>
    <row r="642" spans="1:131" x14ac:dyDescent="0.3">
      <c r="A642" s="184"/>
      <c r="B642" s="145"/>
      <c r="C642" s="181"/>
      <c r="D642" s="145"/>
      <c r="E642" s="145"/>
      <c r="F642" s="145"/>
      <c r="G642" s="98"/>
      <c r="H642" s="104"/>
      <c r="I642" s="145"/>
      <c r="J642" s="98"/>
      <c r="K642" s="98"/>
      <c r="L642" s="145"/>
      <c r="M642" s="145"/>
      <c r="N642" s="145"/>
      <c r="O642" s="122"/>
      <c r="P642" s="104"/>
      <c r="Q642" s="150"/>
      <c r="R642" s="141"/>
      <c r="S642" s="104"/>
      <c r="T642" s="141"/>
      <c r="U642" s="141"/>
      <c r="V642" s="104"/>
      <c r="W642" s="141"/>
      <c r="X642" s="141"/>
      <c r="Y642" s="104"/>
      <c r="Z642" s="141"/>
      <c r="AA642" s="141"/>
      <c r="AB642" s="104"/>
      <c r="AC642" s="141"/>
      <c r="AD642" s="141"/>
      <c r="AE642" s="104"/>
      <c r="AF642" s="141"/>
      <c r="AG642" s="141"/>
      <c r="AH642" s="102"/>
      <c r="AI642" s="141"/>
      <c r="AJ642" s="141"/>
      <c r="BI642" s="146"/>
      <c r="BJ642" s="139"/>
      <c r="BK642" s="146"/>
      <c r="BL642" s="122"/>
      <c r="BM642" s="141"/>
      <c r="BN642" s="156"/>
      <c r="BO642" s="139"/>
      <c r="BP642" s="141"/>
      <c r="BQ642" s="153"/>
      <c r="CS642" s="147"/>
      <c r="CT642" s="148"/>
      <c r="CU642" s="139"/>
      <c r="CV642" s="139"/>
      <c r="CY642" s="143"/>
      <c r="CZ642" s="143"/>
      <c r="DA642" s="151"/>
      <c r="DB642" s="164"/>
      <c r="DC642" s="151"/>
      <c r="DZ642" s="203"/>
      <c r="EA642" s="139"/>
    </row>
    <row r="643" spans="1:131" x14ac:dyDescent="0.3">
      <c r="A643" s="184"/>
      <c r="B643" s="145"/>
      <c r="C643" s="181"/>
      <c r="D643" s="107"/>
      <c r="E643" s="145"/>
      <c r="F643" s="145"/>
      <c r="G643" s="98"/>
      <c r="H643" s="104"/>
      <c r="I643" s="145"/>
      <c r="J643" s="98"/>
      <c r="K643" s="98"/>
      <c r="L643" s="145"/>
      <c r="M643" s="145"/>
      <c r="N643" s="145"/>
      <c r="O643" s="122"/>
      <c r="P643" s="104"/>
      <c r="Q643" s="150"/>
      <c r="R643" s="141"/>
      <c r="S643" s="104"/>
      <c r="T643" s="141"/>
      <c r="U643" s="141"/>
      <c r="V643" s="104"/>
      <c r="W643" s="141"/>
      <c r="X643" s="141"/>
      <c r="Y643" s="104"/>
      <c r="Z643" s="141"/>
      <c r="AA643" s="141"/>
      <c r="AB643" s="104"/>
      <c r="AC643" s="141"/>
      <c r="AD643" s="141"/>
      <c r="AE643" s="104"/>
      <c r="AF643" s="141"/>
      <c r="AG643" s="141"/>
      <c r="AH643" s="102"/>
      <c r="AI643" s="141"/>
      <c r="AJ643" s="141"/>
      <c r="BI643" s="143"/>
      <c r="BJ643" s="139"/>
      <c r="BK643" s="143"/>
      <c r="BL643" s="122"/>
      <c r="BM643" s="141"/>
      <c r="BN643" s="156"/>
      <c r="BO643" s="139"/>
      <c r="BP643" s="141"/>
      <c r="BQ643" s="153"/>
      <c r="CS643" s="147"/>
      <c r="CT643" s="148"/>
      <c r="CU643" s="139"/>
      <c r="CV643" s="139"/>
      <c r="CY643" s="143"/>
      <c r="CZ643" s="143"/>
      <c r="DA643" s="151"/>
      <c r="DB643" s="164"/>
      <c r="DC643" s="151"/>
      <c r="DZ643" s="203"/>
      <c r="EA643" s="139"/>
    </row>
    <row r="644" spans="1:131" x14ac:dyDescent="0.3">
      <c r="A644" s="184"/>
      <c r="B644" s="145"/>
      <c r="C644" s="181"/>
      <c r="D644" s="145"/>
      <c r="E644" s="145"/>
      <c r="F644" s="145"/>
      <c r="G644" s="98"/>
      <c r="H644" s="104"/>
      <c r="I644" s="145"/>
      <c r="J644" s="98"/>
      <c r="K644" s="98"/>
      <c r="L644" s="145"/>
      <c r="M644" s="145"/>
      <c r="N644" s="145"/>
      <c r="O644" s="122"/>
      <c r="P644" s="104"/>
      <c r="Q644" s="150"/>
      <c r="R644" s="141"/>
      <c r="S644" s="104"/>
      <c r="T644" s="141"/>
      <c r="U644" s="141"/>
      <c r="V644" s="104"/>
      <c r="W644" s="141"/>
      <c r="X644" s="141"/>
      <c r="Y644" s="104"/>
      <c r="Z644" s="141"/>
      <c r="AA644" s="141"/>
      <c r="AB644" s="104"/>
      <c r="AC644" s="141"/>
      <c r="AD644" s="141"/>
      <c r="AE644" s="104"/>
      <c r="AF644" s="141"/>
      <c r="AG644" s="141"/>
      <c r="AH644" s="102"/>
      <c r="AI644" s="141"/>
      <c r="AJ644" s="141"/>
      <c r="BI644" s="143"/>
      <c r="BJ644" s="139"/>
      <c r="BK644" s="143"/>
      <c r="BL644" s="122"/>
      <c r="BM644" s="141"/>
      <c r="BN644" s="156"/>
      <c r="BO644" s="139"/>
      <c r="BP644" s="141"/>
      <c r="BQ644" s="153"/>
      <c r="CS644" s="147"/>
      <c r="CT644" s="148"/>
      <c r="CU644" s="139"/>
      <c r="CV644" s="139"/>
      <c r="CY644" s="143"/>
      <c r="CZ644" s="143"/>
      <c r="DA644" s="151"/>
      <c r="DB644" s="164"/>
      <c r="DC644" s="151"/>
      <c r="DZ644" s="203"/>
      <c r="EA644" s="139"/>
    </row>
    <row r="645" spans="1:131" x14ac:dyDescent="0.3">
      <c r="A645" s="184"/>
      <c r="B645" s="145"/>
      <c r="C645" s="181"/>
      <c r="D645" s="145"/>
      <c r="E645" s="145"/>
      <c r="F645" s="145"/>
      <c r="G645" s="98"/>
      <c r="H645" s="104"/>
      <c r="I645" s="145"/>
      <c r="J645" s="98"/>
      <c r="K645" s="98"/>
      <c r="L645" s="145"/>
      <c r="M645" s="145"/>
      <c r="N645" s="145"/>
      <c r="O645" s="122"/>
      <c r="P645" s="104"/>
      <c r="Q645" s="150"/>
      <c r="R645" s="141"/>
      <c r="S645" s="104"/>
      <c r="T645" s="141"/>
      <c r="U645" s="141"/>
      <c r="V645" s="104"/>
      <c r="W645" s="141"/>
      <c r="X645" s="141"/>
      <c r="Y645" s="104"/>
      <c r="Z645" s="141"/>
      <c r="AA645" s="141"/>
      <c r="AB645" s="102"/>
      <c r="AC645" s="141"/>
      <c r="AD645" s="141"/>
      <c r="AE645" s="104"/>
      <c r="AF645" s="141"/>
      <c r="AG645" s="141"/>
      <c r="AH645" s="102"/>
      <c r="AI645" s="141"/>
      <c r="AJ645" s="141"/>
      <c r="BI645" s="139"/>
      <c r="BJ645" s="144"/>
      <c r="BK645" s="144"/>
      <c r="BL645" s="122"/>
      <c r="BM645" s="141"/>
      <c r="BN645" s="156"/>
      <c r="BO645" s="139"/>
      <c r="BP645" s="141"/>
      <c r="BQ645" s="153"/>
      <c r="CS645" s="147"/>
      <c r="CT645" s="148"/>
      <c r="CU645" s="139"/>
      <c r="CV645" s="139"/>
      <c r="CY645" s="143"/>
      <c r="CZ645" s="143"/>
      <c r="DA645" s="151"/>
      <c r="DB645" s="164"/>
      <c r="DC645" s="151"/>
      <c r="DZ645" s="203"/>
      <c r="EA645" s="139"/>
    </row>
    <row r="646" spans="1:131" x14ac:dyDescent="0.3">
      <c r="A646" s="184"/>
      <c r="B646" s="145"/>
      <c r="C646" s="181"/>
      <c r="D646" s="145"/>
      <c r="E646" s="145"/>
      <c r="F646" s="145"/>
      <c r="G646" s="98"/>
      <c r="H646" s="104"/>
      <c r="I646" s="145"/>
      <c r="J646" s="98"/>
      <c r="K646" s="98"/>
      <c r="L646" s="145"/>
      <c r="M646" s="145"/>
      <c r="N646" s="145"/>
      <c r="O646" s="122"/>
      <c r="P646" s="104"/>
      <c r="Q646" s="150"/>
      <c r="R646" s="141"/>
      <c r="S646" s="104"/>
      <c r="T646" s="141"/>
      <c r="U646" s="141"/>
      <c r="V646" s="104"/>
      <c r="W646" s="141"/>
      <c r="X646" s="141"/>
      <c r="Y646" s="104"/>
      <c r="Z646" s="141"/>
      <c r="AA646" s="141"/>
      <c r="AB646" s="102"/>
      <c r="AC646" s="141"/>
      <c r="AD646" s="141"/>
      <c r="AE646" s="104"/>
      <c r="AF646" s="141"/>
      <c r="AG646" s="141"/>
      <c r="AH646" s="102"/>
      <c r="AI646" s="141"/>
      <c r="AJ646" s="141"/>
      <c r="BI646" s="139"/>
      <c r="BJ646" s="144"/>
      <c r="BK646" s="144"/>
      <c r="BL646" s="122"/>
      <c r="BM646" s="141"/>
      <c r="BN646" s="156"/>
      <c r="BO646" s="139"/>
      <c r="BP646" s="141"/>
      <c r="BQ646" s="153"/>
      <c r="CS646" s="147"/>
      <c r="CT646" s="149"/>
      <c r="CU646" s="139"/>
      <c r="CV646" s="139"/>
      <c r="CY646" s="143"/>
      <c r="CZ646" s="143"/>
      <c r="DA646" s="151"/>
      <c r="DB646" s="164"/>
      <c r="DC646" s="151"/>
      <c r="DZ646" s="202"/>
      <c r="EA646" s="122"/>
    </row>
    <row r="647" spans="1:131" x14ac:dyDescent="0.3">
      <c r="A647" s="145"/>
      <c r="B647" s="145"/>
      <c r="C647" s="181"/>
      <c r="D647" s="145"/>
      <c r="E647" s="145"/>
      <c r="F647" s="145"/>
      <c r="G647" s="98"/>
      <c r="H647" s="191"/>
      <c r="I647" s="145"/>
      <c r="J647" s="98"/>
      <c r="K647" s="98"/>
      <c r="L647" s="145"/>
      <c r="M647" s="145"/>
      <c r="N647" s="145"/>
      <c r="O647" s="122"/>
      <c r="P647" s="104"/>
      <c r="Q647" s="150"/>
      <c r="R647" s="141"/>
      <c r="S647" s="104"/>
      <c r="T647" s="101"/>
      <c r="U647" s="101"/>
      <c r="V647" s="104"/>
      <c r="W647" s="141"/>
      <c r="X647" s="141"/>
      <c r="Y647" s="104"/>
      <c r="Z647" s="141"/>
      <c r="AA647" s="141"/>
      <c r="AB647" s="104"/>
      <c r="AC647" s="141"/>
      <c r="AD647" s="141"/>
      <c r="AE647" s="104"/>
      <c r="AF647" s="141"/>
      <c r="AG647" s="141"/>
      <c r="AH647" s="104"/>
      <c r="AI647" s="141"/>
      <c r="AJ647" s="141"/>
      <c r="AN647" s="103"/>
      <c r="BI647" s="138"/>
      <c r="BJ647" s="138"/>
      <c r="BK647" s="138"/>
      <c r="BL647" s="122"/>
      <c r="BM647" s="141"/>
      <c r="BN647" s="156"/>
      <c r="BO647" s="139"/>
      <c r="BP647" s="141"/>
      <c r="BQ647" s="136"/>
      <c r="BR647" s="145"/>
      <c r="BS647" s="98"/>
      <c r="BT647" s="98"/>
      <c r="BU647" s="98"/>
      <c r="BV647" s="145"/>
      <c r="BW647" s="145"/>
      <c r="BX647" s="145"/>
      <c r="BY647" s="98"/>
      <c r="BZ647" s="104"/>
      <c r="CA647" s="107"/>
      <c r="CB647" s="142"/>
      <c r="CC647" s="151"/>
      <c r="CD647" s="107"/>
      <c r="CE647" s="142"/>
      <c r="CF647" s="151"/>
      <c r="CG647" s="213"/>
      <c r="CH647" s="213"/>
      <c r="CI647" s="213"/>
      <c r="CJ647" s="213"/>
      <c r="CK647" s="213"/>
      <c r="CL647" s="213"/>
      <c r="CM647" s="213"/>
      <c r="CN647" s="213"/>
      <c r="CO647" s="213"/>
      <c r="CP647" s="125"/>
      <c r="CQ647" s="213"/>
      <c r="CR647" s="213"/>
      <c r="CS647" s="147"/>
      <c r="CT647" s="149"/>
      <c r="CU647" s="139"/>
      <c r="CV647" s="139"/>
      <c r="CW647" s="107"/>
      <c r="CX647" s="107"/>
      <c r="CY647" s="143"/>
      <c r="CZ647" s="143"/>
      <c r="DA647" s="151"/>
      <c r="DB647" s="164"/>
      <c r="DC647" s="151"/>
      <c r="DZ647" s="135"/>
      <c r="EA647" s="107"/>
    </row>
    <row r="648" spans="1:131" x14ac:dyDescent="0.3">
      <c r="A648" s="145"/>
      <c r="B648" s="145"/>
      <c r="C648" s="181"/>
      <c r="D648" s="145"/>
      <c r="E648" s="145"/>
      <c r="F648" s="145"/>
      <c r="G648" s="98"/>
      <c r="H648" s="191"/>
      <c r="I648" s="145"/>
      <c r="J648" s="98"/>
      <c r="K648" s="98"/>
      <c r="L648" s="145"/>
      <c r="M648" s="145"/>
      <c r="N648" s="145"/>
      <c r="O648" s="122"/>
      <c r="P648" s="104"/>
      <c r="Q648" s="150"/>
      <c r="R648" s="141"/>
      <c r="S648" s="104"/>
      <c r="T648" s="101"/>
      <c r="U648" s="101"/>
      <c r="V648" s="104"/>
      <c r="W648" s="141"/>
      <c r="X648" s="141"/>
      <c r="Y648" s="104"/>
      <c r="Z648" s="141"/>
      <c r="AA648" s="141"/>
      <c r="AB648" s="104"/>
      <c r="AC648" s="141"/>
      <c r="AD648" s="141"/>
      <c r="AE648" s="104"/>
      <c r="AF648" s="141"/>
      <c r="AG648" s="141"/>
      <c r="AH648" s="104"/>
      <c r="AI648" s="141"/>
      <c r="AJ648" s="141"/>
      <c r="AN648" s="160"/>
      <c r="BI648" s="143"/>
      <c r="BJ648" s="139"/>
      <c r="BK648" s="143"/>
      <c r="BL648" s="122"/>
      <c r="BM648" s="141"/>
      <c r="BN648" s="156"/>
      <c r="BO648" s="139"/>
      <c r="BP648" s="141"/>
      <c r="BQ648" s="136"/>
      <c r="BR648" s="145"/>
      <c r="BS648" s="98"/>
      <c r="BT648" s="98"/>
      <c r="BU648" s="98"/>
      <c r="BV648" s="145"/>
      <c r="BW648" s="145"/>
      <c r="BX648" s="145"/>
      <c r="BY648" s="98"/>
      <c r="BZ648" s="104"/>
      <c r="CA648" s="107"/>
      <c r="CB648" s="142"/>
      <c r="CC648" s="151"/>
      <c r="CD648" s="107"/>
      <c r="CE648" s="142"/>
      <c r="CF648" s="151"/>
      <c r="CG648" s="213"/>
      <c r="CH648" s="213"/>
      <c r="CI648" s="213"/>
      <c r="CJ648" s="213"/>
      <c r="CK648" s="213"/>
      <c r="CL648" s="213"/>
      <c r="CM648" s="213"/>
      <c r="CN648" s="213"/>
      <c r="CO648" s="213"/>
      <c r="CP648" s="125"/>
      <c r="CQ648" s="213"/>
      <c r="CR648" s="213"/>
      <c r="CS648" s="147"/>
      <c r="CT648" s="148"/>
      <c r="CU648" s="139"/>
      <c r="CV648" s="139"/>
      <c r="CW648" s="107"/>
      <c r="CX648" s="107"/>
      <c r="CY648" s="143"/>
      <c r="CZ648" s="143"/>
      <c r="DA648" s="151"/>
      <c r="DB648" s="164"/>
      <c r="DC648" s="151"/>
      <c r="DZ648" s="203"/>
      <c r="EA648" s="107"/>
    </row>
    <row r="649" spans="1:131" x14ac:dyDescent="0.3">
      <c r="A649" s="145"/>
      <c r="B649" s="145"/>
      <c r="C649" s="181"/>
      <c r="D649" s="145"/>
      <c r="E649" s="145"/>
      <c r="F649" s="145"/>
      <c r="G649" s="98"/>
      <c r="H649" s="191"/>
      <c r="I649" s="145"/>
      <c r="J649" s="98"/>
      <c r="K649" s="98"/>
      <c r="L649" s="145"/>
      <c r="M649" s="145"/>
      <c r="N649" s="145"/>
      <c r="O649" s="122"/>
      <c r="P649" s="104"/>
      <c r="Q649" s="150"/>
      <c r="R649" s="141"/>
      <c r="S649" s="104"/>
      <c r="T649" s="101"/>
      <c r="U649" s="101"/>
      <c r="V649" s="104"/>
      <c r="W649" s="141"/>
      <c r="X649" s="141"/>
      <c r="Y649" s="104"/>
      <c r="Z649" s="141"/>
      <c r="AA649" s="141"/>
      <c r="AB649" s="104"/>
      <c r="AC649" s="141"/>
      <c r="AD649" s="141"/>
      <c r="AE649" s="104"/>
      <c r="AF649" s="141"/>
      <c r="AG649" s="141"/>
      <c r="AH649" s="104"/>
      <c r="AI649" s="141"/>
      <c r="AJ649" s="141"/>
      <c r="AN649" s="160"/>
      <c r="BI649" s="143"/>
      <c r="BJ649" s="139"/>
      <c r="BK649" s="143"/>
      <c r="BL649" s="122"/>
      <c r="BM649" s="141"/>
      <c r="BN649" s="156"/>
      <c r="BO649" s="139"/>
      <c r="BP649" s="141"/>
      <c r="BQ649" s="136"/>
      <c r="BR649" s="145"/>
      <c r="BS649" s="98"/>
      <c r="BT649" s="98"/>
      <c r="BU649" s="98"/>
      <c r="BV649" s="145"/>
      <c r="BW649" s="145"/>
      <c r="BX649" s="145"/>
      <c r="BY649" s="98"/>
      <c r="BZ649" s="104"/>
      <c r="CA649" s="107"/>
      <c r="CB649" s="142"/>
      <c r="CC649" s="151"/>
      <c r="CD649" s="107"/>
      <c r="CE649" s="142"/>
      <c r="CF649" s="151"/>
      <c r="CG649" s="213"/>
      <c r="CH649" s="213"/>
      <c r="CI649" s="213"/>
      <c r="CJ649" s="213"/>
      <c r="CK649" s="213"/>
      <c r="CL649" s="213"/>
      <c r="CM649" s="213"/>
      <c r="CN649" s="213"/>
      <c r="CO649" s="213"/>
      <c r="CP649" s="125"/>
      <c r="CQ649" s="213"/>
      <c r="CR649" s="213"/>
      <c r="CS649" s="147"/>
      <c r="CT649" s="148"/>
      <c r="CU649" s="139"/>
      <c r="CV649" s="139"/>
      <c r="CW649" s="107"/>
      <c r="CX649" s="107"/>
      <c r="CY649" s="143"/>
      <c r="CZ649" s="143"/>
      <c r="DA649" s="151"/>
      <c r="DB649" s="164"/>
      <c r="DC649" s="151"/>
      <c r="DZ649" s="203"/>
      <c r="EA649" s="107"/>
    </row>
    <row r="650" spans="1:131" x14ac:dyDescent="0.3">
      <c r="A650" s="145"/>
      <c r="B650" s="145"/>
      <c r="C650" s="181"/>
      <c r="D650" s="145"/>
      <c r="E650" s="145"/>
      <c r="F650" s="145"/>
      <c r="G650" s="98"/>
      <c r="H650" s="191"/>
      <c r="I650" s="145"/>
      <c r="J650" s="98"/>
      <c r="K650" s="98"/>
      <c r="L650" s="145"/>
      <c r="M650" s="145"/>
      <c r="N650" s="145"/>
      <c r="O650" s="122"/>
      <c r="P650" s="104"/>
      <c r="Q650" s="150"/>
      <c r="R650" s="141"/>
      <c r="S650" s="104"/>
      <c r="T650" s="101"/>
      <c r="U650" s="101"/>
      <c r="V650" s="104"/>
      <c r="W650" s="141"/>
      <c r="X650" s="141"/>
      <c r="Y650" s="104"/>
      <c r="Z650" s="141"/>
      <c r="AA650" s="141"/>
      <c r="AB650" s="104"/>
      <c r="AC650" s="141"/>
      <c r="AD650" s="141"/>
      <c r="AE650" s="104"/>
      <c r="AF650" s="141"/>
      <c r="AG650" s="141"/>
      <c r="AH650" s="104"/>
      <c r="AI650" s="141"/>
      <c r="AJ650" s="141"/>
      <c r="AN650" s="178"/>
      <c r="BI650" s="143"/>
      <c r="BJ650" s="139"/>
      <c r="BK650" s="143"/>
      <c r="BL650" s="122"/>
      <c r="BM650" s="141"/>
      <c r="BN650" s="156"/>
      <c r="BO650" s="139"/>
      <c r="BP650" s="141"/>
      <c r="BQ650" s="136"/>
      <c r="BR650" s="145"/>
      <c r="BS650" s="98"/>
      <c r="BT650" s="98"/>
      <c r="BU650" s="98"/>
      <c r="BV650" s="145"/>
      <c r="BW650" s="145"/>
      <c r="BX650" s="145"/>
      <c r="BY650" s="98"/>
      <c r="BZ650" s="104"/>
      <c r="CA650" s="107"/>
      <c r="CB650" s="142"/>
      <c r="CC650" s="151"/>
      <c r="CD650" s="107"/>
      <c r="CE650" s="142"/>
      <c r="CF650" s="151"/>
      <c r="CG650" s="213"/>
      <c r="CH650" s="213"/>
      <c r="CI650" s="213"/>
      <c r="CJ650" s="213"/>
      <c r="CK650" s="213"/>
      <c r="CL650" s="213"/>
      <c r="CM650" s="213"/>
      <c r="CN650" s="213"/>
      <c r="CO650" s="213"/>
      <c r="CP650" s="125"/>
      <c r="CQ650" s="213"/>
      <c r="CR650" s="213"/>
      <c r="CS650" s="147"/>
      <c r="CT650" s="149"/>
      <c r="CU650" s="139"/>
      <c r="CV650" s="139"/>
      <c r="CW650" s="107"/>
      <c r="CX650" s="107"/>
      <c r="CY650" s="143"/>
      <c r="CZ650" s="143"/>
      <c r="DA650" s="151"/>
      <c r="DB650" s="164"/>
      <c r="DC650" s="151"/>
      <c r="DZ650" s="203"/>
      <c r="EA650" s="107"/>
    </row>
    <row r="651" spans="1:131" x14ac:dyDescent="0.3">
      <c r="A651" s="145"/>
      <c r="B651" s="145"/>
      <c r="C651" s="181"/>
      <c r="D651" s="145"/>
      <c r="E651" s="145"/>
      <c r="F651" s="145"/>
      <c r="G651" s="98"/>
      <c r="H651" s="191"/>
      <c r="I651" s="145"/>
      <c r="J651" s="98"/>
      <c r="K651" s="98"/>
      <c r="L651" s="145"/>
      <c r="M651" s="145"/>
      <c r="N651" s="145"/>
      <c r="O651" s="122"/>
      <c r="P651" s="104"/>
      <c r="Q651" s="150"/>
      <c r="R651" s="141"/>
      <c r="S651" s="104"/>
      <c r="T651" s="101"/>
      <c r="U651" s="101"/>
      <c r="V651" s="104"/>
      <c r="W651" s="141"/>
      <c r="X651" s="141"/>
      <c r="Y651" s="104"/>
      <c r="Z651" s="141"/>
      <c r="AA651" s="141"/>
      <c r="AB651" s="104"/>
      <c r="AC651" s="141"/>
      <c r="AD651" s="141"/>
      <c r="AE651" s="104"/>
      <c r="AF651" s="141"/>
      <c r="AG651" s="141"/>
      <c r="AH651" s="145"/>
      <c r="AI651" s="141"/>
      <c r="AJ651" s="141"/>
      <c r="AN651" s="165"/>
      <c r="BI651" s="143"/>
      <c r="BJ651" s="139"/>
      <c r="BK651" s="143"/>
      <c r="BL651" s="122"/>
      <c r="BM651" s="141"/>
      <c r="BN651" s="156"/>
      <c r="BO651" s="139"/>
      <c r="BP651" s="141"/>
      <c r="BQ651" s="136"/>
      <c r="BR651" s="145"/>
      <c r="BS651" s="98"/>
      <c r="BT651" s="98"/>
      <c r="BU651" s="98"/>
      <c r="BV651" s="145"/>
      <c r="BW651" s="145"/>
      <c r="BX651" s="145"/>
      <c r="BY651" s="98"/>
      <c r="BZ651" s="104"/>
      <c r="CA651" s="107"/>
      <c r="CB651" s="142"/>
      <c r="CC651" s="151"/>
      <c r="CD651" s="107"/>
      <c r="CE651" s="142"/>
      <c r="CF651" s="151"/>
      <c r="CG651" s="213"/>
      <c r="CH651" s="213"/>
      <c r="CI651" s="213"/>
      <c r="CJ651" s="213"/>
      <c r="CK651" s="213"/>
      <c r="CL651" s="213"/>
      <c r="CM651" s="213"/>
      <c r="CN651" s="213"/>
      <c r="CO651" s="213"/>
      <c r="CP651" s="125"/>
      <c r="CQ651" s="213"/>
      <c r="CR651" s="213"/>
      <c r="CS651" s="147"/>
      <c r="CT651" s="99"/>
      <c r="CU651" s="139"/>
      <c r="CV651" s="139"/>
      <c r="CW651" s="107"/>
      <c r="CX651" s="107"/>
      <c r="CY651" s="143"/>
      <c r="CZ651" s="143"/>
      <c r="DA651" s="151"/>
      <c r="DB651" s="164"/>
      <c r="DC651" s="151"/>
      <c r="DZ651" s="202"/>
      <c r="EA651" s="107"/>
    </row>
    <row r="652" spans="1:131" x14ac:dyDescent="0.3">
      <c r="A652" s="145"/>
      <c r="B652" s="145"/>
      <c r="C652" s="181"/>
      <c r="D652" s="145"/>
      <c r="E652" s="145"/>
      <c r="F652" s="145"/>
      <c r="G652" s="98"/>
      <c r="H652" s="191"/>
      <c r="I652" s="145"/>
      <c r="J652" s="98"/>
      <c r="K652" s="98"/>
      <c r="L652" s="145"/>
      <c r="M652" s="145"/>
      <c r="N652" s="145"/>
      <c r="O652" s="122"/>
      <c r="P652" s="104"/>
      <c r="Q652" s="150"/>
      <c r="R652" s="141"/>
      <c r="S652" s="104"/>
      <c r="T652" s="101"/>
      <c r="U652" s="101"/>
      <c r="V652" s="104"/>
      <c r="W652" s="141"/>
      <c r="X652" s="141"/>
      <c r="Y652" s="104"/>
      <c r="Z652" s="141"/>
      <c r="AA652" s="141"/>
      <c r="AB652" s="104"/>
      <c r="AC652" s="141"/>
      <c r="AD652" s="141"/>
      <c r="AE652" s="104"/>
      <c r="AF652" s="141"/>
      <c r="AG652" s="141"/>
      <c r="AH652" s="145"/>
      <c r="AI652" s="141"/>
      <c r="AJ652" s="141"/>
      <c r="AN652" s="160"/>
      <c r="BI652" s="143"/>
      <c r="BJ652" s="139"/>
      <c r="BK652" s="143"/>
      <c r="BL652" s="122"/>
      <c r="BM652" s="141"/>
      <c r="BN652" s="156"/>
      <c r="BO652" s="139"/>
      <c r="BP652" s="141"/>
      <c r="BQ652" s="136"/>
      <c r="BR652" s="145"/>
      <c r="BS652" s="98"/>
      <c r="BT652" s="98"/>
      <c r="BU652" s="98"/>
      <c r="BV652" s="145"/>
      <c r="BW652" s="145"/>
      <c r="BX652" s="145"/>
      <c r="BY652" s="98"/>
      <c r="BZ652" s="104"/>
      <c r="CA652" s="107"/>
      <c r="CB652" s="142"/>
      <c r="CC652" s="151"/>
      <c r="CD652" s="107"/>
      <c r="CE652" s="142"/>
      <c r="CF652" s="151"/>
      <c r="CG652" s="213"/>
      <c r="CH652" s="213"/>
      <c r="CI652" s="213"/>
      <c r="CJ652" s="213"/>
      <c r="CK652" s="213"/>
      <c r="CL652" s="213"/>
      <c r="CM652" s="213"/>
      <c r="CN652" s="213"/>
      <c r="CO652" s="213"/>
      <c r="CP652" s="125"/>
      <c r="CQ652" s="213"/>
      <c r="CR652" s="213"/>
      <c r="CS652" s="147"/>
      <c r="CT652" s="99"/>
      <c r="CU652" s="139"/>
      <c r="CV652" s="139"/>
      <c r="CW652" s="107"/>
      <c r="CX652" s="107"/>
      <c r="CY652" s="143"/>
      <c r="CZ652" s="143"/>
      <c r="DA652" s="151"/>
      <c r="DB652" s="164"/>
      <c r="DC652" s="151"/>
      <c r="DZ652" s="202"/>
      <c r="EA652" s="107"/>
    </row>
    <row r="653" spans="1:131" x14ac:dyDescent="0.3">
      <c r="A653" s="145"/>
      <c r="B653" s="145"/>
      <c r="C653" s="181"/>
      <c r="D653" s="145"/>
      <c r="E653" s="145"/>
      <c r="F653" s="145"/>
      <c r="G653" s="98"/>
      <c r="H653" s="191"/>
      <c r="I653" s="145"/>
      <c r="J653" s="98"/>
      <c r="K653" s="98"/>
      <c r="L653" s="145"/>
      <c r="M653" s="145"/>
      <c r="N653" s="145"/>
      <c r="O653" s="122"/>
      <c r="P653" s="104"/>
      <c r="Q653" s="150"/>
      <c r="R653" s="141"/>
      <c r="S653" s="104"/>
      <c r="T653" s="101"/>
      <c r="U653" s="101"/>
      <c r="V653" s="104"/>
      <c r="W653" s="141"/>
      <c r="X653" s="141"/>
      <c r="Y653" s="104"/>
      <c r="Z653" s="141"/>
      <c r="AA653" s="141"/>
      <c r="AB653" s="104"/>
      <c r="AC653" s="141"/>
      <c r="AD653" s="141"/>
      <c r="AE653" s="104"/>
      <c r="AF653" s="141"/>
      <c r="AG653" s="141"/>
      <c r="AH653" s="145"/>
      <c r="AI653" s="141"/>
      <c r="AJ653" s="141"/>
      <c r="AN653" s="103"/>
      <c r="BI653" s="143"/>
      <c r="BJ653" s="139"/>
      <c r="BK653" s="143"/>
      <c r="BL653" s="122"/>
      <c r="BM653" s="141"/>
      <c r="BN653" s="156"/>
      <c r="BO653" s="139"/>
      <c r="BP653" s="141"/>
      <c r="BQ653" s="136"/>
      <c r="BR653" s="145"/>
      <c r="BS653" s="98"/>
      <c r="BT653" s="98"/>
      <c r="BU653" s="98"/>
      <c r="BV653" s="145"/>
      <c r="BW653" s="145"/>
      <c r="BX653" s="145"/>
      <c r="BY653" s="98"/>
      <c r="BZ653" s="104"/>
      <c r="CA653" s="107"/>
      <c r="CB653" s="142"/>
      <c r="CC653" s="151"/>
      <c r="CD653" s="107"/>
      <c r="CE653" s="142"/>
      <c r="CF653" s="151"/>
      <c r="CG653" s="213"/>
      <c r="CH653" s="213"/>
      <c r="CI653" s="213"/>
      <c r="CJ653" s="213"/>
      <c r="CK653" s="213"/>
      <c r="CL653" s="213"/>
      <c r="CM653" s="213"/>
      <c r="CN653" s="213"/>
      <c r="CO653" s="213"/>
      <c r="CP653" s="125"/>
      <c r="CQ653" s="213"/>
      <c r="CR653" s="213"/>
      <c r="CS653" s="147"/>
      <c r="CT653" s="149"/>
      <c r="CU653" s="139"/>
      <c r="CV653" s="139"/>
      <c r="CW653" s="107"/>
      <c r="CX653" s="107"/>
      <c r="CY653" s="143"/>
      <c r="CZ653" s="143"/>
      <c r="DA653" s="151"/>
      <c r="DB653" s="164"/>
      <c r="DC653" s="151"/>
      <c r="DZ653" s="202"/>
      <c r="EA653" s="107"/>
    </row>
    <row r="654" spans="1:131" x14ac:dyDescent="0.3">
      <c r="A654" s="145"/>
      <c r="B654" s="145"/>
      <c r="C654" s="181"/>
      <c r="D654" s="145"/>
      <c r="E654" s="145"/>
      <c r="F654" s="145"/>
      <c r="G654" s="98"/>
      <c r="H654" s="191"/>
      <c r="I654" s="145"/>
      <c r="J654" s="98"/>
      <c r="K654" s="98"/>
      <c r="L654" s="145"/>
      <c r="M654" s="145"/>
      <c r="N654" s="145"/>
      <c r="O654" s="122"/>
      <c r="P654" s="104"/>
      <c r="Q654" s="150"/>
      <c r="R654" s="141"/>
      <c r="S654" s="104"/>
      <c r="T654" s="101"/>
      <c r="U654" s="101"/>
      <c r="V654" s="104"/>
      <c r="W654" s="141"/>
      <c r="X654" s="141"/>
      <c r="Y654" s="104"/>
      <c r="Z654" s="141"/>
      <c r="AA654" s="141"/>
      <c r="AB654" s="104"/>
      <c r="AC654" s="141"/>
      <c r="AD654" s="141"/>
      <c r="AE654" s="104"/>
      <c r="AF654" s="141"/>
      <c r="AG654" s="141"/>
      <c r="AH654" s="104"/>
      <c r="AI654" s="141"/>
      <c r="AJ654" s="141"/>
      <c r="AN654" s="165"/>
      <c r="BI654" s="143"/>
      <c r="BJ654" s="139"/>
      <c r="BK654" s="143"/>
      <c r="BL654" s="122"/>
      <c r="BM654" s="141"/>
      <c r="BN654" s="156"/>
      <c r="BO654" s="139"/>
      <c r="BP654" s="141"/>
      <c r="BQ654" s="136"/>
      <c r="BR654" s="145"/>
      <c r="BS654" s="98"/>
      <c r="BT654" s="98"/>
      <c r="BU654" s="98"/>
      <c r="BV654" s="145"/>
      <c r="BW654" s="145"/>
      <c r="BX654" s="145"/>
      <c r="BY654" s="98"/>
      <c r="BZ654" s="104"/>
      <c r="CA654" s="107"/>
      <c r="CB654" s="142"/>
      <c r="CC654" s="151"/>
      <c r="CD654" s="107"/>
      <c r="CE654" s="142"/>
      <c r="CF654" s="151"/>
      <c r="CG654" s="213"/>
      <c r="CH654" s="213"/>
      <c r="CI654" s="213"/>
      <c r="CJ654" s="213"/>
      <c r="CK654" s="213"/>
      <c r="CL654" s="213"/>
      <c r="CM654" s="213"/>
      <c r="CN654" s="213"/>
      <c r="CO654" s="213"/>
      <c r="CP654" s="125"/>
      <c r="CQ654" s="213"/>
      <c r="CR654" s="213"/>
      <c r="CS654" s="147"/>
      <c r="CT654" s="148"/>
      <c r="CU654" s="139"/>
      <c r="CV654" s="139"/>
      <c r="CW654" s="107"/>
      <c r="CX654" s="107"/>
      <c r="CY654" s="143"/>
      <c r="CZ654" s="143"/>
      <c r="DA654" s="151"/>
      <c r="DB654" s="164"/>
      <c r="DC654" s="151"/>
      <c r="DZ654" s="202"/>
      <c r="EA654" s="107"/>
    </row>
    <row r="655" spans="1:131" x14ac:dyDescent="0.3">
      <c r="A655" s="145"/>
      <c r="B655" s="145"/>
      <c r="C655" s="181"/>
      <c r="D655" s="145"/>
      <c r="E655" s="145"/>
      <c r="F655" s="145"/>
      <c r="G655" s="98"/>
      <c r="H655" s="191"/>
      <c r="I655" s="145"/>
      <c r="J655" s="98"/>
      <c r="K655" s="98"/>
      <c r="L655" s="145"/>
      <c r="M655" s="145"/>
      <c r="N655" s="145"/>
      <c r="O655" s="122"/>
      <c r="P655" s="104"/>
      <c r="Q655" s="150"/>
      <c r="R655" s="141"/>
      <c r="S655" s="104"/>
      <c r="T655" s="101"/>
      <c r="U655" s="101"/>
      <c r="V655" s="104"/>
      <c r="W655" s="141"/>
      <c r="X655" s="141"/>
      <c r="Y655" s="104"/>
      <c r="Z655" s="141"/>
      <c r="AA655" s="141"/>
      <c r="AB655" s="104"/>
      <c r="AC655" s="141"/>
      <c r="AD655" s="141"/>
      <c r="AE655" s="104"/>
      <c r="AF655" s="141"/>
      <c r="AG655" s="141"/>
      <c r="AH655" s="104"/>
      <c r="AI655" s="141"/>
      <c r="AJ655" s="141"/>
      <c r="AN655" s="160"/>
      <c r="BI655" s="143"/>
      <c r="BJ655" s="139"/>
      <c r="BK655" s="143"/>
      <c r="BL655" s="122"/>
      <c r="BM655" s="141"/>
      <c r="BN655" s="156"/>
      <c r="BO655" s="139"/>
      <c r="BP655" s="141"/>
      <c r="BQ655" s="136"/>
      <c r="BR655" s="145"/>
      <c r="BS655" s="98"/>
      <c r="BT655" s="98"/>
      <c r="BU655" s="98"/>
      <c r="BV655" s="145"/>
      <c r="BW655" s="145"/>
      <c r="BX655" s="145"/>
      <c r="BY655" s="98"/>
      <c r="BZ655" s="104"/>
      <c r="CA655" s="107"/>
      <c r="CB655" s="142"/>
      <c r="CC655" s="151"/>
      <c r="CD655" s="107"/>
      <c r="CE655" s="142"/>
      <c r="CF655" s="151"/>
      <c r="CG655" s="213"/>
      <c r="CH655" s="213"/>
      <c r="CI655" s="213"/>
      <c r="CJ655" s="213"/>
      <c r="CK655" s="213"/>
      <c r="CL655" s="213"/>
      <c r="CM655" s="213"/>
      <c r="CN655" s="213"/>
      <c r="CO655" s="213"/>
      <c r="CP655" s="125"/>
      <c r="CQ655" s="213"/>
      <c r="CR655" s="213"/>
      <c r="CS655" s="147"/>
      <c r="CT655" s="148"/>
      <c r="CU655" s="139"/>
      <c r="CV655" s="139"/>
      <c r="CW655" s="107"/>
      <c r="CX655" s="107"/>
      <c r="CY655" s="143"/>
      <c r="CZ655" s="143"/>
      <c r="DA655" s="151"/>
      <c r="DB655" s="164"/>
      <c r="DC655" s="151"/>
      <c r="DZ655" s="202"/>
      <c r="EA655" s="107"/>
    </row>
    <row r="656" spans="1:131" x14ac:dyDescent="0.3">
      <c r="A656" s="145"/>
      <c r="B656" s="145"/>
      <c r="C656" s="183"/>
      <c r="D656" s="107"/>
      <c r="E656" s="145"/>
      <c r="F656" s="107"/>
      <c r="G656" s="98"/>
      <c r="H656" s="191"/>
      <c r="I656" s="145"/>
      <c r="J656" s="98"/>
      <c r="K656" s="98"/>
      <c r="L656" s="145"/>
      <c r="M656" s="145"/>
      <c r="N656" s="145"/>
      <c r="O656" s="122"/>
      <c r="P656" s="104"/>
      <c r="Q656" s="150"/>
      <c r="R656" s="141"/>
      <c r="S656" s="104"/>
      <c r="T656" s="101"/>
      <c r="U656" s="101"/>
      <c r="V656" s="104"/>
      <c r="W656" s="141"/>
      <c r="X656" s="141"/>
      <c r="Y656" s="104"/>
      <c r="Z656" s="141"/>
      <c r="AA656" s="141"/>
      <c r="AB656" s="104"/>
      <c r="AC656" s="141"/>
      <c r="AD656" s="141"/>
      <c r="AE656" s="104"/>
      <c r="AF656" s="141"/>
      <c r="AG656" s="141"/>
      <c r="AH656" s="145"/>
      <c r="AI656" s="141"/>
      <c r="AJ656" s="141"/>
      <c r="AN656" s="178"/>
      <c r="BI656" s="138"/>
      <c r="BJ656" s="138"/>
      <c r="BK656" s="138"/>
      <c r="BL656" s="122"/>
      <c r="BM656" s="141"/>
      <c r="BN656" s="156"/>
      <c r="BO656" s="139"/>
      <c r="BP656" s="141"/>
      <c r="BQ656" s="136"/>
      <c r="BR656" s="145"/>
      <c r="BS656" s="98"/>
      <c r="BT656" s="98"/>
      <c r="BU656" s="98"/>
      <c r="BV656" s="145"/>
      <c r="BW656" s="145"/>
      <c r="BX656" s="145"/>
      <c r="BY656" s="98"/>
      <c r="BZ656" s="104"/>
      <c r="CA656" s="107"/>
      <c r="CB656" s="142"/>
      <c r="CC656" s="151"/>
      <c r="CD656" s="107"/>
      <c r="CE656" s="142"/>
      <c r="CF656" s="151"/>
      <c r="CG656" s="213"/>
      <c r="CH656" s="213"/>
      <c r="CI656" s="213"/>
      <c r="CJ656" s="213"/>
      <c r="CK656" s="213"/>
      <c r="CL656" s="213"/>
      <c r="CM656" s="213"/>
      <c r="CN656" s="213"/>
      <c r="CO656" s="213"/>
      <c r="CP656" s="125"/>
      <c r="CQ656" s="213"/>
      <c r="CR656" s="213"/>
      <c r="CS656" s="133"/>
      <c r="CT656" s="149"/>
      <c r="CU656" s="139"/>
      <c r="CV656" s="139"/>
      <c r="CW656" s="107"/>
      <c r="CX656" s="107"/>
      <c r="CY656" s="143"/>
      <c r="CZ656" s="143"/>
      <c r="DA656" s="151"/>
      <c r="DB656" s="164"/>
      <c r="DC656" s="151"/>
      <c r="DZ656" s="202"/>
      <c r="EA656" s="107"/>
    </row>
    <row r="657" spans="1:131" x14ac:dyDescent="0.3">
      <c r="A657" s="145"/>
      <c r="B657" s="145"/>
      <c r="C657" s="181"/>
      <c r="D657" s="145"/>
      <c r="E657" s="145"/>
      <c r="F657" s="145"/>
      <c r="G657" s="98"/>
      <c r="H657" s="191"/>
      <c r="I657" s="145"/>
      <c r="J657" s="98"/>
      <c r="K657" s="98"/>
      <c r="L657" s="145"/>
      <c r="M657" s="145"/>
      <c r="N657" s="145"/>
      <c r="O657" s="122"/>
      <c r="P657" s="104"/>
      <c r="Q657" s="150"/>
      <c r="R657" s="141"/>
      <c r="S657" s="104"/>
      <c r="T657" s="101"/>
      <c r="U657" s="101"/>
      <c r="V657" s="104"/>
      <c r="W657" s="141"/>
      <c r="X657" s="141"/>
      <c r="Y657" s="104"/>
      <c r="Z657" s="141"/>
      <c r="AA657" s="141"/>
      <c r="AB657" s="104"/>
      <c r="AC657" s="141"/>
      <c r="AD657" s="141"/>
      <c r="AE657" s="104"/>
      <c r="AF657" s="141"/>
      <c r="AG657" s="141"/>
      <c r="AH657" s="145"/>
      <c r="AI657" s="141"/>
      <c r="AJ657" s="141"/>
      <c r="AN657" s="178"/>
      <c r="BI657" s="143"/>
      <c r="BJ657" s="139"/>
      <c r="BK657" s="143"/>
      <c r="BL657" s="122"/>
      <c r="BM657" s="141"/>
      <c r="BN657" s="156"/>
      <c r="BO657" s="139"/>
      <c r="BP657" s="141"/>
      <c r="BQ657" s="136"/>
      <c r="BR657" s="145"/>
      <c r="BS657" s="98"/>
      <c r="BT657" s="98"/>
      <c r="BU657" s="98"/>
      <c r="BV657" s="145"/>
      <c r="BW657" s="145"/>
      <c r="BX657" s="145"/>
      <c r="BY657" s="98"/>
      <c r="BZ657" s="104"/>
      <c r="CA657" s="107"/>
      <c r="CB657" s="142"/>
      <c r="CC657" s="151"/>
      <c r="CD657" s="107"/>
      <c r="CE657" s="142"/>
      <c r="CF657" s="151"/>
      <c r="CG657" s="213"/>
      <c r="CH657" s="213"/>
      <c r="CI657" s="213"/>
      <c r="CJ657" s="213"/>
      <c r="CK657" s="213"/>
      <c r="CL657" s="213"/>
      <c r="CM657" s="213"/>
      <c r="CN657" s="213"/>
      <c r="CO657" s="213"/>
      <c r="CP657" s="125"/>
      <c r="CQ657" s="213"/>
      <c r="CR657" s="213"/>
      <c r="CS657" s="147"/>
      <c r="CT657" s="148"/>
      <c r="CU657" s="139"/>
      <c r="CV657" s="139"/>
      <c r="CW657" s="107"/>
      <c r="CX657" s="107"/>
      <c r="CY657" s="143"/>
      <c r="CZ657" s="143"/>
      <c r="DA657" s="151"/>
      <c r="DB657" s="164"/>
      <c r="DC657" s="151"/>
      <c r="DZ657" s="202"/>
      <c r="EA657" s="107"/>
    </row>
    <row r="658" spans="1:131" x14ac:dyDescent="0.3">
      <c r="A658" s="145"/>
      <c r="B658" s="145"/>
      <c r="C658" s="181"/>
      <c r="D658" s="145"/>
      <c r="E658" s="145"/>
      <c r="F658" s="145"/>
      <c r="G658" s="98"/>
      <c r="H658" s="191"/>
      <c r="I658" s="145"/>
      <c r="J658" s="98"/>
      <c r="K658" s="98"/>
      <c r="L658" s="145"/>
      <c r="M658" s="145"/>
      <c r="N658" s="145"/>
      <c r="O658" s="122"/>
      <c r="P658" s="104"/>
      <c r="Q658" s="150"/>
      <c r="R658" s="141"/>
      <c r="S658" s="104"/>
      <c r="T658" s="101"/>
      <c r="U658" s="101"/>
      <c r="V658" s="104"/>
      <c r="W658" s="141"/>
      <c r="X658" s="141"/>
      <c r="Y658" s="104"/>
      <c r="Z658" s="141"/>
      <c r="AA658" s="141"/>
      <c r="AB658" s="104"/>
      <c r="AC658" s="141"/>
      <c r="AD658" s="141"/>
      <c r="AE658" s="104"/>
      <c r="AF658" s="141"/>
      <c r="AG658" s="141"/>
      <c r="AH658" s="104"/>
      <c r="AI658" s="141"/>
      <c r="AJ658" s="141"/>
      <c r="AN658" s="178"/>
      <c r="BI658" s="143"/>
      <c r="BJ658" s="139"/>
      <c r="BK658" s="143"/>
      <c r="BL658" s="122"/>
      <c r="BM658" s="141"/>
      <c r="BN658" s="156"/>
      <c r="BO658" s="139"/>
      <c r="BP658" s="141"/>
      <c r="BQ658" s="136"/>
      <c r="BR658" s="145"/>
      <c r="BS658" s="98"/>
      <c r="BT658" s="98"/>
      <c r="BU658" s="98"/>
      <c r="BV658" s="145"/>
      <c r="BW658" s="145"/>
      <c r="BX658" s="145"/>
      <c r="BY658" s="98"/>
      <c r="BZ658" s="104"/>
      <c r="CA658" s="107"/>
      <c r="CB658" s="142"/>
      <c r="CC658" s="151"/>
      <c r="CD658" s="107"/>
      <c r="CE658" s="142"/>
      <c r="CF658" s="151"/>
      <c r="CG658" s="213"/>
      <c r="CH658" s="213"/>
      <c r="CI658" s="213"/>
      <c r="CJ658" s="213"/>
      <c r="CK658" s="213"/>
      <c r="CL658" s="213"/>
      <c r="CM658" s="213"/>
      <c r="CN658" s="213"/>
      <c r="CO658" s="213"/>
      <c r="CP658" s="125"/>
      <c r="CQ658" s="213"/>
      <c r="CR658" s="213"/>
      <c r="CS658" s="147"/>
      <c r="CT658" s="149"/>
      <c r="CU658" s="139"/>
      <c r="CV658" s="139"/>
      <c r="CW658" s="107"/>
      <c r="CX658" s="107"/>
      <c r="CY658" s="143"/>
      <c r="CZ658" s="143"/>
      <c r="DA658" s="151"/>
      <c r="DB658" s="164"/>
      <c r="DC658" s="151"/>
      <c r="DZ658" s="202"/>
      <c r="EA658" s="107"/>
    </row>
    <row r="659" spans="1:131" x14ac:dyDescent="0.3">
      <c r="A659" s="145"/>
      <c r="B659" s="145"/>
      <c r="C659" s="181"/>
      <c r="D659" s="145"/>
      <c r="E659" s="145"/>
      <c r="F659" s="145"/>
      <c r="G659" s="98"/>
      <c r="H659" s="191"/>
      <c r="I659" s="145"/>
      <c r="J659" s="98"/>
      <c r="K659" s="98"/>
      <c r="L659" s="145"/>
      <c r="M659" s="145"/>
      <c r="N659" s="145"/>
      <c r="O659" s="122"/>
      <c r="P659" s="104"/>
      <c r="Q659" s="150"/>
      <c r="R659" s="141"/>
      <c r="S659" s="104"/>
      <c r="T659" s="101"/>
      <c r="U659" s="101"/>
      <c r="V659" s="104"/>
      <c r="W659" s="141"/>
      <c r="X659" s="141"/>
      <c r="Y659" s="104"/>
      <c r="Z659" s="141"/>
      <c r="AA659" s="141"/>
      <c r="AB659" s="104"/>
      <c r="AC659" s="141"/>
      <c r="AD659" s="141"/>
      <c r="AE659" s="104"/>
      <c r="AF659" s="141"/>
      <c r="AG659" s="141"/>
      <c r="AH659" s="104"/>
      <c r="AI659" s="141"/>
      <c r="AJ659" s="141"/>
      <c r="AN659" s="178"/>
      <c r="BI659" s="143"/>
      <c r="BJ659" s="139"/>
      <c r="BK659" s="143"/>
      <c r="BL659" s="122"/>
      <c r="BM659" s="141"/>
      <c r="BN659" s="156"/>
      <c r="BO659" s="139"/>
      <c r="BP659" s="141"/>
      <c r="BQ659" s="136"/>
      <c r="BR659" s="145"/>
      <c r="BS659" s="98"/>
      <c r="BT659" s="98"/>
      <c r="BU659" s="98"/>
      <c r="BV659" s="145"/>
      <c r="BW659" s="145"/>
      <c r="BX659" s="145"/>
      <c r="BY659" s="98"/>
      <c r="BZ659" s="104"/>
      <c r="CA659" s="107"/>
      <c r="CB659" s="142"/>
      <c r="CC659" s="151"/>
      <c r="CD659" s="107"/>
      <c r="CE659" s="142"/>
      <c r="CF659" s="151"/>
      <c r="CG659" s="213"/>
      <c r="CH659" s="213"/>
      <c r="CI659" s="213"/>
      <c r="CJ659" s="213"/>
      <c r="CK659" s="213"/>
      <c r="CL659" s="213"/>
      <c r="CM659" s="213"/>
      <c r="CN659" s="213"/>
      <c r="CO659" s="213"/>
      <c r="CP659" s="125"/>
      <c r="CQ659" s="213"/>
      <c r="CR659" s="213"/>
      <c r="CS659" s="168"/>
      <c r="CT659" s="149"/>
      <c r="CU659" s="139"/>
      <c r="CV659" s="139"/>
      <c r="CW659" s="107"/>
      <c r="CX659" s="107"/>
      <c r="CY659" s="143"/>
      <c r="CZ659" s="143"/>
      <c r="DA659" s="151"/>
      <c r="DB659" s="164"/>
      <c r="DC659" s="151"/>
      <c r="DZ659" s="202"/>
      <c r="EA659" s="107"/>
    </row>
    <row r="660" spans="1:131" x14ac:dyDescent="0.3">
      <c r="A660" s="145"/>
      <c r="B660" s="145"/>
      <c r="C660" s="183"/>
      <c r="D660" s="107"/>
      <c r="E660" s="145"/>
      <c r="F660" s="145"/>
      <c r="G660" s="98"/>
      <c r="H660" s="191"/>
      <c r="I660" s="145"/>
      <c r="J660" s="98"/>
      <c r="K660" s="98"/>
      <c r="L660" s="145"/>
      <c r="M660" s="145"/>
      <c r="N660" s="145"/>
      <c r="O660" s="122"/>
      <c r="P660" s="104"/>
      <c r="Q660" s="150"/>
      <c r="R660" s="141"/>
      <c r="S660" s="104"/>
      <c r="T660" s="101"/>
      <c r="U660" s="101"/>
      <c r="V660" s="104"/>
      <c r="W660" s="141"/>
      <c r="X660" s="141"/>
      <c r="Y660" s="104"/>
      <c r="Z660" s="141"/>
      <c r="AA660" s="141"/>
      <c r="AB660" s="104"/>
      <c r="AC660" s="141"/>
      <c r="AD660" s="141"/>
      <c r="AE660" s="104"/>
      <c r="AF660" s="141"/>
      <c r="AG660" s="141"/>
      <c r="AH660" s="104"/>
      <c r="AI660" s="141"/>
      <c r="AJ660" s="141"/>
      <c r="AN660" s="160"/>
      <c r="BI660" s="143"/>
      <c r="BJ660" s="139"/>
      <c r="BK660" s="143"/>
      <c r="BL660" s="122"/>
      <c r="BM660" s="141"/>
      <c r="BN660" s="156"/>
      <c r="BO660" s="139"/>
      <c r="BP660" s="141"/>
      <c r="BQ660" s="136"/>
      <c r="BR660" s="145"/>
      <c r="BS660" s="98"/>
      <c r="BT660" s="98"/>
      <c r="BU660" s="98"/>
      <c r="BV660" s="145"/>
      <c r="BW660" s="145"/>
      <c r="BX660" s="145"/>
      <c r="BY660" s="98"/>
      <c r="BZ660" s="104"/>
      <c r="CA660" s="107"/>
      <c r="CB660" s="142"/>
      <c r="CC660" s="151"/>
      <c r="CD660" s="107"/>
      <c r="CE660" s="142"/>
      <c r="CF660" s="151"/>
      <c r="CG660" s="213"/>
      <c r="CH660" s="213"/>
      <c r="CI660" s="213"/>
      <c r="CJ660" s="213"/>
      <c r="CK660" s="213"/>
      <c r="CL660" s="213"/>
      <c r="CM660" s="213"/>
      <c r="CN660" s="213"/>
      <c r="CO660" s="213"/>
      <c r="CP660" s="125"/>
      <c r="CQ660" s="213"/>
      <c r="CR660" s="213"/>
      <c r="CS660" s="147"/>
      <c r="CT660" s="149"/>
      <c r="CU660" s="139"/>
      <c r="CV660" s="139"/>
      <c r="CW660" s="107"/>
      <c r="CX660" s="107"/>
      <c r="CY660" s="143"/>
      <c r="CZ660" s="143"/>
      <c r="DA660" s="151"/>
      <c r="DB660" s="164"/>
      <c r="DC660" s="151"/>
      <c r="DZ660" s="202"/>
      <c r="EA660" s="107"/>
    </row>
    <row r="661" spans="1:131" x14ac:dyDescent="0.3">
      <c r="A661" s="145"/>
      <c r="B661" s="145"/>
      <c r="C661" s="181"/>
      <c r="D661" s="145"/>
      <c r="E661" s="145"/>
      <c r="F661" s="145"/>
      <c r="G661" s="98"/>
      <c r="H661" s="191"/>
      <c r="I661" s="145"/>
      <c r="J661" s="98"/>
      <c r="K661" s="98"/>
      <c r="L661" s="145"/>
      <c r="M661" s="145"/>
      <c r="N661" s="145"/>
      <c r="O661" s="122"/>
      <c r="P661" s="104"/>
      <c r="Q661" s="150"/>
      <c r="R661" s="141"/>
      <c r="S661" s="104"/>
      <c r="T661" s="101"/>
      <c r="U661" s="101"/>
      <c r="V661" s="104"/>
      <c r="W661" s="141"/>
      <c r="X661" s="141"/>
      <c r="Y661" s="104"/>
      <c r="Z661" s="141"/>
      <c r="AA661" s="141"/>
      <c r="AB661" s="104"/>
      <c r="AC661" s="141"/>
      <c r="AD661" s="141"/>
      <c r="AE661" s="104"/>
      <c r="AF661" s="141"/>
      <c r="AG661" s="141"/>
      <c r="AH661" s="145"/>
      <c r="AI661" s="141"/>
      <c r="AJ661" s="141"/>
      <c r="AN661" s="160"/>
      <c r="BI661" s="143"/>
      <c r="BJ661" s="139"/>
      <c r="BK661" s="143"/>
      <c r="BL661" s="122"/>
      <c r="BM661" s="141"/>
      <c r="BN661" s="156"/>
      <c r="BO661" s="139"/>
      <c r="BP661" s="141"/>
      <c r="BQ661" s="136"/>
      <c r="BR661" s="145"/>
      <c r="BS661" s="98"/>
      <c r="BT661" s="98"/>
      <c r="BU661" s="98"/>
      <c r="BV661" s="145"/>
      <c r="BW661" s="145"/>
      <c r="BX661" s="145"/>
      <c r="BY661" s="98"/>
      <c r="BZ661" s="104"/>
      <c r="CA661" s="107"/>
      <c r="CB661" s="142"/>
      <c r="CC661" s="151"/>
      <c r="CD661" s="107"/>
      <c r="CE661" s="142"/>
      <c r="CF661" s="151"/>
      <c r="CG661" s="213"/>
      <c r="CH661" s="213"/>
      <c r="CI661" s="213"/>
      <c r="CJ661" s="213"/>
      <c r="CK661" s="213"/>
      <c r="CL661" s="213"/>
      <c r="CM661" s="213"/>
      <c r="CN661" s="213"/>
      <c r="CO661" s="213"/>
      <c r="CP661" s="125"/>
      <c r="CQ661" s="213"/>
      <c r="CR661" s="213"/>
      <c r="CS661" s="133"/>
      <c r="CT661" s="148"/>
      <c r="CU661" s="139"/>
      <c r="CV661" s="139"/>
      <c r="CW661" s="107"/>
      <c r="CX661" s="107"/>
      <c r="CY661" s="143"/>
      <c r="CZ661" s="143"/>
      <c r="DA661" s="151"/>
      <c r="DB661" s="164"/>
      <c r="DC661" s="151"/>
      <c r="DZ661" s="202"/>
      <c r="EA661" s="107"/>
    </row>
    <row r="662" spans="1:131" x14ac:dyDescent="0.3">
      <c r="A662" s="145"/>
      <c r="B662" s="145"/>
      <c r="C662" s="181"/>
      <c r="D662" s="145"/>
      <c r="E662" s="145"/>
      <c r="F662" s="145"/>
      <c r="G662" s="98"/>
      <c r="H662" s="191"/>
      <c r="I662" s="145"/>
      <c r="J662" s="98"/>
      <c r="K662" s="98"/>
      <c r="L662" s="145"/>
      <c r="M662" s="145"/>
      <c r="N662" s="145"/>
      <c r="O662" s="122"/>
      <c r="P662" s="104"/>
      <c r="Q662" s="150"/>
      <c r="R662" s="101"/>
      <c r="S662" s="104"/>
      <c r="T662" s="141"/>
      <c r="U662" s="141"/>
      <c r="V662" s="104"/>
      <c r="W662" s="141"/>
      <c r="X662" s="141"/>
      <c r="Y662" s="104"/>
      <c r="Z662" s="141"/>
      <c r="AA662" s="141"/>
      <c r="AB662" s="104"/>
      <c r="AC662" s="141"/>
      <c r="AD662" s="141"/>
      <c r="AE662" s="104"/>
      <c r="AF662" s="141"/>
      <c r="AG662" s="141"/>
      <c r="AH662" s="104"/>
      <c r="AI662" s="141"/>
      <c r="AJ662" s="141"/>
      <c r="AN662" s="165"/>
      <c r="BI662" s="143"/>
      <c r="BJ662" s="139"/>
      <c r="BK662" s="143"/>
      <c r="BL662" s="122"/>
      <c r="BM662" s="141"/>
      <c r="BN662" s="156"/>
      <c r="BO662" s="139"/>
      <c r="BP662" s="141"/>
      <c r="BQ662" s="136"/>
      <c r="BR662" s="145"/>
      <c r="BS662" s="98"/>
      <c r="BT662" s="98"/>
      <c r="BU662" s="98"/>
      <c r="BV662" s="145"/>
      <c r="BW662" s="145"/>
      <c r="BX662" s="145"/>
      <c r="BY662" s="98"/>
      <c r="BZ662" s="104"/>
      <c r="CA662" s="107"/>
      <c r="CB662" s="142"/>
      <c r="CC662" s="151"/>
      <c r="CD662" s="107"/>
      <c r="CE662" s="142"/>
      <c r="CF662" s="151"/>
      <c r="CG662" s="213"/>
      <c r="CH662" s="213"/>
      <c r="CI662" s="213"/>
      <c r="CJ662" s="213"/>
      <c r="CK662" s="213"/>
      <c r="CL662" s="213"/>
      <c r="CM662" s="213"/>
      <c r="CN662" s="213"/>
      <c r="CO662" s="213"/>
      <c r="CP662" s="125"/>
      <c r="CQ662" s="213"/>
      <c r="CR662" s="213"/>
      <c r="CS662" s="139"/>
      <c r="CT662" s="149"/>
      <c r="CU662" s="139"/>
      <c r="CV662" s="139"/>
      <c r="CW662" s="107"/>
      <c r="CX662" s="107"/>
      <c r="CY662" s="143"/>
      <c r="CZ662" s="143"/>
      <c r="DA662" s="151"/>
      <c r="DB662" s="164"/>
      <c r="DC662" s="151"/>
      <c r="DZ662" s="202"/>
      <c r="EA662" s="139"/>
    </row>
    <row r="663" spans="1:131" x14ac:dyDescent="0.3">
      <c r="A663" s="145"/>
      <c r="B663" s="145"/>
      <c r="C663" s="181"/>
      <c r="D663" s="145"/>
      <c r="E663" s="145"/>
      <c r="F663" s="145"/>
      <c r="G663" s="98"/>
      <c r="H663" s="191"/>
      <c r="I663" s="145"/>
      <c r="J663" s="98"/>
      <c r="K663" s="98"/>
      <c r="L663" s="145"/>
      <c r="M663" s="145"/>
      <c r="N663" s="145"/>
      <c r="O663" s="122"/>
      <c r="P663" s="104"/>
      <c r="Q663" s="150"/>
      <c r="R663" s="141"/>
      <c r="S663" s="104"/>
      <c r="T663" s="101"/>
      <c r="U663" s="101"/>
      <c r="V663" s="104"/>
      <c r="W663" s="141"/>
      <c r="X663" s="141"/>
      <c r="Y663" s="104"/>
      <c r="Z663" s="141"/>
      <c r="AA663" s="141"/>
      <c r="AB663" s="104"/>
      <c r="AC663" s="142"/>
      <c r="AD663" s="142"/>
      <c r="AE663" s="104"/>
      <c r="AF663" s="141"/>
      <c r="AG663" s="141"/>
      <c r="AH663" s="145"/>
      <c r="AI663" s="141"/>
      <c r="AJ663" s="141"/>
      <c r="AN663" s="210"/>
      <c r="BI663" s="138"/>
      <c r="BJ663" s="138"/>
      <c r="BK663" s="138"/>
      <c r="BL663" s="122"/>
      <c r="BM663" s="141"/>
      <c r="BN663" s="156"/>
      <c r="BO663" s="139"/>
      <c r="BP663" s="141"/>
      <c r="BQ663" s="136"/>
      <c r="BR663" s="145"/>
      <c r="BS663" s="98"/>
      <c r="BT663" s="98"/>
      <c r="BU663" s="98"/>
      <c r="BV663" s="145"/>
      <c r="BW663" s="145"/>
      <c r="BX663" s="145"/>
      <c r="BY663" s="98"/>
      <c r="BZ663" s="104"/>
      <c r="CA663" s="107"/>
      <c r="CB663" s="142"/>
      <c r="CC663" s="151"/>
      <c r="CD663" s="107"/>
      <c r="CE663" s="142"/>
      <c r="CF663" s="151"/>
      <c r="CG663" s="213"/>
      <c r="CH663" s="213"/>
      <c r="CI663" s="213"/>
      <c r="CJ663" s="213"/>
      <c r="CK663" s="213"/>
      <c r="CL663" s="213"/>
      <c r="CM663" s="213"/>
      <c r="CN663" s="213"/>
      <c r="CO663" s="213"/>
      <c r="CP663" s="125"/>
      <c r="CQ663" s="213"/>
      <c r="CR663" s="213"/>
      <c r="CS663" s="147"/>
      <c r="CT663" s="148"/>
      <c r="CU663" s="139"/>
      <c r="CV663" s="139"/>
      <c r="CW663" s="107"/>
      <c r="CX663" s="107"/>
      <c r="CY663" s="143"/>
      <c r="CZ663" s="143"/>
      <c r="DA663" s="151"/>
      <c r="DB663" s="164"/>
      <c r="DC663" s="151"/>
      <c r="DZ663" s="202"/>
      <c r="EA663" s="107"/>
    </row>
    <row r="664" spans="1:131" x14ac:dyDescent="0.3">
      <c r="A664" s="192"/>
      <c r="B664" s="192"/>
      <c r="C664" s="193"/>
      <c r="D664" s="194"/>
      <c r="E664" s="192"/>
      <c r="F664" s="192"/>
      <c r="G664" s="195"/>
      <c r="H664" s="204"/>
      <c r="I664" s="192"/>
      <c r="J664" s="195"/>
      <c r="K664" s="195"/>
      <c r="L664" s="192"/>
      <c r="M664" s="192"/>
      <c r="N664" s="192"/>
      <c r="O664" s="122"/>
      <c r="P664" s="104"/>
      <c r="Q664" s="150"/>
      <c r="R664" s="141"/>
      <c r="S664" s="104"/>
      <c r="T664" s="101"/>
      <c r="U664" s="101"/>
      <c r="V664" s="104"/>
      <c r="W664" s="141"/>
      <c r="X664" s="141"/>
      <c r="Y664" s="104"/>
      <c r="Z664" s="141"/>
      <c r="AA664" s="141"/>
      <c r="AB664" s="104"/>
      <c r="AC664" s="141"/>
      <c r="AD664" s="141"/>
      <c r="AE664" s="104"/>
      <c r="AF664" s="142"/>
      <c r="AG664" s="150"/>
      <c r="BI664" s="138"/>
      <c r="BJ664" s="138"/>
      <c r="BK664" s="138"/>
      <c r="BL664" s="122"/>
      <c r="BM664" s="141"/>
      <c r="BN664" s="156"/>
      <c r="BO664" s="139"/>
      <c r="BP664" s="141"/>
      <c r="BQ664" s="136"/>
      <c r="BR664" s="145"/>
      <c r="BS664" s="98"/>
      <c r="BT664" s="98"/>
      <c r="BU664" s="98"/>
      <c r="BV664" s="145"/>
      <c r="BW664" s="145"/>
      <c r="BX664" s="145"/>
      <c r="BY664" s="98"/>
      <c r="BZ664" s="104"/>
      <c r="CA664" s="140"/>
      <c r="CB664" s="150"/>
      <c r="CC664" s="106"/>
      <c r="CD664" s="140"/>
      <c r="CE664" s="150"/>
      <c r="CF664" s="106"/>
      <c r="CG664" s="213"/>
      <c r="CH664" s="213"/>
      <c r="CI664" s="213"/>
      <c r="CJ664" s="213"/>
      <c r="CK664" s="213"/>
      <c r="CL664" s="213"/>
      <c r="CM664" s="213"/>
      <c r="CN664" s="213"/>
      <c r="CO664" s="213"/>
      <c r="CP664" s="125"/>
      <c r="CQ664" s="213"/>
      <c r="CR664" s="213"/>
      <c r="CS664" s="147"/>
      <c r="CT664" s="149"/>
      <c r="CU664" s="139"/>
      <c r="CV664" s="139"/>
      <c r="CW664" s="140"/>
      <c r="CX664" s="140"/>
      <c r="CY664" s="143"/>
      <c r="CZ664" s="143"/>
      <c r="DA664" s="151"/>
      <c r="DB664" s="164"/>
      <c r="DC664" s="151"/>
      <c r="DZ664" s="202"/>
      <c r="EA664" s="107"/>
    </row>
    <row r="665" spans="1:131" x14ac:dyDescent="0.3">
      <c r="A665" s="107"/>
      <c r="B665" s="145"/>
      <c r="C665" s="145"/>
      <c r="D665" s="145"/>
      <c r="E665" s="145"/>
      <c r="F665" s="145"/>
      <c r="G665" s="145"/>
      <c r="H665" s="145"/>
      <c r="I665" s="145"/>
      <c r="J665" s="145"/>
      <c r="K665" s="145"/>
      <c r="L665" s="145"/>
      <c r="M665" s="145"/>
      <c r="N665" s="145"/>
      <c r="O665" s="133"/>
      <c r="P665" s="145"/>
      <c r="Q665" s="140"/>
      <c r="R665" s="140"/>
      <c r="S665" s="145"/>
      <c r="T665" s="140"/>
      <c r="U665" s="140"/>
      <c r="V665" s="145"/>
      <c r="W665" s="140"/>
      <c r="X665" s="140"/>
      <c r="Y665" s="145"/>
      <c r="Z665" s="140"/>
      <c r="AA665" s="140"/>
      <c r="AB665" s="145"/>
      <c r="AC665" s="140"/>
      <c r="AD665" s="140"/>
      <c r="AE665" s="145"/>
      <c r="AF665" s="140"/>
      <c r="AG665" s="140"/>
      <c r="BI665" s="140"/>
      <c r="BJ665" s="140"/>
      <c r="BK665" s="140"/>
      <c r="BL665" s="140"/>
      <c r="BM665" s="140"/>
      <c r="BN665" s="140"/>
      <c r="BO665" s="140"/>
      <c r="BP665" s="140"/>
      <c r="BQ665" s="140"/>
      <c r="CS665" s="133"/>
      <c r="CT665" s="140"/>
      <c r="CU665" s="140"/>
      <c r="CV665" s="140"/>
      <c r="CY665" s="140"/>
      <c r="CZ665" s="140"/>
      <c r="DA665" s="151"/>
      <c r="DB665" s="164"/>
      <c r="DC665" s="151"/>
      <c r="DZ665" s="206"/>
      <c r="EA665" s="107"/>
    </row>
    <row r="666" spans="1:131" x14ac:dyDescent="0.3">
      <c r="A666" s="107"/>
      <c r="B666" s="145"/>
      <c r="C666" s="107"/>
      <c r="D666" s="145"/>
      <c r="E666" s="145"/>
      <c r="F666" s="145"/>
      <c r="G666" s="145"/>
      <c r="H666" s="145"/>
      <c r="I666" s="145"/>
      <c r="J666" s="145"/>
      <c r="K666" s="145"/>
      <c r="L666" s="145"/>
      <c r="M666" s="145"/>
      <c r="N666" s="145"/>
      <c r="O666" s="133"/>
      <c r="P666" s="145"/>
      <c r="Q666" s="140"/>
      <c r="R666" s="140"/>
      <c r="S666" s="145"/>
      <c r="T666" s="140"/>
      <c r="U666" s="140"/>
      <c r="V666" s="145"/>
      <c r="W666" s="140"/>
      <c r="X666" s="140"/>
      <c r="Y666" s="145"/>
      <c r="Z666" s="140"/>
      <c r="AA666" s="140"/>
      <c r="AB666" s="145"/>
      <c r="AC666" s="140"/>
      <c r="AD666" s="140"/>
      <c r="AE666" s="145"/>
      <c r="AF666" s="140"/>
      <c r="AG666" s="140"/>
      <c r="BI666" s="140"/>
      <c r="BJ666" s="140"/>
      <c r="BK666" s="140"/>
      <c r="BL666" s="140"/>
      <c r="BM666" s="140"/>
      <c r="BN666" s="140"/>
      <c r="BO666" s="140"/>
      <c r="BP666" s="140"/>
      <c r="BQ666" s="140"/>
      <c r="CS666" s="133"/>
      <c r="CT666" s="140"/>
      <c r="CU666" s="140"/>
      <c r="CV666" s="140"/>
      <c r="CY666" s="140"/>
      <c r="CZ666" s="140"/>
      <c r="DA666" s="151"/>
      <c r="DB666" s="164"/>
      <c r="DC666" s="151"/>
      <c r="DZ666" s="206"/>
      <c r="EA666" s="107"/>
    </row>
    <row r="667" spans="1:131" x14ac:dyDescent="0.3">
      <c r="A667" s="107"/>
      <c r="B667" s="145"/>
      <c r="C667" s="145"/>
      <c r="D667" s="145"/>
      <c r="E667" s="145"/>
      <c r="F667" s="145"/>
      <c r="G667" s="145"/>
      <c r="H667" s="145"/>
      <c r="I667" s="145"/>
      <c r="J667" s="145"/>
      <c r="K667" s="145"/>
      <c r="L667" s="145"/>
      <c r="M667" s="145"/>
      <c r="N667" s="145"/>
      <c r="O667" s="133"/>
      <c r="P667" s="145"/>
      <c r="Q667" s="140"/>
      <c r="R667" s="140"/>
      <c r="S667" s="145"/>
      <c r="T667" s="140"/>
      <c r="U667" s="140"/>
      <c r="V667" s="145"/>
      <c r="W667" s="140"/>
      <c r="X667" s="140"/>
      <c r="Y667" s="145"/>
      <c r="Z667" s="140"/>
      <c r="AA667" s="140"/>
      <c r="AB667" s="145"/>
      <c r="AC667" s="140"/>
      <c r="AD667" s="140"/>
      <c r="AE667" s="145"/>
      <c r="AF667" s="140"/>
      <c r="AG667" s="140"/>
      <c r="BI667" s="140"/>
      <c r="BJ667" s="140"/>
      <c r="BK667" s="140"/>
      <c r="BL667" s="140"/>
      <c r="BM667" s="140"/>
      <c r="BN667" s="140"/>
      <c r="BO667" s="140"/>
      <c r="BP667" s="140"/>
      <c r="BQ667" s="140"/>
      <c r="CS667" s="133"/>
      <c r="CT667" s="140"/>
      <c r="CU667" s="140"/>
      <c r="CV667" s="140"/>
      <c r="CY667" s="140"/>
      <c r="CZ667" s="140"/>
      <c r="DA667" s="151"/>
      <c r="DB667" s="164"/>
      <c r="DC667" s="151"/>
      <c r="DZ667" s="206"/>
      <c r="EA667" s="107"/>
    </row>
    <row r="668" spans="1:131" x14ac:dyDescent="0.3">
      <c r="A668" s="107"/>
      <c r="B668" s="145"/>
      <c r="C668" s="145"/>
      <c r="D668" s="145"/>
      <c r="E668" s="145"/>
      <c r="F668" s="145"/>
      <c r="G668" s="145"/>
      <c r="H668" s="145"/>
      <c r="I668" s="145"/>
      <c r="J668" s="145"/>
      <c r="K668" s="145"/>
      <c r="L668" s="145"/>
      <c r="M668" s="145"/>
      <c r="N668" s="145"/>
      <c r="O668" s="133"/>
      <c r="P668" s="145"/>
      <c r="Q668" s="140"/>
      <c r="R668" s="140"/>
      <c r="S668" s="145"/>
      <c r="T668" s="140"/>
      <c r="U668" s="140"/>
      <c r="V668" s="145"/>
      <c r="W668" s="140"/>
      <c r="X668" s="140"/>
      <c r="Y668" s="145"/>
      <c r="Z668" s="140"/>
      <c r="AA668" s="140"/>
      <c r="AB668" s="145"/>
      <c r="AC668" s="140"/>
      <c r="AD668" s="140"/>
      <c r="AE668" s="145"/>
      <c r="AF668" s="140"/>
      <c r="AG668" s="140"/>
      <c r="BI668" s="140"/>
      <c r="BJ668" s="140"/>
      <c r="BK668" s="140"/>
      <c r="BL668" s="140"/>
      <c r="BM668" s="140"/>
      <c r="BN668" s="140"/>
      <c r="BO668" s="140"/>
      <c r="BP668" s="140"/>
      <c r="BQ668" s="140"/>
      <c r="CS668" s="133"/>
      <c r="CT668" s="140"/>
      <c r="CU668" s="140"/>
      <c r="CV668" s="140"/>
      <c r="CY668" s="140"/>
      <c r="CZ668" s="140"/>
      <c r="DA668" s="151"/>
      <c r="DB668" s="164"/>
      <c r="DC668" s="151"/>
      <c r="DZ668" s="206"/>
      <c r="EA668" s="107"/>
    </row>
    <row r="669" spans="1:131" x14ac:dyDescent="0.3">
      <c r="A669" s="107"/>
      <c r="B669" s="145"/>
      <c r="C669" s="145"/>
      <c r="D669" s="145"/>
      <c r="E669" s="145"/>
      <c r="F669" s="145"/>
      <c r="G669" s="145"/>
      <c r="H669" s="145"/>
      <c r="I669" s="145"/>
      <c r="J669" s="145"/>
      <c r="K669" s="145"/>
      <c r="L669" s="145"/>
      <c r="M669" s="145"/>
      <c r="N669" s="145"/>
      <c r="O669" s="133"/>
      <c r="P669" s="145"/>
      <c r="Q669" s="140"/>
      <c r="R669" s="140"/>
      <c r="S669" s="145"/>
      <c r="T669" s="140"/>
      <c r="U669" s="140"/>
      <c r="V669" s="145"/>
      <c r="W669" s="140"/>
      <c r="X669" s="140"/>
      <c r="Y669" s="145"/>
      <c r="Z669" s="140"/>
      <c r="AA669" s="140"/>
      <c r="AB669" s="145"/>
      <c r="AC669" s="140"/>
      <c r="AD669" s="140"/>
      <c r="AE669" s="145"/>
      <c r="AF669" s="140"/>
      <c r="AG669" s="140"/>
      <c r="BI669" s="140"/>
      <c r="BJ669" s="140"/>
      <c r="BK669" s="140"/>
      <c r="BL669" s="140"/>
      <c r="BM669" s="140"/>
      <c r="BN669" s="140"/>
      <c r="BO669" s="140"/>
      <c r="BP669" s="140"/>
      <c r="BQ669" s="140"/>
      <c r="CS669" s="133"/>
      <c r="CT669" s="140"/>
      <c r="CU669" s="140"/>
      <c r="CV669" s="140"/>
      <c r="CY669" s="140"/>
      <c r="CZ669" s="140"/>
      <c r="DA669" s="151"/>
      <c r="DB669" s="164"/>
      <c r="DC669" s="151"/>
      <c r="DZ669" s="206"/>
      <c r="EA669" s="107"/>
    </row>
    <row r="670" spans="1:131" x14ac:dyDescent="0.3">
      <c r="A670" s="107"/>
      <c r="B670" s="145"/>
      <c r="C670" s="145"/>
      <c r="D670" s="145"/>
      <c r="E670" s="145"/>
      <c r="F670" s="145"/>
      <c r="G670" s="145"/>
      <c r="H670" s="145"/>
      <c r="I670" s="145"/>
      <c r="J670" s="145"/>
      <c r="K670" s="145"/>
      <c r="L670" s="145"/>
      <c r="M670" s="145"/>
      <c r="N670" s="145"/>
      <c r="O670" s="133"/>
      <c r="P670" s="145"/>
      <c r="Q670" s="140"/>
      <c r="R670" s="140"/>
      <c r="S670" s="145"/>
      <c r="T670" s="140"/>
      <c r="U670" s="140"/>
      <c r="V670" s="145"/>
      <c r="W670" s="140"/>
      <c r="X670" s="140"/>
      <c r="Y670" s="145"/>
      <c r="Z670" s="140"/>
      <c r="AA670" s="140"/>
      <c r="AB670" s="145"/>
      <c r="AC670" s="140"/>
      <c r="AD670" s="140"/>
      <c r="AE670" s="145"/>
      <c r="AF670" s="140"/>
      <c r="AG670" s="140"/>
      <c r="BI670" s="140"/>
      <c r="BJ670" s="140"/>
      <c r="BK670" s="140"/>
      <c r="BL670" s="140"/>
      <c r="BM670" s="140"/>
      <c r="BN670" s="140"/>
      <c r="BO670" s="140"/>
      <c r="BP670" s="140"/>
      <c r="BQ670" s="140"/>
      <c r="CS670" s="133"/>
      <c r="CT670" s="140"/>
      <c r="CU670" s="140"/>
      <c r="CV670" s="140"/>
      <c r="CY670" s="140"/>
      <c r="CZ670" s="140"/>
      <c r="DA670" s="151"/>
      <c r="DB670" s="164"/>
      <c r="DC670" s="151"/>
      <c r="DZ670" s="206"/>
      <c r="EA670" s="107"/>
    </row>
    <row r="671" spans="1:131" x14ac:dyDescent="0.3">
      <c r="A671" s="107"/>
      <c r="B671" s="145"/>
      <c r="C671" s="107"/>
      <c r="D671" s="145"/>
      <c r="E671" s="145"/>
      <c r="F671" s="145"/>
      <c r="G671" s="145"/>
      <c r="H671" s="145"/>
      <c r="I671" s="145"/>
      <c r="J671" s="145"/>
      <c r="K671" s="145"/>
      <c r="L671" s="145"/>
      <c r="M671" s="145"/>
      <c r="N671" s="145"/>
      <c r="O671" s="133"/>
      <c r="P671" s="145"/>
      <c r="Q671" s="140"/>
      <c r="R671" s="140"/>
      <c r="S671" s="145"/>
      <c r="T671" s="140"/>
      <c r="U671" s="140"/>
      <c r="V671" s="145"/>
      <c r="W671" s="140"/>
      <c r="X671" s="140"/>
      <c r="Y671" s="145"/>
      <c r="Z671" s="140"/>
      <c r="AA671" s="140"/>
      <c r="AB671" s="145"/>
      <c r="AC671" s="140"/>
      <c r="AD671" s="140"/>
      <c r="AE671" s="145"/>
      <c r="AF671" s="140"/>
      <c r="AG671" s="140"/>
      <c r="BI671" s="140"/>
      <c r="BJ671" s="140"/>
      <c r="BK671" s="140"/>
      <c r="BL671" s="140"/>
      <c r="BM671" s="140"/>
      <c r="BN671" s="140"/>
      <c r="BO671" s="140"/>
      <c r="BP671" s="140"/>
      <c r="BQ671" s="140"/>
      <c r="CS671" s="133"/>
      <c r="CT671" s="140"/>
      <c r="CU671" s="140"/>
      <c r="CV671" s="140"/>
      <c r="CY671" s="140"/>
      <c r="CZ671" s="140"/>
      <c r="DA671" s="151"/>
      <c r="DB671" s="164"/>
      <c r="DC671" s="151"/>
      <c r="DZ671" s="206"/>
      <c r="EA671" s="107"/>
    </row>
    <row r="672" spans="1:131" x14ac:dyDescent="0.3">
      <c r="A672" s="107"/>
      <c r="B672" s="145"/>
      <c r="C672" s="145"/>
      <c r="D672" s="145"/>
      <c r="E672" s="145"/>
      <c r="F672" s="145"/>
      <c r="G672" s="145"/>
      <c r="H672" s="145"/>
      <c r="I672" s="145"/>
      <c r="J672" s="145"/>
      <c r="K672" s="145"/>
      <c r="L672" s="145"/>
      <c r="M672" s="145"/>
      <c r="N672" s="145"/>
      <c r="O672" s="133"/>
      <c r="P672" s="145"/>
      <c r="Q672" s="140"/>
      <c r="R672" s="140"/>
      <c r="S672" s="145"/>
      <c r="T672" s="140"/>
      <c r="U672" s="140"/>
      <c r="V672" s="145"/>
      <c r="W672" s="140"/>
      <c r="X672" s="140"/>
      <c r="Y672" s="145"/>
      <c r="Z672" s="140"/>
      <c r="AA672" s="140"/>
      <c r="AB672" s="145"/>
      <c r="AC672" s="140"/>
      <c r="AD672" s="140"/>
      <c r="AE672" s="145"/>
      <c r="AF672" s="140"/>
      <c r="AG672" s="140"/>
      <c r="BI672" s="140"/>
      <c r="BJ672" s="140"/>
      <c r="BK672" s="140"/>
      <c r="BL672" s="140"/>
      <c r="BM672" s="140"/>
      <c r="BN672" s="140"/>
      <c r="BO672" s="140"/>
      <c r="BP672" s="140"/>
      <c r="BQ672" s="140"/>
      <c r="CS672" s="133"/>
      <c r="CT672" s="140"/>
      <c r="CU672" s="140"/>
      <c r="CV672" s="140"/>
      <c r="CY672" s="140"/>
      <c r="CZ672" s="140"/>
      <c r="DA672" s="151"/>
      <c r="DB672" s="164"/>
      <c r="DC672" s="151"/>
      <c r="DZ672" s="206"/>
      <c r="EA672" s="107"/>
    </row>
    <row r="673" spans="1:131" x14ac:dyDescent="0.3">
      <c r="A673" s="107"/>
      <c r="B673" s="145"/>
      <c r="C673" s="145"/>
      <c r="D673" s="145"/>
      <c r="E673" s="145"/>
      <c r="F673" s="145"/>
      <c r="G673" s="145"/>
      <c r="H673" s="145"/>
      <c r="I673" s="145"/>
      <c r="J673" s="145"/>
      <c r="K673" s="145"/>
      <c r="L673" s="145"/>
      <c r="M673" s="145"/>
      <c r="N673" s="145"/>
      <c r="O673" s="133"/>
      <c r="P673" s="145"/>
      <c r="Q673" s="140"/>
      <c r="R673" s="140"/>
      <c r="S673" s="145"/>
      <c r="T673" s="140"/>
      <c r="U673" s="140"/>
      <c r="V673" s="145"/>
      <c r="W673" s="140"/>
      <c r="X673" s="140"/>
      <c r="Y673" s="145"/>
      <c r="Z673" s="140"/>
      <c r="AA673" s="140"/>
      <c r="AB673" s="145"/>
      <c r="AC673" s="140"/>
      <c r="AD673" s="140"/>
      <c r="AE673" s="145"/>
      <c r="AF673" s="140"/>
      <c r="AG673" s="140"/>
      <c r="BI673" s="140"/>
      <c r="BJ673" s="140"/>
      <c r="BK673" s="140"/>
      <c r="BL673" s="140"/>
      <c r="BM673" s="140"/>
      <c r="BN673" s="140"/>
      <c r="BO673" s="140"/>
      <c r="BP673" s="140"/>
      <c r="BQ673" s="140"/>
      <c r="CS673" s="133"/>
      <c r="CT673" s="140"/>
      <c r="CU673" s="140"/>
      <c r="CV673" s="140"/>
      <c r="CY673" s="140"/>
      <c r="CZ673" s="140"/>
      <c r="DA673" s="151"/>
      <c r="DB673" s="164"/>
      <c r="DC673" s="151"/>
      <c r="DZ673" s="206"/>
      <c r="EA673" s="107"/>
    </row>
    <row r="674" spans="1:131" x14ac:dyDescent="0.3">
      <c r="A674" s="107"/>
      <c r="B674" s="145"/>
      <c r="C674" s="145"/>
      <c r="D674" s="145"/>
      <c r="E674" s="145"/>
      <c r="F674" s="145"/>
      <c r="G674" s="145"/>
      <c r="H674" s="145"/>
      <c r="I674" s="145"/>
      <c r="J674" s="145"/>
      <c r="K674" s="145"/>
      <c r="L674" s="145"/>
      <c r="M674" s="145"/>
      <c r="N674" s="145"/>
      <c r="O674" s="133"/>
      <c r="P674" s="192"/>
      <c r="Q674" s="140"/>
      <c r="R674" s="140"/>
      <c r="S674" s="192"/>
      <c r="T674" s="140"/>
      <c r="U674" s="140"/>
      <c r="V674" s="145"/>
      <c r="W674" s="140"/>
      <c r="X674" s="140"/>
      <c r="Y674" s="145"/>
      <c r="Z674" s="140"/>
      <c r="AA674" s="140"/>
      <c r="AB674" s="145"/>
      <c r="AC674" s="140"/>
      <c r="AD674" s="140"/>
      <c r="AE674" s="145"/>
      <c r="AF674" s="140"/>
      <c r="AG674" s="140"/>
      <c r="BI674" s="140"/>
      <c r="BJ674" s="140"/>
      <c r="BK674" s="140"/>
      <c r="BL674" s="140"/>
      <c r="BM674" s="140"/>
      <c r="BN674" s="140"/>
      <c r="BO674" s="140"/>
      <c r="BP674" s="140"/>
      <c r="BQ674" s="140"/>
      <c r="CS674" s="133"/>
      <c r="CT674" s="140"/>
      <c r="CU674" s="140"/>
      <c r="CV674" s="140"/>
      <c r="CY674" s="140"/>
      <c r="CZ674" s="140"/>
      <c r="DA674" s="151"/>
      <c r="DB674" s="164"/>
      <c r="DC674" s="151"/>
      <c r="DZ674" s="206"/>
      <c r="EA674" s="107"/>
    </row>
    <row r="675" spans="1:131" x14ac:dyDescent="0.3">
      <c r="A675" s="145"/>
      <c r="B675" s="145"/>
      <c r="C675" s="181"/>
      <c r="D675" s="145"/>
      <c r="E675" s="145"/>
      <c r="F675" s="145"/>
      <c r="G675" s="98"/>
      <c r="H675" s="104"/>
      <c r="I675" s="145"/>
      <c r="J675" s="98"/>
      <c r="K675" s="98"/>
      <c r="L675" s="145"/>
      <c r="M675" s="145"/>
      <c r="N675" s="145"/>
      <c r="O675" s="190"/>
      <c r="P675" s="104"/>
      <c r="Q675" s="216"/>
      <c r="R675" s="141"/>
      <c r="S675" s="104"/>
      <c r="T675" s="163"/>
      <c r="U675" s="141"/>
      <c r="V675" s="104"/>
      <c r="W675" s="141"/>
      <c r="X675" s="141"/>
      <c r="Y675" s="104"/>
      <c r="Z675" s="141"/>
      <c r="AA675" s="141"/>
      <c r="AB675" s="104"/>
      <c r="AC675" s="141"/>
      <c r="AD675" s="141"/>
      <c r="AE675" s="104"/>
      <c r="AF675" s="141"/>
      <c r="AG675" s="141"/>
      <c r="AH675" s="102"/>
      <c r="AI675" s="163"/>
      <c r="AJ675" s="141"/>
      <c r="BI675" s="146"/>
      <c r="BJ675" s="139"/>
      <c r="BK675" s="139"/>
      <c r="BL675" s="122"/>
      <c r="BM675" s="141"/>
      <c r="BN675" s="156"/>
      <c r="BO675" s="139"/>
      <c r="BP675" s="141"/>
      <c r="BQ675" s="153"/>
      <c r="CS675" s="139"/>
      <c r="CT675" s="148"/>
      <c r="CU675" s="139"/>
      <c r="CV675" s="139"/>
      <c r="CY675" s="143"/>
      <c r="CZ675" s="143"/>
      <c r="DA675" s="151"/>
      <c r="DB675" s="164"/>
      <c r="DC675" s="151"/>
      <c r="DZ675" s="211"/>
      <c r="EA675" s="139"/>
    </row>
    <row r="676" spans="1:131" x14ac:dyDescent="0.3">
      <c r="A676" s="145"/>
      <c r="B676" s="145"/>
      <c r="C676" s="181"/>
      <c r="D676" s="145"/>
      <c r="E676" s="145"/>
      <c r="F676" s="145"/>
      <c r="G676" s="98"/>
      <c r="H676" s="104"/>
      <c r="I676" s="145"/>
      <c r="J676" s="98"/>
      <c r="K676" s="98"/>
      <c r="L676" s="145"/>
      <c r="M676" s="145"/>
      <c r="N676" s="145"/>
      <c r="O676" s="190"/>
      <c r="P676" s="104"/>
      <c r="Q676" s="216"/>
      <c r="R676" s="141"/>
      <c r="S676" s="104"/>
      <c r="T676" s="163"/>
      <c r="U676" s="141"/>
      <c r="V676" s="104"/>
      <c r="W676" s="141"/>
      <c r="X676" s="141"/>
      <c r="Y676" s="104"/>
      <c r="Z676" s="141"/>
      <c r="AA676" s="141"/>
      <c r="AB676" s="104"/>
      <c r="AC676" s="141"/>
      <c r="AD676" s="141"/>
      <c r="AE676" s="104"/>
      <c r="AF676" s="141"/>
      <c r="AG676" s="141"/>
      <c r="AH676" s="102"/>
      <c r="AI676" s="163"/>
      <c r="AJ676" s="141"/>
      <c r="BI676" s="143"/>
      <c r="BJ676" s="139"/>
      <c r="BK676" s="143"/>
      <c r="BL676" s="122"/>
      <c r="BM676" s="141"/>
      <c r="BN676" s="156"/>
      <c r="BO676" s="139"/>
      <c r="BP676" s="141"/>
      <c r="BQ676" s="153"/>
      <c r="CS676" s="139"/>
      <c r="CT676" s="109"/>
      <c r="CU676" s="139"/>
      <c r="CV676" s="139"/>
      <c r="CY676" s="143"/>
      <c r="CZ676" s="143"/>
      <c r="DA676" s="151"/>
      <c r="DB676" s="164"/>
      <c r="DC676" s="151"/>
      <c r="DZ676" s="140"/>
      <c r="EA676" s="139"/>
    </row>
    <row r="677" spans="1:131" x14ac:dyDescent="0.3">
      <c r="A677" s="145"/>
      <c r="B677" s="145"/>
      <c r="C677" s="181"/>
      <c r="D677" s="145"/>
      <c r="E677" s="145"/>
      <c r="F677" s="145"/>
      <c r="G677" s="98"/>
      <c r="H677" s="104"/>
      <c r="I677" s="145"/>
      <c r="J677" s="98"/>
      <c r="K677" s="98"/>
      <c r="L677" s="145"/>
      <c r="M677" s="145"/>
      <c r="N677" s="145"/>
      <c r="O677" s="190"/>
      <c r="P677" s="104"/>
      <c r="Q677" s="216"/>
      <c r="R677" s="141"/>
      <c r="S677" s="104"/>
      <c r="T677" s="163"/>
      <c r="U677" s="141"/>
      <c r="V677" s="104"/>
      <c r="W677" s="141"/>
      <c r="X677" s="141"/>
      <c r="Y677" s="145"/>
      <c r="Z677" s="141"/>
      <c r="AA677" s="141"/>
      <c r="AB677" s="145"/>
      <c r="AC677" s="141"/>
      <c r="AD677" s="141"/>
      <c r="AE677" s="145"/>
      <c r="AF677" s="141"/>
      <c r="AG677" s="141"/>
      <c r="AH677" s="107"/>
      <c r="AI677" s="163"/>
      <c r="AJ677" s="141"/>
      <c r="BI677" s="143"/>
      <c r="BJ677" s="138"/>
      <c r="BK677" s="138"/>
      <c r="BL677" s="122"/>
      <c r="BM677" s="141"/>
      <c r="BN677" s="156"/>
      <c r="BO677" s="139"/>
      <c r="BP677" s="141"/>
      <c r="BQ677" s="153"/>
      <c r="CS677" s="139"/>
      <c r="CT677" s="148"/>
      <c r="CU677" s="139"/>
      <c r="CV677" s="139"/>
      <c r="CY677" s="143"/>
      <c r="CZ677" s="143"/>
      <c r="DA677" s="151"/>
      <c r="DB677" s="164"/>
      <c r="DC677" s="151"/>
      <c r="DZ677" s="140"/>
      <c r="EA677" s="139"/>
    </row>
    <row r="678" spans="1:131" x14ac:dyDescent="0.3">
      <c r="A678" s="201"/>
      <c r="B678" s="145"/>
      <c r="C678" s="192"/>
      <c r="D678" s="201"/>
      <c r="E678" s="192"/>
      <c r="F678" s="192"/>
      <c r="G678" s="192"/>
      <c r="H678" s="204"/>
      <c r="I678" s="192"/>
      <c r="J678" s="192"/>
      <c r="K678" s="192"/>
      <c r="L678" s="192"/>
      <c r="M678" s="192"/>
      <c r="N678" s="192"/>
      <c r="O678" s="140"/>
      <c r="P678" s="145"/>
      <c r="Q678" s="140"/>
      <c r="R678" s="140"/>
      <c r="S678" s="145"/>
      <c r="T678" s="140"/>
      <c r="U678" s="140"/>
      <c r="V678" s="145"/>
      <c r="W678" s="140"/>
      <c r="X678" s="140"/>
      <c r="Y678" s="145"/>
      <c r="Z678" s="140"/>
      <c r="AA678" s="140"/>
      <c r="AB678" s="145"/>
      <c r="AC678" s="140"/>
      <c r="AD678" s="140"/>
      <c r="AE678" s="145"/>
      <c r="AF678" s="140"/>
      <c r="AG678" s="140"/>
      <c r="BI678" s="140"/>
      <c r="BJ678" s="140"/>
      <c r="BK678" s="140"/>
      <c r="BL678" s="140"/>
      <c r="BM678" s="140"/>
      <c r="BN678" s="140"/>
      <c r="BO678" s="140"/>
      <c r="BP678" s="140"/>
      <c r="BQ678" s="140"/>
      <c r="CS678" s="133"/>
      <c r="CT678" s="140"/>
      <c r="CU678" s="140"/>
      <c r="CV678" s="140"/>
      <c r="CY678" s="140"/>
      <c r="CZ678" s="140"/>
      <c r="DA678" s="151"/>
      <c r="DB678" s="164"/>
      <c r="DC678" s="151"/>
      <c r="DZ678" s="206"/>
      <c r="EA678" s="107"/>
    </row>
    <row r="679" spans="1:131" x14ac:dyDescent="0.3">
      <c r="A679" s="201"/>
      <c r="B679" s="145"/>
      <c r="C679" s="192"/>
      <c r="D679" s="201"/>
      <c r="E679" s="192"/>
      <c r="F679" s="192"/>
      <c r="G679" s="192"/>
      <c r="H679" s="204"/>
      <c r="I679" s="192"/>
      <c r="J679" s="192"/>
      <c r="K679" s="192"/>
      <c r="L679" s="192"/>
      <c r="M679" s="192"/>
      <c r="N679" s="192"/>
      <c r="O679" s="140"/>
      <c r="P679" s="145"/>
      <c r="Q679" s="140"/>
      <c r="R679" s="140"/>
      <c r="S679" s="145"/>
      <c r="T679" s="140"/>
      <c r="U679" s="140"/>
      <c r="V679" s="145"/>
      <c r="W679" s="140"/>
      <c r="X679" s="140"/>
      <c r="Y679" s="145"/>
      <c r="Z679" s="140"/>
      <c r="AA679" s="140"/>
      <c r="AB679" s="145"/>
      <c r="AC679" s="140"/>
      <c r="AD679" s="140"/>
      <c r="AE679" s="145"/>
      <c r="AF679" s="140"/>
      <c r="AG679" s="140"/>
      <c r="BI679" s="140"/>
      <c r="BJ679" s="140"/>
      <c r="BK679" s="140"/>
      <c r="BL679" s="140"/>
      <c r="BM679" s="140"/>
      <c r="BN679" s="140"/>
      <c r="BO679" s="140"/>
      <c r="BP679" s="140"/>
      <c r="BQ679" s="140"/>
      <c r="CS679" s="133"/>
      <c r="CT679" s="140"/>
      <c r="CU679" s="140"/>
      <c r="CV679" s="140"/>
      <c r="CY679" s="140"/>
      <c r="CZ679" s="140"/>
      <c r="DA679" s="151"/>
      <c r="DB679" s="164"/>
      <c r="DC679" s="151"/>
      <c r="DZ679" s="206"/>
      <c r="EA679" s="107"/>
    </row>
    <row r="680" spans="1:131" x14ac:dyDescent="0.3">
      <c r="A680" s="201"/>
      <c r="B680" s="145"/>
      <c r="C680" s="192"/>
      <c r="D680" s="201"/>
      <c r="E680" s="192"/>
      <c r="F680" s="192"/>
      <c r="G680" s="192"/>
      <c r="H680" s="204"/>
      <c r="I680" s="192"/>
      <c r="J680" s="192"/>
      <c r="K680" s="192"/>
      <c r="L680" s="192"/>
      <c r="M680" s="192"/>
      <c r="N680" s="192"/>
      <c r="O680" s="140"/>
      <c r="P680" s="145"/>
      <c r="Q680" s="140"/>
      <c r="R680" s="140"/>
      <c r="S680" s="145"/>
      <c r="T680" s="140"/>
      <c r="U680" s="140"/>
      <c r="V680" s="145"/>
      <c r="W680" s="140"/>
      <c r="X680" s="140"/>
      <c r="Y680" s="145"/>
      <c r="Z680" s="140"/>
      <c r="AA680" s="140"/>
      <c r="AB680" s="145"/>
      <c r="AC680" s="140"/>
      <c r="AD680" s="140"/>
      <c r="AE680" s="145"/>
      <c r="AF680" s="140"/>
      <c r="AG680" s="140"/>
      <c r="BI680" s="140"/>
      <c r="BJ680" s="140"/>
      <c r="BK680" s="140"/>
      <c r="BL680" s="140"/>
      <c r="BM680" s="140"/>
      <c r="BN680" s="140"/>
      <c r="BO680" s="140"/>
      <c r="BP680" s="140"/>
      <c r="BQ680" s="140"/>
      <c r="CS680" s="133"/>
      <c r="CT680" s="140"/>
      <c r="CU680" s="140"/>
      <c r="CV680" s="140"/>
      <c r="CY680" s="140"/>
      <c r="CZ680" s="140"/>
      <c r="DA680" s="151"/>
      <c r="DB680" s="164"/>
      <c r="DC680" s="151"/>
      <c r="DZ680" s="206"/>
      <c r="EA680" s="107"/>
    </row>
    <row r="681" spans="1:131" x14ac:dyDescent="0.3">
      <c r="A681" s="201"/>
      <c r="B681" s="145"/>
      <c r="C681" s="192"/>
      <c r="D681" s="201"/>
      <c r="E681" s="192"/>
      <c r="F681" s="192"/>
      <c r="G681" s="192"/>
      <c r="H681" s="204"/>
      <c r="I681" s="192"/>
      <c r="J681" s="192"/>
      <c r="K681" s="192"/>
      <c r="L681" s="192"/>
      <c r="M681" s="192"/>
      <c r="N681" s="192"/>
      <c r="O681" s="140"/>
      <c r="P681" s="145"/>
      <c r="Q681" s="140"/>
      <c r="R681" s="140"/>
      <c r="S681" s="145"/>
      <c r="T681" s="140"/>
      <c r="U681" s="140"/>
      <c r="V681" s="145"/>
      <c r="W681" s="140"/>
      <c r="X681" s="140"/>
      <c r="Y681" s="145"/>
      <c r="Z681" s="140"/>
      <c r="AA681" s="140"/>
      <c r="AB681" s="145"/>
      <c r="AC681" s="140"/>
      <c r="AD681" s="140"/>
      <c r="AE681" s="145"/>
      <c r="AF681" s="140"/>
      <c r="AG681" s="140"/>
      <c r="BI681" s="140"/>
      <c r="BJ681" s="140"/>
      <c r="BK681" s="140"/>
      <c r="BL681" s="140"/>
      <c r="BM681" s="140"/>
      <c r="BN681" s="140"/>
      <c r="BO681" s="140"/>
      <c r="BP681" s="140"/>
      <c r="BQ681" s="140"/>
      <c r="CS681" s="133"/>
      <c r="CT681" s="140"/>
      <c r="CU681" s="140"/>
      <c r="CV681" s="140"/>
      <c r="CY681" s="140"/>
      <c r="CZ681" s="140"/>
      <c r="DA681" s="151"/>
      <c r="DB681" s="164"/>
      <c r="DC681" s="151"/>
      <c r="DZ681" s="206"/>
      <c r="EA681" s="107"/>
    </row>
    <row r="682" spans="1:131" x14ac:dyDescent="0.3">
      <c r="A682" s="201"/>
      <c r="B682" s="145"/>
      <c r="C682" s="192"/>
      <c r="D682" s="201"/>
      <c r="E682" s="192"/>
      <c r="F682" s="192"/>
      <c r="G682" s="192"/>
      <c r="H682" s="204"/>
      <c r="I682" s="192"/>
      <c r="J682" s="192"/>
      <c r="K682" s="192"/>
      <c r="L682" s="192"/>
      <c r="M682" s="192"/>
      <c r="N682" s="192"/>
      <c r="O682" s="140"/>
      <c r="P682" s="145"/>
      <c r="Q682" s="140"/>
      <c r="R682" s="140"/>
      <c r="S682" s="145"/>
      <c r="T682" s="140"/>
      <c r="U682" s="140"/>
      <c r="V682" s="145"/>
      <c r="W682" s="140"/>
      <c r="X682" s="140"/>
      <c r="Y682" s="145"/>
      <c r="Z682" s="140"/>
      <c r="AA682" s="140"/>
      <c r="AB682" s="145"/>
      <c r="AC682" s="140"/>
      <c r="AD682" s="140"/>
      <c r="AE682" s="145"/>
      <c r="AF682" s="140"/>
      <c r="AG682" s="140"/>
      <c r="BI682" s="140"/>
      <c r="BJ682" s="140"/>
      <c r="BK682" s="140"/>
      <c r="BL682" s="140"/>
      <c r="BM682" s="140"/>
      <c r="BN682" s="140"/>
      <c r="BO682" s="140"/>
      <c r="BP682" s="140"/>
      <c r="BQ682" s="140"/>
      <c r="CS682" s="133"/>
      <c r="CT682" s="140"/>
      <c r="CU682" s="140"/>
      <c r="CV682" s="140"/>
      <c r="CY682" s="140"/>
      <c r="CZ682" s="140"/>
      <c r="DA682" s="151"/>
      <c r="DB682" s="164"/>
      <c r="DC682" s="151"/>
      <c r="DZ682" s="206"/>
      <c r="EA682" s="107"/>
    </row>
    <row r="683" spans="1:131" x14ac:dyDescent="0.3">
      <c r="A683" s="201"/>
      <c r="B683" s="145"/>
      <c r="C683" s="192"/>
      <c r="D683" s="201"/>
      <c r="E683" s="192"/>
      <c r="F683" s="192"/>
      <c r="G683" s="192"/>
      <c r="H683" s="204"/>
      <c r="I683" s="192"/>
      <c r="J683" s="192"/>
      <c r="K683" s="192"/>
      <c r="L683" s="192"/>
      <c r="M683" s="192"/>
      <c r="N683" s="192"/>
      <c r="O683" s="140"/>
      <c r="P683" s="145"/>
      <c r="Q683" s="140"/>
      <c r="R683" s="140"/>
      <c r="S683" s="145"/>
      <c r="T683" s="140"/>
      <c r="U683" s="140"/>
      <c r="V683" s="145"/>
      <c r="W683" s="140"/>
      <c r="X683" s="140"/>
      <c r="Y683" s="145"/>
      <c r="Z683" s="140"/>
      <c r="AA683" s="140"/>
      <c r="AB683" s="145"/>
      <c r="AC683" s="140"/>
      <c r="AD683" s="140"/>
      <c r="AE683" s="145"/>
      <c r="AF683" s="140"/>
      <c r="AG683" s="140"/>
      <c r="BI683" s="140"/>
      <c r="BJ683" s="140"/>
      <c r="BK683" s="140"/>
      <c r="BL683" s="140"/>
      <c r="BM683" s="140"/>
      <c r="BN683" s="140"/>
      <c r="BO683" s="140"/>
      <c r="BP683" s="140"/>
      <c r="BQ683" s="140"/>
      <c r="CS683" s="133"/>
      <c r="CT683" s="140"/>
      <c r="CU683" s="140"/>
      <c r="CV683" s="140"/>
      <c r="CY683" s="140"/>
      <c r="CZ683" s="140"/>
      <c r="DA683" s="151"/>
      <c r="DB683" s="164"/>
      <c r="DC683" s="151"/>
      <c r="DZ683" s="206"/>
      <c r="EA683" s="107"/>
    </row>
    <row r="684" spans="1:131" x14ac:dyDescent="0.3">
      <c r="A684" s="201"/>
      <c r="B684" s="145"/>
      <c r="C684" s="192"/>
      <c r="D684" s="201"/>
      <c r="E684" s="192"/>
      <c r="F684" s="192"/>
      <c r="G684" s="192"/>
      <c r="H684" s="204"/>
      <c r="I684" s="192"/>
      <c r="J684" s="192"/>
      <c r="K684" s="192"/>
      <c r="L684" s="192"/>
      <c r="M684" s="192"/>
      <c r="N684" s="192"/>
      <c r="O684" s="140"/>
      <c r="P684" s="145"/>
      <c r="Q684" s="140"/>
      <c r="R684" s="140"/>
      <c r="S684" s="145"/>
      <c r="T684" s="140"/>
      <c r="U684" s="140"/>
      <c r="V684" s="145"/>
      <c r="W684" s="140"/>
      <c r="X684" s="140"/>
      <c r="Y684" s="145"/>
      <c r="Z684" s="140"/>
      <c r="AA684" s="140"/>
      <c r="AB684" s="145"/>
      <c r="AC684" s="140"/>
      <c r="AD684" s="140"/>
      <c r="AE684" s="145"/>
      <c r="AF684" s="140"/>
      <c r="AG684" s="140"/>
      <c r="BI684" s="140"/>
      <c r="BJ684" s="140"/>
      <c r="BK684" s="140"/>
      <c r="BL684" s="140"/>
      <c r="BM684" s="140"/>
      <c r="BN684" s="140"/>
      <c r="BO684" s="140"/>
      <c r="BP684" s="140"/>
      <c r="BQ684" s="140"/>
      <c r="CS684" s="133"/>
      <c r="CT684" s="140"/>
      <c r="CU684" s="140"/>
      <c r="CV684" s="140"/>
      <c r="CY684" s="140"/>
      <c r="CZ684" s="140"/>
      <c r="DA684" s="151"/>
      <c r="DB684" s="164"/>
      <c r="DC684" s="151"/>
      <c r="DZ684" s="206"/>
      <c r="EA684" s="107"/>
    </row>
    <row r="685" spans="1:131" x14ac:dyDescent="0.3">
      <c r="A685" s="201"/>
      <c r="B685" s="145"/>
      <c r="C685" s="192"/>
      <c r="D685" s="201"/>
      <c r="E685" s="192"/>
      <c r="F685" s="192"/>
      <c r="G685" s="192"/>
      <c r="H685" s="204"/>
      <c r="I685" s="192"/>
      <c r="J685" s="192"/>
      <c r="K685" s="192"/>
      <c r="L685" s="192"/>
      <c r="M685" s="192"/>
      <c r="N685" s="192"/>
      <c r="O685" s="140"/>
      <c r="P685" s="145"/>
      <c r="Q685" s="140"/>
      <c r="R685" s="140"/>
      <c r="S685" s="145"/>
      <c r="T685" s="140"/>
      <c r="U685" s="140"/>
      <c r="V685" s="145"/>
      <c r="W685" s="140"/>
      <c r="X685" s="140"/>
      <c r="Y685" s="145"/>
      <c r="Z685" s="140"/>
      <c r="AA685" s="140"/>
      <c r="AB685" s="145"/>
      <c r="AC685" s="140"/>
      <c r="AD685" s="140"/>
      <c r="AE685" s="145"/>
      <c r="AF685" s="140"/>
      <c r="AG685" s="140"/>
      <c r="BI685" s="140"/>
      <c r="BJ685" s="140"/>
      <c r="BK685" s="140"/>
      <c r="BL685" s="140"/>
      <c r="BM685" s="140"/>
      <c r="BN685" s="140"/>
      <c r="BO685" s="140"/>
      <c r="BP685" s="140"/>
      <c r="BQ685" s="140"/>
      <c r="CS685" s="133"/>
      <c r="CT685" s="140"/>
      <c r="CU685" s="140"/>
      <c r="CV685" s="140"/>
      <c r="CY685" s="140"/>
      <c r="CZ685" s="140"/>
      <c r="DA685" s="151"/>
      <c r="DB685" s="164"/>
      <c r="DC685" s="151"/>
      <c r="DZ685" s="206"/>
      <c r="EA685" s="107"/>
    </row>
    <row r="686" spans="1:131" x14ac:dyDescent="0.3">
      <c r="A686" s="201"/>
      <c r="B686" s="145"/>
      <c r="C686" s="192"/>
      <c r="D686" s="201"/>
      <c r="E686" s="192"/>
      <c r="F686" s="192"/>
      <c r="G686" s="192"/>
      <c r="H686" s="204"/>
      <c r="I686" s="192"/>
      <c r="J686" s="192"/>
      <c r="K686" s="192"/>
      <c r="L686" s="192"/>
      <c r="M686" s="192"/>
      <c r="N686" s="192"/>
      <c r="O686" s="140"/>
      <c r="P686" s="145"/>
      <c r="Q686" s="140"/>
      <c r="R686" s="140"/>
      <c r="S686" s="145"/>
      <c r="T686" s="140"/>
      <c r="U686" s="140"/>
      <c r="V686" s="145"/>
      <c r="W686" s="140"/>
      <c r="X686" s="140"/>
      <c r="Y686" s="145"/>
      <c r="Z686" s="140"/>
      <c r="AA686" s="140"/>
      <c r="AB686" s="145"/>
      <c r="AC686" s="140"/>
      <c r="AD686" s="140"/>
      <c r="AE686" s="145"/>
      <c r="AF686" s="140"/>
      <c r="AG686" s="140"/>
      <c r="BI686" s="140"/>
      <c r="BJ686" s="140"/>
      <c r="BK686" s="140"/>
      <c r="BL686" s="140"/>
      <c r="BM686" s="140"/>
      <c r="BN686" s="140"/>
      <c r="BO686" s="140"/>
      <c r="BP686" s="140"/>
      <c r="BQ686" s="140"/>
      <c r="CS686" s="133"/>
      <c r="CT686" s="140"/>
      <c r="CU686" s="140"/>
      <c r="CV686" s="140"/>
      <c r="CY686" s="140"/>
      <c r="CZ686" s="140"/>
      <c r="DA686" s="151"/>
      <c r="DB686" s="164"/>
      <c r="DC686" s="151"/>
      <c r="DZ686" s="206"/>
      <c r="EA686" s="107"/>
    </row>
    <row r="687" spans="1:131" x14ac:dyDescent="0.3">
      <c r="A687" s="201"/>
      <c r="B687" s="145"/>
      <c r="C687" s="192"/>
      <c r="D687" s="201"/>
      <c r="E687" s="192"/>
      <c r="F687" s="192"/>
      <c r="G687" s="192"/>
      <c r="H687" s="204"/>
      <c r="I687" s="192"/>
      <c r="J687" s="192"/>
      <c r="K687" s="192"/>
      <c r="L687" s="192"/>
      <c r="M687" s="192"/>
      <c r="N687" s="192"/>
      <c r="O687" s="140"/>
      <c r="P687" s="145"/>
      <c r="Q687" s="140"/>
      <c r="R687" s="140"/>
      <c r="S687" s="145"/>
      <c r="T687" s="140"/>
      <c r="U687" s="140"/>
      <c r="V687" s="145"/>
      <c r="W687" s="140"/>
      <c r="X687" s="140"/>
      <c r="Y687" s="145"/>
      <c r="Z687" s="140"/>
      <c r="AA687" s="140"/>
      <c r="AB687" s="145"/>
      <c r="AC687" s="140"/>
      <c r="AD687" s="140"/>
      <c r="AE687" s="145"/>
      <c r="AF687" s="140"/>
      <c r="AG687" s="140"/>
      <c r="BI687" s="140"/>
      <c r="BJ687" s="140"/>
      <c r="BK687" s="140"/>
      <c r="BL687" s="140"/>
      <c r="BM687" s="140"/>
      <c r="BN687" s="140"/>
      <c r="BO687" s="140"/>
      <c r="BP687" s="140"/>
      <c r="BQ687" s="140"/>
      <c r="CS687" s="133"/>
      <c r="CT687" s="140"/>
      <c r="CU687" s="140"/>
      <c r="CV687" s="140"/>
      <c r="CY687" s="140"/>
      <c r="CZ687" s="140"/>
      <c r="DA687" s="151"/>
      <c r="DB687" s="164"/>
      <c r="DC687" s="151"/>
      <c r="DZ687" s="206"/>
      <c r="EA687" s="107"/>
    </row>
    <row r="688" spans="1:131" x14ac:dyDescent="0.3">
      <c r="A688" s="201"/>
      <c r="B688" s="145"/>
      <c r="C688" s="192"/>
      <c r="D688" s="201"/>
      <c r="E688" s="192"/>
      <c r="F688" s="192"/>
      <c r="G688" s="192"/>
      <c r="H688" s="204"/>
      <c r="I688" s="192"/>
      <c r="J688" s="192"/>
      <c r="K688" s="192"/>
      <c r="L688" s="192"/>
      <c r="M688" s="192"/>
      <c r="N688" s="192"/>
      <c r="O688" s="140"/>
      <c r="P688" s="145"/>
      <c r="Q688" s="140"/>
      <c r="R688" s="140"/>
      <c r="S688" s="145"/>
      <c r="T688" s="140"/>
      <c r="U688" s="140"/>
      <c r="V688" s="145"/>
      <c r="W688" s="140"/>
      <c r="X688" s="140"/>
      <c r="Y688" s="145"/>
      <c r="Z688" s="140"/>
      <c r="AA688" s="140"/>
      <c r="AB688" s="145"/>
      <c r="AC688" s="140"/>
      <c r="AD688" s="140"/>
      <c r="AE688" s="145"/>
      <c r="AF688" s="140"/>
      <c r="AG688" s="140"/>
      <c r="BI688" s="140"/>
      <c r="BJ688" s="140"/>
      <c r="BK688" s="140"/>
      <c r="BL688" s="140"/>
      <c r="BM688" s="140"/>
      <c r="BN688" s="140"/>
      <c r="BO688" s="140"/>
      <c r="BP688" s="140"/>
      <c r="BQ688" s="140"/>
      <c r="CS688" s="133"/>
      <c r="CT688" s="140"/>
      <c r="CU688" s="140"/>
      <c r="CV688" s="140"/>
      <c r="CY688" s="140"/>
      <c r="CZ688" s="140"/>
      <c r="DA688" s="151"/>
      <c r="DB688" s="164"/>
      <c r="DC688" s="151"/>
      <c r="DZ688" s="206"/>
      <c r="EA688" s="107"/>
    </row>
    <row r="689" spans="1:131" x14ac:dyDescent="0.3">
      <c r="A689" s="201"/>
      <c r="B689" s="145"/>
      <c r="C689" s="192"/>
      <c r="D689" s="201"/>
      <c r="E689" s="192"/>
      <c r="F689" s="192"/>
      <c r="G689" s="192"/>
      <c r="H689" s="204"/>
      <c r="I689" s="192"/>
      <c r="J689" s="192"/>
      <c r="K689" s="192"/>
      <c r="L689" s="192"/>
      <c r="M689" s="192"/>
      <c r="N689" s="192"/>
      <c r="O689" s="140"/>
      <c r="P689" s="145"/>
      <c r="Q689" s="140"/>
      <c r="R689" s="140"/>
      <c r="S689" s="145"/>
      <c r="T689" s="140"/>
      <c r="U689" s="140"/>
      <c r="V689" s="145"/>
      <c r="W689" s="140"/>
      <c r="X689" s="140"/>
      <c r="Y689" s="145"/>
      <c r="Z689" s="140"/>
      <c r="AA689" s="140"/>
      <c r="AB689" s="145"/>
      <c r="AC689" s="140"/>
      <c r="AD689" s="140"/>
      <c r="AE689" s="145"/>
      <c r="AF689" s="140"/>
      <c r="AG689" s="140"/>
      <c r="BI689" s="140"/>
      <c r="BJ689" s="140"/>
      <c r="BK689" s="140"/>
      <c r="BL689" s="140"/>
      <c r="BM689" s="140"/>
      <c r="BN689" s="140"/>
      <c r="BO689" s="140"/>
      <c r="BP689" s="140"/>
      <c r="BQ689" s="140"/>
      <c r="CS689" s="133"/>
      <c r="CT689" s="140"/>
      <c r="CU689" s="140"/>
      <c r="CV689" s="140"/>
      <c r="CY689" s="140"/>
      <c r="CZ689" s="140"/>
      <c r="DA689" s="151"/>
      <c r="DB689" s="164"/>
      <c r="DC689" s="151"/>
      <c r="DZ689" s="206"/>
      <c r="EA689" s="107"/>
    </row>
    <row r="690" spans="1:131" x14ac:dyDescent="0.3">
      <c r="A690" s="201"/>
      <c r="B690" s="145"/>
      <c r="C690" s="192"/>
      <c r="D690" s="201"/>
      <c r="E690" s="192"/>
      <c r="F690" s="192"/>
      <c r="G690" s="192"/>
      <c r="H690" s="204"/>
      <c r="I690" s="192"/>
      <c r="J690" s="192"/>
      <c r="K690" s="192"/>
      <c r="L690" s="192"/>
      <c r="M690" s="192"/>
      <c r="N690" s="192"/>
      <c r="O690" s="140"/>
      <c r="P690" s="145"/>
      <c r="Q690" s="140"/>
      <c r="R690" s="140"/>
      <c r="S690" s="145"/>
      <c r="T690" s="140"/>
      <c r="U690" s="140"/>
      <c r="V690" s="145"/>
      <c r="W690" s="140"/>
      <c r="X690" s="140"/>
      <c r="Y690" s="145"/>
      <c r="Z690" s="140"/>
      <c r="AA690" s="140"/>
      <c r="AB690" s="145"/>
      <c r="AC690" s="140"/>
      <c r="AD690" s="140"/>
      <c r="AE690" s="145"/>
      <c r="AF690" s="140"/>
      <c r="AG690" s="140"/>
      <c r="BI690" s="140"/>
      <c r="BJ690" s="140"/>
      <c r="BK690" s="140"/>
      <c r="BL690" s="140"/>
      <c r="BM690" s="140"/>
      <c r="BN690" s="140"/>
      <c r="BO690" s="140"/>
      <c r="BP690" s="140"/>
      <c r="BQ690" s="140"/>
      <c r="CS690" s="133"/>
      <c r="CT690" s="140"/>
      <c r="CU690" s="140"/>
      <c r="CV690" s="140"/>
      <c r="CY690" s="140"/>
      <c r="CZ690" s="140"/>
      <c r="DA690" s="151"/>
      <c r="DB690" s="164"/>
      <c r="DC690" s="151"/>
      <c r="DZ690" s="206"/>
      <c r="EA690" s="107"/>
    </row>
    <row r="691" spans="1:131" x14ac:dyDescent="0.3">
      <c r="A691" s="201"/>
      <c r="B691" s="145"/>
      <c r="C691" s="192"/>
      <c r="D691" s="201"/>
      <c r="E691" s="192"/>
      <c r="F691" s="192"/>
      <c r="G691" s="192"/>
      <c r="H691" s="204"/>
      <c r="I691" s="192"/>
      <c r="J691" s="192"/>
      <c r="K691" s="192"/>
      <c r="L691" s="192"/>
      <c r="M691" s="192"/>
      <c r="N691" s="192"/>
      <c r="O691" s="140"/>
      <c r="P691" s="145"/>
      <c r="Q691" s="140"/>
      <c r="R691" s="140"/>
      <c r="S691" s="145"/>
      <c r="T691" s="140"/>
      <c r="U691" s="140"/>
      <c r="V691" s="145"/>
      <c r="W691" s="140"/>
      <c r="X691" s="140"/>
      <c r="Y691" s="145"/>
      <c r="Z691" s="140"/>
      <c r="AA691" s="140"/>
      <c r="AB691" s="145"/>
      <c r="AC691" s="140"/>
      <c r="AD691" s="140"/>
      <c r="AE691" s="145"/>
      <c r="AF691" s="140"/>
      <c r="AG691" s="140"/>
      <c r="BI691" s="140"/>
      <c r="BJ691" s="140"/>
      <c r="BK691" s="140"/>
      <c r="BL691" s="140"/>
      <c r="BM691" s="140"/>
      <c r="BN691" s="140"/>
      <c r="BO691" s="140"/>
      <c r="BP691" s="140"/>
      <c r="BQ691" s="140"/>
      <c r="CS691" s="133"/>
      <c r="CT691" s="140"/>
      <c r="CU691" s="140"/>
      <c r="CV691" s="140"/>
      <c r="CY691" s="140"/>
      <c r="CZ691" s="140"/>
      <c r="DA691" s="151"/>
      <c r="DB691" s="164"/>
      <c r="DC691" s="151"/>
      <c r="DZ691" s="206"/>
      <c r="EA691" s="107"/>
    </row>
    <row r="692" spans="1:131" x14ac:dyDescent="0.3">
      <c r="A692" s="201"/>
      <c r="B692" s="145"/>
      <c r="C692" s="192"/>
      <c r="D692" s="201"/>
      <c r="E692" s="192"/>
      <c r="F692" s="192"/>
      <c r="G692" s="192"/>
      <c r="H692" s="204"/>
      <c r="I692" s="192"/>
      <c r="J692" s="192"/>
      <c r="K692" s="192"/>
      <c r="L692" s="192"/>
      <c r="M692" s="192"/>
      <c r="N692" s="192"/>
      <c r="O692" s="140"/>
      <c r="P692" s="145"/>
      <c r="Q692" s="140"/>
      <c r="R692" s="140"/>
      <c r="S692" s="145"/>
      <c r="T692" s="140"/>
      <c r="U692" s="140"/>
      <c r="V692" s="145"/>
      <c r="W692" s="140"/>
      <c r="X692" s="140"/>
      <c r="Y692" s="145"/>
      <c r="Z692" s="140"/>
      <c r="AA692" s="140"/>
      <c r="AB692" s="145"/>
      <c r="AC692" s="140"/>
      <c r="AD692" s="140"/>
      <c r="AE692" s="145"/>
      <c r="AF692" s="140"/>
      <c r="AG692" s="140"/>
      <c r="BI692" s="140"/>
      <c r="BJ692" s="140"/>
      <c r="BK692" s="140"/>
      <c r="BL692" s="140"/>
      <c r="BM692" s="140"/>
      <c r="BN692" s="140"/>
      <c r="BO692" s="140"/>
      <c r="BP692" s="140"/>
      <c r="BQ692" s="140"/>
      <c r="CS692" s="133"/>
      <c r="CT692" s="140"/>
      <c r="CU692" s="140"/>
      <c r="CV692" s="140"/>
      <c r="CY692" s="140"/>
      <c r="CZ692" s="140"/>
      <c r="DA692" s="151"/>
      <c r="DB692" s="164"/>
      <c r="DC692" s="151"/>
      <c r="DZ692" s="206"/>
      <c r="EA692" s="107"/>
    </row>
    <row r="693" spans="1:131" x14ac:dyDescent="0.3">
      <c r="A693" s="201"/>
      <c r="B693" s="145"/>
      <c r="C693" s="192"/>
      <c r="D693" s="201"/>
      <c r="E693" s="192"/>
      <c r="F693" s="192"/>
      <c r="G693" s="192"/>
      <c r="H693" s="204"/>
      <c r="I693" s="192"/>
      <c r="J693" s="192"/>
      <c r="K693" s="192"/>
      <c r="L693" s="192"/>
      <c r="M693" s="192"/>
      <c r="N693" s="192"/>
      <c r="O693" s="140"/>
      <c r="P693" s="145"/>
      <c r="Q693" s="140"/>
      <c r="R693" s="140"/>
      <c r="S693" s="145"/>
      <c r="T693" s="140"/>
      <c r="U693" s="140"/>
      <c r="V693" s="145"/>
      <c r="W693" s="140"/>
      <c r="X693" s="140"/>
      <c r="Y693" s="145"/>
      <c r="Z693" s="140"/>
      <c r="AA693" s="140"/>
      <c r="AB693" s="145"/>
      <c r="AC693" s="140"/>
      <c r="AD693" s="140"/>
      <c r="AE693" s="145"/>
      <c r="AF693" s="140"/>
      <c r="AG693" s="140"/>
      <c r="BI693" s="140"/>
      <c r="BJ693" s="140"/>
      <c r="BK693" s="140"/>
      <c r="BL693" s="140"/>
      <c r="BM693" s="140"/>
      <c r="BN693" s="140"/>
      <c r="BO693" s="140"/>
      <c r="BP693" s="140"/>
      <c r="BQ693" s="140"/>
      <c r="CS693" s="133"/>
      <c r="CT693" s="140"/>
      <c r="CU693" s="140"/>
      <c r="CV693" s="140"/>
      <c r="CY693" s="140"/>
      <c r="CZ693" s="140"/>
      <c r="DA693" s="151"/>
      <c r="DB693" s="164"/>
      <c r="DC693" s="151"/>
      <c r="DZ693" s="206"/>
      <c r="EA693" s="107"/>
    </row>
    <row r="694" spans="1:131" x14ac:dyDescent="0.3">
      <c r="A694" s="201"/>
      <c r="B694" s="145"/>
      <c r="C694" s="192"/>
      <c r="D694" s="201"/>
      <c r="E694" s="192"/>
      <c r="F694" s="192"/>
      <c r="G694" s="192"/>
      <c r="H694" s="204"/>
      <c r="I694" s="192"/>
      <c r="J694" s="192"/>
      <c r="K694" s="192"/>
      <c r="L694" s="192"/>
      <c r="M694" s="192"/>
      <c r="N694" s="192"/>
      <c r="O694" s="140"/>
      <c r="P694" s="145"/>
      <c r="Q694" s="140"/>
      <c r="R694" s="140"/>
      <c r="S694" s="145"/>
      <c r="T694" s="140"/>
      <c r="U694" s="140"/>
      <c r="V694" s="145"/>
      <c r="W694" s="140"/>
      <c r="X694" s="140"/>
      <c r="Y694" s="145"/>
      <c r="Z694" s="140"/>
      <c r="AA694" s="140"/>
      <c r="AB694" s="145"/>
      <c r="AC694" s="140"/>
      <c r="AD694" s="140"/>
      <c r="AE694" s="145"/>
      <c r="AF694" s="140"/>
      <c r="AG694" s="140"/>
      <c r="BI694" s="140"/>
      <c r="BJ694" s="140"/>
      <c r="BK694" s="140"/>
      <c r="BL694" s="140"/>
      <c r="BM694" s="140"/>
      <c r="BN694" s="140"/>
      <c r="BO694" s="140"/>
      <c r="BP694" s="140"/>
      <c r="BQ694" s="140"/>
      <c r="CS694" s="133"/>
      <c r="CT694" s="140"/>
      <c r="CU694" s="140"/>
      <c r="CV694" s="140"/>
      <c r="CY694" s="140"/>
      <c r="CZ694" s="140"/>
      <c r="DA694" s="151"/>
      <c r="DB694" s="164"/>
      <c r="DC694" s="151"/>
      <c r="DZ694" s="206"/>
      <c r="EA694" s="107"/>
    </row>
    <row r="695" spans="1:131" x14ac:dyDescent="0.3">
      <c r="A695" s="201"/>
      <c r="B695" s="145"/>
      <c r="C695" s="192"/>
      <c r="D695" s="201"/>
      <c r="E695" s="192"/>
      <c r="F695" s="192"/>
      <c r="G695" s="192"/>
      <c r="H695" s="204"/>
      <c r="I695" s="192"/>
      <c r="J695" s="192"/>
      <c r="K695" s="192"/>
      <c r="L695" s="192"/>
      <c r="M695" s="192"/>
      <c r="N695" s="192"/>
      <c r="O695" s="140"/>
      <c r="P695" s="145"/>
      <c r="Q695" s="140"/>
      <c r="R695" s="140"/>
      <c r="S695" s="145"/>
      <c r="T695" s="140"/>
      <c r="U695" s="140"/>
      <c r="V695" s="145"/>
      <c r="W695" s="140"/>
      <c r="X695" s="140"/>
      <c r="Y695" s="145"/>
      <c r="Z695" s="140"/>
      <c r="AA695" s="140"/>
      <c r="AB695" s="145"/>
      <c r="AC695" s="140"/>
      <c r="AD695" s="140"/>
      <c r="AE695" s="145"/>
      <c r="AF695" s="140"/>
      <c r="AG695" s="140"/>
      <c r="BI695" s="140"/>
      <c r="BJ695" s="140"/>
      <c r="BK695" s="140"/>
      <c r="BL695" s="140"/>
      <c r="BM695" s="140"/>
      <c r="BN695" s="140"/>
      <c r="BO695" s="140"/>
      <c r="BP695" s="140"/>
      <c r="BQ695" s="140"/>
      <c r="CS695" s="133"/>
      <c r="CT695" s="140"/>
      <c r="CU695" s="140"/>
      <c r="CV695" s="140"/>
      <c r="CY695" s="140"/>
      <c r="CZ695" s="140"/>
      <c r="DA695" s="151"/>
      <c r="DB695" s="164"/>
      <c r="DC695" s="151"/>
      <c r="DZ695" s="206"/>
      <c r="EA695" s="107"/>
    </row>
    <row r="696" spans="1:131" x14ac:dyDescent="0.3">
      <c r="A696" s="201"/>
      <c r="B696" s="145"/>
      <c r="C696" s="192"/>
      <c r="D696" s="201"/>
      <c r="E696" s="192"/>
      <c r="F696" s="192"/>
      <c r="G696" s="192"/>
      <c r="H696" s="204"/>
      <c r="I696" s="192"/>
      <c r="J696" s="192"/>
      <c r="K696" s="192"/>
      <c r="L696" s="192"/>
      <c r="M696" s="192"/>
      <c r="N696" s="192"/>
      <c r="O696" s="140"/>
      <c r="P696" s="145"/>
      <c r="Q696" s="140"/>
      <c r="R696" s="140"/>
      <c r="S696" s="145"/>
      <c r="T696" s="140"/>
      <c r="U696" s="140"/>
      <c r="V696" s="145"/>
      <c r="W696" s="140"/>
      <c r="X696" s="140"/>
      <c r="Y696" s="145"/>
      <c r="Z696" s="140"/>
      <c r="AA696" s="140"/>
      <c r="AB696" s="145"/>
      <c r="AC696" s="140"/>
      <c r="AD696" s="140"/>
      <c r="AE696" s="145"/>
      <c r="AF696" s="140"/>
      <c r="AG696" s="140"/>
      <c r="BI696" s="140"/>
      <c r="BJ696" s="140"/>
      <c r="BK696" s="140"/>
      <c r="BL696" s="140"/>
      <c r="BM696" s="140"/>
      <c r="BN696" s="140"/>
      <c r="BO696" s="140"/>
      <c r="BP696" s="140"/>
      <c r="BQ696" s="140"/>
      <c r="CS696" s="133"/>
      <c r="CT696" s="140"/>
      <c r="CU696" s="140"/>
      <c r="CV696" s="140"/>
      <c r="CY696" s="140"/>
      <c r="CZ696" s="140"/>
      <c r="DA696" s="151"/>
      <c r="DB696" s="164"/>
      <c r="DC696" s="151"/>
      <c r="DZ696" s="206"/>
      <c r="EA696" s="107"/>
    </row>
    <row r="697" spans="1:131" x14ac:dyDescent="0.3">
      <c r="A697" s="201"/>
      <c r="B697" s="145"/>
      <c r="C697" s="192"/>
      <c r="D697" s="201"/>
      <c r="E697" s="192"/>
      <c r="F697" s="192"/>
      <c r="G697" s="192"/>
      <c r="H697" s="204"/>
      <c r="I697" s="192"/>
      <c r="J697" s="192"/>
      <c r="K697" s="192"/>
      <c r="L697" s="192"/>
      <c r="M697" s="192"/>
      <c r="N697" s="192"/>
      <c r="O697" s="140"/>
      <c r="P697" s="145"/>
      <c r="Q697" s="140"/>
      <c r="R697" s="140"/>
      <c r="S697" s="145"/>
      <c r="T697" s="140"/>
      <c r="U697" s="140"/>
      <c r="V697" s="145"/>
      <c r="W697" s="140"/>
      <c r="X697" s="140"/>
      <c r="Y697" s="145"/>
      <c r="Z697" s="140"/>
      <c r="AA697" s="140"/>
      <c r="AB697" s="145"/>
      <c r="AC697" s="140"/>
      <c r="AD697" s="140"/>
      <c r="AE697" s="145"/>
      <c r="AF697" s="140"/>
      <c r="AG697" s="140"/>
      <c r="BI697" s="140"/>
      <c r="BJ697" s="140"/>
      <c r="BK697" s="140"/>
      <c r="BL697" s="140"/>
      <c r="BM697" s="140"/>
      <c r="BN697" s="140"/>
      <c r="BO697" s="140"/>
      <c r="BP697" s="140"/>
      <c r="BQ697" s="140"/>
      <c r="CS697" s="133"/>
      <c r="CT697" s="140"/>
      <c r="CU697" s="140"/>
      <c r="CV697" s="140"/>
      <c r="CY697" s="140"/>
      <c r="CZ697" s="140"/>
      <c r="DA697" s="151"/>
      <c r="DB697" s="164"/>
      <c r="DC697" s="151"/>
      <c r="DZ697" s="206"/>
      <c r="EA697" s="107"/>
    </row>
    <row r="698" spans="1:131" x14ac:dyDescent="0.3">
      <c r="A698" s="201"/>
      <c r="B698" s="145"/>
      <c r="C698" s="192"/>
      <c r="D698" s="201"/>
      <c r="E698" s="192"/>
      <c r="F698" s="192"/>
      <c r="G698" s="192"/>
      <c r="H698" s="204"/>
      <c r="I698" s="192"/>
      <c r="J698" s="192"/>
      <c r="K698" s="192"/>
      <c r="L698" s="192"/>
      <c r="M698" s="192"/>
      <c r="N698" s="192"/>
      <c r="O698" s="140"/>
      <c r="P698" s="145"/>
      <c r="Q698" s="140"/>
      <c r="R698" s="140"/>
      <c r="S698" s="145"/>
      <c r="T698" s="140"/>
      <c r="U698" s="140"/>
      <c r="V698" s="145"/>
      <c r="W698" s="140"/>
      <c r="X698" s="140"/>
      <c r="Y698" s="145"/>
      <c r="Z698" s="140"/>
      <c r="AA698" s="140"/>
      <c r="AB698" s="145"/>
      <c r="AC698" s="140"/>
      <c r="AD698" s="140"/>
      <c r="AE698" s="145"/>
      <c r="AF698" s="140"/>
      <c r="AG698" s="140"/>
      <c r="BI698" s="140"/>
      <c r="BJ698" s="140"/>
      <c r="BK698" s="140"/>
      <c r="BL698" s="140"/>
      <c r="BM698" s="140"/>
      <c r="BN698" s="140"/>
      <c r="BO698" s="140"/>
      <c r="BP698" s="140"/>
      <c r="BQ698" s="140"/>
      <c r="CS698" s="133"/>
      <c r="CT698" s="140"/>
      <c r="CU698" s="140"/>
      <c r="CV698" s="140"/>
      <c r="CY698" s="140"/>
      <c r="CZ698" s="140"/>
      <c r="DA698" s="151"/>
      <c r="DB698" s="164"/>
      <c r="DC698" s="151"/>
      <c r="DZ698" s="206"/>
      <c r="EA698" s="107"/>
    </row>
    <row r="699" spans="1:131" x14ac:dyDescent="0.3">
      <c r="A699" s="201"/>
      <c r="B699" s="145"/>
      <c r="C699" s="192"/>
      <c r="D699" s="201"/>
      <c r="E699" s="192"/>
      <c r="F699" s="192"/>
      <c r="G699" s="192"/>
      <c r="H699" s="204"/>
      <c r="I699" s="192"/>
      <c r="J699" s="192"/>
      <c r="K699" s="192"/>
      <c r="L699" s="192"/>
      <c r="M699" s="192"/>
      <c r="N699" s="192"/>
      <c r="O699" s="140"/>
      <c r="P699" s="145"/>
      <c r="Q699" s="140"/>
      <c r="R699" s="140"/>
      <c r="S699" s="145"/>
      <c r="T699" s="140"/>
      <c r="U699" s="140"/>
      <c r="V699" s="145"/>
      <c r="W699" s="140"/>
      <c r="X699" s="140"/>
      <c r="Y699" s="145"/>
      <c r="Z699" s="140"/>
      <c r="AA699" s="140"/>
      <c r="AB699" s="145"/>
      <c r="AC699" s="140"/>
      <c r="AD699" s="140"/>
      <c r="AE699" s="145"/>
      <c r="AF699" s="140"/>
      <c r="AG699" s="140"/>
      <c r="BI699" s="140"/>
      <c r="BJ699" s="140"/>
      <c r="BK699" s="140"/>
      <c r="BL699" s="140"/>
      <c r="BM699" s="140"/>
      <c r="BN699" s="140"/>
      <c r="BO699" s="140"/>
      <c r="BP699" s="140"/>
      <c r="BQ699" s="140"/>
      <c r="CS699" s="133"/>
      <c r="CT699" s="140"/>
      <c r="CU699" s="140"/>
      <c r="CV699" s="140"/>
      <c r="CY699" s="140"/>
      <c r="CZ699" s="140"/>
      <c r="DA699" s="151"/>
      <c r="DB699" s="164"/>
      <c r="DC699" s="151"/>
      <c r="DZ699" s="206"/>
      <c r="EA699" s="107"/>
    </row>
    <row r="700" spans="1:131" x14ac:dyDescent="0.3">
      <c r="A700" s="201"/>
      <c r="B700" s="145"/>
      <c r="C700" s="192"/>
      <c r="D700" s="201"/>
      <c r="E700" s="192"/>
      <c r="F700" s="192"/>
      <c r="G700" s="192"/>
      <c r="H700" s="204"/>
      <c r="I700" s="192"/>
      <c r="J700" s="192"/>
      <c r="K700" s="192"/>
      <c r="L700" s="192"/>
      <c r="M700" s="192"/>
      <c r="N700" s="192"/>
      <c r="O700" s="140"/>
      <c r="P700" s="145"/>
      <c r="Q700" s="140"/>
      <c r="R700" s="140"/>
      <c r="S700" s="145"/>
      <c r="T700" s="140"/>
      <c r="U700" s="140"/>
      <c r="V700" s="145"/>
      <c r="W700" s="140"/>
      <c r="X700" s="140"/>
      <c r="Y700" s="145"/>
      <c r="Z700" s="140"/>
      <c r="AA700" s="140"/>
      <c r="AB700" s="145"/>
      <c r="AC700" s="140"/>
      <c r="AD700" s="140"/>
      <c r="AE700" s="145"/>
      <c r="AF700" s="140"/>
      <c r="AG700" s="140"/>
      <c r="BI700" s="140"/>
      <c r="BJ700" s="140"/>
      <c r="BK700" s="140"/>
      <c r="BL700" s="140"/>
      <c r="BM700" s="140"/>
      <c r="BN700" s="140"/>
      <c r="BO700" s="140"/>
      <c r="BP700" s="140"/>
      <c r="BQ700" s="140"/>
      <c r="CS700" s="133"/>
      <c r="CT700" s="140"/>
      <c r="CU700" s="140"/>
      <c r="CV700" s="140"/>
      <c r="CY700" s="140"/>
      <c r="CZ700" s="140"/>
      <c r="DA700" s="151"/>
      <c r="DB700" s="164"/>
      <c r="DC700" s="151"/>
      <c r="DZ700" s="206"/>
      <c r="EA700" s="107"/>
    </row>
    <row r="701" spans="1:131" x14ac:dyDescent="0.3">
      <c r="A701" s="182"/>
      <c r="B701" s="145"/>
      <c r="C701" s="183"/>
      <c r="D701" s="107"/>
      <c r="E701" s="145"/>
      <c r="F701" s="107"/>
      <c r="G701" s="98"/>
      <c r="H701" s="104"/>
      <c r="I701" s="145"/>
      <c r="J701" s="98"/>
      <c r="K701" s="98"/>
      <c r="L701" s="145"/>
      <c r="M701" s="145"/>
      <c r="N701" s="145"/>
      <c r="O701" s="122"/>
      <c r="P701" s="104"/>
      <c r="Q701" s="150"/>
      <c r="R701" s="141"/>
      <c r="S701" s="104"/>
      <c r="T701" s="141"/>
      <c r="U701" s="141"/>
      <c r="V701" s="104"/>
      <c r="W701" s="141"/>
      <c r="X701" s="141"/>
      <c r="Y701" s="104"/>
      <c r="Z701" s="141"/>
      <c r="AA701" s="141"/>
      <c r="AB701" s="104"/>
      <c r="AC701" s="141"/>
      <c r="AD701" s="141"/>
      <c r="AE701" s="102"/>
      <c r="AF701" s="141"/>
      <c r="AG701" s="141"/>
      <c r="BI701" s="143"/>
      <c r="BJ701" s="139"/>
      <c r="BK701" s="143"/>
      <c r="BL701" s="122"/>
      <c r="BM701" s="141"/>
      <c r="BN701" s="156"/>
      <c r="BO701" s="139"/>
      <c r="BP701" s="141"/>
      <c r="BQ701" s="153"/>
      <c r="CS701" s="147"/>
      <c r="CT701" s="109"/>
      <c r="CU701" s="139"/>
      <c r="CV701" s="139"/>
      <c r="CY701" s="143"/>
      <c r="CZ701" s="143"/>
      <c r="DA701" s="151"/>
      <c r="DB701" s="164"/>
      <c r="DC701" s="151"/>
      <c r="DZ701" s="211"/>
      <c r="EA701" s="139"/>
    </row>
    <row r="702" spans="1:131" x14ac:dyDescent="0.3">
      <c r="A702" s="145"/>
      <c r="B702" s="145"/>
      <c r="C702" s="181"/>
      <c r="D702" s="145"/>
      <c r="E702" s="145"/>
      <c r="F702" s="145"/>
      <c r="G702" s="98"/>
      <c r="H702" s="104"/>
      <c r="I702" s="145"/>
      <c r="J702" s="98"/>
      <c r="K702" s="98"/>
      <c r="L702" s="145"/>
      <c r="M702" s="145"/>
      <c r="N702" s="145"/>
      <c r="O702" s="122"/>
      <c r="P702" s="104"/>
      <c r="Q702" s="150"/>
      <c r="R702" s="141"/>
      <c r="S702" s="104"/>
      <c r="T702" s="141"/>
      <c r="U702" s="141"/>
      <c r="V702" s="104"/>
      <c r="W702" s="141"/>
      <c r="X702" s="141"/>
      <c r="Y702" s="104"/>
      <c r="Z702" s="141"/>
      <c r="AA702" s="141"/>
      <c r="AB702" s="104"/>
      <c r="AC702" s="141"/>
      <c r="AD702" s="141"/>
      <c r="AE702" s="102"/>
      <c r="AF702" s="141"/>
      <c r="AG702" s="141"/>
      <c r="BI702" s="143"/>
      <c r="BJ702" s="139"/>
      <c r="BK702" s="143"/>
      <c r="BL702" s="122"/>
      <c r="BM702" s="141"/>
      <c r="BN702" s="156"/>
      <c r="BO702" s="139"/>
      <c r="BP702" s="141"/>
      <c r="BQ702" s="153"/>
      <c r="CS702" s="147"/>
      <c r="CT702" s="148"/>
      <c r="CU702" s="139"/>
      <c r="CV702" s="139"/>
      <c r="CY702" s="143"/>
      <c r="CZ702" s="143"/>
      <c r="DA702" s="151"/>
      <c r="DB702" s="164"/>
      <c r="DC702" s="151"/>
      <c r="DZ702" s="211"/>
      <c r="EA702" s="139"/>
    </row>
    <row r="703" spans="1:131" x14ac:dyDescent="0.3">
      <c r="A703" s="180"/>
      <c r="B703" s="145"/>
      <c r="C703" s="181"/>
      <c r="D703" s="145"/>
      <c r="E703" s="145"/>
      <c r="F703" s="145"/>
      <c r="G703" s="98"/>
      <c r="H703" s="104"/>
      <c r="I703" s="145"/>
      <c r="J703" s="98"/>
      <c r="K703" s="98"/>
      <c r="L703" s="145"/>
      <c r="M703" s="145"/>
      <c r="N703" s="145"/>
      <c r="O703" s="122"/>
      <c r="P703" s="104"/>
      <c r="Q703" s="150"/>
      <c r="R703" s="141"/>
      <c r="S703" s="104"/>
      <c r="T703" s="141"/>
      <c r="U703" s="141"/>
      <c r="V703" s="104"/>
      <c r="W703" s="141"/>
      <c r="X703" s="141"/>
      <c r="Y703" s="104"/>
      <c r="Z703" s="141"/>
      <c r="AA703" s="141"/>
      <c r="AB703" s="104"/>
      <c r="AC703" s="141"/>
      <c r="AD703" s="141"/>
      <c r="AE703" s="102"/>
      <c r="AF703" s="141"/>
      <c r="AG703" s="141"/>
      <c r="BI703" s="143"/>
      <c r="BJ703" s="139"/>
      <c r="BK703" s="143"/>
      <c r="BL703" s="122"/>
      <c r="BM703" s="141"/>
      <c r="BN703" s="156"/>
      <c r="BO703" s="139"/>
      <c r="BP703" s="141"/>
      <c r="BQ703" s="153"/>
      <c r="CS703" s="147"/>
      <c r="CT703" s="99"/>
      <c r="CU703" s="139"/>
      <c r="CV703" s="139"/>
      <c r="CY703" s="143"/>
      <c r="CZ703" s="143"/>
      <c r="DA703" s="151"/>
      <c r="DB703" s="164"/>
      <c r="DC703" s="151"/>
      <c r="DZ703" s="211"/>
      <c r="EA703" s="139"/>
    </row>
    <row r="704" spans="1:131" x14ac:dyDescent="0.3">
      <c r="A704" s="145"/>
      <c r="B704" s="145"/>
      <c r="C704" s="181"/>
      <c r="D704" s="145"/>
      <c r="E704" s="145"/>
      <c r="F704" s="145"/>
      <c r="G704" s="98"/>
      <c r="H704" s="104"/>
      <c r="I704" s="145"/>
      <c r="J704" s="98"/>
      <c r="K704" s="98"/>
      <c r="L704" s="145"/>
      <c r="M704" s="145"/>
      <c r="N704" s="145"/>
      <c r="O704" s="122"/>
      <c r="P704" s="104"/>
      <c r="Q704" s="150"/>
      <c r="R704" s="141"/>
      <c r="S704" s="104"/>
      <c r="T704" s="141"/>
      <c r="U704" s="141"/>
      <c r="V704" s="104"/>
      <c r="W704" s="141"/>
      <c r="X704" s="141"/>
      <c r="Y704" s="104"/>
      <c r="Z704" s="141"/>
      <c r="AA704" s="141"/>
      <c r="AB704" s="104"/>
      <c r="AC704" s="141"/>
      <c r="AD704" s="141"/>
      <c r="AE704" s="102"/>
      <c r="AF704" s="141"/>
      <c r="AG704" s="141"/>
      <c r="BI704" s="143"/>
      <c r="BJ704" s="139"/>
      <c r="BK704" s="143"/>
      <c r="BL704" s="122"/>
      <c r="BM704" s="141"/>
      <c r="BN704" s="156"/>
      <c r="BO704" s="139"/>
      <c r="BP704" s="141"/>
      <c r="BQ704" s="153"/>
      <c r="CS704" s="147"/>
      <c r="CT704" s="99"/>
      <c r="CU704" s="139"/>
      <c r="CV704" s="139"/>
      <c r="CY704" s="143"/>
      <c r="CZ704" s="143"/>
      <c r="DA704" s="151"/>
      <c r="DB704" s="164"/>
      <c r="DC704" s="151"/>
      <c r="DZ704" s="211"/>
      <c r="EA704" s="139"/>
    </row>
    <row r="705" spans="1:131" x14ac:dyDescent="0.3">
      <c r="A705" s="180"/>
      <c r="B705" s="145"/>
      <c r="C705" s="181"/>
      <c r="D705" s="145"/>
      <c r="E705" s="145"/>
      <c r="F705" s="145"/>
      <c r="G705" s="98"/>
      <c r="H705" s="104"/>
      <c r="I705" s="145"/>
      <c r="J705" s="98"/>
      <c r="K705" s="98"/>
      <c r="L705" s="145"/>
      <c r="M705" s="145"/>
      <c r="N705" s="145"/>
      <c r="O705" s="122"/>
      <c r="P705" s="104"/>
      <c r="Q705" s="150"/>
      <c r="R705" s="141"/>
      <c r="S705" s="104"/>
      <c r="T705" s="141"/>
      <c r="U705" s="141"/>
      <c r="V705" s="104"/>
      <c r="W705" s="141"/>
      <c r="X705" s="141"/>
      <c r="Y705" s="104"/>
      <c r="Z705" s="141"/>
      <c r="AA705" s="141"/>
      <c r="AB705" s="104"/>
      <c r="AC705" s="141"/>
      <c r="AD705" s="141"/>
      <c r="AE705" s="102"/>
      <c r="AF705" s="141"/>
      <c r="AG705" s="141"/>
      <c r="BI705" s="143"/>
      <c r="BJ705" s="139"/>
      <c r="BK705" s="143"/>
      <c r="BL705" s="122"/>
      <c r="BM705" s="141"/>
      <c r="BN705" s="156"/>
      <c r="BO705" s="139"/>
      <c r="BP705" s="141"/>
      <c r="BQ705" s="153"/>
      <c r="CS705" s="147"/>
      <c r="CT705" s="148"/>
      <c r="CU705" s="139"/>
      <c r="CV705" s="139"/>
      <c r="CY705" s="143"/>
      <c r="CZ705" s="143"/>
      <c r="DA705" s="151"/>
      <c r="DB705" s="164"/>
      <c r="DC705" s="151"/>
      <c r="DZ705" s="211"/>
      <c r="EA705" s="139"/>
    </row>
    <row r="706" spans="1:131" x14ac:dyDescent="0.3">
      <c r="A706" s="145"/>
      <c r="B706" s="145"/>
      <c r="C706" s="181"/>
      <c r="D706" s="145"/>
      <c r="E706" s="145"/>
      <c r="F706" s="145"/>
      <c r="G706" s="98"/>
      <c r="H706" s="104"/>
      <c r="I706" s="145"/>
      <c r="J706" s="98"/>
      <c r="K706" s="98"/>
      <c r="L706" s="145"/>
      <c r="M706" s="145"/>
      <c r="N706" s="145"/>
      <c r="O706" s="122"/>
      <c r="P706" s="104"/>
      <c r="Q706" s="150"/>
      <c r="R706" s="141"/>
      <c r="S706" s="104"/>
      <c r="T706" s="141"/>
      <c r="U706" s="141"/>
      <c r="V706" s="104"/>
      <c r="W706" s="141"/>
      <c r="X706" s="141"/>
      <c r="Y706" s="104"/>
      <c r="Z706" s="141"/>
      <c r="AA706" s="141"/>
      <c r="AB706" s="104"/>
      <c r="AC706" s="141"/>
      <c r="AD706" s="141"/>
      <c r="AE706" s="102"/>
      <c r="AF706" s="141"/>
      <c r="AG706" s="141"/>
      <c r="BI706" s="143"/>
      <c r="BJ706" s="139"/>
      <c r="BK706" s="143"/>
      <c r="BL706" s="122"/>
      <c r="BM706" s="141"/>
      <c r="BN706" s="156"/>
      <c r="BO706" s="139"/>
      <c r="BP706" s="141"/>
      <c r="BQ706" s="153"/>
      <c r="CS706" s="147"/>
      <c r="CT706" s="99"/>
      <c r="CU706" s="139"/>
      <c r="CV706" s="139"/>
      <c r="CY706" s="143"/>
      <c r="CZ706" s="143"/>
      <c r="DA706" s="151"/>
      <c r="DB706" s="164"/>
      <c r="DC706" s="151"/>
      <c r="DZ706" s="211"/>
      <c r="EA706" s="139"/>
    </row>
    <row r="707" spans="1:131" x14ac:dyDescent="0.3">
      <c r="A707" s="180"/>
      <c r="B707" s="145"/>
      <c r="C707" s="181"/>
      <c r="D707" s="145"/>
      <c r="E707" s="145"/>
      <c r="F707" s="145"/>
      <c r="G707" s="98"/>
      <c r="H707" s="104"/>
      <c r="I707" s="145"/>
      <c r="J707" s="98"/>
      <c r="K707" s="98"/>
      <c r="L707" s="145"/>
      <c r="M707" s="145"/>
      <c r="N707" s="145"/>
      <c r="O707" s="122"/>
      <c r="P707" s="104"/>
      <c r="Q707" s="150"/>
      <c r="R707" s="141"/>
      <c r="S707" s="104"/>
      <c r="T707" s="141"/>
      <c r="U707" s="141"/>
      <c r="V707" s="104"/>
      <c r="W707" s="141"/>
      <c r="X707" s="141"/>
      <c r="Y707" s="104"/>
      <c r="Z707" s="141"/>
      <c r="AA707" s="141"/>
      <c r="AB707" s="104"/>
      <c r="AC707" s="141"/>
      <c r="AD707" s="141"/>
      <c r="AE707" s="102"/>
      <c r="AF707" s="141"/>
      <c r="AG707" s="141"/>
      <c r="BI707" s="143"/>
      <c r="BJ707" s="139"/>
      <c r="BK707" s="143"/>
      <c r="BL707" s="122"/>
      <c r="BM707" s="141"/>
      <c r="BN707" s="156"/>
      <c r="BO707" s="139"/>
      <c r="BP707" s="141"/>
      <c r="BQ707" s="153"/>
      <c r="CS707" s="147"/>
      <c r="CT707" s="148"/>
      <c r="CU707" s="139"/>
      <c r="CV707" s="139"/>
      <c r="CY707" s="143"/>
      <c r="CZ707" s="143"/>
      <c r="DA707" s="151"/>
      <c r="DB707" s="164"/>
      <c r="DC707" s="151"/>
      <c r="DZ707" s="211"/>
      <c r="EA707" s="139"/>
    </row>
    <row r="708" spans="1:131" x14ac:dyDescent="0.3">
      <c r="A708" s="182"/>
      <c r="B708" s="145"/>
      <c r="C708" s="181"/>
      <c r="D708" s="145"/>
      <c r="E708" s="145"/>
      <c r="F708" s="145"/>
      <c r="G708" s="98"/>
      <c r="H708" s="104"/>
      <c r="I708" s="145"/>
      <c r="J708" s="98"/>
      <c r="K708" s="98"/>
      <c r="L708" s="145"/>
      <c r="M708" s="145"/>
      <c r="N708" s="145"/>
      <c r="O708" s="122"/>
      <c r="P708" s="104"/>
      <c r="Q708" s="150"/>
      <c r="R708" s="141"/>
      <c r="S708" s="104"/>
      <c r="T708" s="141"/>
      <c r="U708" s="141"/>
      <c r="V708" s="104"/>
      <c r="W708" s="141"/>
      <c r="X708" s="141"/>
      <c r="Y708" s="104"/>
      <c r="Z708" s="141"/>
      <c r="AA708" s="141"/>
      <c r="AB708" s="104"/>
      <c r="AC708" s="141"/>
      <c r="AD708" s="141"/>
      <c r="AE708" s="102"/>
      <c r="AF708" s="141"/>
      <c r="AG708" s="141"/>
      <c r="BI708" s="143"/>
      <c r="BJ708" s="139"/>
      <c r="BK708" s="143"/>
      <c r="BL708" s="122"/>
      <c r="BM708" s="141"/>
      <c r="BN708" s="156"/>
      <c r="BO708" s="139"/>
      <c r="BP708" s="141"/>
      <c r="BQ708" s="153"/>
      <c r="CS708" s="147"/>
      <c r="CT708" s="148"/>
      <c r="CU708" s="139"/>
      <c r="CV708" s="139"/>
      <c r="CY708" s="143"/>
      <c r="CZ708" s="143"/>
      <c r="DA708" s="151"/>
      <c r="DB708" s="164"/>
      <c r="DC708" s="151"/>
      <c r="DZ708" s="211"/>
      <c r="EA708" s="139"/>
    </row>
    <row r="709" spans="1:131" x14ac:dyDescent="0.3">
      <c r="A709" s="107"/>
      <c r="B709" s="145"/>
      <c r="C709" s="181"/>
      <c r="D709" s="145"/>
      <c r="E709" s="145"/>
      <c r="F709" s="145"/>
      <c r="G709" s="98"/>
      <c r="H709" s="104"/>
      <c r="I709" s="145"/>
      <c r="J709" s="98"/>
      <c r="K709" s="98"/>
      <c r="L709" s="145"/>
      <c r="M709" s="145"/>
      <c r="N709" s="145"/>
      <c r="O709" s="122"/>
      <c r="P709" s="104"/>
      <c r="Q709" s="150"/>
      <c r="R709" s="141"/>
      <c r="S709" s="104"/>
      <c r="T709" s="141"/>
      <c r="U709" s="141"/>
      <c r="V709" s="104"/>
      <c r="W709" s="141"/>
      <c r="X709" s="141"/>
      <c r="Y709" s="104"/>
      <c r="Z709" s="141"/>
      <c r="AA709" s="141"/>
      <c r="AB709" s="104"/>
      <c r="AC709" s="141"/>
      <c r="AD709" s="141"/>
      <c r="AE709" s="102"/>
      <c r="AF709" s="141"/>
      <c r="AG709" s="141"/>
      <c r="BI709" s="143"/>
      <c r="BJ709" s="139"/>
      <c r="BK709" s="143"/>
      <c r="BL709" s="122"/>
      <c r="BM709" s="141"/>
      <c r="BN709" s="156"/>
      <c r="BO709" s="139"/>
      <c r="BP709" s="141"/>
      <c r="BQ709" s="153"/>
      <c r="CS709" s="147"/>
      <c r="CT709" s="148"/>
      <c r="CU709" s="139"/>
      <c r="CV709" s="139"/>
      <c r="CY709" s="143"/>
      <c r="CZ709" s="143"/>
      <c r="DA709" s="151"/>
      <c r="DB709" s="164"/>
      <c r="DC709" s="151"/>
      <c r="DZ709" s="211"/>
      <c r="EA709" s="139"/>
    </row>
    <row r="710" spans="1:131" x14ac:dyDescent="0.3">
      <c r="A710" s="184"/>
      <c r="B710" s="145"/>
      <c r="C710" s="181"/>
      <c r="D710" s="184"/>
      <c r="E710" s="145"/>
      <c r="F710" s="145"/>
      <c r="G710" s="98"/>
      <c r="H710" s="104"/>
      <c r="I710" s="145"/>
      <c r="J710" s="98"/>
      <c r="K710" s="98"/>
      <c r="L710" s="145"/>
      <c r="M710" s="145"/>
      <c r="N710" s="145"/>
      <c r="O710" s="122"/>
      <c r="P710" s="104"/>
      <c r="Q710" s="150"/>
      <c r="R710" s="141"/>
      <c r="S710" s="104"/>
      <c r="T710" s="141"/>
      <c r="U710" s="141"/>
      <c r="V710" s="104"/>
      <c r="W710" s="141"/>
      <c r="X710" s="141"/>
      <c r="Y710" s="104"/>
      <c r="Z710" s="141"/>
      <c r="AA710" s="141"/>
      <c r="AB710" s="104"/>
      <c r="AC710" s="141"/>
      <c r="AD710" s="141"/>
      <c r="AE710" s="102"/>
      <c r="AF710" s="141"/>
      <c r="AG710" s="141"/>
      <c r="BI710" s="143"/>
      <c r="BJ710" s="139"/>
      <c r="BK710" s="143"/>
      <c r="BL710" s="122"/>
      <c r="BM710" s="141"/>
      <c r="BN710" s="156"/>
      <c r="BO710" s="139"/>
      <c r="BP710" s="141"/>
      <c r="BQ710" s="153"/>
      <c r="CS710" s="147"/>
      <c r="CT710" s="148"/>
      <c r="CU710" s="139"/>
      <c r="CV710" s="139"/>
      <c r="CY710" s="143"/>
      <c r="CZ710" s="143"/>
      <c r="DA710" s="151"/>
      <c r="DB710" s="164"/>
      <c r="DC710" s="151"/>
      <c r="DZ710" s="211"/>
      <c r="EA710" s="139"/>
    </row>
    <row r="711" spans="1:131" x14ac:dyDescent="0.3">
      <c r="A711" s="145"/>
      <c r="B711" s="145"/>
      <c r="C711" s="181"/>
      <c r="D711" s="145"/>
      <c r="E711" s="145"/>
      <c r="F711" s="145"/>
      <c r="G711" s="98"/>
      <c r="H711" s="104"/>
      <c r="I711" s="145"/>
      <c r="J711" s="98"/>
      <c r="K711" s="98"/>
      <c r="L711" s="145"/>
      <c r="M711" s="145"/>
      <c r="N711" s="145"/>
      <c r="O711" s="122"/>
      <c r="P711" s="104"/>
      <c r="Q711" s="150"/>
      <c r="R711" s="141"/>
      <c r="S711" s="104"/>
      <c r="T711" s="141"/>
      <c r="U711" s="141"/>
      <c r="V711" s="104"/>
      <c r="W711" s="141"/>
      <c r="X711" s="141"/>
      <c r="Y711" s="104"/>
      <c r="Z711" s="141"/>
      <c r="AA711" s="141"/>
      <c r="AB711" s="104"/>
      <c r="AC711" s="141"/>
      <c r="AD711" s="141"/>
      <c r="AE711" s="102"/>
      <c r="AF711" s="141"/>
      <c r="AG711" s="141"/>
      <c r="BI711" s="143"/>
      <c r="BJ711" s="139"/>
      <c r="BK711" s="143"/>
      <c r="BL711" s="122"/>
      <c r="BM711" s="141"/>
      <c r="BN711" s="156"/>
      <c r="BO711" s="139"/>
      <c r="BP711" s="141"/>
      <c r="BQ711" s="153"/>
      <c r="CS711" s="147"/>
      <c r="CT711" s="149"/>
      <c r="CU711" s="139"/>
      <c r="CV711" s="139"/>
      <c r="CY711" s="143"/>
      <c r="CZ711" s="143"/>
      <c r="DA711" s="151"/>
      <c r="DB711" s="164"/>
      <c r="DC711" s="151"/>
      <c r="DZ711" s="211"/>
      <c r="EA711" s="139"/>
    </row>
    <row r="712" spans="1:131" x14ac:dyDescent="0.3">
      <c r="A712" s="107"/>
      <c r="B712" s="145"/>
      <c r="C712" s="181"/>
      <c r="D712" s="145"/>
      <c r="E712" s="145"/>
      <c r="F712" s="145"/>
      <c r="G712" s="98"/>
      <c r="H712" s="104"/>
      <c r="I712" s="145"/>
      <c r="J712" s="98"/>
      <c r="K712" s="98"/>
      <c r="L712" s="145"/>
      <c r="M712" s="145"/>
      <c r="N712" s="145"/>
      <c r="O712" s="122"/>
      <c r="P712" s="104"/>
      <c r="Q712" s="150"/>
      <c r="R712" s="141"/>
      <c r="S712" s="104"/>
      <c r="T712" s="141"/>
      <c r="U712" s="141"/>
      <c r="V712" s="104"/>
      <c r="W712" s="141"/>
      <c r="X712" s="141"/>
      <c r="Y712" s="104"/>
      <c r="Z712" s="141"/>
      <c r="AA712" s="141"/>
      <c r="AB712" s="104"/>
      <c r="AC712" s="141"/>
      <c r="AD712" s="141"/>
      <c r="AE712" s="102"/>
      <c r="AF712" s="141"/>
      <c r="AG712" s="141"/>
      <c r="BI712" s="143"/>
      <c r="BJ712" s="139"/>
      <c r="BK712" s="143"/>
      <c r="BL712" s="122"/>
      <c r="BM712" s="141"/>
      <c r="BN712" s="156"/>
      <c r="BO712" s="139"/>
      <c r="BP712" s="141"/>
      <c r="BQ712" s="153"/>
      <c r="CS712" s="147"/>
      <c r="CT712" s="148"/>
      <c r="CU712" s="139"/>
      <c r="CV712" s="139"/>
      <c r="CY712" s="143"/>
      <c r="CZ712" s="143"/>
      <c r="DA712" s="151"/>
      <c r="DB712" s="164"/>
      <c r="DC712" s="151"/>
      <c r="DZ712" s="211"/>
      <c r="EA712" s="139"/>
    </row>
    <row r="713" spans="1:131" x14ac:dyDescent="0.3">
      <c r="A713" s="145"/>
      <c r="B713" s="145"/>
      <c r="C713" s="181"/>
      <c r="D713" s="145"/>
      <c r="E713" s="145"/>
      <c r="F713" s="145"/>
      <c r="G713" s="98"/>
      <c r="H713" s="104"/>
      <c r="I713" s="145"/>
      <c r="J713" s="98"/>
      <c r="K713" s="98"/>
      <c r="L713" s="145"/>
      <c r="M713" s="145"/>
      <c r="N713" s="145"/>
      <c r="O713" s="122"/>
      <c r="P713" s="104"/>
      <c r="Q713" s="150"/>
      <c r="R713" s="141"/>
      <c r="S713" s="104"/>
      <c r="T713" s="141"/>
      <c r="U713" s="141"/>
      <c r="V713" s="104"/>
      <c r="W713" s="141"/>
      <c r="X713" s="141"/>
      <c r="Y713" s="104"/>
      <c r="Z713" s="141"/>
      <c r="AA713" s="141"/>
      <c r="AB713" s="104"/>
      <c r="AC713" s="141"/>
      <c r="AD713" s="141"/>
      <c r="AE713" s="102"/>
      <c r="AF713" s="141"/>
      <c r="AG713" s="141"/>
      <c r="BI713" s="143"/>
      <c r="BJ713" s="139"/>
      <c r="BK713" s="143"/>
      <c r="BL713" s="122"/>
      <c r="BM713" s="141"/>
      <c r="BN713" s="156"/>
      <c r="BO713" s="139"/>
      <c r="BP713" s="141"/>
      <c r="BQ713" s="153"/>
      <c r="CS713" s="147"/>
      <c r="CT713" s="149"/>
      <c r="CU713" s="139"/>
      <c r="CV713" s="139"/>
      <c r="CY713" s="143"/>
      <c r="CZ713" s="143"/>
      <c r="DA713" s="151"/>
      <c r="DB713" s="164"/>
      <c r="DC713" s="151"/>
      <c r="DZ713" s="211"/>
      <c r="EA713" s="139"/>
    </row>
    <row r="714" spans="1:131" x14ac:dyDescent="0.3">
      <c r="A714" s="180"/>
      <c r="B714" s="145"/>
      <c r="C714" s="183"/>
      <c r="D714" s="107"/>
      <c r="E714" s="145"/>
      <c r="F714" s="145"/>
      <c r="G714" s="98"/>
      <c r="H714" s="104"/>
      <c r="I714" s="145"/>
      <c r="J714" s="98"/>
      <c r="K714" s="98"/>
      <c r="L714" s="145"/>
      <c r="M714" s="145"/>
      <c r="N714" s="145"/>
      <c r="O714" s="122"/>
      <c r="P714" s="104"/>
      <c r="Q714" s="150"/>
      <c r="R714" s="141"/>
      <c r="S714" s="104"/>
      <c r="T714" s="141"/>
      <c r="U714" s="141"/>
      <c r="V714" s="104"/>
      <c r="W714" s="141"/>
      <c r="X714" s="141"/>
      <c r="Y714" s="104"/>
      <c r="Z714" s="141"/>
      <c r="AA714" s="141"/>
      <c r="AB714" s="104"/>
      <c r="AC714" s="141"/>
      <c r="AD714" s="141"/>
      <c r="AE714" s="102"/>
      <c r="AF714" s="141"/>
      <c r="AG714" s="141"/>
      <c r="BI714" s="143"/>
      <c r="BJ714" s="139"/>
      <c r="BK714" s="143"/>
      <c r="BL714" s="122"/>
      <c r="BM714" s="141"/>
      <c r="BN714" s="156"/>
      <c r="BO714" s="139"/>
      <c r="BP714" s="141"/>
      <c r="BQ714" s="153"/>
      <c r="CS714" s="147"/>
      <c r="CT714" s="100"/>
      <c r="CU714" s="139"/>
      <c r="CV714" s="139"/>
      <c r="CY714" s="143"/>
      <c r="CZ714" s="143"/>
      <c r="DA714" s="151"/>
      <c r="DB714" s="164"/>
      <c r="DC714" s="151"/>
      <c r="DZ714" s="211"/>
      <c r="EA714" s="139"/>
    </row>
    <row r="715" spans="1:131" x14ac:dyDescent="0.3">
      <c r="A715" s="145"/>
      <c r="B715" s="145"/>
      <c r="C715" s="181"/>
      <c r="D715" s="145"/>
      <c r="E715" s="145"/>
      <c r="F715" s="145"/>
      <c r="G715" s="98"/>
      <c r="H715" s="104"/>
      <c r="I715" s="145"/>
      <c r="J715" s="98"/>
      <c r="K715" s="98"/>
      <c r="L715" s="145"/>
      <c r="M715" s="145"/>
      <c r="N715" s="145"/>
      <c r="O715" s="122"/>
      <c r="P715" s="104"/>
      <c r="Q715" s="150"/>
      <c r="R715" s="141"/>
      <c r="S715" s="104"/>
      <c r="T715" s="141"/>
      <c r="U715" s="141"/>
      <c r="V715" s="104"/>
      <c r="W715" s="141"/>
      <c r="X715" s="141"/>
      <c r="Y715" s="104"/>
      <c r="Z715" s="141"/>
      <c r="AA715" s="141"/>
      <c r="AB715" s="104"/>
      <c r="AC715" s="141"/>
      <c r="AD715" s="141"/>
      <c r="AE715" s="102"/>
      <c r="AF715" s="141"/>
      <c r="AG715" s="141"/>
      <c r="BI715" s="143"/>
      <c r="BJ715" s="139"/>
      <c r="BK715" s="143"/>
      <c r="BL715" s="122"/>
      <c r="BM715" s="141"/>
      <c r="BN715" s="156"/>
      <c r="BO715" s="139"/>
      <c r="BP715" s="141"/>
      <c r="BQ715" s="153"/>
      <c r="CS715" s="147"/>
      <c r="CT715" s="149"/>
      <c r="CU715" s="139"/>
      <c r="CV715" s="139"/>
      <c r="CY715" s="143"/>
      <c r="CZ715" s="143"/>
      <c r="DA715" s="151"/>
      <c r="DB715" s="164"/>
      <c r="DC715" s="151"/>
      <c r="DZ715" s="211"/>
      <c r="EA715" s="139"/>
    </row>
    <row r="716" spans="1:131" x14ac:dyDescent="0.3">
      <c r="A716" s="145"/>
      <c r="B716" s="145"/>
      <c r="C716" s="183"/>
      <c r="D716" s="145"/>
      <c r="E716" s="145"/>
      <c r="F716" s="145"/>
      <c r="G716" s="98"/>
      <c r="H716" s="104"/>
      <c r="I716" s="145"/>
      <c r="J716" s="98"/>
      <c r="K716" s="98"/>
      <c r="L716" s="145"/>
      <c r="M716" s="145"/>
      <c r="N716" s="145"/>
      <c r="O716" s="122"/>
      <c r="P716" s="104"/>
      <c r="Q716" s="150"/>
      <c r="R716" s="141"/>
      <c r="S716" s="104"/>
      <c r="T716" s="141"/>
      <c r="U716" s="141"/>
      <c r="V716" s="104"/>
      <c r="W716" s="141"/>
      <c r="X716" s="141"/>
      <c r="Y716" s="104"/>
      <c r="Z716" s="141"/>
      <c r="AA716" s="141"/>
      <c r="AB716" s="104"/>
      <c r="AC716" s="141"/>
      <c r="AD716" s="141"/>
      <c r="AE716" s="102"/>
      <c r="AF716" s="141"/>
      <c r="AG716" s="141"/>
      <c r="BI716" s="143"/>
      <c r="BJ716" s="139"/>
      <c r="BK716" s="143"/>
      <c r="BL716" s="122"/>
      <c r="BM716" s="141"/>
      <c r="BN716" s="156"/>
      <c r="BO716" s="139"/>
      <c r="BP716" s="141"/>
      <c r="BQ716" s="153"/>
      <c r="CS716" s="147"/>
      <c r="CT716" s="109"/>
      <c r="CU716" s="139"/>
      <c r="CV716" s="139"/>
      <c r="CY716" s="143"/>
      <c r="CZ716" s="143"/>
      <c r="DA716" s="151"/>
      <c r="DB716" s="164"/>
      <c r="DC716" s="151"/>
      <c r="DZ716" s="211"/>
      <c r="EA716" s="139"/>
    </row>
    <row r="717" spans="1:131" x14ac:dyDescent="0.3">
      <c r="A717" s="180"/>
      <c r="B717" s="145"/>
      <c r="C717" s="181"/>
      <c r="D717" s="145"/>
      <c r="E717" s="145"/>
      <c r="F717" s="145"/>
      <c r="G717" s="98"/>
      <c r="H717" s="104"/>
      <c r="I717" s="145"/>
      <c r="J717" s="98"/>
      <c r="K717" s="98"/>
      <c r="L717" s="145"/>
      <c r="M717" s="145"/>
      <c r="N717" s="145"/>
      <c r="O717" s="122"/>
      <c r="P717" s="104"/>
      <c r="Q717" s="150"/>
      <c r="R717" s="141"/>
      <c r="S717" s="104"/>
      <c r="T717" s="141"/>
      <c r="U717" s="141"/>
      <c r="V717" s="104"/>
      <c r="W717" s="141"/>
      <c r="X717" s="141"/>
      <c r="Y717" s="104"/>
      <c r="Z717" s="141"/>
      <c r="AA717" s="141"/>
      <c r="AB717" s="104"/>
      <c r="AC717" s="141"/>
      <c r="AD717" s="141"/>
      <c r="AE717" s="102"/>
      <c r="AF717" s="141"/>
      <c r="AG717" s="141"/>
      <c r="BI717" s="143"/>
      <c r="BJ717" s="139"/>
      <c r="BK717" s="143"/>
      <c r="BL717" s="122"/>
      <c r="BM717" s="141"/>
      <c r="BN717" s="156"/>
      <c r="BO717" s="139"/>
      <c r="BP717" s="141"/>
      <c r="BQ717" s="153"/>
      <c r="CS717" s="147"/>
      <c r="CT717" s="148"/>
      <c r="CU717" s="139"/>
      <c r="CV717" s="139"/>
      <c r="CY717" s="143"/>
      <c r="CZ717" s="143"/>
      <c r="DA717" s="151"/>
      <c r="DB717" s="164"/>
      <c r="DC717" s="151"/>
      <c r="DZ717" s="211"/>
      <c r="EA717" s="139"/>
    </row>
    <row r="718" spans="1:131" x14ac:dyDescent="0.3">
      <c r="A718" s="145"/>
      <c r="B718" s="145"/>
      <c r="C718" s="181"/>
      <c r="D718" s="145"/>
      <c r="E718" s="145"/>
      <c r="F718" s="145"/>
      <c r="G718" s="98"/>
      <c r="H718" s="104"/>
      <c r="I718" s="145"/>
      <c r="J718" s="98"/>
      <c r="K718" s="98"/>
      <c r="L718" s="145"/>
      <c r="M718" s="145"/>
      <c r="N718" s="145"/>
      <c r="O718" s="122"/>
      <c r="P718" s="104"/>
      <c r="Q718" s="150"/>
      <c r="R718" s="141"/>
      <c r="S718" s="104"/>
      <c r="T718" s="141"/>
      <c r="U718" s="141"/>
      <c r="V718" s="104"/>
      <c r="W718" s="141"/>
      <c r="X718" s="141"/>
      <c r="Y718" s="104"/>
      <c r="Z718" s="141"/>
      <c r="AA718" s="141"/>
      <c r="AB718" s="104"/>
      <c r="AC718" s="141"/>
      <c r="AD718" s="141"/>
      <c r="AE718" s="102"/>
      <c r="AF718" s="141"/>
      <c r="AG718" s="141"/>
      <c r="BI718" s="143"/>
      <c r="BJ718" s="139"/>
      <c r="BK718" s="143"/>
      <c r="BL718" s="122"/>
      <c r="BM718" s="141"/>
      <c r="BN718" s="156"/>
      <c r="BO718" s="139"/>
      <c r="BP718" s="141"/>
      <c r="BQ718" s="153"/>
      <c r="CS718" s="147"/>
      <c r="CT718" s="148"/>
      <c r="CU718" s="139"/>
      <c r="CV718" s="139"/>
      <c r="CY718" s="143"/>
      <c r="CZ718" s="143"/>
      <c r="DA718" s="151"/>
      <c r="DB718" s="164"/>
      <c r="DC718" s="151"/>
      <c r="DZ718" s="211"/>
      <c r="EA718" s="139"/>
    </row>
    <row r="719" spans="1:131" x14ac:dyDescent="0.3">
      <c r="A719" s="145"/>
      <c r="B719" s="145"/>
      <c r="C719" s="181"/>
      <c r="D719" s="145"/>
      <c r="E719" s="145"/>
      <c r="F719" s="145"/>
      <c r="G719" s="98"/>
      <c r="H719" s="104"/>
      <c r="I719" s="145"/>
      <c r="J719" s="98"/>
      <c r="K719" s="98"/>
      <c r="L719" s="145"/>
      <c r="M719" s="145"/>
      <c r="N719" s="145"/>
      <c r="O719" s="122"/>
      <c r="P719" s="104"/>
      <c r="Q719" s="150"/>
      <c r="R719" s="141"/>
      <c r="S719" s="104"/>
      <c r="T719" s="141"/>
      <c r="U719" s="141"/>
      <c r="V719" s="104"/>
      <c r="W719" s="141"/>
      <c r="X719" s="141"/>
      <c r="Y719" s="104"/>
      <c r="Z719" s="141"/>
      <c r="AA719" s="141"/>
      <c r="AB719" s="104"/>
      <c r="AC719" s="141"/>
      <c r="AD719" s="141"/>
      <c r="AE719" s="102"/>
      <c r="AF719" s="141"/>
      <c r="AG719" s="141"/>
      <c r="BI719" s="143"/>
      <c r="BJ719" s="139"/>
      <c r="BK719" s="143"/>
      <c r="BL719" s="122"/>
      <c r="BM719" s="141"/>
      <c r="BN719" s="156"/>
      <c r="BO719" s="139"/>
      <c r="BP719" s="141"/>
      <c r="BQ719" s="153"/>
      <c r="CS719" s="147"/>
      <c r="CT719" s="148"/>
      <c r="CU719" s="139"/>
      <c r="CV719" s="139"/>
      <c r="CY719" s="167"/>
      <c r="CZ719" s="167"/>
      <c r="DA719" s="151"/>
      <c r="DB719" s="164"/>
      <c r="DC719" s="151"/>
      <c r="DZ719" s="211"/>
      <c r="EA719" s="139"/>
    </row>
    <row r="720" spans="1:131" x14ac:dyDescent="0.3">
      <c r="A720" s="145"/>
      <c r="B720" s="145"/>
      <c r="C720" s="181"/>
      <c r="D720" s="145"/>
      <c r="E720" s="145"/>
      <c r="F720" s="145"/>
      <c r="G720" s="98"/>
      <c r="H720" s="104"/>
      <c r="I720" s="145"/>
      <c r="J720" s="98"/>
      <c r="K720" s="98"/>
      <c r="L720" s="145"/>
      <c r="M720" s="145"/>
      <c r="N720" s="145"/>
      <c r="O720" s="122"/>
      <c r="P720" s="104"/>
      <c r="Q720" s="150"/>
      <c r="R720" s="141"/>
      <c r="S720" s="104"/>
      <c r="T720" s="141"/>
      <c r="U720" s="141"/>
      <c r="V720" s="104"/>
      <c r="W720" s="141"/>
      <c r="X720" s="141"/>
      <c r="Y720" s="104"/>
      <c r="Z720" s="141"/>
      <c r="AA720" s="141"/>
      <c r="AB720" s="104"/>
      <c r="AC720" s="141"/>
      <c r="AD720" s="141"/>
      <c r="AE720" s="102"/>
      <c r="AF720" s="141"/>
      <c r="AG720" s="141"/>
      <c r="BI720" s="143"/>
      <c r="BJ720" s="139"/>
      <c r="BK720" s="143"/>
      <c r="BL720" s="122"/>
      <c r="BM720" s="141"/>
      <c r="BN720" s="156"/>
      <c r="BO720" s="139"/>
      <c r="BP720" s="141"/>
      <c r="BQ720" s="153"/>
      <c r="CS720" s="147"/>
      <c r="CT720" s="149"/>
      <c r="CU720" s="139"/>
      <c r="CV720" s="139"/>
      <c r="CY720" s="143"/>
      <c r="CZ720" s="143"/>
      <c r="DA720" s="151"/>
      <c r="DB720" s="164"/>
      <c r="DC720" s="151"/>
      <c r="DZ720" s="211"/>
      <c r="EA720" s="139"/>
    </row>
    <row r="721" spans="1:131" x14ac:dyDescent="0.3">
      <c r="A721" s="145"/>
      <c r="B721" s="145"/>
      <c r="C721" s="181"/>
      <c r="D721" s="145"/>
      <c r="E721" s="145"/>
      <c r="F721" s="107"/>
      <c r="G721" s="98"/>
      <c r="H721" s="104"/>
      <c r="I721" s="145"/>
      <c r="J721" s="98"/>
      <c r="K721" s="98"/>
      <c r="L721" s="145"/>
      <c r="M721" s="145"/>
      <c r="N721" s="145"/>
      <c r="O721" s="122"/>
      <c r="P721" s="104"/>
      <c r="Q721" s="150"/>
      <c r="R721" s="141"/>
      <c r="S721" s="104"/>
      <c r="T721" s="141"/>
      <c r="U721" s="141"/>
      <c r="V721" s="104"/>
      <c r="W721" s="141"/>
      <c r="X721" s="141"/>
      <c r="Y721" s="104"/>
      <c r="Z721" s="141"/>
      <c r="AA721" s="141"/>
      <c r="AB721" s="104"/>
      <c r="AC721" s="141"/>
      <c r="AD721" s="141"/>
      <c r="AE721" s="102"/>
      <c r="AF721" s="141"/>
      <c r="AG721" s="141"/>
      <c r="BI721" s="143"/>
      <c r="BJ721" s="139"/>
      <c r="BK721" s="143"/>
      <c r="BL721" s="122"/>
      <c r="BM721" s="141"/>
      <c r="BN721" s="156"/>
      <c r="BO721" s="139"/>
      <c r="BP721" s="141"/>
      <c r="BQ721" s="153"/>
      <c r="CS721" s="147"/>
      <c r="CT721" s="149"/>
      <c r="CU721" s="139"/>
      <c r="CV721" s="139"/>
      <c r="CY721" s="170"/>
      <c r="CZ721" s="140"/>
      <c r="DA721" s="151"/>
      <c r="DB721" s="164"/>
      <c r="DC721" s="151"/>
      <c r="DZ721" s="211"/>
      <c r="EA721" s="139"/>
    </row>
    <row r="722" spans="1:131" x14ac:dyDescent="0.3">
      <c r="A722" s="145"/>
      <c r="B722" s="145"/>
      <c r="C722" s="181"/>
      <c r="D722" s="145"/>
      <c r="E722" s="145"/>
      <c r="F722" s="145"/>
      <c r="G722" s="98"/>
      <c r="H722" s="104"/>
      <c r="I722" s="145"/>
      <c r="J722" s="98"/>
      <c r="K722" s="98"/>
      <c r="L722" s="145"/>
      <c r="M722" s="145"/>
      <c r="N722" s="145"/>
      <c r="O722" s="122"/>
      <c r="P722" s="104"/>
      <c r="Q722" s="150"/>
      <c r="R722" s="141"/>
      <c r="S722" s="104"/>
      <c r="T722" s="141"/>
      <c r="U722" s="141"/>
      <c r="V722" s="104"/>
      <c r="W722" s="141"/>
      <c r="X722" s="141"/>
      <c r="Y722" s="104"/>
      <c r="Z722" s="141"/>
      <c r="AA722" s="141"/>
      <c r="AB722" s="104"/>
      <c r="AC722" s="141"/>
      <c r="AD722" s="141"/>
      <c r="AE722" s="102"/>
      <c r="AF722" s="141"/>
      <c r="AG722" s="141"/>
      <c r="BI722" s="143"/>
      <c r="BJ722" s="139"/>
      <c r="BK722" s="143"/>
      <c r="BL722" s="122"/>
      <c r="BM722" s="141"/>
      <c r="BN722" s="156"/>
      <c r="BO722" s="139"/>
      <c r="BP722" s="141"/>
      <c r="BQ722" s="153"/>
      <c r="CS722" s="147"/>
      <c r="CT722" s="148"/>
      <c r="CU722" s="139"/>
      <c r="CV722" s="139"/>
      <c r="CY722" s="143"/>
      <c r="CZ722" s="143"/>
      <c r="DA722" s="151"/>
      <c r="DB722" s="164"/>
      <c r="DC722" s="151"/>
      <c r="DZ722" s="211"/>
      <c r="EA722" s="139"/>
    </row>
    <row r="723" spans="1:131" x14ac:dyDescent="0.3">
      <c r="A723" s="145"/>
      <c r="B723" s="145"/>
      <c r="C723" s="181"/>
      <c r="D723" s="145"/>
      <c r="E723" s="145"/>
      <c r="F723" s="107"/>
      <c r="G723" s="98"/>
      <c r="H723" s="104"/>
      <c r="I723" s="145"/>
      <c r="J723" s="98"/>
      <c r="K723" s="98"/>
      <c r="L723" s="145"/>
      <c r="M723" s="145"/>
      <c r="N723" s="145"/>
      <c r="O723" s="122"/>
      <c r="P723" s="104"/>
      <c r="Q723" s="150"/>
      <c r="R723" s="141"/>
      <c r="S723" s="104"/>
      <c r="T723" s="141"/>
      <c r="U723" s="141"/>
      <c r="V723" s="104"/>
      <c r="W723" s="141"/>
      <c r="X723" s="141"/>
      <c r="Y723" s="104"/>
      <c r="Z723" s="141"/>
      <c r="AA723" s="141"/>
      <c r="AB723" s="104"/>
      <c r="AC723" s="141"/>
      <c r="AD723" s="141"/>
      <c r="AE723" s="102"/>
      <c r="AF723" s="141"/>
      <c r="AG723" s="141"/>
      <c r="BI723" s="143"/>
      <c r="BJ723" s="139"/>
      <c r="BK723" s="143"/>
      <c r="BL723" s="122"/>
      <c r="BM723" s="141"/>
      <c r="BN723" s="156"/>
      <c r="BO723" s="139"/>
      <c r="BP723" s="141"/>
      <c r="BQ723" s="153"/>
      <c r="CS723" s="147"/>
      <c r="CT723" s="149"/>
      <c r="CU723" s="139"/>
      <c r="CV723" s="139"/>
      <c r="CY723" s="170"/>
      <c r="CZ723" s="140"/>
      <c r="DA723" s="151"/>
      <c r="DB723" s="164"/>
      <c r="DC723" s="151"/>
      <c r="DZ723" s="211"/>
      <c r="EA723" s="139"/>
    </row>
    <row r="724" spans="1:131" x14ac:dyDescent="0.3">
      <c r="A724" s="145"/>
      <c r="B724" s="145"/>
      <c r="C724" s="181"/>
      <c r="D724" s="145"/>
      <c r="E724" s="145"/>
      <c r="F724" s="145"/>
      <c r="G724" s="98"/>
      <c r="H724" s="104"/>
      <c r="I724" s="145"/>
      <c r="J724" s="98"/>
      <c r="K724" s="98"/>
      <c r="L724" s="145"/>
      <c r="M724" s="145"/>
      <c r="N724" s="145"/>
      <c r="O724" s="122"/>
      <c r="P724" s="104"/>
      <c r="Q724" s="150"/>
      <c r="R724" s="141"/>
      <c r="S724" s="104"/>
      <c r="T724" s="141"/>
      <c r="U724" s="141"/>
      <c r="V724" s="104"/>
      <c r="W724" s="141"/>
      <c r="X724" s="141"/>
      <c r="Y724" s="104"/>
      <c r="Z724" s="141"/>
      <c r="AA724" s="141"/>
      <c r="AB724" s="104"/>
      <c r="AC724" s="141"/>
      <c r="AD724" s="141"/>
      <c r="AE724" s="102"/>
      <c r="AF724" s="141"/>
      <c r="AG724" s="141"/>
      <c r="BI724" s="143"/>
      <c r="BJ724" s="139"/>
      <c r="BK724" s="143"/>
      <c r="BL724" s="122"/>
      <c r="BM724" s="141"/>
      <c r="BN724" s="156"/>
      <c r="BO724" s="139"/>
      <c r="BP724" s="141"/>
      <c r="BQ724" s="153"/>
      <c r="CS724" s="147"/>
      <c r="CT724" s="148"/>
      <c r="CU724" s="139"/>
      <c r="CV724" s="139"/>
      <c r="CY724" s="143"/>
      <c r="CZ724" s="143"/>
      <c r="DA724" s="151"/>
      <c r="DB724" s="164"/>
      <c r="DC724" s="151"/>
      <c r="DZ724" s="211"/>
      <c r="EA724" s="139"/>
    </row>
    <row r="725" spans="1:131" x14ac:dyDescent="0.3">
      <c r="A725" s="107"/>
      <c r="B725" s="145"/>
      <c r="C725" s="181"/>
      <c r="D725" s="145"/>
      <c r="E725" s="145"/>
      <c r="F725" s="145"/>
      <c r="G725" s="98"/>
      <c r="H725" s="104"/>
      <c r="I725" s="145"/>
      <c r="J725" s="98"/>
      <c r="K725" s="98"/>
      <c r="L725" s="145"/>
      <c r="M725" s="145"/>
      <c r="N725" s="145"/>
      <c r="O725" s="122"/>
      <c r="P725" s="104"/>
      <c r="Q725" s="150"/>
      <c r="R725" s="141"/>
      <c r="S725" s="104"/>
      <c r="T725" s="141"/>
      <c r="U725" s="141"/>
      <c r="V725" s="104"/>
      <c r="W725" s="141"/>
      <c r="X725" s="141"/>
      <c r="Y725" s="104"/>
      <c r="Z725" s="141"/>
      <c r="AA725" s="141"/>
      <c r="AB725" s="104"/>
      <c r="AC725" s="141"/>
      <c r="AD725" s="141"/>
      <c r="AE725" s="102"/>
      <c r="AF725" s="141"/>
      <c r="AG725" s="141"/>
      <c r="BI725" s="143"/>
      <c r="BJ725" s="139"/>
      <c r="BK725" s="143"/>
      <c r="BL725" s="122"/>
      <c r="BM725" s="141"/>
      <c r="BN725" s="156"/>
      <c r="BO725" s="139"/>
      <c r="BP725" s="141"/>
      <c r="BQ725" s="153"/>
      <c r="CS725" s="147"/>
      <c r="CT725" s="149"/>
      <c r="CU725" s="139"/>
      <c r="CV725" s="139"/>
      <c r="CY725" s="170"/>
      <c r="CZ725" s="140"/>
      <c r="DA725" s="151"/>
      <c r="DB725" s="164"/>
      <c r="DC725" s="151"/>
      <c r="DZ725" s="211"/>
      <c r="EA725" s="160"/>
    </row>
    <row r="726" spans="1:131" x14ac:dyDescent="0.3">
      <c r="A726" s="107"/>
      <c r="B726" s="145"/>
      <c r="C726" s="181"/>
      <c r="D726" s="145"/>
      <c r="E726" s="145"/>
      <c r="F726" s="145"/>
      <c r="G726" s="98"/>
      <c r="H726" s="104"/>
      <c r="I726" s="145"/>
      <c r="J726" s="98"/>
      <c r="K726" s="98"/>
      <c r="L726" s="145"/>
      <c r="M726" s="145"/>
      <c r="N726" s="145"/>
      <c r="O726" s="122"/>
      <c r="P726" s="104"/>
      <c r="Q726" s="150"/>
      <c r="R726" s="141"/>
      <c r="S726" s="104"/>
      <c r="T726" s="141"/>
      <c r="U726" s="141"/>
      <c r="V726" s="104"/>
      <c r="W726" s="141"/>
      <c r="X726" s="141"/>
      <c r="Y726" s="104"/>
      <c r="Z726" s="141"/>
      <c r="AA726" s="141"/>
      <c r="AB726" s="104"/>
      <c r="AC726" s="141"/>
      <c r="AD726" s="141"/>
      <c r="AE726" s="102"/>
      <c r="AF726" s="141"/>
      <c r="AG726" s="141"/>
      <c r="BI726" s="143"/>
      <c r="BJ726" s="139"/>
      <c r="BK726" s="143"/>
      <c r="BL726" s="122"/>
      <c r="BM726" s="141"/>
      <c r="BN726" s="156"/>
      <c r="BO726" s="139"/>
      <c r="BP726" s="141"/>
      <c r="BQ726" s="153"/>
      <c r="CS726" s="147"/>
      <c r="CT726" s="149"/>
      <c r="CU726" s="139"/>
      <c r="CV726" s="139"/>
      <c r="CY726" s="170"/>
      <c r="CZ726" s="140"/>
      <c r="DA726" s="151"/>
      <c r="DB726" s="164"/>
      <c r="DC726" s="151"/>
      <c r="DZ726" s="211"/>
      <c r="EA726" s="160"/>
    </row>
    <row r="727" spans="1:131" x14ac:dyDescent="0.3">
      <c r="A727" s="107"/>
      <c r="B727" s="145"/>
      <c r="C727" s="183"/>
      <c r="D727" s="145"/>
      <c r="E727" s="145"/>
      <c r="F727" s="145"/>
      <c r="G727" s="98"/>
      <c r="H727" s="104"/>
      <c r="I727" s="145"/>
      <c r="J727" s="98"/>
      <c r="K727" s="98"/>
      <c r="L727" s="145"/>
      <c r="M727" s="145"/>
      <c r="N727" s="145"/>
      <c r="O727" s="122"/>
      <c r="P727" s="104"/>
      <c r="Q727" s="150"/>
      <c r="R727" s="141"/>
      <c r="S727" s="104"/>
      <c r="T727" s="141"/>
      <c r="U727" s="141"/>
      <c r="V727" s="104"/>
      <c r="W727" s="141"/>
      <c r="X727" s="141"/>
      <c r="Y727" s="104"/>
      <c r="Z727" s="141"/>
      <c r="AA727" s="141"/>
      <c r="AB727" s="104"/>
      <c r="AC727" s="141"/>
      <c r="AD727" s="141"/>
      <c r="AE727" s="102"/>
      <c r="AF727" s="141"/>
      <c r="AG727" s="141"/>
      <c r="BI727" s="143"/>
      <c r="BJ727" s="139"/>
      <c r="BK727" s="143"/>
      <c r="BL727" s="122"/>
      <c r="BM727" s="141"/>
      <c r="BN727" s="156"/>
      <c r="BO727" s="139"/>
      <c r="BP727" s="141"/>
      <c r="BQ727" s="153"/>
      <c r="CS727" s="147"/>
      <c r="CT727" s="148"/>
      <c r="CU727" s="139"/>
      <c r="CV727" s="139"/>
      <c r="CY727" s="143"/>
      <c r="CZ727" s="143"/>
      <c r="DA727" s="151"/>
      <c r="DB727" s="164"/>
      <c r="DC727" s="151"/>
      <c r="DZ727" s="211"/>
      <c r="EA727" s="160"/>
    </row>
    <row r="728" spans="1:131" x14ac:dyDescent="0.3">
      <c r="A728" s="107"/>
      <c r="B728" s="145"/>
      <c r="C728" s="181"/>
      <c r="D728" s="145"/>
      <c r="E728" s="145"/>
      <c r="F728" s="145"/>
      <c r="G728" s="98"/>
      <c r="H728" s="104"/>
      <c r="I728" s="145"/>
      <c r="J728" s="98"/>
      <c r="K728" s="98"/>
      <c r="L728" s="145"/>
      <c r="M728" s="145"/>
      <c r="N728" s="145"/>
      <c r="O728" s="122"/>
      <c r="P728" s="104"/>
      <c r="Q728" s="150"/>
      <c r="R728" s="141"/>
      <c r="S728" s="104"/>
      <c r="T728" s="141"/>
      <c r="U728" s="141"/>
      <c r="V728" s="104"/>
      <c r="W728" s="141"/>
      <c r="X728" s="141"/>
      <c r="Y728" s="104"/>
      <c r="Z728" s="141"/>
      <c r="AA728" s="141"/>
      <c r="AB728" s="104"/>
      <c r="AC728" s="141"/>
      <c r="AD728" s="141"/>
      <c r="AE728" s="102"/>
      <c r="AF728" s="141"/>
      <c r="AG728" s="141"/>
      <c r="BI728" s="143"/>
      <c r="BJ728" s="139"/>
      <c r="BK728" s="143"/>
      <c r="BL728" s="122"/>
      <c r="BM728" s="141"/>
      <c r="BN728" s="156"/>
      <c r="BO728" s="139"/>
      <c r="BP728" s="141"/>
      <c r="BQ728" s="153"/>
      <c r="CS728" s="147"/>
      <c r="CT728" s="148"/>
      <c r="CU728" s="139"/>
      <c r="CV728" s="139"/>
      <c r="CY728" s="143"/>
      <c r="CZ728" s="143"/>
      <c r="DA728" s="151"/>
      <c r="DB728" s="164"/>
      <c r="DC728" s="151"/>
      <c r="DZ728" s="211"/>
      <c r="EA728" s="160"/>
    </row>
    <row r="729" spans="1:131" x14ac:dyDescent="0.3">
      <c r="A729" s="107"/>
      <c r="B729" s="145"/>
      <c r="C729" s="183"/>
      <c r="D729" s="107"/>
      <c r="E729" s="145"/>
      <c r="F729" s="107"/>
      <c r="G729" s="98"/>
      <c r="H729" s="104"/>
      <c r="I729" s="145"/>
      <c r="J729" s="98"/>
      <c r="K729" s="98"/>
      <c r="L729" s="145"/>
      <c r="M729" s="145"/>
      <c r="N729" s="145"/>
      <c r="O729" s="122"/>
      <c r="P729" s="104"/>
      <c r="Q729" s="150"/>
      <c r="R729" s="141"/>
      <c r="S729" s="104"/>
      <c r="T729" s="141"/>
      <c r="U729" s="141"/>
      <c r="V729" s="104"/>
      <c r="W729" s="141"/>
      <c r="X729" s="141"/>
      <c r="Y729" s="104"/>
      <c r="Z729" s="141"/>
      <c r="AA729" s="141"/>
      <c r="AB729" s="104"/>
      <c r="AC729" s="141"/>
      <c r="AD729" s="141"/>
      <c r="AE729" s="102"/>
      <c r="AF729" s="141"/>
      <c r="AG729" s="141"/>
      <c r="BI729" s="143"/>
      <c r="BJ729" s="139"/>
      <c r="BK729" s="143"/>
      <c r="BL729" s="122"/>
      <c r="BM729" s="141"/>
      <c r="BN729" s="156"/>
      <c r="BO729" s="139"/>
      <c r="BP729" s="141"/>
      <c r="BQ729" s="153"/>
      <c r="CS729" s="147"/>
      <c r="CT729" s="105"/>
      <c r="CU729" s="139"/>
      <c r="CV729" s="139"/>
      <c r="CY729" s="144"/>
      <c r="CZ729" s="144"/>
      <c r="DA729" s="151"/>
      <c r="DB729" s="164"/>
      <c r="DC729" s="151"/>
      <c r="DZ729" s="211"/>
      <c r="EA729" s="139"/>
    </row>
    <row r="730" spans="1:131" x14ac:dyDescent="0.3">
      <c r="A730" s="145"/>
      <c r="B730" s="145"/>
      <c r="C730" s="181"/>
      <c r="D730" s="145"/>
      <c r="E730" s="145"/>
      <c r="F730" s="107"/>
      <c r="G730" s="98"/>
      <c r="H730" s="104"/>
      <c r="I730" s="145"/>
      <c r="J730" s="98"/>
      <c r="K730" s="98"/>
      <c r="L730" s="145"/>
      <c r="M730" s="145"/>
      <c r="N730" s="145"/>
      <c r="O730" s="122"/>
      <c r="P730" s="104"/>
      <c r="Q730" s="150"/>
      <c r="R730" s="141"/>
      <c r="S730" s="104"/>
      <c r="T730" s="141"/>
      <c r="U730" s="141"/>
      <c r="V730" s="104"/>
      <c r="W730" s="141"/>
      <c r="X730" s="141"/>
      <c r="Y730" s="104"/>
      <c r="Z730" s="141"/>
      <c r="AA730" s="141"/>
      <c r="AB730" s="104"/>
      <c r="AC730" s="141"/>
      <c r="AD730" s="141"/>
      <c r="AE730" s="102"/>
      <c r="AF730" s="141"/>
      <c r="AG730" s="141"/>
      <c r="BI730" s="143"/>
      <c r="BJ730" s="139"/>
      <c r="BK730" s="143"/>
      <c r="BL730" s="122"/>
      <c r="BM730" s="141"/>
      <c r="BN730" s="156"/>
      <c r="BO730" s="139"/>
      <c r="BP730" s="141"/>
      <c r="BQ730" s="153"/>
      <c r="CS730" s="147"/>
      <c r="CT730" s="149"/>
      <c r="CU730" s="139"/>
      <c r="CV730" s="139"/>
      <c r="CY730" s="143"/>
      <c r="CZ730" s="143"/>
      <c r="DA730" s="151"/>
      <c r="DB730" s="164"/>
      <c r="DC730" s="151"/>
      <c r="DZ730" s="211"/>
      <c r="EA730" s="139"/>
    </row>
    <row r="731" spans="1:131" x14ac:dyDescent="0.3">
      <c r="A731" s="180"/>
      <c r="B731" s="145"/>
      <c r="C731" s="183"/>
      <c r="D731" s="107"/>
      <c r="E731" s="145"/>
      <c r="F731" s="145"/>
      <c r="G731" s="98"/>
      <c r="H731" s="104"/>
      <c r="I731" s="145"/>
      <c r="J731" s="98"/>
      <c r="K731" s="98"/>
      <c r="L731" s="145"/>
      <c r="M731" s="145"/>
      <c r="N731" s="145"/>
      <c r="O731" s="122"/>
      <c r="P731" s="104"/>
      <c r="Q731" s="150"/>
      <c r="R731" s="141"/>
      <c r="S731" s="104"/>
      <c r="T731" s="141"/>
      <c r="U731" s="141"/>
      <c r="V731" s="104"/>
      <c r="W731" s="141"/>
      <c r="X731" s="141"/>
      <c r="Y731" s="104"/>
      <c r="Z731" s="141"/>
      <c r="AA731" s="141"/>
      <c r="AB731" s="104"/>
      <c r="AC731" s="141"/>
      <c r="AD731" s="141"/>
      <c r="AE731" s="102"/>
      <c r="AF731" s="141"/>
      <c r="AG731" s="141"/>
      <c r="BI731" s="143"/>
      <c r="BJ731" s="139"/>
      <c r="BK731" s="143"/>
      <c r="BL731" s="122"/>
      <c r="BM731" s="141"/>
      <c r="BN731" s="156"/>
      <c r="BO731" s="139"/>
      <c r="BP731" s="141"/>
      <c r="BQ731" s="153"/>
      <c r="CS731" s="147"/>
      <c r="CT731" s="100"/>
      <c r="CU731" s="139"/>
      <c r="CV731" s="139"/>
      <c r="CY731" s="143"/>
      <c r="CZ731" s="143"/>
      <c r="DA731" s="151"/>
      <c r="DB731" s="164"/>
      <c r="DC731" s="151"/>
      <c r="DZ731" s="211"/>
      <c r="EA731" s="139"/>
    </row>
    <row r="732" spans="1:131" x14ac:dyDescent="0.3">
      <c r="A732" s="145"/>
      <c r="B732" s="145"/>
      <c r="C732" s="181"/>
      <c r="D732" s="145"/>
      <c r="E732" s="145"/>
      <c r="F732" s="145"/>
      <c r="G732" s="98"/>
      <c r="H732" s="104"/>
      <c r="I732" s="145"/>
      <c r="J732" s="98"/>
      <c r="K732" s="98"/>
      <c r="L732" s="145"/>
      <c r="M732" s="145"/>
      <c r="N732" s="145"/>
      <c r="O732" s="122"/>
      <c r="P732" s="104"/>
      <c r="Q732" s="150"/>
      <c r="R732" s="141"/>
      <c r="S732" s="104"/>
      <c r="T732" s="141"/>
      <c r="U732" s="141"/>
      <c r="V732" s="104"/>
      <c r="W732" s="141"/>
      <c r="X732" s="141"/>
      <c r="Y732" s="104"/>
      <c r="Z732" s="141"/>
      <c r="AA732" s="141"/>
      <c r="AB732" s="104"/>
      <c r="AC732" s="141"/>
      <c r="AD732" s="141"/>
      <c r="AE732" s="102"/>
      <c r="AF732" s="141"/>
      <c r="AG732" s="141"/>
      <c r="BI732" s="143"/>
      <c r="BJ732" s="139"/>
      <c r="BK732" s="143"/>
      <c r="BL732" s="122"/>
      <c r="BM732" s="141"/>
      <c r="BN732" s="156"/>
      <c r="BO732" s="139"/>
      <c r="BP732" s="141"/>
      <c r="BQ732" s="153"/>
      <c r="CS732" s="147"/>
      <c r="CT732" s="148"/>
      <c r="CU732" s="139"/>
      <c r="CV732" s="139"/>
      <c r="CY732" s="139"/>
      <c r="CZ732" s="122"/>
      <c r="DA732" s="151"/>
      <c r="DB732" s="164"/>
      <c r="DC732" s="151"/>
      <c r="DZ732" s="211"/>
      <c r="EA732" s="139"/>
    </row>
    <row r="733" spans="1:131" x14ac:dyDescent="0.3">
      <c r="A733" s="180"/>
      <c r="B733" s="145"/>
      <c r="C733" s="183"/>
      <c r="D733" s="107"/>
      <c r="E733" s="145"/>
      <c r="F733" s="145"/>
      <c r="G733" s="98"/>
      <c r="H733" s="104"/>
      <c r="I733" s="145"/>
      <c r="J733" s="98"/>
      <c r="K733" s="98"/>
      <c r="L733" s="145"/>
      <c r="M733" s="145"/>
      <c r="N733" s="145"/>
      <c r="O733" s="122"/>
      <c r="P733" s="104"/>
      <c r="Q733" s="150"/>
      <c r="R733" s="141"/>
      <c r="S733" s="104"/>
      <c r="T733" s="141"/>
      <c r="U733" s="141"/>
      <c r="V733" s="104"/>
      <c r="W733" s="141"/>
      <c r="X733" s="141"/>
      <c r="Y733" s="104"/>
      <c r="Z733" s="141"/>
      <c r="AA733" s="141"/>
      <c r="AB733" s="104"/>
      <c r="AC733" s="141"/>
      <c r="AD733" s="141"/>
      <c r="AE733" s="102"/>
      <c r="AF733" s="141"/>
      <c r="AG733" s="141"/>
      <c r="BI733" s="143"/>
      <c r="BJ733" s="139"/>
      <c r="BK733" s="143"/>
      <c r="BL733" s="122"/>
      <c r="BM733" s="141"/>
      <c r="BN733" s="156"/>
      <c r="BO733" s="139"/>
      <c r="BP733" s="141"/>
      <c r="BQ733" s="153"/>
      <c r="CS733" s="147"/>
      <c r="CT733" s="148"/>
      <c r="CU733" s="139"/>
      <c r="CV733" s="139"/>
      <c r="CY733" s="143"/>
      <c r="CZ733" s="143"/>
      <c r="DA733" s="151"/>
      <c r="DB733" s="164"/>
      <c r="DC733" s="151"/>
      <c r="DZ733" s="211"/>
      <c r="EA733" s="139"/>
    </row>
    <row r="734" spans="1:131" x14ac:dyDescent="0.3">
      <c r="A734" s="182"/>
      <c r="B734" s="145"/>
      <c r="C734" s="181"/>
      <c r="D734" s="145"/>
      <c r="E734" s="145"/>
      <c r="F734" s="145"/>
      <c r="G734" s="98"/>
      <c r="H734" s="104"/>
      <c r="I734" s="145"/>
      <c r="J734" s="98"/>
      <c r="K734" s="98"/>
      <c r="L734" s="145"/>
      <c r="M734" s="145"/>
      <c r="N734" s="145"/>
      <c r="O734" s="122"/>
      <c r="P734" s="104"/>
      <c r="Q734" s="150"/>
      <c r="R734" s="141"/>
      <c r="S734" s="104"/>
      <c r="T734" s="141"/>
      <c r="U734" s="141"/>
      <c r="V734" s="104"/>
      <c r="W734" s="141"/>
      <c r="X734" s="141"/>
      <c r="Y734" s="104"/>
      <c r="Z734" s="141"/>
      <c r="AA734" s="141"/>
      <c r="AB734" s="104"/>
      <c r="AC734" s="141"/>
      <c r="AD734" s="141"/>
      <c r="AE734" s="102"/>
      <c r="AF734" s="141"/>
      <c r="AG734" s="141"/>
      <c r="BI734" s="143"/>
      <c r="BJ734" s="139"/>
      <c r="BK734" s="143"/>
      <c r="BL734" s="122"/>
      <c r="BM734" s="141"/>
      <c r="BN734" s="156"/>
      <c r="BO734" s="139"/>
      <c r="BP734" s="141"/>
      <c r="BQ734" s="153"/>
      <c r="CS734" s="147"/>
      <c r="CT734" s="149"/>
      <c r="CU734" s="139"/>
      <c r="CV734" s="139"/>
      <c r="CY734" s="143"/>
      <c r="CZ734" s="143"/>
      <c r="DA734" s="151"/>
      <c r="DB734" s="164"/>
      <c r="DC734" s="151"/>
      <c r="DZ734" s="211"/>
      <c r="EA734" s="139"/>
    </row>
    <row r="735" spans="1:131" x14ac:dyDescent="0.3">
      <c r="A735" s="145"/>
      <c r="B735" s="145"/>
      <c r="C735" s="181"/>
      <c r="D735" s="145"/>
      <c r="E735" s="145"/>
      <c r="F735" s="145"/>
      <c r="G735" s="98"/>
      <c r="H735" s="104"/>
      <c r="I735" s="145"/>
      <c r="J735" s="98"/>
      <c r="K735" s="98"/>
      <c r="L735" s="145"/>
      <c r="M735" s="145"/>
      <c r="N735" s="145"/>
      <c r="O735" s="122"/>
      <c r="P735" s="104"/>
      <c r="Q735" s="150"/>
      <c r="R735" s="141"/>
      <c r="S735" s="104"/>
      <c r="T735" s="141"/>
      <c r="U735" s="141"/>
      <c r="V735" s="104"/>
      <c r="W735" s="141"/>
      <c r="X735" s="141"/>
      <c r="Y735" s="104"/>
      <c r="Z735" s="141"/>
      <c r="AA735" s="141"/>
      <c r="AB735" s="104"/>
      <c r="AC735" s="141"/>
      <c r="AD735" s="141"/>
      <c r="AE735" s="102"/>
      <c r="AF735" s="141"/>
      <c r="AG735" s="141"/>
      <c r="BI735" s="143"/>
      <c r="BJ735" s="139"/>
      <c r="BK735" s="143"/>
      <c r="BL735" s="122"/>
      <c r="BM735" s="141"/>
      <c r="BN735" s="156"/>
      <c r="BO735" s="139"/>
      <c r="BP735" s="141"/>
      <c r="BQ735" s="153"/>
      <c r="CS735" s="147"/>
      <c r="CT735" s="99"/>
      <c r="CU735" s="139"/>
      <c r="CV735" s="139"/>
      <c r="CY735" s="143"/>
      <c r="CZ735" s="143"/>
      <c r="DA735" s="151"/>
      <c r="DB735" s="164"/>
      <c r="DC735" s="151"/>
      <c r="DZ735" s="211"/>
      <c r="EA735" s="139"/>
    </row>
    <row r="736" spans="1:131" x14ac:dyDescent="0.3">
      <c r="A736" s="145"/>
      <c r="B736" s="145"/>
      <c r="C736" s="181"/>
      <c r="D736" s="145"/>
      <c r="E736" s="145"/>
      <c r="F736" s="145"/>
      <c r="G736" s="98"/>
      <c r="H736" s="104"/>
      <c r="I736" s="145"/>
      <c r="J736" s="98"/>
      <c r="K736" s="98"/>
      <c r="L736" s="145"/>
      <c r="M736" s="145"/>
      <c r="N736" s="145"/>
      <c r="O736" s="122"/>
      <c r="P736" s="104"/>
      <c r="Q736" s="150"/>
      <c r="R736" s="141"/>
      <c r="S736" s="104"/>
      <c r="T736" s="141"/>
      <c r="U736" s="141"/>
      <c r="V736" s="104"/>
      <c r="W736" s="141"/>
      <c r="X736" s="141"/>
      <c r="Y736" s="104"/>
      <c r="Z736" s="141"/>
      <c r="AA736" s="141"/>
      <c r="AB736" s="104"/>
      <c r="AC736" s="141"/>
      <c r="AD736" s="141"/>
      <c r="AE736" s="102"/>
      <c r="AF736" s="141"/>
      <c r="AG736" s="141"/>
      <c r="BI736" s="143"/>
      <c r="BJ736" s="139"/>
      <c r="BK736" s="143"/>
      <c r="BL736" s="122"/>
      <c r="BM736" s="141"/>
      <c r="BN736" s="156"/>
      <c r="BO736" s="139"/>
      <c r="BP736" s="141"/>
      <c r="BQ736" s="153"/>
      <c r="CS736" s="147"/>
      <c r="CT736" s="148"/>
      <c r="CU736" s="139"/>
      <c r="CV736" s="139"/>
      <c r="CY736" s="143"/>
      <c r="CZ736" s="143"/>
      <c r="DA736" s="151"/>
      <c r="DB736" s="164"/>
      <c r="DC736" s="151"/>
      <c r="DZ736" s="211"/>
      <c r="EA736" s="139"/>
    </row>
    <row r="737" spans="1:131" x14ac:dyDescent="0.3">
      <c r="A737" s="145"/>
      <c r="B737" s="145"/>
      <c r="C737" s="181"/>
      <c r="D737" s="145"/>
      <c r="E737" s="145"/>
      <c r="F737" s="145"/>
      <c r="G737" s="98"/>
      <c r="H737" s="104"/>
      <c r="I737" s="145"/>
      <c r="J737" s="98"/>
      <c r="K737" s="98"/>
      <c r="L737" s="145"/>
      <c r="M737" s="145"/>
      <c r="N737" s="145"/>
      <c r="O737" s="122"/>
      <c r="P737" s="104"/>
      <c r="Q737" s="150"/>
      <c r="R737" s="141"/>
      <c r="S737" s="104"/>
      <c r="T737" s="141"/>
      <c r="U737" s="141"/>
      <c r="V737" s="104"/>
      <c r="W737" s="141"/>
      <c r="X737" s="141"/>
      <c r="Y737" s="104"/>
      <c r="Z737" s="141"/>
      <c r="AA737" s="141"/>
      <c r="AB737" s="104"/>
      <c r="AC737" s="141"/>
      <c r="AD737" s="141"/>
      <c r="AE737" s="102"/>
      <c r="AF737" s="141"/>
      <c r="AG737" s="141"/>
      <c r="BI737" s="143"/>
      <c r="BJ737" s="139"/>
      <c r="BK737" s="143"/>
      <c r="BL737" s="122"/>
      <c r="BM737" s="141"/>
      <c r="BN737" s="156"/>
      <c r="BO737" s="139"/>
      <c r="BP737" s="141"/>
      <c r="BQ737" s="153"/>
      <c r="CS737" s="147"/>
      <c r="CT737" s="149"/>
      <c r="CU737" s="139"/>
      <c r="CV737" s="139"/>
      <c r="CY737" s="217"/>
      <c r="CZ737" s="217"/>
      <c r="DA737" s="151"/>
      <c r="DB737" s="164"/>
      <c r="DC737" s="151"/>
      <c r="DZ737" s="211"/>
      <c r="EA737" s="139"/>
    </row>
    <row r="738" spans="1:131" x14ac:dyDescent="0.3">
      <c r="A738" s="145"/>
      <c r="B738" s="145"/>
      <c r="C738" s="181"/>
      <c r="D738" s="145"/>
      <c r="E738" s="145"/>
      <c r="F738" s="145"/>
      <c r="G738" s="98"/>
      <c r="H738" s="104"/>
      <c r="I738" s="145"/>
      <c r="J738" s="98"/>
      <c r="K738" s="98"/>
      <c r="L738" s="145"/>
      <c r="M738" s="145"/>
      <c r="N738" s="145"/>
      <c r="O738" s="122"/>
      <c r="P738" s="104"/>
      <c r="Q738" s="150"/>
      <c r="R738" s="141"/>
      <c r="S738" s="104"/>
      <c r="T738" s="141"/>
      <c r="U738" s="141"/>
      <c r="V738" s="104"/>
      <c r="W738" s="141"/>
      <c r="X738" s="141"/>
      <c r="Y738" s="104"/>
      <c r="Z738" s="141"/>
      <c r="AA738" s="141"/>
      <c r="AB738" s="104"/>
      <c r="AC738" s="141"/>
      <c r="AD738" s="141"/>
      <c r="AE738" s="102"/>
      <c r="AF738" s="141"/>
      <c r="AG738" s="141"/>
      <c r="BI738" s="143"/>
      <c r="BJ738" s="139"/>
      <c r="BK738" s="143"/>
      <c r="BL738" s="122"/>
      <c r="BM738" s="141"/>
      <c r="BN738" s="156"/>
      <c r="BO738" s="139"/>
      <c r="BP738" s="141"/>
      <c r="BQ738" s="153"/>
      <c r="CS738" s="147"/>
      <c r="CT738" s="149"/>
      <c r="CU738" s="139"/>
      <c r="CV738" s="139"/>
      <c r="CY738" s="143"/>
      <c r="CZ738" s="143"/>
      <c r="DA738" s="151"/>
      <c r="DB738" s="164"/>
      <c r="DC738" s="151"/>
      <c r="DZ738" s="211"/>
      <c r="EA738" s="139"/>
    </row>
    <row r="739" spans="1:131" x14ac:dyDescent="0.3">
      <c r="A739" s="145"/>
      <c r="B739" s="145"/>
      <c r="C739" s="181"/>
      <c r="D739" s="145"/>
      <c r="E739" s="145"/>
      <c r="F739" s="145"/>
      <c r="G739" s="98"/>
      <c r="H739" s="104"/>
      <c r="I739" s="145"/>
      <c r="J739" s="98"/>
      <c r="K739" s="98"/>
      <c r="L739" s="145"/>
      <c r="M739" s="145"/>
      <c r="N739" s="145"/>
      <c r="O739" s="122"/>
      <c r="P739" s="104"/>
      <c r="Q739" s="150"/>
      <c r="R739" s="141"/>
      <c r="S739" s="104"/>
      <c r="T739" s="141"/>
      <c r="U739" s="141"/>
      <c r="V739" s="104"/>
      <c r="W739" s="141"/>
      <c r="X739" s="141"/>
      <c r="Y739" s="104"/>
      <c r="Z739" s="141"/>
      <c r="AA739" s="141"/>
      <c r="AB739" s="104"/>
      <c r="AC739" s="141"/>
      <c r="AD739" s="141"/>
      <c r="AE739" s="102"/>
      <c r="AF739" s="141"/>
      <c r="AG739" s="141"/>
      <c r="BI739" s="143"/>
      <c r="BJ739" s="139"/>
      <c r="BK739" s="143"/>
      <c r="BL739" s="122"/>
      <c r="BM739" s="141"/>
      <c r="BN739" s="156"/>
      <c r="BO739" s="139"/>
      <c r="BP739" s="141"/>
      <c r="BQ739" s="153"/>
      <c r="CS739" s="147"/>
      <c r="CT739" s="148"/>
      <c r="CU739" s="139"/>
      <c r="CV739" s="139"/>
      <c r="CY739" s="143"/>
      <c r="CZ739" s="143"/>
      <c r="DA739" s="151"/>
      <c r="DB739" s="164"/>
      <c r="DC739" s="151"/>
      <c r="DZ739" s="211"/>
      <c r="EA739" s="238"/>
    </row>
    <row r="740" spans="1:131" x14ac:dyDescent="0.3">
      <c r="A740" s="145"/>
      <c r="B740" s="145"/>
      <c r="C740" s="181"/>
      <c r="D740" s="145"/>
      <c r="E740" s="145"/>
      <c r="F740" s="145"/>
      <c r="G740" s="98"/>
      <c r="H740" s="104"/>
      <c r="I740" s="145"/>
      <c r="J740" s="98"/>
      <c r="K740" s="98"/>
      <c r="L740" s="145"/>
      <c r="M740" s="145"/>
      <c r="N740" s="145"/>
      <c r="O740" s="122"/>
      <c r="P740" s="104"/>
      <c r="Q740" s="150"/>
      <c r="R740" s="141"/>
      <c r="S740" s="104"/>
      <c r="T740" s="141"/>
      <c r="U740" s="141"/>
      <c r="V740" s="104"/>
      <c r="W740" s="141"/>
      <c r="X740" s="141"/>
      <c r="Y740" s="104"/>
      <c r="Z740" s="141"/>
      <c r="AA740" s="141"/>
      <c r="AB740" s="104"/>
      <c r="AC740" s="141"/>
      <c r="AD740" s="141"/>
      <c r="AE740" s="102"/>
      <c r="AF740" s="141"/>
      <c r="AG740" s="141"/>
      <c r="BI740" s="143"/>
      <c r="BJ740" s="139"/>
      <c r="BK740" s="143"/>
      <c r="BL740" s="122"/>
      <c r="BM740" s="141"/>
      <c r="BN740" s="156"/>
      <c r="BO740" s="139"/>
      <c r="BP740" s="141"/>
      <c r="BQ740" s="153"/>
      <c r="CS740" s="147"/>
      <c r="CT740" s="99"/>
      <c r="CU740" s="139"/>
      <c r="CV740" s="139"/>
      <c r="CY740" s="143"/>
      <c r="CZ740" s="143"/>
      <c r="DA740" s="151"/>
      <c r="DB740" s="164"/>
      <c r="DC740" s="151"/>
      <c r="DZ740" s="211"/>
      <c r="EA740" s="139"/>
    </row>
    <row r="741" spans="1:131" x14ac:dyDescent="0.3">
      <c r="A741" s="180"/>
      <c r="B741" s="145"/>
      <c r="C741" s="181"/>
      <c r="D741" s="145"/>
      <c r="E741" s="145"/>
      <c r="F741" s="145"/>
      <c r="G741" s="98"/>
      <c r="H741" s="104"/>
      <c r="I741" s="145"/>
      <c r="J741" s="98"/>
      <c r="K741" s="98"/>
      <c r="L741" s="145"/>
      <c r="M741" s="145"/>
      <c r="N741" s="145"/>
      <c r="O741" s="122"/>
      <c r="P741" s="104"/>
      <c r="Q741" s="150"/>
      <c r="R741" s="141"/>
      <c r="S741" s="104"/>
      <c r="T741" s="141"/>
      <c r="U741" s="141"/>
      <c r="V741" s="104"/>
      <c r="W741" s="141"/>
      <c r="X741" s="141"/>
      <c r="Y741" s="104"/>
      <c r="Z741" s="141"/>
      <c r="AA741" s="141"/>
      <c r="AB741" s="104"/>
      <c r="AC741" s="141"/>
      <c r="AD741" s="141"/>
      <c r="AE741" s="102"/>
      <c r="AF741" s="141"/>
      <c r="AG741" s="141"/>
      <c r="BI741" s="143"/>
      <c r="BJ741" s="139"/>
      <c r="BK741" s="143"/>
      <c r="BL741" s="122"/>
      <c r="BM741" s="141"/>
      <c r="BN741" s="156"/>
      <c r="BO741" s="139"/>
      <c r="BP741" s="141"/>
      <c r="BQ741" s="153"/>
      <c r="CS741" s="147"/>
      <c r="CT741" s="99"/>
      <c r="CU741" s="139"/>
      <c r="CV741" s="139"/>
      <c r="CY741" s="143"/>
      <c r="CZ741" s="143"/>
      <c r="DA741" s="151"/>
      <c r="DB741" s="164"/>
      <c r="DC741" s="151"/>
      <c r="DZ741" s="211"/>
      <c r="EA741" s="139"/>
    </row>
    <row r="742" spans="1:131" x14ac:dyDescent="0.3">
      <c r="A742" s="180"/>
      <c r="B742" s="145"/>
      <c r="C742" s="181"/>
      <c r="D742" s="145"/>
      <c r="E742" s="145"/>
      <c r="F742" s="145"/>
      <c r="G742" s="98"/>
      <c r="H742" s="104"/>
      <c r="I742" s="145"/>
      <c r="J742" s="98"/>
      <c r="K742" s="98"/>
      <c r="L742" s="145"/>
      <c r="M742" s="145"/>
      <c r="N742" s="145"/>
      <c r="O742" s="122"/>
      <c r="P742" s="104"/>
      <c r="Q742" s="150"/>
      <c r="R742" s="141"/>
      <c r="S742" s="104"/>
      <c r="T742" s="141"/>
      <c r="U742" s="141"/>
      <c r="V742" s="104"/>
      <c r="W742" s="141"/>
      <c r="X742" s="141"/>
      <c r="Y742" s="104"/>
      <c r="Z742" s="141"/>
      <c r="AA742" s="141"/>
      <c r="AB742" s="104"/>
      <c r="AC742" s="141"/>
      <c r="AD742" s="141"/>
      <c r="AE742" s="102"/>
      <c r="AF742" s="141"/>
      <c r="AG742" s="141"/>
      <c r="BI742" s="143"/>
      <c r="BJ742" s="139"/>
      <c r="BK742" s="143"/>
      <c r="BL742" s="122"/>
      <c r="BM742" s="141"/>
      <c r="BN742" s="156"/>
      <c r="BO742" s="139"/>
      <c r="BP742" s="141"/>
      <c r="BQ742" s="153"/>
      <c r="CS742" s="147"/>
      <c r="CT742" s="148"/>
      <c r="CU742" s="139"/>
      <c r="CV742" s="139"/>
      <c r="CY742" s="143"/>
      <c r="CZ742" s="143"/>
      <c r="DA742" s="151"/>
      <c r="DB742" s="164"/>
      <c r="DC742" s="151"/>
      <c r="DZ742" s="211"/>
      <c r="EA742" s="139"/>
    </row>
    <row r="743" spans="1:131" x14ac:dyDescent="0.3">
      <c r="A743" s="145"/>
      <c r="B743" s="145"/>
      <c r="C743" s="183"/>
      <c r="D743" s="107"/>
      <c r="E743" s="145"/>
      <c r="F743" s="145"/>
      <c r="G743" s="98"/>
      <c r="H743" s="104"/>
      <c r="I743" s="145"/>
      <c r="J743" s="98"/>
      <c r="K743" s="98"/>
      <c r="L743" s="145"/>
      <c r="M743" s="145"/>
      <c r="N743" s="145"/>
      <c r="O743" s="122"/>
      <c r="P743" s="104"/>
      <c r="Q743" s="150"/>
      <c r="R743" s="141"/>
      <c r="S743" s="104"/>
      <c r="T743" s="141"/>
      <c r="U743" s="141"/>
      <c r="V743" s="104"/>
      <c r="W743" s="141"/>
      <c r="X743" s="141"/>
      <c r="Y743" s="104"/>
      <c r="Z743" s="141"/>
      <c r="AA743" s="141"/>
      <c r="AB743" s="104"/>
      <c r="AC743" s="141"/>
      <c r="AD743" s="141"/>
      <c r="AE743" s="102"/>
      <c r="AF743" s="141"/>
      <c r="AG743" s="141"/>
      <c r="BI743" s="143"/>
      <c r="BJ743" s="139"/>
      <c r="BK743" s="143"/>
      <c r="BL743" s="122"/>
      <c r="BM743" s="141"/>
      <c r="BN743" s="156"/>
      <c r="BO743" s="139"/>
      <c r="BP743" s="141"/>
      <c r="BQ743" s="153"/>
      <c r="CS743" s="147"/>
      <c r="CT743" s="100"/>
      <c r="CU743" s="139"/>
      <c r="CV743" s="139"/>
      <c r="CY743" s="170"/>
      <c r="CZ743" s="140"/>
      <c r="DA743" s="151"/>
      <c r="DB743" s="164"/>
      <c r="DC743" s="151"/>
      <c r="DZ743" s="211"/>
      <c r="EA743" s="139"/>
    </row>
    <row r="744" spans="1:131" x14ac:dyDescent="0.3">
      <c r="A744" s="180"/>
      <c r="B744" s="145"/>
      <c r="C744" s="181"/>
      <c r="D744" s="145"/>
      <c r="E744" s="145"/>
      <c r="F744" s="145"/>
      <c r="G744" s="98"/>
      <c r="H744" s="104"/>
      <c r="I744" s="145"/>
      <c r="J744" s="98"/>
      <c r="K744" s="98"/>
      <c r="L744" s="145"/>
      <c r="M744" s="145"/>
      <c r="N744" s="145"/>
      <c r="O744" s="122"/>
      <c r="P744" s="104"/>
      <c r="Q744" s="150"/>
      <c r="R744" s="141"/>
      <c r="S744" s="104"/>
      <c r="T744" s="141"/>
      <c r="U744" s="141"/>
      <c r="V744" s="104"/>
      <c r="W744" s="141"/>
      <c r="X744" s="141"/>
      <c r="Y744" s="104"/>
      <c r="Z744" s="141"/>
      <c r="AA744" s="141"/>
      <c r="AB744" s="104"/>
      <c r="AC744" s="141"/>
      <c r="AD744" s="141"/>
      <c r="AE744" s="102"/>
      <c r="AF744" s="141"/>
      <c r="AG744" s="141"/>
      <c r="BI744" s="143"/>
      <c r="BJ744" s="139"/>
      <c r="BK744" s="143"/>
      <c r="BL744" s="122"/>
      <c r="BM744" s="141"/>
      <c r="BN744" s="156"/>
      <c r="BO744" s="139"/>
      <c r="BP744" s="141"/>
      <c r="BQ744" s="153"/>
      <c r="CS744" s="147"/>
      <c r="CT744" s="148"/>
      <c r="CU744" s="139"/>
      <c r="CV744" s="139"/>
      <c r="CY744" s="143"/>
      <c r="CZ744" s="143"/>
      <c r="DA744" s="151"/>
      <c r="DB744" s="164"/>
      <c r="DC744" s="151"/>
      <c r="DZ744" s="211"/>
      <c r="EA744" s="139"/>
    </row>
    <row r="745" spans="1:131" x14ac:dyDescent="0.3">
      <c r="A745" s="107"/>
      <c r="B745" s="145"/>
      <c r="C745" s="183"/>
      <c r="D745" s="107"/>
      <c r="E745" s="145"/>
      <c r="F745" s="145"/>
      <c r="G745" s="98"/>
      <c r="H745" s="104"/>
      <c r="I745" s="145"/>
      <c r="J745" s="98"/>
      <c r="K745" s="98"/>
      <c r="L745" s="145"/>
      <c r="M745" s="145"/>
      <c r="N745" s="145"/>
      <c r="O745" s="122"/>
      <c r="P745" s="104"/>
      <c r="Q745" s="150"/>
      <c r="R745" s="141"/>
      <c r="S745" s="104"/>
      <c r="T745" s="141"/>
      <c r="U745" s="141"/>
      <c r="V745" s="104"/>
      <c r="W745" s="141"/>
      <c r="X745" s="141"/>
      <c r="Y745" s="104"/>
      <c r="Z745" s="141"/>
      <c r="AA745" s="141"/>
      <c r="AB745" s="104"/>
      <c r="AC745" s="141"/>
      <c r="AD745" s="141"/>
      <c r="AE745" s="102"/>
      <c r="AF745" s="141"/>
      <c r="AG745" s="141"/>
      <c r="BI745" s="143"/>
      <c r="BJ745" s="139"/>
      <c r="BK745" s="143"/>
      <c r="BL745" s="122"/>
      <c r="BM745" s="141"/>
      <c r="BN745" s="156"/>
      <c r="BO745" s="139"/>
      <c r="BP745" s="141"/>
      <c r="BQ745" s="153"/>
      <c r="CS745" s="147"/>
      <c r="CT745" s="100"/>
      <c r="CU745" s="139"/>
      <c r="CV745" s="139"/>
      <c r="CY745" s="143"/>
      <c r="CZ745" s="143"/>
      <c r="DA745" s="151"/>
      <c r="DB745" s="164"/>
      <c r="DC745" s="151"/>
      <c r="DZ745" s="211"/>
      <c r="EA745" s="139"/>
    </row>
    <row r="746" spans="1:131" x14ac:dyDescent="0.3">
      <c r="A746" s="107"/>
      <c r="B746" s="145"/>
      <c r="C746" s="181"/>
      <c r="D746" s="145"/>
      <c r="E746" s="145"/>
      <c r="F746" s="145"/>
      <c r="G746" s="98"/>
      <c r="H746" s="104"/>
      <c r="I746" s="145"/>
      <c r="J746" s="98"/>
      <c r="K746" s="98"/>
      <c r="L746" s="145"/>
      <c r="M746" s="145"/>
      <c r="N746" s="145"/>
      <c r="O746" s="122"/>
      <c r="P746" s="104"/>
      <c r="Q746" s="150"/>
      <c r="R746" s="141"/>
      <c r="S746" s="104"/>
      <c r="T746" s="141"/>
      <c r="U746" s="141"/>
      <c r="V746" s="104"/>
      <c r="W746" s="141"/>
      <c r="X746" s="141"/>
      <c r="Y746" s="104"/>
      <c r="Z746" s="141"/>
      <c r="AA746" s="141"/>
      <c r="AB746" s="104"/>
      <c r="AC746" s="141"/>
      <c r="AD746" s="141"/>
      <c r="AE746" s="102"/>
      <c r="AF746" s="141"/>
      <c r="AG746" s="141"/>
      <c r="BI746" s="143"/>
      <c r="BJ746" s="139"/>
      <c r="BK746" s="143"/>
      <c r="BL746" s="122"/>
      <c r="BM746" s="141"/>
      <c r="BN746" s="156"/>
      <c r="BO746" s="139"/>
      <c r="BP746" s="141"/>
      <c r="BQ746" s="153"/>
      <c r="CS746" s="147"/>
      <c r="CT746" s="148"/>
      <c r="CU746" s="139"/>
      <c r="CV746" s="139"/>
      <c r="CY746" s="143"/>
      <c r="CZ746" s="143"/>
      <c r="DA746" s="151"/>
      <c r="DB746" s="164"/>
      <c r="DC746" s="151"/>
      <c r="DZ746" s="211"/>
      <c r="EA746" s="139"/>
    </row>
    <row r="747" spans="1:131" x14ac:dyDescent="0.3">
      <c r="A747" s="180"/>
      <c r="B747" s="145"/>
      <c r="C747" s="183"/>
      <c r="D747" s="107"/>
      <c r="E747" s="145"/>
      <c r="F747" s="145"/>
      <c r="G747" s="98"/>
      <c r="H747" s="104"/>
      <c r="I747" s="145"/>
      <c r="J747" s="98"/>
      <c r="K747" s="98"/>
      <c r="L747" s="145"/>
      <c r="M747" s="145"/>
      <c r="N747" s="145"/>
      <c r="O747" s="122"/>
      <c r="P747" s="104"/>
      <c r="Q747" s="150"/>
      <c r="R747" s="141"/>
      <c r="S747" s="104"/>
      <c r="T747" s="141"/>
      <c r="U747" s="141"/>
      <c r="V747" s="104"/>
      <c r="W747" s="141"/>
      <c r="X747" s="141"/>
      <c r="Y747" s="104"/>
      <c r="Z747" s="141"/>
      <c r="AA747" s="141"/>
      <c r="AB747" s="104"/>
      <c r="AC747" s="141"/>
      <c r="AD747" s="141"/>
      <c r="AE747" s="102"/>
      <c r="AF747" s="141"/>
      <c r="AG747" s="141"/>
      <c r="BI747" s="143"/>
      <c r="BJ747" s="139"/>
      <c r="BK747" s="143"/>
      <c r="BL747" s="122"/>
      <c r="BM747" s="141"/>
      <c r="BN747" s="156"/>
      <c r="BO747" s="139"/>
      <c r="BP747" s="141"/>
      <c r="BQ747" s="153"/>
      <c r="CS747" s="147"/>
      <c r="CT747" s="148"/>
      <c r="CU747" s="139"/>
      <c r="CV747" s="139"/>
      <c r="CY747" s="143"/>
      <c r="CZ747" s="143"/>
      <c r="DA747" s="151"/>
      <c r="DB747" s="164"/>
      <c r="DC747" s="151"/>
      <c r="DZ747" s="211"/>
      <c r="EA747" s="139"/>
    </row>
    <row r="748" spans="1:131" x14ac:dyDescent="0.3">
      <c r="A748" s="197"/>
      <c r="B748" s="145"/>
      <c r="C748" s="183"/>
      <c r="D748" s="107"/>
      <c r="E748" s="145"/>
      <c r="F748" s="107"/>
      <c r="G748" s="98"/>
      <c r="H748" s="104"/>
      <c r="I748" s="145"/>
      <c r="J748" s="98"/>
      <c r="K748" s="98"/>
      <c r="L748" s="145"/>
      <c r="M748" s="145"/>
      <c r="N748" s="145"/>
      <c r="O748" s="122"/>
      <c r="P748" s="104"/>
      <c r="Q748" s="150"/>
      <c r="R748" s="141"/>
      <c r="S748" s="104"/>
      <c r="T748" s="141"/>
      <c r="U748" s="141"/>
      <c r="V748" s="104"/>
      <c r="W748" s="141"/>
      <c r="X748" s="141"/>
      <c r="Y748" s="104"/>
      <c r="Z748" s="141"/>
      <c r="AA748" s="141"/>
      <c r="AB748" s="104"/>
      <c r="AC748" s="141"/>
      <c r="AD748" s="141"/>
      <c r="AE748" s="102"/>
      <c r="AF748" s="141"/>
      <c r="AG748" s="141"/>
      <c r="BI748" s="143"/>
      <c r="BJ748" s="139"/>
      <c r="BK748" s="143"/>
      <c r="BL748" s="122"/>
      <c r="BM748" s="141"/>
      <c r="BN748" s="156"/>
      <c r="BO748" s="139"/>
      <c r="BP748" s="141"/>
      <c r="BQ748" s="153"/>
      <c r="CS748" s="147"/>
      <c r="CT748" s="100"/>
      <c r="CU748" s="139"/>
      <c r="CV748" s="139"/>
      <c r="CY748" s="143"/>
      <c r="CZ748" s="143"/>
      <c r="DA748" s="151"/>
      <c r="DB748" s="164"/>
      <c r="DC748" s="151"/>
      <c r="DZ748" s="211"/>
      <c r="EA748" s="139"/>
    </row>
    <row r="749" spans="1:131" x14ac:dyDescent="0.3">
      <c r="A749" s="145"/>
      <c r="B749" s="145"/>
      <c r="C749" s="183"/>
      <c r="D749" s="107"/>
      <c r="E749" s="145"/>
      <c r="F749" s="145"/>
      <c r="G749" s="98"/>
      <c r="H749" s="104"/>
      <c r="I749" s="145"/>
      <c r="J749" s="98"/>
      <c r="K749" s="98"/>
      <c r="L749" s="145"/>
      <c r="M749" s="145"/>
      <c r="N749" s="145"/>
      <c r="O749" s="122"/>
      <c r="P749" s="104"/>
      <c r="Q749" s="150"/>
      <c r="R749" s="141"/>
      <c r="S749" s="104"/>
      <c r="T749" s="141"/>
      <c r="U749" s="141"/>
      <c r="V749" s="104"/>
      <c r="W749" s="141"/>
      <c r="X749" s="141"/>
      <c r="Y749" s="104"/>
      <c r="Z749" s="141"/>
      <c r="AA749" s="141"/>
      <c r="AB749" s="104"/>
      <c r="AC749" s="141"/>
      <c r="AD749" s="141"/>
      <c r="AE749" s="102"/>
      <c r="AF749" s="141"/>
      <c r="AG749" s="141"/>
      <c r="BI749" s="143"/>
      <c r="BJ749" s="139"/>
      <c r="BK749" s="143"/>
      <c r="BL749" s="122"/>
      <c r="BM749" s="141"/>
      <c r="BN749" s="156"/>
      <c r="BO749" s="139"/>
      <c r="BP749" s="141"/>
      <c r="BQ749" s="153"/>
      <c r="CS749" s="147"/>
      <c r="CT749" s="149"/>
      <c r="CU749" s="139"/>
      <c r="CV749" s="139"/>
      <c r="CY749" s="143"/>
      <c r="CZ749" s="143"/>
      <c r="DA749" s="151"/>
      <c r="DB749" s="164"/>
      <c r="DC749" s="151"/>
      <c r="DZ749" s="211"/>
      <c r="EA749" s="139"/>
    </row>
    <row r="750" spans="1:131" x14ac:dyDescent="0.3">
      <c r="A750" s="182"/>
      <c r="B750" s="145"/>
      <c r="C750" s="183"/>
      <c r="D750" s="107"/>
      <c r="E750" s="145"/>
      <c r="F750" s="107"/>
      <c r="G750" s="98"/>
      <c r="H750" s="104"/>
      <c r="I750" s="145"/>
      <c r="J750" s="98"/>
      <c r="K750" s="98"/>
      <c r="L750" s="145"/>
      <c r="M750" s="145"/>
      <c r="N750" s="145"/>
      <c r="O750" s="122"/>
      <c r="P750" s="104"/>
      <c r="Q750" s="150"/>
      <c r="R750" s="141"/>
      <c r="S750" s="104"/>
      <c r="T750" s="141"/>
      <c r="U750" s="141"/>
      <c r="V750" s="104"/>
      <c r="W750" s="141"/>
      <c r="X750" s="141"/>
      <c r="Y750" s="104"/>
      <c r="Z750" s="141"/>
      <c r="AA750" s="141"/>
      <c r="AB750" s="104"/>
      <c r="AC750" s="141"/>
      <c r="AD750" s="141"/>
      <c r="AE750" s="102"/>
      <c r="AF750" s="141"/>
      <c r="AG750" s="141"/>
      <c r="BI750" s="143"/>
      <c r="BJ750" s="139"/>
      <c r="BK750" s="143"/>
      <c r="BL750" s="122"/>
      <c r="BM750" s="141"/>
      <c r="BN750" s="156"/>
      <c r="BO750" s="139"/>
      <c r="BP750" s="141"/>
      <c r="BQ750" s="153"/>
      <c r="CS750" s="147"/>
      <c r="CT750" s="109"/>
      <c r="CU750" s="139"/>
      <c r="CV750" s="139"/>
      <c r="CY750" s="143"/>
      <c r="CZ750" s="143"/>
      <c r="DA750" s="151"/>
      <c r="DB750" s="164"/>
      <c r="DC750" s="151"/>
      <c r="DZ750" s="211"/>
      <c r="EA750" s="139"/>
    </row>
    <row r="751" spans="1:131" x14ac:dyDescent="0.3">
      <c r="A751" s="145"/>
      <c r="B751" s="145"/>
      <c r="C751" s="181"/>
      <c r="D751" s="145"/>
      <c r="E751" s="145"/>
      <c r="F751" s="145"/>
      <c r="G751" s="98"/>
      <c r="H751" s="104"/>
      <c r="I751" s="145"/>
      <c r="J751" s="98"/>
      <c r="K751" s="98"/>
      <c r="L751" s="145"/>
      <c r="M751" s="145"/>
      <c r="N751" s="145"/>
      <c r="O751" s="122"/>
      <c r="P751" s="104"/>
      <c r="Q751" s="150"/>
      <c r="R751" s="141"/>
      <c r="S751" s="104"/>
      <c r="T751" s="141"/>
      <c r="U751" s="141"/>
      <c r="V751" s="104"/>
      <c r="W751" s="141"/>
      <c r="X751" s="141"/>
      <c r="Y751" s="104"/>
      <c r="Z751" s="141"/>
      <c r="AA751" s="141"/>
      <c r="AB751" s="104"/>
      <c r="AC751" s="141"/>
      <c r="AD751" s="141"/>
      <c r="AE751" s="102"/>
      <c r="AF751" s="141"/>
      <c r="AG751" s="141"/>
      <c r="BI751" s="143"/>
      <c r="BJ751" s="139"/>
      <c r="BK751" s="143"/>
      <c r="BL751" s="122"/>
      <c r="BM751" s="141"/>
      <c r="BN751" s="156"/>
      <c r="BO751" s="139"/>
      <c r="BP751" s="141"/>
      <c r="BQ751" s="153"/>
      <c r="CS751" s="147"/>
      <c r="CT751" s="149"/>
      <c r="CU751" s="139"/>
      <c r="CV751" s="139"/>
      <c r="CY751" s="143"/>
      <c r="CZ751" s="143"/>
      <c r="DA751" s="151"/>
      <c r="DB751" s="164"/>
      <c r="DC751" s="151"/>
      <c r="DZ751" s="211"/>
      <c r="EA751" s="139"/>
    </row>
    <row r="752" spans="1:131" x14ac:dyDescent="0.3">
      <c r="A752" s="107"/>
      <c r="B752" s="145"/>
      <c r="C752" s="181"/>
      <c r="D752" s="145"/>
      <c r="E752" s="145"/>
      <c r="F752" s="145"/>
      <c r="G752" s="98"/>
      <c r="H752" s="104"/>
      <c r="I752" s="145"/>
      <c r="J752" s="98"/>
      <c r="K752" s="98"/>
      <c r="L752" s="145"/>
      <c r="M752" s="145"/>
      <c r="N752" s="145"/>
      <c r="O752" s="122"/>
      <c r="P752" s="104"/>
      <c r="Q752" s="150"/>
      <c r="R752" s="141"/>
      <c r="S752" s="104"/>
      <c r="T752" s="141"/>
      <c r="U752" s="141"/>
      <c r="V752" s="104"/>
      <c r="W752" s="141"/>
      <c r="X752" s="141"/>
      <c r="Y752" s="104"/>
      <c r="Z752" s="141"/>
      <c r="AA752" s="141"/>
      <c r="AB752" s="104"/>
      <c r="AC752" s="141"/>
      <c r="AD752" s="141"/>
      <c r="AE752" s="102"/>
      <c r="AF752" s="141"/>
      <c r="AG752" s="141"/>
      <c r="BI752" s="143"/>
      <c r="BJ752" s="139"/>
      <c r="BK752" s="143"/>
      <c r="BL752" s="122"/>
      <c r="BM752" s="141"/>
      <c r="BN752" s="156"/>
      <c r="BO752" s="139"/>
      <c r="BP752" s="141"/>
      <c r="BQ752" s="153"/>
      <c r="CS752" s="147"/>
      <c r="CT752" s="148"/>
      <c r="CU752" s="139"/>
      <c r="CV752" s="139"/>
      <c r="CY752" s="143"/>
      <c r="CZ752" s="143"/>
      <c r="DA752" s="151"/>
      <c r="DB752" s="164"/>
      <c r="DC752" s="151"/>
      <c r="DZ752" s="211"/>
      <c r="EA752" s="139"/>
    </row>
    <row r="753" spans="1:131" x14ac:dyDescent="0.3">
      <c r="A753" s="145"/>
      <c r="B753" s="145"/>
      <c r="C753" s="181"/>
      <c r="D753" s="145"/>
      <c r="E753" s="145"/>
      <c r="F753" s="145"/>
      <c r="G753" s="98"/>
      <c r="H753" s="104"/>
      <c r="I753" s="145"/>
      <c r="J753" s="98"/>
      <c r="K753" s="98"/>
      <c r="L753" s="145"/>
      <c r="M753" s="145"/>
      <c r="N753" s="145"/>
      <c r="O753" s="122"/>
      <c r="P753" s="104"/>
      <c r="Q753" s="150"/>
      <c r="R753" s="141"/>
      <c r="S753" s="104"/>
      <c r="T753" s="141"/>
      <c r="U753" s="141"/>
      <c r="V753" s="104"/>
      <c r="W753" s="141"/>
      <c r="X753" s="141"/>
      <c r="Y753" s="104"/>
      <c r="Z753" s="141"/>
      <c r="AA753" s="141"/>
      <c r="AB753" s="104"/>
      <c r="AC753" s="141"/>
      <c r="AD753" s="141"/>
      <c r="AE753" s="102"/>
      <c r="AF753" s="141"/>
      <c r="AG753" s="141"/>
      <c r="BI753" s="143"/>
      <c r="BJ753" s="139"/>
      <c r="BK753" s="143"/>
      <c r="BL753" s="122"/>
      <c r="BM753" s="141"/>
      <c r="BN753" s="156"/>
      <c r="BO753" s="139"/>
      <c r="BP753" s="141"/>
      <c r="BQ753" s="153"/>
      <c r="CS753" s="147"/>
      <c r="CT753" s="148"/>
      <c r="CU753" s="139"/>
      <c r="CV753" s="139"/>
      <c r="CY753" s="143"/>
      <c r="CZ753" s="143"/>
      <c r="DA753" s="151"/>
      <c r="DB753" s="164"/>
      <c r="DC753" s="151"/>
      <c r="DZ753" s="211"/>
      <c r="EA753" s="139"/>
    </row>
    <row r="754" spans="1:131" x14ac:dyDescent="0.3">
      <c r="A754" s="145"/>
      <c r="B754" s="145"/>
      <c r="C754" s="181"/>
      <c r="D754" s="145"/>
      <c r="E754" s="145"/>
      <c r="F754" s="145"/>
      <c r="G754" s="98"/>
      <c r="H754" s="104"/>
      <c r="I754" s="145"/>
      <c r="J754" s="98"/>
      <c r="K754" s="98"/>
      <c r="L754" s="145"/>
      <c r="M754" s="145"/>
      <c r="N754" s="145"/>
      <c r="O754" s="122"/>
      <c r="P754" s="104"/>
      <c r="Q754" s="150"/>
      <c r="R754" s="141"/>
      <c r="S754" s="104"/>
      <c r="T754" s="141"/>
      <c r="U754" s="141"/>
      <c r="V754" s="104"/>
      <c r="W754" s="141"/>
      <c r="X754" s="141"/>
      <c r="Y754" s="104"/>
      <c r="Z754" s="141"/>
      <c r="AA754" s="141"/>
      <c r="AB754" s="104"/>
      <c r="AC754" s="141"/>
      <c r="AD754" s="141"/>
      <c r="AE754" s="102"/>
      <c r="AF754" s="141"/>
      <c r="AG754" s="141"/>
      <c r="BI754" s="143"/>
      <c r="BJ754" s="139"/>
      <c r="BK754" s="143"/>
      <c r="BL754" s="122"/>
      <c r="BM754" s="141"/>
      <c r="BN754" s="156"/>
      <c r="BO754" s="139"/>
      <c r="BP754" s="141"/>
      <c r="BQ754" s="153"/>
      <c r="CS754" s="147"/>
      <c r="CT754" s="149"/>
      <c r="CU754" s="139"/>
      <c r="CV754" s="139"/>
      <c r="CY754" s="143"/>
      <c r="CZ754" s="143"/>
      <c r="DA754" s="151"/>
      <c r="DB754" s="164"/>
      <c r="DC754" s="151"/>
      <c r="DZ754" s="211"/>
      <c r="EA754" s="139"/>
    </row>
    <row r="755" spans="1:131" x14ac:dyDescent="0.3">
      <c r="A755" s="180"/>
      <c r="B755" s="145"/>
      <c r="C755" s="181"/>
      <c r="D755" s="145"/>
      <c r="E755" s="145"/>
      <c r="F755" s="145"/>
      <c r="G755" s="98"/>
      <c r="H755" s="104"/>
      <c r="I755" s="145"/>
      <c r="J755" s="98"/>
      <c r="K755" s="98"/>
      <c r="L755" s="145"/>
      <c r="M755" s="145"/>
      <c r="N755" s="145"/>
      <c r="O755" s="122"/>
      <c r="P755" s="104"/>
      <c r="Q755" s="150"/>
      <c r="R755" s="141"/>
      <c r="S755" s="104"/>
      <c r="T755" s="141"/>
      <c r="U755" s="141"/>
      <c r="V755" s="104"/>
      <c r="W755" s="141"/>
      <c r="X755" s="141"/>
      <c r="Y755" s="104"/>
      <c r="Z755" s="141"/>
      <c r="AA755" s="141"/>
      <c r="AB755" s="104"/>
      <c r="AC755" s="141"/>
      <c r="AD755" s="141"/>
      <c r="AE755" s="102"/>
      <c r="AF755" s="141"/>
      <c r="AG755" s="141"/>
      <c r="BI755" s="143"/>
      <c r="BJ755" s="139"/>
      <c r="BK755" s="143"/>
      <c r="BL755" s="122"/>
      <c r="BM755" s="141"/>
      <c r="BN755" s="156"/>
      <c r="BO755" s="139"/>
      <c r="BP755" s="141"/>
      <c r="BQ755" s="153"/>
      <c r="CS755" s="147"/>
      <c r="CT755" s="149"/>
      <c r="CU755" s="139"/>
      <c r="CV755" s="139"/>
      <c r="CY755" s="143"/>
      <c r="CZ755" s="143"/>
      <c r="DA755" s="151"/>
      <c r="DB755" s="164"/>
      <c r="DC755" s="151"/>
      <c r="DZ755" s="211"/>
      <c r="EA755" s="139"/>
    </row>
    <row r="756" spans="1:131" x14ac:dyDescent="0.3">
      <c r="A756" s="180"/>
      <c r="B756" s="145"/>
      <c r="C756" s="181"/>
      <c r="D756" s="145"/>
      <c r="E756" s="145"/>
      <c r="F756" s="145"/>
      <c r="G756" s="98"/>
      <c r="H756" s="104"/>
      <c r="I756" s="145"/>
      <c r="J756" s="98"/>
      <c r="K756" s="98"/>
      <c r="L756" s="145"/>
      <c r="M756" s="145"/>
      <c r="N756" s="145"/>
      <c r="O756" s="122"/>
      <c r="P756" s="104"/>
      <c r="Q756" s="150"/>
      <c r="R756" s="141"/>
      <c r="S756" s="104"/>
      <c r="T756" s="141"/>
      <c r="U756" s="141"/>
      <c r="V756" s="104"/>
      <c r="W756" s="141"/>
      <c r="X756" s="141"/>
      <c r="Y756" s="104"/>
      <c r="Z756" s="141"/>
      <c r="AA756" s="141"/>
      <c r="AB756" s="104"/>
      <c r="AC756" s="141"/>
      <c r="AD756" s="141"/>
      <c r="AE756" s="102"/>
      <c r="AF756" s="141"/>
      <c r="AG756" s="141"/>
      <c r="BI756" s="143"/>
      <c r="BJ756" s="139"/>
      <c r="BK756" s="143"/>
      <c r="BL756" s="122"/>
      <c r="BM756" s="141"/>
      <c r="BN756" s="156"/>
      <c r="BO756" s="139"/>
      <c r="BP756" s="141"/>
      <c r="BQ756" s="153"/>
      <c r="CS756" s="147"/>
      <c r="CT756" s="148"/>
      <c r="CU756" s="139"/>
      <c r="CV756" s="139"/>
      <c r="CY756" s="143"/>
      <c r="CZ756" s="143"/>
      <c r="DA756" s="151"/>
      <c r="DB756" s="164"/>
      <c r="DC756" s="151"/>
      <c r="DZ756" s="211"/>
      <c r="EA756" s="139"/>
    </row>
    <row r="757" spans="1:131" x14ac:dyDescent="0.3">
      <c r="A757" s="145"/>
      <c r="B757" s="145"/>
      <c r="C757" s="181"/>
      <c r="D757" s="145"/>
      <c r="E757" s="145"/>
      <c r="F757" s="145"/>
      <c r="G757" s="98"/>
      <c r="H757" s="104"/>
      <c r="I757" s="145"/>
      <c r="J757" s="98"/>
      <c r="K757" s="98"/>
      <c r="L757" s="145"/>
      <c r="M757" s="145"/>
      <c r="N757" s="145"/>
      <c r="O757" s="122"/>
      <c r="P757" s="104"/>
      <c r="Q757" s="150"/>
      <c r="R757" s="141"/>
      <c r="S757" s="104"/>
      <c r="T757" s="141"/>
      <c r="U757" s="141"/>
      <c r="V757" s="104"/>
      <c r="W757" s="141"/>
      <c r="X757" s="141"/>
      <c r="Y757" s="104"/>
      <c r="Z757" s="141"/>
      <c r="AA757" s="141"/>
      <c r="AB757" s="104"/>
      <c r="AC757" s="141"/>
      <c r="AD757" s="141"/>
      <c r="AE757" s="102"/>
      <c r="AF757" s="141"/>
      <c r="AG757" s="141"/>
      <c r="BI757" s="143"/>
      <c r="BJ757" s="139"/>
      <c r="BK757" s="143"/>
      <c r="BL757" s="122"/>
      <c r="BM757" s="141"/>
      <c r="BN757" s="156"/>
      <c r="BO757" s="139"/>
      <c r="BP757" s="141"/>
      <c r="BQ757" s="153"/>
      <c r="CS757" s="147"/>
      <c r="CT757" s="99"/>
      <c r="CU757" s="139"/>
      <c r="CV757" s="139"/>
      <c r="CY757" s="143"/>
      <c r="CZ757" s="143"/>
      <c r="DA757" s="151"/>
      <c r="DB757" s="164"/>
      <c r="DC757" s="151"/>
      <c r="DZ757" s="211"/>
      <c r="EA757" s="139"/>
    </row>
    <row r="758" spans="1:131" x14ac:dyDescent="0.3">
      <c r="A758" s="145"/>
      <c r="B758" s="145"/>
      <c r="C758" s="181"/>
      <c r="D758" s="145"/>
      <c r="E758" s="145"/>
      <c r="F758" s="145"/>
      <c r="G758" s="98"/>
      <c r="H758" s="104"/>
      <c r="I758" s="145"/>
      <c r="J758" s="98"/>
      <c r="K758" s="98"/>
      <c r="L758" s="145"/>
      <c r="M758" s="145"/>
      <c r="N758" s="145"/>
      <c r="O758" s="122"/>
      <c r="P758" s="104"/>
      <c r="Q758" s="150"/>
      <c r="R758" s="141"/>
      <c r="S758" s="104"/>
      <c r="T758" s="141"/>
      <c r="U758" s="141"/>
      <c r="V758" s="104"/>
      <c r="W758" s="141"/>
      <c r="X758" s="141"/>
      <c r="Y758" s="104"/>
      <c r="Z758" s="141"/>
      <c r="AA758" s="141"/>
      <c r="AB758" s="104"/>
      <c r="AC758" s="141"/>
      <c r="AD758" s="141"/>
      <c r="AE758" s="102"/>
      <c r="AF758" s="141"/>
      <c r="AG758" s="141"/>
      <c r="BI758" s="143"/>
      <c r="BJ758" s="139"/>
      <c r="BK758" s="143"/>
      <c r="BL758" s="122"/>
      <c r="BM758" s="141"/>
      <c r="BN758" s="156"/>
      <c r="BO758" s="139"/>
      <c r="BP758" s="141"/>
      <c r="BQ758" s="153"/>
      <c r="CS758" s="147"/>
      <c r="CT758" s="99"/>
      <c r="CU758" s="139"/>
      <c r="CV758" s="139"/>
      <c r="CY758" s="143"/>
      <c r="CZ758" s="143"/>
      <c r="DA758" s="151"/>
      <c r="DB758" s="164"/>
      <c r="DC758" s="151"/>
      <c r="DZ758" s="211"/>
      <c r="EA758" s="139"/>
    </row>
    <row r="759" spans="1:131" x14ac:dyDescent="0.3">
      <c r="A759" s="145"/>
      <c r="B759" s="145"/>
      <c r="C759" s="183"/>
      <c r="D759" s="107"/>
      <c r="E759" s="145"/>
      <c r="F759" s="145"/>
      <c r="G759" s="98"/>
      <c r="H759" s="104"/>
      <c r="I759" s="145"/>
      <c r="J759" s="98"/>
      <c r="K759" s="98"/>
      <c r="L759" s="145"/>
      <c r="M759" s="145"/>
      <c r="N759" s="145"/>
      <c r="O759" s="122"/>
      <c r="P759" s="104"/>
      <c r="Q759" s="150"/>
      <c r="R759" s="141"/>
      <c r="S759" s="104"/>
      <c r="T759" s="141"/>
      <c r="U759" s="141"/>
      <c r="V759" s="104"/>
      <c r="W759" s="141"/>
      <c r="X759" s="141"/>
      <c r="Y759" s="104"/>
      <c r="Z759" s="141"/>
      <c r="AA759" s="141"/>
      <c r="AB759" s="104"/>
      <c r="AC759" s="141"/>
      <c r="AD759" s="141"/>
      <c r="AE759" s="102"/>
      <c r="AF759" s="141"/>
      <c r="AG759" s="141"/>
      <c r="BI759" s="143"/>
      <c r="BJ759" s="139"/>
      <c r="BK759" s="143"/>
      <c r="BL759" s="122"/>
      <c r="BM759" s="141"/>
      <c r="BN759" s="156"/>
      <c r="BO759" s="139"/>
      <c r="BP759" s="141"/>
      <c r="BQ759" s="153"/>
      <c r="CS759" s="147"/>
      <c r="CT759" s="149"/>
      <c r="CU759" s="139"/>
      <c r="CV759" s="139"/>
      <c r="CY759" s="143"/>
      <c r="CZ759" s="143"/>
      <c r="DA759" s="151"/>
      <c r="DB759" s="164"/>
      <c r="DC759" s="151"/>
      <c r="DZ759" s="211"/>
      <c r="EA759" s="139"/>
    </row>
    <row r="760" spans="1:131" x14ac:dyDescent="0.3">
      <c r="A760" s="145"/>
      <c r="B760" s="145"/>
      <c r="C760" s="181"/>
      <c r="D760" s="145"/>
      <c r="E760" s="145"/>
      <c r="F760" s="145"/>
      <c r="G760" s="98"/>
      <c r="H760" s="104"/>
      <c r="I760" s="145"/>
      <c r="J760" s="98"/>
      <c r="K760" s="98"/>
      <c r="L760" s="145"/>
      <c r="M760" s="145"/>
      <c r="N760" s="145"/>
      <c r="O760" s="122"/>
      <c r="P760" s="104"/>
      <c r="Q760" s="150"/>
      <c r="R760" s="141"/>
      <c r="S760" s="104"/>
      <c r="T760" s="141"/>
      <c r="U760" s="141"/>
      <c r="V760" s="104"/>
      <c r="W760" s="141"/>
      <c r="X760" s="141"/>
      <c r="Y760" s="104"/>
      <c r="Z760" s="141"/>
      <c r="AA760" s="141"/>
      <c r="AB760" s="104"/>
      <c r="AC760" s="141"/>
      <c r="AD760" s="141"/>
      <c r="AE760" s="102"/>
      <c r="AF760" s="141"/>
      <c r="AG760" s="141"/>
      <c r="BI760" s="143"/>
      <c r="BJ760" s="139"/>
      <c r="BK760" s="143"/>
      <c r="BL760" s="122"/>
      <c r="BM760" s="141"/>
      <c r="BN760" s="156"/>
      <c r="BO760" s="139"/>
      <c r="BP760" s="141"/>
      <c r="BQ760" s="153"/>
      <c r="CS760" s="147"/>
      <c r="CT760" s="148"/>
      <c r="CU760" s="139"/>
      <c r="CV760" s="139"/>
      <c r="CY760" s="143"/>
      <c r="CZ760" s="143"/>
      <c r="DA760" s="151"/>
      <c r="DB760" s="164"/>
      <c r="DC760" s="151"/>
      <c r="DZ760" s="211"/>
      <c r="EA760" s="139"/>
    </row>
    <row r="761" spans="1:131" x14ac:dyDescent="0.3">
      <c r="A761" s="145"/>
      <c r="B761" s="145"/>
      <c r="C761" s="181"/>
      <c r="D761" s="145"/>
      <c r="E761" s="145"/>
      <c r="F761" s="145"/>
      <c r="G761" s="98"/>
      <c r="H761" s="104"/>
      <c r="I761" s="145"/>
      <c r="J761" s="98"/>
      <c r="K761" s="98"/>
      <c r="L761" s="145"/>
      <c r="M761" s="145"/>
      <c r="N761" s="145"/>
      <c r="O761" s="122"/>
      <c r="P761" s="104"/>
      <c r="Q761" s="150"/>
      <c r="R761" s="141"/>
      <c r="S761" s="104"/>
      <c r="T761" s="141"/>
      <c r="U761" s="141"/>
      <c r="V761" s="104"/>
      <c r="W761" s="141"/>
      <c r="X761" s="141"/>
      <c r="Y761" s="104"/>
      <c r="Z761" s="141"/>
      <c r="AA761" s="141"/>
      <c r="AB761" s="104"/>
      <c r="AC761" s="141"/>
      <c r="AD761" s="141"/>
      <c r="AE761" s="102"/>
      <c r="AF761" s="141"/>
      <c r="AG761" s="141"/>
      <c r="BI761" s="143"/>
      <c r="BJ761" s="139"/>
      <c r="BK761" s="143"/>
      <c r="BL761" s="122"/>
      <c r="BM761" s="141"/>
      <c r="BN761" s="156"/>
      <c r="BO761" s="139"/>
      <c r="BP761" s="141"/>
      <c r="BQ761" s="153"/>
      <c r="CS761" s="147"/>
      <c r="CT761" s="149"/>
      <c r="CU761" s="139"/>
      <c r="CV761" s="139"/>
      <c r="CY761" s="143"/>
      <c r="CZ761" s="143"/>
      <c r="DA761" s="151"/>
      <c r="DB761" s="164"/>
      <c r="DC761" s="151"/>
      <c r="DZ761" s="211"/>
      <c r="EA761" s="139"/>
    </row>
    <row r="762" spans="1:131" x14ac:dyDescent="0.3">
      <c r="A762" s="180"/>
      <c r="B762" s="145"/>
      <c r="C762" s="181"/>
      <c r="D762" s="145"/>
      <c r="E762" s="145"/>
      <c r="F762" s="145"/>
      <c r="G762" s="98"/>
      <c r="H762" s="104"/>
      <c r="I762" s="145"/>
      <c r="J762" s="98"/>
      <c r="K762" s="98"/>
      <c r="L762" s="145"/>
      <c r="M762" s="145"/>
      <c r="N762" s="145"/>
      <c r="O762" s="122"/>
      <c r="P762" s="104"/>
      <c r="Q762" s="150"/>
      <c r="R762" s="141"/>
      <c r="S762" s="104"/>
      <c r="T762" s="141"/>
      <c r="U762" s="141"/>
      <c r="V762" s="104"/>
      <c r="W762" s="141"/>
      <c r="X762" s="141"/>
      <c r="Y762" s="104"/>
      <c r="Z762" s="141"/>
      <c r="AA762" s="141"/>
      <c r="AB762" s="104"/>
      <c r="AC762" s="141"/>
      <c r="AD762" s="141"/>
      <c r="AE762" s="102"/>
      <c r="AF762" s="141"/>
      <c r="AG762" s="141"/>
      <c r="BI762" s="143"/>
      <c r="BJ762" s="139"/>
      <c r="BK762" s="143"/>
      <c r="BL762" s="122"/>
      <c r="BM762" s="141"/>
      <c r="BN762" s="156"/>
      <c r="BO762" s="139"/>
      <c r="BP762" s="141"/>
      <c r="BQ762" s="153"/>
      <c r="CS762" s="147"/>
      <c r="CT762" s="122"/>
      <c r="CU762" s="139"/>
      <c r="CV762" s="139"/>
      <c r="CY762" s="143"/>
      <c r="CZ762" s="143"/>
      <c r="DA762" s="151"/>
      <c r="DB762" s="164"/>
      <c r="DC762" s="151"/>
      <c r="DZ762" s="211"/>
      <c r="EA762" s="139"/>
    </row>
    <row r="763" spans="1:131" x14ac:dyDescent="0.3">
      <c r="A763" s="145"/>
      <c r="B763" s="145"/>
      <c r="C763" s="181"/>
      <c r="D763" s="145"/>
      <c r="E763" s="145"/>
      <c r="F763" s="145"/>
      <c r="G763" s="98"/>
      <c r="H763" s="104"/>
      <c r="I763" s="145"/>
      <c r="J763" s="98"/>
      <c r="K763" s="98"/>
      <c r="L763" s="145"/>
      <c r="M763" s="145"/>
      <c r="N763" s="145"/>
      <c r="O763" s="122"/>
      <c r="P763" s="104"/>
      <c r="Q763" s="150"/>
      <c r="R763" s="141"/>
      <c r="S763" s="104"/>
      <c r="T763" s="141"/>
      <c r="U763" s="141"/>
      <c r="V763" s="104"/>
      <c r="W763" s="141"/>
      <c r="X763" s="141"/>
      <c r="Y763" s="104"/>
      <c r="Z763" s="141"/>
      <c r="AA763" s="141"/>
      <c r="AB763" s="104"/>
      <c r="AC763" s="141"/>
      <c r="AD763" s="141"/>
      <c r="AE763" s="102"/>
      <c r="AF763" s="141"/>
      <c r="AG763" s="141"/>
      <c r="BI763" s="143"/>
      <c r="BJ763" s="139"/>
      <c r="BK763" s="143"/>
      <c r="BL763" s="122"/>
      <c r="BM763" s="141"/>
      <c r="BN763" s="156"/>
      <c r="BO763" s="139"/>
      <c r="BP763" s="141"/>
      <c r="BQ763" s="153"/>
      <c r="CS763" s="147"/>
      <c r="CT763" s="149"/>
      <c r="CU763" s="139"/>
      <c r="CV763" s="139"/>
      <c r="CY763" s="143"/>
      <c r="CZ763" s="143"/>
      <c r="DA763" s="151"/>
      <c r="DB763" s="164"/>
      <c r="DC763" s="151"/>
      <c r="DZ763" s="211"/>
      <c r="EA763" s="139"/>
    </row>
    <row r="764" spans="1:131" x14ac:dyDescent="0.3">
      <c r="A764" s="145"/>
      <c r="B764" s="145"/>
      <c r="C764" s="181"/>
      <c r="D764" s="145"/>
      <c r="E764" s="145"/>
      <c r="F764" s="145"/>
      <c r="G764" s="98"/>
      <c r="H764" s="104"/>
      <c r="I764" s="145"/>
      <c r="J764" s="98"/>
      <c r="K764" s="98"/>
      <c r="L764" s="145"/>
      <c r="M764" s="145"/>
      <c r="N764" s="145"/>
      <c r="O764" s="122"/>
      <c r="P764" s="104"/>
      <c r="Q764" s="150"/>
      <c r="R764" s="141"/>
      <c r="S764" s="104"/>
      <c r="T764" s="141"/>
      <c r="U764" s="141"/>
      <c r="V764" s="104"/>
      <c r="W764" s="141"/>
      <c r="X764" s="141"/>
      <c r="Y764" s="104"/>
      <c r="Z764" s="141"/>
      <c r="AA764" s="141"/>
      <c r="AB764" s="104"/>
      <c r="AC764" s="141"/>
      <c r="AD764" s="141"/>
      <c r="AE764" s="102"/>
      <c r="AF764" s="141"/>
      <c r="AG764" s="141"/>
      <c r="BI764" s="143"/>
      <c r="BJ764" s="139"/>
      <c r="BK764" s="143"/>
      <c r="BL764" s="122"/>
      <c r="BM764" s="141"/>
      <c r="BN764" s="156"/>
      <c r="BO764" s="139"/>
      <c r="BP764" s="141"/>
      <c r="BQ764" s="153"/>
      <c r="CS764" s="147"/>
      <c r="CT764" s="148"/>
      <c r="CU764" s="139"/>
      <c r="CV764" s="139"/>
      <c r="CY764" s="143"/>
      <c r="CZ764" s="143"/>
      <c r="DA764" s="151"/>
      <c r="DB764" s="164"/>
      <c r="DC764" s="151"/>
      <c r="DZ764" s="211"/>
      <c r="EA764" s="139"/>
    </row>
    <row r="765" spans="1:131" x14ac:dyDescent="0.3">
      <c r="A765" s="180"/>
      <c r="B765" s="145"/>
      <c r="C765" s="183"/>
      <c r="D765" s="107"/>
      <c r="E765" s="145"/>
      <c r="F765" s="145"/>
      <c r="G765" s="98"/>
      <c r="H765" s="104"/>
      <c r="I765" s="145"/>
      <c r="J765" s="98"/>
      <c r="K765" s="98"/>
      <c r="L765" s="145"/>
      <c r="M765" s="145"/>
      <c r="N765" s="145"/>
      <c r="O765" s="122"/>
      <c r="P765" s="104"/>
      <c r="Q765" s="150"/>
      <c r="R765" s="141"/>
      <c r="S765" s="104"/>
      <c r="T765" s="141"/>
      <c r="U765" s="141"/>
      <c r="V765" s="104"/>
      <c r="W765" s="141"/>
      <c r="X765" s="141"/>
      <c r="Y765" s="104"/>
      <c r="Z765" s="141"/>
      <c r="AA765" s="141"/>
      <c r="AB765" s="104"/>
      <c r="AC765" s="141"/>
      <c r="AD765" s="141"/>
      <c r="AE765" s="102"/>
      <c r="AF765" s="141"/>
      <c r="AG765" s="141"/>
      <c r="BI765" s="143"/>
      <c r="BJ765" s="139"/>
      <c r="BK765" s="143"/>
      <c r="BL765" s="122"/>
      <c r="BM765" s="141"/>
      <c r="BN765" s="156"/>
      <c r="BO765" s="139"/>
      <c r="BP765" s="141"/>
      <c r="BQ765" s="153"/>
      <c r="CS765" s="147"/>
      <c r="CT765" s="148"/>
      <c r="CU765" s="139"/>
      <c r="CV765" s="139"/>
      <c r="CY765" s="143"/>
      <c r="CZ765" s="143"/>
      <c r="DA765" s="151"/>
      <c r="DB765" s="164"/>
      <c r="DC765" s="151"/>
      <c r="DZ765" s="211"/>
      <c r="EA765" s="139"/>
    </row>
    <row r="766" spans="1:131" x14ac:dyDescent="0.3">
      <c r="A766" s="145"/>
      <c r="B766" s="145"/>
      <c r="C766" s="181"/>
      <c r="D766" s="145"/>
      <c r="E766" s="145"/>
      <c r="F766" s="145"/>
      <c r="G766" s="98"/>
      <c r="H766" s="104"/>
      <c r="I766" s="145"/>
      <c r="J766" s="98"/>
      <c r="K766" s="98"/>
      <c r="L766" s="145"/>
      <c r="M766" s="145"/>
      <c r="N766" s="145"/>
      <c r="O766" s="122"/>
      <c r="P766" s="104"/>
      <c r="Q766" s="150"/>
      <c r="R766" s="141"/>
      <c r="S766" s="104"/>
      <c r="T766" s="141"/>
      <c r="U766" s="141"/>
      <c r="V766" s="104"/>
      <c r="W766" s="141"/>
      <c r="X766" s="141"/>
      <c r="Y766" s="104"/>
      <c r="Z766" s="141"/>
      <c r="AA766" s="141"/>
      <c r="AB766" s="104"/>
      <c r="AC766" s="141"/>
      <c r="AD766" s="141"/>
      <c r="AE766" s="102"/>
      <c r="AF766" s="141"/>
      <c r="AG766" s="141"/>
      <c r="BI766" s="143"/>
      <c r="BJ766" s="139"/>
      <c r="BK766" s="143"/>
      <c r="BL766" s="122"/>
      <c r="BM766" s="141"/>
      <c r="BN766" s="156"/>
      <c r="BO766" s="139"/>
      <c r="BP766" s="141"/>
      <c r="BQ766" s="153"/>
      <c r="CS766" s="147"/>
      <c r="CT766" s="148"/>
      <c r="CU766" s="139"/>
      <c r="CV766" s="139"/>
      <c r="CY766" s="143"/>
      <c r="CZ766" s="143"/>
      <c r="DA766" s="151"/>
      <c r="DB766" s="164"/>
      <c r="DC766" s="151"/>
      <c r="DZ766" s="211"/>
      <c r="EA766" s="139"/>
    </row>
    <row r="767" spans="1:131" x14ac:dyDescent="0.3">
      <c r="A767" s="145"/>
      <c r="B767" s="145"/>
      <c r="C767" s="181"/>
      <c r="D767" s="145"/>
      <c r="E767" s="145"/>
      <c r="F767" s="145"/>
      <c r="G767" s="98"/>
      <c r="H767" s="104"/>
      <c r="I767" s="145"/>
      <c r="J767" s="98"/>
      <c r="K767" s="98"/>
      <c r="L767" s="145"/>
      <c r="M767" s="145"/>
      <c r="N767" s="145"/>
      <c r="O767" s="122"/>
      <c r="P767" s="104"/>
      <c r="Q767" s="150"/>
      <c r="R767" s="141"/>
      <c r="S767" s="104"/>
      <c r="T767" s="141"/>
      <c r="U767" s="141"/>
      <c r="V767" s="104"/>
      <c r="W767" s="141"/>
      <c r="X767" s="141"/>
      <c r="Y767" s="104"/>
      <c r="Z767" s="141"/>
      <c r="AA767" s="141"/>
      <c r="AB767" s="104"/>
      <c r="AC767" s="141"/>
      <c r="AD767" s="141"/>
      <c r="AE767" s="102"/>
      <c r="AF767" s="141"/>
      <c r="AG767" s="141"/>
      <c r="BI767" s="143"/>
      <c r="BJ767" s="139"/>
      <c r="BK767" s="143"/>
      <c r="BL767" s="122"/>
      <c r="BM767" s="141"/>
      <c r="BN767" s="156"/>
      <c r="BO767" s="139"/>
      <c r="BP767" s="141"/>
      <c r="BQ767" s="153"/>
      <c r="CS767" s="147"/>
      <c r="CT767" s="148"/>
      <c r="CU767" s="139"/>
      <c r="CV767" s="139"/>
      <c r="CY767" s="143"/>
      <c r="CZ767" s="143"/>
      <c r="DA767" s="151"/>
      <c r="DB767" s="164"/>
      <c r="DC767" s="151"/>
      <c r="DZ767" s="211"/>
      <c r="EA767" s="139"/>
    </row>
    <row r="768" spans="1:131" x14ac:dyDescent="0.3">
      <c r="A768" s="182"/>
      <c r="B768" s="145"/>
      <c r="C768" s="181"/>
      <c r="D768" s="145"/>
      <c r="E768" s="145"/>
      <c r="F768" s="145"/>
      <c r="G768" s="98"/>
      <c r="H768" s="104"/>
      <c r="I768" s="145"/>
      <c r="J768" s="98"/>
      <c r="K768" s="98"/>
      <c r="L768" s="145"/>
      <c r="M768" s="145"/>
      <c r="N768" s="145"/>
      <c r="O768" s="122"/>
      <c r="P768" s="104"/>
      <c r="Q768" s="150"/>
      <c r="R768" s="141"/>
      <c r="S768" s="104"/>
      <c r="T768" s="141"/>
      <c r="U768" s="141"/>
      <c r="V768" s="104"/>
      <c r="W768" s="141"/>
      <c r="X768" s="141"/>
      <c r="Y768" s="104"/>
      <c r="Z768" s="141"/>
      <c r="AA768" s="141"/>
      <c r="AB768" s="104"/>
      <c r="AC768" s="141"/>
      <c r="AD768" s="141"/>
      <c r="AE768" s="102"/>
      <c r="AF768" s="141"/>
      <c r="AG768" s="141"/>
      <c r="BI768" s="143"/>
      <c r="BJ768" s="139"/>
      <c r="BK768" s="143"/>
      <c r="BL768" s="122"/>
      <c r="BM768" s="141"/>
      <c r="BN768" s="156"/>
      <c r="BO768" s="139"/>
      <c r="BP768" s="141"/>
      <c r="BQ768" s="153"/>
      <c r="CS768" s="147"/>
      <c r="CT768" s="148"/>
      <c r="CU768" s="139"/>
      <c r="CV768" s="139"/>
      <c r="CY768" s="143"/>
      <c r="CZ768" s="143"/>
      <c r="DA768" s="151"/>
      <c r="DB768" s="164"/>
      <c r="DC768" s="151"/>
      <c r="DZ768" s="211"/>
      <c r="EA768" s="160"/>
    </row>
    <row r="769" spans="1:131" x14ac:dyDescent="0.3">
      <c r="A769" s="180"/>
      <c r="B769" s="145"/>
      <c r="C769" s="183"/>
      <c r="D769" s="107"/>
      <c r="E769" s="145"/>
      <c r="F769" s="107"/>
      <c r="G769" s="98"/>
      <c r="H769" s="104"/>
      <c r="I769" s="145"/>
      <c r="J769" s="98"/>
      <c r="K769" s="98"/>
      <c r="L769" s="145"/>
      <c r="M769" s="145"/>
      <c r="N769" s="145"/>
      <c r="O769" s="122"/>
      <c r="P769" s="104"/>
      <c r="Q769" s="150"/>
      <c r="R769" s="141"/>
      <c r="S769" s="104"/>
      <c r="T769" s="141"/>
      <c r="U769" s="141"/>
      <c r="V769" s="104"/>
      <c r="W769" s="141"/>
      <c r="X769" s="141"/>
      <c r="Y769" s="104"/>
      <c r="Z769" s="141"/>
      <c r="AA769" s="141"/>
      <c r="AB769" s="104"/>
      <c r="AC769" s="141"/>
      <c r="AD769" s="141"/>
      <c r="AE769" s="102"/>
      <c r="AF769" s="141"/>
      <c r="AG769" s="141"/>
      <c r="BI769" s="143"/>
      <c r="BJ769" s="139"/>
      <c r="BK769" s="143"/>
      <c r="BL769" s="122"/>
      <c r="BM769" s="141"/>
      <c r="BN769" s="156"/>
      <c r="BO769" s="139"/>
      <c r="BP769" s="141"/>
      <c r="BQ769" s="153"/>
      <c r="CS769" s="147"/>
      <c r="CT769" s="149"/>
      <c r="CU769" s="139"/>
      <c r="CV769" s="139"/>
      <c r="CY769" s="143"/>
      <c r="CZ769" s="143"/>
      <c r="DA769" s="151"/>
      <c r="DB769" s="164"/>
      <c r="DC769" s="151"/>
      <c r="DZ769" s="211"/>
      <c r="EA769" s="160"/>
    </row>
    <row r="770" spans="1:131" x14ac:dyDescent="0.3">
      <c r="A770" s="145"/>
      <c r="B770" s="145"/>
      <c r="C770" s="181"/>
      <c r="D770" s="145"/>
      <c r="E770" s="145"/>
      <c r="F770" s="145"/>
      <c r="G770" s="98"/>
      <c r="H770" s="104"/>
      <c r="I770" s="145"/>
      <c r="J770" s="98"/>
      <c r="K770" s="98"/>
      <c r="L770" s="145"/>
      <c r="M770" s="145"/>
      <c r="N770" s="145"/>
      <c r="O770" s="122"/>
      <c r="P770" s="104"/>
      <c r="Q770" s="150"/>
      <c r="R770" s="141"/>
      <c r="S770" s="104"/>
      <c r="T770" s="141"/>
      <c r="U770" s="141"/>
      <c r="V770" s="104"/>
      <c r="W770" s="141"/>
      <c r="X770" s="141"/>
      <c r="Y770" s="104"/>
      <c r="Z770" s="141"/>
      <c r="AA770" s="141"/>
      <c r="AB770" s="104"/>
      <c r="AC770" s="141"/>
      <c r="AD770" s="141"/>
      <c r="AE770" s="102"/>
      <c r="AF770" s="141"/>
      <c r="AG770" s="141"/>
      <c r="BI770" s="143"/>
      <c r="BJ770" s="139"/>
      <c r="BK770" s="143"/>
      <c r="BL770" s="122"/>
      <c r="BM770" s="141"/>
      <c r="BN770" s="156"/>
      <c r="BO770" s="139"/>
      <c r="BP770" s="141"/>
      <c r="BQ770" s="153"/>
      <c r="CS770" s="147"/>
      <c r="CT770" s="99"/>
      <c r="CU770" s="139"/>
      <c r="CV770" s="139"/>
      <c r="CY770" s="143"/>
      <c r="CZ770" s="143"/>
      <c r="DA770" s="151"/>
      <c r="DB770" s="164"/>
      <c r="DC770" s="151"/>
      <c r="DZ770" s="211"/>
      <c r="EA770" s="160"/>
    </row>
    <row r="771" spans="1:131" x14ac:dyDescent="0.3">
      <c r="A771" s="145"/>
      <c r="B771" s="145"/>
      <c r="C771" s="181"/>
      <c r="D771" s="145"/>
      <c r="E771" s="145"/>
      <c r="F771" s="145"/>
      <c r="G771" s="98"/>
      <c r="H771" s="104"/>
      <c r="I771" s="145"/>
      <c r="J771" s="98"/>
      <c r="K771" s="98"/>
      <c r="L771" s="145"/>
      <c r="M771" s="145"/>
      <c r="N771" s="145"/>
      <c r="O771" s="122"/>
      <c r="P771" s="104"/>
      <c r="Q771" s="150"/>
      <c r="R771" s="141"/>
      <c r="S771" s="104"/>
      <c r="T771" s="141"/>
      <c r="U771" s="141"/>
      <c r="V771" s="104"/>
      <c r="W771" s="141"/>
      <c r="X771" s="141"/>
      <c r="Y771" s="104"/>
      <c r="Z771" s="141"/>
      <c r="AA771" s="141"/>
      <c r="AB771" s="104"/>
      <c r="AC771" s="141"/>
      <c r="AD771" s="141"/>
      <c r="AE771" s="102"/>
      <c r="AF771" s="141"/>
      <c r="AG771" s="141"/>
      <c r="BI771" s="143"/>
      <c r="BJ771" s="139"/>
      <c r="BK771" s="143"/>
      <c r="BL771" s="122"/>
      <c r="BM771" s="141"/>
      <c r="BN771" s="156"/>
      <c r="BO771" s="139"/>
      <c r="BP771" s="141"/>
      <c r="BQ771" s="153"/>
      <c r="CS771" s="147"/>
      <c r="CT771" s="149"/>
      <c r="CU771" s="139"/>
      <c r="CV771" s="139"/>
      <c r="CY771" s="143"/>
      <c r="CZ771" s="143"/>
      <c r="DA771" s="151"/>
      <c r="DB771" s="164"/>
      <c r="DC771" s="151"/>
      <c r="DZ771" s="211"/>
      <c r="EA771" s="160"/>
    </row>
    <row r="772" spans="1:131" x14ac:dyDescent="0.3">
      <c r="A772" s="145"/>
      <c r="B772" s="145"/>
      <c r="C772" s="181"/>
      <c r="D772" s="145"/>
      <c r="E772" s="145"/>
      <c r="F772" s="145"/>
      <c r="G772" s="98"/>
      <c r="H772" s="104"/>
      <c r="I772" s="145"/>
      <c r="J772" s="98"/>
      <c r="K772" s="98"/>
      <c r="L772" s="145"/>
      <c r="M772" s="145"/>
      <c r="N772" s="145"/>
      <c r="O772" s="122"/>
      <c r="P772" s="104"/>
      <c r="Q772" s="150"/>
      <c r="R772" s="141"/>
      <c r="S772" s="104"/>
      <c r="T772" s="141"/>
      <c r="U772" s="141"/>
      <c r="V772" s="104"/>
      <c r="W772" s="141"/>
      <c r="X772" s="141"/>
      <c r="Y772" s="104"/>
      <c r="Z772" s="141"/>
      <c r="AA772" s="141"/>
      <c r="AB772" s="104"/>
      <c r="AC772" s="141"/>
      <c r="AD772" s="141"/>
      <c r="AE772" s="102"/>
      <c r="AF772" s="141"/>
      <c r="AG772" s="141"/>
      <c r="BI772" s="143"/>
      <c r="BJ772" s="139"/>
      <c r="BK772" s="143"/>
      <c r="BL772" s="122"/>
      <c r="BM772" s="141"/>
      <c r="BN772" s="156"/>
      <c r="BO772" s="139"/>
      <c r="BP772" s="141"/>
      <c r="BQ772" s="153"/>
      <c r="CS772" s="147"/>
      <c r="CT772" s="148"/>
      <c r="CU772" s="139"/>
      <c r="CV772" s="139"/>
      <c r="CY772" s="143"/>
      <c r="CZ772" s="143"/>
      <c r="DA772" s="151"/>
      <c r="DB772" s="164"/>
      <c r="DC772" s="151"/>
      <c r="DZ772" s="211"/>
      <c r="EA772" s="160"/>
    </row>
    <row r="773" spans="1:131" x14ac:dyDescent="0.3">
      <c r="A773" s="180"/>
      <c r="B773" s="145"/>
      <c r="C773" s="181"/>
      <c r="D773" s="145"/>
      <c r="E773" s="145"/>
      <c r="F773" s="145"/>
      <c r="G773" s="98"/>
      <c r="H773" s="104"/>
      <c r="I773" s="145"/>
      <c r="J773" s="98"/>
      <c r="K773" s="98"/>
      <c r="L773" s="145"/>
      <c r="M773" s="145"/>
      <c r="N773" s="145"/>
      <c r="O773" s="122"/>
      <c r="P773" s="104"/>
      <c r="Q773" s="150"/>
      <c r="R773" s="141"/>
      <c r="S773" s="104"/>
      <c r="T773" s="141"/>
      <c r="U773" s="141"/>
      <c r="V773" s="104"/>
      <c r="W773" s="141"/>
      <c r="X773" s="141"/>
      <c r="Y773" s="104"/>
      <c r="Z773" s="141"/>
      <c r="AA773" s="141"/>
      <c r="AB773" s="104"/>
      <c r="AC773" s="141"/>
      <c r="AD773" s="141"/>
      <c r="AE773" s="102"/>
      <c r="AF773" s="141"/>
      <c r="AG773" s="141"/>
      <c r="BI773" s="143"/>
      <c r="BJ773" s="139"/>
      <c r="BK773" s="143"/>
      <c r="BL773" s="122"/>
      <c r="BM773" s="141"/>
      <c r="BN773" s="156"/>
      <c r="BO773" s="139"/>
      <c r="BP773" s="141"/>
      <c r="BQ773" s="153"/>
      <c r="CS773" s="147"/>
      <c r="CT773" s="149"/>
      <c r="CU773" s="139"/>
      <c r="CV773" s="139"/>
      <c r="CY773" s="143"/>
      <c r="CZ773" s="143"/>
      <c r="DA773" s="151"/>
      <c r="DB773" s="164"/>
      <c r="DC773" s="151"/>
      <c r="DZ773" s="211"/>
      <c r="EA773" s="160"/>
    </row>
    <row r="774" spans="1:131" x14ac:dyDescent="0.3">
      <c r="A774" s="145"/>
      <c r="B774" s="145"/>
      <c r="C774" s="181"/>
      <c r="D774" s="145"/>
      <c r="E774" s="145"/>
      <c r="F774" s="145"/>
      <c r="G774" s="98"/>
      <c r="H774" s="104"/>
      <c r="I774" s="145"/>
      <c r="J774" s="98"/>
      <c r="K774" s="98"/>
      <c r="L774" s="145"/>
      <c r="M774" s="145"/>
      <c r="N774" s="145"/>
      <c r="O774" s="122"/>
      <c r="P774" s="104"/>
      <c r="Q774" s="150"/>
      <c r="R774" s="141"/>
      <c r="S774" s="104"/>
      <c r="T774" s="141"/>
      <c r="U774" s="141"/>
      <c r="V774" s="104"/>
      <c r="W774" s="141"/>
      <c r="X774" s="141"/>
      <c r="Y774" s="104"/>
      <c r="Z774" s="141"/>
      <c r="AA774" s="141"/>
      <c r="AB774" s="104"/>
      <c r="AC774" s="141"/>
      <c r="AD774" s="141"/>
      <c r="AE774" s="102"/>
      <c r="AF774" s="141"/>
      <c r="AG774" s="141"/>
      <c r="BI774" s="143"/>
      <c r="BJ774" s="139"/>
      <c r="BK774" s="143"/>
      <c r="BL774" s="122"/>
      <c r="BM774" s="141"/>
      <c r="BN774" s="156"/>
      <c r="BO774" s="139"/>
      <c r="BP774" s="141"/>
      <c r="BQ774" s="153"/>
      <c r="CS774" s="147"/>
      <c r="CT774" s="149"/>
      <c r="CU774" s="139"/>
      <c r="CV774" s="139"/>
      <c r="CY774" s="143"/>
      <c r="CZ774" s="143"/>
      <c r="DA774" s="151"/>
      <c r="DB774" s="164"/>
      <c r="DC774" s="151"/>
      <c r="DZ774" s="211"/>
      <c r="EA774" s="160"/>
    </row>
    <row r="775" spans="1:131" x14ac:dyDescent="0.3">
      <c r="A775" s="145"/>
      <c r="B775" s="145"/>
      <c r="C775" s="181"/>
      <c r="D775" s="145"/>
      <c r="E775" s="145"/>
      <c r="F775" s="145"/>
      <c r="G775" s="98"/>
      <c r="H775" s="104"/>
      <c r="I775" s="145"/>
      <c r="J775" s="98"/>
      <c r="K775" s="98"/>
      <c r="L775" s="145"/>
      <c r="M775" s="145"/>
      <c r="N775" s="145"/>
      <c r="O775" s="122"/>
      <c r="P775" s="104"/>
      <c r="Q775" s="150"/>
      <c r="R775" s="141"/>
      <c r="S775" s="104"/>
      <c r="T775" s="141"/>
      <c r="U775" s="141"/>
      <c r="V775" s="104"/>
      <c r="W775" s="141"/>
      <c r="X775" s="141"/>
      <c r="Y775" s="104"/>
      <c r="Z775" s="141"/>
      <c r="AA775" s="141"/>
      <c r="AB775" s="104"/>
      <c r="AC775" s="141"/>
      <c r="AD775" s="141"/>
      <c r="AE775" s="102"/>
      <c r="AF775" s="141"/>
      <c r="AG775" s="141"/>
      <c r="BI775" s="143"/>
      <c r="BJ775" s="139"/>
      <c r="BK775" s="143"/>
      <c r="BL775" s="122"/>
      <c r="BM775" s="141"/>
      <c r="BN775" s="156"/>
      <c r="BO775" s="139"/>
      <c r="BP775" s="141"/>
      <c r="BQ775" s="153"/>
      <c r="CS775" s="147"/>
      <c r="CT775" s="149"/>
      <c r="CU775" s="139"/>
      <c r="CV775" s="139"/>
      <c r="CY775" s="143"/>
      <c r="CZ775" s="143"/>
      <c r="DA775" s="151"/>
      <c r="DB775" s="164"/>
      <c r="DC775" s="151"/>
      <c r="DZ775" s="211"/>
      <c r="EA775" s="160"/>
    </row>
    <row r="776" spans="1:131" x14ac:dyDescent="0.3">
      <c r="A776" s="107"/>
      <c r="B776" s="145"/>
      <c r="C776" s="181"/>
      <c r="D776" s="145"/>
      <c r="E776" s="145"/>
      <c r="F776" s="145"/>
      <c r="G776" s="98"/>
      <c r="H776" s="104"/>
      <c r="I776" s="145"/>
      <c r="J776" s="98"/>
      <c r="K776" s="98"/>
      <c r="L776" s="145"/>
      <c r="M776" s="145"/>
      <c r="N776" s="145"/>
      <c r="O776" s="122"/>
      <c r="P776" s="104"/>
      <c r="Q776" s="150"/>
      <c r="R776" s="141"/>
      <c r="S776" s="104"/>
      <c r="T776" s="141"/>
      <c r="U776" s="141"/>
      <c r="V776" s="104"/>
      <c r="W776" s="141"/>
      <c r="X776" s="141"/>
      <c r="Y776" s="104"/>
      <c r="Z776" s="141"/>
      <c r="AA776" s="141"/>
      <c r="AB776" s="104"/>
      <c r="AC776" s="141"/>
      <c r="AD776" s="141"/>
      <c r="AE776" s="102"/>
      <c r="AF776" s="141"/>
      <c r="AG776" s="141"/>
      <c r="BI776" s="143"/>
      <c r="BJ776" s="139"/>
      <c r="BK776" s="143"/>
      <c r="BL776" s="122"/>
      <c r="BM776" s="141"/>
      <c r="BN776" s="156"/>
      <c r="BO776" s="139"/>
      <c r="BP776" s="141"/>
      <c r="BQ776" s="153"/>
      <c r="CS776" s="147"/>
      <c r="CT776" s="148"/>
      <c r="CU776" s="139"/>
      <c r="CV776" s="139"/>
      <c r="CY776" s="143"/>
      <c r="CZ776" s="143"/>
      <c r="DA776" s="151"/>
      <c r="DB776" s="164"/>
      <c r="DC776" s="151"/>
      <c r="DZ776" s="211"/>
      <c r="EA776" s="160"/>
    </row>
    <row r="777" spans="1:131" x14ac:dyDescent="0.3">
      <c r="A777" s="180"/>
      <c r="B777" s="145"/>
      <c r="C777" s="183"/>
      <c r="D777" s="107"/>
      <c r="E777" s="145"/>
      <c r="F777" s="145"/>
      <c r="G777" s="98"/>
      <c r="H777" s="104"/>
      <c r="I777" s="145"/>
      <c r="J777" s="98"/>
      <c r="K777" s="98"/>
      <c r="L777" s="145"/>
      <c r="M777" s="145"/>
      <c r="N777" s="145"/>
      <c r="O777" s="122"/>
      <c r="P777" s="104"/>
      <c r="Q777" s="150"/>
      <c r="R777" s="141"/>
      <c r="S777" s="104"/>
      <c r="T777" s="141"/>
      <c r="U777" s="141"/>
      <c r="V777" s="104"/>
      <c r="W777" s="141"/>
      <c r="X777" s="141"/>
      <c r="Y777" s="104"/>
      <c r="Z777" s="141"/>
      <c r="AA777" s="141"/>
      <c r="AB777" s="104"/>
      <c r="AC777" s="141"/>
      <c r="AD777" s="141"/>
      <c r="AE777" s="102"/>
      <c r="AF777" s="141"/>
      <c r="AG777" s="141"/>
      <c r="BI777" s="143"/>
      <c r="BJ777" s="139"/>
      <c r="BK777" s="143"/>
      <c r="BL777" s="122"/>
      <c r="BM777" s="141"/>
      <c r="BN777" s="156"/>
      <c r="BO777" s="139"/>
      <c r="BP777" s="141"/>
      <c r="BQ777" s="153"/>
      <c r="CS777" s="147"/>
      <c r="CT777" s="149"/>
      <c r="CU777" s="139"/>
      <c r="CV777" s="139"/>
      <c r="CY777" s="143"/>
      <c r="CZ777" s="143"/>
      <c r="DA777" s="151"/>
      <c r="DB777" s="164"/>
      <c r="DC777" s="151"/>
      <c r="DZ777" s="211"/>
      <c r="EA777" s="160"/>
    </row>
    <row r="778" spans="1:131" x14ac:dyDescent="0.3">
      <c r="A778" s="145"/>
      <c r="B778" s="145"/>
      <c r="C778" s="181"/>
      <c r="D778" s="145"/>
      <c r="E778" s="145"/>
      <c r="F778" s="145"/>
      <c r="G778" s="98"/>
      <c r="H778" s="104"/>
      <c r="I778" s="145"/>
      <c r="J778" s="98"/>
      <c r="K778" s="98"/>
      <c r="L778" s="145"/>
      <c r="M778" s="145"/>
      <c r="N778" s="145"/>
      <c r="O778" s="122"/>
      <c r="P778" s="104"/>
      <c r="Q778" s="150"/>
      <c r="R778" s="141"/>
      <c r="S778" s="104"/>
      <c r="T778" s="141"/>
      <c r="U778" s="141"/>
      <c r="V778" s="104"/>
      <c r="W778" s="141"/>
      <c r="X778" s="141"/>
      <c r="Y778" s="104"/>
      <c r="Z778" s="141"/>
      <c r="AA778" s="141"/>
      <c r="AB778" s="104"/>
      <c r="AC778" s="141"/>
      <c r="AD778" s="141"/>
      <c r="AE778" s="102"/>
      <c r="AF778" s="141"/>
      <c r="AG778" s="141"/>
      <c r="BI778" s="143"/>
      <c r="BJ778" s="139"/>
      <c r="BK778" s="143"/>
      <c r="BL778" s="122"/>
      <c r="BM778" s="141"/>
      <c r="BN778" s="156"/>
      <c r="BO778" s="139"/>
      <c r="BP778" s="141"/>
      <c r="BQ778" s="153"/>
      <c r="CS778" s="147"/>
      <c r="CT778" s="149"/>
      <c r="CU778" s="139"/>
      <c r="CV778" s="139"/>
      <c r="CY778" s="143"/>
      <c r="CZ778" s="143"/>
      <c r="DA778" s="151"/>
      <c r="DB778" s="164"/>
      <c r="DC778" s="151"/>
      <c r="DZ778" s="211"/>
      <c r="EA778" s="160"/>
    </row>
    <row r="779" spans="1:131" x14ac:dyDescent="0.3">
      <c r="A779" s="145"/>
      <c r="B779" s="145"/>
      <c r="C779" s="181"/>
      <c r="D779" s="145"/>
      <c r="E779" s="145"/>
      <c r="F779" s="145"/>
      <c r="G779" s="98"/>
      <c r="H779" s="104"/>
      <c r="I779" s="145"/>
      <c r="J779" s="98"/>
      <c r="K779" s="98"/>
      <c r="L779" s="145"/>
      <c r="M779" s="145"/>
      <c r="N779" s="145"/>
      <c r="O779" s="122"/>
      <c r="P779" s="104"/>
      <c r="Q779" s="150"/>
      <c r="R779" s="141"/>
      <c r="S779" s="104"/>
      <c r="T779" s="141"/>
      <c r="U779" s="141"/>
      <c r="V779" s="104"/>
      <c r="W779" s="141"/>
      <c r="X779" s="141"/>
      <c r="Y779" s="104"/>
      <c r="Z779" s="141"/>
      <c r="AA779" s="141"/>
      <c r="AB779" s="104"/>
      <c r="AC779" s="141"/>
      <c r="AD779" s="141"/>
      <c r="AE779" s="102"/>
      <c r="AF779" s="141"/>
      <c r="AG779" s="141"/>
      <c r="BI779" s="143"/>
      <c r="BJ779" s="139"/>
      <c r="BK779" s="143"/>
      <c r="BL779" s="122"/>
      <c r="BM779" s="141"/>
      <c r="BN779" s="156"/>
      <c r="BO779" s="139"/>
      <c r="BP779" s="141"/>
      <c r="BQ779" s="153"/>
      <c r="CS779" s="147"/>
      <c r="CT779" s="148"/>
      <c r="CU779" s="139"/>
      <c r="CV779" s="139"/>
      <c r="CY779" s="143"/>
      <c r="CZ779" s="143"/>
      <c r="DA779" s="151"/>
      <c r="DB779" s="164"/>
      <c r="DC779" s="151"/>
      <c r="DZ779" s="211"/>
      <c r="EA779" s="139"/>
    </row>
    <row r="780" spans="1:131" x14ac:dyDescent="0.3">
      <c r="A780" s="145"/>
      <c r="B780" s="145"/>
      <c r="C780" s="183"/>
      <c r="D780" s="107"/>
      <c r="E780" s="145"/>
      <c r="F780" s="145"/>
      <c r="G780" s="98"/>
      <c r="H780" s="104"/>
      <c r="I780" s="145"/>
      <c r="J780" s="98"/>
      <c r="K780" s="98"/>
      <c r="L780" s="145"/>
      <c r="M780" s="145"/>
      <c r="N780" s="145"/>
      <c r="O780" s="122"/>
      <c r="P780" s="104"/>
      <c r="Q780" s="150"/>
      <c r="R780" s="141"/>
      <c r="S780" s="104"/>
      <c r="T780" s="141"/>
      <c r="U780" s="141"/>
      <c r="V780" s="104"/>
      <c r="W780" s="141"/>
      <c r="X780" s="141"/>
      <c r="Y780" s="104"/>
      <c r="Z780" s="141"/>
      <c r="AA780" s="141"/>
      <c r="AB780" s="104"/>
      <c r="AC780" s="141"/>
      <c r="AD780" s="141"/>
      <c r="AE780" s="102"/>
      <c r="AF780" s="141"/>
      <c r="AG780" s="141"/>
      <c r="BI780" s="143"/>
      <c r="BJ780" s="139"/>
      <c r="BK780" s="143"/>
      <c r="BL780" s="122"/>
      <c r="BM780" s="141"/>
      <c r="BN780" s="156"/>
      <c r="BO780" s="139"/>
      <c r="BP780" s="141"/>
      <c r="BQ780" s="153"/>
      <c r="CS780" s="147"/>
      <c r="CT780" s="176"/>
      <c r="CU780" s="139"/>
      <c r="CV780" s="139"/>
      <c r="CY780" s="143"/>
      <c r="CZ780" s="143"/>
      <c r="DA780" s="151"/>
      <c r="DB780" s="164"/>
      <c r="DC780" s="151"/>
      <c r="DZ780" s="211"/>
      <c r="EA780" s="139"/>
    </row>
    <row r="781" spans="1:131" x14ac:dyDescent="0.3">
      <c r="A781" s="145"/>
      <c r="B781" s="145"/>
      <c r="C781" s="181"/>
      <c r="D781" s="145"/>
      <c r="E781" s="145"/>
      <c r="F781" s="145"/>
      <c r="G781" s="98"/>
      <c r="H781" s="104"/>
      <c r="I781" s="145"/>
      <c r="J781" s="98"/>
      <c r="K781" s="98"/>
      <c r="L781" s="145"/>
      <c r="M781" s="145"/>
      <c r="N781" s="145"/>
      <c r="O781" s="122"/>
      <c r="P781" s="104"/>
      <c r="Q781" s="150"/>
      <c r="R781" s="141"/>
      <c r="S781" s="104"/>
      <c r="T781" s="141"/>
      <c r="U781" s="141"/>
      <c r="V781" s="104"/>
      <c r="W781" s="141"/>
      <c r="X781" s="141"/>
      <c r="Y781" s="104"/>
      <c r="Z781" s="141"/>
      <c r="AA781" s="141"/>
      <c r="AB781" s="104"/>
      <c r="AC781" s="141"/>
      <c r="AD781" s="141"/>
      <c r="AE781" s="102"/>
      <c r="AF781" s="141"/>
      <c r="AG781" s="141"/>
      <c r="BI781" s="143"/>
      <c r="BJ781" s="139"/>
      <c r="BK781" s="143"/>
      <c r="BL781" s="122"/>
      <c r="BM781" s="141"/>
      <c r="BN781" s="156"/>
      <c r="BO781" s="139"/>
      <c r="BP781" s="141"/>
      <c r="BQ781" s="153"/>
      <c r="CS781" s="147"/>
      <c r="CT781" s="148"/>
      <c r="CU781" s="139"/>
      <c r="CV781" s="139"/>
      <c r="CY781" s="143"/>
      <c r="CZ781" s="143"/>
      <c r="DA781" s="151"/>
      <c r="DB781" s="164"/>
      <c r="DC781" s="151"/>
      <c r="DZ781" s="211"/>
      <c r="EA781" s="139"/>
    </row>
    <row r="782" spans="1:131" x14ac:dyDescent="0.3">
      <c r="A782" s="180"/>
      <c r="B782" s="145"/>
      <c r="C782" s="183"/>
      <c r="D782" s="107"/>
      <c r="E782" s="145"/>
      <c r="F782" s="145"/>
      <c r="G782" s="98"/>
      <c r="H782" s="104"/>
      <c r="I782" s="145"/>
      <c r="J782" s="98"/>
      <c r="K782" s="98"/>
      <c r="L782" s="145"/>
      <c r="M782" s="145"/>
      <c r="N782" s="145"/>
      <c r="O782" s="122"/>
      <c r="P782" s="104"/>
      <c r="Q782" s="150"/>
      <c r="R782" s="141"/>
      <c r="S782" s="104"/>
      <c r="T782" s="141"/>
      <c r="U782" s="141"/>
      <c r="V782" s="104"/>
      <c r="W782" s="141"/>
      <c r="X782" s="141"/>
      <c r="Y782" s="104"/>
      <c r="Z782" s="141"/>
      <c r="AA782" s="141"/>
      <c r="AB782" s="104"/>
      <c r="AC782" s="141"/>
      <c r="AD782" s="141"/>
      <c r="AE782" s="102"/>
      <c r="AF782" s="141"/>
      <c r="AG782" s="141"/>
      <c r="BI782" s="143"/>
      <c r="BJ782" s="139"/>
      <c r="BK782" s="143"/>
      <c r="BL782" s="122"/>
      <c r="BM782" s="141"/>
      <c r="BN782" s="156"/>
      <c r="BO782" s="139"/>
      <c r="BP782" s="141"/>
      <c r="BQ782" s="153"/>
      <c r="CS782" s="147"/>
      <c r="CT782" s="149"/>
      <c r="CU782" s="139"/>
      <c r="CV782" s="139"/>
      <c r="CY782" s="143"/>
      <c r="CZ782" s="143"/>
      <c r="DA782" s="151"/>
      <c r="DB782" s="164"/>
      <c r="DC782" s="151"/>
      <c r="DZ782" s="211"/>
      <c r="EA782" s="139"/>
    </row>
    <row r="783" spans="1:131" x14ac:dyDescent="0.3">
      <c r="A783" s="145"/>
      <c r="B783" s="145"/>
      <c r="C783" s="181"/>
      <c r="D783" s="145"/>
      <c r="E783" s="145"/>
      <c r="F783" s="145"/>
      <c r="G783" s="98"/>
      <c r="H783" s="104"/>
      <c r="I783" s="145"/>
      <c r="J783" s="98"/>
      <c r="K783" s="98"/>
      <c r="L783" s="145"/>
      <c r="M783" s="145"/>
      <c r="N783" s="145"/>
      <c r="O783" s="122"/>
      <c r="P783" s="104"/>
      <c r="Q783" s="150"/>
      <c r="R783" s="141"/>
      <c r="S783" s="104"/>
      <c r="T783" s="141"/>
      <c r="U783" s="141"/>
      <c r="V783" s="104"/>
      <c r="W783" s="141"/>
      <c r="X783" s="141"/>
      <c r="Y783" s="104"/>
      <c r="Z783" s="141"/>
      <c r="AA783" s="141"/>
      <c r="AB783" s="104"/>
      <c r="AC783" s="141"/>
      <c r="AD783" s="141"/>
      <c r="AE783" s="102"/>
      <c r="AF783" s="141"/>
      <c r="AG783" s="141"/>
      <c r="BI783" s="143"/>
      <c r="BJ783" s="139"/>
      <c r="BK783" s="143"/>
      <c r="BL783" s="122"/>
      <c r="BM783" s="141"/>
      <c r="BN783" s="156"/>
      <c r="BO783" s="139"/>
      <c r="BP783" s="141"/>
      <c r="BQ783" s="153"/>
      <c r="CS783" s="147"/>
      <c r="CT783" s="148"/>
      <c r="CU783" s="139"/>
      <c r="CV783" s="139"/>
      <c r="CY783" s="143"/>
      <c r="CZ783" s="143"/>
      <c r="DA783" s="151"/>
      <c r="DB783" s="164"/>
      <c r="DC783" s="151"/>
      <c r="DZ783" s="211"/>
      <c r="EA783" s="139"/>
    </row>
    <row r="784" spans="1:131" x14ac:dyDescent="0.3">
      <c r="A784" s="180"/>
      <c r="B784" s="145"/>
      <c r="C784" s="181"/>
      <c r="D784" s="145"/>
      <c r="E784" s="145"/>
      <c r="F784" s="145"/>
      <c r="G784" s="98"/>
      <c r="H784" s="104"/>
      <c r="I784" s="145"/>
      <c r="J784" s="98"/>
      <c r="K784" s="98"/>
      <c r="L784" s="145"/>
      <c r="M784" s="145"/>
      <c r="N784" s="145"/>
      <c r="O784" s="122"/>
      <c r="P784" s="104"/>
      <c r="Q784" s="150"/>
      <c r="R784" s="141"/>
      <c r="S784" s="104"/>
      <c r="T784" s="141"/>
      <c r="U784" s="141"/>
      <c r="V784" s="104"/>
      <c r="W784" s="141"/>
      <c r="X784" s="141"/>
      <c r="Y784" s="104"/>
      <c r="Z784" s="141"/>
      <c r="AA784" s="141"/>
      <c r="AB784" s="104"/>
      <c r="AC784" s="141"/>
      <c r="AD784" s="141"/>
      <c r="AE784" s="102"/>
      <c r="AF784" s="141"/>
      <c r="AG784" s="141"/>
      <c r="BI784" s="143"/>
      <c r="BJ784" s="139"/>
      <c r="BK784" s="143"/>
      <c r="BL784" s="122"/>
      <c r="BM784" s="141"/>
      <c r="BN784" s="156"/>
      <c r="BO784" s="139"/>
      <c r="BP784" s="141"/>
      <c r="BQ784" s="153"/>
      <c r="CS784" s="147"/>
      <c r="CT784" s="149"/>
      <c r="CU784" s="139"/>
      <c r="CV784" s="139"/>
      <c r="CY784" s="143"/>
      <c r="CZ784" s="143"/>
      <c r="DA784" s="151"/>
      <c r="DB784" s="164"/>
      <c r="DC784" s="151"/>
      <c r="DZ784" s="211"/>
      <c r="EA784" s="139"/>
    </row>
    <row r="785" spans="1:131" x14ac:dyDescent="0.3">
      <c r="A785" s="145"/>
      <c r="B785" s="145"/>
      <c r="C785" s="181"/>
      <c r="D785" s="145"/>
      <c r="E785" s="145"/>
      <c r="F785" s="145"/>
      <c r="G785" s="98"/>
      <c r="H785" s="104"/>
      <c r="I785" s="145"/>
      <c r="J785" s="98"/>
      <c r="K785" s="98"/>
      <c r="L785" s="145"/>
      <c r="M785" s="145"/>
      <c r="N785" s="145"/>
      <c r="O785" s="122"/>
      <c r="P785" s="104"/>
      <c r="Q785" s="150"/>
      <c r="R785" s="141"/>
      <c r="S785" s="104"/>
      <c r="T785" s="141"/>
      <c r="U785" s="141"/>
      <c r="V785" s="104"/>
      <c r="W785" s="141"/>
      <c r="X785" s="141"/>
      <c r="Y785" s="104"/>
      <c r="Z785" s="141"/>
      <c r="AA785" s="141"/>
      <c r="AB785" s="104"/>
      <c r="AC785" s="141"/>
      <c r="AD785" s="141"/>
      <c r="AE785" s="102"/>
      <c r="AF785" s="141"/>
      <c r="AG785" s="141"/>
      <c r="BI785" s="143"/>
      <c r="BJ785" s="139"/>
      <c r="BK785" s="143"/>
      <c r="BL785" s="122"/>
      <c r="BM785" s="141"/>
      <c r="BN785" s="156"/>
      <c r="BO785" s="139"/>
      <c r="BP785" s="141"/>
      <c r="BQ785" s="153"/>
      <c r="CS785" s="133"/>
      <c r="CT785" s="99"/>
      <c r="CU785" s="139"/>
      <c r="CV785" s="139"/>
      <c r="CY785" s="143"/>
      <c r="CZ785" s="143"/>
      <c r="DA785" s="151"/>
      <c r="DB785" s="164"/>
      <c r="DC785" s="151"/>
      <c r="DZ785" s="211"/>
      <c r="EA785" s="139"/>
    </row>
    <row r="786" spans="1:131" x14ac:dyDescent="0.3">
      <c r="A786" s="182"/>
      <c r="B786" s="145"/>
      <c r="C786" s="181"/>
      <c r="D786" s="145"/>
      <c r="E786" s="145"/>
      <c r="F786" s="145"/>
      <c r="G786" s="98"/>
      <c r="H786" s="104"/>
      <c r="I786" s="145"/>
      <c r="J786" s="98"/>
      <c r="K786" s="98"/>
      <c r="L786" s="145"/>
      <c r="M786" s="145"/>
      <c r="N786" s="145"/>
      <c r="O786" s="122"/>
      <c r="P786" s="104"/>
      <c r="Q786" s="150"/>
      <c r="R786" s="141"/>
      <c r="S786" s="104"/>
      <c r="T786" s="141"/>
      <c r="U786" s="141"/>
      <c r="V786" s="104"/>
      <c r="W786" s="141"/>
      <c r="X786" s="141"/>
      <c r="Y786" s="104"/>
      <c r="Z786" s="141"/>
      <c r="AA786" s="141"/>
      <c r="AB786" s="104"/>
      <c r="AC786" s="141"/>
      <c r="AD786" s="141"/>
      <c r="AE786" s="102"/>
      <c r="AF786" s="141"/>
      <c r="AG786" s="141"/>
      <c r="BI786" s="143"/>
      <c r="BJ786" s="139"/>
      <c r="BK786" s="143"/>
      <c r="BL786" s="122"/>
      <c r="BM786" s="141"/>
      <c r="BN786" s="156"/>
      <c r="BO786" s="139"/>
      <c r="BP786" s="141"/>
      <c r="BQ786" s="153"/>
      <c r="CS786" s="147"/>
      <c r="CT786" s="148"/>
      <c r="CU786" s="139"/>
      <c r="CV786" s="139"/>
      <c r="CY786" s="143"/>
      <c r="CZ786" s="143"/>
      <c r="DA786" s="151"/>
      <c r="DB786" s="164"/>
      <c r="DC786" s="151"/>
      <c r="DZ786" s="211"/>
      <c r="EA786" s="139"/>
    </row>
    <row r="787" spans="1:131" x14ac:dyDescent="0.3">
      <c r="A787" s="107"/>
      <c r="B787" s="145"/>
      <c r="C787" s="181"/>
      <c r="D787" s="145"/>
      <c r="E787" s="145"/>
      <c r="F787" s="145"/>
      <c r="G787" s="98"/>
      <c r="H787" s="104"/>
      <c r="I787" s="145"/>
      <c r="J787" s="98"/>
      <c r="K787" s="98"/>
      <c r="L787" s="145"/>
      <c r="M787" s="145"/>
      <c r="N787" s="145"/>
      <c r="O787" s="122"/>
      <c r="P787" s="104"/>
      <c r="Q787" s="150"/>
      <c r="R787" s="141"/>
      <c r="S787" s="104"/>
      <c r="T787" s="141"/>
      <c r="U787" s="141"/>
      <c r="V787" s="104"/>
      <c r="W787" s="141"/>
      <c r="X787" s="141"/>
      <c r="Y787" s="104"/>
      <c r="Z787" s="141"/>
      <c r="AA787" s="141"/>
      <c r="AB787" s="104"/>
      <c r="AC787" s="141"/>
      <c r="AD787" s="141"/>
      <c r="AE787" s="102"/>
      <c r="AF787" s="141"/>
      <c r="AG787" s="141"/>
      <c r="BI787" s="143"/>
      <c r="BJ787" s="139"/>
      <c r="BK787" s="143"/>
      <c r="BL787" s="122"/>
      <c r="BM787" s="141"/>
      <c r="BN787" s="156"/>
      <c r="BO787" s="139"/>
      <c r="BP787" s="141"/>
      <c r="BQ787" s="153"/>
      <c r="CS787" s="147"/>
      <c r="CT787" s="148"/>
      <c r="CU787" s="139"/>
      <c r="CV787" s="139"/>
      <c r="CY787" s="143"/>
      <c r="CZ787" s="143"/>
      <c r="DA787" s="151"/>
      <c r="DB787" s="164"/>
      <c r="DC787" s="151"/>
      <c r="DZ787" s="211"/>
      <c r="EA787" s="139"/>
    </row>
    <row r="788" spans="1:131" x14ac:dyDescent="0.3">
      <c r="A788" s="180"/>
      <c r="B788" s="145"/>
      <c r="C788" s="181"/>
      <c r="D788" s="145"/>
      <c r="E788" s="145"/>
      <c r="F788" s="145"/>
      <c r="G788" s="98"/>
      <c r="H788" s="104"/>
      <c r="I788" s="145"/>
      <c r="J788" s="98"/>
      <c r="K788" s="98"/>
      <c r="L788" s="145"/>
      <c r="M788" s="145"/>
      <c r="N788" s="145"/>
      <c r="O788" s="122"/>
      <c r="P788" s="104"/>
      <c r="Q788" s="150"/>
      <c r="R788" s="141"/>
      <c r="S788" s="104"/>
      <c r="T788" s="141"/>
      <c r="U788" s="141"/>
      <c r="V788" s="104"/>
      <c r="W788" s="141"/>
      <c r="X788" s="141"/>
      <c r="Y788" s="104"/>
      <c r="Z788" s="141"/>
      <c r="AA788" s="141"/>
      <c r="AB788" s="104"/>
      <c r="AC788" s="141"/>
      <c r="AD788" s="141"/>
      <c r="AE788" s="102"/>
      <c r="AF788" s="141"/>
      <c r="AG788" s="141"/>
      <c r="BI788" s="143"/>
      <c r="BJ788" s="139"/>
      <c r="BK788" s="143"/>
      <c r="BL788" s="122"/>
      <c r="BM788" s="141"/>
      <c r="BN788" s="156"/>
      <c r="BO788" s="139"/>
      <c r="BP788" s="141"/>
      <c r="BQ788" s="153"/>
      <c r="CS788" s="147"/>
      <c r="CT788" s="99"/>
      <c r="CU788" s="139"/>
      <c r="CV788" s="139"/>
      <c r="CY788" s="143"/>
      <c r="CZ788" s="143"/>
      <c r="DA788" s="151"/>
      <c r="DB788" s="164"/>
      <c r="DC788" s="151"/>
      <c r="DZ788" s="211"/>
      <c r="EA788" s="139"/>
    </row>
    <row r="789" spans="1:131" x14ac:dyDescent="0.3">
      <c r="A789" s="180"/>
      <c r="B789" s="145"/>
      <c r="C789" s="181"/>
      <c r="D789" s="145"/>
      <c r="E789" s="145"/>
      <c r="F789" s="145"/>
      <c r="G789" s="98"/>
      <c r="H789" s="104"/>
      <c r="I789" s="145"/>
      <c r="J789" s="98"/>
      <c r="K789" s="98"/>
      <c r="L789" s="145"/>
      <c r="M789" s="145"/>
      <c r="N789" s="145"/>
      <c r="O789" s="122"/>
      <c r="P789" s="104"/>
      <c r="Q789" s="150"/>
      <c r="R789" s="141"/>
      <c r="S789" s="104"/>
      <c r="T789" s="141"/>
      <c r="U789" s="141"/>
      <c r="V789" s="104"/>
      <c r="W789" s="141"/>
      <c r="X789" s="141"/>
      <c r="Y789" s="104"/>
      <c r="Z789" s="141"/>
      <c r="AA789" s="141"/>
      <c r="AB789" s="104"/>
      <c r="AC789" s="141"/>
      <c r="AD789" s="141"/>
      <c r="AE789" s="102"/>
      <c r="AF789" s="141"/>
      <c r="AG789" s="141"/>
      <c r="BI789" s="143"/>
      <c r="BJ789" s="139"/>
      <c r="BK789" s="143"/>
      <c r="BL789" s="122"/>
      <c r="BM789" s="141"/>
      <c r="BN789" s="156"/>
      <c r="BO789" s="139"/>
      <c r="BP789" s="141"/>
      <c r="BQ789" s="153"/>
      <c r="CS789" s="147"/>
      <c r="CT789" s="148"/>
      <c r="CU789" s="139"/>
      <c r="CV789" s="139"/>
      <c r="CY789" s="143"/>
      <c r="CZ789" s="143"/>
      <c r="DA789" s="151"/>
      <c r="DB789" s="164"/>
      <c r="DC789" s="151"/>
      <c r="DZ789" s="211"/>
      <c r="EA789" s="139"/>
    </row>
    <row r="790" spans="1:131" x14ac:dyDescent="0.3">
      <c r="A790" s="180"/>
      <c r="B790" s="145"/>
      <c r="C790" s="181"/>
      <c r="D790" s="145"/>
      <c r="E790" s="145"/>
      <c r="F790" s="145"/>
      <c r="G790" s="98"/>
      <c r="H790" s="104"/>
      <c r="I790" s="145"/>
      <c r="J790" s="98"/>
      <c r="K790" s="98"/>
      <c r="L790" s="145"/>
      <c r="M790" s="145"/>
      <c r="N790" s="145"/>
      <c r="O790" s="122"/>
      <c r="P790" s="104"/>
      <c r="Q790" s="150"/>
      <c r="R790" s="141"/>
      <c r="S790" s="104"/>
      <c r="T790" s="141"/>
      <c r="U790" s="141"/>
      <c r="V790" s="104"/>
      <c r="W790" s="141"/>
      <c r="X790" s="141"/>
      <c r="Y790" s="104"/>
      <c r="Z790" s="141"/>
      <c r="AA790" s="141"/>
      <c r="AB790" s="104"/>
      <c r="AC790" s="141"/>
      <c r="AD790" s="141"/>
      <c r="AE790" s="102"/>
      <c r="AF790" s="141"/>
      <c r="AG790" s="141"/>
      <c r="BI790" s="143"/>
      <c r="BJ790" s="139"/>
      <c r="BK790" s="143"/>
      <c r="BL790" s="122"/>
      <c r="BM790" s="141"/>
      <c r="BN790" s="156"/>
      <c r="BO790" s="139"/>
      <c r="BP790" s="141"/>
      <c r="BQ790" s="153"/>
      <c r="CS790" s="147"/>
      <c r="CT790" s="149"/>
      <c r="CU790" s="139"/>
      <c r="CV790" s="139"/>
      <c r="CY790" s="143"/>
      <c r="CZ790" s="143"/>
      <c r="DA790" s="151"/>
      <c r="DB790" s="164"/>
      <c r="DC790" s="151"/>
      <c r="DZ790" s="211"/>
      <c r="EA790" s="139"/>
    </row>
    <row r="791" spans="1:131" x14ac:dyDescent="0.3">
      <c r="A791" s="180"/>
      <c r="B791" s="145"/>
      <c r="C791" s="181"/>
      <c r="D791" s="145"/>
      <c r="E791" s="145"/>
      <c r="F791" s="145"/>
      <c r="G791" s="98"/>
      <c r="H791" s="104"/>
      <c r="I791" s="145"/>
      <c r="J791" s="98"/>
      <c r="K791" s="98"/>
      <c r="L791" s="145"/>
      <c r="M791" s="145"/>
      <c r="N791" s="145"/>
      <c r="O791" s="122"/>
      <c r="P791" s="104"/>
      <c r="Q791" s="150"/>
      <c r="R791" s="141"/>
      <c r="S791" s="104"/>
      <c r="T791" s="141"/>
      <c r="U791" s="141"/>
      <c r="V791" s="104"/>
      <c r="W791" s="141"/>
      <c r="X791" s="141"/>
      <c r="Y791" s="104"/>
      <c r="Z791" s="141"/>
      <c r="AA791" s="141"/>
      <c r="AB791" s="104"/>
      <c r="AC791" s="141"/>
      <c r="AD791" s="141"/>
      <c r="AE791" s="102"/>
      <c r="AF791" s="141"/>
      <c r="AG791" s="141"/>
      <c r="BI791" s="143"/>
      <c r="BJ791" s="139"/>
      <c r="BK791" s="143"/>
      <c r="BL791" s="122"/>
      <c r="BM791" s="141"/>
      <c r="BN791" s="156"/>
      <c r="BO791" s="139"/>
      <c r="BP791" s="141"/>
      <c r="BQ791" s="153"/>
      <c r="CS791" s="147"/>
      <c r="CT791" s="148"/>
      <c r="CU791" s="139"/>
      <c r="CV791" s="139"/>
      <c r="CY791" s="143"/>
      <c r="CZ791" s="143"/>
      <c r="DA791" s="151"/>
      <c r="DB791" s="164"/>
      <c r="DC791" s="151"/>
      <c r="DZ791" s="211"/>
      <c r="EA791" s="139"/>
    </row>
    <row r="792" spans="1:131" x14ac:dyDescent="0.3">
      <c r="A792" s="145"/>
      <c r="B792" s="145"/>
      <c r="C792" s="181"/>
      <c r="D792" s="145"/>
      <c r="E792" s="145"/>
      <c r="F792" s="145"/>
      <c r="G792" s="98"/>
      <c r="H792" s="104"/>
      <c r="I792" s="145"/>
      <c r="J792" s="98"/>
      <c r="K792" s="98"/>
      <c r="L792" s="145"/>
      <c r="M792" s="145"/>
      <c r="N792" s="145"/>
      <c r="O792" s="122"/>
      <c r="P792" s="104"/>
      <c r="Q792" s="150"/>
      <c r="R792" s="141"/>
      <c r="S792" s="104"/>
      <c r="T792" s="141"/>
      <c r="U792" s="141"/>
      <c r="V792" s="104"/>
      <c r="W792" s="141"/>
      <c r="X792" s="141"/>
      <c r="Y792" s="104"/>
      <c r="Z792" s="141"/>
      <c r="AA792" s="141"/>
      <c r="AB792" s="104"/>
      <c r="AC792" s="141"/>
      <c r="AD792" s="141"/>
      <c r="AE792" s="102"/>
      <c r="AF792" s="141"/>
      <c r="AG792" s="141"/>
      <c r="BI792" s="143"/>
      <c r="BJ792" s="139"/>
      <c r="BK792" s="143"/>
      <c r="BL792" s="122"/>
      <c r="BM792" s="141"/>
      <c r="BN792" s="156"/>
      <c r="BO792" s="139"/>
      <c r="BP792" s="141"/>
      <c r="BQ792" s="153"/>
      <c r="CS792" s="147"/>
      <c r="CT792" s="149"/>
      <c r="CU792" s="139"/>
      <c r="CV792" s="139"/>
      <c r="CY792" s="143"/>
      <c r="CZ792" s="143"/>
      <c r="DA792" s="151"/>
      <c r="DB792" s="164"/>
      <c r="DC792" s="151"/>
      <c r="DZ792" s="211"/>
      <c r="EA792" s="139"/>
    </row>
    <row r="793" spans="1:131" x14ac:dyDescent="0.3">
      <c r="A793" s="145"/>
      <c r="B793" s="145"/>
      <c r="C793" s="181"/>
      <c r="D793" s="145"/>
      <c r="E793" s="145"/>
      <c r="F793" s="145"/>
      <c r="G793" s="98"/>
      <c r="H793" s="104"/>
      <c r="I793" s="145"/>
      <c r="J793" s="98"/>
      <c r="K793" s="98"/>
      <c r="L793" s="145"/>
      <c r="M793" s="145"/>
      <c r="N793" s="145"/>
      <c r="O793" s="122"/>
      <c r="P793" s="104"/>
      <c r="Q793" s="150"/>
      <c r="R793" s="141"/>
      <c r="S793" s="104"/>
      <c r="T793" s="141"/>
      <c r="U793" s="141"/>
      <c r="V793" s="104"/>
      <c r="W793" s="141"/>
      <c r="X793" s="141"/>
      <c r="Y793" s="104"/>
      <c r="Z793" s="141"/>
      <c r="AA793" s="141"/>
      <c r="AB793" s="104"/>
      <c r="AC793" s="141"/>
      <c r="AD793" s="141"/>
      <c r="AE793" s="102"/>
      <c r="AF793" s="141"/>
      <c r="AG793" s="141"/>
      <c r="BI793" s="143"/>
      <c r="BJ793" s="139"/>
      <c r="BK793" s="143"/>
      <c r="BL793" s="122"/>
      <c r="BM793" s="141"/>
      <c r="BN793" s="156"/>
      <c r="BO793" s="139"/>
      <c r="BP793" s="141"/>
      <c r="BQ793" s="153"/>
      <c r="CS793" s="147"/>
      <c r="CT793" s="105"/>
      <c r="CU793" s="139"/>
      <c r="CV793" s="139"/>
      <c r="CY793" s="143"/>
      <c r="CZ793" s="143"/>
      <c r="DA793" s="151"/>
      <c r="DB793" s="164"/>
      <c r="DC793" s="151"/>
      <c r="DZ793" s="211"/>
      <c r="EA793" s="139"/>
    </row>
    <row r="794" spans="1:131" x14ac:dyDescent="0.3">
      <c r="A794" s="145"/>
      <c r="B794" s="145"/>
      <c r="C794" s="183"/>
      <c r="D794" s="145"/>
      <c r="E794" s="145"/>
      <c r="F794" s="145"/>
      <c r="G794" s="98"/>
      <c r="H794" s="104"/>
      <c r="I794" s="145"/>
      <c r="J794" s="98"/>
      <c r="K794" s="98"/>
      <c r="L794" s="145"/>
      <c r="M794" s="145"/>
      <c r="N794" s="145"/>
      <c r="O794" s="122"/>
      <c r="P794" s="104"/>
      <c r="Q794" s="150"/>
      <c r="R794" s="141"/>
      <c r="S794" s="104"/>
      <c r="T794" s="141"/>
      <c r="U794" s="141"/>
      <c r="V794" s="104"/>
      <c r="W794" s="141"/>
      <c r="X794" s="141"/>
      <c r="Y794" s="104"/>
      <c r="Z794" s="141"/>
      <c r="AA794" s="141"/>
      <c r="AB794" s="104"/>
      <c r="AC794" s="141"/>
      <c r="AD794" s="141"/>
      <c r="AE794" s="102"/>
      <c r="AF794" s="141"/>
      <c r="AG794" s="141"/>
      <c r="BI794" s="143"/>
      <c r="BJ794" s="139"/>
      <c r="BK794" s="143"/>
      <c r="BL794" s="122"/>
      <c r="BM794" s="141"/>
      <c r="BN794" s="156"/>
      <c r="BO794" s="139"/>
      <c r="BP794" s="141"/>
      <c r="BQ794" s="153"/>
      <c r="CS794" s="147"/>
      <c r="CT794" s="148"/>
      <c r="CU794" s="139"/>
      <c r="CV794" s="139"/>
      <c r="CY794" s="107"/>
      <c r="CZ794" s="107"/>
      <c r="DA794" s="151"/>
      <c r="DB794" s="164"/>
      <c r="DC794" s="151"/>
      <c r="DZ794" s="211"/>
      <c r="EA794" s="139"/>
    </row>
    <row r="795" spans="1:131" x14ac:dyDescent="0.3">
      <c r="A795" s="182"/>
      <c r="B795" s="145"/>
      <c r="C795" s="181"/>
      <c r="D795" s="145"/>
      <c r="E795" s="145"/>
      <c r="F795" s="145"/>
      <c r="G795" s="98"/>
      <c r="H795" s="104"/>
      <c r="I795" s="145"/>
      <c r="J795" s="98"/>
      <c r="K795" s="98"/>
      <c r="L795" s="145"/>
      <c r="M795" s="145"/>
      <c r="N795" s="145"/>
      <c r="O795" s="122"/>
      <c r="P795" s="104"/>
      <c r="Q795" s="150"/>
      <c r="R795" s="141"/>
      <c r="S795" s="104"/>
      <c r="T795" s="141"/>
      <c r="U795" s="141"/>
      <c r="V795" s="104"/>
      <c r="W795" s="141"/>
      <c r="X795" s="141"/>
      <c r="Y795" s="104"/>
      <c r="Z795" s="141"/>
      <c r="AA795" s="141"/>
      <c r="AB795" s="104"/>
      <c r="AC795" s="141"/>
      <c r="AD795" s="141"/>
      <c r="AE795" s="102"/>
      <c r="AF795" s="141"/>
      <c r="AG795" s="141"/>
      <c r="BI795" s="143"/>
      <c r="BJ795" s="139"/>
      <c r="BK795" s="143"/>
      <c r="BL795" s="122"/>
      <c r="BM795" s="141"/>
      <c r="BN795" s="156"/>
      <c r="BO795" s="139"/>
      <c r="BP795" s="141"/>
      <c r="BQ795" s="153"/>
      <c r="CS795" s="147"/>
      <c r="CT795" s="148"/>
      <c r="CU795" s="139"/>
      <c r="CV795" s="139"/>
      <c r="CY795" s="143"/>
      <c r="CZ795" s="143"/>
      <c r="DA795" s="151"/>
      <c r="DB795" s="164"/>
      <c r="DC795" s="151"/>
      <c r="DZ795" s="211"/>
      <c r="EA795" s="139"/>
    </row>
    <row r="796" spans="1:131" x14ac:dyDescent="0.3">
      <c r="A796" s="145"/>
      <c r="B796" s="145"/>
      <c r="C796" s="181"/>
      <c r="D796" s="145"/>
      <c r="E796" s="145"/>
      <c r="F796" s="145"/>
      <c r="G796" s="98"/>
      <c r="H796" s="104"/>
      <c r="I796" s="145"/>
      <c r="J796" s="98"/>
      <c r="K796" s="98"/>
      <c r="L796" s="145"/>
      <c r="M796" s="145"/>
      <c r="N796" s="145"/>
      <c r="O796" s="122"/>
      <c r="P796" s="104"/>
      <c r="Q796" s="150"/>
      <c r="R796" s="141"/>
      <c r="S796" s="104"/>
      <c r="T796" s="141"/>
      <c r="U796" s="141"/>
      <c r="V796" s="104"/>
      <c r="W796" s="141"/>
      <c r="X796" s="141"/>
      <c r="Y796" s="104"/>
      <c r="Z796" s="141"/>
      <c r="AA796" s="141"/>
      <c r="AB796" s="104"/>
      <c r="AC796" s="141"/>
      <c r="AD796" s="141"/>
      <c r="AE796" s="102"/>
      <c r="AF796" s="141"/>
      <c r="AG796" s="141"/>
      <c r="BI796" s="143"/>
      <c r="BJ796" s="139"/>
      <c r="BK796" s="143"/>
      <c r="BL796" s="122"/>
      <c r="BM796" s="141"/>
      <c r="BN796" s="156"/>
      <c r="BO796" s="139"/>
      <c r="BP796" s="141"/>
      <c r="BQ796" s="153"/>
      <c r="CS796" s="147"/>
      <c r="CT796" s="148"/>
      <c r="CU796" s="139"/>
      <c r="CV796" s="139"/>
      <c r="CY796" s="143"/>
      <c r="CZ796" s="143"/>
      <c r="DA796" s="151"/>
      <c r="DB796" s="164"/>
      <c r="DC796" s="151"/>
      <c r="DZ796" s="211"/>
      <c r="EA796" s="139"/>
    </row>
    <row r="797" spans="1:131" x14ac:dyDescent="0.3">
      <c r="A797" s="145"/>
      <c r="B797" s="145"/>
      <c r="C797" s="181"/>
      <c r="D797" s="145"/>
      <c r="E797" s="145"/>
      <c r="F797" s="145"/>
      <c r="G797" s="98"/>
      <c r="H797" s="104"/>
      <c r="I797" s="145"/>
      <c r="J797" s="98"/>
      <c r="K797" s="98"/>
      <c r="L797" s="145"/>
      <c r="M797" s="145"/>
      <c r="N797" s="145"/>
      <c r="O797" s="122"/>
      <c r="P797" s="104"/>
      <c r="Q797" s="150"/>
      <c r="R797" s="141"/>
      <c r="S797" s="104"/>
      <c r="T797" s="141"/>
      <c r="U797" s="141"/>
      <c r="V797" s="104"/>
      <c r="W797" s="141"/>
      <c r="X797" s="141"/>
      <c r="Y797" s="104"/>
      <c r="Z797" s="141"/>
      <c r="AA797" s="141"/>
      <c r="AB797" s="104"/>
      <c r="AC797" s="141"/>
      <c r="AD797" s="141"/>
      <c r="AE797" s="102"/>
      <c r="AF797" s="141"/>
      <c r="AG797" s="141"/>
      <c r="BI797" s="143"/>
      <c r="BJ797" s="139"/>
      <c r="BK797" s="143"/>
      <c r="BL797" s="122"/>
      <c r="BM797" s="141"/>
      <c r="BN797" s="156"/>
      <c r="BO797" s="139"/>
      <c r="BP797" s="141"/>
      <c r="BQ797" s="153"/>
      <c r="CS797" s="147"/>
      <c r="CT797" s="99"/>
      <c r="CU797" s="139"/>
      <c r="CV797" s="139"/>
      <c r="CY797" s="143"/>
      <c r="CZ797" s="143"/>
      <c r="DA797" s="151"/>
      <c r="DB797" s="164"/>
      <c r="DC797" s="151"/>
      <c r="DZ797" s="211"/>
      <c r="EA797" s="139"/>
    </row>
    <row r="798" spans="1:131" x14ac:dyDescent="0.3">
      <c r="A798" s="180"/>
      <c r="B798" s="145"/>
      <c r="C798" s="181"/>
      <c r="D798" s="145"/>
      <c r="E798" s="145"/>
      <c r="F798" s="145"/>
      <c r="G798" s="98"/>
      <c r="H798" s="104"/>
      <c r="I798" s="145"/>
      <c r="J798" s="98"/>
      <c r="K798" s="98"/>
      <c r="L798" s="145"/>
      <c r="M798" s="145"/>
      <c r="N798" s="145"/>
      <c r="O798" s="122"/>
      <c r="P798" s="104"/>
      <c r="Q798" s="150"/>
      <c r="R798" s="141"/>
      <c r="S798" s="104"/>
      <c r="T798" s="141"/>
      <c r="U798" s="141"/>
      <c r="V798" s="104"/>
      <c r="W798" s="141"/>
      <c r="X798" s="141"/>
      <c r="Y798" s="104"/>
      <c r="Z798" s="141"/>
      <c r="AA798" s="141"/>
      <c r="AB798" s="104"/>
      <c r="AC798" s="141"/>
      <c r="AD798" s="141"/>
      <c r="AE798" s="102"/>
      <c r="AF798" s="141"/>
      <c r="AG798" s="141"/>
      <c r="BI798" s="143"/>
      <c r="BJ798" s="139"/>
      <c r="BK798" s="143"/>
      <c r="BL798" s="122"/>
      <c r="BM798" s="141"/>
      <c r="BN798" s="156"/>
      <c r="BO798" s="139"/>
      <c r="BP798" s="141"/>
      <c r="BQ798" s="153"/>
      <c r="CS798" s="147"/>
      <c r="CT798" s="99"/>
      <c r="CU798" s="139"/>
      <c r="CV798" s="139"/>
      <c r="CY798" s="143"/>
      <c r="CZ798" s="143"/>
      <c r="DA798" s="151"/>
      <c r="DB798" s="164"/>
      <c r="DC798" s="151"/>
      <c r="DZ798" s="211"/>
      <c r="EA798" s="139"/>
    </row>
    <row r="799" spans="1:131" x14ac:dyDescent="0.3">
      <c r="A799" s="145"/>
      <c r="B799" s="145"/>
      <c r="C799" s="181"/>
      <c r="D799" s="145"/>
      <c r="E799" s="145"/>
      <c r="F799" s="145"/>
      <c r="G799" s="98"/>
      <c r="H799" s="104"/>
      <c r="I799" s="145"/>
      <c r="J799" s="98"/>
      <c r="K799" s="98"/>
      <c r="L799" s="145"/>
      <c r="M799" s="145"/>
      <c r="N799" s="145"/>
      <c r="O799" s="122"/>
      <c r="P799" s="104"/>
      <c r="Q799" s="150"/>
      <c r="R799" s="141"/>
      <c r="S799" s="104"/>
      <c r="T799" s="141"/>
      <c r="U799" s="141"/>
      <c r="V799" s="104"/>
      <c r="W799" s="141"/>
      <c r="X799" s="141"/>
      <c r="Y799" s="104"/>
      <c r="Z799" s="141"/>
      <c r="AA799" s="141"/>
      <c r="AB799" s="104"/>
      <c r="AC799" s="141"/>
      <c r="AD799" s="141"/>
      <c r="AE799" s="102"/>
      <c r="AF799" s="141"/>
      <c r="AG799" s="141"/>
      <c r="BI799" s="143"/>
      <c r="BJ799" s="139"/>
      <c r="BK799" s="143"/>
      <c r="BL799" s="122"/>
      <c r="BM799" s="141"/>
      <c r="BN799" s="156"/>
      <c r="BO799" s="139"/>
      <c r="BP799" s="141"/>
      <c r="BQ799" s="153"/>
      <c r="CS799" s="147"/>
      <c r="CT799" s="99"/>
      <c r="CU799" s="139"/>
      <c r="CV799" s="139"/>
      <c r="CY799" s="107"/>
      <c r="CZ799" s="107"/>
      <c r="DA799" s="151"/>
      <c r="DB799" s="164"/>
      <c r="DC799" s="151"/>
      <c r="DZ799" s="211"/>
      <c r="EA799" s="139"/>
    </row>
    <row r="800" spans="1:131" x14ac:dyDescent="0.3">
      <c r="A800" s="145"/>
      <c r="B800" s="145"/>
      <c r="C800" s="181"/>
      <c r="D800" s="145"/>
      <c r="E800" s="145"/>
      <c r="F800" s="145"/>
      <c r="G800" s="98"/>
      <c r="H800" s="104"/>
      <c r="I800" s="145"/>
      <c r="J800" s="98"/>
      <c r="K800" s="98"/>
      <c r="L800" s="145"/>
      <c r="M800" s="145"/>
      <c r="N800" s="145"/>
      <c r="O800" s="122"/>
      <c r="P800" s="104"/>
      <c r="Q800" s="150"/>
      <c r="R800" s="141"/>
      <c r="S800" s="104"/>
      <c r="T800" s="141"/>
      <c r="U800" s="141"/>
      <c r="V800" s="104"/>
      <c r="W800" s="141"/>
      <c r="X800" s="141"/>
      <c r="Y800" s="104"/>
      <c r="Z800" s="141"/>
      <c r="AA800" s="141"/>
      <c r="AB800" s="104"/>
      <c r="AC800" s="141"/>
      <c r="AD800" s="141"/>
      <c r="AE800" s="102"/>
      <c r="AF800" s="141"/>
      <c r="AG800" s="141"/>
      <c r="BI800" s="143"/>
      <c r="BJ800" s="139"/>
      <c r="BK800" s="143"/>
      <c r="BL800" s="122"/>
      <c r="BM800" s="141"/>
      <c r="BN800" s="156"/>
      <c r="BO800" s="139"/>
      <c r="BP800" s="141"/>
      <c r="BQ800" s="153"/>
      <c r="CS800" s="147"/>
      <c r="CT800" s="148"/>
      <c r="CU800" s="139"/>
      <c r="CV800" s="139"/>
      <c r="CY800" s="143"/>
      <c r="CZ800" s="143"/>
      <c r="DA800" s="151"/>
      <c r="DB800" s="164"/>
      <c r="DC800" s="151"/>
      <c r="DZ800" s="211"/>
      <c r="EA800" s="139"/>
    </row>
    <row r="801" spans="1:131" x14ac:dyDescent="0.3">
      <c r="A801" s="180"/>
      <c r="B801" s="145"/>
      <c r="C801" s="181"/>
      <c r="D801" s="145"/>
      <c r="E801" s="145"/>
      <c r="F801" s="145"/>
      <c r="G801" s="98"/>
      <c r="H801" s="104"/>
      <c r="I801" s="145"/>
      <c r="J801" s="98"/>
      <c r="K801" s="98"/>
      <c r="L801" s="145"/>
      <c r="M801" s="145"/>
      <c r="N801" s="145"/>
      <c r="O801" s="122"/>
      <c r="P801" s="104"/>
      <c r="Q801" s="150"/>
      <c r="R801" s="141"/>
      <c r="S801" s="104"/>
      <c r="T801" s="141"/>
      <c r="U801" s="141"/>
      <c r="V801" s="104"/>
      <c r="W801" s="141"/>
      <c r="X801" s="141"/>
      <c r="Y801" s="104"/>
      <c r="Z801" s="141"/>
      <c r="AA801" s="141"/>
      <c r="AB801" s="104"/>
      <c r="AC801" s="141"/>
      <c r="AD801" s="141"/>
      <c r="AE801" s="102"/>
      <c r="AF801" s="141"/>
      <c r="AG801" s="141"/>
      <c r="BI801" s="143"/>
      <c r="BJ801" s="139"/>
      <c r="BK801" s="143"/>
      <c r="BL801" s="122"/>
      <c r="BM801" s="141"/>
      <c r="BN801" s="156"/>
      <c r="BO801" s="139"/>
      <c r="BP801" s="141"/>
      <c r="BQ801" s="153"/>
      <c r="CS801" s="147"/>
      <c r="CT801" s="99"/>
      <c r="CU801" s="139"/>
      <c r="CV801" s="139"/>
      <c r="CY801" s="143"/>
      <c r="CZ801" s="143"/>
      <c r="DA801" s="151"/>
      <c r="DB801" s="164"/>
      <c r="DC801" s="151"/>
      <c r="DZ801" s="211"/>
      <c r="EA801" s="139"/>
    </row>
    <row r="802" spans="1:131" x14ac:dyDescent="0.3">
      <c r="A802" s="145"/>
      <c r="B802" s="145"/>
      <c r="C802" s="181"/>
      <c r="D802" s="145"/>
      <c r="E802" s="145"/>
      <c r="F802" s="145"/>
      <c r="G802" s="98"/>
      <c r="H802" s="104"/>
      <c r="I802" s="145"/>
      <c r="J802" s="98"/>
      <c r="K802" s="98"/>
      <c r="L802" s="145"/>
      <c r="M802" s="145"/>
      <c r="N802" s="145"/>
      <c r="O802" s="122"/>
      <c r="P802" s="104"/>
      <c r="Q802" s="150"/>
      <c r="R802" s="141"/>
      <c r="S802" s="104"/>
      <c r="T802" s="141"/>
      <c r="U802" s="141"/>
      <c r="V802" s="104"/>
      <c r="W802" s="141"/>
      <c r="X802" s="141"/>
      <c r="Y802" s="104"/>
      <c r="Z802" s="141"/>
      <c r="AA802" s="141"/>
      <c r="AB802" s="104"/>
      <c r="AC802" s="141"/>
      <c r="AD802" s="141"/>
      <c r="AE802" s="102"/>
      <c r="AF802" s="141"/>
      <c r="AG802" s="141"/>
      <c r="BI802" s="143"/>
      <c r="BJ802" s="139"/>
      <c r="BK802" s="143"/>
      <c r="BL802" s="122"/>
      <c r="BM802" s="141"/>
      <c r="BN802" s="156"/>
      <c r="BO802" s="139"/>
      <c r="BP802" s="141"/>
      <c r="BQ802" s="153"/>
      <c r="CS802" s="147"/>
      <c r="CT802" s="148"/>
      <c r="CU802" s="139"/>
      <c r="CV802" s="139"/>
      <c r="CY802" s="143"/>
      <c r="CZ802" s="143"/>
      <c r="DA802" s="151"/>
      <c r="DB802" s="164"/>
      <c r="DC802" s="151"/>
      <c r="DZ802" s="211"/>
      <c r="EA802" s="139"/>
    </row>
    <row r="803" spans="1:131" x14ac:dyDescent="0.3">
      <c r="A803" s="196"/>
      <c r="B803" s="145"/>
      <c r="C803" s="181"/>
      <c r="D803" s="107"/>
      <c r="E803" s="145"/>
      <c r="F803" s="145"/>
      <c r="G803" s="98"/>
      <c r="H803" s="104"/>
      <c r="I803" s="145"/>
      <c r="J803" s="98"/>
      <c r="K803" s="98"/>
      <c r="L803" s="145"/>
      <c r="M803" s="145"/>
      <c r="N803" s="145"/>
      <c r="O803" s="122"/>
      <c r="P803" s="104"/>
      <c r="Q803" s="150"/>
      <c r="R803" s="141"/>
      <c r="S803" s="104"/>
      <c r="T803" s="141"/>
      <c r="U803" s="141"/>
      <c r="V803" s="104"/>
      <c r="W803" s="141"/>
      <c r="X803" s="141"/>
      <c r="Y803" s="104"/>
      <c r="Z803" s="141"/>
      <c r="AA803" s="141"/>
      <c r="AB803" s="104"/>
      <c r="AC803" s="141"/>
      <c r="AD803" s="141"/>
      <c r="AE803" s="102"/>
      <c r="AF803" s="141"/>
      <c r="AG803" s="141"/>
      <c r="BI803" s="143"/>
      <c r="BJ803" s="139"/>
      <c r="BK803" s="143"/>
      <c r="BL803" s="122"/>
      <c r="BM803" s="141"/>
      <c r="BN803" s="156"/>
      <c r="BO803" s="139"/>
      <c r="BP803" s="141"/>
      <c r="BQ803" s="153"/>
      <c r="CS803" s="147"/>
      <c r="CT803" s="149"/>
      <c r="CU803" s="139"/>
      <c r="CV803" s="139"/>
      <c r="CY803" s="143"/>
      <c r="CZ803" s="143"/>
      <c r="DA803" s="151"/>
      <c r="DB803" s="164"/>
      <c r="DC803" s="151"/>
      <c r="DZ803" s="211"/>
      <c r="EA803" s="160"/>
    </row>
    <row r="804" spans="1:131" x14ac:dyDescent="0.3">
      <c r="A804" s="196"/>
      <c r="B804" s="145"/>
      <c r="C804" s="183"/>
      <c r="D804" s="107"/>
      <c r="E804" s="145"/>
      <c r="F804" s="145"/>
      <c r="G804" s="98"/>
      <c r="H804" s="104"/>
      <c r="I804" s="145"/>
      <c r="J804" s="98"/>
      <c r="K804" s="98"/>
      <c r="L804" s="145"/>
      <c r="M804" s="145"/>
      <c r="N804" s="145"/>
      <c r="O804" s="122"/>
      <c r="P804" s="104"/>
      <c r="Q804" s="150"/>
      <c r="R804" s="141"/>
      <c r="S804" s="104"/>
      <c r="T804" s="141"/>
      <c r="U804" s="141"/>
      <c r="V804" s="104"/>
      <c r="W804" s="141"/>
      <c r="X804" s="141"/>
      <c r="Y804" s="104"/>
      <c r="Z804" s="141"/>
      <c r="AA804" s="141"/>
      <c r="AB804" s="104"/>
      <c r="AC804" s="141"/>
      <c r="AD804" s="141"/>
      <c r="AE804" s="102"/>
      <c r="AF804" s="141"/>
      <c r="AG804" s="141"/>
      <c r="BI804" s="143"/>
      <c r="BJ804" s="139"/>
      <c r="BK804" s="143"/>
      <c r="BL804" s="122"/>
      <c r="BM804" s="141"/>
      <c r="BN804" s="156"/>
      <c r="BO804" s="139"/>
      <c r="BP804" s="141"/>
      <c r="BQ804" s="153"/>
      <c r="CS804" s="147"/>
      <c r="CT804" s="100"/>
      <c r="CU804" s="139"/>
      <c r="CV804" s="139"/>
      <c r="CY804" s="143"/>
      <c r="CZ804" s="143"/>
      <c r="DA804" s="151"/>
      <c r="DB804" s="164"/>
      <c r="DC804" s="151"/>
      <c r="DZ804" s="211"/>
      <c r="EA804" s="160"/>
    </row>
    <row r="805" spans="1:131" x14ac:dyDescent="0.3">
      <c r="A805" s="145"/>
      <c r="B805" s="145"/>
      <c r="C805" s="181"/>
      <c r="D805" s="145"/>
      <c r="E805" s="145"/>
      <c r="F805" s="145"/>
      <c r="G805" s="98"/>
      <c r="H805" s="104"/>
      <c r="I805" s="145"/>
      <c r="J805" s="98"/>
      <c r="K805" s="98"/>
      <c r="L805" s="145"/>
      <c r="M805" s="145"/>
      <c r="N805" s="145"/>
      <c r="O805" s="122"/>
      <c r="P805" s="104"/>
      <c r="Q805" s="150"/>
      <c r="R805" s="141"/>
      <c r="S805" s="104"/>
      <c r="T805" s="141"/>
      <c r="U805" s="141"/>
      <c r="V805" s="104"/>
      <c r="W805" s="141"/>
      <c r="X805" s="141"/>
      <c r="Y805" s="104"/>
      <c r="Z805" s="141"/>
      <c r="AA805" s="141"/>
      <c r="AB805" s="104"/>
      <c r="AC805" s="141"/>
      <c r="AD805" s="141"/>
      <c r="AE805" s="102"/>
      <c r="AF805" s="141"/>
      <c r="AG805" s="141"/>
      <c r="BI805" s="143"/>
      <c r="BJ805" s="139"/>
      <c r="BK805" s="143"/>
      <c r="BL805" s="122"/>
      <c r="BM805" s="141"/>
      <c r="BN805" s="156"/>
      <c r="BO805" s="139"/>
      <c r="BP805" s="141"/>
      <c r="BQ805" s="153"/>
      <c r="CS805" s="147"/>
      <c r="CT805" s="99"/>
      <c r="CU805" s="139"/>
      <c r="CV805" s="139"/>
      <c r="CY805" s="143"/>
      <c r="CZ805" s="143"/>
      <c r="DA805" s="151"/>
      <c r="DB805" s="164"/>
      <c r="DC805" s="151"/>
      <c r="DZ805" s="211"/>
      <c r="EA805" s="160"/>
    </row>
    <row r="806" spans="1:131" x14ac:dyDescent="0.3">
      <c r="A806" s="180"/>
      <c r="B806" s="145"/>
      <c r="C806" s="181"/>
      <c r="D806" s="145"/>
      <c r="E806" s="145"/>
      <c r="F806" s="145"/>
      <c r="G806" s="98"/>
      <c r="H806" s="104"/>
      <c r="I806" s="145"/>
      <c r="J806" s="98"/>
      <c r="K806" s="98"/>
      <c r="L806" s="145"/>
      <c r="M806" s="145"/>
      <c r="N806" s="145"/>
      <c r="O806" s="122"/>
      <c r="P806" s="104"/>
      <c r="Q806" s="150"/>
      <c r="R806" s="141"/>
      <c r="S806" s="104"/>
      <c r="T806" s="141"/>
      <c r="U806" s="141"/>
      <c r="V806" s="104"/>
      <c r="W806" s="141"/>
      <c r="X806" s="141"/>
      <c r="Y806" s="104"/>
      <c r="Z806" s="141"/>
      <c r="AA806" s="141"/>
      <c r="AB806" s="104"/>
      <c r="AC806" s="141"/>
      <c r="AD806" s="141"/>
      <c r="AE806" s="102"/>
      <c r="AF806" s="141"/>
      <c r="AG806" s="141"/>
      <c r="BI806" s="143"/>
      <c r="BJ806" s="139"/>
      <c r="BK806" s="143"/>
      <c r="BL806" s="122"/>
      <c r="BM806" s="141"/>
      <c r="BN806" s="156"/>
      <c r="BO806" s="139"/>
      <c r="BP806" s="141"/>
      <c r="BQ806" s="153"/>
      <c r="CS806" s="147"/>
      <c r="CT806" s="140"/>
      <c r="CU806" s="139"/>
      <c r="CV806" s="139"/>
      <c r="CY806" s="143"/>
      <c r="CZ806" s="143"/>
      <c r="DA806" s="151"/>
      <c r="DB806" s="164"/>
      <c r="DC806" s="151"/>
      <c r="DZ806" s="211"/>
      <c r="EA806" s="160"/>
    </row>
    <row r="807" spans="1:131" x14ac:dyDescent="0.3">
      <c r="A807" s="145"/>
      <c r="B807" s="145"/>
      <c r="C807" s="181"/>
      <c r="D807" s="145"/>
      <c r="E807" s="145"/>
      <c r="F807" s="145"/>
      <c r="G807" s="98"/>
      <c r="H807" s="104"/>
      <c r="I807" s="145"/>
      <c r="J807" s="98"/>
      <c r="K807" s="98"/>
      <c r="L807" s="145"/>
      <c r="M807" s="145"/>
      <c r="N807" s="145"/>
      <c r="O807" s="122"/>
      <c r="P807" s="104"/>
      <c r="Q807" s="150"/>
      <c r="R807" s="141"/>
      <c r="S807" s="104"/>
      <c r="T807" s="141"/>
      <c r="U807" s="141"/>
      <c r="V807" s="104"/>
      <c r="W807" s="141"/>
      <c r="X807" s="141"/>
      <c r="Y807" s="104"/>
      <c r="Z807" s="141"/>
      <c r="AA807" s="141"/>
      <c r="AB807" s="104"/>
      <c r="AC807" s="141"/>
      <c r="AD807" s="141"/>
      <c r="AE807" s="102"/>
      <c r="AF807" s="141"/>
      <c r="AG807" s="141"/>
      <c r="BI807" s="143"/>
      <c r="BJ807" s="139"/>
      <c r="BK807" s="143"/>
      <c r="BL807" s="122"/>
      <c r="BM807" s="141"/>
      <c r="BN807" s="156"/>
      <c r="BO807" s="139"/>
      <c r="BP807" s="141"/>
      <c r="BQ807" s="153"/>
      <c r="CS807" s="147"/>
      <c r="CT807" s="99"/>
      <c r="CU807" s="139"/>
      <c r="CV807" s="139"/>
      <c r="CY807" s="143"/>
      <c r="CZ807" s="143"/>
      <c r="DA807" s="151"/>
      <c r="DB807" s="164"/>
      <c r="DC807" s="151"/>
      <c r="DZ807" s="211"/>
      <c r="EA807" s="160"/>
    </row>
    <row r="808" spans="1:131" x14ac:dyDescent="0.3">
      <c r="A808" s="145"/>
      <c r="B808" s="145"/>
      <c r="C808" s="181"/>
      <c r="D808" s="145"/>
      <c r="E808" s="145"/>
      <c r="F808" s="145"/>
      <c r="G808" s="98"/>
      <c r="H808" s="104"/>
      <c r="I808" s="145"/>
      <c r="J808" s="98"/>
      <c r="K808" s="98"/>
      <c r="L808" s="145"/>
      <c r="M808" s="145"/>
      <c r="N808" s="145"/>
      <c r="O808" s="122"/>
      <c r="P808" s="104"/>
      <c r="Q808" s="150"/>
      <c r="R808" s="141"/>
      <c r="S808" s="104"/>
      <c r="T808" s="141"/>
      <c r="U808" s="141"/>
      <c r="V808" s="104"/>
      <c r="W808" s="141"/>
      <c r="X808" s="141"/>
      <c r="Y808" s="104"/>
      <c r="Z808" s="141"/>
      <c r="AA808" s="141"/>
      <c r="AB808" s="104"/>
      <c r="AC808" s="141"/>
      <c r="AD808" s="141"/>
      <c r="AE808" s="102"/>
      <c r="AF808" s="141"/>
      <c r="AG808" s="141"/>
      <c r="BI808" s="143"/>
      <c r="BJ808" s="139"/>
      <c r="BK808" s="143"/>
      <c r="BL808" s="122"/>
      <c r="BM808" s="141"/>
      <c r="BN808" s="156"/>
      <c r="BO808" s="139"/>
      <c r="BP808" s="141"/>
      <c r="BQ808" s="153"/>
      <c r="CS808" s="147"/>
      <c r="CT808" s="149"/>
      <c r="CU808" s="139"/>
      <c r="CV808" s="139"/>
      <c r="CY808" s="143"/>
      <c r="CZ808" s="143"/>
      <c r="DA808" s="151"/>
      <c r="DB808" s="164"/>
      <c r="DC808" s="151"/>
      <c r="DZ808" s="211"/>
      <c r="EA808" s="160"/>
    </row>
    <row r="809" spans="1:131" x14ac:dyDescent="0.3">
      <c r="A809" s="180"/>
      <c r="B809" s="145"/>
      <c r="C809" s="181"/>
      <c r="D809" s="145"/>
      <c r="E809" s="145"/>
      <c r="F809" s="145"/>
      <c r="G809" s="98"/>
      <c r="H809" s="104"/>
      <c r="I809" s="145"/>
      <c r="J809" s="98"/>
      <c r="K809" s="98"/>
      <c r="L809" s="145"/>
      <c r="M809" s="145"/>
      <c r="N809" s="145"/>
      <c r="O809" s="122"/>
      <c r="P809" s="104"/>
      <c r="Q809" s="150"/>
      <c r="R809" s="141"/>
      <c r="S809" s="104"/>
      <c r="T809" s="141"/>
      <c r="U809" s="141"/>
      <c r="V809" s="104"/>
      <c r="W809" s="141"/>
      <c r="X809" s="141"/>
      <c r="Y809" s="104"/>
      <c r="Z809" s="141"/>
      <c r="AA809" s="141"/>
      <c r="AB809" s="104"/>
      <c r="AC809" s="141"/>
      <c r="AD809" s="141"/>
      <c r="AE809" s="102"/>
      <c r="AF809" s="141"/>
      <c r="AG809" s="141"/>
      <c r="BI809" s="143"/>
      <c r="BJ809" s="139"/>
      <c r="BK809" s="143"/>
      <c r="BL809" s="122"/>
      <c r="BM809" s="141"/>
      <c r="BN809" s="156"/>
      <c r="BO809" s="139"/>
      <c r="BP809" s="141"/>
      <c r="BQ809" s="153"/>
      <c r="CS809" s="147"/>
      <c r="CT809" s="149"/>
      <c r="CU809" s="139"/>
      <c r="CV809" s="139"/>
      <c r="CY809" s="143"/>
      <c r="CZ809" s="143"/>
      <c r="DA809" s="151"/>
      <c r="DB809" s="164"/>
      <c r="DC809" s="151"/>
      <c r="DZ809" s="211"/>
      <c r="EA809" s="160"/>
    </row>
    <row r="810" spans="1:131" x14ac:dyDescent="0.3">
      <c r="A810" s="180"/>
      <c r="B810" s="145"/>
      <c r="C810" s="181"/>
      <c r="D810" s="145"/>
      <c r="E810" s="145"/>
      <c r="F810" s="145"/>
      <c r="G810" s="98"/>
      <c r="H810" s="104"/>
      <c r="I810" s="145"/>
      <c r="J810" s="98"/>
      <c r="K810" s="98"/>
      <c r="L810" s="145"/>
      <c r="M810" s="145"/>
      <c r="N810" s="145"/>
      <c r="O810" s="122"/>
      <c r="P810" s="104"/>
      <c r="Q810" s="150"/>
      <c r="R810" s="141"/>
      <c r="S810" s="104"/>
      <c r="T810" s="141"/>
      <c r="U810" s="141"/>
      <c r="V810" s="104"/>
      <c r="W810" s="141"/>
      <c r="X810" s="141"/>
      <c r="Y810" s="104"/>
      <c r="Z810" s="141"/>
      <c r="AA810" s="141"/>
      <c r="AB810" s="104"/>
      <c r="AC810" s="141"/>
      <c r="AD810" s="141"/>
      <c r="AE810" s="102"/>
      <c r="AF810" s="141"/>
      <c r="AG810" s="141"/>
      <c r="BI810" s="143"/>
      <c r="BJ810" s="139"/>
      <c r="BK810" s="143"/>
      <c r="BL810" s="122"/>
      <c r="BM810" s="141"/>
      <c r="BN810" s="156"/>
      <c r="BO810" s="139"/>
      <c r="BP810" s="141"/>
      <c r="BQ810" s="153"/>
      <c r="CS810" s="168"/>
      <c r="CT810" s="109"/>
      <c r="CU810" s="139"/>
      <c r="CV810" s="139"/>
      <c r="CY810" s="143"/>
      <c r="CZ810" s="143"/>
      <c r="DA810" s="151"/>
      <c r="DB810" s="164"/>
      <c r="DC810" s="151"/>
      <c r="DZ810" s="211"/>
      <c r="EA810" s="160"/>
    </row>
    <row r="811" spans="1:131" x14ac:dyDescent="0.3">
      <c r="A811" s="145"/>
      <c r="B811" s="145"/>
      <c r="C811" s="181"/>
      <c r="D811" s="145"/>
      <c r="E811" s="145"/>
      <c r="F811" s="107"/>
      <c r="G811" s="98"/>
      <c r="H811" s="104"/>
      <c r="I811" s="145"/>
      <c r="J811" s="98"/>
      <c r="K811" s="98"/>
      <c r="L811" s="145"/>
      <c r="M811" s="145"/>
      <c r="N811" s="145"/>
      <c r="O811" s="122"/>
      <c r="P811" s="104"/>
      <c r="Q811" s="150"/>
      <c r="R811" s="141"/>
      <c r="S811" s="104"/>
      <c r="T811" s="141"/>
      <c r="U811" s="141"/>
      <c r="V811" s="104"/>
      <c r="W811" s="141"/>
      <c r="X811" s="141"/>
      <c r="Y811" s="104"/>
      <c r="Z811" s="141"/>
      <c r="AA811" s="141"/>
      <c r="AB811" s="104"/>
      <c r="AC811" s="141"/>
      <c r="AD811" s="141"/>
      <c r="AE811" s="102"/>
      <c r="AF811" s="141"/>
      <c r="AG811" s="141"/>
      <c r="BI811" s="143"/>
      <c r="BJ811" s="139"/>
      <c r="BK811" s="143"/>
      <c r="BL811" s="122"/>
      <c r="BM811" s="141"/>
      <c r="BN811" s="156"/>
      <c r="BO811" s="139"/>
      <c r="BP811" s="141"/>
      <c r="BQ811" s="153"/>
      <c r="CS811" s="147"/>
      <c r="CT811" s="148"/>
      <c r="CU811" s="139"/>
      <c r="CV811" s="139"/>
      <c r="CY811" s="143"/>
      <c r="CZ811" s="143"/>
      <c r="DA811" s="151"/>
      <c r="DB811" s="164"/>
      <c r="DC811" s="151"/>
      <c r="DZ811" s="211"/>
      <c r="EA811" s="160"/>
    </row>
    <row r="812" spans="1:131" x14ac:dyDescent="0.3">
      <c r="A812" s="180"/>
      <c r="B812" s="145"/>
      <c r="C812" s="181"/>
      <c r="D812" s="145"/>
      <c r="E812" s="145"/>
      <c r="F812" s="145"/>
      <c r="G812" s="98"/>
      <c r="H812" s="104"/>
      <c r="I812" s="145"/>
      <c r="J812" s="98"/>
      <c r="K812" s="98"/>
      <c r="L812" s="145"/>
      <c r="M812" s="145"/>
      <c r="N812" s="145"/>
      <c r="O812" s="122"/>
      <c r="P812" s="104"/>
      <c r="Q812" s="150"/>
      <c r="R812" s="141"/>
      <c r="S812" s="104"/>
      <c r="T812" s="141"/>
      <c r="U812" s="141"/>
      <c r="V812" s="104"/>
      <c r="W812" s="141"/>
      <c r="X812" s="141"/>
      <c r="Y812" s="104"/>
      <c r="Z812" s="141"/>
      <c r="AA812" s="141"/>
      <c r="AB812" s="104"/>
      <c r="AC812" s="141"/>
      <c r="AD812" s="141"/>
      <c r="AE812" s="102"/>
      <c r="AF812" s="141"/>
      <c r="AG812" s="141"/>
      <c r="BI812" s="143"/>
      <c r="BJ812" s="139"/>
      <c r="BK812" s="143"/>
      <c r="BL812" s="122"/>
      <c r="BM812" s="141"/>
      <c r="BN812" s="156"/>
      <c r="BO812" s="139"/>
      <c r="BP812" s="141"/>
      <c r="BQ812" s="153"/>
      <c r="CS812" s="147"/>
      <c r="CT812" s="149"/>
      <c r="CU812" s="139"/>
      <c r="CV812" s="139"/>
      <c r="CY812" s="143"/>
      <c r="CZ812" s="143"/>
      <c r="DA812" s="151"/>
      <c r="DB812" s="164"/>
      <c r="DC812" s="151"/>
      <c r="DZ812" s="211"/>
      <c r="EA812" s="160"/>
    </row>
    <row r="813" spans="1:131" x14ac:dyDescent="0.3">
      <c r="A813" s="145"/>
      <c r="B813" s="145"/>
      <c r="C813" s="181"/>
      <c r="D813" s="145"/>
      <c r="E813" s="145"/>
      <c r="F813" s="145"/>
      <c r="G813" s="98"/>
      <c r="H813" s="104"/>
      <c r="I813" s="145"/>
      <c r="J813" s="98"/>
      <c r="K813" s="98"/>
      <c r="L813" s="145"/>
      <c r="M813" s="145"/>
      <c r="N813" s="145"/>
      <c r="O813" s="122"/>
      <c r="P813" s="104"/>
      <c r="Q813" s="150"/>
      <c r="R813" s="141"/>
      <c r="S813" s="104"/>
      <c r="T813" s="141"/>
      <c r="U813" s="141"/>
      <c r="V813" s="104"/>
      <c r="W813" s="141"/>
      <c r="X813" s="141"/>
      <c r="Y813" s="104"/>
      <c r="Z813" s="141"/>
      <c r="AA813" s="141"/>
      <c r="AB813" s="104"/>
      <c r="AC813" s="141"/>
      <c r="AD813" s="141"/>
      <c r="AE813" s="102"/>
      <c r="AF813" s="141"/>
      <c r="AG813" s="141"/>
      <c r="BI813" s="143"/>
      <c r="BJ813" s="139"/>
      <c r="BK813" s="143"/>
      <c r="BL813" s="122"/>
      <c r="BM813" s="141"/>
      <c r="BN813" s="156"/>
      <c r="BO813" s="139"/>
      <c r="BP813" s="141"/>
      <c r="BQ813" s="153"/>
      <c r="CS813" s="147"/>
      <c r="CT813" s="149"/>
      <c r="CU813" s="139"/>
      <c r="CV813" s="139"/>
      <c r="CY813" s="143"/>
      <c r="CZ813" s="143"/>
      <c r="DA813" s="151"/>
      <c r="DB813" s="164"/>
      <c r="DC813" s="151"/>
      <c r="DZ813" s="211"/>
      <c r="EA813" s="160"/>
    </row>
    <row r="814" spans="1:131" x14ac:dyDescent="0.3">
      <c r="A814" s="145"/>
      <c r="B814" s="145"/>
      <c r="C814" s="181"/>
      <c r="D814" s="145"/>
      <c r="E814" s="145"/>
      <c r="F814" s="145"/>
      <c r="G814" s="98"/>
      <c r="H814" s="104"/>
      <c r="I814" s="145"/>
      <c r="J814" s="98"/>
      <c r="K814" s="98"/>
      <c r="L814" s="145"/>
      <c r="M814" s="145"/>
      <c r="N814" s="145"/>
      <c r="O814" s="122"/>
      <c r="P814" s="104"/>
      <c r="Q814" s="150"/>
      <c r="R814" s="141"/>
      <c r="S814" s="104"/>
      <c r="T814" s="141"/>
      <c r="U814" s="141"/>
      <c r="V814" s="104"/>
      <c r="W814" s="141"/>
      <c r="X814" s="141"/>
      <c r="Y814" s="104"/>
      <c r="Z814" s="141"/>
      <c r="AA814" s="141"/>
      <c r="AB814" s="104"/>
      <c r="AC814" s="141"/>
      <c r="AD814" s="141"/>
      <c r="AE814" s="102"/>
      <c r="AF814" s="141"/>
      <c r="AG814" s="141"/>
      <c r="BI814" s="143"/>
      <c r="BJ814" s="139"/>
      <c r="BK814" s="143"/>
      <c r="BL814" s="122"/>
      <c r="BM814" s="141"/>
      <c r="BN814" s="156"/>
      <c r="BO814" s="139"/>
      <c r="BP814" s="141"/>
      <c r="BQ814" s="153"/>
      <c r="CS814" s="147"/>
      <c r="CT814" s="100"/>
      <c r="CU814" s="139"/>
      <c r="CV814" s="139"/>
      <c r="CY814" s="143"/>
      <c r="CZ814" s="143"/>
      <c r="DA814" s="151"/>
      <c r="DB814" s="164"/>
      <c r="DC814" s="151"/>
      <c r="DZ814" s="211"/>
      <c r="EA814" s="160"/>
    </row>
    <row r="815" spans="1:131" x14ac:dyDescent="0.3">
      <c r="A815" s="180"/>
      <c r="B815" s="145"/>
      <c r="C815" s="181"/>
      <c r="D815" s="145"/>
      <c r="E815" s="145"/>
      <c r="F815" s="145"/>
      <c r="G815" s="98"/>
      <c r="H815" s="104"/>
      <c r="I815" s="145"/>
      <c r="J815" s="98"/>
      <c r="K815" s="98"/>
      <c r="L815" s="145"/>
      <c r="M815" s="145"/>
      <c r="N815" s="145"/>
      <c r="O815" s="122"/>
      <c r="P815" s="104"/>
      <c r="Q815" s="150"/>
      <c r="R815" s="141"/>
      <c r="S815" s="104"/>
      <c r="T815" s="141"/>
      <c r="U815" s="141"/>
      <c r="V815" s="104"/>
      <c r="W815" s="141"/>
      <c r="X815" s="141"/>
      <c r="Y815" s="104"/>
      <c r="Z815" s="141"/>
      <c r="AA815" s="141"/>
      <c r="AB815" s="104"/>
      <c r="AC815" s="141"/>
      <c r="AD815" s="141"/>
      <c r="AE815" s="102"/>
      <c r="AF815" s="141"/>
      <c r="AG815" s="141"/>
      <c r="BI815" s="143"/>
      <c r="BJ815" s="139"/>
      <c r="BK815" s="143"/>
      <c r="BL815" s="122"/>
      <c r="BM815" s="141"/>
      <c r="BN815" s="156"/>
      <c r="BO815" s="139"/>
      <c r="BP815" s="141"/>
      <c r="BQ815" s="153"/>
      <c r="CS815" s="147"/>
      <c r="CT815" s="148"/>
      <c r="CU815" s="139"/>
      <c r="CV815" s="139"/>
      <c r="CY815" s="143"/>
      <c r="CZ815" s="143"/>
      <c r="DA815" s="151"/>
      <c r="DB815" s="164"/>
      <c r="DC815" s="151"/>
      <c r="DZ815" s="211"/>
      <c r="EA815" s="139"/>
    </row>
    <row r="816" spans="1:131" x14ac:dyDescent="0.3">
      <c r="A816" s="145"/>
      <c r="B816" s="145"/>
      <c r="C816" s="181"/>
      <c r="D816" s="107"/>
      <c r="E816" s="145"/>
      <c r="F816" s="145"/>
      <c r="G816" s="98"/>
      <c r="H816" s="104"/>
      <c r="I816" s="145"/>
      <c r="J816" s="98"/>
      <c r="K816" s="98"/>
      <c r="L816" s="145"/>
      <c r="M816" s="145"/>
      <c r="N816" s="145"/>
      <c r="O816" s="122"/>
      <c r="P816" s="104"/>
      <c r="Q816" s="150"/>
      <c r="R816" s="141"/>
      <c r="S816" s="104"/>
      <c r="T816" s="141"/>
      <c r="U816" s="141"/>
      <c r="V816" s="104"/>
      <c r="W816" s="141"/>
      <c r="X816" s="141"/>
      <c r="Y816" s="104"/>
      <c r="Z816" s="141"/>
      <c r="AA816" s="141"/>
      <c r="AB816" s="104"/>
      <c r="AC816" s="141"/>
      <c r="AD816" s="141"/>
      <c r="AE816" s="102"/>
      <c r="AF816" s="141"/>
      <c r="AG816" s="141"/>
      <c r="BI816" s="143"/>
      <c r="BJ816" s="139"/>
      <c r="BK816" s="143"/>
      <c r="BL816" s="122"/>
      <c r="BM816" s="141"/>
      <c r="BN816" s="156"/>
      <c r="BO816" s="139"/>
      <c r="BP816" s="141"/>
      <c r="BQ816" s="153"/>
      <c r="CS816" s="147"/>
      <c r="CT816" s="148"/>
      <c r="CU816" s="139"/>
      <c r="CV816" s="139"/>
      <c r="CY816" s="143"/>
      <c r="CZ816" s="143"/>
      <c r="DA816" s="151"/>
      <c r="DB816" s="164"/>
      <c r="DC816" s="151"/>
      <c r="DZ816" s="211"/>
      <c r="EA816" s="139"/>
    </row>
    <row r="817" spans="1:131" x14ac:dyDescent="0.3">
      <c r="A817" s="180"/>
      <c r="B817" s="145"/>
      <c r="C817" s="183"/>
      <c r="D817" s="107"/>
      <c r="E817" s="145"/>
      <c r="F817" s="145"/>
      <c r="G817" s="98"/>
      <c r="H817" s="104"/>
      <c r="I817" s="145"/>
      <c r="J817" s="98"/>
      <c r="K817" s="98"/>
      <c r="L817" s="145"/>
      <c r="M817" s="145"/>
      <c r="N817" s="145"/>
      <c r="O817" s="122"/>
      <c r="P817" s="104"/>
      <c r="Q817" s="150"/>
      <c r="R817" s="141"/>
      <c r="S817" s="104"/>
      <c r="T817" s="141"/>
      <c r="U817" s="141"/>
      <c r="V817" s="104"/>
      <c r="W817" s="141"/>
      <c r="X817" s="141"/>
      <c r="Y817" s="104"/>
      <c r="Z817" s="141"/>
      <c r="AA817" s="141"/>
      <c r="AB817" s="104"/>
      <c r="AC817" s="141"/>
      <c r="AD817" s="141"/>
      <c r="AE817" s="102"/>
      <c r="AF817" s="141"/>
      <c r="AG817" s="141"/>
      <c r="BI817" s="143"/>
      <c r="BJ817" s="139"/>
      <c r="BK817" s="143"/>
      <c r="BL817" s="122"/>
      <c r="BM817" s="141"/>
      <c r="BN817" s="156"/>
      <c r="BO817" s="139"/>
      <c r="BP817" s="141"/>
      <c r="BQ817" s="153"/>
      <c r="CS817" s="147"/>
      <c r="CT817" s="100"/>
      <c r="CU817" s="139"/>
      <c r="CV817" s="139"/>
      <c r="CY817" s="143"/>
      <c r="CZ817" s="143"/>
      <c r="DA817" s="151"/>
      <c r="DB817" s="164"/>
      <c r="DC817" s="151"/>
      <c r="DZ817" s="211"/>
      <c r="EA817" s="139"/>
    </row>
    <row r="818" spans="1:131" x14ac:dyDescent="0.3">
      <c r="A818" s="180"/>
      <c r="B818" s="145"/>
      <c r="C818" s="183"/>
      <c r="D818" s="107"/>
      <c r="E818" s="145"/>
      <c r="F818" s="145"/>
      <c r="G818" s="98"/>
      <c r="H818" s="104"/>
      <c r="I818" s="145"/>
      <c r="J818" s="98"/>
      <c r="K818" s="98"/>
      <c r="L818" s="145"/>
      <c r="M818" s="145"/>
      <c r="N818" s="145"/>
      <c r="O818" s="122"/>
      <c r="P818" s="104"/>
      <c r="Q818" s="150"/>
      <c r="R818" s="141"/>
      <c r="S818" s="104"/>
      <c r="T818" s="141"/>
      <c r="U818" s="141"/>
      <c r="V818" s="104"/>
      <c r="W818" s="141"/>
      <c r="X818" s="141"/>
      <c r="Y818" s="104"/>
      <c r="Z818" s="141"/>
      <c r="AA818" s="141"/>
      <c r="AB818" s="104"/>
      <c r="AC818" s="141"/>
      <c r="AD818" s="141"/>
      <c r="AE818" s="102"/>
      <c r="AF818" s="141"/>
      <c r="AG818" s="141"/>
      <c r="BI818" s="143"/>
      <c r="BJ818" s="139"/>
      <c r="BK818" s="143"/>
      <c r="BL818" s="122"/>
      <c r="BM818" s="141"/>
      <c r="BN818" s="156"/>
      <c r="BO818" s="139"/>
      <c r="BP818" s="141"/>
      <c r="BQ818" s="153"/>
      <c r="CS818" s="147"/>
      <c r="CT818" s="149"/>
      <c r="CU818" s="139"/>
      <c r="CV818" s="139"/>
      <c r="CY818" s="143"/>
      <c r="CZ818" s="143"/>
      <c r="DA818" s="151"/>
      <c r="DB818" s="164"/>
      <c r="DC818" s="151"/>
      <c r="DZ818" s="211"/>
      <c r="EA818" s="139"/>
    </row>
    <row r="819" spans="1:131" x14ac:dyDescent="0.3">
      <c r="A819" s="182"/>
      <c r="B819" s="145"/>
      <c r="C819" s="183"/>
      <c r="D819" s="107"/>
      <c r="E819" s="145"/>
      <c r="F819" s="145"/>
      <c r="G819" s="98"/>
      <c r="H819" s="104"/>
      <c r="I819" s="145"/>
      <c r="J819" s="98"/>
      <c r="K819" s="98"/>
      <c r="L819" s="145"/>
      <c r="M819" s="145"/>
      <c r="N819" s="145"/>
      <c r="O819" s="122"/>
      <c r="P819" s="104"/>
      <c r="Q819" s="150"/>
      <c r="R819" s="141"/>
      <c r="S819" s="104"/>
      <c r="T819" s="141"/>
      <c r="U819" s="141"/>
      <c r="V819" s="104"/>
      <c r="W819" s="141"/>
      <c r="X819" s="141"/>
      <c r="Y819" s="104"/>
      <c r="Z819" s="141"/>
      <c r="AA819" s="141"/>
      <c r="AB819" s="104"/>
      <c r="AC819" s="141"/>
      <c r="AD819" s="141"/>
      <c r="AE819" s="102"/>
      <c r="AF819" s="141"/>
      <c r="AG819" s="141"/>
      <c r="BI819" s="143"/>
      <c r="BJ819" s="139"/>
      <c r="BK819" s="143"/>
      <c r="BL819" s="122"/>
      <c r="BM819" s="141"/>
      <c r="BN819" s="156"/>
      <c r="BO819" s="139"/>
      <c r="BP819" s="141"/>
      <c r="BQ819" s="153"/>
      <c r="CS819" s="147"/>
      <c r="CT819" s="100"/>
      <c r="CU819" s="139"/>
      <c r="CV819" s="139"/>
      <c r="CY819" s="143"/>
      <c r="CZ819" s="143"/>
      <c r="DA819" s="151"/>
      <c r="DB819" s="164"/>
      <c r="DC819" s="151"/>
      <c r="DZ819" s="211"/>
      <c r="EA819" s="139"/>
    </row>
    <row r="820" spans="1:131" x14ac:dyDescent="0.3">
      <c r="A820" s="145"/>
      <c r="B820" s="145"/>
      <c r="C820" s="181"/>
      <c r="D820" s="145"/>
      <c r="E820" s="145"/>
      <c r="F820" s="145"/>
      <c r="G820" s="98"/>
      <c r="H820" s="104"/>
      <c r="I820" s="145"/>
      <c r="J820" s="98"/>
      <c r="K820" s="98"/>
      <c r="L820" s="145"/>
      <c r="M820" s="145"/>
      <c r="N820" s="145"/>
      <c r="O820" s="122"/>
      <c r="P820" s="104"/>
      <c r="Q820" s="150"/>
      <c r="R820" s="141"/>
      <c r="S820" s="104"/>
      <c r="T820" s="141"/>
      <c r="U820" s="141"/>
      <c r="V820" s="104"/>
      <c r="W820" s="141"/>
      <c r="X820" s="141"/>
      <c r="Y820" s="104"/>
      <c r="Z820" s="141"/>
      <c r="AA820" s="141"/>
      <c r="AB820" s="104"/>
      <c r="AC820" s="141"/>
      <c r="AD820" s="141"/>
      <c r="AE820" s="102"/>
      <c r="AF820" s="141"/>
      <c r="AG820" s="141"/>
      <c r="BI820" s="143"/>
      <c r="BJ820" s="139"/>
      <c r="BK820" s="143"/>
      <c r="BL820" s="122"/>
      <c r="BM820" s="141"/>
      <c r="BN820" s="156"/>
      <c r="BO820" s="139"/>
      <c r="BP820" s="141"/>
      <c r="BQ820" s="153"/>
      <c r="CS820" s="147"/>
      <c r="CT820" s="149"/>
      <c r="CU820" s="139"/>
      <c r="CV820" s="139"/>
      <c r="CY820" s="143"/>
      <c r="CZ820" s="143"/>
      <c r="DA820" s="151"/>
      <c r="DB820" s="164"/>
      <c r="DC820" s="151"/>
      <c r="DZ820" s="211"/>
      <c r="EA820" s="139"/>
    </row>
    <row r="821" spans="1:131" x14ac:dyDescent="0.3">
      <c r="A821" s="145"/>
      <c r="B821" s="145"/>
      <c r="C821" s="183"/>
      <c r="D821" s="107"/>
      <c r="E821" s="145"/>
      <c r="F821" s="145"/>
      <c r="G821" s="98"/>
      <c r="H821" s="104"/>
      <c r="I821" s="145"/>
      <c r="J821" s="98"/>
      <c r="K821" s="98"/>
      <c r="L821" s="145"/>
      <c r="M821" s="145"/>
      <c r="N821" s="145"/>
      <c r="O821" s="122"/>
      <c r="P821" s="104"/>
      <c r="Q821" s="150"/>
      <c r="R821" s="141"/>
      <c r="S821" s="104"/>
      <c r="T821" s="141"/>
      <c r="U821" s="141"/>
      <c r="V821" s="104"/>
      <c r="W821" s="141"/>
      <c r="X821" s="141"/>
      <c r="Y821" s="104"/>
      <c r="Z821" s="141"/>
      <c r="AA821" s="141"/>
      <c r="AB821" s="104"/>
      <c r="AC821" s="141"/>
      <c r="AD821" s="141"/>
      <c r="AE821" s="102"/>
      <c r="AF821" s="141"/>
      <c r="AG821" s="141"/>
      <c r="BI821" s="143"/>
      <c r="BJ821" s="139"/>
      <c r="BK821" s="143"/>
      <c r="BL821" s="122"/>
      <c r="BM821" s="141"/>
      <c r="BN821" s="156"/>
      <c r="BO821" s="139"/>
      <c r="BP821" s="141"/>
      <c r="BQ821" s="153"/>
      <c r="CS821" s="147"/>
      <c r="CT821" s="148"/>
      <c r="CU821" s="139"/>
      <c r="CV821" s="139"/>
      <c r="CY821" s="143"/>
      <c r="CZ821" s="143"/>
      <c r="DA821" s="151"/>
      <c r="DB821" s="164"/>
      <c r="DC821" s="151"/>
      <c r="DZ821" s="211"/>
      <c r="EA821" s="139"/>
    </row>
    <row r="822" spans="1:131" x14ac:dyDescent="0.3">
      <c r="A822" s="145"/>
      <c r="B822" s="145"/>
      <c r="C822" s="181"/>
      <c r="D822" s="145"/>
      <c r="E822" s="145"/>
      <c r="F822" s="145"/>
      <c r="G822" s="98"/>
      <c r="H822" s="104"/>
      <c r="I822" s="145"/>
      <c r="J822" s="98"/>
      <c r="K822" s="98"/>
      <c r="L822" s="145"/>
      <c r="M822" s="145"/>
      <c r="N822" s="145"/>
      <c r="O822" s="122"/>
      <c r="P822" s="104"/>
      <c r="Q822" s="150"/>
      <c r="R822" s="141"/>
      <c r="S822" s="104"/>
      <c r="T822" s="141"/>
      <c r="U822" s="141"/>
      <c r="V822" s="104"/>
      <c r="W822" s="141"/>
      <c r="X822" s="141"/>
      <c r="Y822" s="104"/>
      <c r="Z822" s="141"/>
      <c r="AA822" s="141"/>
      <c r="AB822" s="104"/>
      <c r="AC822" s="141"/>
      <c r="AD822" s="141"/>
      <c r="AE822" s="102"/>
      <c r="AF822" s="141"/>
      <c r="AG822" s="141"/>
      <c r="BI822" s="143"/>
      <c r="BJ822" s="139"/>
      <c r="BK822" s="143"/>
      <c r="BL822" s="122"/>
      <c r="BM822" s="141"/>
      <c r="BN822" s="156"/>
      <c r="BO822" s="139"/>
      <c r="BP822" s="141"/>
      <c r="BQ822" s="153"/>
      <c r="CS822" s="147"/>
      <c r="CT822" s="148"/>
      <c r="CU822" s="139"/>
      <c r="CV822" s="139"/>
      <c r="CY822" s="167"/>
      <c r="CZ822" s="167"/>
      <c r="DA822" s="151"/>
      <c r="DB822" s="164"/>
      <c r="DC822" s="151"/>
      <c r="DZ822" s="211"/>
      <c r="EA822" s="139"/>
    </row>
    <row r="823" spans="1:131" x14ac:dyDescent="0.3">
      <c r="A823" s="180"/>
      <c r="B823" s="145"/>
      <c r="C823" s="183"/>
      <c r="D823" s="107"/>
      <c r="E823" s="145"/>
      <c r="F823" s="145"/>
      <c r="G823" s="98"/>
      <c r="H823" s="104"/>
      <c r="I823" s="145"/>
      <c r="J823" s="98"/>
      <c r="K823" s="98"/>
      <c r="L823" s="145"/>
      <c r="M823" s="145"/>
      <c r="N823" s="145"/>
      <c r="O823" s="122"/>
      <c r="P823" s="104"/>
      <c r="Q823" s="150"/>
      <c r="R823" s="141"/>
      <c r="S823" s="104"/>
      <c r="T823" s="141"/>
      <c r="U823" s="141"/>
      <c r="V823" s="104"/>
      <c r="W823" s="141"/>
      <c r="X823" s="141"/>
      <c r="Y823" s="104"/>
      <c r="Z823" s="141"/>
      <c r="AA823" s="141"/>
      <c r="AB823" s="104"/>
      <c r="AC823" s="141"/>
      <c r="AD823" s="141"/>
      <c r="AE823" s="102"/>
      <c r="AF823" s="141"/>
      <c r="AG823" s="141"/>
      <c r="BI823" s="143"/>
      <c r="BJ823" s="139"/>
      <c r="BK823" s="143"/>
      <c r="BL823" s="122"/>
      <c r="BM823" s="141"/>
      <c r="BN823" s="156"/>
      <c r="BO823" s="139"/>
      <c r="BP823" s="141"/>
      <c r="BQ823" s="153"/>
      <c r="CS823" s="147"/>
      <c r="CT823" s="149"/>
      <c r="CU823" s="139"/>
      <c r="CV823" s="139"/>
      <c r="CY823" s="143"/>
      <c r="CZ823" s="143"/>
      <c r="DA823" s="151"/>
      <c r="DB823" s="164"/>
      <c r="DC823" s="151"/>
      <c r="DZ823" s="211"/>
      <c r="EA823" s="139"/>
    </row>
    <row r="824" spans="1:131" x14ac:dyDescent="0.3">
      <c r="A824" s="107"/>
      <c r="B824" s="145"/>
      <c r="C824" s="181"/>
      <c r="D824" s="145"/>
      <c r="E824" s="145"/>
      <c r="F824" s="145"/>
      <c r="G824" s="98"/>
      <c r="H824" s="104"/>
      <c r="I824" s="145"/>
      <c r="J824" s="98"/>
      <c r="K824" s="98"/>
      <c r="L824" s="145"/>
      <c r="M824" s="145"/>
      <c r="N824" s="145"/>
      <c r="O824" s="122"/>
      <c r="P824" s="104"/>
      <c r="Q824" s="150"/>
      <c r="R824" s="141"/>
      <c r="S824" s="104"/>
      <c r="T824" s="141"/>
      <c r="U824" s="141"/>
      <c r="V824" s="104"/>
      <c r="W824" s="141"/>
      <c r="X824" s="141"/>
      <c r="Y824" s="104"/>
      <c r="Z824" s="141"/>
      <c r="AA824" s="141"/>
      <c r="AB824" s="104"/>
      <c r="AC824" s="141"/>
      <c r="AD824" s="141"/>
      <c r="AE824" s="102"/>
      <c r="AF824" s="141"/>
      <c r="AG824" s="141"/>
      <c r="BI824" s="143"/>
      <c r="BJ824" s="139"/>
      <c r="BK824" s="143"/>
      <c r="BL824" s="122"/>
      <c r="BM824" s="141"/>
      <c r="BN824" s="156"/>
      <c r="BO824" s="139"/>
      <c r="BP824" s="141"/>
      <c r="BQ824" s="153"/>
      <c r="CS824" s="147"/>
      <c r="CT824" s="218"/>
      <c r="CU824" s="139"/>
      <c r="CV824" s="139"/>
      <c r="CY824" s="157"/>
      <c r="CZ824" s="157"/>
      <c r="DA824" s="151"/>
      <c r="DB824" s="164"/>
      <c r="DC824" s="151"/>
      <c r="DZ824" s="211"/>
      <c r="EA824" s="139"/>
    </row>
    <row r="825" spans="1:131" x14ac:dyDescent="0.3">
      <c r="A825" s="145"/>
      <c r="B825" s="145"/>
      <c r="C825" s="181"/>
      <c r="D825" s="145"/>
      <c r="E825" s="145"/>
      <c r="F825" s="145"/>
      <c r="G825" s="98"/>
      <c r="H825" s="104"/>
      <c r="I825" s="145"/>
      <c r="J825" s="98"/>
      <c r="K825" s="98"/>
      <c r="L825" s="145"/>
      <c r="M825" s="145"/>
      <c r="N825" s="145"/>
      <c r="O825" s="122"/>
      <c r="P825" s="104"/>
      <c r="Q825" s="150"/>
      <c r="R825" s="141"/>
      <c r="S825" s="104"/>
      <c r="T825" s="141"/>
      <c r="U825" s="141"/>
      <c r="V825" s="104"/>
      <c r="W825" s="141"/>
      <c r="X825" s="141"/>
      <c r="Y825" s="104"/>
      <c r="Z825" s="141"/>
      <c r="AA825" s="141"/>
      <c r="AB825" s="104"/>
      <c r="AC825" s="141"/>
      <c r="AD825" s="141"/>
      <c r="AE825" s="102"/>
      <c r="AF825" s="141"/>
      <c r="AG825" s="141"/>
      <c r="BI825" s="143"/>
      <c r="BJ825" s="139"/>
      <c r="BK825" s="143"/>
      <c r="BL825" s="122"/>
      <c r="BM825" s="141"/>
      <c r="BN825" s="156"/>
      <c r="BO825" s="139"/>
      <c r="BP825" s="141"/>
      <c r="BQ825" s="153"/>
      <c r="CS825" s="147"/>
      <c r="CT825" s="99"/>
      <c r="CU825" s="139"/>
      <c r="CV825" s="139"/>
      <c r="CY825" s="143"/>
      <c r="CZ825" s="143"/>
      <c r="DA825" s="151"/>
      <c r="DB825" s="164"/>
      <c r="DC825" s="151"/>
      <c r="DZ825" s="211"/>
      <c r="EA825" s="139"/>
    </row>
    <row r="826" spans="1:131" x14ac:dyDescent="0.3">
      <c r="A826" s="145"/>
      <c r="B826" s="145"/>
      <c r="C826" s="183"/>
      <c r="D826" s="107"/>
      <c r="E826" s="145"/>
      <c r="F826" s="145"/>
      <c r="G826" s="98"/>
      <c r="H826" s="104"/>
      <c r="I826" s="145"/>
      <c r="J826" s="98"/>
      <c r="K826" s="98"/>
      <c r="L826" s="145"/>
      <c r="M826" s="145"/>
      <c r="N826" s="145"/>
      <c r="O826" s="122"/>
      <c r="P826" s="104"/>
      <c r="Q826" s="150"/>
      <c r="R826" s="141"/>
      <c r="S826" s="104"/>
      <c r="T826" s="141"/>
      <c r="U826" s="141"/>
      <c r="V826" s="104"/>
      <c r="W826" s="141"/>
      <c r="X826" s="141"/>
      <c r="Y826" s="104"/>
      <c r="Z826" s="141"/>
      <c r="AA826" s="141"/>
      <c r="AB826" s="104"/>
      <c r="AC826" s="141"/>
      <c r="AD826" s="141"/>
      <c r="AE826" s="102"/>
      <c r="AF826" s="141"/>
      <c r="AG826" s="141"/>
      <c r="BI826" s="143"/>
      <c r="BJ826" s="139"/>
      <c r="BK826" s="143"/>
      <c r="BL826" s="122"/>
      <c r="BM826" s="141"/>
      <c r="BN826" s="156"/>
      <c r="BO826" s="139"/>
      <c r="BP826" s="141"/>
      <c r="BQ826" s="153"/>
      <c r="CS826" s="147"/>
      <c r="CT826" s="149"/>
      <c r="CU826" s="139"/>
      <c r="CV826" s="139"/>
      <c r="CY826" s="143"/>
      <c r="CZ826" s="143"/>
      <c r="DA826" s="151"/>
      <c r="DB826" s="164"/>
      <c r="DC826" s="151"/>
      <c r="DZ826" s="211"/>
      <c r="EA826" s="139"/>
    </row>
    <row r="827" spans="1:131" x14ac:dyDescent="0.3">
      <c r="A827" s="145"/>
      <c r="B827" s="145"/>
      <c r="C827" s="183"/>
      <c r="D827" s="145"/>
      <c r="E827" s="145"/>
      <c r="F827" s="145"/>
      <c r="G827" s="98"/>
      <c r="H827" s="104"/>
      <c r="I827" s="145"/>
      <c r="J827" s="98"/>
      <c r="K827" s="98"/>
      <c r="L827" s="145"/>
      <c r="M827" s="145"/>
      <c r="N827" s="145"/>
      <c r="O827" s="122"/>
      <c r="P827" s="104"/>
      <c r="Q827" s="150"/>
      <c r="R827" s="141"/>
      <c r="S827" s="104"/>
      <c r="T827" s="141"/>
      <c r="U827" s="141"/>
      <c r="V827" s="104"/>
      <c r="W827" s="141"/>
      <c r="X827" s="141"/>
      <c r="Y827" s="104"/>
      <c r="Z827" s="141"/>
      <c r="AA827" s="141"/>
      <c r="AB827" s="104"/>
      <c r="AC827" s="141"/>
      <c r="AD827" s="141"/>
      <c r="AE827" s="102"/>
      <c r="AF827" s="141"/>
      <c r="AG827" s="141"/>
      <c r="BI827" s="143"/>
      <c r="BJ827" s="139"/>
      <c r="BK827" s="143"/>
      <c r="BL827" s="122"/>
      <c r="BM827" s="141"/>
      <c r="BN827" s="156"/>
      <c r="BO827" s="139"/>
      <c r="BP827" s="141"/>
      <c r="BQ827" s="153"/>
      <c r="CS827" s="147"/>
      <c r="CT827" s="148"/>
      <c r="CU827" s="139"/>
      <c r="CV827" s="139"/>
      <c r="CY827" s="143"/>
      <c r="CZ827" s="143"/>
      <c r="DA827" s="151"/>
      <c r="DB827" s="164"/>
      <c r="DC827" s="151"/>
      <c r="DZ827" s="211"/>
      <c r="EA827" s="139"/>
    </row>
    <row r="828" spans="1:131" x14ac:dyDescent="0.3">
      <c r="A828" s="145"/>
      <c r="B828" s="145"/>
      <c r="C828" s="181"/>
      <c r="D828" s="145"/>
      <c r="E828" s="145"/>
      <c r="F828" s="145"/>
      <c r="G828" s="98"/>
      <c r="H828" s="104"/>
      <c r="I828" s="145"/>
      <c r="J828" s="98"/>
      <c r="K828" s="98"/>
      <c r="L828" s="145"/>
      <c r="M828" s="145"/>
      <c r="N828" s="145"/>
      <c r="O828" s="122"/>
      <c r="P828" s="104"/>
      <c r="Q828" s="150"/>
      <c r="R828" s="141"/>
      <c r="S828" s="104"/>
      <c r="T828" s="141"/>
      <c r="U828" s="141"/>
      <c r="V828" s="104"/>
      <c r="W828" s="141"/>
      <c r="X828" s="141"/>
      <c r="Y828" s="104"/>
      <c r="Z828" s="141"/>
      <c r="AA828" s="141"/>
      <c r="AB828" s="104"/>
      <c r="AC828" s="141"/>
      <c r="AD828" s="141"/>
      <c r="AE828" s="102"/>
      <c r="AF828" s="141"/>
      <c r="AG828" s="141"/>
      <c r="BI828" s="143"/>
      <c r="BJ828" s="139"/>
      <c r="BK828" s="143"/>
      <c r="BL828" s="122"/>
      <c r="BM828" s="141"/>
      <c r="BN828" s="156"/>
      <c r="BO828" s="139"/>
      <c r="BP828" s="141"/>
      <c r="BQ828" s="153"/>
      <c r="CS828" s="147"/>
      <c r="CT828" s="148"/>
      <c r="CU828" s="139"/>
      <c r="CV828" s="139"/>
      <c r="CY828" s="143"/>
      <c r="CZ828" s="143"/>
      <c r="DA828" s="151"/>
      <c r="DB828" s="164"/>
      <c r="DC828" s="151"/>
      <c r="DZ828" s="211"/>
      <c r="EA828" s="139"/>
    </row>
    <row r="829" spans="1:131" x14ac:dyDescent="0.3">
      <c r="A829" s="180"/>
      <c r="B829" s="145"/>
      <c r="C829" s="183"/>
      <c r="D829" s="107"/>
      <c r="E829" s="145"/>
      <c r="F829" s="145"/>
      <c r="G829" s="98"/>
      <c r="H829" s="104"/>
      <c r="I829" s="145"/>
      <c r="J829" s="98"/>
      <c r="K829" s="98"/>
      <c r="L829" s="145"/>
      <c r="M829" s="145"/>
      <c r="N829" s="145"/>
      <c r="O829" s="122"/>
      <c r="P829" s="104"/>
      <c r="Q829" s="150"/>
      <c r="R829" s="141"/>
      <c r="S829" s="104"/>
      <c r="T829" s="141"/>
      <c r="U829" s="141"/>
      <c r="V829" s="104"/>
      <c r="W829" s="141"/>
      <c r="X829" s="141"/>
      <c r="Y829" s="104"/>
      <c r="Z829" s="141"/>
      <c r="AA829" s="141"/>
      <c r="AB829" s="104"/>
      <c r="AC829" s="141"/>
      <c r="AD829" s="141"/>
      <c r="AE829" s="102"/>
      <c r="AF829" s="141"/>
      <c r="AG829" s="141"/>
      <c r="BI829" s="143"/>
      <c r="BJ829" s="139"/>
      <c r="BK829" s="143"/>
      <c r="BL829" s="122"/>
      <c r="BM829" s="141"/>
      <c r="BN829" s="156"/>
      <c r="BO829" s="139"/>
      <c r="BP829" s="141"/>
      <c r="BQ829" s="153"/>
      <c r="CS829" s="147"/>
      <c r="CT829" s="149"/>
      <c r="CU829" s="139"/>
      <c r="CV829" s="139"/>
      <c r="CY829" s="143"/>
      <c r="CZ829" s="143"/>
      <c r="DA829" s="151"/>
      <c r="DB829" s="164"/>
      <c r="DC829" s="151"/>
      <c r="DZ829" s="211"/>
      <c r="EA829" s="139"/>
    </row>
    <row r="830" spans="1:131" x14ac:dyDescent="0.3">
      <c r="A830" s="145"/>
      <c r="B830" s="145"/>
      <c r="C830" s="181"/>
      <c r="D830" s="145"/>
      <c r="E830" s="145"/>
      <c r="F830" s="145"/>
      <c r="G830" s="98"/>
      <c r="H830" s="104"/>
      <c r="I830" s="145"/>
      <c r="J830" s="98"/>
      <c r="K830" s="98"/>
      <c r="L830" s="145"/>
      <c r="M830" s="145"/>
      <c r="N830" s="145"/>
      <c r="O830" s="122"/>
      <c r="P830" s="104"/>
      <c r="Q830" s="150"/>
      <c r="R830" s="141"/>
      <c r="S830" s="104"/>
      <c r="T830" s="141"/>
      <c r="U830" s="141"/>
      <c r="V830" s="104"/>
      <c r="W830" s="141"/>
      <c r="X830" s="141"/>
      <c r="Y830" s="104"/>
      <c r="Z830" s="141"/>
      <c r="AA830" s="141"/>
      <c r="AB830" s="104"/>
      <c r="AC830" s="141"/>
      <c r="AD830" s="141"/>
      <c r="AE830" s="102"/>
      <c r="AF830" s="141"/>
      <c r="AG830" s="141"/>
      <c r="BI830" s="143"/>
      <c r="BJ830" s="139"/>
      <c r="BK830" s="143"/>
      <c r="BL830" s="122"/>
      <c r="BM830" s="141"/>
      <c r="BN830" s="156"/>
      <c r="BO830" s="139"/>
      <c r="BP830" s="141"/>
      <c r="BQ830" s="153"/>
      <c r="CS830" s="147"/>
      <c r="CT830" s="148"/>
      <c r="CU830" s="139"/>
      <c r="CV830" s="139"/>
      <c r="CY830" s="145"/>
      <c r="CZ830" s="140"/>
      <c r="DA830" s="151"/>
      <c r="DB830" s="164"/>
      <c r="DC830" s="151"/>
      <c r="DZ830" s="211"/>
      <c r="EA830" s="139"/>
    </row>
    <row r="831" spans="1:131" x14ac:dyDescent="0.3">
      <c r="A831" s="180"/>
      <c r="B831" s="145"/>
      <c r="C831" s="181"/>
      <c r="D831" s="145"/>
      <c r="E831" s="145"/>
      <c r="F831" s="145"/>
      <c r="G831" s="98"/>
      <c r="H831" s="104"/>
      <c r="I831" s="145"/>
      <c r="J831" s="98"/>
      <c r="K831" s="98"/>
      <c r="L831" s="145"/>
      <c r="M831" s="145"/>
      <c r="N831" s="145"/>
      <c r="O831" s="122"/>
      <c r="P831" s="104"/>
      <c r="Q831" s="150"/>
      <c r="R831" s="141"/>
      <c r="S831" s="104"/>
      <c r="T831" s="141"/>
      <c r="U831" s="141"/>
      <c r="V831" s="104"/>
      <c r="W831" s="141"/>
      <c r="X831" s="141"/>
      <c r="Y831" s="104"/>
      <c r="Z831" s="141"/>
      <c r="AA831" s="141"/>
      <c r="AB831" s="104"/>
      <c r="AC831" s="141"/>
      <c r="AD831" s="141"/>
      <c r="AE831" s="102"/>
      <c r="AF831" s="141"/>
      <c r="AG831" s="141"/>
      <c r="BI831" s="143"/>
      <c r="BJ831" s="139"/>
      <c r="BK831" s="143"/>
      <c r="BL831" s="122"/>
      <c r="BM831" s="141"/>
      <c r="BN831" s="156"/>
      <c r="BO831" s="139"/>
      <c r="BP831" s="141"/>
      <c r="BQ831" s="153"/>
      <c r="CS831" s="147"/>
      <c r="CT831" s="149"/>
      <c r="CU831" s="139"/>
      <c r="CV831" s="139"/>
      <c r="CY831" s="170"/>
      <c r="CZ831" s="140"/>
      <c r="DA831" s="151"/>
      <c r="DB831" s="164"/>
      <c r="DC831" s="151"/>
      <c r="DZ831" s="211"/>
      <c r="EA831" s="139"/>
    </row>
    <row r="832" spans="1:131" x14ac:dyDescent="0.3">
      <c r="A832" s="180"/>
      <c r="B832" s="145"/>
      <c r="C832" s="181"/>
      <c r="D832" s="145"/>
      <c r="E832" s="145"/>
      <c r="F832" s="145"/>
      <c r="G832" s="98"/>
      <c r="H832" s="104"/>
      <c r="I832" s="145"/>
      <c r="J832" s="98"/>
      <c r="K832" s="98"/>
      <c r="L832" s="145"/>
      <c r="M832" s="145"/>
      <c r="N832" s="145"/>
      <c r="O832" s="122"/>
      <c r="P832" s="104"/>
      <c r="Q832" s="150"/>
      <c r="R832" s="141"/>
      <c r="S832" s="104"/>
      <c r="T832" s="141"/>
      <c r="U832" s="141"/>
      <c r="V832" s="104"/>
      <c r="W832" s="141"/>
      <c r="X832" s="141"/>
      <c r="Y832" s="104"/>
      <c r="Z832" s="141"/>
      <c r="AA832" s="141"/>
      <c r="AB832" s="104"/>
      <c r="AC832" s="141"/>
      <c r="AD832" s="141"/>
      <c r="AE832" s="102"/>
      <c r="AF832" s="141"/>
      <c r="AG832" s="141"/>
      <c r="BI832" s="143"/>
      <c r="BJ832" s="139"/>
      <c r="BK832" s="143"/>
      <c r="BL832" s="122"/>
      <c r="BM832" s="141"/>
      <c r="BN832" s="156"/>
      <c r="BO832" s="139"/>
      <c r="BP832" s="141"/>
      <c r="BQ832" s="153"/>
      <c r="CS832" s="147"/>
      <c r="CT832" s="148"/>
      <c r="CU832" s="139"/>
      <c r="CV832" s="139"/>
      <c r="CY832" s="143"/>
      <c r="CZ832" s="143"/>
      <c r="DA832" s="151"/>
      <c r="DB832" s="164"/>
      <c r="DC832" s="151"/>
      <c r="DZ832" s="211"/>
      <c r="EA832" s="139"/>
    </row>
    <row r="833" spans="1:131" x14ac:dyDescent="0.3">
      <c r="A833" s="182"/>
      <c r="B833" s="145"/>
      <c r="C833" s="181"/>
      <c r="D833" s="145"/>
      <c r="E833" s="145"/>
      <c r="F833" s="145"/>
      <c r="G833" s="98"/>
      <c r="H833" s="104"/>
      <c r="I833" s="145"/>
      <c r="J833" s="98"/>
      <c r="K833" s="98"/>
      <c r="L833" s="145"/>
      <c r="M833" s="145"/>
      <c r="N833" s="145"/>
      <c r="O833" s="122"/>
      <c r="P833" s="104"/>
      <c r="Q833" s="150"/>
      <c r="R833" s="141"/>
      <c r="S833" s="104"/>
      <c r="T833" s="141"/>
      <c r="U833" s="141"/>
      <c r="V833" s="104"/>
      <c r="W833" s="141"/>
      <c r="X833" s="141"/>
      <c r="Y833" s="104"/>
      <c r="Z833" s="141"/>
      <c r="AA833" s="141"/>
      <c r="AB833" s="104"/>
      <c r="AC833" s="141"/>
      <c r="AD833" s="141"/>
      <c r="AE833" s="102"/>
      <c r="AF833" s="141"/>
      <c r="AG833" s="141"/>
      <c r="BI833" s="143"/>
      <c r="BJ833" s="139"/>
      <c r="BK833" s="143"/>
      <c r="BL833" s="122"/>
      <c r="BM833" s="141"/>
      <c r="BN833" s="156"/>
      <c r="BO833" s="139"/>
      <c r="BP833" s="141"/>
      <c r="BQ833" s="153"/>
      <c r="CS833" s="147"/>
      <c r="CT833" s="148"/>
      <c r="CU833" s="139"/>
      <c r="CV833" s="139"/>
      <c r="CY833" s="143"/>
      <c r="CZ833" s="143"/>
      <c r="DA833" s="151"/>
      <c r="DB833" s="164"/>
      <c r="DC833" s="151"/>
      <c r="DZ833" s="211"/>
      <c r="EA833" s="139"/>
    </row>
    <row r="834" spans="1:131" x14ac:dyDescent="0.3">
      <c r="A834" s="180"/>
      <c r="B834" s="145"/>
      <c r="C834" s="183"/>
      <c r="D834" s="145"/>
      <c r="E834" s="145"/>
      <c r="F834" s="145"/>
      <c r="G834" s="98"/>
      <c r="H834" s="104"/>
      <c r="I834" s="145"/>
      <c r="J834" s="98"/>
      <c r="K834" s="98"/>
      <c r="L834" s="145"/>
      <c r="M834" s="145"/>
      <c r="N834" s="145"/>
      <c r="O834" s="122"/>
      <c r="P834" s="104"/>
      <c r="Q834" s="150"/>
      <c r="R834" s="141"/>
      <c r="S834" s="104"/>
      <c r="T834" s="141"/>
      <c r="U834" s="141"/>
      <c r="V834" s="104"/>
      <c r="W834" s="141"/>
      <c r="X834" s="141"/>
      <c r="Y834" s="104"/>
      <c r="Z834" s="141"/>
      <c r="AA834" s="141"/>
      <c r="AB834" s="104"/>
      <c r="AC834" s="141"/>
      <c r="AD834" s="141"/>
      <c r="AE834" s="102"/>
      <c r="AF834" s="141"/>
      <c r="AG834" s="141"/>
      <c r="BI834" s="143"/>
      <c r="BJ834" s="139"/>
      <c r="BK834" s="143"/>
      <c r="BL834" s="122"/>
      <c r="BM834" s="141"/>
      <c r="BN834" s="156"/>
      <c r="BO834" s="139"/>
      <c r="BP834" s="141"/>
      <c r="BQ834" s="153"/>
      <c r="CS834" s="147"/>
      <c r="CT834" s="149"/>
      <c r="CU834" s="139"/>
      <c r="CV834" s="139"/>
      <c r="CY834" s="143"/>
      <c r="CZ834" s="143"/>
      <c r="DA834" s="151"/>
      <c r="DB834" s="164"/>
      <c r="DC834" s="151"/>
      <c r="DZ834" s="211"/>
      <c r="EA834" s="139"/>
    </row>
    <row r="835" spans="1:131" x14ac:dyDescent="0.3">
      <c r="A835" s="145"/>
      <c r="B835" s="145"/>
      <c r="C835" s="181"/>
      <c r="D835" s="145"/>
      <c r="E835" s="145"/>
      <c r="F835" s="145"/>
      <c r="G835" s="98"/>
      <c r="H835" s="104"/>
      <c r="I835" s="145"/>
      <c r="J835" s="98"/>
      <c r="K835" s="98"/>
      <c r="L835" s="145"/>
      <c r="M835" s="145"/>
      <c r="N835" s="145"/>
      <c r="O835" s="122"/>
      <c r="P835" s="104"/>
      <c r="Q835" s="150"/>
      <c r="R835" s="141"/>
      <c r="S835" s="104"/>
      <c r="T835" s="141"/>
      <c r="U835" s="141"/>
      <c r="V835" s="104"/>
      <c r="W835" s="141"/>
      <c r="X835" s="141"/>
      <c r="Y835" s="104"/>
      <c r="Z835" s="141"/>
      <c r="AA835" s="141"/>
      <c r="AB835" s="104"/>
      <c r="AC835" s="141"/>
      <c r="AD835" s="141"/>
      <c r="AE835" s="102"/>
      <c r="AF835" s="141"/>
      <c r="AG835" s="141"/>
      <c r="BI835" s="143"/>
      <c r="BJ835" s="139"/>
      <c r="BK835" s="143"/>
      <c r="BL835" s="122"/>
      <c r="BM835" s="141"/>
      <c r="BN835" s="156"/>
      <c r="BO835" s="139"/>
      <c r="BP835" s="141"/>
      <c r="BQ835" s="153"/>
      <c r="CS835" s="160"/>
      <c r="CT835" s="109"/>
      <c r="CU835" s="139"/>
      <c r="CV835" s="139"/>
      <c r="CY835" s="143"/>
      <c r="CZ835" s="143"/>
      <c r="DA835" s="151"/>
      <c r="DB835" s="164"/>
      <c r="DC835" s="151"/>
      <c r="DZ835" s="211"/>
      <c r="EA835" s="139"/>
    </row>
    <row r="836" spans="1:131" x14ac:dyDescent="0.3">
      <c r="A836" s="145"/>
      <c r="B836" s="145"/>
      <c r="C836" s="183"/>
      <c r="D836" s="107"/>
      <c r="E836" s="145"/>
      <c r="F836" s="145"/>
      <c r="G836" s="98"/>
      <c r="H836" s="104"/>
      <c r="I836" s="145"/>
      <c r="J836" s="98"/>
      <c r="K836" s="98"/>
      <c r="L836" s="145"/>
      <c r="M836" s="145"/>
      <c r="N836" s="145"/>
      <c r="O836" s="122"/>
      <c r="P836" s="104"/>
      <c r="Q836" s="150"/>
      <c r="R836" s="141"/>
      <c r="S836" s="104"/>
      <c r="T836" s="141"/>
      <c r="U836" s="141"/>
      <c r="V836" s="104"/>
      <c r="W836" s="141"/>
      <c r="X836" s="141"/>
      <c r="Y836" s="104"/>
      <c r="Z836" s="141"/>
      <c r="AA836" s="141"/>
      <c r="AB836" s="104"/>
      <c r="AC836" s="141"/>
      <c r="AD836" s="141"/>
      <c r="AE836" s="102"/>
      <c r="AF836" s="141"/>
      <c r="AG836" s="141"/>
      <c r="BI836" s="143"/>
      <c r="BJ836" s="139"/>
      <c r="BK836" s="143"/>
      <c r="BL836" s="122"/>
      <c r="BM836" s="141"/>
      <c r="BN836" s="156"/>
      <c r="BO836" s="139"/>
      <c r="BP836" s="141"/>
      <c r="BQ836" s="153"/>
      <c r="CS836" s="133"/>
      <c r="CT836" s="100"/>
      <c r="CU836" s="139"/>
      <c r="CV836" s="139"/>
      <c r="CY836" s="170"/>
      <c r="CZ836" s="140"/>
      <c r="DA836" s="151"/>
      <c r="DB836" s="164"/>
      <c r="DC836" s="151"/>
      <c r="DZ836" s="211"/>
      <c r="EA836" s="139"/>
    </row>
    <row r="837" spans="1:131" x14ac:dyDescent="0.3">
      <c r="A837" s="180"/>
      <c r="B837" s="145"/>
      <c r="C837" s="181"/>
      <c r="D837" s="145"/>
      <c r="E837" s="145"/>
      <c r="F837" s="145"/>
      <c r="G837" s="98"/>
      <c r="H837" s="104"/>
      <c r="I837" s="145"/>
      <c r="J837" s="98"/>
      <c r="K837" s="98"/>
      <c r="L837" s="145"/>
      <c r="M837" s="145"/>
      <c r="N837" s="145"/>
      <c r="O837" s="122"/>
      <c r="P837" s="104"/>
      <c r="Q837" s="150"/>
      <c r="R837" s="141"/>
      <c r="S837" s="104"/>
      <c r="T837" s="141"/>
      <c r="U837" s="141"/>
      <c r="V837" s="104"/>
      <c r="W837" s="141"/>
      <c r="X837" s="141"/>
      <c r="Y837" s="104"/>
      <c r="Z837" s="141"/>
      <c r="AA837" s="141"/>
      <c r="AB837" s="104"/>
      <c r="AC837" s="141"/>
      <c r="AD837" s="141"/>
      <c r="AE837" s="102"/>
      <c r="AF837" s="141"/>
      <c r="AG837" s="141"/>
      <c r="BI837" s="143"/>
      <c r="BJ837" s="139"/>
      <c r="BK837" s="143"/>
      <c r="BL837" s="122"/>
      <c r="BM837" s="141"/>
      <c r="BN837" s="156"/>
      <c r="BO837" s="139"/>
      <c r="BP837" s="141"/>
      <c r="BQ837" s="153"/>
      <c r="CS837" s="147"/>
      <c r="CT837" s="109"/>
      <c r="CU837" s="139"/>
      <c r="CV837" s="139"/>
      <c r="CY837" s="143"/>
      <c r="CZ837" s="143"/>
      <c r="DA837" s="151"/>
      <c r="DB837" s="164"/>
      <c r="DC837" s="151"/>
      <c r="DZ837" s="211"/>
      <c r="EA837" s="139"/>
    </row>
    <row r="838" spans="1:131" x14ac:dyDescent="0.3">
      <c r="A838" s="145"/>
      <c r="B838" s="145"/>
      <c r="C838" s="181"/>
      <c r="D838" s="145"/>
      <c r="E838" s="145"/>
      <c r="F838" s="145"/>
      <c r="G838" s="98"/>
      <c r="H838" s="104"/>
      <c r="I838" s="145"/>
      <c r="J838" s="98"/>
      <c r="K838" s="98"/>
      <c r="L838" s="145"/>
      <c r="M838" s="145"/>
      <c r="N838" s="145"/>
      <c r="O838" s="122"/>
      <c r="P838" s="104"/>
      <c r="Q838" s="150"/>
      <c r="R838" s="141"/>
      <c r="S838" s="104"/>
      <c r="T838" s="141"/>
      <c r="U838" s="141"/>
      <c r="V838" s="104"/>
      <c r="W838" s="141"/>
      <c r="X838" s="141"/>
      <c r="Y838" s="104"/>
      <c r="Z838" s="141"/>
      <c r="AA838" s="141"/>
      <c r="AB838" s="104"/>
      <c r="AC838" s="141"/>
      <c r="AD838" s="141"/>
      <c r="AE838" s="102"/>
      <c r="AF838" s="141"/>
      <c r="AG838" s="141"/>
      <c r="BI838" s="143"/>
      <c r="BJ838" s="139"/>
      <c r="BK838" s="143"/>
      <c r="BL838" s="122"/>
      <c r="BM838" s="141"/>
      <c r="BN838" s="156"/>
      <c r="BO838" s="139"/>
      <c r="BP838" s="141"/>
      <c r="BQ838" s="153"/>
      <c r="CS838" s="147"/>
      <c r="CT838" s="99"/>
      <c r="CU838" s="139"/>
      <c r="CV838" s="139"/>
      <c r="CY838" s="143"/>
      <c r="CZ838" s="143"/>
      <c r="DA838" s="151"/>
      <c r="DB838" s="164"/>
      <c r="DC838" s="151"/>
      <c r="DZ838" s="211"/>
      <c r="EA838" s="139"/>
    </row>
    <row r="839" spans="1:131" x14ac:dyDescent="0.3">
      <c r="A839" s="182"/>
      <c r="B839" s="145"/>
      <c r="C839" s="181"/>
      <c r="D839" s="145"/>
      <c r="E839" s="145"/>
      <c r="F839" s="145"/>
      <c r="G839" s="98"/>
      <c r="H839" s="104"/>
      <c r="I839" s="145"/>
      <c r="J839" s="98"/>
      <c r="K839" s="98"/>
      <c r="L839" s="145"/>
      <c r="M839" s="145"/>
      <c r="N839" s="145"/>
      <c r="O839" s="122"/>
      <c r="P839" s="104"/>
      <c r="Q839" s="150"/>
      <c r="R839" s="141"/>
      <c r="S839" s="104"/>
      <c r="T839" s="141"/>
      <c r="U839" s="141"/>
      <c r="V839" s="104"/>
      <c r="W839" s="141"/>
      <c r="X839" s="141"/>
      <c r="Y839" s="104"/>
      <c r="Z839" s="141"/>
      <c r="AA839" s="141"/>
      <c r="AB839" s="104"/>
      <c r="AC839" s="141"/>
      <c r="AD839" s="141"/>
      <c r="AE839" s="102"/>
      <c r="AF839" s="141"/>
      <c r="AG839" s="141"/>
      <c r="BI839" s="143"/>
      <c r="BJ839" s="139"/>
      <c r="BK839" s="143"/>
      <c r="BL839" s="122"/>
      <c r="BM839" s="141"/>
      <c r="BN839" s="156"/>
      <c r="BO839" s="139"/>
      <c r="BP839" s="141"/>
      <c r="BQ839" s="153"/>
      <c r="CS839" s="147"/>
      <c r="CT839" s="149"/>
      <c r="CU839" s="139"/>
      <c r="CV839" s="139"/>
      <c r="CY839" s="143"/>
      <c r="CZ839" s="143"/>
      <c r="DA839" s="151"/>
      <c r="DB839" s="164"/>
      <c r="DC839" s="151"/>
      <c r="DZ839" s="211"/>
      <c r="EA839" s="139"/>
    </row>
    <row r="840" spans="1:131" x14ac:dyDescent="0.3">
      <c r="A840" s="180"/>
      <c r="B840" s="145"/>
      <c r="C840" s="181"/>
      <c r="D840" s="145"/>
      <c r="E840" s="145"/>
      <c r="F840" s="145"/>
      <c r="G840" s="98"/>
      <c r="H840" s="104"/>
      <c r="I840" s="145"/>
      <c r="J840" s="98"/>
      <c r="K840" s="98"/>
      <c r="L840" s="145"/>
      <c r="M840" s="145"/>
      <c r="N840" s="145"/>
      <c r="O840" s="122"/>
      <c r="P840" s="104"/>
      <c r="Q840" s="150"/>
      <c r="R840" s="141"/>
      <c r="S840" s="104"/>
      <c r="T840" s="141"/>
      <c r="U840" s="141"/>
      <c r="V840" s="104"/>
      <c r="W840" s="141"/>
      <c r="X840" s="141"/>
      <c r="Y840" s="104"/>
      <c r="Z840" s="141"/>
      <c r="AA840" s="141"/>
      <c r="AB840" s="104"/>
      <c r="AC840" s="141"/>
      <c r="AD840" s="141"/>
      <c r="AE840" s="102"/>
      <c r="AF840" s="141"/>
      <c r="AG840" s="141"/>
      <c r="BI840" s="143"/>
      <c r="BJ840" s="139"/>
      <c r="BK840" s="143"/>
      <c r="BL840" s="122"/>
      <c r="BM840" s="141"/>
      <c r="BN840" s="156"/>
      <c r="BO840" s="139"/>
      <c r="BP840" s="141"/>
      <c r="BQ840" s="153"/>
      <c r="CS840" s="147"/>
      <c r="CT840" s="149"/>
      <c r="CU840" s="139"/>
      <c r="CV840" s="139"/>
      <c r="CY840" s="143"/>
      <c r="CZ840" s="143"/>
      <c r="DA840" s="151"/>
      <c r="DB840" s="164"/>
      <c r="DC840" s="151"/>
      <c r="DZ840" s="211"/>
      <c r="EA840" s="139"/>
    </row>
    <row r="841" spans="1:131" x14ac:dyDescent="0.3">
      <c r="A841" s="182"/>
      <c r="B841" s="145"/>
      <c r="C841" s="181"/>
      <c r="D841" s="145"/>
      <c r="E841" s="145"/>
      <c r="F841" s="145"/>
      <c r="G841" s="98"/>
      <c r="H841" s="104"/>
      <c r="I841" s="145"/>
      <c r="J841" s="98"/>
      <c r="K841" s="98"/>
      <c r="L841" s="145"/>
      <c r="M841" s="145"/>
      <c r="N841" s="145"/>
      <c r="O841" s="122"/>
      <c r="P841" s="104"/>
      <c r="Q841" s="150"/>
      <c r="R841" s="141"/>
      <c r="S841" s="104"/>
      <c r="T841" s="141"/>
      <c r="U841" s="141"/>
      <c r="V841" s="104"/>
      <c r="W841" s="141"/>
      <c r="X841" s="141"/>
      <c r="Y841" s="104"/>
      <c r="Z841" s="141"/>
      <c r="AA841" s="141"/>
      <c r="AB841" s="104"/>
      <c r="AC841" s="141"/>
      <c r="AD841" s="141"/>
      <c r="AE841" s="102"/>
      <c r="AF841" s="141"/>
      <c r="AG841" s="141"/>
      <c r="BI841" s="143"/>
      <c r="BJ841" s="139"/>
      <c r="BK841" s="143"/>
      <c r="BL841" s="122"/>
      <c r="BM841" s="141"/>
      <c r="BN841" s="156"/>
      <c r="BO841" s="139"/>
      <c r="BP841" s="141"/>
      <c r="BQ841" s="153"/>
      <c r="CS841" s="147"/>
      <c r="CT841" s="100"/>
      <c r="CU841" s="139"/>
      <c r="CV841" s="139"/>
      <c r="CY841" s="143"/>
      <c r="CZ841" s="143"/>
      <c r="DA841" s="151"/>
      <c r="DB841" s="164"/>
      <c r="DC841" s="151"/>
      <c r="DZ841" s="211"/>
      <c r="EA841" s="139"/>
    </row>
    <row r="842" spans="1:131" x14ac:dyDescent="0.3">
      <c r="A842" s="180"/>
      <c r="B842" s="145"/>
      <c r="C842" s="183"/>
      <c r="D842" s="107"/>
      <c r="E842" s="145"/>
      <c r="F842" s="145"/>
      <c r="G842" s="98"/>
      <c r="H842" s="104"/>
      <c r="I842" s="145"/>
      <c r="J842" s="98"/>
      <c r="K842" s="98"/>
      <c r="L842" s="145"/>
      <c r="M842" s="145"/>
      <c r="N842" s="145"/>
      <c r="O842" s="122"/>
      <c r="P842" s="104"/>
      <c r="Q842" s="150"/>
      <c r="R842" s="141"/>
      <c r="S842" s="104"/>
      <c r="T842" s="141"/>
      <c r="U842" s="141"/>
      <c r="V842" s="104"/>
      <c r="W842" s="141"/>
      <c r="X842" s="141"/>
      <c r="Y842" s="104"/>
      <c r="Z842" s="141"/>
      <c r="AA842" s="141"/>
      <c r="AB842" s="104"/>
      <c r="AC842" s="141"/>
      <c r="AD842" s="141"/>
      <c r="AE842" s="102"/>
      <c r="AF842" s="141"/>
      <c r="AG842" s="141"/>
      <c r="BI842" s="143"/>
      <c r="BJ842" s="139"/>
      <c r="BK842" s="143"/>
      <c r="BL842" s="122"/>
      <c r="BM842" s="141"/>
      <c r="BN842" s="156"/>
      <c r="BO842" s="139"/>
      <c r="BP842" s="141"/>
      <c r="BQ842" s="153"/>
      <c r="CS842" s="147"/>
      <c r="CT842" s="149"/>
      <c r="CU842" s="139"/>
      <c r="CV842" s="139"/>
      <c r="CY842" s="143"/>
      <c r="CZ842" s="143"/>
      <c r="DA842" s="151"/>
      <c r="DB842" s="164"/>
      <c r="DC842" s="151"/>
      <c r="DZ842" s="211"/>
      <c r="EA842" s="139"/>
    </row>
    <row r="843" spans="1:131" x14ac:dyDescent="0.3">
      <c r="A843" s="180"/>
      <c r="B843" s="145"/>
      <c r="C843" s="181"/>
      <c r="D843" s="145"/>
      <c r="E843" s="145"/>
      <c r="F843" s="145"/>
      <c r="G843" s="98"/>
      <c r="H843" s="104"/>
      <c r="I843" s="145"/>
      <c r="J843" s="98"/>
      <c r="K843" s="98"/>
      <c r="L843" s="145"/>
      <c r="M843" s="145"/>
      <c r="N843" s="145"/>
      <c r="O843" s="122"/>
      <c r="P843" s="104"/>
      <c r="Q843" s="150"/>
      <c r="R843" s="141"/>
      <c r="S843" s="104"/>
      <c r="T843" s="141"/>
      <c r="U843" s="141"/>
      <c r="V843" s="104"/>
      <c r="W843" s="141"/>
      <c r="X843" s="141"/>
      <c r="Y843" s="104"/>
      <c r="Z843" s="141"/>
      <c r="AA843" s="141"/>
      <c r="AB843" s="104"/>
      <c r="AC843" s="141"/>
      <c r="AD843" s="141"/>
      <c r="AE843" s="102"/>
      <c r="AF843" s="141"/>
      <c r="AG843" s="141"/>
      <c r="BI843" s="143"/>
      <c r="BJ843" s="139"/>
      <c r="BK843" s="143"/>
      <c r="BL843" s="122"/>
      <c r="BM843" s="141"/>
      <c r="BN843" s="156"/>
      <c r="BO843" s="139"/>
      <c r="BP843" s="141"/>
      <c r="BQ843" s="153"/>
      <c r="CS843" s="147"/>
      <c r="CT843" s="149"/>
      <c r="CU843" s="139"/>
      <c r="CV843" s="139"/>
      <c r="CY843" s="143"/>
      <c r="CZ843" s="143"/>
      <c r="DA843" s="151"/>
      <c r="DB843" s="164"/>
      <c r="DC843" s="151"/>
      <c r="DZ843" s="211"/>
      <c r="EA843" s="139"/>
    </row>
    <row r="844" spans="1:131" x14ac:dyDescent="0.3">
      <c r="A844" s="145"/>
      <c r="B844" s="145"/>
      <c r="C844" s="181"/>
      <c r="D844" s="145"/>
      <c r="E844" s="145"/>
      <c r="F844" s="145"/>
      <c r="G844" s="98"/>
      <c r="H844" s="104"/>
      <c r="I844" s="145"/>
      <c r="J844" s="98"/>
      <c r="K844" s="98"/>
      <c r="L844" s="145"/>
      <c r="M844" s="145"/>
      <c r="N844" s="145"/>
      <c r="O844" s="122"/>
      <c r="P844" s="104"/>
      <c r="Q844" s="150"/>
      <c r="R844" s="141"/>
      <c r="S844" s="104"/>
      <c r="T844" s="141"/>
      <c r="U844" s="141"/>
      <c r="V844" s="104"/>
      <c r="W844" s="141"/>
      <c r="X844" s="141"/>
      <c r="Y844" s="104"/>
      <c r="Z844" s="141"/>
      <c r="AA844" s="141"/>
      <c r="AB844" s="104"/>
      <c r="AC844" s="141"/>
      <c r="AD844" s="141"/>
      <c r="AE844" s="102"/>
      <c r="AF844" s="141"/>
      <c r="AG844" s="141"/>
      <c r="BI844" s="143"/>
      <c r="BJ844" s="139"/>
      <c r="BK844" s="143"/>
      <c r="BL844" s="122"/>
      <c r="BM844" s="141"/>
      <c r="BN844" s="156"/>
      <c r="BO844" s="139"/>
      <c r="BP844" s="141"/>
      <c r="BQ844" s="153"/>
      <c r="CS844" s="147"/>
      <c r="CT844" s="149"/>
      <c r="CU844" s="139"/>
      <c r="CV844" s="139"/>
      <c r="CY844" s="143"/>
      <c r="CZ844" s="143"/>
      <c r="DA844" s="151"/>
      <c r="DB844" s="164"/>
      <c r="DC844" s="151"/>
      <c r="DZ844" s="211"/>
      <c r="EA844" s="139"/>
    </row>
    <row r="845" spans="1:131" x14ac:dyDescent="0.3">
      <c r="A845" s="145"/>
      <c r="B845" s="145"/>
      <c r="C845" s="181"/>
      <c r="D845" s="145"/>
      <c r="E845" s="145"/>
      <c r="F845" s="145"/>
      <c r="G845" s="98"/>
      <c r="H845" s="104"/>
      <c r="I845" s="145"/>
      <c r="J845" s="98"/>
      <c r="K845" s="98"/>
      <c r="L845" s="145"/>
      <c r="M845" s="145"/>
      <c r="N845" s="145"/>
      <c r="O845" s="122"/>
      <c r="P845" s="104"/>
      <c r="Q845" s="150"/>
      <c r="R845" s="141"/>
      <c r="S845" s="104"/>
      <c r="T845" s="141"/>
      <c r="U845" s="141"/>
      <c r="V845" s="104"/>
      <c r="W845" s="141"/>
      <c r="X845" s="141"/>
      <c r="Y845" s="104"/>
      <c r="Z845" s="141"/>
      <c r="AA845" s="141"/>
      <c r="AB845" s="104"/>
      <c r="AC845" s="141"/>
      <c r="AD845" s="141"/>
      <c r="AE845" s="102"/>
      <c r="AF845" s="141"/>
      <c r="AG845" s="141"/>
      <c r="BI845" s="143"/>
      <c r="BJ845" s="139"/>
      <c r="BK845" s="143"/>
      <c r="BL845" s="122"/>
      <c r="BM845" s="141"/>
      <c r="BN845" s="156"/>
      <c r="BO845" s="139"/>
      <c r="BP845" s="141"/>
      <c r="BQ845" s="153"/>
      <c r="CS845" s="147"/>
      <c r="CT845" s="148"/>
      <c r="CU845" s="139"/>
      <c r="CV845" s="139"/>
      <c r="CY845" s="143"/>
      <c r="CZ845" s="143"/>
      <c r="DA845" s="151"/>
      <c r="DB845" s="164"/>
      <c r="DC845" s="151"/>
      <c r="DZ845" s="211"/>
      <c r="EA845" s="139"/>
    </row>
    <row r="846" spans="1:131" x14ac:dyDescent="0.3">
      <c r="A846" s="145"/>
      <c r="B846" s="145"/>
      <c r="C846" s="183"/>
      <c r="D846" s="107"/>
      <c r="E846" s="145"/>
      <c r="F846" s="145"/>
      <c r="G846" s="98"/>
      <c r="H846" s="104"/>
      <c r="I846" s="145"/>
      <c r="J846" s="98"/>
      <c r="K846" s="98"/>
      <c r="L846" s="145"/>
      <c r="M846" s="145"/>
      <c r="N846" s="145"/>
      <c r="O846" s="122"/>
      <c r="P846" s="104"/>
      <c r="Q846" s="150"/>
      <c r="R846" s="141"/>
      <c r="S846" s="104"/>
      <c r="T846" s="141"/>
      <c r="U846" s="141"/>
      <c r="V846" s="104"/>
      <c r="W846" s="141"/>
      <c r="X846" s="141"/>
      <c r="Y846" s="104"/>
      <c r="Z846" s="141"/>
      <c r="AA846" s="141"/>
      <c r="AB846" s="104"/>
      <c r="AC846" s="141"/>
      <c r="AD846" s="141"/>
      <c r="AE846" s="102"/>
      <c r="AF846" s="141"/>
      <c r="AG846" s="141"/>
      <c r="BI846" s="143"/>
      <c r="BJ846" s="139"/>
      <c r="BK846" s="143"/>
      <c r="BL846" s="122"/>
      <c r="BM846" s="141"/>
      <c r="BN846" s="156"/>
      <c r="BO846" s="139"/>
      <c r="BP846" s="141"/>
      <c r="BQ846" s="153"/>
      <c r="CS846" s="147"/>
      <c r="CT846" s="149"/>
      <c r="CU846" s="139"/>
      <c r="CV846" s="139"/>
      <c r="CY846" s="143"/>
      <c r="CZ846" s="143"/>
      <c r="DA846" s="151"/>
      <c r="DB846" s="164"/>
      <c r="DC846" s="151"/>
      <c r="DZ846" s="211"/>
      <c r="EA846" s="139"/>
    </row>
    <row r="847" spans="1:131" x14ac:dyDescent="0.3">
      <c r="A847" s="180"/>
      <c r="B847" s="145"/>
      <c r="C847" s="183"/>
      <c r="D847" s="107"/>
      <c r="E847" s="145"/>
      <c r="F847" s="145"/>
      <c r="G847" s="98"/>
      <c r="H847" s="104"/>
      <c r="I847" s="145"/>
      <c r="J847" s="98"/>
      <c r="K847" s="98"/>
      <c r="L847" s="145"/>
      <c r="M847" s="145"/>
      <c r="N847" s="145"/>
      <c r="O847" s="122"/>
      <c r="P847" s="104"/>
      <c r="Q847" s="150"/>
      <c r="R847" s="141"/>
      <c r="S847" s="104"/>
      <c r="T847" s="141"/>
      <c r="U847" s="141"/>
      <c r="V847" s="104"/>
      <c r="W847" s="141"/>
      <c r="X847" s="141"/>
      <c r="Y847" s="104"/>
      <c r="Z847" s="141"/>
      <c r="AA847" s="141"/>
      <c r="AB847" s="104"/>
      <c r="AC847" s="141"/>
      <c r="AD847" s="141"/>
      <c r="AE847" s="102"/>
      <c r="AF847" s="141"/>
      <c r="AG847" s="141"/>
      <c r="BI847" s="143"/>
      <c r="BJ847" s="139"/>
      <c r="BK847" s="143"/>
      <c r="BL847" s="122"/>
      <c r="BM847" s="141"/>
      <c r="BN847" s="156"/>
      <c r="BO847" s="139"/>
      <c r="BP847" s="141"/>
      <c r="BQ847" s="153"/>
      <c r="CS847" s="147"/>
      <c r="CT847" s="149"/>
      <c r="CU847" s="139"/>
      <c r="CV847" s="139"/>
      <c r="CY847" s="143"/>
      <c r="CZ847" s="143"/>
      <c r="DA847" s="151"/>
      <c r="DB847" s="164"/>
      <c r="DC847" s="151"/>
      <c r="DZ847" s="211"/>
      <c r="EA847" s="139"/>
    </row>
    <row r="848" spans="1:131" x14ac:dyDescent="0.3">
      <c r="A848" s="145"/>
      <c r="B848" s="145"/>
      <c r="C848" s="181"/>
      <c r="D848" s="145"/>
      <c r="E848" s="145"/>
      <c r="F848" s="145"/>
      <c r="G848" s="98"/>
      <c r="H848" s="104"/>
      <c r="I848" s="145"/>
      <c r="J848" s="98"/>
      <c r="K848" s="98"/>
      <c r="L848" s="145"/>
      <c r="M848" s="145"/>
      <c r="N848" s="145"/>
      <c r="O848" s="122"/>
      <c r="P848" s="104"/>
      <c r="Q848" s="150"/>
      <c r="R848" s="141"/>
      <c r="S848" s="104"/>
      <c r="T848" s="141"/>
      <c r="U848" s="141"/>
      <c r="V848" s="104"/>
      <c r="W848" s="141"/>
      <c r="X848" s="141"/>
      <c r="Y848" s="104"/>
      <c r="Z848" s="141"/>
      <c r="AA848" s="141"/>
      <c r="AB848" s="104"/>
      <c r="AC848" s="141"/>
      <c r="AD848" s="141"/>
      <c r="AE848" s="102"/>
      <c r="AF848" s="141"/>
      <c r="AG848" s="141"/>
      <c r="BI848" s="143"/>
      <c r="BJ848" s="139"/>
      <c r="BK848" s="143"/>
      <c r="BL848" s="122"/>
      <c r="BM848" s="141"/>
      <c r="BN848" s="156"/>
      <c r="BO848" s="139"/>
      <c r="BP848" s="141"/>
      <c r="BQ848" s="153"/>
      <c r="CS848" s="147"/>
      <c r="CT848" s="149"/>
      <c r="CU848" s="139"/>
      <c r="CV848" s="139"/>
      <c r="CY848" s="143"/>
      <c r="CZ848" s="143"/>
      <c r="DA848" s="151"/>
      <c r="DB848" s="164"/>
      <c r="DC848" s="151"/>
      <c r="DZ848" s="211"/>
      <c r="EA848" s="139"/>
    </row>
    <row r="849" spans="1:131" x14ac:dyDescent="0.3">
      <c r="A849" s="145"/>
      <c r="B849" s="145"/>
      <c r="C849" s="181"/>
      <c r="D849" s="145"/>
      <c r="E849" s="145"/>
      <c r="F849" s="145"/>
      <c r="G849" s="98"/>
      <c r="H849" s="104"/>
      <c r="I849" s="145"/>
      <c r="J849" s="98"/>
      <c r="K849" s="98"/>
      <c r="L849" s="145"/>
      <c r="M849" s="145"/>
      <c r="N849" s="145"/>
      <c r="O849" s="122"/>
      <c r="P849" s="104"/>
      <c r="Q849" s="150"/>
      <c r="R849" s="141"/>
      <c r="S849" s="104"/>
      <c r="T849" s="141"/>
      <c r="U849" s="141"/>
      <c r="V849" s="104"/>
      <c r="W849" s="141"/>
      <c r="X849" s="141"/>
      <c r="Y849" s="104"/>
      <c r="Z849" s="141"/>
      <c r="AA849" s="141"/>
      <c r="AB849" s="104"/>
      <c r="AC849" s="141"/>
      <c r="AD849" s="141"/>
      <c r="AE849" s="102"/>
      <c r="AF849" s="141"/>
      <c r="AG849" s="141"/>
      <c r="BI849" s="143"/>
      <c r="BJ849" s="139"/>
      <c r="BK849" s="143"/>
      <c r="BL849" s="122"/>
      <c r="BM849" s="141"/>
      <c r="BN849" s="156"/>
      <c r="BO849" s="139"/>
      <c r="BP849" s="141"/>
      <c r="BQ849" s="153"/>
      <c r="CS849" s="147"/>
      <c r="CT849" s="148"/>
      <c r="CU849" s="139"/>
      <c r="CV849" s="139"/>
      <c r="CY849" s="143"/>
      <c r="CZ849" s="143"/>
      <c r="DA849" s="151"/>
      <c r="DB849" s="164"/>
      <c r="DC849" s="151"/>
      <c r="DZ849" s="211"/>
      <c r="EA849" s="139"/>
    </row>
    <row r="850" spans="1:131" x14ac:dyDescent="0.3">
      <c r="A850" s="145"/>
      <c r="B850" s="145"/>
      <c r="C850" s="183"/>
      <c r="D850" s="145"/>
      <c r="E850" s="145"/>
      <c r="F850" s="145"/>
      <c r="G850" s="98"/>
      <c r="H850" s="104"/>
      <c r="I850" s="145"/>
      <c r="J850" s="98"/>
      <c r="K850" s="98"/>
      <c r="L850" s="145"/>
      <c r="M850" s="145"/>
      <c r="N850" s="145"/>
      <c r="O850" s="122"/>
      <c r="P850" s="104"/>
      <c r="Q850" s="150"/>
      <c r="R850" s="141"/>
      <c r="S850" s="104"/>
      <c r="T850" s="141"/>
      <c r="U850" s="141"/>
      <c r="V850" s="104"/>
      <c r="W850" s="141"/>
      <c r="X850" s="141"/>
      <c r="Y850" s="104"/>
      <c r="Z850" s="141"/>
      <c r="AA850" s="141"/>
      <c r="AB850" s="104"/>
      <c r="AC850" s="141"/>
      <c r="AD850" s="141"/>
      <c r="AE850" s="102"/>
      <c r="AF850" s="141"/>
      <c r="AG850" s="141"/>
      <c r="BI850" s="143"/>
      <c r="BJ850" s="139"/>
      <c r="BK850" s="143"/>
      <c r="BL850" s="122"/>
      <c r="BM850" s="141"/>
      <c r="BN850" s="156"/>
      <c r="BO850" s="139"/>
      <c r="BP850" s="141"/>
      <c r="BQ850" s="153"/>
      <c r="CS850" s="160"/>
      <c r="CT850" s="148"/>
      <c r="CU850" s="139"/>
      <c r="CV850" s="139"/>
      <c r="CY850" s="143"/>
      <c r="CZ850" s="143"/>
      <c r="DA850" s="151"/>
      <c r="DB850" s="164"/>
      <c r="DC850" s="151"/>
      <c r="DZ850" s="211"/>
      <c r="EA850" s="139"/>
    </row>
    <row r="851" spans="1:131" x14ac:dyDescent="0.3">
      <c r="A851" s="145"/>
      <c r="B851" s="145"/>
      <c r="C851" s="181"/>
      <c r="D851" s="145"/>
      <c r="E851" s="145"/>
      <c r="F851" s="145"/>
      <c r="G851" s="98"/>
      <c r="H851" s="104"/>
      <c r="I851" s="145"/>
      <c r="J851" s="98"/>
      <c r="K851" s="98"/>
      <c r="L851" s="145"/>
      <c r="M851" s="145"/>
      <c r="N851" s="145"/>
      <c r="O851" s="122"/>
      <c r="P851" s="104"/>
      <c r="Q851" s="150"/>
      <c r="R851" s="141"/>
      <c r="S851" s="104"/>
      <c r="T851" s="141"/>
      <c r="U851" s="141"/>
      <c r="V851" s="104"/>
      <c r="W851" s="141"/>
      <c r="X851" s="141"/>
      <c r="Y851" s="104"/>
      <c r="Z851" s="141"/>
      <c r="AA851" s="141"/>
      <c r="AB851" s="104"/>
      <c r="AC851" s="141"/>
      <c r="AD851" s="141"/>
      <c r="AE851" s="102"/>
      <c r="AF851" s="141"/>
      <c r="AG851" s="141"/>
      <c r="BI851" s="143"/>
      <c r="BJ851" s="139"/>
      <c r="BK851" s="143"/>
      <c r="BL851" s="122"/>
      <c r="BM851" s="141"/>
      <c r="BN851" s="156"/>
      <c r="BO851" s="139"/>
      <c r="BP851" s="141"/>
      <c r="BQ851" s="153"/>
      <c r="CS851" s="160"/>
      <c r="CT851" s="100"/>
      <c r="CU851" s="139"/>
      <c r="CV851" s="139"/>
      <c r="CY851" s="143"/>
      <c r="CZ851" s="143"/>
      <c r="DA851" s="151"/>
      <c r="DB851" s="164"/>
      <c r="DC851" s="151"/>
      <c r="DZ851" s="211"/>
      <c r="EA851" s="139"/>
    </row>
    <row r="852" spans="1:131" x14ac:dyDescent="0.3">
      <c r="A852" s="145"/>
      <c r="B852" s="145"/>
      <c r="C852" s="181"/>
      <c r="D852" s="145"/>
      <c r="E852" s="145"/>
      <c r="F852" s="145"/>
      <c r="G852" s="98"/>
      <c r="H852" s="104"/>
      <c r="I852" s="145"/>
      <c r="J852" s="98"/>
      <c r="K852" s="98"/>
      <c r="L852" s="145"/>
      <c r="M852" s="145"/>
      <c r="N852" s="145"/>
      <c r="O852" s="122"/>
      <c r="P852" s="104"/>
      <c r="Q852" s="150"/>
      <c r="R852" s="141"/>
      <c r="S852" s="104"/>
      <c r="T852" s="141"/>
      <c r="U852" s="141"/>
      <c r="V852" s="104"/>
      <c r="W852" s="141"/>
      <c r="X852" s="141"/>
      <c r="Y852" s="104"/>
      <c r="Z852" s="141"/>
      <c r="AA852" s="141"/>
      <c r="AB852" s="104"/>
      <c r="AC852" s="141"/>
      <c r="AD852" s="141"/>
      <c r="AE852" s="102"/>
      <c r="AF852" s="141"/>
      <c r="AG852" s="141"/>
      <c r="BI852" s="143"/>
      <c r="BJ852" s="139"/>
      <c r="BK852" s="143"/>
      <c r="BL852" s="122"/>
      <c r="BM852" s="141"/>
      <c r="BN852" s="156"/>
      <c r="BO852" s="139"/>
      <c r="BP852" s="141"/>
      <c r="BQ852" s="153"/>
      <c r="CS852" s="168"/>
      <c r="CT852" s="149"/>
      <c r="CU852" s="139"/>
      <c r="CV852" s="139"/>
      <c r="CY852" s="143"/>
      <c r="CZ852" s="143"/>
      <c r="DA852" s="151"/>
      <c r="DB852" s="164"/>
      <c r="DC852" s="151"/>
      <c r="DZ852" s="211"/>
      <c r="EA852" s="139"/>
    </row>
    <row r="853" spans="1:131" x14ac:dyDescent="0.3">
      <c r="A853" s="145"/>
      <c r="B853" s="145"/>
      <c r="C853" s="181"/>
      <c r="D853" s="145"/>
      <c r="E853" s="145"/>
      <c r="F853" s="145"/>
      <c r="G853" s="98"/>
      <c r="H853" s="104"/>
      <c r="I853" s="145"/>
      <c r="J853" s="98"/>
      <c r="K853" s="98"/>
      <c r="L853" s="145"/>
      <c r="M853" s="145"/>
      <c r="N853" s="145"/>
      <c r="O853" s="122"/>
      <c r="P853" s="104"/>
      <c r="Q853" s="150"/>
      <c r="R853" s="141"/>
      <c r="S853" s="104"/>
      <c r="T853" s="141"/>
      <c r="U853" s="141"/>
      <c r="V853" s="104"/>
      <c r="W853" s="141"/>
      <c r="X853" s="141"/>
      <c r="Y853" s="104"/>
      <c r="Z853" s="141"/>
      <c r="AA853" s="141"/>
      <c r="AB853" s="104"/>
      <c r="AC853" s="141"/>
      <c r="AD853" s="141"/>
      <c r="AE853" s="102"/>
      <c r="AF853" s="141"/>
      <c r="AG853" s="141"/>
      <c r="BI853" s="143"/>
      <c r="BJ853" s="139"/>
      <c r="BK853" s="143"/>
      <c r="BL853" s="122"/>
      <c r="BM853" s="141"/>
      <c r="BN853" s="156"/>
      <c r="BO853" s="139"/>
      <c r="BP853" s="141"/>
      <c r="BQ853" s="153"/>
      <c r="CS853" s="147"/>
      <c r="CT853" s="148"/>
      <c r="CU853" s="139"/>
      <c r="CV853" s="139"/>
      <c r="CY853" s="143"/>
      <c r="CZ853" s="143"/>
      <c r="DA853" s="151"/>
      <c r="DB853" s="164"/>
      <c r="DC853" s="151"/>
      <c r="DZ853" s="211"/>
      <c r="EA853" s="160"/>
    </row>
    <row r="854" spans="1:131" x14ac:dyDescent="0.3">
      <c r="A854" s="145"/>
      <c r="B854" s="145"/>
      <c r="C854" s="181"/>
      <c r="D854" s="145"/>
      <c r="E854" s="145"/>
      <c r="F854" s="145"/>
      <c r="G854" s="98"/>
      <c r="H854" s="104"/>
      <c r="I854" s="145"/>
      <c r="J854" s="98"/>
      <c r="K854" s="98"/>
      <c r="L854" s="145"/>
      <c r="M854" s="145"/>
      <c r="N854" s="145"/>
      <c r="O854" s="122"/>
      <c r="P854" s="104"/>
      <c r="Q854" s="150"/>
      <c r="R854" s="141"/>
      <c r="S854" s="104"/>
      <c r="T854" s="141"/>
      <c r="U854" s="141"/>
      <c r="V854" s="104"/>
      <c r="W854" s="141"/>
      <c r="X854" s="141"/>
      <c r="Y854" s="104"/>
      <c r="Z854" s="141"/>
      <c r="AA854" s="141"/>
      <c r="AB854" s="104"/>
      <c r="AC854" s="141"/>
      <c r="AD854" s="141"/>
      <c r="AE854" s="102"/>
      <c r="AF854" s="141"/>
      <c r="AG854" s="141"/>
      <c r="BI854" s="143"/>
      <c r="BJ854" s="139"/>
      <c r="BK854" s="143"/>
      <c r="BL854" s="122"/>
      <c r="BM854" s="141"/>
      <c r="BN854" s="156"/>
      <c r="BO854" s="139"/>
      <c r="BP854" s="141"/>
      <c r="BQ854" s="153"/>
      <c r="CS854" s="147"/>
      <c r="CT854" s="149"/>
      <c r="CU854" s="139"/>
      <c r="CV854" s="139"/>
      <c r="CY854" s="143"/>
      <c r="CZ854" s="143"/>
      <c r="DA854" s="151"/>
      <c r="DB854" s="164"/>
      <c r="DC854" s="151"/>
      <c r="DZ854" s="211"/>
      <c r="EA854" s="160"/>
    </row>
    <row r="855" spans="1:131" x14ac:dyDescent="0.3">
      <c r="A855" s="145"/>
      <c r="B855" s="145"/>
      <c r="C855" s="181"/>
      <c r="D855" s="145"/>
      <c r="E855" s="145"/>
      <c r="F855" s="145"/>
      <c r="G855" s="98"/>
      <c r="H855" s="104"/>
      <c r="I855" s="145"/>
      <c r="J855" s="98"/>
      <c r="K855" s="98"/>
      <c r="L855" s="145"/>
      <c r="M855" s="145"/>
      <c r="N855" s="145"/>
      <c r="O855" s="122"/>
      <c r="P855" s="104"/>
      <c r="Q855" s="150"/>
      <c r="R855" s="141"/>
      <c r="S855" s="104"/>
      <c r="T855" s="141"/>
      <c r="U855" s="141"/>
      <c r="V855" s="104"/>
      <c r="W855" s="141"/>
      <c r="X855" s="141"/>
      <c r="Y855" s="104"/>
      <c r="Z855" s="141"/>
      <c r="AA855" s="141"/>
      <c r="AB855" s="104"/>
      <c r="AC855" s="141"/>
      <c r="AD855" s="141"/>
      <c r="AE855" s="102"/>
      <c r="AF855" s="141"/>
      <c r="AG855" s="141"/>
      <c r="BI855" s="143"/>
      <c r="BJ855" s="139"/>
      <c r="BK855" s="143"/>
      <c r="BL855" s="122"/>
      <c r="BM855" s="141"/>
      <c r="BN855" s="156"/>
      <c r="BO855" s="139"/>
      <c r="BP855" s="141"/>
      <c r="BQ855" s="153"/>
      <c r="CS855" s="147"/>
      <c r="CT855" s="149"/>
      <c r="CU855" s="139"/>
      <c r="CV855" s="139"/>
      <c r="CY855" s="143"/>
      <c r="CZ855" s="143"/>
      <c r="DA855" s="151"/>
      <c r="DB855" s="164"/>
      <c r="DC855" s="151"/>
      <c r="DZ855" s="211"/>
      <c r="EA855" s="160"/>
    </row>
    <row r="856" spans="1:131" x14ac:dyDescent="0.3">
      <c r="A856" s="145"/>
      <c r="B856" s="145"/>
      <c r="C856" s="181"/>
      <c r="D856" s="145"/>
      <c r="E856" s="145"/>
      <c r="F856" s="145"/>
      <c r="G856" s="98"/>
      <c r="H856" s="104"/>
      <c r="I856" s="145"/>
      <c r="J856" s="98"/>
      <c r="K856" s="98"/>
      <c r="L856" s="145"/>
      <c r="M856" s="145"/>
      <c r="N856" s="145"/>
      <c r="O856" s="122"/>
      <c r="P856" s="104"/>
      <c r="Q856" s="150"/>
      <c r="R856" s="141"/>
      <c r="S856" s="104"/>
      <c r="T856" s="141"/>
      <c r="U856" s="141"/>
      <c r="V856" s="104"/>
      <c r="W856" s="141"/>
      <c r="X856" s="141"/>
      <c r="Y856" s="104"/>
      <c r="Z856" s="141"/>
      <c r="AA856" s="141"/>
      <c r="AB856" s="104"/>
      <c r="AC856" s="141"/>
      <c r="AD856" s="141"/>
      <c r="AE856" s="102"/>
      <c r="AF856" s="141"/>
      <c r="AG856" s="141"/>
      <c r="BI856" s="143"/>
      <c r="BJ856" s="139"/>
      <c r="BK856" s="143"/>
      <c r="BL856" s="122"/>
      <c r="BM856" s="141"/>
      <c r="BN856" s="156"/>
      <c r="BO856" s="139"/>
      <c r="BP856" s="141"/>
      <c r="BQ856" s="153"/>
      <c r="CS856" s="147"/>
      <c r="CT856" s="149"/>
      <c r="CU856" s="139"/>
      <c r="CV856" s="139"/>
      <c r="CY856" s="143"/>
      <c r="CZ856" s="143"/>
      <c r="DA856" s="151"/>
      <c r="DB856" s="164"/>
      <c r="DC856" s="151"/>
      <c r="DZ856" s="211"/>
      <c r="EA856" s="160"/>
    </row>
    <row r="857" spans="1:131" x14ac:dyDescent="0.3">
      <c r="A857" s="145"/>
      <c r="B857" s="145"/>
      <c r="C857" s="183"/>
      <c r="D857" s="107"/>
      <c r="E857" s="145"/>
      <c r="F857" s="145"/>
      <c r="G857" s="98"/>
      <c r="H857" s="104"/>
      <c r="I857" s="145"/>
      <c r="J857" s="98"/>
      <c r="K857" s="98"/>
      <c r="L857" s="145"/>
      <c r="M857" s="145"/>
      <c r="N857" s="145"/>
      <c r="O857" s="122"/>
      <c r="P857" s="104"/>
      <c r="Q857" s="150"/>
      <c r="R857" s="141"/>
      <c r="S857" s="104"/>
      <c r="T857" s="141"/>
      <c r="U857" s="141"/>
      <c r="V857" s="104"/>
      <c r="W857" s="141"/>
      <c r="X857" s="141"/>
      <c r="Y857" s="104"/>
      <c r="Z857" s="141"/>
      <c r="AA857" s="141"/>
      <c r="AB857" s="104"/>
      <c r="AC857" s="141"/>
      <c r="AD857" s="141"/>
      <c r="AE857" s="102"/>
      <c r="AF857" s="141"/>
      <c r="AG857" s="141"/>
      <c r="BI857" s="143"/>
      <c r="BJ857" s="139"/>
      <c r="BK857" s="143"/>
      <c r="BL857" s="122"/>
      <c r="BM857" s="141"/>
      <c r="BN857" s="156"/>
      <c r="BO857" s="139"/>
      <c r="BP857" s="141"/>
      <c r="BQ857" s="153"/>
      <c r="CS857" s="147"/>
      <c r="CT857" s="149"/>
      <c r="CU857" s="139"/>
      <c r="CV857" s="139"/>
      <c r="CY857" s="143"/>
      <c r="CZ857" s="143"/>
      <c r="DA857" s="151"/>
      <c r="DB857" s="164"/>
      <c r="DC857" s="151"/>
      <c r="DZ857" s="211"/>
      <c r="EA857" s="140"/>
    </row>
    <row r="858" spans="1:131" x14ac:dyDescent="0.3">
      <c r="A858" s="145"/>
      <c r="B858" s="145"/>
      <c r="C858" s="181"/>
      <c r="D858" s="145"/>
      <c r="E858" s="145"/>
      <c r="F858" s="145"/>
      <c r="G858" s="98"/>
      <c r="H858" s="104"/>
      <c r="I858" s="145"/>
      <c r="J858" s="98"/>
      <c r="K858" s="98"/>
      <c r="L858" s="145"/>
      <c r="M858" s="145"/>
      <c r="N858" s="145"/>
      <c r="O858" s="122"/>
      <c r="P858" s="104"/>
      <c r="Q858" s="150"/>
      <c r="R858" s="141"/>
      <c r="S858" s="104"/>
      <c r="T858" s="141"/>
      <c r="U858" s="141"/>
      <c r="V858" s="104"/>
      <c r="W858" s="141"/>
      <c r="X858" s="141"/>
      <c r="Y858" s="104"/>
      <c r="Z858" s="141"/>
      <c r="AA858" s="141"/>
      <c r="AB858" s="104"/>
      <c r="AC858" s="141"/>
      <c r="AD858" s="141"/>
      <c r="AE858" s="102"/>
      <c r="AF858" s="141"/>
      <c r="AG858" s="141"/>
      <c r="BI858" s="143"/>
      <c r="BJ858" s="139"/>
      <c r="BK858" s="143"/>
      <c r="BL858" s="122"/>
      <c r="BM858" s="141"/>
      <c r="BN858" s="156"/>
      <c r="BO858" s="139"/>
      <c r="BP858" s="141"/>
      <c r="BQ858" s="153"/>
      <c r="CS858" s="147"/>
      <c r="CT858" s="148"/>
      <c r="CU858" s="139"/>
      <c r="CV858" s="139"/>
      <c r="CY858" s="143"/>
      <c r="CZ858" s="143"/>
      <c r="DA858" s="151"/>
      <c r="DB858" s="164"/>
      <c r="DC858" s="151"/>
      <c r="DZ858" s="211"/>
      <c r="EA858" s="139"/>
    </row>
    <row r="859" spans="1:131" x14ac:dyDescent="0.3">
      <c r="A859" s="145"/>
      <c r="B859" s="145"/>
      <c r="C859" s="181"/>
      <c r="D859" s="145"/>
      <c r="E859" s="145"/>
      <c r="F859" s="145"/>
      <c r="G859" s="98"/>
      <c r="H859" s="104"/>
      <c r="I859" s="145"/>
      <c r="J859" s="98"/>
      <c r="K859" s="98"/>
      <c r="L859" s="145"/>
      <c r="M859" s="145"/>
      <c r="N859" s="145"/>
      <c r="O859" s="122"/>
      <c r="P859" s="104"/>
      <c r="Q859" s="150"/>
      <c r="R859" s="141"/>
      <c r="S859" s="104"/>
      <c r="T859" s="141"/>
      <c r="U859" s="141"/>
      <c r="V859" s="104"/>
      <c r="W859" s="141"/>
      <c r="X859" s="141"/>
      <c r="Y859" s="104"/>
      <c r="Z859" s="141"/>
      <c r="AA859" s="141"/>
      <c r="AB859" s="104"/>
      <c r="AC859" s="141"/>
      <c r="AD859" s="141"/>
      <c r="AE859" s="102"/>
      <c r="AF859" s="141"/>
      <c r="AG859" s="141"/>
      <c r="BI859" s="143"/>
      <c r="BJ859" s="139"/>
      <c r="BK859" s="143"/>
      <c r="BL859" s="122"/>
      <c r="BM859" s="141"/>
      <c r="BN859" s="156"/>
      <c r="BO859" s="139"/>
      <c r="BP859" s="141"/>
      <c r="BQ859" s="153"/>
      <c r="CS859" s="147"/>
      <c r="CT859" s="148"/>
      <c r="CU859" s="139"/>
      <c r="CV859" s="139"/>
      <c r="CY859" s="143"/>
      <c r="CZ859" s="143"/>
      <c r="DA859" s="151"/>
      <c r="DB859" s="164"/>
      <c r="DC859" s="151"/>
      <c r="DZ859" s="211"/>
      <c r="EA859" s="139"/>
    </row>
    <row r="860" spans="1:131" x14ac:dyDescent="0.3">
      <c r="A860" s="145"/>
      <c r="B860" s="145"/>
      <c r="C860" s="181"/>
      <c r="D860" s="145"/>
      <c r="E860" s="145"/>
      <c r="F860" s="145"/>
      <c r="G860" s="98"/>
      <c r="H860" s="104"/>
      <c r="I860" s="145"/>
      <c r="J860" s="98"/>
      <c r="K860" s="98"/>
      <c r="L860" s="145"/>
      <c r="M860" s="145"/>
      <c r="N860" s="145"/>
      <c r="O860" s="122"/>
      <c r="P860" s="104"/>
      <c r="Q860" s="150"/>
      <c r="R860" s="141"/>
      <c r="S860" s="104"/>
      <c r="T860" s="141"/>
      <c r="U860" s="141"/>
      <c r="V860" s="104"/>
      <c r="W860" s="141"/>
      <c r="X860" s="141"/>
      <c r="Y860" s="104"/>
      <c r="Z860" s="141"/>
      <c r="AA860" s="141"/>
      <c r="AB860" s="104"/>
      <c r="AC860" s="141"/>
      <c r="AD860" s="141"/>
      <c r="AE860" s="102"/>
      <c r="AF860" s="141"/>
      <c r="AG860" s="141"/>
      <c r="BI860" s="143"/>
      <c r="BJ860" s="139"/>
      <c r="BK860" s="143"/>
      <c r="BL860" s="122"/>
      <c r="BM860" s="141"/>
      <c r="BN860" s="156"/>
      <c r="BO860" s="139"/>
      <c r="BP860" s="141"/>
      <c r="BQ860" s="153"/>
      <c r="CS860" s="147"/>
      <c r="CT860" s="148"/>
      <c r="CU860" s="139"/>
      <c r="CV860" s="139"/>
      <c r="CY860" s="143"/>
      <c r="CZ860" s="143"/>
      <c r="DA860" s="151"/>
      <c r="DB860" s="164"/>
      <c r="DC860" s="151"/>
      <c r="DZ860" s="211"/>
      <c r="EA860" s="139"/>
    </row>
    <row r="861" spans="1:131" x14ac:dyDescent="0.3">
      <c r="A861" s="145"/>
      <c r="B861" s="145"/>
      <c r="C861" s="181"/>
      <c r="D861" s="145"/>
      <c r="E861" s="145"/>
      <c r="F861" s="145"/>
      <c r="G861" s="98"/>
      <c r="H861" s="104"/>
      <c r="I861" s="145"/>
      <c r="J861" s="98"/>
      <c r="K861" s="98"/>
      <c r="L861" s="145"/>
      <c r="M861" s="145"/>
      <c r="N861" s="145"/>
      <c r="O861" s="122"/>
      <c r="P861" s="104"/>
      <c r="Q861" s="150"/>
      <c r="R861" s="141"/>
      <c r="S861" s="104"/>
      <c r="T861" s="141"/>
      <c r="U861" s="141"/>
      <c r="V861" s="104"/>
      <c r="W861" s="141"/>
      <c r="X861" s="141"/>
      <c r="Y861" s="104"/>
      <c r="Z861" s="141"/>
      <c r="AA861" s="141"/>
      <c r="AB861" s="104"/>
      <c r="AC861" s="141"/>
      <c r="AD861" s="141"/>
      <c r="AE861" s="102"/>
      <c r="AF861" s="141"/>
      <c r="AG861" s="141"/>
      <c r="BI861" s="143"/>
      <c r="BJ861" s="139"/>
      <c r="BK861" s="143"/>
      <c r="BL861" s="122"/>
      <c r="BM861" s="141"/>
      <c r="BN861" s="156"/>
      <c r="BO861" s="139"/>
      <c r="BP861" s="141"/>
      <c r="BQ861" s="153"/>
      <c r="CS861" s="147"/>
      <c r="CT861" s="148"/>
      <c r="CU861" s="139"/>
      <c r="CV861" s="139"/>
      <c r="CY861" s="143"/>
      <c r="CZ861" s="143"/>
      <c r="DA861" s="151"/>
      <c r="DB861" s="164"/>
      <c r="DC861" s="151"/>
      <c r="DZ861" s="211"/>
      <c r="EA861" s="139"/>
    </row>
    <row r="862" spans="1:131" x14ac:dyDescent="0.3">
      <c r="A862" s="145"/>
      <c r="B862" s="145"/>
      <c r="C862" s="181"/>
      <c r="D862" s="145"/>
      <c r="E862" s="145"/>
      <c r="F862" s="145"/>
      <c r="G862" s="98"/>
      <c r="H862" s="104"/>
      <c r="I862" s="145"/>
      <c r="J862" s="98"/>
      <c r="K862" s="98"/>
      <c r="L862" s="145"/>
      <c r="M862" s="145"/>
      <c r="N862" s="145"/>
      <c r="O862" s="122"/>
      <c r="P862" s="104"/>
      <c r="Q862" s="150"/>
      <c r="R862" s="141"/>
      <c r="S862" s="104"/>
      <c r="T862" s="141"/>
      <c r="U862" s="141"/>
      <c r="V862" s="104"/>
      <c r="W862" s="141"/>
      <c r="X862" s="141"/>
      <c r="Y862" s="104"/>
      <c r="Z862" s="141"/>
      <c r="AA862" s="141"/>
      <c r="AB862" s="104"/>
      <c r="AC862" s="141"/>
      <c r="AD862" s="141"/>
      <c r="AE862" s="102"/>
      <c r="AF862" s="141"/>
      <c r="AG862" s="141"/>
      <c r="BI862" s="143"/>
      <c r="BJ862" s="139"/>
      <c r="BK862" s="143"/>
      <c r="BL862" s="122"/>
      <c r="BM862" s="141"/>
      <c r="BN862" s="156"/>
      <c r="BO862" s="139"/>
      <c r="BP862" s="141"/>
      <c r="BQ862" s="153"/>
      <c r="CS862" s="147"/>
      <c r="CT862" s="148"/>
      <c r="CU862" s="139"/>
      <c r="CV862" s="139"/>
      <c r="CY862" s="143"/>
      <c r="CZ862" s="143"/>
      <c r="DA862" s="151"/>
      <c r="DB862" s="164"/>
      <c r="DC862" s="151"/>
      <c r="DZ862" s="211"/>
      <c r="EA862" s="139"/>
    </row>
    <row r="863" spans="1:131" x14ac:dyDescent="0.3">
      <c r="A863" s="180"/>
      <c r="B863" s="145"/>
      <c r="C863" s="181"/>
      <c r="D863" s="145"/>
      <c r="E863" s="145"/>
      <c r="F863" s="145"/>
      <c r="G863" s="98"/>
      <c r="H863" s="104"/>
      <c r="I863" s="145"/>
      <c r="J863" s="98"/>
      <c r="K863" s="98"/>
      <c r="L863" s="145"/>
      <c r="M863" s="145"/>
      <c r="N863" s="145"/>
      <c r="O863" s="122"/>
      <c r="P863" s="104"/>
      <c r="Q863" s="150"/>
      <c r="R863" s="141"/>
      <c r="S863" s="104"/>
      <c r="T863" s="141"/>
      <c r="U863" s="141"/>
      <c r="V863" s="104"/>
      <c r="W863" s="141"/>
      <c r="X863" s="141"/>
      <c r="Y863" s="104"/>
      <c r="Z863" s="141"/>
      <c r="AA863" s="141"/>
      <c r="AB863" s="104"/>
      <c r="AC863" s="141"/>
      <c r="AD863" s="141"/>
      <c r="AE863" s="102"/>
      <c r="AF863" s="141"/>
      <c r="AG863" s="141"/>
      <c r="BI863" s="143"/>
      <c r="BJ863" s="139"/>
      <c r="BK863" s="143"/>
      <c r="BL863" s="122"/>
      <c r="BM863" s="141"/>
      <c r="BN863" s="156"/>
      <c r="BO863" s="139"/>
      <c r="BP863" s="141"/>
      <c r="BQ863" s="153"/>
      <c r="CS863" s="147"/>
      <c r="CT863" s="149"/>
      <c r="CU863" s="139"/>
      <c r="CV863" s="139"/>
      <c r="CY863" s="143"/>
      <c r="CZ863" s="143"/>
      <c r="DA863" s="151"/>
      <c r="DB863" s="164"/>
      <c r="DC863" s="151"/>
      <c r="DZ863" s="211"/>
      <c r="EA863" s="139"/>
    </row>
    <row r="864" spans="1:131" x14ac:dyDescent="0.3">
      <c r="A864" s="180"/>
      <c r="B864" s="145"/>
      <c r="C864" s="183"/>
      <c r="D864" s="107"/>
      <c r="E864" s="145"/>
      <c r="F864" s="145"/>
      <c r="G864" s="98"/>
      <c r="H864" s="104"/>
      <c r="I864" s="145"/>
      <c r="J864" s="98"/>
      <c r="K864" s="98"/>
      <c r="L864" s="145"/>
      <c r="M864" s="145"/>
      <c r="N864" s="145"/>
      <c r="O864" s="122"/>
      <c r="P864" s="104"/>
      <c r="Q864" s="150"/>
      <c r="R864" s="141"/>
      <c r="S864" s="104"/>
      <c r="T864" s="141"/>
      <c r="U864" s="141"/>
      <c r="V864" s="104"/>
      <c r="W864" s="141"/>
      <c r="X864" s="141"/>
      <c r="Y864" s="104"/>
      <c r="Z864" s="141"/>
      <c r="AA864" s="141"/>
      <c r="AB864" s="104"/>
      <c r="AC864" s="141"/>
      <c r="AD864" s="141"/>
      <c r="AE864" s="102"/>
      <c r="AF864" s="141"/>
      <c r="AG864" s="141"/>
      <c r="BI864" s="143"/>
      <c r="BJ864" s="139"/>
      <c r="BK864" s="143"/>
      <c r="BL864" s="122"/>
      <c r="BM864" s="141"/>
      <c r="BN864" s="156"/>
      <c r="BO864" s="139"/>
      <c r="BP864" s="141"/>
      <c r="BQ864" s="153"/>
      <c r="CS864" s="147"/>
      <c r="CT864" s="149"/>
      <c r="CU864" s="139"/>
      <c r="CV864" s="139"/>
      <c r="CY864" s="143"/>
      <c r="CZ864" s="143"/>
      <c r="DA864" s="151"/>
      <c r="DB864" s="164"/>
      <c r="DC864" s="151"/>
      <c r="DZ864" s="211"/>
      <c r="EA864" s="160"/>
    </row>
    <row r="865" spans="1:131" x14ac:dyDescent="0.3">
      <c r="A865" s="180"/>
      <c r="B865" s="145"/>
      <c r="C865" s="181"/>
      <c r="D865" s="145"/>
      <c r="E865" s="145"/>
      <c r="F865" s="145"/>
      <c r="G865" s="98"/>
      <c r="H865" s="104"/>
      <c r="I865" s="145"/>
      <c r="J865" s="98"/>
      <c r="K865" s="98"/>
      <c r="L865" s="145"/>
      <c r="M865" s="145"/>
      <c r="N865" s="145"/>
      <c r="O865" s="122"/>
      <c r="P865" s="104"/>
      <c r="Q865" s="150"/>
      <c r="R865" s="141"/>
      <c r="S865" s="104"/>
      <c r="T865" s="141"/>
      <c r="U865" s="141"/>
      <c r="V865" s="104"/>
      <c r="W865" s="141"/>
      <c r="X865" s="141"/>
      <c r="Y865" s="104"/>
      <c r="Z865" s="141"/>
      <c r="AA865" s="141"/>
      <c r="AB865" s="104"/>
      <c r="AC865" s="141"/>
      <c r="AD865" s="141"/>
      <c r="AE865" s="102"/>
      <c r="AF865" s="141"/>
      <c r="AG865" s="141"/>
      <c r="BI865" s="143"/>
      <c r="BJ865" s="139"/>
      <c r="BK865" s="143"/>
      <c r="BL865" s="122"/>
      <c r="BM865" s="141"/>
      <c r="BN865" s="156"/>
      <c r="BO865" s="139"/>
      <c r="BP865" s="141"/>
      <c r="BQ865" s="153"/>
      <c r="CS865" s="147"/>
      <c r="CT865" s="149"/>
      <c r="CU865" s="139"/>
      <c r="CV865" s="139"/>
      <c r="CY865" s="143"/>
      <c r="CZ865" s="143"/>
      <c r="DA865" s="151"/>
      <c r="DB865" s="164"/>
      <c r="DC865" s="151"/>
      <c r="DZ865" s="211"/>
      <c r="EA865" s="160"/>
    </row>
    <row r="866" spans="1:131" x14ac:dyDescent="0.3">
      <c r="A866" s="180"/>
      <c r="B866" s="145"/>
      <c r="C866" s="183"/>
      <c r="D866" s="107"/>
      <c r="E866" s="145"/>
      <c r="F866" s="145"/>
      <c r="G866" s="98"/>
      <c r="H866" s="104"/>
      <c r="I866" s="145"/>
      <c r="J866" s="98"/>
      <c r="K866" s="98"/>
      <c r="L866" s="145"/>
      <c r="M866" s="145"/>
      <c r="N866" s="145"/>
      <c r="O866" s="122"/>
      <c r="P866" s="104"/>
      <c r="Q866" s="150"/>
      <c r="R866" s="141"/>
      <c r="S866" s="104"/>
      <c r="T866" s="141"/>
      <c r="U866" s="141"/>
      <c r="V866" s="104"/>
      <c r="W866" s="141"/>
      <c r="X866" s="141"/>
      <c r="Y866" s="104"/>
      <c r="Z866" s="141"/>
      <c r="AA866" s="141"/>
      <c r="AB866" s="104"/>
      <c r="AC866" s="141"/>
      <c r="AD866" s="141"/>
      <c r="AE866" s="102"/>
      <c r="AF866" s="141"/>
      <c r="AG866" s="141"/>
      <c r="BI866" s="143"/>
      <c r="BJ866" s="139"/>
      <c r="BK866" s="143"/>
      <c r="BL866" s="122"/>
      <c r="BM866" s="141"/>
      <c r="BN866" s="156"/>
      <c r="BO866" s="139"/>
      <c r="BP866" s="141"/>
      <c r="BQ866" s="153"/>
      <c r="CS866" s="169"/>
      <c r="CT866" s="100"/>
      <c r="CU866" s="139"/>
      <c r="CV866" s="139"/>
      <c r="CY866" s="122"/>
      <c r="CZ866" s="122"/>
      <c r="DA866" s="151"/>
      <c r="DB866" s="164"/>
      <c r="DC866" s="151"/>
      <c r="DZ866" s="211"/>
      <c r="EA866" s="139"/>
    </row>
    <row r="867" spans="1:131" x14ac:dyDescent="0.3">
      <c r="A867" s="180"/>
      <c r="B867" s="145"/>
      <c r="C867" s="181"/>
      <c r="D867" s="145"/>
      <c r="E867" s="145"/>
      <c r="F867" s="145"/>
      <c r="G867" s="98"/>
      <c r="H867" s="104"/>
      <c r="I867" s="145"/>
      <c r="J867" s="98"/>
      <c r="K867" s="98"/>
      <c r="L867" s="145"/>
      <c r="M867" s="145"/>
      <c r="N867" s="145"/>
      <c r="O867" s="122"/>
      <c r="P867" s="104"/>
      <c r="Q867" s="150"/>
      <c r="R867" s="141"/>
      <c r="S867" s="104"/>
      <c r="T867" s="141"/>
      <c r="U867" s="141"/>
      <c r="V867" s="104"/>
      <c r="W867" s="141"/>
      <c r="X867" s="141"/>
      <c r="Y867" s="104"/>
      <c r="Z867" s="141"/>
      <c r="AA867" s="141"/>
      <c r="AB867" s="104"/>
      <c r="AC867" s="141"/>
      <c r="AD867" s="141"/>
      <c r="AE867" s="102"/>
      <c r="AF867" s="141"/>
      <c r="AG867" s="141"/>
      <c r="BI867" s="143"/>
      <c r="BJ867" s="139"/>
      <c r="BK867" s="143"/>
      <c r="BL867" s="122"/>
      <c r="BM867" s="141"/>
      <c r="BN867" s="156"/>
      <c r="BO867" s="139"/>
      <c r="BP867" s="141"/>
      <c r="BQ867" s="153"/>
      <c r="CS867" s="166"/>
      <c r="CT867" s="149"/>
      <c r="CU867" s="139"/>
      <c r="CV867" s="139"/>
      <c r="CY867" s="143"/>
      <c r="CZ867" s="143"/>
      <c r="DA867" s="151"/>
      <c r="DB867" s="164"/>
      <c r="DC867" s="151"/>
      <c r="DZ867" s="211"/>
      <c r="EA867" s="160"/>
    </row>
    <row r="868" spans="1:131" x14ac:dyDescent="0.3">
      <c r="A868" s="180"/>
      <c r="B868" s="145"/>
      <c r="C868" s="183"/>
      <c r="D868" s="107"/>
      <c r="E868" s="145"/>
      <c r="F868" s="145"/>
      <c r="G868" s="98"/>
      <c r="H868" s="104"/>
      <c r="I868" s="145"/>
      <c r="J868" s="98"/>
      <c r="K868" s="98"/>
      <c r="L868" s="145"/>
      <c r="M868" s="145"/>
      <c r="N868" s="145"/>
      <c r="O868" s="122"/>
      <c r="P868" s="104"/>
      <c r="Q868" s="150"/>
      <c r="R868" s="141"/>
      <c r="S868" s="104"/>
      <c r="T868" s="141"/>
      <c r="U868" s="141"/>
      <c r="V868" s="104"/>
      <c r="W868" s="141"/>
      <c r="X868" s="141"/>
      <c r="Y868" s="104"/>
      <c r="Z868" s="141"/>
      <c r="AA868" s="141"/>
      <c r="AB868" s="104"/>
      <c r="AC868" s="141"/>
      <c r="AD868" s="141"/>
      <c r="AE868" s="102"/>
      <c r="AF868" s="141"/>
      <c r="AG868" s="141"/>
      <c r="BI868" s="143"/>
      <c r="BJ868" s="139"/>
      <c r="BK868" s="143"/>
      <c r="BL868" s="122"/>
      <c r="BM868" s="141"/>
      <c r="BN868" s="156"/>
      <c r="BO868" s="139"/>
      <c r="BP868" s="141"/>
      <c r="BQ868" s="153"/>
      <c r="CS868" s="147"/>
      <c r="CT868" s="109"/>
      <c r="CU868" s="139"/>
      <c r="CV868" s="139"/>
      <c r="CY868" s="143"/>
      <c r="CZ868" s="143"/>
      <c r="DA868" s="151"/>
      <c r="DB868" s="164"/>
      <c r="DC868" s="151"/>
      <c r="DZ868" s="211"/>
      <c r="EA868" s="139"/>
    </row>
    <row r="869" spans="1:131" x14ac:dyDescent="0.3">
      <c r="A869" s="180"/>
      <c r="B869" s="145"/>
      <c r="C869" s="181"/>
      <c r="D869" s="145"/>
      <c r="E869" s="145"/>
      <c r="F869" s="145"/>
      <c r="G869" s="98"/>
      <c r="H869" s="104"/>
      <c r="I869" s="145"/>
      <c r="J869" s="98"/>
      <c r="K869" s="98"/>
      <c r="L869" s="145"/>
      <c r="M869" s="145"/>
      <c r="N869" s="145"/>
      <c r="O869" s="122"/>
      <c r="P869" s="104"/>
      <c r="Q869" s="150"/>
      <c r="R869" s="141"/>
      <c r="S869" s="104"/>
      <c r="T869" s="141"/>
      <c r="U869" s="141"/>
      <c r="V869" s="104"/>
      <c r="W869" s="141"/>
      <c r="X869" s="141"/>
      <c r="Y869" s="104"/>
      <c r="Z869" s="141"/>
      <c r="AA869" s="141"/>
      <c r="AB869" s="104"/>
      <c r="AC869" s="141"/>
      <c r="AD869" s="141"/>
      <c r="AE869" s="102"/>
      <c r="AF869" s="141"/>
      <c r="AG869" s="141"/>
      <c r="BI869" s="143"/>
      <c r="BJ869" s="139"/>
      <c r="BK869" s="143"/>
      <c r="BL869" s="122"/>
      <c r="BM869" s="141"/>
      <c r="BN869" s="156"/>
      <c r="BO869" s="139"/>
      <c r="BP869" s="141"/>
      <c r="BQ869" s="153"/>
      <c r="CS869" s="147"/>
      <c r="CT869" s="149"/>
      <c r="CU869" s="139"/>
      <c r="CV869" s="139"/>
      <c r="CY869" s="143"/>
      <c r="CZ869" s="143"/>
      <c r="DA869" s="151"/>
      <c r="DB869" s="164"/>
      <c r="DC869" s="151"/>
      <c r="DZ869" s="211"/>
      <c r="EA869" s="160"/>
    </row>
    <row r="870" spans="1:131" x14ac:dyDescent="0.3">
      <c r="A870" s="145"/>
      <c r="B870" s="145"/>
      <c r="C870" s="181"/>
      <c r="D870" s="145"/>
      <c r="E870" s="145"/>
      <c r="F870" s="145"/>
      <c r="G870" s="98"/>
      <c r="H870" s="104"/>
      <c r="I870" s="145"/>
      <c r="J870" s="98"/>
      <c r="K870" s="98"/>
      <c r="L870" s="145"/>
      <c r="M870" s="145"/>
      <c r="N870" s="145"/>
      <c r="O870" s="122"/>
      <c r="P870" s="104"/>
      <c r="Q870" s="150"/>
      <c r="R870" s="141"/>
      <c r="S870" s="104"/>
      <c r="T870" s="141"/>
      <c r="U870" s="141"/>
      <c r="V870" s="104"/>
      <c r="W870" s="141"/>
      <c r="X870" s="141"/>
      <c r="Y870" s="104"/>
      <c r="Z870" s="141"/>
      <c r="AA870" s="141"/>
      <c r="AB870" s="104"/>
      <c r="AC870" s="141"/>
      <c r="AD870" s="141"/>
      <c r="AE870" s="102"/>
      <c r="AF870" s="141"/>
      <c r="AG870" s="141"/>
      <c r="BI870" s="143"/>
      <c r="BJ870" s="139"/>
      <c r="BK870" s="143"/>
      <c r="BL870" s="122"/>
      <c r="BM870" s="141"/>
      <c r="BN870" s="156"/>
      <c r="BO870" s="139"/>
      <c r="BP870" s="141"/>
      <c r="BQ870" s="153"/>
      <c r="CS870" s="133"/>
      <c r="CT870" s="148"/>
      <c r="CU870" s="139"/>
      <c r="CV870" s="139"/>
      <c r="CY870" s="143"/>
      <c r="CZ870" s="143"/>
      <c r="DA870" s="151"/>
      <c r="DB870" s="164"/>
      <c r="DC870" s="151"/>
      <c r="DZ870" s="211"/>
      <c r="EA870" s="160"/>
    </row>
    <row r="871" spans="1:131" x14ac:dyDescent="0.3">
      <c r="A871" s="107"/>
      <c r="B871" s="145"/>
      <c r="C871" s="181"/>
      <c r="D871" s="145"/>
      <c r="E871" s="145"/>
      <c r="F871" s="145"/>
      <c r="G871" s="98"/>
      <c r="H871" s="104"/>
      <c r="I871" s="145"/>
      <c r="J871" s="98"/>
      <c r="K871" s="98"/>
      <c r="L871" s="145"/>
      <c r="M871" s="145"/>
      <c r="N871" s="145"/>
      <c r="O871" s="122"/>
      <c r="P871" s="104"/>
      <c r="Q871" s="150"/>
      <c r="R871" s="141"/>
      <c r="S871" s="104"/>
      <c r="T871" s="141"/>
      <c r="U871" s="141"/>
      <c r="V871" s="104"/>
      <c r="W871" s="141"/>
      <c r="X871" s="141"/>
      <c r="Y871" s="104"/>
      <c r="Z871" s="141"/>
      <c r="AA871" s="141"/>
      <c r="AB871" s="104"/>
      <c r="AC871" s="141"/>
      <c r="AD871" s="141"/>
      <c r="AE871" s="102"/>
      <c r="AF871" s="141"/>
      <c r="AG871" s="141"/>
      <c r="BI871" s="143"/>
      <c r="BJ871" s="139"/>
      <c r="BK871" s="143"/>
      <c r="BL871" s="122"/>
      <c r="BM871" s="141"/>
      <c r="BN871" s="156"/>
      <c r="BO871" s="139"/>
      <c r="BP871" s="141"/>
      <c r="BQ871" s="153"/>
      <c r="CS871" s="147"/>
      <c r="CT871" s="148"/>
      <c r="CU871" s="139"/>
      <c r="CV871" s="139"/>
      <c r="CY871" s="143"/>
      <c r="CZ871" s="143"/>
      <c r="DA871" s="151"/>
      <c r="DB871" s="164"/>
      <c r="DC871" s="151"/>
      <c r="DZ871" s="211"/>
      <c r="EA871" s="207"/>
    </row>
    <row r="872" spans="1:131" x14ac:dyDescent="0.3">
      <c r="A872" s="145"/>
      <c r="B872" s="145"/>
      <c r="C872" s="181"/>
      <c r="D872" s="145"/>
      <c r="E872" s="145"/>
      <c r="F872" s="145"/>
      <c r="G872" s="98"/>
      <c r="H872" s="104"/>
      <c r="I872" s="145"/>
      <c r="J872" s="98"/>
      <c r="K872" s="98"/>
      <c r="L872" s="145"/>
      <c r="M872" s="145"/>
      <c r="N872" s="145"/>
      <c r="O872" s="122"/>
      <c r="P872" s="104"/>
      <c r="Q872" s="150"/>
      <c r="R872" s="141"/>
      <c r="S872" s="104"/>
      <c r="T872" s="141"/>
      <c r="U872" s="141"/>
      <c r="V872" s="104"/>
      <c r="W872" s="141"/>
      <c r="X872" s="141"/>
      <c r="Y872" s="104"/>
      <c r="Z872" s="141"/>
      <c r="AA872" s="141"/>
      <c r="AB872" s="104"/>
      <c r="AC872" s="141"/>
      <c r="AD872" s="141"/>
      <c r="AE872" s="102"/>
      <c r="AF872" s="141"/>
      <c r="AG872" s="141"/>
      <c r="BI872" s="143"/>
      <c r="BJ872" s="139"/>
      <c r="BK872" s="143"/>
      <c r="BL872" s="122"/>
      <c r="BM872" s="141"/>
      <c r="BN872" s="156"/>
      <c r="BO872" s="139"/>
      <c r="BP872" s="141"/>
      <c r="BQ872" s="153"/>
      <c r="CS872" s="147"/>
      <c r="CT872" s="148"/>
      <c r="CU872" s="139"/>
      <c r="CV872" s="139"/>
      <c r="CY872" s="143"/>
      <c r="CZ872" s="143"/>
      <c r="DA872" s="151"/>
      <c r="DB872" s="164"/>
      <c r="DC872" s="151"/>
      <c r="DZ872" s="211"/>
      <c r="EA872" s="160"/>
    </row>
    <row r="873" spans="1:131" x14ac:dyDescent="0.3">
      <c r="A873" s="145"/>
      <c r="B873" s="145"/>
      <c r="C873" s="181"/>
      <c r="D873" s="145"/>
      <c r="E873" s="145"/>
      <c r="F873" s="145"/>
      <c r="G873" s="98"/>
      <c r="H873" s="104"/>
      <c r="I873" s="145"/>
      <c r="J873" s="98"/>
      <c r="K873" s="98"/>
      <c r="L873" s="145"/>
      <c r="M873" s="145"/>
      <c r="N873" s="145"/>
      <c r="O873" s="122"/>
      <c r="P873" s="104"/>
      <c r="Q873" s="150"/>
      <c r="R873" s="141"/>
      <c r="S873" s="104"/>
      <c r="T873" s="141"/>
      <c r="U873" s="141"/>
      <c r="V873" s="104"/>
      <c r="W873" s="141"/>
      <c r="X873" s="141"/>
      <c r="Y873" s="104"/>
      <c r="Z873" s="141"/>
      <c r="AA873" s="141"/>
      <c r="AB873" s="104"/>
      <c r="AC873" s="141"/>
      <c r="AD873" s="141"/>
      <c r="AE873" s="102"/>
      <c r="AF873" s="141"/>
      <c r="AG873" s="141"/>
      <c r="BI873" s="143"/>
      <c r="BJ873" s="139"/>
      <c r="BK873" s="143"/>
      <c r="BL873" s="122"/>
      <c r="BM873" s="141"/>
      <c r="BN873" s="156"/>
      <c r="BO873" s="139"/>
      <c r="BP873" s="141"/>
      <c r="BQ873" s="153"/>
      <c r="CS873" s="147"/>
      <c r="CT873" s="99"/>
      <c r="CU873" s="139"/>
      <c r="CV873" s="139"/>
      <c r="CY873" s="143"/>
      <c r="CZ873" s="143"/>
      <c r="DA873" s="151"/>
      <c r="DB873" s="164"/>
      <c r="DC873" s="151"/>
      <c r="DZ873" s="211"/>
      <c r="EA873" s="139"/>
    </row>
    <row r="874" spans="1:131" x14ac:dyDescent="0.3">
      <c r="A874" s="145"/>
      <c r="B874" s="145"/>
      <c r="C874" s="183"/>
      <c r="D874" s="145"/>
      <c r="E874" s="145"/>
      <c r="F874" s="107"/>
      <c r="G874" s="98"/>
      <c r="H874" s="104"/>
      <c r="I874" s="145"/>
      <c r="J874" s="98"/>
      <c r="K874" s="98"/>
      <c r="L874" s="145"/>
      <c r="M874" s="145"/>
      <c r="N874" s="145"/>
      <c r="O874" s="122"/>
      <c r="P874" s="104"/>
      <c r="Q874" s="150"/>
      <c r="R874" s="141"/>
      <c r="S874" s="104"/>
      <c r="T874" s="141"/>
      <c r="U874" s="141"/>
      <c r="V874" s="104"/>
      <c r="W874" s="141"/>
      <c r="X874" s="141"/>
      <c r="Y874" s="104"/>
      <c r="Z874" s="141"/>
      <c r="AA874" s="141"/>
      <c r="AB874" s="104"/>
      <c r="AC874" s="141"/>
      <c r="AD874" s="141"/>
      <c r="AE874" s="102"/>
      <c r="AF874" s="141"/>
      <c r="AG874" s="141"/>
      <c r="BI874" s="143"/>
      <c r="BJ874" s="139"/>
      <c r="BK874" s="143"/>
      <c r="BL874" s="122"/>
      <c r="BM874" s="141"/>
      <c r="BN874" s="156"/>
      <c r="BO874" s="139"/>
      <c r="BP874" s="141"/>
      <c r="BQ874" s="153"/>
      <c r="CS874" s="147"/>
      <c r="CT874" s="148"/>
      <c r="CU874" s="139"/>
      <c r="CV874" s="139"/>
      <c r="CY874" s="143"/>
      <c r="CZ874" s="143"/>
      <c r="DA874" s="151"/>
      <c r="DB874" s="164"/>
      <c r="DC874" s="151"/>
      <c r="DZ874" s="211"/>
      <c r="EA874" s="207"/>
    </row>
    <row r="875" spans="1:131" x14ac:dyDescent="0.3">
      <c r="A875" s="184"/>
      <c r="B875" s="145"/>
      <c r="C875" s="181"/>
      <c r="D875" s="184"/>
      <c r="E875" s="145"/>
      <c r="F875" s="145"/>
      <c r="G875" s="98"/>
      <c r="H875" s="104"/>
      <c r="I875" s="145"/>
      <c r="J875" s="98"/>
      <c r="K875" s="98"/>
      <c r="L875" s="145"/>
      <c r="M875" s="145"/>
      <c r="N875" s="145"/>
      <c r="O875" s="122"/>
      <c r="P875" s="104"/>
      <c r="Q875" s="150"/>
      <c r="R875" s="141"/>
      <c r="S875" s="104"/>
      <c r="T875" s="141"/>
      <c r="U875" s="141"/>
      <c r="V875" s="104"/>
      <c r="W875" s="141"/>
      <c r="X875" s="141"/>
      <c r="Y875" s="104"/>
      <c r="Z875" s="141"/>
      <c r="AA875" s="141"/>
      <c r="AB875" s="104"/>
      <c r="AC875" s="141"/>
      <c r="AD875" s="141"/>
      <c r="AE875" s="102"/>
      <c r="AF875" s="141"/>
      <c r="AG875" s="141"/>
      <c r="BI875" s="143"/>
      <c r="BJ875" s="139"/>
      <c r="BK875" s="143"/>
      <c r="BL875" s="122"/>
      <c r="BM875" s="141"/>
      <c r="BN875" s="156"/>
      <c r="BO875" s="139"/>
      <c r="BP875" s="141"/>
      <c r="BQ875" s="153"/>
      <c r="CS875" s="147"/>
      <c r="CT875" s="148"/>
      <c r="CU875" s="139"/>
      <c r="CV875" s="139"/>
      <c r="CY875" s="143"/>
      <c r="CZ875" s="143"/>
      <c r="DA875" s="151"/>
      <c r="DB875" s="164"/>
      <c r="DC875" s="151"/>
      <c r="DZ875" s="211"/>
      <c r="EA875" s="207"/>
    </row>
    <row r="876" spans="1:131" x14ac:dyDescent="0.3">
      <c r="A876" s="198"/>
      <c r="B876" s="145"/>
      <c r="C876" s="181"/>
      <c r="D876" s="145"/>
      <c r="E876" s="145"/>
      <c r="F876" s="145"/>
      <c r="G876" s="98"/>
      <c r="H876" s="104"/>
      <c r="I876" s="145"/>
      <c r="J876" s="98"/>
      <c r="K876" s="98"/>
      <c r="L876" s="145"/>
      <c r="M876" s="145"/>
      <c r="N876" s="145"/>
      <c r="O876" s="122"/>
      <c r="P876" s="104"/>
      <c r="Q876" s="150"/>
      <c r="R876" s="141"/>
      <c r="S876" s="104"/>
      <c r="T876" s="141"/>
      <c r="U876" s="141"/>
      <c r="V876" s="104"/>
      <c r="W876" s="141"/>
      <c r="X876" s="141"/>
      <c r="Y876" s="104"/>
      <c r="Z876" s="141"/>
      <c r="AA876" s="141"/>
      <c r="AB876" s="104"/>
      <c r="AC876" s="141"/>
      <c r="AD876" s="141"/>
      <c r="AE876" s="102"/>
      <c r="AF876" s="141"/>
      <c r="AG876" s="141"/>
      <c r="BI876" s="143"/>
      <c r="BJ876" s="139"/>
      <c r="BK876" s="143"/>
      <c r="BL876" s="122"/>
      <c r="BM876" s="141"/>
      <c r="BN876" s="156"/>
      <c r="BO876" s="139"/>
      <c r="BP876" s="141"/>
      <c r="BQ876" s="153"/>
      <c r="CS876" s="147"/>
      <c r="CT876" s="148"/>
      <c r="CU876" s="139"/>
      <c r="CV876" s="139"/>
      <c r="CY876" s="143"/>
      <c r="CZ876" s="143"/>
      <c r="DA876" s="151"/>
      <c r="DB876" s="164"/>
      <c r="DC876" s="151"/>
      <c r="DZ876" s="211"/>
      <c r="EA876" s="160"/>
    </row>
    <row r="877" spans="1:131" x14ac:dyDescent="0.3">
      <c r="A877" s="145"/>
      <c r="B877" s="145"/>
      <c r="C877" s="181"/>
      <c r="D877" s="145"/>
      <c r="E877" s="145"/>
      <c r="F877" s="145"/>
      <c r="G877" s="98"/>
      <c r="H877" s="104"/>
      <c r="I877" s="145"/>
      <c r="J877" s="98"/>
      <c r="K877" s="98"/>
      <c r="L877" s="145"/>
      <c r="M877" s="145"/>
      <c r="N877" s="145"/>
      <c r="O877" s="122"/>
      <c r="P877" s="104"/>
      <c r="Q877" s="150"/>
      <c r="R877" s="141"/>
      <c r="S877" s="104"/>
      <c r="T877" s="141"/>
      <c r="U877" s="141"/>
      <c r="V877" s="104"/>
      <c r="W877" s="141"/>
      <c r="X877" s="141"/>
      <c r="Y877" s="104"/>
      <c r="Z877" s="141"/>
      <c r="AA877" s="141"/>
      <c r="AB877" s="104"/>
      <c r="AC877" s="141"/>
      <c r="AD877" s="141"/>
      <c r="AE877" s="102"/>
      <c r="AF877" s="141"/>
      <c r="AG877" s="141"/>
      <c r="BI877" s="143"/>
      <c r="BJ877" s="139"/>
      <c r="BK877" s="143"/>
      <c r="BL877" s="122"/>
      <c r="BM877" s="141"/>
      <c r="BN877" s="156"/>
      <c r="BO877" s="139"/>
      <c r="BP877" s="141"/>
      <c r="BQ877" s="153"/>
      <c r="CS877" s="147"/>
      <c r="CT877" s="148"/>
      <c r="CU877" s="139"/>
      <c r="CV877" s="139"/>
      <c r="CY877" s="143"/>
      <c r="CZ877" s="143"/>
      <c r="DA877" s="151"/>
      <c r="DB877" s="164"/>
      <c r="DC877" s="151"/>
      <c r="DZ877" s="211"/>
      <c r="EA877" s="160"/>
    </row>
    <row r="878" spans="1:131" x14ac:dyDescent="0.3">
      <c r="A878" s="180"/>
      <c r="B878" s="145"/>
      <c r="C878" s="181"/>
      <c r="D878" s="145"/>
      <c r="E878" s="145"/>
      <c r="F878" s="145"/>
      <c r="G878" s="98"/>
      <c r="H878" s="104"/>
      <c r="I878" s="145"/>
      <c r="J878" s="98"/>
      <c r="K878" s="98"/>
      <c r="L878" s="145"/>
      <c r="M878" s="145"/>
      <c r="N878" s="145"/>
      <c r="O878" s="122"/>
      <c r="P878" s="104"/>
      <c r="Q878" s="150"/>
      <c r="R878" s="141"/>
      <c r="S878" s="104"/>
      <c r="T878" s="141"/>
      <c r="U878" s="141"/>
      <c r="V878" s="104"/>
      <c r="W878" s="141"/>
      <c r="X878" s="141"/>
      <c r="Y878" s="104"/>
      <c r="Z878" s="141"/>
      <c r="AA878" s="141"/>
      <c r="AB878" s="104"/>
      <c r="AC878" s="141"/>
      <c r="AD878" s="141"/>
      <c r="AE878" s="102"/>
      <c r="AF878" s="141"/>
      <c r="AG878" s="141"/>
      <c r="BI878" s="143"/>
      <c r="BJ878" s="139"/>
      <c r="BK878" s="143"/>
      <c r="BL878" s="122"/>
      <c r="BM878" s="141"/>
      <c r="BN878" s="156"/>
      <c r="BO878" s="139"/>
      <c r="BP878" s="141"/>
      <c r="BQ878" s="153"/>
      <c r="CS878" s="147"/>
      <c r="CT878" s="149"/>
      <c r="CU878" s="139"/>
      <c r="CV878" s="139"/>
      <c r="CY878" s="143"/>
      <c r="CZ878" s="143"/>
      <c r="DA878" s="151"/>
      <c r="DB878" s="164"/>
      <c r="DC878" s="151"/>
      <c r="DZ878" s="211"/>
      <c r="EA878" s="207"/>
    </row>
    <row r="879" spans="1:131" x14ac:dyDescent="0.3">
      <c r="A879" s="145"/>
      <c r="B879" s="145"/>
      <c r="C879" s="181"/>
      <c r="D879" s="145"/>
      <c r="E879" s="145"/>
      <c r="F879" s="145"/>
      <c r="G879" s="98"/>
      <c r="H879" s="104"/>
      <c r="I879" s="145"/>
      <c r="J879" s="98"/>
      <c r="K879" s="98"/>
      <c r="L879" s="145"/>
      <c r="M879" s="145"/>
      <c r="N879" s="145"/>
      <c r="O879" s="122"/>
      <c r="P879" s="104"/>
      <c r="Q879" s="150"/>
      <c r="R879" s="141"/>
      <c r="S879" s="104"/>
      <c r="T879" s="141"/>
      <c r="U879" s="141"/>
      <c r="V879" s="104"/>
      <c r="W879" s="141"/>
      <c r="X879" s="141"/>
      <c r="Y879" s="104"/>
      <c r="Z879" s="141"/>
      <c r="AA879" s="141"/>
      <c r="AB879" s="104"/>
      <c r="AC879" s="141"/>
      <c r="AD879" s="141"/>
      <c r="AE879" s="102"/>
      <c r="AF879" s="141"/>
      <c r="AG879" s="141"/>
      <c r="BI879" s="143"/>
      <c r="BJ879" s="139"/>
      <c r="BK879" s="143"/>
      <c r="BL879" s="122"/>
      <c r="BM879" s="141"/>
      <c r="BN879" s="156"/>
      <c r="BO879" s="139"/>
      <c r="BP879" s="141"/>
      <c r="BQ879" s="153"/>
      <c r="CS879" s="147"/>
      <c r="CT879" s="148"/>
      <c r="CU879" s="139"/>
      <c r="CV879" s="139"/>
      <c r="CY879" s="143"/>
      <c r="CZ879" s="143"/>
      <c r="DA879" s="151"/>
      <c r="DB879" s="164"/>
      <c r="DC879" s="151"/>
      <c r="DZ879" s="211"/>
      <c r="EA879" s="139"/>
    </row>
    <row r="880" spans="1:131" x14ac:dyDescent="0.3">
      <c r="A880" s="145"/>
      <c r="B880" s="145"/>
      <c r="C880" s="181"/>
      <c r="D880" s="145"/>
      <c r="E880" s="145"/>
      <c r="F880" s="145"/>
      <c r="G880" s="98"/>
      <c r="H880" s="104"/>
      <c r="I880" s="145"/>
      <c r="J880" s="98"/>
      <c r="K880" s="98"/>
      <c r="L880" s="145"/>
      <c r="M880" s="145"/>
      <c r="N880" s="145"/>
      <c r="O880" s="122"/>
      <c r="P880" s="104"/>
      <c r="Q880" s="150"/>
      <c r="R880" s="141"/>
      <c r="S880" s="104"/>
      <c r="T880" s="141"/>
      <c r="U880" s="141"/>
      <c r="V880" s="104"/>
      <c r="W880" s="141"/>
      <c r="X880" s="141"/>
      <c r="Y880" s="104"/>
      <c r="Z880" s="141"/>
      <c r="AA880" s="141"/>
      <c r="AB880" s="104"/>
      <c r="AC880" s="141"/>
      <c r="AD880" s="141"/>
      <c r="AE880" s="102"/>
      <c r="AF880" s="141"/>
      <c r="AG880" s="141"/>
      <c r="BI880" s="143"/>
      <c r="BJ880" s="139"/>
      <c r="BK880" s="143"/>
      <c r="BL880" s="122"/>
      <c r="BM880" s="141"/>
      <c r="BN880" s="156"/>
      <c r="BO880" s="139"/>
      <c r="BP880" s="141"/>
      <c r="BQ880" s="153"/>
      <c r="CS880" s="147"/>
      <c r="CT880" s="148"/>
      <c r="CU880" s="139"/>
      <c r="CV880" s="139"/>
      <c r="CY880" s="170"/>
      <c r="CZ880" s="140"/>
      <c r="DA880" s="151"/>
      <c r="DB880" s="164"/>
      <c r="DC880" s="151"/>
      <c r="DZ880" s="211"/>
      <c r="EA880" s="160"/>
    </row>
    <row r="881" spans="1:131" x14ac:dyDescent="0.3">
      <c r="A881" s="145"/>
      <c r="B881" s="145"/>
      <c r="C881" s="181"/>
      <c r="D881" s="145"/>
      <c r="E881" s="145"/>
      <c r="F881" s="107"/>
      <c r="G881" s="98"/>
      <c r="H881" s="104"/>
      <c r="I881" s="145"/>
      <c r="J881" s="98"/>
      <c r="K881" s="98"/>
      <c r="L881" s="145"/>
      <c r="M881" s="145"/>
      <c r="N881" s="145"/>
      <c r="O881" s="122"/>
      <c r="P881" s="104"/>
      <c r="Q881" s="150"/>
      <c r="R881" s="141"/>
      <c r="S881" s="104"/>
      <c r="T881" s="141"/>
      <c r="U881" s="141"/>
      <c r="V881" s="104"/>
      <c r="W881" s="141"/>
      <c r="X881" s="141"/>
      <c r="Y881" s="104"/>
      <c r="Z881" s="141"/>
      <c r="AA881" s="141"/>
      <c r="AB881" s="104"/>
      <c r="AC881" s="141"/>
      <c r="AD881" s="141"/>
      <c r="AE881" s="102"/>
      <c r="AF881" s="141"/>
      <c r="AG881" s="141"/>
      <c r="BI881" s="143"/>
      <c r="BJ881" s="139"/>
      <c r="BK881" s="143"/>
      <c r="BL881" s="122"/>
      <c r="BM881" s="141"/>
      <c r="BN881" s="156"/>
      <c r="BO881" s="139"/>
      <c r="BP881" s="141"/>
      <c r="BQ881" s="153"/>
      <c r="CS881" s="147"/>
      <c r="CT881" s="149"/>
      <c r="CU881" s="139"/>
      <c r="CV881" s="139"/>
      <c r="CY881" s="170"/>
      <c r="CZ881" s="140"/>
      <c r="DA881" s="151"/>
      <c r="DB881" s="164"/>
      <c r="DC881" s="151"/>
      <c r="DZ881" s="211"/>
      <c r="EA881" s="139"/>
    </row>
    <row r="882" spans="1:131" x14ac:dyDescent="0.3">
      <c r="A882" s="145"/>
      <c r="B882" s="145"/>
      <c r="C882" s="181"/>
      <c r="D882" s="145"/>
      <c r="E882" s="145"/>
      <c r="F882" s="145"/>
      <c r="G882" s="98"/>
      <c r="H882" s="104"/>
      <c r="I882" s="145"/>
      <c r="J882" s="98"/>
      <c r="K882" s="98"/>
      <c r="L882" s="145"/>
      <c r="M882" s="145"/>
      <c r="N882" s="145"/>
      <c r="O882" s="122"/>
      <c r="P882" s="104"/>
      <c r="Q882" s="150"/>
      <c r="R882" s="141"/>
      <c r="S882" s="104"/>
      <c r="T882" s="141"/>
      <c r="U882" s="141"/>
      <c r="V882" s="104"/>
      <c r="W882" s="141"/>
      <c r="X882" s="141"/>
      <c r="Y882" s="104"/>
      <c r="Z882" s="141"/>
      <c r="AA882" s="141"/>
      <c r="AB882" s="104"/>
      <c r="AC882" s="141"/>
      <c r="AD882" s="141"/>
      <c r="AE882" s="102"/>
      <c r="AF882" s="141"/>
      <c r="AG882" s="141"/>
      <c r="BI882" s="143"/>
      <c r="BJ882" s="139"/>
      <c r="BK882" s="143"/>
      <c r="BL882" s="122"/>
      <c r="BM882" s="141"/>
      <c r="BN882" s="156"/>
      <c r="BO882" s="139"/>
      <c r="BP882" s="141"/>
      <c r="BQ882" s="153"/>
      <c r="CS882" s="147"/>
      <c r="CT882" s="149"/>
      <c r="CU882" s="139"/>
      <c r="CV882" s="139"/>
      <c r="CY882" s="143"/>
      <c r="CZ882" s="143"/>
      <c r="DA882" s="151"/>
      <c r="DB882" s="164"/>
      <c r="DC882" s="151"/>
      <c r="DZ882" s="211"/>
      <c r="EA882" s="139"/>
    </row>
    <row r="883" spans="1:131" x14ac:dyDescent="0.3">
      <c r="A883" s="145"/>
      <c r="B883" s="145"/>
      <c r="C883" s="181"/>
      <c r="D883" s="145"/>
      <c r="E883" s="145"/>
      <c r="F883" s="145"/>
      <c r="G883" s="98"/>
      <c r="H883" s="104"/>
      <c r="I883" s="145"/>
      <c r="J883" s="98"/>
      <c r="K883" s="98"/>
      <c r="L883" s="145"/>
      <c r="M883" s="145"/>
      <c r="N883" s="145"/>
      <c r="O883" s="122"/>
      <c r="P883" s="104"/>
      <c r="Q883" s="150"/>
      <c r="R883" s="141"/>
      <c r="S883" s="104"/>
      <c r="T883" s="141"/>
      <c r="U883" s="141"/>
      <c r="V883" s="104"/>
      <c r="W883" s="141"/>
      <c r="X883" s="141"/>
      <c r="Y883" s="104"/>
      <c r="Z883" s="141"/>
      <c r="AA883" s="141"/>
      <c r="AB883" s="104"/>
      <c r="AC883" s="141"/>
      <c r="AD883" s="141"/>
      <c r="AE883" s="102"/>
      <c r="AF883" s="141"/>
      <c r="AG883" s="141"/>
      <c r="BI883" s="143"/>
      <c r="BJ883" s="139"/>
      <c r="BK883" s="143"/>
      <c r="BL883" s="122"/>
      <c r="BM883" s="141"/>
      <c r="BN883" s="156"/>
      <c r="BO883" s="139"/>
      <c r="BP883" s="141"/>
      <c r="BQ883" s="153"/>
      <c r="CS883" s="147"/>
      <c r="CT883" s="149"/>
      <c r="CU883" s="139"/>
      <c r="CV883" s="139"/>
      <c r="CY883" s="143"/>
      <c r="CZ883" s="143"/>
      <c r="DA883" s="151"/>
      <c r="DB883" s="164"/>
      <c r="DC883" s="151"/>
      <c r="DZ883" s="211"/>
      <c r="EA883" s="139"/>
    </row>
    <row r="884" spans="1:131" x14ac:dyDescent="0.3">
      <c r="A884" s="145"/>
      <c r="B884" s="145"/>
      <c r="C884" s="181"/>
      <c r="D884" s="199"/>
      <c r="E884" s="145"/>
      <c r="F884" s="145"/>
      <c r="G884" s="98"/>
      <c r="H884" s="104"/>
      <c r="I884" s="145"/>
      <c r="J884" s="98"/>
      <c r="K884" s="98"/>
      <c r="L884" s="145"/>
      <c r="M884" s="145"/>
      <c r="N884" s="145"/>
      <c r="O884" s="122"/>
      <c r="P884" s="104"/>
      <c r="Q884" s="150"/>
      <c r="R884" s="141"/>
      <c r="S884" s="104"/>
      <c r="T884" s="141"/>
      <c r="U884" s="141"/>
      <c r="V884" s="104"/>
      <c r="W884" s="141"/>
      <c r="X884" s="141"/>
      <c r="Y884" s="104"/>
      <c r="Z884" s="141"/>
      <c r="AA884" s="141"/>
      <c r="AB884" s="104"/>
      <c r="AC884" s="141"/>
      <c r="AD884" s="141"/>
      <c r="AE884" s="102"/>
      <c r="AF884" s="141"/>
      <c r="AG884" s="141"/>
      <c r="BI884" s="143"/>
      <c r="BJ884" s="139"/>
      <c r="BK884" s="143"/>
      <c r="BL884" s="122"/>
      <c r="BM884" s="141"/>
      <c r="BN884" s="156"/>
      <c r="BO884" s="139"/>
      <c r="BP884" s="141"/>
      <c r="BQ884" s="153"/>
      <c r="CS884" s="147"/>
      <c r="CT884" s="148"/>
      <c r="CU884" s="139"/>
      <c r="CV884" s="139"/>
      <c r="CY884" s="143"/>
      <c r="CZ884" s="143"/>
      <c r="DA884" s="151"/>
      <c r="DB884" s="164"/>
      <c r="DC884" s="151"/>
      <c r="DZ884" s="211"/>
      <c r="EA884" s="139"/>
    </row>
    <row r="885" spans="1:131" x14ac:dyDescent="0.3">
      <c r="A885" s="145"/>
      <c r="B885" s="145"/>
      <c r="C885" s="183"/>
      <c r="D885" s="107"/>
      <c r="E885" s="145"/>
      <c r="F885" s="145"/>
      <c r="G885" s="98"/>
      <c r="H885" s="104"/>
      <c r="I885" s="145"/>
      <c r="J885" s="98"/>
      <c r="K885" s="98"/>
      <c r="L885" s="145"/>
      <c r="M885" s="145"/>
      <c r="N885" s="145"/>
      <c r="O885" s="122"/>
      <c r="P885" s="104"/>
      <c r="Q885" s="150"/>
      <c r="R885" s="141"/>
      <c r="S885" s="104"/>
      <c r="T885" s="141"/>
      <c r="U885" s="141"/>
      <c r="V885" s="104"/>
      <c r="W885" s="141"/>
      <c r="X885" s="141"/>
      <c r="Y885" s="104"/>
      <c r="Z885" s="141"/>
      <c r="AA885" s="141"/>
      <c r="AB885" s="104"/>
      <c r="AC885" s="141"/>
      <c r="AD885" s="141"/>
      <c r="AE885" s="102"/>
      <c r="AF885" s="141"/>
      <c r="AG885" s="141"/>
      <c r="BI885" s="143"/>
      <c r="BJ885" s="139"/>
      <c r="BK885" s="143"/>
      <c r="BL885" s="122"/>
      <c r="BM885" s="141"/>
      <c r="BN885" s="156"/>
      <c r="BO885" s="139"/>
      <c r="BP885" s="141"/>
      <c r="BQ885" s="153"/>
      <c r="CS885" s="147"/>
      <c r="CT885" s="149"/>
      <c r="CU885" s="139"/>
      <c r="CV885" s="139"/>
      <c r="CY885" s="143"/>
      <c r="CZ885" s="143"/>
      <c r="DA885" s="151"/>
      <c r="DB885" s="164"/>
      <c r="DC885" s="151"/>
      <c r="DZ885" s="211"/>
      <c r="EA885" s="160"/>
    </row>
    <row r="886" spans="1:131" x14ac:dyDescent="0.3">
      <c r="A886" s="145"/>
      <c r="B886" s="145"/>
      <c r="C886" s="181"/>
      <c r="D886" s="145"/>
      <c r="E886" s="145"/>
      <c r="F886" s="145"/>
      <c r="G886" s="98"/>
      <c r="H886" s="104"/>
      <c r="I886" s="145"/>
      <c r="J886" s="98"/>
      <c r="K886" s="98"/>
      <c r="L886" s="145"/>
      <c r="M886" s="145"/>
      <c r="N886" s="145"/>
      <c r="O886" s="122"/>
      <c r="P886" s="104"/>
      <c r="Q886" s="150"/>
      <c r="R886" s="141"/>
      <c r="S886" s="104"/>
      <c r="T886" s="141"/>
      <c r="U886" s="141"/>
      <c r="V886" s="104"/>
      <c r="W886" s="141"/>
      <c r="X886" s="141"/>
      <c r="Y886" s="104"/>
      <c r="Z886" s="141"/>
      <c r="AA886" s="141"/>
      <c r="AB886" s="104"/>
      <c r="AC886" s="141"/>
      <c r="AD886" s="141"/>
      <c r="AE886" s="102"/>
      <c r="AF886" s="141"/>
      <c r="AG886" s="141"/>
      <c r="BI886" s="143"/>
      <c r="BJ886" s="139"/>
      <c r="BK886" s="143"/>
      <c r="BL886" s="122"/>
      <c r="BM886" s="141"/>
      <c r="BN886" s="156"/>
      <c r="BO886" s="139"/>
      <c r="BP886" s="141"/>
      <c r="BQ886" s="153"/>
      <c r="CS886" s="147"/>
      <c r="CT886" s="148"/>
      <c r="CU886" s="139"/>
      <c r="CV886" s="139"/>
      <c r="CY886" s="143"/>
      <c r="CZ886" s="143"/>
      <c r="DA886" s="151"/>
      <c r="DB886" s="164"/>
      <c r="DC886" s="151"/>
      <c r="DZ886" s="211"/>
      <c r="EA886" s="207"/>
    </row>
    <row r="887" spans="1:131" x14ac:dyDescent="0.3">
      <c r="A887" s="145"/>
      <c r="B887" s="145"/>
      <c r="C887" s="181"/>
      <c r="D887" s="145"/>
      <c r="E887" s="145"/>
      <c r="F887" s="145"/>
      <c r="G887" s="98"/>
      <c r="H887" s="104"/>
      <c r="I887" s="145"/>
      <c r="J887" s="98"/>
      <c r="K887" s="98"/>
      <c r="L887" s="145"/>
      <c r="M887" s="145"/>
      <c r="N887" s="145"/>
      <c r="O887" s="122"/>
      <c r="P887" s="104"/>
      <c r="Q887" s="150"/>
      <c r="R887" s="141"/>
      <c r="S887" s="104"/>
      <c r="T887" s="141"/>
      <c r="U887" s="141"/>
      <c r="V887" s="104"/>
      <c r="W887" s="141"/>
      <c r="X887" s="141"/>
      <c r="Y887" s="104"/>
      <c r="Z887" s="141"/>
      <c r="AA887" s="141"/>
      <c r="AB887" s="104"/>
      <c r="AC887" s="141"/>
      <c r="AD887" s="141"/>
      <c r="AE887" s="102"/>
      <c r="AF887" s="141"/>
      <c r="AG887" s="141"/>
      <c r="BI887" s="143"/>
      <c r="BJ887" s="139"/>
      <c r="BK887" s="143"/>
      <c r="BL887" s="122"/>
      <c r="BM887" s="141"/>
      <c r="BN887" s="156"/>
      <c r="BO887" s="139"/>
      <c r="BP887" s="141"/>
      <c r="BQ887" s="153"/>
      <c r="CS887" s="147"/>
      <c r="CT887" s="149"/>
      <c r="CU887" s="139"/>
      <c r="CV887" s="139"/>
      <c r="CY887" s="143"/>
      <c r="CZ887" s="143"/>
      <c r="DA887" s="151"/>
      <c r="DB887" s="164"/>
      <c r="DC887" s="151"/>
      <c r="DZ887" s="211"/>
      <c r="EA887" s="207"/>
    </row>
    <row r="888" spans="1:131" x14ac:dyDescent="0.3">
      <c r="A888" s="180"/>
      <c r="B888" s="145"/>
      <c r="C888" s="181"/>
      <c r="D888" s="145"/>
      <c r="E888" s="145"/>
      <c r="F888" s="145"/>
      <c r="G888" s="98"/>
      <c r="H888" s="104"/>
      <c r="I888" s="145"/>
      <c r="J888" s="98"/>
      <c r="K888" s="98"/>
      <c r="L888" s="145"/>
      <c r="M888" s="145"/>
      <c r="N888" s="145"/>
      <c r="O888" s="122"/>
      <c r="P888" s="104"/>
      <c r="Q888" s="150"/>
      <c r="R888" s="141"/>
      <c r="S888" s="104"/>
      <c r="T888" s="141"/>
      <c r="U888" s="141"/>
      <c r="V888" s="104"/>
      <c r="W888" s="141"/>
      <c r="X888" s="141"/>
      <c r="Y888" s="104"/>
      <c r="Z888" s="141"/>
      <c r="AA888" s="141"/>
      <c r="AB888" s="104"/>
      <c r="AC888" s="141"/>
      <c r="AD888" s="141"/>
      <c r="AE888" s="102"/>
      <c r="AF888" s="141"/>
      <c r="AG888" s="141"/>
      <c r="BI888" s="143"/>
      <c r="BJ888" s="139"/>
      <c r="BK888" s="143"/>
      <c r="BL888" s="122"/>
      <c r="BM888" s="141"/>
      <c r="BN888" s="156"/>
      <c r="BO888" s="139"/>
      <c r="BP888" s="141"/>
      <c r="BQ888" s="153"/>
      <c r="CS888" s="147"/>
      <c r="CT888" s="149"/>
      <c r="CU888" s="139"/>
      <c r="CV888" s="139"/>
      <c r="CY888" s="143"/>
      <c r="CZ888" s="143"/>
      <c r="DA888" s="151"/>
      <c r="DB888" s="164"/>
      <c r="DC888" s="151"/>
      <c r="DZ888" s="211"/>
      <c r="EA888" s="139"/>
    </row>
    <row r="889" spans="1:131" x14ac:dyDescent="0.3">
      <c r="A889" s="107"/>
      <c r="B889" s="145"/>
      <c r="C889" s="181"/>
      <c r="D889" s="145"/>
      <c r="E889" s="145"/>
      <c r="F889" s="145"/>
      <c r="G889" s="98"/>
      <c r="H889" s="104"/>
      <c r="I889" s="145"/>
      <c r="J889" s="98"/>
      <c r="K889" s="98"/>
      <c r="L889" s="145"/>
      <c r="M889" s="145"/>
      <c r="N889" s="145"/>
      <c r="O889" s="122"/>
      <c r="P889" s="104"/>
      <c r="Q889" s="150"/>
      <c r="R889" s="141"/>
      <c r="S889" s="104"/>
      <c r="T889" s="141"/>
      <c r="U889" s="141"/>
      <c r="V889" s="104"/>
      <c r="W889" s="141"/>
      <c r="X889" s="141"/>
      <c r="Y889" s="104"/>
      <c r="Z889" s="141"/>
      <c r="AA889" s="141"/>
      <c r="AB889" s="104"/>
      <c r="AC889" s="141"/>
      <c r="AD889" s="141"/>
      <c r="AE889" s="102"/>
      <c r="AF889" s="141"/>
      <c r="AG889" s="141"/>
      <c r="BI889" s="143"/>
      <c r="BJ889" s="139"/>
      <c r="BK889" s="143"/>
      <c r="BL889" s="122"/>
      <c r="BM889" s="141"/>
      <c r="BN889" s="156"/>
      <c r="BO889" s="139"/>
      <c r="BP889" s="141"/>
      <c r="BQ889" s="153"/>
      <c r="CS889" s="147"/>
      <c r="CT889" s="149"/>
      <c r="CU889" s="139"/>
      <c r="CV889" s="139"/>
      <c r="CY889" s="170"/>
      <c r="CZ889" s="140"/>
      <c r="DA889" s="151"/>
      <c r="DB889" s="164"/>
      <c r="DC889" s="151"/>
      <c r="DZ889" s="211"/>
      <c r="EA889" s="139"/>
    </row>
    <row r="890" spans="1:131" x14ac:dyDescent="0.3">
      <c r="A890" s="145"/>
      <c r="B890" s="145"/>
      <c r="C890" s="181"/>
      <c r="D890" s="145"/>
      <c r="E890" s="145"/>
      <c r="F890" s="145"/>
      <c r="G890" s="98"/>
      <c r="H890" s="104"/>
      <c r="I890" s="145"/>
      <c r="J890" s="98"/>
      <c r="K890" s="98"/>
      <c r="L890" s="145"/>
      <c r="M890" s="145"/>
      <c r="N890" s="145"/>
      <c r="O890" s="122"/>
      <c r="P890" s="104"/>
      <c r="Q890" s="150"/>
      <c r="R890" s="141"/>
      <c r="S890" s="104"/>
      <c r="T890" s="141"/>
      <c r="U890" s="141"/>
      <c r="V890" s="104"/>
      <c r="W890" s="141"/>
      <c r="X890" s="141"/>
      <c r="Y890" s="104"/>
      <c r="Z890" s="141"/>
      <c r="AA890" s="141"/>
      <c r="AB890" s="104"/>
      <c r="AC890" s="141"/>
      <c r="AD890" s="141"/>
      <c r="AE890" s="102"/>
      <c r="AF890" s="141"/>
      <c r="AG890" s="141"/>
      <c r="BI890" s="138"/>
      <c r="BJ890" s="138"/>
      <c r="BK890" s="138"/>
      <c r="BL890" s="122"/>
      <c r="BM890" s="141"/>
      <c r="BN890" s="156"/>
      <c r="BO890" s="139"/>
      <c r="BP890" s="141"/>
      <c r="BQ890" s="153"/>
      <c r="CS890" s="147"/>
      <c r="CT890" s="149"/>
      <c r="CU890" s="139"/>
      <c r="CV890" s="139"/>
      <c r="CY890" s="143"/>
      <c r="CZ890" s="143"/>
      <c r="DA890" s="151"/>
      <c r="DB890" s="164"/>
      <c r="DC890" s="151"/>
      <c r="DZ890" s="140"/>
      <c r="EA890" s="139"/>
    </row>
    <row r="891" spans="1:131" x14ac:dyDescent="0.3">
      <c r="A891" s="145"/>
      <c r="B891" s="145"/>
      <c r="C891" s="183"/>
      <c r="D891" s="107"/>
      <c r="E891" s="145"/>
      <c r="F891" s="145"/>
      <c r="G891" s="98"/>
      <c r="H891" s="104"/>
      <c r="I891" s="145"/>
      <c r="J891" s="98"/>
      <c r="K891" s="98"/>
      <c r="L891" s="145"/>
      <c r="M891" s="145"/>
      <c r="N891" s="145"/>
      <c r="O891" s="122"/>
      <c r="P891" s="104"/>
      <c r="Q891" s="150"/>
      <c r="R891" s="141"/>
      <c r="S891" s="104"/>
      <c r="T891" s="141"/>
      <c r="U891" s="141"/>
      <c r="V891" s="104"/>
      <c r="W891" s="141"/>
      <c r="X891" s="141"/>
      <c r="Y891" s="104"/>
      <c r="Z891" s="141"/>
      <c r="AA891" s="141"/>
      <c r="AB891" s="104"/>
      <c r="AC891" s="141"/>
      <c r="AD891" s="141"/>
      <c r="AE891" s="102"/>
      <c r="AF891" s="141"/>
      <c r="AG891" s="141"/>
      <c r="BI891" s="138"/>
      <c r="BJ891" s="138"/>
      <c r="BK891" s="138"/>
      <c r="BL891" s="122"/>
      <c r="BM891" s="141"/>
      <c r="BN891" s="156"/>
      <c r="BO891" s="139"/>
      <c r="BP891" s="141"/>
      <c r="BQ891" s="153"/>
      <c r="CS891" s="147"/>
      <c r="CT891" s="100"/>
      <c r="CU891" s="139"/>
      <c r="CV891" s="139"/>
      <c r="CY891" s="143"/>
      <c r="CZ891" s="143"/>
      <c r="DA891" s="151"/>
      <c r="DB891" s="164"/>
      <c r="DC891" s="151"/>
      <c r="DZ891" s="140"/>
      <c r="EA891" s="139"/>
    </row>
    <row r="892" spans="1:131" x14ac:dyDescent="0.3">
      <c r="A892" s="145"/>
      <c r="B892" s="145"/>
      <c r="C892" s="181"/>
      <c r="D892" s="145"/>
      <c r="E892" s="145"/>
      <c r="F892" s="145"/>
      <c r="G892" s="98"/>
      <c r="H892" s="104"/>
      <c r="I892" s="145"/>
      <c r="J892" s="98"/>
      <c r="K892" s="98"/>
      <c r="L892" s="145"/>
      <c r="M892" s="145"/>
      <c r="N892" s="145"/>
      <c r="O892" s="122"/>
      <c r="P892" s="104"/>
      <c r="Q892" s="150"/>
      <c r="R892" s="141"/>
      <c r="S892" s="104"/>
      <c r="T892" s="141"/>
      <c r="U892" s="141"/>
      <c r="V892" s="104"/>
      <c r="W892" s="141"/>
      <c r="X892" s="141"/>
      <c r="Y892" s="104"/>
      <c r="Z892" s="141"/>
      <c r="AA892" s="141"/>
      <c r="AB892" s="104"/>
      <c r="AC892" s="141"/>
      <c r="AD892" s="141"/>
      <c r="AE892" s="102"/>
      <c r="AF892" s="141"/>
      <c r="AG892" s="141"/>
      <c r="BI892" s="138"/>
      <c r="BJ892" s="138"/>
      <c r="BK892" s="138"/>
      <c r="BL892" s="122"/>
      <c r="BM892" s="141"/>
      <c r="BN892" s="156"/>
      <c r="BO892" s="139"/>
      <c r="BP892" s="141"/>
      <c r="BQ892" s="153"/>
      <c r="CS892" s="147"/>
      <c r="CT892" s="149"/>
      <c r="CU892" s="139"/>
      <c r="CV892" s="139"/>
      <c r="CY892" s="143"/>
      <c r="CZ892" s="143"/>
      <c r="DA892" s="151"/>
      <c r="DB892" s="164"/>
      <c r="DC892" s="151"/>
      <c r="DZ892" s="140"/>
      <c r="EA892" s="139"/>
    </row>
    <row r="893" spans="1:131" x14ac:dyDescent="0.3">
      <c r="A893" s="145"/>
      <c r="B893" s="145"/>
      <c r="C893" s="181"/>
      <c r="D893" s="145"/>
      <c r="E893" s="145"/>
      <c r="F893" s="145"/>
      <c r="G893" s="98"/>
      <c r="H893" s="104"/>
      <c r="I893" s="145"/>
      <c r="J893" s="98"/>
      <c r="K893" s="98"/>
      <c r="L893" s="145"/>
      <c r="M893" s="145"/>
      <c r="N893" s="145"/>
      <c r="O893" s="122"/>
      <c r="P893" s="104"/>
      <c r="Q893" s="150"/>
      <c r="R893" s="141"/>
      <c r="S893" s="104"/>
      <c r="T893" s="141"/>
      <c r="U893" s="141"/>
      <c r="V893" s="104"/>
      <c r="W893" s="141"/>
      <c r="X893" s="141"/>
      <c r="Y893" s="104"/>
      <c r="Z893" s="141"/>
      <c r="AA893" s="141"/>
      <c r="AB893" s="104"/>
      <c r="AC893" s="141"/>
      <c r="AD893" s="141"/>
      <c r="AE893" s="102"/>
      <c r="AF893" s="141"/>
      <c r="AG893" s="141"/>
      <c r="BI893" s="138"/>
      <c r="BJ893" s="138"/>
      <c r="BK893" s="138"/>
      <c r="BL893" s="122"/>
      <c r="BM893" s="141"/>
      <c r="BN893" s="156"/>
      <c r="BO893" s="139"/>
      <c r="BP893" s="141"/>
      <c r="BQ893" s="153"/>
      <c r="CS893" s="147"/>
      <c r="CT893" s="99"/>
      <c r="CU893" s="139"/>
      <c r="CV893" s="139"/>
      <c r="CY893" s="143"/>
      <c r="CZ893" s="143"/>
      <c r="DA893" s="151"/>
      <c r="DB893" s="164"/>
      <c r="DC893" s="151"/>
      <c r="DZ893" s="140"/>
      <c r="EA893" s="139"/>
    </row>
    <row r="894" spans="1:131" x14ac:dyDescent="0.3">
      <c r="A894" s="145"/>
      <c r="B894" s="145"/>
      <c r="C894" s="181"/>
      <c r="D894" s="145"/>
      <c r="E894" s="145"/>
      <c r="F894" s="145"/>
      <c r="G894" s="98"/>
      <c r="H894" s="104"/>
      <c r="I894" s="145"/>
      <c r="J894" s="98"/>
      <c r="K894" s="98"/>
      <c r="L894" s="145"/>
      <c r="M894" s="145"/>
      <c r="N894" s="145"/>
      <c r="O894" s="122"/>
      <c r="P894" s="104"/>
      <c r="Q894" s="150"/>
      <c r="R894" s="141"/>
      <c r="S894" s="104"/>
      <c r="T894" s="141"/>
      <c r="U894" s="141"/>
      <c r="V894" s="104"/>
      <c r="W894" s="141"/>
      <c r="X894" s="141"/>
      <c r="Y894" s="104"/>
      <c r="Z894" s="141"/>
      <c r="AA894" s="141"/>
      <c r="AB894" s="104"/>
      <c r="AC894" s="141"/>
      <c r="AD894" s="141"/>
      <c r="AE894" s="102"/>
      <c r="AF894" s="141"/>
      <c r="AG894" s="141"/>
      <c r="BI894" s="138"/>
      <c r="BJ894" s="138"/>
      <c r="BK894" s="138"/>
      <c r="BL894" s="122"/>
      <c r="BM894" s="141"/>
      <c r="BN894" s="156"/>
      <c r="BO894" s="139"/>
      <c r="BP894" s="141"/>
      <c r="BQ894" s="153"/>
      <c r="CS894" s="147"/>
      <c r="CT894" s="148"/>
      <c r="CU894" s="139"/>
      <c r="CV894" s="139"/>
      <c r="CY894" s="143"/>
      <c r="CZ894" s="143"/>
      <c r="DA894" s="151"/>
      <c r="DB894" s="164"/>
      <c r="DC894" s="151"/>
      <c r="DZ894" s="140"/>
      <c r="EA894" s="139"/>
    </row>
    <row r="895" spans="1:131" x14ac:dyDescent="0.3">
      <c r="A895" s="145"/>
      <c r="B895" s="145"/>
      <c r="C895" s="181"/>
      <c r="D895" s="145"/>
      <c r="E895" s="145"/>
      <c r="F895" s="145"/>
      <c r="G895" s="98"/>
      <c r="H895" s="104"/>
      <c r="I895" s="145"/>
      <c r="J895" s="98"/>
      <c r="K895" s="98"/>
      <c r="L895" s="145"/>
      <c r="M895" s="145"/>
      <c r="N895" s="145"/>
      <c r="O895" s="122"/>
      <c r="P895" s="104"/>
      <c r="Q895" s="150"/>
      <c r="R895" s="141"/>
      <c r="S895" s="104"/>
      <c r="T895" s="141"/>
      <c r="U895" s="141"/>
      <c r="V895" s="104"/>
      <c r="W895" s="141"/>
      <c r="X895" s="141"/>
      <c r="Y895" s="104"/>
      <c r="Z895" s="141"/>
      <c r="AA895" s="141"/>
      <c r="AB895" s="104"/>
      <c r="AC895" s="141"/>
      <c r="AD895" s="141"/>
      <c r="AE895" s="102"/>
      <c r="AF895" s="141"/>
      <c r="AG895" s="141"/>
      <c r="BI895" s="138"/>
      <c r="BJ895" s="138"/>
      <c r="BK895" s="138"/>
      <c r="BL895" s="122"/>
      <c r="BM895" s="141"/>
      <c r="BN895" s="156"/>
      <c r="BO895" s="139"/>
      <c r="BP895" s="141"/>
      <c r="BQ895" s="153"/>
      <c r="CS895" s="147"/>
      <c r="CT895" s="149"/>
      <c r="CU895" s="139"/>
      <c r="CV895" s="139"/>
      <c r="CY895" s="143"/>
      <c r="CZ895" s="143"/>
      <c r="DA895" s="151"/>
      <c r="DB895" s="164"/>
      <c r="DC895" s="151"/>
      <c r="DZ895" s="140"/>
      <c r="EA895" s="139"/>
    </row>
    <row r="896" spans="1:131" x14ac:dyDescent="0.3">
      <c r="A896" s="145"/>
      <c r="B896" s="145"/>
      <c r="C896" s="181"/>
      <c r="D896" s="145"/>
      <c r="E896" s="145"/>
      <c r="F896" s="145"/>
      <c r="G896" s="98"/>
      <c r="H896" s="104"/>
      <c r="I896" s="145"/>
      <c r="J896" s="98"/>
      <c r="K896" s="98"/>
      <c r="L896" s="145"/>
      <c r="M896" s="145"/>
      <c r="N896" s="145"/>
      <c r="O896" s="122"/>
      <c r="P896" s="104"/>
      <c r="Q896" s="150"/>
      <c r="R896" s="141"/>
      <c r="S896" s="104"/>
      <c r="T896" s="141"/>
      <c r="U896" s="141"/>
      <c r="V896" s="104"/>
      <c r="W896" s="141"/>
      <c r="X896" s="141"/>
      <c r="Y896" s="104"/>
      <c r="Z896" s="141"/>
      <c r="AA896" s="141"/>
      <c r="AB896" s="104"/>
      <c r="AC896" s="141"/>
      <c r="AD896" s="141"/>
      <c r="AE896" s="102"/>
      <c r="AF896" s="141"/>
      <c r="AG896" s="141"/>
      <c r="BI896" s="138"/>
      <c r="BJ896" s="138"/>
      <c r="BK896" s="138"/>
      <c r="BL896" s="122"/>
      <c r="BM896" s="141"/>
      <c r="BN896" s="156"/>
      <c r="BO896" s="139"/>
      <c r="BP896" s="141"/>
      <c r="BQ896" s="153"/>
      <c r="CS896" s="147"/>
      <c r="CT896" s="148"/>
      <c r="CU896" s="139"/>
      <c r="CV896" s="139"/>
      <c r="CY896" s="143"/>
      <c r="CZ896" s="143"/>
      <c r="DA896" s="151"/>
      <c r="DB896" s="164"/>
      <c r="DC896" s="151"/>
      <c r="DZ896" s="140"/>
      <c r="EA896" s="139"/>
    </row>
    <row r="897" spans="1:131" x14ac:dyDescent="0.3">
      <c r="A897" s="145"/>
      <c r="B897" s="145"/>
      <c r="C897" s="181"/>
      <c r="D897" s="145"/>
      <c r="E897" s="145"/>
      <c r="F897" s="145"/>
      <c r="G897" s="98"/>
      <c r="H897" s="104"/>
      <c r="I897" s="145"/>
      <c r="J897" s="98"/>
      <c r="K897" s="98"/>
      <c r="L897" s="145"/>
      <c r="M897" s="145"/>
      <c r="N897" s="145"/>
      <c r="O897" s="122"/>
      <c r="P897" s="104"/>
      <c r="Q897" s="150"/>
      <c r="R897" s="141"/>
      <c r="S897" s="104"/>
      <c r="T897" s="141"/>
      <c r="U897" s="141"/>
      <c r="V897" s="104"/>
      <c r="W897" s="141"/>
      <c r="X897" s="141"/>
      <c r="Y897" s="104"/>
      <c r="Z897" s="141"/>
      <c r="AA897" s="141"/>
      <c r="AB897" s="104"/>
      <c r="AC897" s="141"/>
      <c r="AD897" s="141"/>
      <c r="AE897" s="102"/>
      <c r="AF897" s="141"/>
      <c r="AG897" s="141"/>
      <c r="BI897" s="138"/>
      <c r="BJ897" s="138"/>
      <c r="BK897" s="138"/>
      <c r="BL897" s="122"/>
      <c r="BM897" s="141"/>
      <c r="BN897" s="156"/>
      <c r="BO897" s="139"/>
      <c r="BP897" s="141"/>
      <c r="BQ897" s="153"/>
      <c r="CS897" s="147"/>
      <c r="CT897" s="148"/>
      <c r="CU897" s="139"/>
      <c r="CV897" s="139"/>
      <c r="CY897" s="143"/>
      <c r="CZ897" s="143"/>
      <c r="DA897" s="151"/>
      <c r="DB897" s="164"/>
      <c r="DC897" s="151"/>
      <c r="DZ897" s="140"/>
      <c r="EA897" s="139"/>
    </row>
    <row r="898" spans="1:131" x14ac:dyDescent="0.3">
      <c r="A898" s="145"/>
      <c r="B898" s="145"/>
      <c r="C898" s="181"/>
      <c r="D898" s="145"/>
      <c r="E898" s="145"/>
      <c r="F898" s="145"/>
      <c r="G898" s="98"/>
      <c r="H898" s="104"/>
      <c r="I898" s="145"/>
      <c r="J898" s="98"/>
      <c r="K898" s="98"/>
      <c r="L898" s="145"/>
      <c r="M898" s="145"/>
      <c r="N898" s="145"/>
      <c r="O898" s="122"/>
      <c r="P898" s="104"/>
      <c r="Q898" s="150"/>
      <c r="R898" s="141"/>
      <c r="S898" s="104"/>
      <c r="T898" s="141"/>
      <c r="U898" s="141"/>
      <c r="V898" s="104"/>
      <c r="W898" s="141"/>
      <c r="X898" s="141"/>
      <c r="Y898" s="104"/>
      <c r="Z898" s="141"/>
      <c r="AA898" s="141"/>
      <c r="AB898" s="104"/>
      <c r="AC898" s="141"/>
      <c r="AD898" s="141"/>
      <c r="AE898" s="102"/>
      <c r="AF898" s="141"/>
      <c r="AG898" s="141"/>
      <c r="BI898" s="138"/>
      <c r="BJ898" s="138"/>
      <c r="BK898" s="138"/>
      <c r="BL898" s="122"/>
      <c r="BM898" s="141"/>
      <c r="BN898" s="156"/>
      <c r="BO898" s="139"/>
      <c r="BP898" s="141"/>
      <c r="BQ898" s="153"/>
      <c r="CS898" s="147"/>
      <c r="CT898" s="148"/>
      <c r="CU898" s="139"/>
      <c r="CV898" s="139"/>
      <c r="CY898" s="143"/>
      <c r="CZ898" s="143"/>
      <c r="DA898" s="151"/>
      <c r="DB898" s="164"/>
      <c r="DC898" s="151"/>
      <c r="DZ898" s="140"/>
      <c r="EA898" s="139"/>
    </row>
    <row r="899" spans="1:131" x14ac:dyDescent="0.3">
      <c r="A899" s="145"/>
      <c r="B899" s="145"/>
      <c r="C899" s="181"/>
      <c r="D899" s="145"/>
      <c r="E899" s="145"/>
      <c r="F899" s="145"/>
      <c r="G899" s="98"/>
      <c r="H899" s="104"/>
      <c r="I899" s="145"/>
      <c r="J899" s="98"/>
      <c r="K899" s="98"/>
      <c r="L899" s="145"/>
      <c r="M899" s="145"/>
      <c r="N899" s="145"/>
      <c r="O899" s="122"/>
      <c r="P899" s="104"/>
      <c r="Q899" s="150"/>
      <c r="R899" s="141"/>
      <c r="S899" s="104"/>
      <c r="T899" s="141"/>
      <c r="U899" s="141"/>
      <c r="V899" s="104"/>
      <c r="W899" s="141"/>
      <c r="X899" s="141"/>
      <c r="Y899" s="104"/>
      <c r="Z899" s="141"/>
      <c r="AA899" s="141"/>
      <c r="AB899" s="104"/>
      <c r="AC899" s="141"/>
      <c r="AD899" s="141"/>
      <c r="AE899" s="102"/>
      <c r="AF899" s="141"/>
      <c r="AG899" s="141"/>
      <c r="BI899" s="138"/>
      <c r="BJ899" s="138"/>
      <c r="BK899" s="138"/>
      <c r="BL899" s="122"/>
      <c r="BM899" s="141"/>
      <c r="BN899" s="156"/>
      <c r="BO899" s="139"/>
      <c r="BP899" s="141"/>
      <c r="BQ899" s="153"/>
      <c r="CS899" s="147"/>
      <c r="CT899" s="149"/>
      <c r="CU899" s="139"/>
      <c r="CV899" s="139"/>
      <c r="CY899" s="143"/>
      <c r="CZ899" s="143"/>
      <c r="DA899" s="151"/>
      <c r="DB899" s="164"/>
      <c r="DC899" s="151"/>
      <c r="DZ899" s="140"/>
      <c r="EA899" s="139"/>
    </row>
    <row r="900" spans="1:131" x14ac:dyDescent="0.3">
      <c r="A900" s="145"/>
      <c r="B900" s="145"/>
      <c r="C900" s="181"/>
      <c r="D900" s="145"/>
      <c r="E900" s="145"/>
      <c r="F900" s="145"/>
      <c r="G900" s="98"/>
      <c r="H900" s="104"/>
      <c r="I900" s="145"/>
      <c r="J900" s="98"/>
      <c r="K900" s="98"/>
      <c r="L900" s="145"/>
      <c r="M900" s="145"/>
      <c r="N900" s="145"/>
      <c r="O900" s="122"/>
      <c r="P900" s="104"/>
      <c r="Q900" s="150"/>
      <c r="R900" s="141"/>
      <c r="S900" s="104"/>
      <c r="T900" s="141"/>
      <c r="U900" s="141"/>
      <c r="V900" s="104"/>
      <c r="W900" s="141"/>
      <c r="X900" s="141"/>
      <c r="Y900" s="104"/>
      <c r="Z900" s="141"/>
      <c r="AA900" s="141"/>
      <c r="AB900" s="104"/>
      <c r="AC900" s="141"/>
      <c r="AD900" s="141"/>
      <c r="AE900" s="102"/>
      <c r="AF900" s="141"/>
      <c r="AG900" s="141"/>
      <c r="BI900" s="139"/>
      <c r="BJ900" s="139"/>
      <c r="BK900" s="139"/>
      <c r="BL900" s="122"/>
      <c r="BM900" s="141"/>
      <c r="BN900" s="156"/>
      <c r="BO900" s="139"/>
      <c r="BP900" s="141"/>
      <c r="BQ900" s="153"/>
      <c r="CS900" s="147"/>
      <c r="CT900" s="99"/>
      <c r="CU900" s="139"/>
      <c r="CV900" s="139"/>
      <c r="CY900" s="143"/>
      <c r="CZ900" s="143"/>
      <c r="DA900" s="151"/>
      <c r="DB900" s="164"/>
      <c r="DC900" s="151"/>
      <c r="DZ900" s="140"/>
      <c r="EA900" s="139"/>
    </row>
    <row r="901" spans="1:131" x14ac:dyDescent="0.3">
      <c r="A901" s="145"/>
      <c r="B901" s="145"/>
      <c r="C901" s="181"/>
      <c r="D901" s="145"/>
      <c r="E901" s="145"/>
      <c r="F901" s="145"/>
      <c r="G901" s="98"/>
      <c r="H901" s="104"/>
      <c r="I901" s="145"/>
      <c r="J901" s="98"/>
      <c r="K901" s="98"/>
      <c r="L901" s="145"/>
      <c r="M901" s="145"/>
      <c r="N901" s="145"/>
      <c r="O901" s="122"/>
      <c r="P901" s="104"/>
      <c r="Q901" s="150"/>
      <c r="R901" s="141"/>
      <c r="S901" s="104"/>
      <c r="T901" s="141"/>
      <c r="U901" s="141"/>
      <c r="V901" s="104"/>
      <c r="W901" s="141"/>
      <c r="X901" s="141"/>
      <c r="Y901" s="104"/>
      <c r="Z901" s="141"/>
      <c r="AA901" s="141"/>
      <c r="AB901" s="104"/>
      <c r="AC901" s="141"/>
      <c r="AD901" s="141"/>
      <c r="AE901" s="102"/>
      <c r="AF901" s="141"/>
      <c r="AG901" s="141"/>
      <c r="BI901" s="139"/>
      <c r="BJ901" s="139"/>
      <c r="BK901" s="139"/>
      <c r="BL901" s="122"/>
      <c r="BM901" s="141"/>
      <c r="BN901" s="156"/>
      <c r="BO901" s="139"/>
      <c r="BP901" s="141"/>
      <c r="BQ901" s="153"/>
      <c r="CS901" s="147"/>
      <c r="CT901" s="149"/>
      <c r="CU901" s="139"/>
      <c r="CV901" s="139"/>
      <c r="CY901" s="143"/>
      <c r="CZ901" s="143"/>
      <c r="DA901" s="151"/>
      <c r="DB901" s="164"/>
      <c r="DC901" s="151"/>
      <c r="DZ901" s="140"/>
      <c r="EA901" s="139"/>
    </row>
    <row r="902" spans="1:131" x14ac:dyDescent="0.3">
      <c r="A902" s="145"/>
      <c r="B902" s="145"/>
      <c r="C902" s="181"/>
      <c r="D902" s="145"/>
      <c r="E902" s="145"/>
      <c r="F902" s="145"/>
      <c r="G902" s="98"/>
      <c r="H902" s="104"/>
      <c r="I902" s="145"/>
      <c r="J902" s="98"/>
      <c r="K902" s="98"/>
      <c r="L902" s="145"/>
      <c r="M902" s="145"/>
      <c r="N902" s="145"/>
      <c r="O902" s="122"/>
      <c r="P902" s="104"/>
      <c r="Q902" s="150"/>
      <c r="R902" s="141"/>
      <c r="S902" s="104"/>
      <c r="T902" s="141"/>
      <c r="U902" s="141"/>
      <c r="V902" s="104"/>
      <c r="W902" s="141"/>
      <c r="X902" s="141"/>
      <c r="Y902" s="104"/>
      <c r="Z902" s="141"/>
      <c r="AA902" s="141"/>
      <c r="AB902" s="104"/>
      <c r="AC902" s="141"/>
      <c r="AD902" s="141"/>
      <c r="AE902" s="102"/>
      <c r="AF902" s="141"/>
      <c r="AG902" s="141"/>
      <c r="BI902" s="139"/>
      <c r="BJ902" s="139"/>
      <c r="BK902" s="139"/>
      <c r="BL902" s="122"/>
      <c r="BM902" s="141"/>
      <c r="BN902" s="156"/>
      <c r="BO902" s="139"/>
      <c r="BP902" s="141"/>
      <c r="BQ902" s="153"/>
      <c r="CS902" s="147"/>
      <c r="CT902" s="149"/>
      <c r="CU902" s="139"/>
      <c r="CV902" s="139"/>
      <c r="CY902" s="143"/>
      <c r="CZ902" s="143"/>
      <c r="DA902" s="151"/>
      <c r="DB902" s="164"/>
      <c r="DC902" s="151"/>
      <c r="DZ902" s="140"/>
      <c r="EA902" s="139"/>
    </row>
    <row r="903" spans="1:131" x14ac:dyDescent="0.3">
      <c r="A903" s="145"/>
      <c r="B903" s="145"/>
      <c r="C903" s="181"/>
      <c r="D903" s="145"/>
      <c r="E903" s="145"/>
      <c r="F903" s="145"/>
      <c r="G903" s="98"/>
      <c r="H903" s="104"/>
      <c r="I903" s="145"/>
      <c r="J903" s="98"/>
      <c r="K903" s="98"/>
      <c r="L903" s="145"/>
      <c r="M903" s="145"/>
      <c r="N903" s="145"/>
      <c r="O903" s="122"/>
      <c r="P903" s="104"/>
      <c r="Q903" s="150"/>
      <c r="R903" s="141"/>
      <c r="S903" s="104"/>
      <c r="T903" s="141"/>
      <c r="U903" s="141"/>
      <c r="V903" s="104"/>
      <c r="W903" s="141"/>
      <c r="X903" s="141"/>
      <c r="Y903" s="104"/>
      <c r="Z903" s="141"/>
      <c r="AA903" s="141"/>
      <c r="AB903" s="104"/>
      <c r="AC903" s="141"/>
      <c r="AD903" s="141"/>
      <c r="AE903" s="102"/>
      <c r="AF903" s="141"/>
      <c r="AG903" s="141"/>
      <c r="BI903" s="138"/>
      <c r="BJ903" s="138"/>
      <c r="BK903" s="138"/>
      <c r="BL903" s="122"/>
      <c r="BM903" s="141"/>
      <c r="BN903" s="156"/>
      <c r="BO903" s="139"/>
      <c r="BP903" s="141"/>
      <c r="BQ903" s="153"/>
      <c r="CS903" s="147"/>
      <c r="CT903" s="148"/>
      <c r="CU903" s="139"/>
      <c r="CV903" s="139"/>
      <c r="CY903" s="143"/>
      <c r="CZ903" s="143"/>
      <c r="DA903" s="151"/>
      <c r="DB903" s="164"/>
      <c r="DC903" s="151"/>
      <c r="DZ903" s="140"/>
      <c r="EA903" s="139"/>
    </row>
    <row r="904" spans="1:131" x14ac:dyDescent="0.3">
      <c r="A904" s="145"/>
      <c r="B904" s="145"/>
      <c r="C904" s="181"/>
      <c r="D904" s="145"/>
      <c r="E904" s="145"/>
      <c r="F904" s="145"/>
      <c r="G904" s="98"/>
      <c r="H904" s="104"/>
      <c r="I904" s="145"/>
      <c r="J904" s="98"/>
      <c r="K904" s="98"/>
      <c r="L904" s="145"/>
      <c r="M904" s="145"/>
      <c r="N904" s="145"/>
      <c r="O904" s="122"/>
      <c r="P904" s="104"/>
      <c r="Q904" s="150"/>
      <c r="R904" s="141"/>
      <c r="S904" s="104"/>
      <c r="T904" s="141"/>
      <c r="U904" s="141"/>
      <c r="V904" s="104"/>
      <c r="W904" s="141"/>
      <c r="X904" s="141"/>
      <c r="Y904" s="104"/>
      <c r="Z904" s="141"/>
      <c r="AA904" s="141"/>
      <c r="AB904" s="104"/>
      <c r="AC904" s="141"/>
      <c r="AD904" s="141"/>
      <c r="AE904" s="102"/>
      <c r="AF904" s="141"/>
      <c r="AG904" s="141"/>
      <c r="BI904" s="138"/>
      <c r="BJ904" s="138"/>
      <c r="BK904" s="138"/>
      <c r="BL904" s="122"/>
      <c r="BM904" s="141"/>
      <c r="BN904" s="156"/>
      <c r="BO904" s="139"/>
      <c r="BP904" s="141"/>
      <c r="BQ904" s="153"/>
      <c r="CS904" s="147"/>
      <c r="CT904" s="100"/>
      <c r="CU904" s="139"/>
      <c r="CV904" s="139"/>
      <c r="CY904" s="143"/>
      <c r="CZ904" s="143"/>
      <c r="DA904" s="151"/>
      <c r="DB904" s="164"/>
      <c r="DC904" s="151"/>
      <c r="DZ904" s="140"/>
      <c r="EA904" s="139"/>
    </row>
    <row r="905" spans="1:131" x14ac:dyDescent="0.3">
      <c r="A905" s="145"/>
      <c r="B905" s="145"/>
      <c r="C905" s="181"/>
      <c r="D905" s="145"/>
      <c r="E905" s="145"/>
      <c r="F905" s="145"/>
      <c r="G905" s="98"/>
      <c r="H905" s="104"/>
      <c r="I905" s="145"/>
      <c r="J905" s="98"/>
      <c r="K905" s="98"/>
      <c r="L905" s="145"/>
      <c r="M905" s="145"/>
      <c r="N905" s="145"/>
      <c r="O905" s="122"/>
      <c r="P905" s="104"/>
      <c r="Q905" s="150"/>
      <c r="R905" s="141"/>
      <c r="S905" s="104"/>
      <c r="T905" s="141"/>
      <c r="U905" s="141"/>
      <c r="V905" s="104"/>
      <c r="W905" s="141"/>
      <c r="X905" s="141"/>
      <c r="Y905" s="104"/>
      <c r="Z905" s="141"/>
      <c r="AA905" s="141"/>
      <c r="AB905" s="104"/>
      <c r="AC905" s="141"/>
      <c r="AD905" s="141"/>
      <c r="AE905" s="102"/>
      <c r="AF905" s="141"/>
      <c r="AG905" s="141"/>
      <c r="BI905" s="138"/>
      <c r="BJ905" s="138"/>
      <c r="BK905" s="138"/>
      <c r="BL905" s="122"/>
      <c r="BM905" s="141"/>
      <c r="BN905" s="156"/>
      <c r="BO905" s="139"/>
      <c r="BP905" s="141"/>
      <c r="BQ905" s="153"/>
      <c r="CS905" s="147"/>
      <c r="CT905" s="148"/>
      <c r="CU905" s="139"/>
      <c r="CV905" s="139"/>
      <c r="CY905" s="143"/>
      <c r="CZ905" s="143"/>
      <c r="DA905" s="151"/>
      <c r="DB905" s="164"/>
      <c r="DC905" s="151"/>
      <c r="DZ905" s="140"/>
      <c r="EA905" s="139"/>
    </row>
    <row r="906" spans="1:131" x14ac:dyDescent="0.3">
      <c r="A906" s="145"/>
      <c r="B906" s="145"/>
      <c r="C906" s="181"/>
      <c r="D906" s="145"/>
      <c r="E906" s="145"/>
      <c r="F906" s="145"/>
      <c r="G906" s="98"/>
      <c r="H906" s="104"/>
      <c r="I906" s="145"/>
      <c r="J906" s="98"/>
      <c r="K906" s="98"/>
      <c r="L906" s="145"/>
      <c r="M906" s="145"/>
      <c r="N906" s="145"/>
      <c r="O906" s="122"/>
      <c r="P906" s="104"/>
      <c r="Q906" s="150"/>
      <c r="R906" s="141"/>
      <c r="S906" s="104"/>
      <c r="T906" s="141"/>
      <c r="U906" s="141"/>
      <c r="V906" s="104"/>
      <c r="W906" s="141"/>
      <c r="X906" s="141"/>
      <c r="Y906" s="104"/>
      <c r="Z906" s="141"/>
      <c r="AA906" s="141"/>
      <c r="AB906" s="104"/>
      <c r="AC906" s="141"/>
      <c r="AD906" s="141"/>
      <c r="AE906" s="102"/>
      <c r="AF906" s="141"/>
      <c r="AG906" s="141"/>
      <c r="BI906" s="138"/>
      <c r="BJ906" s="138"/>
      <c r="BK906" s="138"/>
      <c r="BL906" s="122"/>
      <c r="BM906" s="141"/>
      <c r="BN906" s="156"/>
      <c r="BO906" s="139"/>
      <c r="BP906" s="141"/>
      <c r="BQ906" s="153"/>
      <c r="CS906" s="177"/>
      <c r="CT906" s="149"/>
      <c r="CU906" s="139"/>
      <c r="CV906" s="139"/>
      <c r="CY906" s="143"/>
      <c r="CZ906" s="143"/>
      <c r="DA906" s="151"/>
      <c r="DB906" s="164"/>
      <c r="DC906" s="151"/>
      <c r="DZ906" s="140"/>
      <c r="EA906" s="139"/>
    </row>
    <row r="907" spans="1:131" x14ac:dyDescent="0.3">
      <c r="A907" s="145"/>
      <c r="B907" s="145"/>
      <c r="C907" s="181"/>
      <c r="D907" s="145"/>
      <c r="E907" s="145"/>
      <c r="F907" s="145"/>
      <c r="G907" s="98"/>
      <c r="H907" s="104"/>
      <c r="I907" s="145"/>
      <c r="J907" s="98"/>
      <c r="K907" s="98"/>
      <c r="L907" s="145"/>
      <c r="M907" s="145"/>
      <c r="N907" s="145"/>
      <c r="O907" s="122"/>
      <c r="P907" s="104"/>
      <c r="Q907" s="150"/>
      <c r="R907" s="141"/>
      <c r="S907" s="104"/>
      <c r="T907" s="141"/>
      <c r="U907" s="141"/>
      <c r="V907" s="104"/>
      <c r="W907" s="141"/>
      <c r="X907" s="141"/>
      <c r="Y907" s="104"/>
      <c r="Z907" s="141"/>
      <c r="AA907" s="141"/>
      <c r="AB907" s="104"/>
      <c r="AC907" s="141"/>
      <c r="AD907" s="141"/>
      <c r="AE907" s="102"/>
      <c r="AF907" s="141"/>
      <c r="AG907" s="141"/>
      <c r="BI907" s="138"/>
      <c r="BJ907" s="138"/>
      <c r="BK907" s="138"/>
      <c r="BL907" s="122"/>
      <c r="BM907" s="141"/>
      <c r="BN907" s="156"/>
      <c r="BO907" s="139"/>
      <c r="BP907" s="141"/>
      <c r="BQ907" s="153"/>
      <c r="CS907" s="147"/>
      <c r="CT907" s="149"/>
      <c r="CU907" s="139"/>
      <c r="CV907" s="139"/>
      <c r="CY907" s="143"/>
      <c r="CZ907" s="143"/>
      <c r="DA907" s="151"/>
      <c r="DB907" s="164"/>
      <c r="DC907" s="151"/>
      <c r="DZ907" s="140"/>
      <c r="EA907" s="139"/>
    </row>
    <row r="908" spans="1:131" x14ac:dyDescent="0.3">
      <c r="A908" s="145"/>
      <c r="B908" s="145"/>
      <c r="C908" s="183"/>
      <c r="D908" s="107"/>
      <c r="E908" s="145"/>
      <c r="F908" s="145"/>
      <c r="G908" s="98"/>
      <c r="H908" s="104"/>
      <c r="I908" s="145"/>
      <c r="J908" s="98"/>
      <c r="K908" s="98"/>
      <c r="L908" s="145"/>
      <c r="M908" s="145"/>
      <c r="N908" s="145"/>
      <c r="O908" s="122"/>
      <c r="P908" s="104"/>
      <c r="Q908" s="150"/>
      <c r="R908" s="141"/>
      <c r="S908" s="104"/>
      <c r="T908" s="141"/>
      <c r="U908" s="141"/>
      <c r="V908" s="104"/>
      <c r="W908" s="141"/>
      <c r="X908" s="141"/>
      <c r="Y908" s="104"/>
      <c r="Z908" s="141"/>
      <c r="AA908" s="141"/>
      <c r="AB908" s="104"/>
      <c r="AC908" s="141"/>
      <c r="AD908" s="141"/>
      <c r="AE908" s="102"/>
      <c r="AF908" s="141"/>
      <c r="AG908" s="141"/>
      <c r="BI908" s="138"/>
      <c r="BJ908" s="138"/>
      <c r="BK908" s="138"/>
      <c r="BL908" s="122"/>
      <c r="BM908" s="141"/>
      <c r="BN908" s="156"/>
      <c r="BO908" s="139"/>
      <c r="BP908" s="141"/>
      <c r="BQ908" s="153"/>
      <c r="CS908" s="147"/>
      <c r="CT908" s="148"/>
      <c r="CU908" s="139"/>
      <c r="CV908" s="139"/>
      <c r="CY908" s="143"/>
      <c r="CZ908" s="143"/>
      <c r="DA908" s="151"/>
      <c r="DB908" s="164"/>
      <c r="DC908" s="151"/>
      <c r="DZ908" s="140"/>
      <c r="EA908" s="139"/>
    </row>
    <row r="909" spans="1:131" x14ac:dyDescent="0.3">
      <c r="A909" s="145"/>
      <c r="B909" s="145"/>
      <c r="C909" s="181"/>
      <c r="D909" s="145"/>
      <c r="E909" s="145"/>
      <c r="F909" s="145"/>
      <c r="G909" s="98"/>
      <c r="H909" s="104"/>
      <c r="I909" s="145"/>
      <c r="J909" s="98"/>
      <c r="K909" s="98"/>
      <c r="L909" s="145"/>
      <c r="M909" s="145"/>
      <c r="N909" s="145"/>
      <c r="O909" s="122"/>
      <c r="P909" s="104"/>
      <c r="Q909" s="150"/>
      <c r="R909" s="141"/>
      <c r="S909" s="104"/>
      <c r="T909" s="141"/>
      <c r="U909" s="141"/>
      <c r="V909" s="104"/>
      <c r="W909" s="141"/>
      <c r="X909" s="141"/>
      <c r="Y909" s="104"/>
      <c r="Z909" s="141"/>
      <c r="AA909" s="141"/>
      <c r="AB909" s="104"/>
      <c r="AC909" s="141"/>
      <c r="AD909" s="141"/>
      <c r="AE909" s="102"/>
      <c r="AF909" s="141"/>
      <c r="AG909" s="141"/>
      <c r="BI909" s="138"/>
      <c r="BJ909" s="138"/>
      <c r="BK909" s="138"/>
      <c r="BL909" s="122"/>
      <c r="BM909" s="141"/>
      <c r="BN909" s="156"/>
      <c r="BO909" s="139"/>
      <c r="BP909" s="141"/>
      <c r="BQ909" s="153"/>
      <c r="CS909" s="133"/>
      <c r="CT909" s="148"/>
      <c r="CU909" s="139"/>
      <c r="CV909" s="139"/>
      <c r="CY909" s="143"/>
      <c r="CZ909" s="143"/>
      <c r="DA909" s="151"/>
      <c r="DB909" s="164"/>
      <c r="DC909" s="151"/>
      <c r="DZ909" s="140"/>
      <c r="EA909" s="139"/>
    </row>
    <row r="910" spans="1:131" x14ac:dyDescent="0.3">
      <c r="A910" s="145"/>
      <c r="B910" s="145"/>
      <c r="C910" s="181"/>
      <c r="D910" s="145"/>
      <c r="E910" s="145"/>
      <c r="F910" s="145"/>
      <c r="G910" s="98"/>
      <c r="H910" s="104"/>
      <c r="I910" s="145"/>
      <c r="J910" s="98"/>
      <c r="K910" s="98"/>
      <c r="L910" s="145"/>
      <c r="M910" s="145"/>
      <c r="N910" s="145"/>
      <c r="O910" s="122"/>
      <c r="P910" s="104"/>
      <c r="Q910" s="150"/>
      <c r="R910" s="141"/>
      <c r="S910" s="104"/>
      <c r="T910" s="141"/>
      <c r="U910" s="141"/>
      <c r="V910" s="104"/>
      <c r="W910" s="141"/>
      <c r="X910" s="141"/>
      <c r="Y910" s="104"/>
      <c r="Z910" s="141"/>
      <c r="AA910" s="141"/>
      <c r="AB910" s="104"/>
      <c r="AC910" s="141"/>
      <c r="AD910" s="141"/>
      <c r="AE910" s="102"/>
      <c r="AF910" s="141"/>
      <c r="AG910" s="141"/>
      <c r="BI910" s="138"/>
      <c r="BJ910" s="138"/>
      <c r="BK910" s="138"/>
      <c r="BL910" s="122"/>
      <c r="BM910" s="141"/>
      <c r="BN910" s="156"/>
      <c r="BO910" s="139"/>
      <c r="BP910" s="141"/>
      <c r="BQ910" s="153"/>
      <c r="CS910" s="177"/>
      <c r="CT910" s="148"/>
      <c r="CU910" s="139"/>
      <c r="CV910" s="139"/>
      <c r="CY910" s="179"/>
      <c r="CZ910" s="140"/>
      <c r="DA910" s="151"/>
      <c r="DB910" s="164"/>
      <c r="DC910" s="151"/>
      <c r="DZ910" s="140"/>
      <c r="EA910" s="139"/>
    </row>
    <row r="911" spans="1:131" x14ac:dyDescent="0.3">
      <c r="A911" s="145"/>
      <c r="B911" s="145"/>
      <c r="C911" s="181"/>
      <c r="D911" s="145"/>
      <c r="E911" s="145"/>
      <c r="F911" s="145"/>
      <c r="G911" s="98"/>
      <c r="H911" s="104"/>
      <c r="I911" s="145"/>
      <c r="J911" s="98"/>
      <c r="K911" s="98"/>
      <c r="L911" s="145"/>
      <c r="M911" s="145"/>
      <c r="N911" s="145"/>
      <c r="O911" s="122"/>
      <c r="P911" s="104"/>
      <c r="Q911" s="150"/>
      <c r="R911" s="141"/>
      <c r="S911" s="104"/>
      <c r="T911" s="141"/>
      <c r="U911" s="141"/>
      <c r="V911" s="104"/>
      <c r="W911" s="141"/>
      <c r="X911" s="141"/>
      <c r="Y911" s="104"/>
      <c r="Z911" s="141"/>
      <c r="AA911" s="141"/>
      <c r="AB911" s="104"/>
      <c r="AC911" s="141"/>
      <c r="AD911" s="141"/>
      <c r="AE911" s="102"/>
      <c r="AF911" s="141"/>
      <c r="AG911" s="141"/>
      <c r="BI911" s="138"/>
      <c r="BJ911" s="138"/>
      <c r="BK911" s="138"/>
      <c r="BL911" s="122"/>
      <c r="BM911" s="141"/>
      <c r="BN911" s="156"/>
      <c r="BO911" s="139"/>
      <c r="BP911" s="141"/>
      <c r="BQ911" s="153"/>
      <c r="CS911" s="147"/>
      <c r="CT911" s="148"/>
      <c r="CU911" s="139"/>
      <c r="CV911" s="139"/>
      <c r="CY911" s="143"/>
      <c r="CZ911" s="143"/>
      <c r="DA911" s="151"/>
      <c r="DB911" s="164"/>
      <c r="DC911" s="151"/>
      <c r="DZ911" s="140"/>
      <c r="EA911" s="139"/>
    </row>
    <row r="912" spans="1:131" x14ac:dyDescent="0.3">
      <c r="A912" s="145"/>
      <c r="B912" s="145"/>
      <c r="C912" s="181"/>
      <c r="D912" s="145"/>
      <c r="E912" s="145"/>
      <c r="F912" s="145"/>
      <c r="G912" s="98"/>
      <c r="H912" s="104"/>
      <c r="I912" s="145"/>
      <c r="J912" s="98"/>
      <c r="K912" s="98"/>
      <c r="L912" s="145"/>
      <c r="M912" s="145"/>
      <c r="N912" s="145"/>
      <c r="O912" s="122"/>
      <c r="P912" s="104"/>
      <c r="Q912" s="150"/>
      <c r="R912" s="141"/>
      <c r="S912" s="104"/>
      <c r="T912" s="141"/>
      <c r="U912" s="141"/>
      <c r="V912" s="104"/>
      <c r="W912" s="141"/>
      <c r="X912" s="141"/>
      <c r="Y912" s="104"/>
      <c r="Z912" s="141"/>
      <c r="AA912" s="141"/>
      <c r="AB912" s="104"/>
      <c r="AC912" s="141"/>
      <c r="AD912" s="141"/>
      <c r="AE912" s="102"/>
      <c r="AF912" s="141"/>
      <c r="AG912" s="141"/>
      <c r="BI912" s="138"/>
      <c r="BJ912" s="138"/>
      <c r="BK912" s="138"/>
      <c r="BL912" s="122"/>
      <c r="BM912" s="141"/>
      <c r="BN912" s="156"/>
      <c r="BO912" s="139"/>
      <c r="BP912" s="141"/>
      <c r="BQ912" s="153"/>
      <c r="CS912" s="177"/>
      <c r="CT912" s="149"/>
      <c r="CU912" s="139"/>
      <c r="CV912" s="139"/>
      <c r="CY912" s="143"/>
      <c r="CZ912" s="143"/>
      <c r="DA912" s="151"/>
      <c r="DB912" s="164"/>
      <c r="DC912" s="151"/>
      <c r="DZ912" s="140"/>
      <c r="EA912" s="139"/>
    </row>
    <row r="913" spans="1:131" x14ac:dyDescent="0.3">
      <c r="A913" s="145"/>
      <c r="B913" s="145"/>
      <c r="C913" s="183"/>
      <c r="D913" s="107"/>
      <c r="E913" s="145"/>
      <c r="F913" s="145"/>
      <c r="G913" s="98"/>
      <c r="H913" s="104"/>
      <c r="I913" s="145"/>
      <c r="J913" s="98"/>
      <c r="K913" s="98"/>
      <c r="L913" s="145"/>
      <c r="M913" s="145"/>
      <c r="N913" s="145"/>
      <c r="O913" s="122"/>
      <c r="P913" s="104"/>
      <c r="Q913" s="150"/>
      <c r="R913" s="141"/>
      <c r="S913" s="104"/>
      <c r="T913" s="141"/>
      <c r="U913" s="141"/>
      <c r="V913" s="104"/>
      <c r="W913" s="141"/>
      <c r="X913" s="141"/>
      <c r="Y913" s="104"/>
      <c r="Z913" s="141"/>
      <c r="AA913" s="141"/>
      <c r="AB913" s="104"/>
      <c r="AC913" s="141"/>
      <c r="AD913" s="141"/>
      <c r="AE913" s="102"/>
      <c r="AF913" s="141"/>
      <c r="AG913" s="141"/>
      <c r="BI913" s="138"/>
      <c r="BJ913" s="138"/>
      <c r="BK913" s="138"/>
      <c r="BL913" s="122"/>
      <c r="BM913" s="141"/>
      <c r="BN913" s="156"/>
      <c r="BO913" s="139"/>
      <c r="BP913" s="141"/>
      <c r="BQ913" s="153"/>
      <c r="CS913" s="147"/>
      <c r="CT913" s="149"/>
      <c r="CU913" s="139"/>
      <c r="CV913" s="139"/>
      <c r="CY913" s="143"/>
      <c r="CZ913" s="143"/>
      <c r="DA913" s="151"/>
      <c r="DB913" s="164"/>
      <c r="DC913" s="151"/>
      <c r="DZ913" s="140"/>
      <c r="EA913" s="139"/>
    </row>
    <row r="914" spans="1:131" x14ac:dyDescent="0.3">
      <c r="A914" s="184"/>
      <c r="B914" s="145"/>
      <c r="C914" s="181"/>
      <c r="D914" s="145"/>
      <c r="E914" s="145"/>
      <c r="F914" s="145"/>
      <c r="G914" s="98"/>
      <c r="H914" s="104"/>
      <c r="I914" s="145"/>
      <c r="J914" s="98"/>
      <c r="K914" s="98"/>
      <c r="L914" s="145"/>
      <c r="M914" s="145"/>
      <c r="N914" s="145"/>
      <c r="O914" s="122"/>
      <c r="P914" s="104"/>
      <c r="Q914" s="150"/>
      <c r="R914" s="141"/>
      <c r="S914" s="104"/>
      <c r="T914" s="141"/>
      <c r="U914" s="141"/>
      <c r="V914" s="104"/>
      <c r="W914" s="141"/>
      <c r="X914" s="141"/>
      <c r="Y914" s="104"/>
      <c r="Z914" s="141"/>
      <c r="AA914" s="141"/>
      <c r="AB914" s="104"/>
      <c r="AC914" s="141"/>
      <c r="AD914" s="141"/>
      <c r="AE914" s="102"/>
      <c r="AF914" s="141"/>
      <c r="AG914" s="141"/>
      <c r="BI914" s="139"/>
      <c r="BJ914" s="140"/>
      <c r="BK914" s="146"/>
      <c r="BL914" s="122"/>
      <c r="BM914" s="141"/>
      <c r="BN914" s="156"/>
      <c r="BO914" s="139"/>
      <c r="BP914" s="141"/>
      <c r="BQ914" s="153"/>
      <c r="CS914" s="133"/>
      <c r="CT914" s="148"/>
      <c r="CU914" s="139"/>
      <c r="CV914" s="139"/>
      <c r="CY914" s="143"/>
      <c r="CZ914" s="143"/>
      <c r="DA914" s="151"/>
      <c r="DB914" s="164"/>
      <c r="DC914" s="151"/>
      <c r="DZ914" s="140"/>
      <c r="EA914" s="160"/>
    </row>
    <row r="915" spans="1:131" x14ac:dyDescent="0.3">
      <c r="A915" s="184"/>
      <c r="B915" s="145"/>
      <c r="C915" s="181"/>
      <c r="D915" s="184"/>
      <c r="E915" s="145"/>
      <c r="F915" s="145"/>
      <c r="G915" s="98"/>
      <c r="H915" s="104"/>
      <c r="I915" s="145"/>
      <c r="J915" s="98"/>
      <c r="K915" s="98"/>
      <c r="L915" s="145"/>
      <c r="M915" s="145"/>
      <c r="N915" s="145"/>
      <c r="O915" s="122"/>
      <c r="P915" s="104"/>
      <c r="Q915" s="150"/>
      <c r="R915" s="141"/>
      <c r="S915" s="104"/>
      <c r="T915" s="141"/>
      <c r="U915" s="141"/>
      <c r="V915" s="104"/>
      <c r="W915" s="141"/>
      <c r="X915" s="141"/>
      <c r="Y915" s="104"/>
      <c r="Z915" s="141"/>
      <c r="AA915" s="141"/>
      <c r="AB915" s="104"/>
      <c r="AC915" s="141"/>
      <c r="AD915" s="141"/>
      <c r="AE915" s="102"/>
      <c r="AF915" s="141"/>
      <c r="AG915" s="141"/>
      <c r="BI915" s="139"/>
      <c r="BJ915" s="140"/>
      <c r="BK915" s="146"/>
      <c r="BL915" s="122"/>
      <c r="BM915" s="141"/>
      <c r="BN915" s="156"/>
      <c r="BO915" s="139"/>
      <c r="BP915" s="141"/>
      <c r="BQ915" s="153"/>
      <c r="CS915" s="147"/>
      <c r="CT915" s="99"/>
      <c r="CU915" s="139"/>
      <c r="CV915" s="139"/>
      <c r="CY915" s="143"/>
      <c r="CZ915" s="143"/>
      <c r="DA915" s="151"/>
      <c r="DB915" s="164"/>
      <c r="DC915" s="151"/>
      <c r="DZ915" s="140"/>
      <c r="EA915" s="160"/>
    </row>
    <row r="916" spans="1:131" x14ac:dyDescent="0.3">
      <c r="A916" s="184"/>
      <c r="B916" s="145"/>
      <c r="C916" s="181"/>
      <c r="D916" s="145"/>
      <c r="E916" s="145"/>
      <c r="F916" s="145"/>
      <c r="G916" s="98"/>
      <c r="H916" s="104"/>
      <c r="I916" s="145"/>
      <c r="J916" s="98"/>
      <c r="K916" s="98"/>
      <c r="L916" s="145"/>
      <c r="M916" s="145"/>
      <c r="N916" s="145"/>
      <c r="O916" s="122"/>
      <c r="P916" s="104"/>
      <c r="Q916" s="150"/>
      <c r="R916" s="141"/>
      <c r="S916" s="104"/>
      <c r="T916" s="141"/>
      <c r="U916" s="141"/>
      <c r="V916" s="104"/>
      <c r="W916" s="141"/>
      <c r="X916" s="141"/>
      <c r="Y916" s="104"/>
      <c r="Z916" s="141"/>
      <c r="AA916" s="141"/>
      <c r="AB916" s="104"/>
      <c r="AC916" s="141"/>
      <c r="AD916" s="141"/>
      <c r="AE916" s="102"/>
      <c r="AF916" s="141"/>
      <c r="AG916" s="141"/>
      <c r="BI916" s="139"/>
      <c r="BJ916" s="140"/>
      <c r="BK916" s="146"/>
      <c r="BL916" s="122"/>
      <c r="BM916" s="141"/>
      <c r="BN916" s="156"/>
      <c r="BO916" s="139"/>
      <c r="BP916" s="141"/>
      <c r="BQ916" s="153"/>
      <c r="CS916" s="147"/>
      <c r="CT916" s="99"/>
      <c r="CU916" s="139"/>
      <c r="CV916" s="139"/>
      <c r="CY916" s="143"/>
      <c r="CZ916" s="143"/>
      <c r="DA916" s="151"/>
      <c r="DB916" s="164"/>
      <c r="DC916" s="151"/>
      <c r="DZ916" s="140"/>
      <c r="EA916" s="160"/>
    </row>
    <row r="917" spans="1:131" x14ac:dyDescent="0.3">
      <c r="A917" s="184"/>
      <c r="B917" s="145"/>
      <c r="C917" s="181"/>
      <c r="D917" s="145"/>
      <c r="E917" s="145"/>
      <c r="F917" s="145"/>
      <c r="G917" s="98"/>
      <c r="H917" s="104"/>
      <c r="I917" s="145"/>
      <c r="J917" s="98"/>
      <c r="K917" s="98"/>
      <c r="L917" s="145"/>
      <c r="M917" s="145"/>
      <c r="N917" s="145"/>
      <c r="O917" s="122"/>
      <c r="P917" s="104"/>
      <c r="Q917" s="150"/>
      <c r="R917" s="141"/>
      <c r="S917" s="104"/>
      <c r="T917" s="141"/>
      <c r="U917" s="141"/>
      <c r="V917" s="104"/>
      <c r="W917" s="141"/>
      <c r="X917" s="141"/>
      <c r="Y917" s="104"/>
      <c r="Z917" s="141"/>
      <c r="AA917" s="141"/>
      <c r="AB917" s="104"/>
      <c r="AC917" s="141"/>
      <c r="AD917" s="141"/>
      <c r="AE917" s="102"/>
      <c r="AF917" s="141"/>
      <c r="AG917" s="141"/>
      <c r="BI917" s="139"/>
      <c r="BJ917" s="140"/>
      <c r="BK917" s="146"/>
      <c r="BL917" s="122"/>
      <c r="BM917" s="141"/>
      <c r="BN917" s="156"/>
      <c r="BO917" s="139"/>
      <c r="BP917" s="141"/>
      <c r="BQ917" s="153"/>
      <c r="CS917" s="147"/>
      <c r="CT917" s="149"/>
      <c r="CU917" s="139"/>
      <c r="CV917" s="139"/>
      <c r="CY917" s="122"/>
      <c r="CZ917" s="122"/>
      <c r="DA917" s="151"/>
      <c r="DB917" s="164"/>
      <c r="DC917" s="151"/>
      <c r="DZ917" s="140"/>
      <c r="EA917" s="160"/>
    </row>
    <row r="918" spans="1:131" x14ac:dyDescent="0.3">
      <c r="A918" s="184"/>
      <c r="B918" s="145"/>
      <c r="C918" s="183"/>
      <c r="D918" s="107"/>
      <c r="E918" s="145"/>
      <c r="F918" s="145"/>
      <c r="G918" s="98"/>
      <c r="H918" s="104"/>
      <c r="I918" s="145"/>
      <c r="J918" s="98"/>
      <c r="K918" s="98"/>
      <c r="L918" s="145"/>
      <c r="M918" s="145"/>
      <c r="N918" s="145"/>
      <c r="O918" s="122"/>
      <c r="P918" s="104"/>
      <c r="Q918" s="150"/>
      <c r="R918" s="141"/>
      <c r="S918" s="104"/>
      <c r="T918" s="141"/>
      <c r="U918" s="141"/>
      <c r="V918" s="104"/>
      <c r="W918" s="141"/>
      <c r="X918" s="141"/>
      <c r="Y918" s="104"/>
      <c r="Z918" s="141"/>
      <c r="AA918" s="141"/>
      <c r="AB918" s="104"/>
      <c r="AC918" s="141"/>
      <c r="AD918" s="141"/>
      <c r="AE918" s="102"/>
      <c r="AF918" s="141"/>
      <c r="AG918" s="141"/>
      <c r="BI918" s="139"/>
      <c r="BJ918" s="140"/>
      <c r="BK918" s="146"/>
      <c r="BL918" s="122"/>
      <c r="BM918" s="141"/>
      <c r="BN918" s="156"/>
      <c r="BO918" s="139"/>
      <c r="BP918" s="141"/>
      <c r="BQ918" s="153"/>
      <c r="CS918" s="147"/>
      <c r="CT918" s="109"/>
      <c r="CU918" s="139"/>
      <c r="CV918" s="139"/>
      <c r="CY918" s="143"/>
      <c r="CZ918" s="143"/>
      <c r="DA918" s="151"/>
      <c r="DB918" s="164"/>
      <c r="DC918" s="151"/>
      <c r="DZ918" s="140"/>
      <c r="EA918" s="160"/>
    </row>
    <row r="919" spans="1:131" x14ac:dyDescent="0.3">
      <c r="A919" s="184"/>
      <c r="B919" s="145"/>
      <c r="C919" s="181"/>
      <c r="D919" s="145"/>
      <c r="E919" s="145"/>
      <c r="F919" s="145"/>
      <c r="G919" s="98"/>
      <c r="H919" s="104"/>
      <c r="I919" s="145"/>
      <c r="J919" s="98"/>
      <c r="K919" s="98"/>
      <c r="L919" s="145"/>
      <c r="M919" s="145"/>
      <c r="N919" s="145"/>
      <c r="O919" s="122"/>
      <c r="P919" s="104"/>
      <c r="Q919" s="150"/>
      <c r="R919" s="141"/>
      <c r="S919" s="104"/>
      <c r="T919" s="141"/>
      <c r="U919" s="141"/>
      <c r="V919" s="104"/>
      <c r="W919" s="141"/>
      <c r="X919" s="141"/>
      <c r="Y919" s="104"/>
      <c r="Z919" s="141"/>
      <c r="AA919" s="141"/>
      <c r="AB919" s="104"/>
      <c r="AC919" s="141"/>
      <c r="AD919" s="141"/>
      <c r="AE919" s="102"/>
      <c r="AF919" s="141"/>
      <c r="AG919" s="141"/>
      <c r="BI919" s="139"/>
      <c r="BJ919" s="140"/>
      <c r="BK919" s="146"/>
      <c r="BL919" s="122"/>
      <c r="BM919" s="141"/>
      <c r="BN919" s="156"/>
      <c r="BO919" s="139"/>
      <c r="BP919" s="141"/>
      <c r="BQ919" s="153"/>
      <c r="CS919" s="147"/>
      <c r="CT919" s="148"/>
      <c r="CU919" s="139"/>
      <c r="CV919" s="139"/>
      <c r="CY919" s="143"/>
      <c r="CZ919" s="143"/>
      <c r="DA919" s="151"/>
      <c r="DB919" s="164"/>
      <c r="DC919" s="151"/>
      <c r="DZ919" s="140"/>
      <c r="EA919" s="160"/>
    </row>
    <row r="920" spans="1:131" x14ac:dyDescent="0.3">
      <c r="A920" s="184"/>
      <c r="B920" s="145"/>
      <c r="C920" s="181"/>
      <c r="D920" s="145"/>
      <c r="E920" s="145"/>
      <c r="F920" s="145"/>
      <c r="G920" s="98"/>
      <c r="H920" s="104"/>
      <c r="I920" s="145"/>
      <c r="J920" s="98"/>
      <c r="K920" s="98"/>
      <c r="L920" s="145"/>
      <c r="M920" s="145"/>
      <c r="N920" s="145"/>
      <c r="O920" s="122"/>
      <c r="P920" s="104"/>
      <c r="Q920" s="150"/>
      <c r="R920" s="141"/>
      <c r="S920" s="104"/>
      <c r="T920" s="141"/>
      <c r="U920" s="141"/>
      <c r="V920" s="104"/>
      <c r="W920" s="141"/>
      <c r="X920" s="141"/>
      <c r="Y920" s="104"/>
      <c r="Z920" s="141"/>
      <c r="AA920" s="141"/>
      <c r="AB920" s="104"/>
      <c r="AC920" s="141"/>
      <c r="AD920" s="141"/>
      <c r="AE920" s="102"/>
      <c r="AF920" s="141"/>
      <c r="AG920" s="141"/>
      <c r="BI920" s="139"/>
      <c r="BJ920" s="140"/>
      <c r="BK920" s="146"/>
      <c r="BL920" s="122"/>
      <c r="BM920" s="141"/>
      <c r="BN920" s="156"/>
      <c r="BO920" s="139"/>
      <c r="BP920" s="141"/>
      <c r="BQ920" s="153"/>
      <c r="CS920" s="147"/>
      <c r="CT920" s="149"/>
      <c r="CU920" s="139"/>
      <c r="CV920" s="139"/>
      <c r="CY920" s="143"/>
      <c r="CZ920" s="143"/>
      <c r="DA920" s="151"/>
      <c r="DB920" s="164"/>
      <c r="DC920" s="151"/>
      <c r="DZ920" s="140"/>
      <c r="EA920" s="160"/>
    </row>
    <row r="921" spans="1:131" x14ac:dyDescent="0.3">
      <c r="A921" s="184"/>
      <c r="B921" s="145"/>
      <c r="C921" s="181"/>
      <c r="D921" s="145"/>
      <c r="E921" s="145"/>
      <c r="F921" s="145"/>
      <c r="G921" s="98"/>
      <c r="H921" s="104"/>
      <c r="I921" s="145"/>
      <c r="J921" s="98"/>
      <c r="K921" s="98"/>
      <c r="L921" s="145"/>
      <c r="M921" s="145"/>
      <c r="N921" s="145"/>
      <c r="O921" s="122"/>
      <c r="P921" s="104"/>
      <c r="Q921" s="150"/>
      <c r="R921" s="141"/>
      <c r="S921" s="104"/>
      <c r="T921" s="141"/>
      <c r="U921" s="141"/>
      <c r="V921" s="104"/>
      <c r="W921" s="141"/>
      <c r="X921" s="141"/>
      <c r="Y921" s="104"/>
      <c r="Z921" s="141"/>
      <c r="AA921" s="141"/>
      <c r="AB921" s="104"/>
      <c r="AC921" s="141"/>
      <c r="AD921" s="141"/>
      <c r="AE921" s="102"/>
      <c r="AF921" s="141"/>
      <c r="AG921" s="141"/>
      <c r="BI921" s="139"/>
      <c r="BJ921" s="140"/>
      <c r="BK921" s="146"/>
      <c r="BL921" s="122"/>
      <c r="BM921" s="141"/>
      <c r="BN921" s="156"/>
      <c r="BO921" s="139"/>
      <c r="BP921" s="141"/>
      <c r="BQ921" s="153"/>
      <c r="CS921" s="147"/>
      <c r="CT921" s="99"/>
      <c r="CU921" s="139"/>
      <c r="CV921" s="139"/>
      <c r="CY921" s="143"/>
      <c r="CZ921" s="143"/>
      <c r="DA921" s="151"/>
      <c r="DB921" s="164"/>
      <c r="DC921" s="151"/>
      <c r="DZ921" s="140"/>
      <c r="EA921" s="160"/>
    </row>
    <row r="922" spans="1:131" x14ac:dyDescent="0.3">
      <c r="A922" s="145"/>
      <c r="B922" s="145"/>
      <c r="C922" s="181"/>
      <c r="D922" s="145"/>
      <c r="E922" s="145"/>
      <c r="F922" s="145"/>
      <c r="G922" s="98"/>
      <c r="H922" s="104"/>
      <c r="I922" s="145"/>
      <c r="J922" s="98"/>
      <c r="K922" s="98"/>
      <c r="L922" s="145"/>
      <c r="M922" s="145"/>
      <c r="N922" s="145"/>
      <c r="O922" s="122"/>
      <c r="P922" s="104"/>
      <c r="Q922" s="150"/>
      <c r="R922" s="141"/>
      <c r="S922" s="104"/>
      <c r="T922" s="141"/>
      <c r="U922" s="141"/>
      <c r="V922" s="104"/>
      <c r="W922" s="141"/>
      <c r="X922" s="141"/>
      <c r="Y922" s="104"/>
      <c r="Z922" s="141"/>
      <c r="AA922" s="141"/>
      <c r="AB922" s="104"/>
      <c r="AC922" s="141"/>
      <c r="AD922" s="141"/>
      <c r="AE922" s="102"/>
      <c r="AF922" s="141"/>
      <c r="AG922" s="141"/>
      <c r="BI922" s="138"/>
      <c r="BJ922" s="139"/>
      <c r="BK922" s="138"/>
      <c r="BL922" s="122"/>
      <c r="BM922" s="141"/>
      <c r="BN922" s="156"/>
      <c r="BO922" s="139"/>
      <c r="BP922" s="141"/>
      <c r="BQ922" s="153"/>
      <c r="CS922" s="147"/>
      <c r="CT922" s="105"/>
      <c r="CU922" s="139"/>
      <c r="CV922" s="139"/>
      <c r="CY922" s="143"/>
      <c r="CZ922" s="143"/>
      <c r="DA922" s="151"/>
      <c r="DB922" s="164"/>
      <c r="DC922" s="151"/>
      <c r="DZ922" s="140"/>
      <c r="EA922" s="160"/>
    </row>
    <row r="923" spans="1:131" x14ac:dyDescent="0.3">
      <c r="A923" s="145"/>
      <c r="B923" s="145"/>
      <c r="C923" s="181"/>
      <c r="D923" s="145"/>
      <c r="E923" s="145"/>
      <c r="F923" s="145"/>
      <c r="G923" s="98"/>
      <c r="H923" s="104"/>
      <c r="I923" s="145"/>
      <c r="J923" s="98"/>
      <c r="K923" s="98"/>
      <c r="L923" s="145"/>
      <c r="M923" s="145"/>
      <c r="N923" s="145"/>
      <c r="O923" s="122"/>
      <c r="P923" s="104"/>
      <c r="Q923" s="150"/>
      <c r="R923" s="141"/>
      <c r="S923" s="104"/>
      <c r="T923" s="141"/>
      <c r="U923" s="141"/>
      <c r="V923" s="104"/>
      <c r="W923" s="141"/>
      <c r="X923" s="141"/>
      <c r="Y923" s="104"/>
      <c r="Z923" s="141"/>
      <c r="AA923" s="141"/>
      <c r="AB923" s="104"/>
      <c r="AC923" s="141"/>
      <c r="AD923" s="141"/>
      <c r="AE923" s="102"/>
      <c r="AF923" s="141"/>
      <c r="AG923" s="141"/>
      <c r="BI923" s="138"/>
      <c r="BJ923" s="139"/>
      <c r="BK923" s="138"/>
      <c r="BL923" s="122"/>
      <c r="BM923" s="141"/>
      <c r="BN923" s="156"/>
      <c r="BO923" s="139"/>
      <c r="BP923" s="141"/>
      <c r="BQ923" s="153"/>
      <c r="CS923" s="147"/>
      <c r="CT923" s="148"/>
      <c r="CU923" s="139"/>
      <c r="CV923" s="139"/>
      <c r="CY923" s="143"/>
      <c r="CZ923" s="143"/>
      <c r="DA923" s="151"/>
      <c r="DB923" s="164"/>
      <c r="DC923" s="151"/>
      <c r="DZ923" s="140"/>
      <c r="EA923" s="160"/>
    </row>
    <row r="924" spans="1:131" x14ac:dyDescent="0.3">
      <c r="A924" s="107"/>
      <c r="B924" s="145"/>
      <c r="C924" s="181"/>
      <c r="D924" s="145"/>
      <c r="E924" s="145"/>
      <c r="F924" s="145"/>
      <c r="G924" s="98"/>
      <c r="H924" s="104"/>
      <c r="I924" s="145"/>
      <c r="J924" s="98"/>
      <c r="K924" s="98"/>
      <c r="L924" s="145"/>
      <c r="M924" s="145"/>
      <c r="N924" s="145"/>
      <c r="O924" s="122"/>
      <c r="P924" s="104"/>
      <c r="Q924" s="150"/>
      <c r="R924" s="141"/>
      <c r="S924" s="104"/>
      <c r="T924" s="141"/>
      <c r="U924" s="141"/>
      <c r="V924" s="104"/>
      <c r="W924" s="141"/>
      <c r="X924" s="141"/>
      <c r="Y924" s="104"/>
      <c r="Z924" s="141"/>
      <c r="AA924" s="141"/>
      <c r="AB924" s="104"/>
      <c r="AC924" s="141"/>
      <c r="AD924" s="141"/>
      <c r="AE924" s="102"/>
      <c r="AF924" s="141"/>
      <c r="AG924" s="141"/>
      <c r="BI924" s="138"/>
      <c r="BJ924" s="139"/>
      <c r="BK924" s="138"/>
      <c r="BL924" s="122"/>
      <c r="BM924" s="141"/>
      <c r="BN924" s="156"/>
      <c r="BO924" s="139"/>
      <c r="BP924" s="141"/>
      <c r="BQ924" s="153"/>
      <c r="CS924" s="147"/>
      <c r="CT924" s="149"/>
      <c r="CU924" s="139"/>
      <c r="CV924" s="139"/>
      <c r="CY924" s="143"/>
      <c r="CZ924" s="143"/>
      <c r="DA924" s="151"/>
      <c r="DB924" s="164"/>
      <c r="DC924" s="151"/>
      <c r="DZ924" s="140"/>
      <c r="EA924" s="160"/>
    </row>
    <row r="925" spans="1:131" x14ac:dyDescent="0.3">
      <c r="A925" s="107"/>
      <c r="B925" s="145"/>
      <c r="C925" s="181"/>
      <c r="D925" s="145"/>
      <c r="E925" s="145"/>
      <c r="F925" s="145"/>
      <c r="G925" s="98"/>
      <c r="H925" s="104"/>
      <c r="I925" s="145"/>
      <c r="J925" s="98"/>
      <c r="K925" s="98"/>
      <c r="L925" s="145"/>
      <c r="M925" s="145"/>
      <c r="N925" s="145"/>
      <c r="O925" s="122"/>
      <c r="P925" s="104"/>
      <c r="Q925" s="150"/>
      <c r="R925" s="141"/>
      <c r="S925" s="104"/>
      <c r="T925" s="141"/>
      <c r="U925" s="141"/>
      <c r="V925" s="104"/>
      <c r="W925" s="141"/>
      <c r="X925" s="141"/>
      <c r="Y925" s="104"/>
      <c r="Z925" s="141"/>
      <c r="AA925" s="141"/>
      <c r="AB925" s="104"/>
      <c r="AC925" s="141"/>
      <c r="AD925" s="141"/>
      <c r="AE925" s="102"/>
      <c r="AF925" s="141"/>
      <c r="AG925" s="141"/>
      <c r="BI925" s="138"/>
      <c r="BJ925" s="139"/>
      <c r="BK925" s="138"/>
      <c r="BL925" s="122"/>
      <c r="BM925" s="141"/>
      <c r="BN925" s="156"/>
      <c r="BO925" s="139"/>
      <c r="BP925" s="141"/>
      <c r="BQ925" s="153"/>
      <c r="CS925" s="147"/>
      <c r="CT925" s="148"/>
      <c r="CU925" s="139"/>
      <c r="CV925" s="139"/>
      <c r="CY925" s="143"/>
      <c r="CZ925" s="143"/>
      <c r="DA925" s="151"/>
      <c r="DB925" s="164"/>
      <c r="DC925" s="151"/>
      <c r="DZ925" s="140"/>
      <c r="EA925" s="160"/>
    </row>
    <row r="926" spans="1:131" x14ac:dyDescent="0.3">
      <c r="A926" s="145"/>
      <c r="B926" s="145"/>
      <c r="C926" s="181"/>
      <c r="D926" s="145"/>
      <c r="E926" s="145"/>
      <c r="F926" s="145"/>
      <c r="G926" s="98"/>
      <c r="H926" s="104"/>
      <c r="I926" s="145"/>
      <c r="J926" s="98"/>
      <c r="K926" s="98"/>
      <c r="L926" s="145"/>
      <c r="M926" s="145"/>
      <c r="N926" s="145"/>
      <c r="O926" s="122"/>
      <c r="P926" s="104"/>
      <c r="Q926" s="150"/>
      <c r="R926" s="141"/>
      <c r="S926" s="104"/>
      <c r="T926" s="141"/>
      <c r="U926" s="141"/>
      <c r="V926" s="104"/>
      <c r="W926" s="141"/>
      <c r="X926" s="141"/>
      <c r="Y926" s="104"/>
      <c r="Z926" s="141"/>
      <c r="AA926" s="141"/>
      <c r="AB926" s="104"/>
      <c r="AC926" s="141"/>
      <c r="AD926" s="141"/>
      <c r="AE926" s="102"/>
      <c r="AF926" s="141"/>
      <c r="AG926" s="141"/>
      <c r="BI926" s="138"/>
      <c r="BJ926" s="139"/>
      <c r="BK926" s="138"/>
      <c r="BL926" s="122"/>
      <c r="BM926" s="141"/>
      <c r="BN926" s="156"/>
      <c r="BO926" s="139"/>
      <c r="BP926" s="141"/>
      <c r="BQ926" s="153"/>
      <c r="CS926" s="147"/>
      <c r="CT926" s="149"/>
      <c r="CU926" s="139"/>
      <c r="CV926" s="139"/>
      <c r="CY926" s="143"/>
      <c r="CZ926" s="143"/>
      <c r="DA926" s="151"/>
      <c r="DB926" s="164"/>
      <c r="DC926" s="151"/>
      <c r="DZ926" s="140"/>
      <c r="EA926" s="160"/>
    </row>
    <row r="927" spans="1:131" x14ac:dyDescent="0.3">
      <c r="A927" s="145"/>
      <c r="B927" s="145"/>
      <c r="C927" s="181"/>
      <c r="D927" s="145"/>
      <c r="E927" s="145"/>
      <c r="F927" s="145"/>
      <c r="G927" s="98"/>
      <c r="H927" s="104"/>
      <c r="I927" s="145"/>
      <c r="J927" s="98"/>
      <c r="K927" s="98"/>
      <c r="L927" s="145"/>
      <c r="M927" s="145"/>
      <c r="N927" s="145"/>
      <c r="O927" s="122"/>
      <c r="P927" s="104"/>
      <c r="Q927" s="150"/>
      <c r="R927" s="141"/>
      <c r="S927" s="104"/>
      <c r="T927" s="141"/>
      <c r="U927" s="141"/>
      <c r="V927" s="104"/>
      <c r="W927" s="141"/>
      <c r="X927" s="141"/>
      <c r="Y927" s="104"/>
      <c r="Z927" s="141"/>
      <c r="AA927" s="141"/>
      <c r="AB927" s="104"/>
      <c r="AC927" s="141"/>
      <c r="AD927" s="141"/>
      <c r="AE927" s="102"/>
      <c r="AF927" s="141"/>
      <c r="AG927" s="141"/>
      <c r="BI927" s="138"/>
      <c r="BJ927" s="139"/>
      <c r="BK927" s="138"/>
      <c r="BL927" s="122"/>
      <c r="BM927" s="141"/>
      <c r="BN927" s="156"/>
      <c r="BO927" s="139"/>
      <c r="BP927" s="141"/>
      <c r="BQ927" s="153"/>
      <c r="CS927" s="147"/>
      <c r="CT927" s="149"/>
      <c r="CU927" s="139"/>
      <c r="CV927" s="139"/>
      <c r="CY927" s="143"/>
      <c r="CZ927" s="143"/>
      <c r="DA927" s="151"/>
      <c r="DB927" s="164"/>
      <c r="DC927" s="151"/>
      <c r="DZ927" s="140"/>
      <c r="EA927" s="160"/>
    </row>
    <row r="928" spans="1:131" x14ac:dyDescent="0.3">
      <c r="A928" s="107"/>
      <c r="B928" s="145"/>
      <c r="C928" s="183"/>
      <c r="D928" s="107"/>
      <c r="E928" s="145"/>
      <c r="F928" s="145"/>
      <c r="G928" s="98"/>
      <c r="H928" s="104"/>
      <c r="I928" s="145"/>
      <c r="J928" s="98"/>
      <c r="K928" s="98"/>
      <c r="L928" s="145"/>
      <c r="M928" s="145"/>
      <c r="N928" s="145"/>
      <c r="O928" s="122"/>
      <c r="P928" s="104"/>
      <c r="Q928" s="150"/>
      <c r="R928" s="141"/>
      <c r="S928" s="104"/>
      <c r="T928" s="141"/>
      <c r="U928" s="141"/>
      <c r="V928" s="104"/>
      <c r="W928" s="141"/>
      <c r="X928" s="141"/>
      <c r="Y928" s="104"/>
      <c r="Z928" s="141"/>
      <c r="AA928" s="141"/>
      <c r="AB928" s="104"/>
      <c r="AC928" s="141"/>
      <c r="AD928" s="141"/>
      <c r="AE928" s="102"/>
      <c r="AF928" s="141"/>
      <c r="AG928" s="141"/>
      <c r="BI928" s="139"/>
      <c r="BJ928" s="144"/>
      <c r="BK928" s="139"/>
      <c r="BL928" s="122"/>
      <c r="BM928" s="141"/>
      <c r="BN928" s="156"/>
      <c r="BO928" s="139"/>
      <c r="BP928" s="141"/>
      <c r="BQ928" s="153"/>
      <c r="CS928" s="147"/>
      <c r="CT928" s="148"/>
      <c r="CU928" s="139"/>
      <c r="CV928" s="139"/>
      <c r="CY928" s="143"/>
      <c r="CZ928" s="143"/>
      <c r="DA928" s="151"/>
      <c r="DB928" s="164"/>
      <c r="DC928" s="151"/>
      <c r="DZ928" s="140"/>
      <c r="EA928" s="160"/>
    </row>
    <row r="929" spans="1:131" x14ac:dyDescent="0.3">
      <c r="A929" s="145"/>
      <c r="B929" s="145"/>
      <c r="C929" s="181"/>
      <c r="D929" s="145"/>
      <c r="E929" s="145"/>
      <c r="F929" s="145"/>
      <c r="G929" s="98"/>
      <c r="H929" s="104"/>
      <c r="I929" s="145"/>
      <c r="J929" s="98"/>
      <c r="K929" s="98"/>
      <c r="L929" s="145"/>
      <c r="M929" s="145"/>
      <c r="N929" s="145"/>
      <c r="O929" s="122"/>
      <c r="P929" s="104"/>
      <c r="Q929" s="150"/>
      <c r="R929" s="141"/>
      <c r="S929" s="104"/>
      <c r="T929" s="141"/>
      <c r="U929" s="141"/>
      <c r="V929" s="104"/>
      <c r="W929" s="141"/>
      <c r="X929" s="141"/>
      <c r="Y929" s="104"/>
      <c r="Z929" s="141"/>
      <c r="AA929" s="141"/>
      <c r="AB929" s="104"/>
      <c r="AC929" s="141"/>
      <c r="AD929" s="141"/>
      <c r="AE929" s="102"/>
      <c r="AF929" s="141"/>
      <c r="AG929" s="141"/>
      <c r="BI929" s="139"/>
      <c r="BJ929" s="144"/>
      <c r="BK929" s="139"/>
      <c r="BL929" s="122"/>
      <c r="BM929" s="141"/>
      <c r="BN929" s="156"/>
      <c r="BO929" s="139"/>
      <c r="BP929" s="141"/>
      <c r="BQ929" s="153"/>
      <c r="CS929" s="147"/>
      <c r="CT929" s="148"/>
      <c r="CU929" s="139"/>
      <c r="CV929" s="139"/>
      <c r="CY929" s="143"/>
      <c r="CZ929" s="143"/>
      <c r="DA929" s="151"/>
      <c r="DB929" s="164"/>
      <c r="DC929" s="151"/>
      <c r="DZ929" s="140"/>
      <c r="EA929" s="160"/>
    </row>
    <row r="930" spans="1:131" x14ac:dyDescent="0.3">
      <c r="A930" s="145"/>
      <c r="B930" s="145"/>
      <c r="C930" s="181"/>
      <c r="D930" s="145"/>
      <c r="E930" s="145"/>
      <c r="F930" s="145"/>
      <c r="G930" s="98"/>
      <c r="H930" s="104"/>
      <c r="I930" s="145"/>
      <c r="J930" s="98"/>
      <c r="K930" s="98"/>
      <c r="L930" s="145"/>
      <c r="M930" s="145"/>
      <c r="N930" s="145"/>
      <c r="O930" s="122"/>
      <c r="P930" s="104"/>
      <c r="Q930" s="150"/>
      <c r="R930" s="141"/>
      <c r="S930" s="104"/>
      <c r="T930" s="141"/>
      <c r="U930" s="141"/>
      <c r="V930" s="104"/>
      <c r="W930" s="141"/>
      <c r="X930" s="141"/>
      <c r="Y930" s="104"/>
      <c r="Z930" s="141"/>
      <c r="AA930" s="141"/>
      <c r="AB930" s="104"/>
      <c r="AC930" s="141"/>
      <c r="AD930" s="141"/>
      <c r="AE930" s="102"/>
      <c r="AF930" s="141"/>
      <c r="AG930" s="141"/>
      <c r="BI930" s="139"/>
      <c r="BJ930" s="144"/>
      <c r="BK930" s="139"/>
      <c r="BL930" s="122"/>
      <c r="BM930" s="141"/>
      <c r="BN930" s="156"/>
      <c r="BO930" s="139"/>
      <c r="BP930" s="141"/>
      <c r="BQ930" s="153"/>
      <c r="CS930" s="147"/>
      <c r="CT930" s="99"/>
      <c r="CU930" s="139"/>
      <c r="CV930" s="139"/>
      <c r="CY930" s="143"/>
      <c r="CZ930" s="143"/>
      <c r="DA930" s="151"/>
      <c r="DB930" s="164"/>
      <c r="DC930" s="151"/>
      <c r="DZ930" s="140"/>
      <c r="EA930" s="139"/>
    </row>
    <row r="931" spans="1:131" x14ac:dyDescent="0.3">
      <c r="A931" s="145"/>
      <c r="B931" s="145"/>
      <c r="C931" s="181"/>
      <c r="D931" s="145"/>
      <c r="E931" s="145"/>
      <c r="F931" s="145"/>
      <c r="G931" s="98"/>
      <c r="H931" s="104"/>
      <c r="I931" s="145"/>
      <c r="J931" s="98"/>
      <c r="K931" s="98"/>
      <c r="L931" s="145"/>
      <c r="M931" s="145"/>
      <c r="N931" s="145"/>
      <c r="O931" s="122"/>
      <c r="P931" s="104"/>
      <c r="Q931" s="150"/>
      <c r="R931" s="141"/>
      <c r="S931" s="104"/>
      <c r="T931" s="141"/>
      <c r="U931" s="141"/>
      <c r="V931" s="104"/>
      <c r="W931" s="141"/>
      <c r="X931" s="141"/>
      <c r="Y931" s="104"/>
      <c r="Z931" s="141"/>
      <c r="AA931" s="141"/>
      <c r="AB931" s="104"/>
      <c r="AC931" s="141"/>
      <c r="AD931" s="141"/>
      <c r="AE931" s="102"/>
      <c r="AF931" s="141"/>
      <c r="AG931" s="141"/>
      <c r="BI931" s="139"/>
      <c r="BJ931" s="144"/>
      <c r="BK931" s="139"/>
      <c r="BL931" s="122"/>
      <c r="BM931" s="141"/>
      <c r="BN931" s="156"/>
      <c r="BO931" s="139"/>
      <c r="BP931" s="141"/>
      <c r="BQ931" s="153"/>
      <c r="CS931" s="147"/>
      <c r="CT931" s="148"/>
      <c r="CU931" s="139"/>
      <c r="CV931" s="139"/>
      <c r="CY931" s="143"/>
      <c r="CZ931" s="143"/>
      <c r="DA931" s="151"/>
      <c r="DB931" s="164"/>
      <c r="DC931" s="151"/>
      <c r="DZ931" s="140"/>
      <c r="EA931" s="139"/>
    </row>
    <row r="932" spans="1:131" x14ac:dyDescent="0.3">
      <c r="A932" s="145"/>
      <c r="B932" s="145"/>
      <c r="C932" s="181"/>
      <c r="D932" s="145"/>
      <c r="E932" s="145"/>
      <c r="F932" s="145"/>
      <c r="G932" s="98"/>
      <c r="H932" s="104"/>
      <c r="I932" s="145"/>
      <c r="J932" s="98"/>
      <c r="K932" s="98"/>
      <c r="L932" s="145"/>
      <c r="M932" s="145"/>
      <c r="N932" s="145"/>
      <c r="O932" s="122"/>
      <c r="P932" s="104"/>
      <c r="Q932" s="150"/>
      <c r="R932" s="141"/>
      <c r="S932" s="104"/>
      <c r="T932" s="141"/>
      <c r="U932" s="141"/>
      <c r="V932" s="104"/>
      <c r="W932" s="141"/>
      <c r="X932" s="141"/>
      <c r="Y932" s="104"/>
      <c r="Z932" s="141"/>
      <c r="AA932" s="141"/>
      <c r="AB932" s="104"/>
      <c r="AC932" s="141"/>
      <c r="AD932" s="141"/>
      <c r="AE932" s="102"/>
      <c r="AF932" s="141"/>
      <c r="AG932" s="141"/>
      <c r="BI932" s="139"/>
      <c r="BJ932" s="144"/>
      <c r="BK932" s="139"/>
      <c r="BL932" s="122"/>
      <c r="BM932" s="141"/>
      <c r="BN932" s="156"/>
      <c r="BO932" s="139"/>
      <c r="BP932" s="141"/>
      <c r="BQ932" s="153"/>
      <c r="CS932" s="147"/>
      <c r="CT932" s="148"/>
      <c r="CU932" s="139"/>
      <c r="CV932" s="139"/>
      <c r="CY932" s="143"/>
      <c r="CZ932" s="143"/>
      <c r="DA932" s="151"/>
      <c r="DB932" s="164"/>
      <c r="DC932" s="151"/>
      <c r="DZ932" s="140"/>
      <c r="EA932" s="139"/>
    </row>
    <row r="933" spans="1:131" x14ac:dyDescent="0.3">
      <c r="A933" s="145"/>
      <c r="B933" s="145"/>
      <c r="C933" s="181"/>
      <c r="D933" s="145"/>
      <c r="E933" s="145"/>
      <c r="F933" s="145"/>
      <c r="G933" s="98"/>
      <c r="H933" s="104"/>
      <c r="I933" s="145"/>
      <c r="J933" s="98"/>
      <c r="K933" s="98"/>
      <c r="L933" s="145"/>
      <c r="M933" s="145"/>
      <c r="N933" s="145"/>
      <c r="O933" s="122"/>
      <c r="P933" s="104"/>
      <c r="Q933" s="150"/>
      <c r="R933" s="141"/>
      <c r="S933" s="104"/>
      <c r="T933" s="141"/>
      <c r="U933" s="141"/>
      <c r="V933" s="104"/>
      <c r="W933" s="141"/>
      <c r="X933" s="141"/>
      <c r="Y933" s="104"/>
      <c r="Z933" s="141"/>
      <c r="AA933" s="141"/>
      <c r="AB933" s="104"/>
      <c r="AC933" s="141"/>
      <c r="AD933" s="141"/>
      <c r="AE933" s="102"/>
      <c r="AF933" s="141"/>
      <c r="AG933" s="141"/>
      <c r="BI933" s="139"/>
      <c r="BJ933" s="144"/>
      <c r="BK933" s="139"/>
      <c r="BL933" s="122"/>
      <c r="BM933" s="141"/>
      <c r="BN933" s="156"/>
      <c r="BO933" s="139"/>
      <c r="BP933" s="141"/>
      <c r="BQ933" s="153"/>
      <c r="CS933" s="147"/>
      <c r="CT933" s="149"/>
      <c r="CU933" s="139"/>
      <c r="CV933" s="139"/>
      <c r="CY933" s="143"/>
      <c r="CZ933" s="143"/>
      <c r="DA933" s="151"/>
      <c r="DB933" s="164"/>
      <c r="DC933" s="151"/>
      <c r="DZ933" s="140"/>
      <c r="EA933" s="139"/>
    </row>
    <row r="934" spans="1:131" x14ac:dyDescent="0.3">
      <c r="A934" s="145"/>
      <c r="B934" s="145"/>
      <c r="C934" s="181"/>
      <c r="D934" s="145"/>
      <c r="E934" s="145"/>
      <c r="F934" s="145"/>
      <c r="G934" s="98"/>
      <c r="H934" s="104"/>
      <c r="I934" s="145"/>
      <c r="J934" s="98"/>
      <c r="K934" s="98"/>
      <c r="L934" s="145"/>
      <c r="M934" s="145"/>
      <c r="N934" s="145"/>
      <c r="O934" s="122"/>
      <c r="P934" s="104"/>
      <c r="Q934" s="150"/>
      <c r="R934" s="141"/>
      <c r="S934" s="104"/>
      <c r="T934" s="141"/>
      <c r="U934" s="141"/>
      <c r="V934" s="104"/>
      <c r="W934" s="141"/>
      <c r="X934" s="141"/>
      <c r="Y934" s="104"/>
      <c r="Z934" s="141"/>
      <c r="AA934" s="141"/>
      <c r="AB934" s="104"/>
      <c r="AC934" s="141"/>
      <c r="AD934" s="141"/>
      <c r="AE934" s="102"/>
      <c r="AF934" s="141"/>
      <c r="AG934" s="141"/>
      <c r="BI934" s="139"/>
      <c r="BJ934" s="144"/>
      <c r="BK934" s="139"/>
      <c r="BL934" s="122"/>
      <c r="BM934" s="141"/>
      <c r="BN934" s="156"/>
      <c r="BO934" s="139"/>
      <c r="BP934" s="141"/>
      <c r="BQ934" s="153"/>
      <c r="CS934" s="147"/>
      <c r="CT934" s="148"/>
      <c r="CU934" s="139"/>
      <c r="CV934" s="139"/>
      <c r="CY934" s="143"/>
      <c r="CZ934" s="143"/>
      <c r="DA934" s="151"/>
      <c r="DB934" s="164"/>
      <c r="DC934" s="151"/>
      <c r="DZ934" s="140"/>
      <c r="EA934" s="139"/>
    </row>
    <row r="935" spans="1:131" x14ac:dyDescent="0.3">
      <c r="A935" s="145"/>
      <c r="B935" s="145"/>
      <c r="C935" s="181"/>
      <c r="D935" s="145"/>
      <c r="E935" s="145"/>
      <c r="F935" s="145"/>
      <c r="G935" s="98"/>
      <c r="H935" s="104"/>
      <c r="I935" s="145"/>
      <c r="J935" s="98"/>
      <c r="K935" s="98"/>
      <c r="L935" s="145"/>
      <c r="M935" s="145"/>
      <c r="N935" s="145"/>
      <c r="O935" s="122"/>
      <c r="P935" s="104"/>
      <c r="Q935" s="150"/>
      <c r="R935" s="141"/>
      <c r="S935" s="104"/>
      <c r="T935" s="141"/>
      <c r="U935" s="141"/>
      <c r="V935" s="104"/>
      <c r="W935" s="141"/>
      <c r="X935" s="141"/>
      <c r="Y935" s="104"/>
      <c r="Z935" s="141"/>
      <c r="AA935" s="141"/>
      <c r="AB935" s="104"/>
      <c r="AC935" s="141"/>
      <c r="AD935" s="141"/>
      <c r="AE935" s="102"/>
      <c r="AF935" s="141"/>
      <c r="AG935" s="141"/>
      <c r="BI935" s="139"/>
      <c r="BJ935" s="144"/>
      <c r="BK935" s="139"/>
      <c r="BL935" s="122"/>
      <c r="BM935" s="141"/>
      <c r="BN935" s="156"/>
      <c r="BO935" s="139"/>
      <c r="BP935" s="141"/>
      <c r="BQ935" s="153"/>
      <c r="CS935" s="147"/>
      <c r="CT935" s="149"/>
      <c r="CU935" s="139"/>
      <c r="CV935" s="139"/>
      <c r="CY935" s="143"/>
      <c r="CZ935" s="143"/>
      <c r="DA935" s="151"/>
      <c r="DB935" s="164"/>
      <c r="DC935" s="151"/>
      <c r="DZ935" s="140"/>
      <c r="EA935" s="160"/>
    </row>
    <row r="936" spans="1:131" x14ac:dyDescent="0.3">
      <c r="A936" s="145"/>
      <c r="B936" s="145"/>
      <c r="C936" s="181"/>
      <c r="D936" s="145"/>
      <c r="E936" s="145"/>
      <c r="F936" s="145"/>
      <c r="G936" s="98"/>
      <c r="H936" s="104"/>
      <c r="I936" s="145"/>
      <c r="J936" s="98"/>
      <c r="K936" s="98"/>
      <c r="L936" s="145"/>
      <c r="M936" s="145"/>
      <c r="N936" s="145"/>
      <c r="O936" s="122"/>
      <c r="P936" s="104"/>
      <c r="Q936" s="150"/>
      <c r="R936" s="141"/>
      <c r="S936" s="104"/>
      <c r="T936" s="141"/>
      <c r="U936" s="141"/>
      <c r="V936" s="104"/>
      <c r="W936" s="141"/>
      <c r="X936" s="141"/>
      <c r="Y936" s="104"/>
      <c r="Z936" s="141"/>
      <c r="AA936" s="141"/>
      <c r="AB936" s="104"/>
      <c r="AC936" s="141"/>
      <c r="AD936" s="141"/>
      <c r="AE936" s="102"/>
      <c r="AF936" s="141"/>
      <c r="AG936" s="141"/>
      <c r="BI936" s="139"/>
      <c r="BJ936" s="144"/>
      <c r="BK936" s="139"/>
      <c r="BL936" s="122"/>
      <c r="BM936" s="141"/>
      <c r="BN936" s="156"/>
      <c r="BO936" s="139"/>
      <c r="BP936" s="141"/>
      <c r="BQ936" s="153"/>
      <c r="CS936" s="147"/>
      <c r="CT936" s="148"/>
      <c r="CU936" s="139"/>
      <c r="CV936" s="139"/>
      <c r="CY936" s="143"/>
      <c r="CZ936" s="143"/>
      <c r="DA936" s="151"/>
      <c r="DB936" s="164"/>
      <c r="DC936" s="151"/>
      <c r="DZ936" s="140"/>
      <c r="EA936" s="160"/>
    </row>
    <row r="937" spans="1:131" x14ac:dyDescent="0.3">
      <c r="A937" s="145"/>
      <c r="B937" s="145"/>
      <c r="C937" s="181"/>
      <c r="D937" s="145"/>
      <c r="E937" s="145"/>
      <c r="F937" s="145"/>
      <c r="G937" s="98"/>
      <c r="H937" s="104"/>
      <c r="I937" s="145"/>
      <c r="J937" s="98"/>
      <c r="K937" s="98"/>
      <c r="L937" s="145"/>
      <c r="M937" s="145"/>
      <c r="N937" s="145"/>
      <c r="O937" s="122"/>
      <c r="P937" s="104"/>
      <c r="Q937" s="150"/>
      <c r="R937" s="141"/>
      <c r="S937" s="104"/>
      <c r="T937" s="141"/>
      <c r="U937" s="141"/>
      <c r="V937" s="104"/>
      <c r="W937" s="141"/>
      <c r="X937" s="141"/>
      <c r="Y937" s="104"/>
      <c r="Z937" s="141"/>
      <c r="AA937" s="141"/>
      <c r="AB937" s="104"/>
      <c r="AC937" s="141"/>
      <c r="AD937" s="141"/>
      <c r="AE937" s="102"/>
      <c r="AF937" s="141"/>
      <c r="AG937" s="141"/>
      <c r="BI937" s="146"/>
      <c r="BJ937" s="139"/>
      <c r="BK937" s="146"/>
      <c r="BL937" s="122"/>
      <c r="BM937" s="141"/>
      <c r="BN937" s="156"/>
      <c r="BO937" s="139"/>
      <c r="BP937" s="141"/>
      <c r="BQ937" s="153"/>
      <c r="CS937" s="147"/>
      <c r="CT937" s="149"/>
      <c r="CU937" s="139"/>
      <c r="CV937" s="139"/>
      <c r="CY937" s="143"/>
      <c r="CZ937" s="143"/>
      <c r="DA937" s="151"/>
      <c r="DB937" s="164"/>
      <c r="DC937" s="151"/>
      <c r="DZ937" s="140"/>
      <c r="EA937" s="160"/>
    </row>
    <row r="938" spans="1:131" x14ac:dyDescent="0.3">
      <c r="A938" s="145"/>
      <c r="B938" s="145"/>
      <c r="C938" s="181"/>
      <c r="D938" s="145"/>
      <c r="E938" s="145"/>
      <c r="F938" s="145"/>
      <c r="G938" s="98"/>
      <c r="H938" s="104"/>
      <c r="I938" s="145"/>
      <c r="J938" s="98"/>
      <c r="K938" s="98"/>
      <c r="L938" s="145"/>
      <c r="M938" s="145"/>
      <c r="N938" s="145"/>
      <c r="O938" s="122"/>
      <c r="P938" s="104"/>
      <c r="Q938" s="150"/>
      <c r="R938" s="141"/>
      <c r="S938" s="104"/>
      <c r="T938" s="141"/>
      <c r="U938" s="141"/>
      <c r="V938" s="104"/>
      <c r="W938" s="141"/>
      <c r="X938" s="141"/>
      <c r="Y938" s="104"/>
      <c r="Z938" s="141"/>
      <c r="AA938" s="141"/>
      <c r="AB938" s="104"/>
      <c r="AC938" s="141"/>
      <c r="AD938" s="141"/>
      <c r="AE938" s="102"/>
      <c r="AF938" s="141"/>
      <c r="AG938" s="141"/>
      <c r="BI938" s="146"/>
      <c r="BJ938" s="139"/>
      <c r="BK938" s="146"/>
      <c r="BL938" s="122"/>
      <c r="BM938" s="141"/>
      <c r="BN938" s="156"/>
      <c r="BO938" s="139"/>
      <c r="BP938" s="141"/>
      <c r="BQ938" s="153"/>
      <c r="CS938" s="160"/>
      <c r="CT938" s="149"/>
      <c r="CU938" s="139"/>
      <c r="CV938" s="139"/>
      <c r="CY938" s="143"/>
      <c r="CZ938" s="143"/>
      <c r="DA938" s="151"/>
      <c r="DB938" s="164"/>
      <c r="DC938" s="151"/>
      <c r="DZ938" s="140"/>
      <c r="EA938" s="139"/>
    </row>
    <row r="939" spans="1:131" x14ac:dyDescent="0.3">
      <c r="A939" s="145"/>
      <c r="B939" s="145"/>
      <c r="C939" s="183"/>
      <c r="D939" s="145"/>
      <c r="E939" s="145"/>
      <c r="F939" s="145"/>
      <c r="G939" s="98"/>
      <c r="H939" s="104"/>
      <c r="I939" s="145"/>
      <c r="J939" s="98"/>
      <c r="K939" s="98"/>
      <c r="L939" s="145"/>
      <c r="M939" s="145"/>
      <c r="N939" s="145"/>
      <c r="O939" s="122"/>
      <c r="P939" s="104"/>
      <c r="Q939" s="150"/>
      <c r="R939" s="141"/>
      <c r="S939" s="104"/>
      <c r="T939" s="141"/>
      <c r="U939" s="141"/>
      <c r="V939" s="104"/>
      <c r="W939" s="141"/>
      <c r="X939" s="141"/>
      <c r="Y939" s="104"/>
      <c r="Z939" s="141"/>
      <c r="AA939" s="141"/>
      <c r="AB939" s="104"/>
      <c r="AC939" s="141"/>
      <c r="AD939" s="141"/>
      <c r="AE939" s="102"/>
      <c r="AF939" s="141"/>
      <c r="AG939" s="141"/>
      <c r="BI939" s="146"/>
      <c r="BJ939" s="139"/>
      <c r="BK939" s="146"/>
      <c r="BL939" s="122"/>
      <c r="BM939" s="141"/>
      <c r="BN939" s="156"/>
      <c r="BO939" s="139"/>
      <c r="BP939" s="141"/>
      <c r="BQ939" s="153"/>
      <c r="CS939" s="147"/>
      <c r="CT939" s="149"/>
      <c r="CU939" s="139"/>
      <c r="CV939" s="139"/>
      <c r="CY939" s="143"/>
      <c r="CZ939" s="143"/>
      <c r="DA939" s="151"/>
      <c r="DB939" s="164"/>
      <c r="DC939" s="151"/>
      <c r="DZ939" s="140"/>
      <c r="EA939" s="160"/>
    </row>
    <row r="940" spans="1:131" x14ac:dyDescent="0.3">
      <c r="A940" s="145"/>
      <c r="B940" s="145"/>
      <c r="C940" s="181"/>
      <c r="D940" s="145"/>
      <c r="E940" s="145"/>
      <c r="F940" s="145"/>
      <c r="G940" s="98"/>
      <c r="H940" s="104"/>
      <c r="I940" s="145"/>
      <c r="J940" s="98"/>
      <c r="K940" s="98"/>
      <c r="L940" s="145"/>
      <c r="M940" s="145"/>
      <c r="N940" s="145"/>
      <c r="O940" s="122"/>
      <c r="P940" s="104"/>
      <c r="Q940" s="150"/>
      <c r="R940" s="141"/>
      <c r="S940" s="104"/>
      <c r="T940" s="141"/>
      <c r="U940" s="141"/>
      <c r="V940" s="104"/>
      <c r="W940" s="141"/>
      <c r="X940" s="141"/>
      <c r="Y940" s="104"/>
      <c r="Z940" s="141"/>
      <c r="AA940" s="141"/>
      <c r="AB940" s="104"/>
      <c r="AC940" s="141"/>
      <c r="AD940" s="141"/>
      <c r="AE940" s="102"/>
      <c r="AF940" s="141"/>
      <c r="AG940" s="141"/>
      <c r="BI940" s="146"/>
      <c r="BJ940" s="139"/>
      <c r="BK940" s="146"/>
      <c r="BL940" s="122"/>
      <c r="BM940" s="141"/>
      <c r="BN940" s="156"/>
      <c r="BO940" s="139"/>
      <c r="BP940" s="141"/>
      <c r="BQ940" s="153"/>
      <c r="CS940" s="147"/>
      <c r="CT940" s="148"/>
      <c r="CU940" s="139"/>
      <c r="CV940" s="139"/>
      <c r="CY940" s="143"/>
      <c r="CZ940" s="143"/>
      <c r="DA940" s="151"/>
      <c r="DB940" s="164"/>
      <c r="DC940" s="151"/>
      <c r="DZ940" s="140"/>
      <c r="EA940" s="139"/>
    </row>
    <row r="941" spans="1:131" x14ac:dyDescent="0.3">
      <c r="A941" s="145"/>
      <c r="B941" s="145"/>
      <c r="C941" s="181"/>
      <c r="D941" s="145"/>
      <c r="E941" s="145"/>
      <c r="F941" s="145"/>
      <c r="G941" s="98"/>
      <c r="H941" s="104"/>
      <c r="I941" s="145"/>
      <c r="J941" s="98"/>
      <c r="K941" s="98"/>
      <c r="L941" s="145"/>
      <c r="M941" s="145"/>
      <c r="N941" s="145"/>
      <c r="O941" s="122"/>
      <c r="P941" s="104"/>
      <c r="Q941" s="150"/>
      <c r="R941" s="141"/>
      <c r="S941" s="104"/>
      <c r="T941" s="141"/>
      <c r="U941" s="141"/>
      <c r="V941" s="104"/>
      <c r="W941" s="141"/>
      <c r="X941" s="141"/>
      <c r="Y941" s="104"/>
      <c r="Z941" s="141"/>
      <c r="AA941" s="141"/>
      <c r="AB941" s="104"/>
      <c r="AC941" s="141"/>
      <c r="AD941" s="141"/>
      <c r="AE941" s="102"/>
      <c r="AF941" s="141"/>
      <c r="AG941" s="141"/>
      <c r="BI941" s="146"/>
      <c r="BJ941" s="139"/>
      <c r="BK941" s="146"/>
      <c r="BL941" s="122"/>
      <c r="BM941" s="141"/>
      <c r="BN941" s="156"/>
      <c r="BO941" s="139"/>
      <c r="BP941" s="141"/>
      <c r="BQ941" s="153"/>
      <c r="CS941" s="147"/>
      <c r="CT941" s="149"/>
      <c r="CU941" s="139"/>
      <c r="CV941" s="139"/>
      <c r="CY941" s="143"/>
      <c r="CZ941" s="143"/>
      <c r="DA941" s="151"/>
      <c r="DB941" s="164"/>
      <c r="DC941" s="151"/>
      <c r="DZ941" s="140"/>
      <c r="EA941" s="139"/>
    </row>
    <row r="942" spans="1:131" x14ac:dyDescent="0.3">
      <c r="A942" s="145"/>
      <c r="B942" s="145"/>
      <c r="C942" s="181"/>
      <c r="D942" s="145"/>
      <c r="E942" s="145"/>
      <c r="F942" s="145"/>
      <c r="G942" s="98"/>
      <c r="H942" s="104"/>
      <c r="I942" s="145"/>
      <c r="J942" s="98"/>
      <c r="K942" s="98"/>
      <c r="L942" s="145"/>
      <c r="M942" s="145"/>
      <c r="N942" s="145"/>
      <c r="O942" s="122"/>
      <c r="P942" s="104"/>
      <c r="Q942" s="150"/>
      <c r="R942" s="141"/>
      <c r="S942" s="104"/>
      <c r="T942" s="141"/>
      <c r="U942" s="141"/>
      <c r="V942" s="104"/>
      <c r="W942" s="141"/>
      <c r="X942" s="141"/>
      <c r="Y942" s="104"/>
      <c r="Z942" s="141"/>
      <c r="AA942" s="141"/>
      <c r="AB942" s="104"/>
      <c r="AC942" s="141"/>
      <c r="AD942" s="141"/>
      <c r="AE942" s="102"/>
      <c r="AF942" s="141"/>
      <c r="AG942" s="141"/>
      <c r="BI942" s="146"/>
      <c r="BJ942" s="139"/>
      <c r="BK942" s="146"/>
      <c r="BL942" s="122"/>
      <c r="BM942" s="141"/>
      <c r="BN942" s="156"/>
      <c r="BO942" s="139"/>
      <c r="BP942" s="141"/>
      <c r="BQ942" s="153"/>
      <c r="CS942" s="147"/>
      <c r="CT942" s="149"/>
      <c r="CU942" s="139"/>
      <c r="CV942" s="139"/>
      <c r="CY942" s="170"/>
      <c r="CZ942" s="140"/>
      <c r="DA942" s="151"/>
      <c r="DB942" s="164"/>
      <c r="DC942" s="151"/>
      <c r="DZ942" s="140"/>
      <c r="EA942" s="139"/>
    </row>
    <row r="943" spans="1:131" x14ac:dyDescent="0.3">
      <c r="A943" s="145"/>
      <c r="B943" s="145"/>
      <c r="C943" s="181"/>
      <c r="D943" s="145"/>
      <c r="E943" s="145"/>
      <c r="F943" s="145"/>
      <c r="G943" s="98"/>
      <c r="H943" s="104"/>
      <c r="I943" s="145"/>
      <c r="J943" s="98"/>
      <c r="K943" s="98"/>
      <c r="L943" s="145"/>
      <c r="M943" s="145"/>
      <c r="N943" s="145"/>
      <c r="O943" s="122"/>
      <c r="P943" s="104"/>
      <c r="Q943" s="150"/>
      <c r="R943" s="141"/>
      <c r="S943" s="104"/>
      <c r="T943" s="141"/>
      <c r="U943" s="141"/>
      <c r="V943" s="104"/>
      <c r="W943" s="141"/>
      <c r="X943" s="141"/>
      <c r="Y943" s="104"/>
      <c r="Z943" s="141"/>
      <c r="AA943" s="141"/>
      <c r="AB943" s="104"/>
      <c r="AC943" s="141"/>
      <c r="AD943" s="141"/>
      <c r="AE943" s="102"/>
      <c r="AF943" s="141"/>
      <c r="AG943" s="141"/>
      <c r="BI943" s="146"/>
      <c r="BJ943" s="139"/>
      <c r="BK943" s="146"/>
      <c r="BL943" s="122"/>
      <c r="BM943" s="141"/>
      <c r="BN943" s="156"/>
      <c r="BO943" s="139"/>
      <c r="BP943" s="141"/>
      <c r="BQ943" s="153"/>
      <c r="CS943" s="147"/>
      <c r="CT943" s="149"/>
      <c r="CU943" s="139"/>
      <c r="CV943" s="139"/>
      <c r="CY943" s="143"/>
      <c r="CZ943" s="143"/>
      <c r="DA943" s="151"/>
      <c r="DB943" s="164"/>
      <c r="DC943" s="151"/>
      <c r="DZ943" s="140"/>
      <c r="EA943" s="160"/>
    </row>
    <row r="944" spans="1:131" x14ac:dyDescent="0.3">
      <c r="A944" s="145"/>
      <c r="B944" s="145"/>
      <c r="C944" s="181"/>
      <c r="D944" s="145"/>
      <c r="E944" s="145"/>
      <c r="F944" s="145"/>
      <c r="G944" s="98"/>
      <c r="H944" s="104"/>
      <c r="I944" s="145"/>
      <c r="J944" s="98"/>
      <c r="K944" s="98"/>
      <c r="L944" s="145"/>
      <c r="M944" s="145"/>
      <c r="N944" s="145"/>
      <c r="O944" s="122"/>
      <c r="P944" s="104"/>
      <c r="Q944" s="150"/>
      <c r="R944" s="141"/>
      <c r="S944" s="104"/>
      <c r="T944" s="141"/>
      <c r="U944" s="141"/>
      <c r="V944" s="104"/>
      <c r="W944" s="141"/>
      <c r="X944" s="141"/>
      <c r="Y944" s="104"/>
      <c r="Z944" s="141"/>
      <c r="AA944" s="141"/>
      <c r="AB944" s="104"/>
      <c r="AC944" s="141"/>
      <c r="AD944" s="141"/>
      <c r="AE944" s="102"/>
      <c r="AF944" s="141"/>
      <c r="AG944" s="141"/>
      <c r="BI944" s="146"/>
      <c r="BJ944" s="139"/>
      <c r="BK944" s="146"/>
      <c r="BL944" s="122"/>
      <c r="BM944" s="141"/>
      <c r="BN944" s="156"/>
      <c r="BO944" s="139"/>
      <c r="BP944" s="141"/>
      <c r="BQ944" s="153"/>
      <c r="CS944" s="147"/>
      <c r="CT944" s="149"/>
      <c r="CU944" s="139"/>
      <c r="CV944" s="139"/>
      <c r="CY944" s="143"/>
      <c r="CZ944" s="143"/>
      <c r="DA944" s="151"/>
      <c r="DB944" s="164"/>
      <c r="DC944" s="151"/>
      <c r="DZ944" s="140"/>
      <c r="EA944" s="160"/>
    </row>
    <row r="945" spans="1:131" x14ac:dyDescent="0.3">
      <c r="A945" s="145"/>
      <c r="B945" s="145"/>
      <c r="C945" s="183"/>
      <c r="D945" s="107"/>
      <c r="E945" s="145"/>
      <c r="F945" s="145"/>
      <c r="G945" s="98"/>
      <c r="H945" s="104"/>
      <c r="I945" s="145"/>
      <c r="J945" s="98"/>
      <c r="K945" s="98"/>
      <c r="L945" s="145"/>
      <c r="M945" s="145"/>
      <c r="N945" s="145"/>
      <c r="O945" s="122"/>
      <c r="P945" s="104"/>
      <c r="Q945" s="150"/>
      <c r="R945" s="141"/>
      <c r="S945" s="104"/>
      <c r="T945" s="141"/>
      <c r="U945" s="141"/>
      <c r="V945" s="104"/>
      <c r="W945" s="141"/>
      <c r="X945" s="141"/>
      <c r="Y945" s="104"/>
      <c r="Z945" s="141"/>
      <c r="AA945" s="141"/>
      <c r="AB945" s="104"/>
      <c r="AC945" s="141"/>
      <c r="AD945" s="141"/>
      <c r="AE945" s="102"/>
      <c r="AF945" s="141"/>
      <c r="AG945" s="141"/>
      <c r="BI945" s="139"/>
      <c r="BJ945" s="140"/>
      <c r="BK945" s="139"/>
      <c r="BL945" s="122"/>
      <c r="BM945" s="141"/>
      <c r="BN945" s="156"/>
      <c r="BO945" s="139"/>
      <c r="BP945" s="141"/>
      <c r="BQ945" s="153"/>
      <c r="CS945" s="147"/>
      <c r="CT945" s="149"/>
      <c r="CU945" s="139"/>
      <c r="CV945" s="139"/>
      <c r="CY945" s="143"/>
      <c r="CZ945" s="143"/>
      <c r="DA945" s="151"/>
      <c r="DB945" s="164"/>
      <c r="DC945" s="151"/>
      <c r="DZ945" s="140"/>
      <c r="EA945" s="160"/>
    </row>
    <row r="946" spans="1:131" x14ac:dyDescent="0.3">
      <c r="A946" s="145"/>
      <c r="B946" s="145"/>
      <c r="C946" s="183"/>
      <c r="D946" s="107"/>
      <c r="E946" s="145"/>
      <c r="F946" s="145"/>
      <c r="G946" s="98"/>
      <c r="H946" s="104"/>
      <c r="I946" s="145"/>
      <c r="J946" s="98"/>
      <c r="K946" s="98"/>
      <c r="L946" s="145"/>
      <c r="M946" s="145"/>
      <c r="N946" s="145"/>
      <c r="O946" s="122"/>
      <c r="P946" s="104"/>
      <c r="Q946" s="150"/>
      <c r="R946" s="141"/>
      <c r="S946" s="104"/>
      <c r="T946" s="141"/>
      <c r="U946" s="141"/>
      <c r="V946" s="104"/>
      <c r="W946" s="141"/>
      <c r="X946" s="141"/>
      <c r="Y946" s="104"/>
      <c r="Z946" s="141"/>
      <c r="AA946" s="141"/>
      <c r="AB946" s="104"/>
      <c r="AC946" s="141"/>
      <c r="AD946" s="141"/>
      <c r="AE946" s="102"/>
      <c r="AF946" s="141"/>
      <c r="AG946" s="141"/>
      <c r="BI946" s="139"/>
      <c r="BJ946" s="140"/>
      <c r="BK946" s="139"/>
      <c r="BL946" s="122"/>
      <c r="BM946" s="141"/>
      <c r="BN946" s="156"/>
      <c r="BO946" s="139"/>
      <c r="BP946" s="141"/>
      <c r="BQ946" s="153"/>
      <c r="CS946" s="147"/>
      <c r="CT946" s="149"/>
      <c r="CU946" s="139"/>
      <c r="CV946" s="139"/>
      <c r="CY946" s="143"/>
      <c r="CZ946" s="143"/>
      <c r="DA946" s="151"/>
      <c r="DB946" s="164"/>
      <c r="DC946" s="151"/>
      <c r="DZ946" s="140"/>
      <c r="EA946" s="160"/>
    </row>
    <row r="947" spans="1:131" x14ac:dyDescent="0.3">
      <c r="A947" s="145"/>
      <c r="B947" s="145"/>
      <c r="C947" s="181"/>
      <c r="D947" s="145"/>
      <c r="E947" s="145"/>
      <c r="F947" s="145"/>
      <c r="G947" s="98"/>
      <c r="H947" s="104"/>
      <c r="I947" s="145"/>
      <c r="J947" s="98"/>
      <c r="K947" s="98"/>
      <c r="L947" s="145"/>
      <c r="M947" s="145"/>
      <c r="N947" s="145"/>
      <c r="O947" s="122"/>
      <c r="P947" s="104"/>
      <c r="Q947" s="150"/>
      <c r="R947" s="141"/>
      <c r="S947" s="104"/>
      <c r="T947" s="141"/>
      <c r="U947" s="141"/>
      <c r="V947" s="104"/>
      <c r="W947" s="141"/>
      <c r="X947" s="141"/>
      <c r="Y947" s="104"/>
      <c r="Z947" s="141"/>
      <c r="AA947" s="141"/>
      <c r="AB947" s="104"/>
      <c r="AC947" s="141"/>
      <c r="AD947" s="141"/>
      <c r="AE947" s="102"/>
      <c r="AF947" s="141"/>
      <c r="AG947" s="141"/>
      <c r="BI947" s="139"/>
      <c r="BJ947" s="140"/>
      <c r="BK947" s="139"/>
      <c r="BL947" s="122"/>
      <c r="BM947" s="141"/>
      <c r="BN947" s="156"/>
      <c r="BO947" s="139"/>
      <c r="BP947" s="141"/>
      <c r="BQ947" s="153"/>
      <c r="CS947" s="147"/>
      <c r="CT947" s="148"/>
      <c r="CU947" s="139"/>
      <c r="CV947" s="139"/>
      <c r="CY947" s="170"/>
      <c r="CZ947" s="140"/>
      <c r="DA947" s="151"/>
      <c r="DB947" s="164"/>
      <c r="DC947" s="151"/>
      <c r="DZ947" s="140"/>
      <c r="EA947" s="160"/>
    </row>
    <row r="948" spans="1:131" x14ac:dyDescent="0.3">
      <c r="A948" s="145"/>
      <c r="B948" s="145"/>
      <c r="C948" s="183"/>
      <c r="D948" s="107"/>
      <c r="E948" s="145"/>
      <c r="F948" s="145"/>
      <c r="G948" s="98"/>
      <c r="H948" s="104"/>
      <c r="I948" s="145"/>
      <c r="J948" s="98"/>
      <c r="K948" s="98"/>
      <c r="L948" s="145"/>
      <c r="M948" s="145"/>
      <c r="N948" s="145"/>
      <c r="O948" s="122"/>
      <c r="P948" s="104"/>
      <c r="Q948" s="150"/>
      <c r="R948" s="141"/>
      <c r="S948" s="104"/>
      <c r="T948" s="141"/>
      <c r="U948" s="141"/>
      <c r="V948" s="104"/>
      <c r="W948" s="141"/>
      <c r="X948" s="141"/>
      <c r="Y948" s="104"/>
      <c r="Z948" s="141"/>
      <c r="AA948" s="141"/>
      <c r="AB948" s="104"/>
      <c r="AC948" s="141"/>
      <c r="AD948" s="141"/>
      <c r="AE948" s="102"/>
      <c r="AF948" s="141"/>
      <c r="AG948" s="141"/>
      <c r="BI948" s="139"/>
      <c r="BJ948" s="140"/>
      <c r="BK948" s="139"/>
      <c r="BL948" s="122"/>
      <c r="BM948" s="141"/>
      <c r="BN948" s="156"/>
      <c r="BO948" s="139"/>
      <c r="BP948" s="141"/>
      <c r="BQ948" s="153"/>
      <c r="CS948" s="147"/>
      <c r="CT948" s="149"/>
      <c r="CU948" s="139"/>
      <c r="CV948" s="139"/>
      <c r="CY948" s="143"/>
      <c r="CZ948" s="143"/>
      <c r="DA948" s="151"/>
      <c r="DB948" s="164"/>
      <c r="DC948" s="151"/>
      <c r="DZ948" s="140"/>
      <c r="EA948" s="160"/>
    </row>
    <row r="949" spans="1:131" x14ac:dyDescent="0.3">
      <c r="A949" s="145"/>
      <c r="B949" s="145"/>
      <c r="C949" s="183"/>
      <c r="D949" s="107"/>
      <c r="E949" s="145"/>
      <c r="F949" s="145"/>
      <c r="G949" s="98"/>
      <c r="H949" s="104"/>
      <c r="I949" s="145"/>
      <c r="J949" s="98"/>
      <c r="K949" s="98"/>
      <c r="L949" s="145"/>
      <c r="M949" s="145"/>
      <c r="N949" s="145"/>
      <c r="O949" s="122"/>
      <c r="P949" s="104"/>
      <c r="Q949" s="150"/>
      <c r="R949" s="141"/>
      <c r="S949" s="104"/>
      <c r="T949" s="141"/>
      <c r="U949" s="141"/>
      <c r="V949" s="104"/>
      <c r="W949" s="141"/>
      <c r="X949" s="141"/>
      <c r="Y949" s="104"/>
      <c r="Z949" s="141"/>
      <c r="AA949" s="141"/>
      <c r="AB949" s="104"/>
      <c r="AC949" s="141"/>
      <c r="AD949" s="141"/>
      <c r="AE949" s="102"/>
      <c r="AF949" s="141"/>
      <c r="AG949" s="141"/>
      <c r="BI949" s="139"/>
      <c r="BJ949" s="140"/>
      <c r="BK949" s="139"/>
      <c r="BL949" s="122"/>
      <c r="BM949" s="141"/>
      <c r="BN949" s="156"/>
      <c r="BO949" s="139"/>
      <c r="BP949" s="141"/>
      <c r="BQ949" s="153"/>
      <c r="CS949" s="147"/>
      <c r="CT949" s="149"/>
      <c r="CU949" s="139"/>
      <c r="CV949" s="139"/>
      <c r="CY949" s="170"/>
      <c r="CZ949" s="140"/>
      <c r="DA949" s="151"/>
      <c r="DB949" s="164"/>
      <c r="DC949" s="151"/>
      <c r="DZ949" s="140"/>
      <c r="EA949" s="160"/>
    </row>
    <row r="950" spans="1:131" x14ac:dyDescent="0.3">
      <c r="A950" s="145"/>
      <c r="B950" s="145"/>
      <c r="C950" s="181"/>
      <c r="D950" s="145"/>
      <c r="E950" s="145"/>
      <c r="F950" s="145"/>
      <c r="G950" s="98"/>
      <c r="H950" s="104"/>
      <c r="I950" s="145"/>
      <c r="J950" s="98"/>
      <c r="K950" s="98"/>
      <c r="L950" s="145"/>
      <c r="M950" s="145"/>
      <c r="N950" s="145"/>
      <c r="O950" s="122"/>
      <c r="P950" s="104"/>
      <c r="Q950" s="150"/>
      <c r="R950" s="141"/>
      <c r="S950" s="104"/>
      <c r="T950" s="141"/>
      <c r="U950" s="141"/>
      <c r="V950" s="104"/>
      <c r="W950" s="141"/>
      <c r="X950" s="141"/>
      <c r="Y950" s="104"/>
      <c r="Z950" s="141"/>
      <c r="AA950" s="141"/>
      <c r="AB950" s="104"/>
      <c r="AC950" s="141"/>
      <c r="AD950" s="141"/>
      <c r="AE950" s="102"/>
      <c r="AF950" s="141"/>
      <c r="AG950" s="141"/>
      <c r="AI950" s="124"/>
      <c r="AJ950" s="124"/>
      <c r="BI950" s="138"/>
      <c r="BJ950" s="138"/>
      <c r="BK950" s="138"/>
      <c r="BL950" s="122"/>
      <c r="BM950" s="141"/>
      <c r="BN950" s="156"/>
      <c r="BO950" s="139"/>
      <c r="BP950" s="141"/>
      <c r="BQ950" s="153"/>
      <c r="CK950" s="139"/>
      <c r="CL950" s="154"/>
      <c r="CM950" s="139"/>
      <c r="CN950" s="154"/>
      <c r="CO950" s="154"/>
      <c r="CP950" s="154"/>
      <c r="CS950" s="147"/>
      <c r="CT950" s="148"/>
      <c r="CU950" s="139"/>
      <c r="CV950" s="139"/>
      <c r="CY950" s="143"/>
      <c r="CZ950" s="143"/>
      <c r="DA950" s="151"/>
      <c r="DB950" s="164"/>
      <c r="DC950" s="151"/>
      <c r="DZ950" s="140"/>
      <c r="EA950" s="160"/>
    </row>
    <row r="951" spans="1:131" x14ac:dyDescent="0.3">
      <c r="A951" s="145"/>
      <c r="B951" s="145"/>
      <c r="C951" s="181"/>
      <c r="D951" s="145"/>
      <c r="E951" s="145"/>
      <c r="F951" s="145"/>
      <c r="G951" s="98"/>
      <c r="H951" s="104"/>
      <c r="I951" s="145"/>
      <c r="J951" s="98"/>
      <c r="K951" s="98"/>
      <c r="L951" s="145"/>
      <c r="M951" s="145"/>
      <c r="N951" s="145"/>
      <c r="O951" s="122"/>
      <c r="P951" s="104"/>
      <c r="Q951" s="150"/>
      <c r="R951" s="141"/>
      <c r="S951" s="104"/>
      <c r="T951" s="141"/>
      <c r="U951" s="141"/>
      <c r="V951" s="104"/>
      <c r="W951" s="141"/>
      <c r="X951" s="141"/>
      <c r="Y951" s="104"/>
      <c r="Z951" s="141"/>
      <c r="AA951" s="141"/>
      <c r="AB951" s="104"/>
      <c r="AC951" s="141"/>
      <c r="AD951" s="141"/>
      <c r="AE951" s="102"/>
      <c r="AF951" s="141"/>
      <c r="AG951" s="141"/>
      <c r="BI951" s="138"/>
      <c r="BJ951" s="138"/>
      <c r="BK951" s="138"/>
      <c r="BL951" s="122"/>
      <c r="BM951" s="141"/>
      <c r="BN951" s="156"/>
      <c r="BO951" s="139"/>
      <c r="BP951" s="141"/>
      <c r="BQ951" s="153"/>
      <c r="CS951" s="147"/>
      <c r="CT951" s="148"/>
      <c r="CU951" s="139"/>
      <c r="CV951" s="139"/>
      <c r="CY951" s="143"/>
      <c r="CZ951" s="143"/>
      <c r="DA951" s="151"/>
      <c r="DB951" s="164"/>
      <c r="DC951" s="151"/>
      <c r="DZ951" s="140"/>
      <c r="EA951" s="160"/>
    </row>
    <row r="952" spans="1:131" x14ac:dyDescent="0.3">
      <c r="A952" s="145"/>
      <c r="B952" s="145"/>
      <c r="C952" s="181"/>
      <c r="D952" s="145"/>
      <c r="E952" s="145"/>
      <c r="F952" s="145"/>
      <c r="G952" s="98"/>
      <c r="H952" s="104"/>
      <c r="I952" s="145"/>
      <c r="J952" s="98"/>
      <c r="K952" s="98"/>
      <c r="L952" s="145"/>
      <c r="M952" s="145"/>
      <c r="N952" s="145"/>
      <c r="O952" s="122"/>
      <c r="P952" s="104"/>
      <c r="Q952" s="150"/>
      <c r="R952" s="141"/>
      <c r="S952" s="104"/>
      <c r="T952" s="141"/>
      <c r="U952" s="141"/>
      <c r="V952" s="104"/>
      <c r="W952" s="141"/>
      <c r="X952" s="141"/>
      <c r="Y952" s="104"/>
      <c r="Z952" s="141"/>
      <c r="AA952" s="141"/>
      <c r="AB952" s="104"/>
      <c r="AC952" s="141"/>
      <c r="AD952" s="141"/>
      <c r="AE952" s="102"/>
      <c r="AF952" s="141"/>
      <c r="AG952" s="141"/>
      <c r="BI952" s="138"/>
      <c r="BJ952" s="138"/>
      <c r="BK952" s="138"/>
      <c r="BL952" s="122"/>
      <c r="BM952" s="141"/>
      <c r="BN952" s="156"/>
      <c r="BO952" s="139"/>
      <c r="BP952" s="141"/>
      <c r="BQ952" s="153"/>
      <c r="CS952" s="147"/>
      <c r="CT952" s="148"/>
      <c r="CU952" s="139"/>
      <c r="CV952" s="139"/>
      <c r="CY952" s="143"/>
      <c r="CZ952" s="143"/>
      <c r="DA952" s="151"/>
      <c r="DB952" s="164"/>
      <c r="DC952" s="151"/>
      <c r="DZ952" s="140"/>
      <c r="EA952" s="160"/>
    </row>
    <row r="953" spans="1:131" x14ac:dyDescent="0.3">
      <c r="A953" s="145"/>
      <c r="B953" s="145"/>
      <c r="C953" s="181"/>
      <c r="D953" s="145"/>
      <c r="E953" s="145"/>
      <c r="F953" s="145"/>
      <c r="G953" s="98"/>
      <c r="H953" s="104"/>
      <c r="I953" s="145"/>
      <c r="J953" s="98"/>
      <c r="K953" s="98"/>
      <c r="L953" s="145"/>
      <c r="M953" s="145"/>
      <c r="N953" s="145"/>
      <c r="O953" s="122"/>
      <c r="P953" s="104"/>
      <c r="Q953" s="150"/>
      <c r="R953" s="141"/>
      <c r="S953" s="104"/>
      <c r="T953" s="141"/>
      <c r="U953" s="141"/>
      <c r="V953" s="104"/>
      <c r="W953" s="141"/>
      <c r="X953" s="141"/>
      <c r="Y953" s="104"/>
      <c r="Z953" s="141"/>
      <c r="AA953" s="141"/>
      <c r="AB953" s="104"/>
      <c r="AC953" s="141"/>
      <c r="AD953" s="141"/>
      <c r="AE953" s="102"/>
      <c r="AF953" s="141"/>
      <c r="AG953" s="141"/>
      <c r="BI953" s="138"/>
      <c r="BJ953" s="139"/>
      <c r="BK953" s="138"/>
      <c r="BL953" s="122"/>
      <c r="BM953" s="141"/>
      <c r="BN953" s="156"/>
      <c r="BO953" s="139"/>
      <c r="BP953" s="141"/>
      <c r="BQ953" s="153"/>
      <c r="CS953" s="147"/>
      <c r="CT953" s="148"/>
      <c r="CU953" s="139"/>
      <c r="CV953" s="139"/>
      <c r="CY953" s="143"/>
      <c r="CZ953" s="143"/>
      <c r="DA953" s="151"/>
      <c r="DB953" s="164"/>
      <c r="DC953" s="151"/>
      <c r="DZ953" s="140"/>
      <c r="EA953" s="160"/>
    </row>
    <row r="954" spans="1:131" x14ac:dyDescent="0.3">
      <c r="A954" s="145"/>
      <c r="B954" s="145"/>
      <c r="C954" s="181"/>
      <c r="D954" s="145"/>
      <c r="E954" s="145"/>
      <c r="F954" s="145"/>
      <c r="G954" s="98"/>
      <c r="H954" s="104"/>
      <c r="I954" s="145"/>
      <c r="J954" s="98"/>
      <c r="K954" s="98"/>
      <c r="L954" s="145"/>
      <c r="M954" s="145"/>
      <c r="N954" s="145"/>
      <c r="O954" s="122"/>
      <c r="P954" s="104"/>
      <c r="Q954" s="150"/>
      <c r="R954" s="141"/>
      <c r="S954" s="104"/>
      <c r="T954" s="141"/>
      <c r="U954" s="141"/>
      <c r="V954" s="104"/>
      <c r="W954" s="141"/>
      <c r="X954" s="141"/>
      <c r="Y954" s="104"/>
      <c r="Z954" s="141"/>
      <c r="AA954" s="141"/>
      <c r="AB954" s="104"/>
      <c r="AC954" s="141"/>
      <c r="AD954" s="141"/>
      <c r="AE954" s="102"/>
      <c r="AF954" s="141"/>
      <c r="AG954" s="141"/>
      <c r="BI954" s="138"/>
      <c r="BJ954" s="139"/>
      <c r="BK954" s="138"/>
      <c r="BL954" s="122"/>
      <c r="BM954" s="141"/>
      <c r="BN954" s="156"/>
      <c r="BO954" s="139"/>
      <c r="BP954" s="141"/>
      <c r="BQ954" s="153"/>
      <c r="CS954" s="147"/>
      <c r="CT954" s="99"/>
      <c r="CU954" s="139"/>
      <c r="CV954" s="139"/>
      <c r="CY954" s="143"/>
      <c r="CZ954" s="143"/>
      <c r="DA954" s="151"/>
      <c r="DB954" s="164"/>
      <c r="DC954" s="151"/>
      <c r="DZ954" s="140"/>
      <c r="EA954" s="160"/>
    </row>
    <row r="955" spans="1:131" x14ac:dyDescent="0.3">
      <c r="A955" s="145"/>
      <c r="B955" s="145"/>
      <c r="C955" s="181"/>
      <c r="D955" s="145"/>
      <c r="E955" s="145"/>
      <c r="F955" s="145"/>
      <c r="G955" s="98"/>
      <c r="H955" s="104"/>
      <c r="I955" s="145"/>
      <c r="J955" s="98"/>
      <c r="K955" s="98"/>
      <c r="L955" s="145"/>
      <c r="M955" s="145"/>
      <c r="N955" s="145"/>
      <c r="O955" s="122"/>
      <c r="P955" s="104"/>
      <c r="Q955" s="150"/>
      <c r="R955" s="141"/>
      <c r="S955" s="104"/>
      <c r="T955" s="141"/>
      <c r="U955" s="141"/>
      <c r="V955" s="104"/>
      <c r="W955" s="141"/>
      <c r="X955" s="141"/>
      <c r="Y955" s="104"/>
      <c r="Z955" s="141"/>
      <c r="AA955" s="141"/>
      <c r="AB955" s="104"/>
      <c r="AC955" s="141"/>
      <c r="AD955" s="141"/>
      <c r="AE955" s="102"/>
      <c r="AF955" s="141"/>
      <c r="AG955" s="141"/>
      <c r="BI955" s="138"/>
      <c r="BJ955" s="139"/>
      <c r="BK955" s="138"/>
      <c r="BL955" s="122"/>
      <c r="BM955" s="141"/>
      <c r="BN955" s="156"/>
      <c r="BO955" s="139"/>
      <c r="BP955" s="141"/>
      <c r="BQ955" s="153"/>
      <c r="CS955" s="147"/>
      <c r="CT955" s="148"/>
      <c r="CU955" s="139"/>
      <c r="CV955" s="139"/>
      <c r="CY955" s="143"/>
      <c r="CZ955" s="143"/>
      <c r="DA955" s="151"/>
      <c r="DB955" s="164"/>
      <c r="DC955" s="151"/>
      <c r="DZ955" s="140"/>
      <c r="EA955" s="160"/>
    </row>
    <row r="956" spans="1:131" x14ac:dyDescent="0.3">
      <c r="A956" s="145"/>
      <c r="B956" s="145"/>
      <c r="C956" s="183"/>
      <c r="D956" s="145"/>
      <c r="E956" s="145"/>
      <c r="F956" s="145"/>
      <c r="G956" s="98"/>
      <c r="H956" s="104"/>
      <c r="I956" s="145"/>
      <c r="J956" s="98"/>
      <c r="K956" s="98"/>
      <c r="L956" s="145"/>
      <c r="M956" s="145"/>
      <c r="N956" s="145"/>
      <c r="O956" s="122"/>
      <c r="P956" s="104"/>
      <c r="Q956" s="150"/>
      <c r="R956" s="141"/>
      <c r="S956" s="104"/>
      <c r="T956" s="141"/>
      <c r="U956" s="141"/>
      <c r="V956" s="104"/>
      <c r="W956" s="141"/>
      <c r="X956" s="141"/>
      <c r="Y956" s="104"/>
      <c r="Z956" s="141"/>
      <c r="AA956" s="141"/>
      <c r="AB956" s="104"/>
      <c r="AC956" s="141"/>
      <c r="AD956" s="141"/>
      <c r="AE956" s="102"/>
      <c r="AF956" s="141"/>
      <c r="AG956" s="141"/>
      <c r="BI956" s="138"/>
      <c r="BJ956" s="139"/>
      <c r="BK956" s="138"/>
      <c r="BL956" s="122"/>
      <c r="BM956" s="141"/>
      <c r="BN956" s="156"/>
      <c r="BO956" s="139"/>
      <c r="BP956" s="141"/>
      <c r="BQ956" s="153"/>
      <c r="CS956" s="147"/>
      <c r="CT956" s="148"/>
      <c r="CU956" s="139"/>
      <c r="CV956" s="139"/>
      <c r="CY956" s="170"/>
      <c r="CZ956" s="140"/>
      <c r="DA956" s="151"/>
      <c r="DB956" s="164"/>
      <c r="DC956" s="151"/>
      <c r="DZ956" s="140"/>
      <c r="EA956" s="160"/>
    </row>
    <row r="957" spans="1:131" x14ac:dyDescent="0.3">
      <c r="A957" s="145"/>
      <c r="B957" s="145"/>
      <c r="C957" s="181"/>
      <c r="D957" s="145"/>
      <c r="E957" s="145"/>
      <c r="F957" s="145"/>
      <c r="G957" s="98"/>
      <c r="H957" s="104"/>
      <c r="I957" s="145"/>
      <c r="J957" s="98"/>
      <c r="K957" s="98"/>
      <c r="L957" s="145"/>
      <c r="M957" s="145"/>
      <c r="N957" s="145"/>
      <c r="O957" s="122"/>
      <c r="P957" s="104"/>
      <c r="Q957" s="150"/>
      <c r="R957" s="141"/>
      <c r="S957" s="104"/>
      <c r="T957" s="141"/>
      <c r="U957" s="141"/>
      <c r="V957" s="104"/>
      <c r="W957" s="141"/>
      <c r="X957" s="141"/>
      <c r="Y957" s="104"/>
      <c r="Z957" s="141"/>
      <c r="AA957" s="141"/>
      <c r="AB957" s="104"/>
      <c r="AC957" s="141"/>
      <c r="AD957" s="141"/>
      <c r="AE957" s="102"/>
      <c r="AF957" s="141"/>
      <c r="AG957" s="141"/>
      <c r="BI957" s="138"/>
      <c r="BJ957" s="139"/>
      <c r="BK957" s="138"/>
      <c r="BL957" s="122"/>
      <c r="BM957" s="141"/>
      <c r="BN957" s="156"/>
      <c r="BO957" s="139"/>
      <c r="BP957" s="141"/>
      <c r="BQ957" s="153"/>
      <c r="CS957" s="147"/>
      <c r="CT957" s="149"/>
      <c r="CU957" s="139"/>
      <c r="CV957" s="139"/>
      <c r="CY957" s="143"/>
      <c r="CZ957" s="143"/>
      <c r="DA957" s="151"/>
      <c r="DB957" s="164"/>
      <c r="DC957" s="151"/>
      <c r="DZ957" s="140"/>
      <c r="EA957" s="160"/>
    </row>
    <row r="958" spans="1:131" x14ac:dyDescent="0.3">
      <c r="A958" s="145"/>
      <c r="B958" s="145"/>
      <c r="C958" s="181"/>
      <c r="D958" s="145"/>
      <c r="E958" s="145"/>
      <c r="F958" s="145"/>
      <c r="G958" s="98"/>
      <c r="H958" s="104"/>
      <c r="I958" s="145"/>
      <c r="J958" s="98"/>
      <c r="K958" s="98"/>
      <c r="L958" s="145"/>
      <c r="M958" s="145"/>
      <c r="N958" s="145"/>
      <c r="O958" s="122"/>
      <c r="P958" s="104"/>
      <c r="Q958" s="150"/>
      <c r="R958" s="141"/>
      <c r="S958" s="104"/>
      <c r="T958" s="141"/>
      <c r="U958" s="141"/>
      <c r="V958" s="104"/>
      <c r="W958" s="141"/>
      <c r="X958" s="141"/>
      <c r="Y958" s="104"/>
      <c r="Z958" s="141"/>
      <c r="AA958" s="141"/>
      <c r="AB958" s="104"/>
      <c r="AC958" s="141"/>
      <c r="AD958" s="141"/>
      <c r="AE958" s="102"/>
      <c r="AF958" s="141"/>
      <c r="AG958" s="141"/>
      <c r="BI958" s="138"/>
      <c r="BJ958" s="139"/>
      <c r="BK958" s="138"/>
      <c r="BL958" s="122"/>
      <c r="BM958" s="141"/>
      <c r="BN958" s="156"/>
      <c r="BO958" s="139"/>
      <c r="BP958" s="141"/>
      <c r="BQ958" s="153"/>
      <c r="CS958" s="147"/>
      <c r="CT958" s="149"/>
      <c r="CU958" s="139"/>
      <c r="CV958" s="139"/>
      <c r="CY958" s="143"/>
      <c r="CZ958" s="143"/>
      <c r="DA958" s="151"/>
      <c r="DB958" s="164"/>
      <c r="DC958" s="151"/>
      <c r="DZ958" s="140"/>
      <c r="EA958" s="160"/>
    </row>
    <row r="959" spans="1:131" x14ac:dyDescent="0.3">
      <c r="A959" s="145"/>
      <c r="B959" s="145"/>
      <c r="C959" s="181"/>
      <c r="D959" s="184"/>
      <c r="E959" s="145"/>
      <c r="F959" s="145"/>
      <c r="G959" s="98"/>
      <c r="H959" s="104"/>
      <c r="I959" s="145"/>
      <c r="J959" s="98"/>
      <c r="K959" s="98"/>
      <c r="L959" s="145"/>
      <c r="M959" s="145"/>
      <c r="N959" s="145"/>
      <c r="O959" s="122"/>
      <c r="P959" s="104"/>
      <c r="Q959" s="150"/>
      <c r="R959" s="141"/>
      <c r="S959" s="104"/>
      <c r="T959" s="141"/>
      <c r="U959" s="141"/>
      <c r="V959" s="104"/>
      <c r="W959" s="141"/>
      <c r="X959" s="141"/>
      <c r="Y959" s="104"/>
      <c r="Z959" s="141"/>
      <c r="AA959" s="141"/>
      <c r="AB959" s="104"/>
      <c r="AC959" s="141"/>
      <c r="AD959" s="141"/>
      <c r="AE959" s="102"/>
      <c r="AF959" s="141"/>
      <c r="AG959" s="141"/>
      <c r="BI959" s="138"/>
      <c r="BJ959" s="139"/>
      <c r="BK959" s="138"/>
      <c r="BL959" s="122"/>
      <c r="BM959" s="141"/>
      <c r="BN959" s="156"/>
      <c r="BO959" s="139"/>
      <c r="BP959" s="141"/>
      <c r="BQ959" s="153"/>
      <c r="CS959" s="147"/>
      <c r="CT959" s="149"/>
      <c r="CU959" s="139"/>
      <c r="CV959" s="139"/>
      <c r="CY959" s="143"/>
      <c r="CZ959" s="143"/>
      <c r="DA959" s="151"/>
      <c r="DB959" s="164"/>
      <c r="DC959" s="151"/>
      <c r="DZ959" s="140"/>
      <c r="EA959" s="160"/>
    </row>
    <row r="960" spans="1:131" x14ac:dyDescent="0.3">
      <c r="A960" s="180"/>
      <c r="B960" s="145"/>
      <c r="C960" s="181"/>
      <c r="D960" s="145"/>
      <c r="E960" s="145"/>
      <c r="F960" s="145"/>
      <c r="G960" s="98"/>
      <c r="H960" s="104"/>
      <c r="I960" s="145"/>
      <c r="J960" s="98"/>
      <c r="K960" s="98"/>
      <c r="L960" s="145"/>
      <c r="M960" s="145"/>
      <c r="N960" s="145"/>
      <c r="O960" s="122"/>
      <c r="P960" s="104"/>
      <c r="Q960" s="150"/>
      <c r="R960" s="141"/>
      <c r="S960" s="104"/>
      <c r="T960" s="141"/>
      <c r="U960" s="141"/>
      <c r="V960" s="104"/>
      <c r="W960" s="141"/>
      <c r="X960" s="141"/>
      <c r="Y960" s="104"/>
      <c r="Z960" s="141"/>
      <c r="AA960" s="141"/>
      <c r="AB960" s="104"/>
      <c r="AC960" s="141"/>
      <c r="AD960" s="141"/>
      <c r="AE960" s="102"/>
      <c r="AF960" s="141"/>
      <c r="AG960" s="141"/>
      <c r="BI960" s="138"/>
      <c r="BJ960" s="139"/>
      <c r="BK960" s="138"/>
      <c r="BL960" s="122"/>
      <c r="BM960" s="141"/>
      <c r="BN960" s="156"/>
      <c r="BO960" s="139"/>
      <c r="BP960" s="141"/>
      <c r="BQ960" s="153"/>
      <c r="CS960" s="147"/>
      <c r="CT960" s="149"/>
      <c r="CU960" s="139"/>
      <c r="CV960" s="139"/>
      <c r="CY960" s="143"/>
      <c r="CZ960" s="143"/>
      <c r="DA960" s="151"/>
      <c r="DB960" s="164"/>
      <c r="DC960" s="151"/>
      <c r="DZ960" s="140"/>
      <c r="EA960" s="160"/>
    </row>
    <row r="961" spans="1:131" x14ac:dyDescent="0.3">
      <c r="A961" s="180"/>
      <c r="B961" s="145"/>
      <c r="C961" s="181"/>
      <c r="D961" s="107"/>
      <c r="E961" s="145"/>
      <c r="F961" s="145"/>
      <c r="G961" s="98"/>
      <c r="H961" s="104"/>
      <c r="I961" s="145"/>
      <c r="J961" s="98"/>
      <c r="K961" s="98"/>
      <c r="L961" s="145"/>
      <c r="M961" s="145"/>
      <c r="N961" s="145"/>
      <c r="O961" s="122"/>
      <c r="P961" s="104"/>
      <c r="Q961" s="150"/>
      <c r="R961" s="141"/>
      <c r="S961" s="104"/>
      <c r="T961" s="141"/>
      <c r="U961" s="141"/>
      <c r="V961" s="104"/>
      <c r="W961" s="141"/>
      <c r="X961" s="141"/>
      <c r="Y961" s="104"/>
      <c r="Z961" s="141"/>
      <c r="AA961" s="141"/>
      <c r="AB961" s="104"/>
      <c r="AC961" s="141"/>
      <c r="AD961" s="141"/>
      <c r="AE961" s="102"/>
      <c r="AF961" s="141"/>
      <c r="AG961" s="141"/>
      <c r="BI961" s="138"/>
      <c r="BJ961" s="139"/>
      <c r="BK961" s="138"/>
      <c r="BL961" s="122"/>
      <c r="BM961" s="141"/>
      <c r="BN961" s="156"/>
      <c r="BO961" s="139"/>
      <c r="BP961" s="141"/>
      <c r="BQ961" s="153"/>
      <c r="CS961" s="147"/>
      <c r="CT961" s="148"/>
      <c r="CU961" s="139"/>
      <c r="CV961" s="139"/>
      <c r="CY961" s="170"/>
      <c r="CZ961" s="140"/>
      <c r="DA961" s="151"/>
      <c r="DB961" s="164"/>
      <c r="DC961" s="151"/>
      <c r="DZ961" s="140"/>
      <c r="EA961" s="160"/>
    </row>
    <row r="962" spans="1:131" x14ac:dyDescent="0.3">
      <c r="A962" s="180"/>
      <c r="B962" s="145"/>
      <c r="C962" s="181"/>
      <c r="D962" s="145"/>
      <c r="E962" s="145"/>
      <c r="F962" s="145"/>
      <c r="G962" s="98"/>
      <c r="H962" s="104"/>
      <c r="I962" s="145"/>
      <c r="J962" s="98"/>
      <c r="K962" s="98"/>
      <c r="L962" s="145"/>
      <c r="M962" s="145"/>
      <c r="N962" s="145"/>
      <c r="O962" s="122"/>
      <c r="P962" s="104"/>
      <c r="Q962" s="150"/>
      <c r="R962" s="141"/>
      <c r="S962" s="104"/>
      <c r="T962" s="141"/>
      <c r="U962" s="141"/>
      <c r="V962" s="104"/>
      <c r="W962" s="141"/>
      <c r="X962" s="141"/>
      <c r="Y962" s="104"/>
      <c r="Z962" s="141"/>
      <c r="AA962" s="141"/>
      <c r="AB962" s="104"/>
      <c r="AC962" s="141"/>
      <c r="AD962" s="141"/>
      <c r="AE962" s="102"/>
      <c r="AF962" s="141"/>
      <c r="AG962" s="141"/>
      <c r="BI962" s="138"/>
      <c r="BJ962" s="139"/>
      <c r="BK962" s="138"/>
      <c r="BL962" s="122"/>
      <c r="BM962" s="141"/>
      <c r="BN962" s="156"/>
      <c r="BO962" s="139"/>
      <c r="BP962" s="141"/>
      <c r="BQ962" s="153"/>
      <c r="CS962" s="147"/>
      <c r="CT962" s="149"/>
      <c r="CU962" s="139"/>
      <c r="CV962" s="139"/>
      <c r="CY962" s="143"/>
      <c r="CZ962" s="143"/>
      <c r="DA962" s="151"/>
      <c r="DB962" s="164"/>
      <c r="DC962" s="151"/>
      <c r="DZ962" s="140"/>
      <c r="EA962" s="160"/>
    </row>
    <row r="963" spans="1:131" x14ac:dyDescent="0.3">
      <c r="A963" s="145"/>
      <c r="B963" s="145"/>
      <c r="C963" s="181"/>
      <c r="D963" s="145"/>
      <c r="E963" s="145"/>
      <c r="F963" s="145"/>
      <c r="G963" s="98"/>
      <c r="H963" s="104"/>
      <c r="I963" s="145"/>
      <c r="J963" s="98"/>
      <c r="K963" s="98"/>
      <c r="L963" s="145"/>
      <c r="M963" s="145"/>
      <c r="N963" s="145"/>
      <c r="O963" s="122"/>
      <c r="P963" s="104"/>
      <c r="Q963" s="150"/>
      <c r="R963" s="141"/>
      <c r="S963" s="104"/>
      <c r="T963" s="141"/>
      <c r="U963" s="141"/>
      <c r="V963" s="104"/>
      <c r="W963" s="141"/>
      <c r="X963" s="141"/>
      <c r="Y963" s="104"/>
      <c r="Z963" s="141"/>
      <c r="AA963" s="141"/>
      <c r="AB963" s="104"/>
      <c r="AC963" s="141"/>
      <c r="AD963" s="141"/>
      <c r="AE963" s="102"/>
      <c r="AF963" s="141"/>
      <c r="AG963" s="141"/>
      <c r="BI963" s="138"/>
      <c r="BJ963" s="139"/>
      <c r="BK963" s="138"/>
      <c r="BL963" s="122"/>
      <c r="BM963" s="141"/>
      <c r="BN963" s="156"/>
      <c r="BO963" s="139"/>
      <c r="BP963" s="141"/>
      <c r="BQ963" s="153"/>
      <c r="CS963" s="133"/>
      <c r="CT963" s="148"/>
      <c r="CU963" s="139"/>
      <c r="CV963" s="139"/>
      <c r="CY963" s="143"/>
      <c r="CZ963" s="143"/>
      <c r="DA963" s="151"/>
      <c r="DB963" s="164"/>
      <c r="DC963" s="151"/>
      <c r="DZ963" s="140"/>
      <c r="EA963" s="210"/>
    </row>
    <row r="964" spans="1:131" x14ac:dyDescent="0.3">
      <c r="A964" s="145"/>
      <c r="B964" s="145"/>
      <c r="C964" s="181"/>
      <c r="D964" s="145"/>
      <c r="E964" s="145"/>
      <c r="F964" s="145"/>
      <c r="G964" s="98"/>
      <c r="H964" s="104"/>
      <c r="I964" s="145"/>
      <c r="J964" s="98"/>
      <c r="K964" s="98"/>
      <c r="L964" s="145"/>
      <c r="M964" s="145"/>
      <c r="N964" s="145"/>
      <c r="O964" s="122"/>
      <c r="P964" s="104"/>
      <c r="Q964" s="150"/>
      <c r="R964" s="141"/>
      <c r="S964" s="104"/>
      <c r="T964" s="141"/>
      <c r="U964" s="141"/>
      <c r="V964" s="104"/>
      <c r="W964" s="141"/>
      <c r="X964" s="141"/>
      <c r="Y964" s="104"/>
      <c r="Z964" s="141"/>
      <c r="AA964" s="141"/>
      <c r="AB964" s="104"/>
      <c r="AC964" s="141"/>
      <c r="AD964" s="141"/>
      <c r="AE964" s="102"/>
      <c r="AF964" s="141"/>
      <c r="AG964" s="141"/>
      <c r="BI964" s="139"/>
      <c r="BJ964" s="139"/>
      <c r="BK964" s="139"/>
      <c r="BL964" s="122"/>
      <c r="BM964" s="141"/>
      <c r="BN964" s="156"/>
      <c r="BO964" s="139"/>
      <c r="BP964" s="141"/>
      <c r="BQ964" s="153"/>
      <c r="CS964" s="147"/>
      <c r="CT964" s="148"/>
      <c r="CU964" s="139"/>
      <c r="CV964" s="139"/>
      <c r="CY964" s="143"/>
      <c r="CZ964" s="143"/>
      <c r="DA964" s="151"/>
      <c r="DB964" s="164"/>
      <c r="DC964" s="151"/>
      <c r="DZ964" s="140"/>
      <c r="EA964" s="122"/>
    </row>
    <row r="965" spans="1:131" x14ac:dyDescent="0.3">
      <c r="A965" s="145"/>
      <c r="B965" s="145"/>
      <c r="C965" s="183"/>
      <c r="D965" s="107"/>
      <c r="E965" s="145"/>
      <c r="F965" s="145"/>
      <c r="G965" s="98"/>
      <c r="H965" s="104"/>
      <c r="I965" s="145"/>
      <c r="J965" s="98"/>
      <c r="K965" s="98"/>
      <c r="L965" s="145"/>
      <c r="M965" s="145"/>
      <c r="N965" s="145"/>
      <c r="O965" s="122"/>
      <c r="P965" s="104"/>
      <c r="Q965" s="150"/>
      <c r="R965" s="141"/>
      <c r="S965" s="104"/>
      <c r="T965" s="141"/>
      <c r="U965" s="141"/>
      <c r="V965" s="104"/>
      <c r="W965" s="141"/>
      <c r="X965" s="141"/>
      <c r="Y965" s="104"/>
      <c r="Z965" s="141"/>
      <c r="AA965" s="141"/>
      <c r="AB965" s="104"/>
      <c r="AC965" s="141"/>
      <c r="AD965" s="141"/>
      <c r="AE965" s="102"/>
      <c r="AF965" s="141"/>
      <c r="AG965" s="141"/>
      <c r="BI965" s="139"/>
      <c r="BJ965" s="139"/>
      <c r="BK965" s="139"/>
      <c r="BL965" s="122"/>
      <c r="BM965" s="141"/>
      <c r="BN965" s="156"/>
      <c r="BO965" s="139"/>
      <c r="BP965" s="141"/>
      <c r="BQ965" s="153"/>
      <c r="CS965" s="147"/>
      <c r="CT965" s="149"/>
      <c r="CU965" s="139"/>
      <c r="CV965" s="139"/>
      <c r="CY965" s="143"/>
      <c r="CZ965" s="143"/>
      <c r="DA965" s="151"/>
      <c r="DB965" s="164"/>
      <c r="DC965" s="151"/>
      <c r="DZ965" s="140"/>
      <c r="EA965" s="122"/>
    </row>
    <row r="966" spans="1:131" x14ac:dyDescent="0.3">
      <c r="A966" s="145"/>
      <c r="B966" s="145"/>
      <c r="C966" s="181"/>
      <c r="D966" s="145"/>
      <c r="E966" s="145"/>
      <c r="F966" s="145"/>
      <c r="G966" s="98"/>
      <c r="H966" s="104"/>
      <c r="I966" s="145"/>
      <c r="J966" s="98"/>
      <c r="K966" s="98"/>
      <c r="L966" s="145"/>
      <c r="M966" s="145"/>
      <c r="N966" s="145"/>
      <c r="O966" s="122"/>
      <c r="P966" s="104"/>
      <c r="Q966" s="150"/>
      <c r="R966" s="141"/>
      <c r="S966" s="104"/>
      <c r="T966" s="141"/>
      <c r="U966" s="141"/>
      <c r="V966" s="104"/>
      <c r="W966" s="141"/>
      <c r="X966" s="141"/>
      <c r="Y966" s="104"/>
      <c r="Z966" s="141"/>
      <c r="AA966" s="141"/>
      <c r="AB966" s="104"/>
      <c r="AC966" s="141"/>
      <c r="AD966" s="141"/>
      <c r="AE966" s="102"/>
      <c r="AF966" s="141"/>
      <c r="AG966" s="141"/>
      <c r="BI966" s="139"/>
      <c r="BJ966" s="139"/>
      <c r="BK966" s="139"/>
      <c r="BL966" s="122"/>
      <c r="BM966" s="141"/>
      <c r="BN966" s="156"/>
      <c r="BO966" s="139"/>
      <c r="BP966" s="141"/>
      <c r="BQ966" s="153"/>
      <c r="CS966" s="147"/>
      <c r="CT966" s="148"/>
      <c r="CU966" s="139"/>
      <c r="CV966" s="139"/>
      <c r="CY966" s="143"/>
      <c r="CZ966" s="143"/>
      <c r="DA966" s="151"/>
      <c r="DB966" s="164"/>
      <c r="DC966" s="151"/>
      <c r="DZ966" s="140"/>
      <c r="EA966" s="139"/>
    </row>
    <row r="967" spans="1:131" x14ac:dyDescent="0.3">
      <c r="A967" s="145"/>
      <c r="B967" s="145"/>
      <c r="C967" s="181"/>
      <c r="D967" s="145"/>
      <c r="E967" s="145"/>
      <c r="F967" s="145"/>
      <c r="G967" s="98"/>
      <c r="H967" s="104"/>
      <c r="I967" s="145"/>
      <c r="J967" s="98"/>
      <c r="K967" s="98"/>
      <c r="L967" s="145"/>
      <c r="M967" s="145"/>
      <c r="N967" s="145"/>
      <c r="O967" s="122"/>
      <c r="P967" s="104"/>
      <c r="Q967" s="150"/>
      <c r="R967" s="141"/>
      <c r="S967" s="104"/>
      <c r="T967" s="141"/>
      <c r="U967" s="141"/>
      <c r="V967" s="104"/>
      <c r="W967" s="141"/>
      <c r="X967" s="141"/>
      <c r="Y967" s="104"/>
      <c r="Z967" s="141"/>
      <c r="AA967" s="141"/>
      <c r="AB967" s="104"/>
      <c r="AC967" s="141"/>
      <c r="AD967" s="141"/>
      <c r="AE967" s="102"/>
      <c r="AF967" s="141"/>
      <c r="AG967" s="141"/>
      <c r="BI967" s="139"/>
      <c r="BJ967" s="139"/>
      <c r="BK967" s="139"/>
      <c r="BL967" s="122"/>
      <c r="BM967" s="141"/>
      <c r="BN967" s="156"/>
      <c r="BO967" s="139"/>
      <c r="BP967" s="141"/>
      <c r="BQ967" s="153"/>
      <c r="CS967" s="147"/>
      <c r="CT967" s="148"/>
      <c r="CU967" s="139"/>
      <c r="CV967" s="139"/>
      <c r="CY967" s="143"/>
      <c r="CZ967" s="143"/>
      <c r="DA967" s="151"/>
      <c r="DB967" s="164"/>
      <c r="DC967" s="151"/>
      <c r="DZ967" s="140"/>
      <c r="EA967" s="139"/>
    </row>
    <row r="968" spans="1:131" x14ac:dyDescent="0.3">
      <c r="A968" s="145"/>
      <c r="B968" s="145"/>
      <c r="C968" s="181"/>
      <c r="D968" s="145"/>
      <c r="E968" s="107"/>
      <c r="F968" s="107"/>
      <c r="G968" s="98"/>
      <c r="H968" s="104"/>
      <c r="I968" s="145"/>
      <c r="J968" s="98"/>
      <c r="K968" s="98"/>
      <c r="L968" s="145"/>
      <c r="M968" s="145"/>
      <c r="N968" s="145"/>
      <c r="O968" s="122"/>
      <c r="P968" s="104"/>
      <c r="Q968" s="150"/>
      <c r="R968" s="141"/>
      <c r="S968" s="104"/>
      <c r="T968" s="141"/>
      <c r="U968" s="141"/>
      <c r="V968" s="104"/>
      <c r="W968" s="141"/>
      <c r="X968" s="141"/>
      <c r="Y968" s="104"/>
      <c r="Z968" s="141"/>
      <c r="AA968" s="141"/>
      <c r="AB968" s="104"/>
      <c r="AC968" s="141"/>
      <c r="AD968" s="141"/>
      <c r="AE968" s="102"/>
      <c r="AF968" s="141"/>
      <c r="AG968" s="141"/>
      <c r="BI968" s="139"/>
      <c r="BJ968" s="139"/>
      <c r="BK968" s="139"/>
      <c r="BL968" s="122"/>
      <c r="BM968" s="141"/>
      <c r="BN968" s="156"/>
      <c r="BO968" s="139"/>
      <c r="BP968" s="141"/>
      <c r="BQ968" s="153"/>
      <c r="CS968" s="147"/>
      <c r="CT968" s="99"/>
      <c r="CU968" s="139"/>
      <c r="CV968" s="139"/>
      <c r="CY968" s="143"/>
      <c r="CZ968" s="143"/>
      <c r="DA968" s="151"/>
      <c r="DB968" s="164"/>
      <c r="DC968" s="151"/>
      <c r="DZ968" s="140"/>
      <c r="EA968" s="160"/>
    </row>
    <row r="969" spans="1:131" x14ac:dyDescent="0.3">
      <c r="A969" s="145"/>
      <c r="B969" s="145"/>
      <c r="C969" s="181"/>
      <c r="D969" s="145"/>
      <c r="E969" s="145"/>
      <c r="F969" s="145"/>
      <c r="G969" s="98"/>
      <c r="H969" s="104"/>
      <c r="I969" s="145"/>
      <c r="J969" s="98"/>
      <c r="K969" s="98"/>
      <c r="L969" s="145"/>
      <c r="M969" s="145"/>
      <c r="N969" s="145"/>
      <c r="O969" s="122"/>
      <c r="P969" s="104"/>
      <c r="Q969" s="150"/>
      <c r="R969" s="141"/>
      <c r="S969" s="104"/>
      <c r="T969" s="141"/>
      <c r="U969" s="141"/>
      <c r="V969" s="104"/>
      <c r="W969" s="141"/>
      <c r="X969" s="141"/>
      <c r="Y969" s="104"/>
      <c r="Z969" s="141"/>
      <c r="AA969" s="141"/>
      <c r="AB969" s="104"/>
      <c r="AC969" s="141"/>
      <c r="AD969" s="141"/>
      <c r="AE969" s="102"/>
      <c r="AF969" s="141"/>
      <c r="AG969" s="141"/>
      <c r="BI969" s="139"/>
      <c r="BJ969" s="139"/>
      <c r="BK969" s="139"/>
      <c r="BL969" s="122"/>
      <c r="BM969" s="141"/>
      <c r="BN969" s="156"/>
      <c r="BO969" s="139"/>
      <c r="BP969" s="141"/>
      <c r="BQ969" s="153"/>
      <c r="CS969" s="169"/>
      <c r="CT969" s="148"/>
      <c r="CU969" s="139"/>
      <c r="CV969" s="139"/>
      <c r="CY969" s="143"/>
      <c r="CZ969" s="143"/>
      <c r="DA969" s="151"/>
      <c r="DB969" s="164"/>
      <c r="DC969" s="151"/>
      <c r="DZ969" s="140"/>
      <c r="EA969" s="160"/>
    </row>
    <row r="970" spans="1:131" x14ac:dyDescent="0.3">
      <c r="A970" s="145"/>
      <c r="B970" s="145"/>
      <c r="C970" s="181"/>
      <c r="D970" s="145"/>
      <c r="E970" s="145"/>
      <c r="F970" s="145"/>
      <c r="G970" s="98"/>
      <c r="H970" s="104"/>
      <c r="I970" s="145"/>
      <c r="J970" s="98"/>
      <c r="K970" s="98"/>
      <c r="L970" s="145"/>
      <c r="M970" s="145"/>
      <c r="N970" s="145"/>
      <c r="O970" s="122"/>
      <c r="P970" s="104"/>
      <c r="Q970" s="150"/>
      <c r="R970" s="141"/>
      <c r="S970" s="104"/>
      <c r="T970" s="141"/>
      <c r="U970" s="141"/>
      <c r="V970" s="104"/>
      <c r="W970" s="141"/>
      <c r="X970" s="141"/>
      <c r="Y970" s="104"/>
      <c r="Z970" s="141"/>
      <c r="AA970" s="141"/>
      <c r="AB970" s="104"/>
      <c r="AC970" s="141"/>
      <c r="AD970" s="141"/>
      <c r="AE970" s="102"/>
      <c r="AF970" s="141"/>
      <c r="AG970" s="141"/>
      <c r="BI970" s="139"/>
      <c r="BJ970" s="139"/>
      <c r="BK970" s="139"/>
      <c r="BL970" s="122"/>
      <c r="BM970" s="141"/>
      <c r="BN970" s="156"/>
      <c r="BO970" s="139"/>
      <c r="BP970" s="141"/>
      <c r="BQ970" s="153"/>
      <c r="CS970" s="174"/>
      <c r="CT970" s="149"/>
      <c r="CU970" s="139"/>
      <c r="CV970" s="139"/>
      <c r="CY970" s="143"/>
      <c r="CZ970" s="143"/>
      <c r="DA970" s="151"/>
      <c r="DB970" s="164"/>
      <c r="DC970" s="151"/>
      <c r="DZ970" s="140"/>
      <c r="EA970" s="160"/>
    </row>
    <row r="971" spans="1:131" x14ac:dyDescent="0.3">
      <c r="A971" s="145"/>
      <c r="B971" s="145"/>
      <c r="C971" s="181"/>
      <c r="D971" s="145"/>
      <c r="E971" s="107"/>
      <c r="F971" s="107"/>
      <c r="G971" s="98"/>
      <c r="H971" s="104"/>
      <c r="I971" s="145"/>
      <c r="J971" s="98"/>
      <c r="K971" s="98"/>
      <c r="L971" s="145"/>
      <c r="M971" s="145"/>
      <c r="N971" s="145"/>
      <c r="O971" s="122"/>
      <c r="P971" s="104"/>
      <c r="Q971" s="150"/>
      <c r="R971" s="141"/>
      <c r="S971" s="104"/>
      <c r="T971" s="141"/>
      <c r="U971" s="141"/>
      <c r="V971" s="104"/>
      <c r="W971" s="141"/>
      <c r="X971" s="141"/>
      <c r="Y971" s="104"/>
      <c r="Z971" s="141"/>
      <c r="AA971" s="141"/>
      <c r="AB971" s="104"/>
      <c r="AC971" s="141"/>
      <c r="AD971" s="141"/>
      <c r="AE971" s="102"/>
      <c r="AF971" s="141"/>
      <c r="AG971" s="141"/>
      <c r="BI971" s="139"/>
      <c r="BJ971" s="139"/>
      <c r="BK971" s="139"/>
      <c r="BL971" s="122"/>
      <c r="BM971" s="141"/>
      <c r="BN971" s="156"/>
      <c r="BO971" s="139"/>
      <c r="BP971" s="141"/>
      <c r="BQ971" s="153"/>
      <c r="CS971" s="147"/>
      <c r="CT971" s="99"/>
      <c r="CU971" s="139"/>
      <c r="CV971" s="139"/>
      <c r="CY971" s="143"/>
      <c r="CZ971" s="143"/>
      <c r="DA971" s="151"/>
      <c r="DB971" s="164"/>
      <c r="DC971" s="151"/>
      <c r="DZ971" s="140"/>
      <c r="EA971" s="160"/>
    </row>
    <row r="972" spans="1:131" x14ac:dyDescent="0.3">
      <c r="A972" s="107"/>
      <c r="B972" s="145"/>
      <c r="C972" s="181"/>
      <c r="D972" s="107"/>
      <c r="E972" s="145"/>
      <c r="F972" s="145"/>
      <c r="G972" s="98"/>
      <c r="H972" s="104"/>
      <c r="I972" s="145"/>
      <c r="J972" s="98"/>
      <c r="K972" s="98"/>
      <c r="L972" s="145"/>
      <c r="M972" s="145"/>
      <c r="N972" s="145"/>
      <c r="O972" s="122"/>
      <c r="P972" s="104"/>
      <c r="Q972" s="150"/>
      <c r="R972" s="141"/>
      <c r="S972" s="104"/>
      <c r="T972" s="141"/>
      <c r="U972" s="141"/>
      <c r="V972" s="104"/>
      <c r="W972" s="141"/>
      <c r="X972" s="141"/>
      <c r="Y972" s="104"/>
      <c r="Z972" s="141"/>
      <c r="AA972" s="141"/>
      <c r="AB972" s="104"/>
      <c r="AC972" s="141"/>
      <c r="AD972" s="141"/>
      <c r="AE972" s="102"/>
      <c r="AF972" s="141"/>
      <c r="AG972" s="141"/>
      <c r="BI972" s="139"/>
      <c r="BJ972" s="139"/>
      <c r="BK972" s="139"/>
      <c r="BL972" s="122"/>
      <c r="BM972" s="141"/>
      <c r="BN972" s="156"/>
      <c r="BO972" s="139"/>
      <c r="BP972" s="141"/>
      <c r="BQ972" s="153"/>
      <c r="CS972" s="147"/>
      <c r="CT972" s="149"/>
      <c r="CU972" s="139"/>
      <c r="CV972" s="139"/>
      <c r="CY972" s="143"/>
      <c r="CZ972" s="143"/>
      <c r="DA972" s="151"/>
      <c r="DB972" s="164"/>
      <c r="DC972" s="151"/>
      <c r="DZ972" s="140"/>
      <c r="EA972" s="139"/>
    </row>
    <row r="973" spans="1:131" x14ac:dyDescent="0.3">
      <c r="A973" s="145"/>
      <c r="B973" s="145"/>
      <c r="C973" s="183"/>
      <c r="D973" s="107"/>
      <c r="E973" s="145"/>
      <c r="F973" s="145"/>
      <c r="G973" s="98"/>
      <c r="H973" s="104"/>
      <c r="I973" s="145"/>
      <c r="J973" s="98"/>
      <c r="K973" s="98"/>
      <c r="L973" s="145"/>
      <c r="M973" s="145"/>
      <c r="N973" s="145"/>
      <c r="O973" s="122"/>
      <c r="P973" s="104"/>
      <c r="Q973" s="150"/>
      <c r="R973" s="141"/>
      <c r="S973" s="104"/>
      <c r="T973" s="141"/>
      <c r="U973" s="141"/>
      <c r="V973" s="104"/>
      <c r="W973" s="141"/>
      <c r="X973" s="141"/>
      <c r="Y973" s="104"/>
      <c r="Z973" s="141"/>
      <c r="AA973" s="141"/>
      <c r="AB973" s="104"/>
      <c r="AC973" s="141"/>
      <c r="AD973" s="141"/>
      <c r="AE973" s="102"/>
      <c r="AF973" s="141"/>
      <c r="AG973" s="141"/>
      <c r="BI973" s="139"/>
      <c r="BJ973" s="139"/>
      <c r="BK973" s="139"/>
      <c r="BL973" s="122"/>
      <c r="BM973" s="141"/>
      <c r="BN973" s="156"/>
      <c r="BO973" s="139"/>
      <c r="BP973" s="141"/>
      <c r="BQ973" s="153"/>
      <c r="CS973" s="147"/>
      <c r="CT973" s="149"/>
      <c r="CU973" s="139"/>
      <c r="CV973" s="139"/>
      <c r="CY973" s="143"/>
      <c r="CZ973" s="143"/>
      <c r="DA973" s="151"/>
      <c r="DB973" s="164"/>
      <c r="DC973" s="151"/>
      <c r="DZ973" s="140"/>
      <c r="EA973" s="160"/>
    </row>
    <row r="974" spans="1:131" x14ac:dyDescent="0.3">
      <c r="A974" s="145"/>
      <c r="B974" s="145"/>
      <c r="C974" s="181"/>
      <c r="D974" s="107"/>
      <c r="E974" s="145"/>
      <c r="F974" s="145"/>
      <c r="G974" s="98"/>
      <c r="H974" s="104"/>
      <c r="I974" s="145"/>
      <c r="J974" s="98"/>
      <c r="K974" s="98"/>
      <c r="L974" s="145"/>
      <c r="M974" s="145"/>
      <c r="N974" s="145"/>
      <c r="O974" s="122"/>
      <c r="P974" s="104"/>
      <c r="Q974" s="150"/>
      <c r="R974" s="141"/>
      <c r="S974" s="104"/>
      <c r="T974" s="141"/>
      <c r="U974" s="141"/>
      <c r="V974" s="104"/>
      <c r="W974" s="141"/>
      <c r="X974" s="141"/>
      <c r="Y974" s="104"/>
      <c r="Z974" s="141"/>
      <c r="AA974" s="141"/>
      <c r="AB974" s="104"/>
      <c r="AC974" s="141"/>
      <c r="AD974" s="141"/>
      <c r="AE974" s="102"/>
      <c r="AF974" s="141"/>
      <c r="AG974" s="141"/>
      <c r="BI974" s="139"/>
      <c r="BJ974" s="139"/>
      <c r="BK974" s="139"/>
      <c r="BL974" s="122"/>
      <c r="BM974" s="141"/>
      <c r="BN974" s="156"/>
      <c r="BO974" s="139"/>
      <c r="BP974" s="141"/>
      <c r="BQ974" s="153"/>
      <c r="CS974" s="147"/>
      <c r="CT974" s="148"/>
      <c r="CU974" s="139"/>
      <c r="CV974" s="139"/>
      <c r="CY974" s="143"/>
      <c r="CZ974" s="143"/>
      <c r="DA974" s="151"/>
      <c r="DB974" s="164"/>
      <c r="DC974" s="151"/>
      <c r="DZ974" s="140"/>
      <c r="EA974" s="160"/>
    </row>
    <row r="975" spans="1:131" x14ac:dyDescent="0.3">
      <c r="A975" s="145"/>
      <c r="B975" s="145"/>
      <c r="C975" s="181"/>
      <c r="D975" s="145"/>
      <c r="E975" s="145"/>
      <c r="F975" s="145"/>
      <c r="G975" s="98"/>
      <c r="H975" s="104"/>
      <c r="I975" s="145"/>
      <c r="J975" s="98"/>
      <c r="K975" s="98"/>
      <c r="L975" s="145"/>
      <c r="M975" s="145"/>
      <c r="N975" s="145"/>
      <c r="O975" s="122"/>
      <c r="P975" s="104"/>
      <c r="Q975" s="150"/>
      <c r="R975" s="141"/>
      <c r="S975" s="104"/>
      <c r="T975" s="141"/>
      <c r="U975" s="141"/>
      <c r="V975" s="104"/>
      <c r="W975" s="141"/>
      <c r="X975" s="141"/>
      <c r="Y975" s="104"/>
      <c r="Z975" s="141"/>
      <c r="AA975" s="141"/>
      <c r="AB975" s="104"/>
      <c r="AC975" s="141"/>
      <c r="AD975" s="141"/>
      <c r="AE975" s="102"/>
      <c r="AF975" s="141"/>
      <c r="AG975" s="141"/>
      <c r="BI975" s="139"/>
      <c r="BJ975" s="139"/>
      <c r="BK975" s="139"/>
      <c r="BL975" s="122"/>
      <c r="BM975" s="141"/>
      <c r="BN975" s="156"/>
      <c r="BO975" s="139"/>
      <c r="BP975" s="141"/>
      <c r="BQ975" s="153"/>
      <c r="CS975" s="147"/>
      <c r="CT975" s="148"/>
      <c r="CU975" s="139"/>
      <c r="CV975" s="139"/>
      <c r="CY975" s="170"/>
      <c r="CZ975" s="140"/>
      <c r="DA975" s="151"/>
      <c r="DB975" s="164"/>
      <c r="DC975" s="151"/>
      <c r="DZ975" s="140"/>
      <c r="EA975" s="160"/>
    </row>
    <row r="976" spans="1:131" x14ac:dyDescent="0.3">
      <c r="A976" s="145"/>
      <c r="B976" s="145"/>
      <c r="C976" s="181"/>
      <c r="D976" s="107"/>
      <c r="E976" s="107"/>
      <c r="F976" s="107"/>
      <c r="G976" s="98"/>
      <c r="H976" s="104"/>
      <c r="I976" s="145"/>
      <c r="J976" s="98"/>
      <c r="K976" s="98"/>
      <c r="L976" s="145"/>
      <c r="M976" s="145"/>
      <c r="N976" s="145"/>
      <c r="O976" s="122"/>
      <c r="P976" s="104"/>
      <c r="Q976" s="150"/>
      <c r="R976" s="141"/>
      <c r="S976" s="104"/>
      <c r="T976" s="141"/>
      <c r="U976" s="141"/>
      <c r="V976" s="104"/>
      <c r="W976" s="141"/>
      <c r="X976" s="141"/>
      <c r="Y976" s="104"/>
      <c r="Z976" s="141"/>
      <c r="AA976" s="141"/>
      <c r="AB976" s="104"/>
      <c r="AC976" s="141"/>
      <c r="AD976" s="141"/>
      <c r="AE976" s="102"/>
      <c r="AF976" s="141"/>
      <c r="AG976" s="141"/>
      <c r="BI976" s="139"/>
      <c r="BJ976" s="139"/>
      <c r="BK976" s="139"/>
      <c r="BL976" s="122"/>
      <c r="BM976" s="141"/>
      <c r="BN976" s="156"/>
      <c r="BO976" s="139"/>
      <c r="BP976" s="141"/>
      <c r="BQ976" s="153"/>
      <c r="CS976" s="147"/>
      <c r="CT976" s="99"/>
      <c r="CU976" s="139"/>
      <c r="CV976" s="139"/>
      <c r="CY976" s="143"/>
      <c r="CZ976" s="143"/>
      <c r="DA976" s="151"/>
      <c r="DB976" s="164"/>
      <c r="DC976" s="151"/>
      <c r="DZ976" s="140"/>
      <c r="EA976" s="160"/>
    </row>
    <row r="977" spans="1:131" x14ac:dyDescent="0.3">
      <c r="A977" s="145"/>
      <c r="B977" s="145"/>
      <c r="C977" s="181"/>
      <c r="D977" s="107"/>
      <c r="E977" s="145"/>
      <c r="F977" s="145"/>
      <c r="G977" s="98"/>
      <c r="H977" s="104"/>
      <c r="I977" s="145"/>
      <c r="J977" s="98"/>
      <c r="K977" s="98"/>
      <c r="L977" s="145"/>
      <c r="M977" s="145"/>
      <c r="N977" s="145"/>
      <c r="O977" s="122"/>
      <c r="P977" s="104"/>
      <c r="Q977" s="150"/>
      <c r="R977" s="141"/>
      <c r="S977" s="104"/>
      <c r="T977" s="141"/>
      <c r="U977" s="141"/>
      <c r="V977" s="104"/>
      <c r="W977" s="141"/>
      <c r="X977" s="141"/>
      <c r="Y977" s="104"/>
      <c r="Z977" s="141"/>
      <c r="AA977" s="141"/>
      <c r="AB977" s="104"/>
      <c r="AC977" s="141"/>
      <c r="AD977" s="141"/>
      <c r="AE977" s="102"/>
      <c r="AF977" s="141"/>
      <c r="AG977" s="141"/>
      <c r="BI977" s="139"/>
      <c r="BJ977" s="139"/>
      <c r="BK977" s="139"/>
      <c r="BL977" s="122"/>
      <c r="BM977" s="141"/>
      <c r="BN977" s="156"/>
      <c r="BO977" s="139"/>
      <c r="BP977" s="141"/>
      <c r="BQ977" s="153"/>
      <c r="CS977" s="147"/>
      <c r="CT977" s="148"/>
      <c r="CU977" s="139"/>
      <c r="CV977" s="139"/>
      <c r="CY977" s="143"/>
      <c r="CZ977" s="143"/>
      <c r="DA977" s="151"/>
      <c r="DB977" s="164"/>
      <c r="DC977" s="151"/>
      <c r="DZ977" s="140"/>
      <c r="EA977" s="160"/>
    </row>
    <row r="978" spans="1:131" x14ac:dyDescent="0.3">
      <c r="A978" s="154"/>
      <c r="B978" s="145"/>
      <c r="C978" s="181"/>
      <c r="D978" s="145"/>
      <c r="E978" s="145"/>
      <c r="F978" s="145"/>
      <c r="G978" s="98"/>
      <c r="H978" s="104"/>
      <c r="I978" s="145"/>
      <c r="J978" s="98"/>
      <c r="K978" s="98"/>
      <c r="L978" s="145"/>
      <c r="M978" s="145"/>
      <c r="N978" s="145"/>
      <c r="O978" s="122"/>
      <c r="P978" s="104"/>
      <c r="Q978" s="150"/>
      <c r="R978" s="141"/>
      <c r="S978" s="104"/>
      <c r="T978" s="141"/>
      <c r="U978" s="141"/>
      <c r="V978" s="104"/>
      <c r="W978" s="141"/>
      <c r="X978" s="141"/>
      <c r="Y978" s="104"/>
      <c r="Z978" s="141"/>
      <c r="AA978" s="141"/>
      <c r="AB978" s="104"/>
      <c r="AC978" s="141"/>
      <c r="AD978" s="141"/>
      <c r="AE978" s="102"/>
      <c r="AF978" s="141"/>
      <c r="AG978" s="141"/>
      <c r="BI978" s="146"/>
      <c r="BJ978" s="139"/>
      <c r="BK978" s="139"/>
      <c r="BL978" s="122"/>
      <c r="BM978" s="141"/>
      <c r="BN978" s="156"/>
      <c r="BO978" s="139"/>
      <c r="BP978" s="141"/>
      <c r="BQ978" s="153"/>
      <c r="CI978" s="140"/>
      <c r="CJ978" s="150"/>
      <c r="CS978" s="147"/>
      <c r="CT978" s="148"/>
      <c r="CU978" s="139"/>
      <c r="CV978" s="139"/>
      <c r="CY978" s="143"/>
      <c r="CZ978" s="143"/>
      <c r="DA978" s="151"/>
      <c r="DB978" s="164"/>
      <c r="DC978" s="151"/>
      <c r="DZ978" s="211"/>
      <c r="EA978" s="139"/>
    </row>
    <row r="979" spans="1:131" x14ac:dyDescent="0.3">
      <c r="A979" s="107"/>
      <c r="B979" s="145"/>
      <c r="C979" s="181"/>
      <c r="D979" s="145"/>
      <c r="E979" s="145"/>
      <c r="F979" s="145"/>
      <c r="G979" s="98"/>
      <c r="H979" s="104"/>
      <c r="I979" s="145"/>
      <c r="J979" s="98"/>
      <c r="K979" s="98"/>
      <c r="L979" s="145"/>
      <c r="M979" s="145"/>
      <c r="N979" s="145"/>
      <c r="O979" s="122"/>
      <c r="P979" s="104"/>
      <c r="Q979" s="150"/>
      <c r="R979" s="141"/>
      <c r="S979" s="104"/>
      <c r="T979" s="141"/>
      <c r="U979" s="141"/>
      <c r="V979" s="104"/>
      <c r="W979" s="141"/>
      <c r="X979" s="141"/>
      <c r="Y979" s="104"/>
      <c r="Z979" s="141"/>
      <c r="AA979" s="141"/>
      <c r="AB979" s="104"/>
      <c r="AC979" s="141"/>
      <c r="AD979" s="141"/>
      <c r="AE979" s="102"/>
      <c r="AF979" s="141"/>
      <c r="AG979" s="141"/>
      <c r="BI979" s="143"/>
      <c r="BJ979" s="139"/>
      <c r="BK979" s="143"/>
      <c r="BL979" s="122"/>
      <c r="BM979" s="141"/>
      <c r="BN979" s="156"/>
      <c r="BO979" s="139"/>
      <c r="BP979" s="141"/>
      <c r="BQ979" s="153"/>
      <c r="CS979" s="147"/>
      <c r="CT979" s="99"/>
      <c r="CU979" s="139"/>
      <c r="CV979" s="139"/>
      <c r="CY979" s="143"/>
      <c r="CZ979" s="143"/>
      <c r="DA979" s="151"/>
      <c r="DB979" s="164"/>
      <c r="DC979" s="151"/>
      <c r="DZ979" s="211"/>
      <c r="EA979" s="139"/>
    </row>
    <row r="980" spans="1:131" x14ac:dyDescent="0.3">
      <c r="A980" s="145"/>
      <c r="B980" s="145"/>
      <c r="C980" s="181"/>
      <c r="D980" s="145"/>
      <c r="E980" s="145"/>
      <c r="F980" s="145"/>
      <c r="G980" s="98"/>
      <c r="H980" s="104"/>
      <c r="I980" s="145"/>
      <c r="J980" s="98"/>
      <c r="K980" s="98"/>
      <c r="L980" s="145"/>
      <c r="M980" s="145"/>
      <c r="N980" s="145"/>
      <c r="O980" s="122"/>
      <c r="P980" s="104"/>
      <c r="Q980" s="150"/>
      <c r="R980" s="141"/>
      <c r="S980" s="104"/>
      <c r="T980" s="141"/>
      <c r="U980" s="141"/>
      <c r="V980" s="104"/>
      <c r="W980" s="141"/>
      <c r="X980" s="141"/>
      <c r="Y980" s="104"/>
      <c r="Z980" s="141"/>
      <c r="AA980" s="141"/>
      <c r="AB980" s="104"/>
      <c r="AC980" s="141"/>
      <c r="AD980" s="141"/>
      <c r="AE980" s="102"/>
      <c r="AF980" s="141"/>
      <c r="AG980" s="141"/>
      <c r="BI980" s="138"/>
      <c r="BJ980" s="139"/>
      <c r="BK980" s="139"/>
      <c r="BL980" s="122"/>
      <c r="BM980" s="141"/>
      <c r="BN980" s="156"/>
      <c r="BO980" s="139"/>
      <c r="BP980" s="141"/>
      <c r="BQ980" s="153"/>
      <c r="CS980" s="147"/>
      <c r="CT980" s="148"/>
      <c r="CU980" s="139"/>
      <c r="CV980" s="139"/>
      <c r="CY980" s="143"/>
      <c r="CZ980" s="143"/>
      <c r="DA980" s="151"/>
      <c r="DB980" s="164"/>
      <c r="DC980" s="151"/>
      <c r="DZ980" s="140"/>
      <c r="EA980" s="139"/>
    </row>
    <row r="981" spans="1:131" x14ac:dyDescent="0.3">
      <c r="A981" s="145"/>
      <c r="B981" s="145"/>
      <c r="C981" s="181"/>
      <c r="D981" s="145"/>
      <c r="E981" s="145"/>
      <c r="F981" s="145"/>
      <c r="G981" s="98"/>
      <c r="H981" s="104"/>
      <c r="I981" s="145"/>
      <c r="J981" s="98"/>
      <c r="K981" s="98"/>
      <c r="L981" s="145"/>
      <c r="M981" s="145"/>
      <c r="N981" s="145"/>
      <c r="O981" s="122"/>
      <c r="P981" s="104"/>
      <c r="Q981" s="150"/>
      <c r="R981" s="141"/>
      <c r="S981" s="104"/>
      <c r="T981" s="141"/>
      <c r="U981" s="141"/>
      <c r="V981" s="104"/>
      <c r="W981" s="141"/>
      <c r="X981" s="141"/>
      <c r="Y981" s="104"/>
      <c r="Z981" s="141"/>
      <c r="AA981" s="141"/>
      <c r="AB981" s="104"/>
      <c r="AC981" s="141"/>
      <c r="AD981" s="141"/>
      <c r="AE981" s="102"/>
      <c r="AF981" s="141"/>
      <c r="AG981" s="141"/>
      <c r="BI981" s="146"/>
      <c r="BJ981" s="139"/>
      <c r="BK981" s="146"/>
      <c r="BL981" s="122"/>
      <c r="BM981" s="141"/>
      <c r="BN981" s="156"/>
      <c r="BO981" s="139"/>
      <c r="BP981" s="141"/>
      <c r="BQ981" s="153"/>
      <c r="CS981" s="147"/>
      <c r="CT981" s="148"/>
      <c r="CU981" s="139"/>
      <c r="CV981" s="139"/>
      <c r="CY981" s="143"/>
      <c r="CZ981" s="143"/>
      <c r="DA981" s="151"/>
      <c r="DB981" s="164"/>
      <c r="DC981" s="151"/>
      <c r="DZ981" s="140"/>
      <c r="EA981" s="139"/>
    </row>
    <row r="982" spans="1:131" x14ac:dyDescent="0.3">
      <c r="A982" s="145"/>
      <c r="B982" s="145"/>
      <c r="C982" s="181"/>
      <c r="D982" s="145"/>
      <c r="E982" s="145"/>
      <c r="F982" s="145"/>
      <c r="G982" s="98"/>
      <c r="H982" s="104"/>
      <c r="I982" s="145"/>
      <c r="J982" s="98"/>
      <c r="K982" s="98"/>
      <c r="L982" s="145"/>
      <c r="M982" s="145"/>
      <c r="N982" s="145"/>
      <c r="O982" s="122"/>
      <c r="P982" s="104"/>
      <c r="Q982" s="150"/>
      <c r="R982" s="141"/>
      <c r="S982" s="104"/>
      <c r="T982" s="141"/>
      <c r="U982" s="141"/>
      <c r="V982" s="104"/>
      <c r="W982" s="141"/>
      <c r="X982" s="141"/>
      <c r="Y982" s="104"/>
      <c r="Z982" s="141"/>
      <c r="AA982" s="141"/>
      <c r="AB982" s="104"/>
      <c r="AC982" s="141"/>
      <c r="AD982" s="141"/>
      <c r="AE982" s="102"/>
      <c r="AF982" s="141"/>
      <c r="AG982" s="141"/>
      <c r="BI982" s="146"/>
      <c r="BJ982" s="144"/>
      <c r="BK982" s="146"/>
      <c r="BL982" s="122"/>
      <c r="BM982" s="141"/>
      <c r="BN982" s="156"/>
      <c r="BO982" s="139"/>
      <c r="BP982" s="141"/>
      <c r="BQ982" s="153"/>
      <c r="CS982" s="147"/>
      <c r="CT982" s="148"/>
      <c r="CU982" s="139"/>
      <c r="CV982" s="139"/>
      <c r="CY982" s="143"/>
      <c r="CZ982" s="143"/>
      <c r="DA982" s="151"/>
      <c r="DB982" s="164"/>
      <c r="DC982" s="151"/>
      <c r="DZ982" s="140"/>
      <c r="EA982" s="139"/>
    </row>
    <row r="983" spans="1:131" x14ac:dyDescent="0.3">
      <c r="A983" s="145"/>
      <c r="B983" s="145"/>
      <c r="C983" s="181"/>
      <c r="D983" s="145"/>
      <c r="E983" s="145"/>
      <c r="F983" s="145"/>
      <c r="G983" s="98"/>
      <c r="H983" s="104"/>
      <c r="I983" s="145"/>
      <c r="J983" s="98"/>
      <c r="K983" s="98"/>
      <c r="L983" s="145"/>
      <c r="M983" s="145"/>
      <c r="N983" s="145"/>
      <c r="O983" s="122"/>
      <c r="P983" s="104"/>
      <c r="Q983" s="150"/>
      <c r="R983" s="141"/>
      <c r="S983" s="104"/>
      <c r="T983" s="141"/>
      <c r="U983" s="141"/>
      <c r="V983" s="104"/>
      <c r="W983" s="141"/>
      <c r="X983" s="141"/>
      <c r="Y983" s="104"/>
      <c r="Z983" s="141"/>
      <c r="AA983" s="141"/>
      <c r="AB983" s="104"/>
      <c r="AC983" s="141"/>
      <c r="AD983" s="141"/>
      <c r="AE983" s="102"/>
      <c r="AF983" s="141"/>
      <c r="AG983" s="141"/>
      <c r="BI983" s="146"/>
      <c r="BJ983" s="144"/>
      <c r="BK983" s="146"/>
      <c r="BL983" s="122"/>
      <c r="BM983" s="141"/>
      <c r="BN983" s="156"/>
      <c r="BO983" s="139"/>
      <c r="BP983" s="141"/>
      <c r="BQ983" s="153"/>
      <c r="CS983" s="147"/>
      <c r="CT983" s="148"/>
      <c r="CU983" s="139"/>
      <c r="CV983" s="139"/>
      <c r="CY983" s="143"/>
      <c r="CZ983" s="143"/>
      <c r="DA983" s="151"/>
      <c r="DB983" s="164"/>
      <c r="DC983" s="151"/>
      <c r="DZ983" s="140"/>
      <c r="EA983" s="139"/>
    </row>
    <row r="984" spans="1:131" x14ac:dyDescent="0.3">
      <c r="A984" s="145"/>
      <c r="B984" s="145"/>
      <c r="C984" s="181"/>
      <c r="D984" s="145"/>
      <c r="E984" s="145"/>
      <c r="F984" s="145"/>
      <c r="G984" s="98"/>
      <c r="H984" s="104"/>
      <c r="I984" s="145"/>
      <c r="J984" s="98"/>
      <c r="K984" s="98"/>
      <c r="L984" s="145"/>
      <c r="M984" s="145"/>
      <c r="N984" s="145"/>
      <c r="O984" s="122"/>
      <c r="P984" s="104"/>
      <c r="Q984" s="150"/>
      <c r="R984" s="141"/>
      <c r="S984" s="104"/>
      <c r="T984" s="141"/>
      <c r="U984" s="141"/>
      <c r="V984" s="104"/>
      <c r="W984" s="141"/>
      <c r="X984" s="141"/>
      <c r="Y984" s="104"/>
      <c r="Z984" s="141"/>
      <c r="AA984" s="141"/>
      <c r="AB984" s="104"/>
      <c r="AC984" s="141"/>
      <c r="AD984" s="141"/>
      <c r="AE984" s="102"/>
      <c r="AF984" s="141"/>
      <c r="AG984" s="141"/>
      <c r="BI984" s="139"/>
      <c r="BJ984" s="144"/>
      <c r="BK984" s="144"/>
      <c r="BL984" s="122"/>
      <c r="BM984" s="141"/>
      <c r="BN984" s="156"/>
      <c r="BO984" s="139"/>
      <c r="BP984" s="141"/>
      <c r="BQ984" s="153"/>
      <c r="CS984" s="147"/>
      <c r="CT984" s="148"/>
      <c r="CU984" s="139"/>
      <c r="CV984" s="139"/>
      <c r="CY984" s="143"/>
      <c r="CZ984" s="143"/>
      <c r="DA984" s="151"/>
      <c r="DB984" s="164"/>
      <c r="DC984" s="151"/>
      <c r="DZ984" s="140"/>
      <c r="EA984" s="139"/>
    </row>
    <row r="985" spans="1:131" x14ac:dyDescent="0.3">
      <c r="A985" s="201"/>
      <c r="B985" s="145"/>
      <c r="C985" s="192"/>
      <c r="D985" s="201"/>
      <c r="E985" s="192"/>
      <c r="F985" s="192"/>
      <c r="G985" s="192"/>
      <c r="H985" s="204"/>
      <c r="I985" s="192"/>
      <c r="J985" s="192"/>
      <c r="K985" s="192"/>
      <c r="L985" s="192"/>
      <c r="M985" s="192"/>
      <c r="N985" s="192"/>
      <c r="O985" s="140"/>
      <c r="P985" s="145"/>
      <c r="Q985" s="140"/>
      <c r="R985" s="140"/>
      <c r="S985" s="145"/>
      <c r="T985" s="140"/>
      <c r="U985" s="140"/>
      <c r="V985" s="145"/>
      <c r="W985" s="140"/>
      <c r="X985" s="140"/>
      <c r="Y985" s="145"/>
      <c r="Z985" s="140"/>
      <c r="AA985" s="140"/>
      <c r="AB985" s="145"/>
      <c r="AC985" s="140"/>
      <c r="AD985" s="140"/>
      <c r="AE985" s="145"/>
      <c r="AF985" s="140"/>
      <c r="AG985" s="140"/>
      <c r="BI985" s="140"/>
      <c r="BJ985" s="140"/>
      <c r="BK985" s="140"/>
      <c r="BL985" s="140"/>
      <c r="BM985" s="140"/>
      <c r="BN985" s="140"/>
      <c r="BO985" s="140"/>
      <c r="BP985" s="140"/>
      <c r="BQ985" s="140"/>
      <c r="CS985" s="133"/>
      <c r="CT985" s="140"/>
      <c r="CU985" s="140"/>
      <c r="CV985" s="140"/>
      <c r="CY985" s="140"/>
      <c r="CZ985" s="140"/>
      <c r="DA985" s="151"/>
      <c r="DB985" s="164"/>
      <c r="DC985" s="151"/>
      <c r="DZ985" s="206"/>
      <c r="EA985" s="107"/>
    </row>
    <row r="986" spans="1:131" x14ac:dyDescent="0.3">
      <c r="A986" s="201"/>
      <c r="B986" s="145"/>
      <c r="C986" s="192"/>
      <c r="D986" s="201"/>
      <c r="E986" s="192"/>
      <c r="F986" s="192"/>
      <c r="G986" s="192"/>
      <c r="H986" s="204"/>
      <c r="I986" s="192"/>
      <c r="J986" s="192"/>
      <c r="K986" s="192"/>
      <c r="L986" s="192"/>
      <c r="M986" s="192"/>
      <c r="N986" s="192"/>
      <c r="O986" s="140"/>
      <c r="P986" s="145"/>
      <c r="Q986" s="140"/>
      <c r="R986" s="140"/>
      <c r="S986" s="145"/>
      <c r="T986" s="140"/>
      <c r="U986" s="140"/>
      <c r="V986" s="145"/>
      <c r="W986" s="140"/>
      <c r="X986" s="140"/>
      <c r="Y986" s="145"/>
      <c r="Z986" s="140"/>
      <c r="AA986" s="140"/>
      <c r="AB986" s="145"/>
      <c r="AC986" s="140"/>
      <c r="AD986" s="140"/>
      <c r="AE986" s="145"/>
      <c r="AF986" s="140"/>
      <c r="AG986" s="140"/>
      <c r="BI986" s="140"/>
      <c r="BJ986" s="140"/>
      <c r="BK986" s="140"/>
      <c r="BL986" s="140"/>
      <c r="BM986" s="140"/>
      <c r="BN986" s="140"/>
      <c r="BO986" s="140"/>
      <c r="BP986" s="140"/>
      <c r="BQ986" s="140"/>
      <c r="CS986" s="133"/>
      <c r="CT986" s="140"/>
      <c r="CU986" s="140"/>
      <c r="CV986" s="140"/>
      <c r="CY986" s="140"/>
      <c r="CZ986" s="140"/>
      <c r="DA986" s="151"/>
      <c r="DB986" s="164"/>
      <c r="DC986" s="151"/>
      <c r="DZ986" s="206"/>
      <c r="EA986" s="107"/>
    </row>
    <row r="987" spans="1:131" x14ac:dyDescent="0.3">
      <c r="A987" s="201"/>
      <c r="B987" s="145"/>
      <c r="C987" s="192"/>
      <c r="D987" s="201"/>
      <c r="E987" s="192"/>
      <c r="F987" s="192"/>
      <c r="G987" s="192"/>
      <c r="H987" s="204"/>
      <c r="I987" s="192"/>
      <c r="J987" s="192"/>
      <c r="K987" s="192"/>
      <c r="L987" s="192"/>
      <c r="M987" s="192"/>
      <c r="N987" s="192"/>
      <c r="O987" s="140"/>
      <c r="P987" s="145"/>
      <c r="Q987" s="140"/>
      <c r="R987" s="140"/>
      <c r="S987" s="145"/>
      <c r="T987" s="140"/>
      <c r="U987" s="140"/>
      <c r="V987" s="145"/>
      <c r="W987" s="140"/>
      <c r="X987" s="140"/>
      <c r="Y987" s="145"/>
      <c r="Z987" s="140"/>
      <c r="AA987" s="140"/>
      <c r="AB987" s="145"/>
      <c r="AC987" s="140"/>
      <c r="AD987" s="140"/>
      <c r="AE987" s="145"/>
      <c r="AF987" s="140"/>
      <c r="AG987" s="140"/>
      <c r="BI987" s="140"/>
      <c r="BJ987" s="140"/>
      <c r="BK987" s="140"/>
      <c r="BL987" s="140"/>
      <c r="BM987" s="140"/>
      <c r="BN987" s="140"/>
      <c r="BO987" s="140"/>
      <c r="BP987" s="140"/>
      <c r="BQ987" s="140"/>
      <c r="CS987" s="133"/>
      <c r="CT987" s="140"/>
      <c r="CU987" s="140"/>
      <c r="CV987" s="140"/>
      <c r="CY987" s="140"/>
      <c r="CZ987" s="140"/>
      <c r="DA987" s="151"/>
      <c r="DB987" s="164"/>
      <c r="DC987" s="151"/>
      <c r="DZ987" s="206"/>
      <c r="EA987" s="107"/>
    </row>
    <row r="988" spans="1:131" x14ac:dyDescent="0.3">
      <c r="A988" s="145"/>
      <c r="B988" s="145"/>
      <c r="C988" s="181"/>
      <c r="D988" s="107"/>
      <c r="E988" s="145"/>
      <c r="F988" s="145"/>
      <c r="G988" s="98"/>
      <c r="H988" s="104"/>
      <c r="I988" s="145"/>
      <c r="J988" s="98"/>
      <c r="K988" s="98"/>
      <c r="L988" s="145"/>
      <c r="M988" s="145"/>
      <c r="N988" s="145"/>
      <c r="O988" s="122"/>
      <c r="P988" s="104"/>
      <c r="Q988" s="150"/>
      <c r="R988" s="141"/>
      <c r="S988" s="104"/>
      <c r="T988" s="141"/>
      <c r="U988" s="141"/>
      <c r="V988" s="104"/>
      <c r="W988" s="141"/>
      <c r="X988" s="141"/>
      <c r="Y988" s="104"/>
      <c r="Z988" s="141"/>
      <c r="AA988" s="141"/>
      <c r="AB988" s="102"/>
      <c r="AC988" s="141"/>
      <c r="AD988" s="141"/>
      <c r="AE988" s="145"/>
      <c r="AF988" s="140"/>
      <c r="AG988" s="140"/>
      <c r="BI988" s="143"/>
      <c r="BJ988" s="139"/>
      <c r="BK988" s="143"/>
      <c r="BL988" s="122"/>
      <c r="BM988" s="141"/>
      <c r="BN988" s="156"/>
      <c r="BO988" s="139"/>
      <c r="BP988" s="141"/>
      <c r="BQ988" s="153"/>
      <c r="CS988" s="147"/>
      <c r="CT988" s="148"/>
      <c r="CU988" s="139"/>
      <c r="CV988" s="139"/>
      <c r="CY988" s="143"/>
      <c r="CZ988" s="143"/>
      <c r="DA988" s="151"/>
      <c r="DB988" s="164"/>
      <c r="DC988" s="151"/>
      <c r="DZ988" s="211"/>
      <c r="EA988" s="139"/>
    </row>
    <row r="989" spans="1:131" x14ac:dyDescent="0.3">
      <c r="A989" s="145"/>
      <c r="B989" s="145"/>
      <c r="C989" s="181"/>
      <c r="D989" s="145"/>
      <c r="E989" s="145"/>
      <c r="F989" s="145"/>
      <c r="G989" s="98"/>
      <c r="H989" s="104"/>
      <c r="I989" s="145"/>
      <c r="J989" s="98"/>
      <c r="K989" s="98"/>
      <c r="L989" s="145"/>
      <c r="M989" s="145"/>
      <c r="N989" s="145"/>
      <c r="O989" s="122"/>
      <c r="P989" s="104"/>
      <c r="Q989" s="150"/>
      <c r="R989" s="141"/>
      <c r="S989" s="104"/>
      <c r="T989" s="141"/>
      <c r="U989" s="141"/>
      <c r="V989" s="104"/>
      <c r="W989" s="141"/>
      <c r="X989" s="141"/>
      <c r="Y989" s="104"/>
      <c r="Z989" s="141"/>
      <c r="AA989" s="141"/>
      <c r="AB989" s="102"/>
      <c r="AC989" s="141"/>
      <c r="AD989" s="141"/>
      <c r="AE989" s="145"/>
      <c r="AF989" s="140"/>
      <c r="AG989" s="140"/>
      <c r="BI989" s="143"/>
      <c r="BJ989" s="139"/>
      <c r="BK989" s="143"/>
      <c r="BL989" s="122"/>
      <c r="BM989" s="141"/>
      <c r="BN989" s="156"/>
      <c r="BO989" s="139"/>
      <c r="BP989" s="141"/>
      <c r="BQ989" s="153"/>
      <c r="CS989" s="133"/>
      <c r="CT989" s="99"/>
      <c r="CU989" s="139"/>
      <c r="CV989" s="139"/>
      <c r="CY989" s="143"/>
      <c r="CZ989" s="143"/>
      <c r="DA989" s="151"/>
      <c r="DB989" s="164"/>
      <c r="DC989" s="151"/>
      <c r="DZ989" s="211"/>
      <c r="EA989" s="139"/>
    </row>
    <row r="990" spans="1:131" x14ac:dyDescent="0.3">
      <c r="A990" s="145"/>
      <c r="B990" s="145"/>
      <c r="C990" s="181"/>
      <c r="D990" s="145"/>
      <c r="E990" s="145"/>
      <c r="F990" s="145"/>
      <c r="G990" s="98"/>
      <c r="H990" s="104"/>
      <c r="I990" s="145"/>
      <c r="J990" s="98"/>
      <c r="K990" s="98"/>
      <c r="L990" s="145"/>
      <c r="M990" s="145"/>
      <c r="N990" s="145"/>
      <c r="O990" s="122"/>
      <c r="P990" s="104"/>
      <c r="Q990" s="150"/>
      <c r="R990" s="141"/>
      <c r="S990" s="104"/>
      <c r="T990" s="141"/>
      <c r="U990" s="141"/>
      <c r="V990" s="104"/>
      <c r="W990" s="141"/>
      <c r="X990" s="141"/>
      <c r="Y990" s="104"/>
      <c r="Z990" s="141"/>
      <c r="AA990" s="141"/>
      <c r="AB990" s="102"/>
      <c r="AC990" s="141"/>
      <c r="AD990" s="141"/>
      <c r="AE990" s="145"/>
      <c r="AF990" s="140"/>
      <c r="AG990" s="140"/>
      <c r="BI990" s="143"/>
      <c r="BJ990" s="139"/>
      <c r="BK990" s="143"/>
      <c r="BL990" s="122"/>
      <c r="BM990" s="141"/>
      <c r="BN990" s="156"/>
      <c r="BO990" s="139"/>
      <c r="BP990" s="141"/>
      <c r="BQ990" s="153"/>
      <c r="CS990" s="147"/>
      <c r="CT990" s="149"/>
      <c r="CU990" s="139"/>
      <c r="CV990" s="139"/>
      <c r="CY990" s="143"/>
      <c r="CZ990" s="143"/>
      <c r="DA990" s="151"/>
      <c r="DB990" s="164"/>
      <c r="DC990" s="151"/>
      <c r="DZ990" s="211"/>
      <c r="EA990" s="139"/>
    </row>
    <row r="991" spans="1:131" x14ac:dyDescent="0.3">
      <c r="A991" s="145"/>
      <c r="B991" s="145"/>
      <c r="C991" s="181"/>
      <c r="D991" s="145"/>
      <c r="E991" s="145"/>
      <c r="F991" s="145"/>
      <c r="G991" s="98"/>
      <c r="H991" s="104"/>
      <c r="I991" s="145"/>
      <c r="J991" s="98"/>
      <c r="K991" s="98"/>
      <c r="L991" s="145"/>
      <c r="M991" s="145"/>
      <c r="N991" s="145"/>
      <c r="O991" s="122"/>
      <c r="P991" s="104"/>
      <c r="Q991" s="150"/>
      <c r="R991" s="141"/>
      <c r="S991" s="104"/>
      <c r="T991" s="141"/>
      <c r="U991" s="141"/>
      <c r="V991" s="104"/>
      <c r="W991" s="141"/>
      <c r="X991" s="141"/>
      <c r="Y991" s="104"/>
      <c r="Z991" s="141"/>
      <c r="AA991" s="141"/>
      <c r="AB991" s="102"/>
      <c r="AC991" s="141"/>
      <c r="AD991" s="141"/>
      <c r="AE991" s="145"/>
      <c r="AF991" s="140"/>
      <c r="AG991" s="140"/>
      <c r="BI991" s="143"/>
      <c r="BJ991" s="139"/>
      <c r="BK991" s="143"/>
      <c r="BL991" s="122"/>
      <c r="BM991" s="141"/>
      <c r="BN991" s="156"/>
      <c r="BO991" s="139"/>
      <c r="BP991" s="141"/>
      <c r="BQ991" s="153"/>
      <c r="CS991" s="147"/>
      <c r="CT991" s="149"/>
      <c r="CU991" s="139"/>
      <c r="CV991" s="139"/>
      <c r="CY991" s="143"/>
      <c r="CZ991" s="143"/>
      <c r="DA991" s="151"/>
      <c r="DB991" s="164"/>
      <c r="DC991" s="151"/>
      <c r="DZ991" s="211"/>
      <c r="EA991" s="139"/>
    </row>
    <row r="992" spans="1:131" x14ac:dyDescent="0.3">
      <c r="A992" s="145"/>
      <c r="B992" s="145"/>
      <c r="C992" s="181"/>
      <c r="D992" s="145"/>
      <c r="E992" s="145"/>
      <c r="F992" s="145"/>
      <c r="G992" s="98"/>
      <c r="H992" s="104"/>
      <c r="I992" s="145"/>
      <c r="J992" s="98"/>
      <c r="K992" s="98"/>
      <c r="L992" s="145"/>
      <c r="M992" s="145"/>
      <c r="N992" s="145"/>
      <c r="O992" s="122"/>
      <c r="P992" s="104"/>
      <c r="Q992" s="150"/>
      <c r="R992" s="141"/>
      <c r="S992" s="104"/>
      <c r="T992" s="141"/>
      <c r="U992" s="141"/>
      <c r="V992" s="104"/>
      <c r="W992" s="141"/>
      <c r="X992" s="141"/>
      <c r="Y992" s="104"/>
      <c r="Z992" s="141"/>
      <c r="AA992" s="141"/>
      <c r="AB992" s="102"/>
      <c r="AC992" s="141"/>
      <c r="AD992" s="141"/>
      <c r="AE992" s="145"/>
      <c r="AF992" s="140"/>
      <c r="AG992" s="140"/>
      <c r="BI992" s="143"/>
      <c r="BJ992" s="139"/>
      <c r="BK992" s="143"/>
      <c r="BL992" s="122"/>
      <c r="BM992" s="141"/>
      <c r="BN992" s="156"/>
      <c r="BO992" s="139"/>
      <c r="BP992" s="141"/>
      <c r="BQ992" s="153"/>
      <c r="CS992" s="147"/>
      <c r="CT992" s="148"/>
      <c r="CU992" s="139"/>
      <c r="CV992" s="139"/>
      <c r="CY992" s="143"/>
      <c r="CZ992" s="143"/>
      <c r="DA992" s="151"/>
      <c r="DB992" s="164"/>
      <c r="DC992" s="151"/>
      <c r="DZ992" s="211"/>
      <c r="EA992" s="139"/>
    </row>
    <row r="993" spans="1:131" x14ac:dyDescent="0.3">
      <c r="A993" s="145"/>
      <c r="B993" s="145"/>
      <c r="C993" s="181"/>
      <c r="D993" s="145"/>
      <c r="E993" s="145"/>
      <c r="F993" s="107"/>
      <c r="G993" s="98"/>
      <c r="H993" s="104"/>
      <c r="I993" s="145"/>
      <c r="J993" s="98"/>
      <c r="K993" s="98"/>
      <c r="L993" s="145"/>
      <c r="M993" s="145"/>
      <c r="N993" s="145"/>
      <c r="O993" s="122"/>
      <c r="P993" s="104"/>
      <c r="Q993" s="150"/>
      <c r="R993" s="141"/>
      <c r="S993" s="104"/>
      <c r="T993" s="141"/>
      <c r="U993" s="141"/>
      <c r="V993" s="104"/>
      <c r="W993" s="141"/>
      <c r="X993" s="141"/>
      <c r="Y993" s="104"/>
      <c r="Z993" s="141"/>
      <c r="AA993" s="141"/>
      <c r="AB993" s="102"/>
      <c r="AC993" s="141"/>
      <c r="AD993" s="141"/>
      <c r="AE993" s="145"/>
      <c r="AF993" s="140"/>
      <c r="AG993" s="140"/>
      <c r="BI993" s="143"/>
      <c r="BJ993" s="139"/>
      <c r="BK993" s="143"/>
      <c r="BL993" s="122"/>
      <c r="BM993" s="141"/>
      <c r="BN993" s="156"/>
      <c r="BO993" s="139"/>
      <c r="BP993" s="141"/>
      <c r="BQ993" s="153"/>
      <c r="CS993" s="147"/>
      <c r="CT993" s="99"/>
      <c r="CU993" s="139"/>
      <c r="CV993" s="139"/>
      <c r="CY993" s="143"/>
      <c r="CZ993" s="143"/>
      <c r="DA993" s="151"/>
      <c r="DB993" s="164"/>
      <c r="DC993" s="151"/>
      <c r="DZ993" s="211"/>
      <c r="EA993" s="139"/>
    </row>
    <row r="994" spans="1:131" x14ac:dyDescent="0.3">
      <c r="A994" s="145"/>
      <c r="B994" s="145"/>
      <c r="C994" s="181"/>
      <c r="D994" s="145"/>
      <c r="E994" s="145"/>
      <c r="F994" s="145"/>
      <c r="G994" s="98"/>
      <c r="H994" s="104"/>
      <c r="I994" s="145"/>
      <c r="J994" s="98"/>
      <c r="K994" s="98"/>
      <c r="L994" s="145"/>
      <c r="M994" s="145"/>
      <c r="N994" s="145"/>
      <c r="O994" s="122"/>
      <c r="P994" s="104"/>
      <c r="Q994" s="150"/>
      <c r="R994" s="141"/>
      <c r="S994" s="104"/>
      <c r="T994" s="141"/>
      <c r="U994" s="141"/>
      <c r="V994" s="104"/>
      <c r="W994" s="141"/>
      <c r="X994" s="141"/>
      <c r="Y994" s="104"/>
      <c r="Z994" s="141"/>
      <c r="AA994" s="141"/>
      <c r="AB994" s="102"/>
      <c r="AC994" s="141"/>
      <c r="AD994" s="141"/>
      <c r="AE994" s="145"/>
      <c r="AF994" s="140"/>
      <c r="AG994" s="140"/>
      <c r="BI994" s="143"/>
      <c r="BJ994" s="139"/>
      <c r="BK994" s="143"/>
      <c r="BL994" s="122"/>
      <c r="BM994" s="141"/>
      <c r="BN994" s="156"/>
      <c r="BO994" s="139"/>
      <c r="BP994" s="141"/>
      <c r="BQ994" s="153"/>
      <c r="CS994" s="147"/>
      <c r="CT994" s="148"/>
      <c r="CU994" s="139"/>
      <c r="CV994" s="139"/>
      <c r="CY994" s="143"/>
      <c r="CZ994" s="143"/>
      <c r="DA994" s="151"/>
      <c r="DB994" s="164"/>
      <c r="DC994" s="151"/>
      <c r="DZ994" s="211"/>
      <c r="EA994" s="139"/>
    </row>
    <row r="995" spans="1:131" x14ac:dyDescent="0.3">
      <c r="A995" s="180"/>
      <c r="B995" s="145"/>
      <c r="C995" s="183"/>
      <c r="D995" s="107"/>
      <c r="E995" s="145"/>
      <c r="F995" s="145"/>
      <c r="G995" s="98"/>
      <c r="H995" s="104"/>
      <c r="I995" s="145"/>
      <c r="J995" s="98"/>
      <c r="K995" s="98"/>
      <c r="L995" s="145"/>
      <c r="M995" s="145"/>
      <c r="N995" s="145"/>
      <c r="O995" s="122"/>
      <c r="P995" s="104"/>
      <c r="Q995" s="150"/>
      <c r="R995" s="141"/>
      <c r="S995" s="104"/>
      <c r="T995" s="141"/>
      <c r="U995" s="141"/>
      <c r="V995" s="104"/>
      <c r="W995" s="141"/>
      <c r="X995" s="141"/>
      <c r="Y995" s="104"/>
      <c r="Z995" s="141"/>
      <c r="AA995" s="141"/>
      <c r="AB995" s="102"/>
      <c r="AC995" s="141"/>
      <c r="AD995" s="141"/>
      <c r="AE995" s="145"/>
      <c r="AF995" s="140"/>
      <c r="AG995" s="140"/>
      <c r="BI995" s="143"/>
      <c r="BJ995" s="139"/>
      <c r="BK995" s="143"/>
      <c r="BL995" s="122"/>
      <c r="BM995" s="141"/>
      <c r="BN995" s="156"/>
      <c r="BO995" s="139"/>
      <c r="BP995" s="141"/>
      <c r="BQ995" s="153"/>
      <c r="CS995" s="147"/>
      <c r="CT995" s="149"/>
      <c r="CU995" s="139"/>
      <c r="CV995" s="139"/>
      <c r="CY995" s="143"/>
      <c r="CZ995" s="143"/>
      <c r="DA995" s="151"/>
      <c r="DB995" s="164"/>
      <c r="DC995" s="151"/>
      <c r="DZ995" s="211"/>
      <c r="EA995" s="139"/>
    </row>
    <row r="996" spans="1:131" x14ac:dyDescent="0.3">
      <c r="A996" s="180"/>
      <c r="B996" s="145"/>
      <c r="C996" s="181"/>
      <c r="D996" s="145"/>
      <c r="E996" s="145"/>
      <c r="F996" s="145"/>
      <c r="G996" s="98"/>
      <c r="H996" s="104"/>
      <c r="I996" s="145"/>
      <c r="J996" s="98"/>
      <c r="K996" s="98"/>
      <c r="L996" s="145"/>
      <c r="M996" s="145"/>
      <c r="N996" s="145"/>
      <c r="O996" s="122"/>
      <c r="P996" s="104"/>
      <c r="Q996" s="150"/>
      <c r="R996" s="141"/>
      <c r="S996" s="104"/>
      <c r="T996" s="141"/>
      <c r="U996" s="141"/>
      <c r="V996" s="104"/>
      <c r="W996" s="141"/>
      <c r="X996" s="141"/>
      <c r="Y996" s="104"/>
      <c r="Z996" s="141"/>
      <c r="AA996" s="141"/>
      <c r="AB996" s="102"/>
      <c r="AC996" s="141"/>
      <c r="AD996" s="141"/>
      <c r="AE996" s="145"/>
      <c r="AF996" s="140"/>
      <c r="AG996" s="140"/>
      <c r="BI996" s="143"/>
      <c r="BJ996" s="139"/>
      <c r="BK996" s="143"/>
      <c r="BL996" s="122"/>
      <c r="BM996" s="141"/>
      <c r="BN996" s="156"/>
      <c r="BO996" s="139"/>
      <c r="BP996" s="141"/>
      <c r="BQ996" s="153"/>
      <c r="CS996" s="147"/>
      <c r="CT996" s="148"/>
      <c r="CU996" s="139"/>
      <c r="CV996" s="139"/>
      <c r="CY996" s="143"/>
      <c r="CZ996" s="143"/>
      <c r="DA996" s="151"/>
      <c r="DB996" s="164"/>
      <c r="DC996" s="151"/>
      <c r="DZ996" s="211"/>
      <c r="EA996" s="139"/>
    </row>
    <row r="997" spans="1:131" x14ac:dyDescent="0.3">
      <c r="A997" s="145"/>
      <c r="B997" s="145"/>
      <c r="C997" s="181"/>
      <c r="D997" s="145"/>
      <c r="E997" s="145"/>
      <c r="F997" s="145"/>
      <c r="G997" s="98"/>
      <c r="H997" s="104"/>
      <c r="I997" s="145"/>
      <c r="J997" s="98"/>
      <c r="K997" s="98"/>
      <c r="L997" s="145"/>
      <c r="M997" s="145"/>
      <c r="N997" s="145"/>
      <c r="O997" s="122"/>
      <c r="P997" s="104"/>
      <c r="Q997" s="150"/>
      <c r="R997" s="141"/>
      <c r="S997" s="104"/>
      <c r="T997" s="141"/>
      <c r="U997" s="141"/>
      <c r="V997" s="104"/>
      <c r="W997" s="141"/>
      <c r="X997" s="141"/>
      <c r="Y997" s="104"/>
      <c r="Z997" s="141"/>
      <c r="AA997" s="141"/>
      <c r="AB997" s="102"/>
      <c r="AC997" s="141"/>
      <c r="AD997" s="141"/>
      <c r="AE997" s="145"/>
      <c r="AF997" s="140"/>
      <c r="AG997" s="140"/>
      <c r="BI997" s="143"/>
      <c r="BJ997" s="139"/>
      <c r="BK997" s="143"/>
      <c r="BL997" s="122"/>
      <c r="BM997" s="141"/>
      <c r="BN997" s="156"/>
      <c r="BO997" s="139"/>
      <c r="BP997" s="141"/>
      <c r="BQ997" s="153"/>
      <c r="CS997" s="147"/>
      <c r="CT997" s="148"/>
      <c r="CU997" s="139"/>
      <c r="CV997" s="139"/>
      <c r="CY997" s="122"/>
      <c r="CZ997" s="122"/>
      <c r="DA997" s="151"/>
      <c r="DB997" s="164"/>
      <c r="DC997" s="151"/>
      <c r="DZ997" s="211"/>
      <c r="EA997" s="139"/>
    </row>
    <row r="998" spans="1:131" x14ac:dyDescent="0.3">
      <c r="A998" s="145"/>
      <c r="B998" s="145"/>
      <c r="C998" s="181"/>
      <c r="D998" s="145"/>
      <c r="E998" s="145"/>
      <c r="F998" s="145"/>
      <c r="G998" s="98"/>
      <c r="H998" s="104"/>
      <c r="I998" s="145"/>
      <c r="J998" s="98"/>
      <c r="K998" s="98"/>
      <c r="L998" s="145"/>
      <c r="M998" s="145"/>
      <c r="N998" s="145"/>
      <c r="O998" s="122"/>
      <c r="P998" s="104"/>
      <c r="Q998" s="150"/>
      <c r="R998" s="141"/>
      <c r="S998" s="104"/>
      <c r="T998" s="141"/>
      <c r="U998" s="141"/>
      <c r="V998" s="104"/>
      <c r="W998" s="141"/>
      <c r="X998" s="141"/>
      <c r="Y998" s="104"/>
      <c r="Z998" s="141"/>
      <c r="AA998" s="141"/>
      <c r="AB998" s="102"/>
      <c r="AC998" s="141"/>
      <c r="AD998" s="141"/>
      <c r="AE998" s="145"/>
      <c r="AF998" s="140"/>
      <c r="AG998" s="140"/>
      <c r="BI998" s="143"/>
      <c r="BJ998" s="139"/>
      <c r="BK998" s="143"/>
      <c r="BL998" s="122"/>
      <c r="BM998" s="141"/>
      <c r="BN998" s="156"/>
      <c r="BO998" s="139"/>
      <c r="BP998" s="141"/>
      <c r="BQ998" s="153"/>
      <c r="CS998" s="177"/>
      <c r="CT998" s="149"/>
      <c r="CU998" s="139"/>
      <c r="CV998" s="139"/>
      <c r="CY998" s="122"/>
      <c r="CZ998" s="122"/>
      <c r="DA998" s="151"/>
      <c r="DB998" s="164"/>
      <c r="DC998" s="151"/>
      <c r="DZ998" s="211"/>
      <c r="EA998" s="139"/>
    </row>
    <row r="999" spans="1:131" x14ac:dyDescent="0.3">
      <c r="A999" s="145"/>
      <c r="B999" s="145"/>
      <c r="C999" s="183"/>
      <c r="D999" s="107"/>
      <c r="E999" s="145"/>
      <c r="F999" s="145"/>
      <c r="G999" s="98"/>
      <c r="H999" s="104"/>
      <c r="I999" s="145"/>
      <c r="J999" s="98"/>
      <c r="K999" s="98"/>
      <c r="L999" s="145"/>
      <c r="M999" s="145"/>
      <c r="N999" s="145"/>
      <c r="O999" s="122"/>
      <c r="P999" s="104"/>
      <c r="Q999" s="150"/>
      <c r="R999" s="141"/>
      <c r="S999" s="104"/>
      <c r="T999" s="141"/>
      <c r="U999" s="141"/>
      <c r="V999" s="104"/>
      <c r="W999" s="141"/>
      <c r="X999" s="141"/>
      <c r="Y999" s="104"/>
      <c r="Z999" s="141"/>
      <c r="AA999" s="141"/>
      <c r="AB999" s="102"/>
      <c r="AC999" s="141"/>
      <c r="AD999" s="141"/>
      <c r="AE999" s="145"/>
      <c r="AF999" s="140"/>
      <c r="AG999" s="140"/>
      <c r="BI999" s="143"/>
      <c r="BJ999" s="139"/>
      <c r="BK999" s="143"/>
      <c r="BL999" s="122"/>
      <c r="BM999" s="141"/>
      <c r="BN999" s="156"/>
      <c r="BO999" s="139"/>
      <c r="BP999" s="141"/>
      <c r="BQ999" s="153"/>
      <c r="CS999" s="147"/>
      <c r="CT999" s="105"/>
      <c r="CU999" s="139"/>
      <c r="CV999" s="139"/>
      <c r="CY999" s="145"/>
      <c r="CZ999" s="140"/>
      <c r="DA999" s="151"/>
      <c r="DB999" s="164"/>
      <c r="DC999" s="151"/>
      <c r="DZ999" s="211"/>
      <c r="EA999" s="138"/>
    </row>
    <row r="1000" spans="1:131" x14ac:dyDescent="0.3">
      <c r="A1000" s="145"/>
      <c r="B1000" s="145"/>
      <c r="C1000" s="183"/>
      <c r="D1000" s="145"/>
      <c r="E1000" s="145"/>
      <c r="F1000" s="145"/>
      <c r="G1000" s="98"/>
      <c r="H1000" s="104"/>
      <c r="I1000" s="145"/>
      <c r="J1000" s="98"/>
      <c r="K1000" s="98"/>
      <c r="L1000" s="145"/>
      <c r="M1000" s="145"/>
      <c r="N1000" s="145"/>
      <c r="O1000" s="122"/>
      <c r="P1000" s="104"/>
      <c r="Q1000" s="150"/>
      <c r="R1000" s="141"/>
      <c r="S1000" s="104"/>
      <c r="T1000" s="141"/>
      <c r="U1000" s="141"/>
      <c r="V1000" s="104"/>
      <c r="W1000" s="141"/>
      <c r="X1000" s="141"/>
      <c r="Y1000" s="104"/>
      <c r="Z1000" s="141"/>
      <c r="AA1000" s="141"/>
      <c r="AB1000" s="102"/>
      <c r="AC1000" s="141"/>
      <c r="AD1000" s="141"/>
      <c r="AE1000" s="145"/>
      <c r="AF1000" s="140"/>
      <c r="AG1000" s="140"/>
      <c r="BI1000" s="143"/>
      <c r="BJ1000" s="139"/>
      <c r="BK1000" s="143"/>
      <c r="BL1000" s="122"/>
      <c r="BM1000" s="141"/>
      <c r="BN1000" s="156"/>
      <c r="BO1000" s="139"/>
      <c r="BP1000" s="141"/>
      <c r="BQ1000" s="153"/>
      <c r="CS1000" s="147"/>
      <c r="CT1000" s="148"/>
      <c r="CU1000" s="139"/>
      <c r="CV1000" s="139"/>
      <c r="CY1000" s="143"/>
      <c r="CZ1000" s="143"/>
      <c r="DA1000" s="151"/>
      <c r="DB1000" s="164"/>
      <c r="DC1000" s="151"/>
      <c r="DZ1000" s="211"/>
      <c r="EA1000" s="139"/>
    </row>
    <row r="1001" spans="1:131" x14ac:dyDescent="0.3">
      <c r="A1001" s="145"/>
      <c r="B1001" s="145"/>
      <c r="C1001" s="183"/>
      <c r="D1001" s="145"/>
      <c r="E1001" s="145"/>
      <c r="F1001" s="145"/>
      <c r="G1001" s="98"/>
      <c r="H1001" s="104"/>
      <c r="I1001" s="145"/>
      <c r="J1001" s="98"/>
      <c r="K1001" s="98"/>
      <c r="L1001" s="145"/>
      <c r="M1001" s="145"/>
      <c r="N1001" s="145"/>
      <c r="O1001" s="122"/>
      <c r="P1001" s="104"/>
      <c r="Q1001" s="150"/>
      <c r="R1001" s="141"/>
      <c r="S1001" s="104"/>
      <c r="T1001" s="141"/>
      <c r="U1001" s="141"/>
      <c r="V1001" s="104"/>
      <c r="W1001" s="141"/>
      <c r="X1001" s="141"/>
      <c r="Y1001" s="104"/>
      <c r="Z1001" s="141"/>
      <c r="AA1001" s="141"/>
      <c r="AB1001" s="102"/>
      <c r="AC1001" s="141"/>
      <c r="AD1001" s="141"/>
      <c r="AE1001" s="145"/>
      <c r="AF1001" s="140"/>
      <c r="AG1001" s="140"/>
      <c r="BI1001" s="143"/>
      <c r="BJ1001" s="139"/>
      <c r="BK1001" s="143"/>
      <c r="BL1001" s="122"/>
      <c r="BM1001" s="141"/>
      <c r="BN1001" s="156"/>
      <c r="BO1001" s="139"/>
      <c r="BP1001" s="141"/>
      <c r="BQ1001" s="153"/>
      <c r="CS1001" s="147"/>
      <c r="CT1001" s="149"/>
      <c r="CU1001" s="139"/>
      <c r="CV1001" s="139"/>
      <c r="CY1001" s="143"/>
      <c r="CZ1001" s="143"/>
      <c r="DA1001" s="151"/>
      <c r="DB1001" s="164"/>
      <c r="DC1001" s="151"/>
      <c r="DZ1001" s="211"/>
      <c r="EA1001" s="139"/>
    </row>
    <row r="1002" spans="1:131" x14ac:dyDescent="0.3">
      <c r="A1002" s="145"/>
      <c r="B1002" s="145"/>
      <c r="C1002" s="183"/>
      <c r="D1002" s="107"/>
      <c r="E1002" s="145"/>
      <c r="F1002" s="145"/>
      <c r="G1002" s="98"/>
      <c r="H1002" s="104"/>
      <c r="I1002" s="145"/>
      <c r="J1002" s="98"/>
      <c r="K1002" s="98"/>
      <c r="L1002" s="145"/>
      <c r="M1002" s="145"/>
      <c r="N1002" s="145"/>
      <c r="O1002" s="122"/>
      <c r="P1002" s="104"/>
      <c r="Q1002" s="150"/>
      <c r="R1002" s="141"/>
      <c r="S1002" s="104"/>
      <c r="T1002" s="141"/>
      <c r="U1002" s="141"/>
      <c r="V1002" s="104"/>
      <c r="W1002" s="141"/>
      <c r="X1002" s="141"/>
      <c r="Y1002" s="104"/>
      <c r="Z1002" s="141"/>
      <c r="AA1002" s="141"/>
      <c r="AB1002" s="102"/>
      <c r="AC1002" s="141"/>
      <c r="AD1002" s="141"/>
      <c r="AE1002" s="145"/>
      <c r="AF1002" s="140"/>
      <c r="AG1002" s="140"/>
      <c r="BI1002" s="143"/>
      <c r="BJ1002" s="139"/>
      <c r="BK1002" s="143"/>
      <c r="BL1002" s="122"/>
      <c r="BM1002" s="141"/>
      <c r="BN1002" s="156"/>
      <c r="BO1002" s="139"/>
      <c r="BP1002" s="141"/>
      <c r="BQ1002" s="153"/>
      <c r="CS1002" s="147"/>
      <c r="CT1002" s="149"/>
      <c r="CU1002" s="139"/>
      <c r="CV1002" s="139"/>
      <c r="CY1002" s="143"/>
      <c r="CZ1002" s="143"/>
      <c r="DA1002" s="151"/>
      <c r="DB1002" s="164"/>
      <c r="DC1002" s="151"/>
      <c r="DZ1002" s="211"/>
      <c r="EA1002" s="139"/>
    </row>
    <row r="1003" spans="1:131" x14ac:dyDescent="0.3">
      <c r="A1003" s="145"/>
      <c r="B1003" s="145"/>
      <c r="C1003" s="181"/>
      <c r="D1003" s="145"/>
      <c r="E1003" s="145"/>
      <c r="F1003" s="145"/>
      <c r="G1003" s="98"/>
      <c r="H1003" s="104"/>
      <c r="I1003" s="145"/>
      <c r="J1003" s="98"/>
      <c r="K1003" s="98"/>
      <c r="L1003" s="145"/>
      <c r="M1003" s="145"/>
      <c r="N1003" s="145"/>
      <c r="O1003" s="122"/>
      <c r="P1003" s="104"/>
      <c r="Q1003" s="150"/>
      <c r="R1003" s="141"/>
      <c r="S1003" s="104"/>
      <c r="T1003" s="141"/>
      <c r="U1003" s="141"/>
      <c r="V1003" s="104"/>
      <c r="W1003" s="141"/>
      <c r="X1003" s="141"/>
      <c r="Y1003" s="104"/>
      <c r="Z1003" s="141"/>
      <c r="AA1003" s="141"/>
      <c r="AB1003" s="102"/>
      <c r="AC1003" s="141"/>
      <c r="AD1003" s="141"/>
      <c r="AE1003" s="145"/>
      <c r="AF1003" s="140"/>
      <c r="AG1003" s="140"/>
      <c r="BI1003" s="143"/>
      <c r="BJ1003" s="139"/>
      <c r="BK1003" s="143"/>
      <c r="BL1003" s="122"/>
      <c r="BM1003" s="141"/>
      <c r="BN1003" s="156"/>
      <c r="BO1003" s="139"/>
      <c r="BP1003" s="141"/>
      <c r="BQ1003" s="153"/>
      <c r="CS1003" s="147"/>
      <c r="CT1003" s="148"/>
      <c r="CU1003" s="139"/>
      <c r="CV1003" s="139"/>
      <c r="CY1003" s="143"/>
      <c r="CZ1003" s="143"/>
      <c r="DA1003" s="151"/>
      <c r="DB1003" s="164"/>
      <c r="DC1003" s="151"/>
      <c r="DZ1003" s="211"/>
      <c r="EA1003" s="139"/>
    </row>
    <row r="1004" spans="1:131" x14ac:dyDescent="0.3">
      <c r="A1004" s="145"/>
      <c r="B1004" s="145"/>
      <c r="C1004" s="181"/>
      <c r="D1004" s="145"/>
      <c r="E1004" s="145"/>
      <c r="F1004" s="145"/>
      <c r="G1004" s="98"/>
      <c r="H1004" s="104"/>
      <c r="I1004" s="145"/>
      <c r="J1004" s="98"/>
      <c r="K1004" s="98"/>
      <c r="L1004" s="145"/>
      <c r="M1004" s="145"/>
      <c r="N1004" s="145"/>
      <c r="O1004" s="122"/>
      <c r="P1004" s="104"/>
      <c r="Q1004" s="150"/>
      <c r="R1004" s="141"/>
      <c r="S1004" s="104"/>
      <c r="T1004" s="141"/>
      <c r="U1004" s="141"/>
      <c r="V1004" s="104"/>
      <c r="W1004" s="141"/>
      <c r="X1004" s="141"/>
      <c r="Y1004" s="104"/>
      <c r="Z1004" s="141"/>
      <c r="AA1004" s="141"/>
      <c r="AB1004" s="102"/>
      <c r="AC1004" s="141"/>
      <c r="AD1004" s="141"/>
      <c r="AE1004" s="145"/>
      <c r="AF1004" s="140"/>
      <c r="AG1004" s="140"/>
      <c r="BI1004" s="143"/>
      <c r="BJ1004" s="139"/>
      <c r="BK1004" s="143"/>
      <c r="BL1004" s="122"/>
      <c r="BM1004" s="141"/>
      <c r="BN1004" s="156"/>
      <c r="BO1004" s="139"/>
      <c r="BP1004" s="141"/>
      <c r="BQ1004" s="153"/>
      <c r="CS1004" s="239"/>
      <c r="CT1004" s="99"/>
      <c r="CU1004" s="139"/>
      <c r="CV1004" s="139"/>
      <c r="CY1004" s="143"/>
      <c r="CZ1004" s="143"/>
      <c r="DA1004" s="151"/>
      <c r="DB1004" s="164"/>
      <c r="DC1004" s="151"/>
      <c r="DZ1004" s="211"/>
      <c r="EA1004" s="139"/>
    </row>
    <row r="1005" spans="1:131" x14ac:dyDescent="0.3">
      <c r="A1005" s="145"/>
      <c r="B1005" s="145"/>
      <c r="C1005" s="181"/>
      <c r="D1005" s="145"/>
      <c r="E1005" s="145"/>
      <c r="F1005" s="145"/>
      <c r="G1005" s="98"/>
      <c r="H1005" s="104"/>
      <c r="I1005" s="145"/>
      <c r="J1005" s="98"/>
      <c r="K1005" s="98"/>
      <c r="L1005" s="145"/>
      <c r="M1005" s="145"/>
      <c r="N1005" s="145"/>
      <c r="O1005" s="122"/>
      <c r="P1005" s="104"/>
      <c r="Q1005" s="150"/>
      <c r="R1005" s="141"/>
      <c r="S1005" s="104"/>
      <c r="T1005" s="141"/>
      <c r="U1005" s="141"/>
      <c r="V1005" s="104"/>
      <c r="W1005" s="141"/>
      <c r="X1005" s="141"/>
      <c r="Y1005" s="104"/>
      <c r="Z1005" s="141"/>
      <c r="AA1005" s="141"/>
      <c r="AB1005" s="102"/>
      <c r="AC1005" s="141"/>
      <c r="AD1005" s="141"/>
      <c r="AE1005" s="145"/>
      <c r="AF1005" s="140"/>
      <c r="AG1005" s="140"/>
      <c r="BI1005" s="143"/>
      <c r="BJ1005" s="139"/>
      <c r="BK1005" s="143"/>
      <c r="BL1005" s="122"/>
      <c r="BM1005" s="141"/>
      <c r="BN1005" s="156"/>
      <c r="BO1005" s="139"/>
      <c r="BP1005" s="141"/>
      <c r="BQ1005" s="153"/>
      <c r="CS1005" s="147"/>
      <c r="CT1005" s="148"/>
      <c r="CU1005" s="139"/>
      <c r="CV1005" s="139"/>
      <c r="CY1005" s="145"/>
      <c r="CZ1005" s="140"/>
      <c r="DA1005" s="151"/>
      <c r="DB1005" s="164"/>
      <c r="DC1005" s="151"/>
      <c r="DZ1005" s="211"/>
      <c r="EA1005" s="139"/>
    </row>
    <row r="1006" spans="1:131" x14ac:dyDescent="0.3">
      <c r="A1006" s="145"/>
      <c r="B1006" s="145"/>
      <c r="C1006" s="181"/>
      <c r="D1006" s="145"/>
      <c r="E1006" s="145"/>
      <c r="F1006" s="145"/>
      <c r="G1006" s="98"/>
      <c r="H1006" s="104"/>
      <c r="I1006" s="145"/>
      <c r="J1006" s="98"/>
      <c r="K1006" s="98"/>
      <c r="L1006" s="145"/>
      <c r="M1006" s="145"/>
      <c r="N1006" s="145"/>
      <c r="O1006" s="122"/>
      <c r="P1006" s="104"/>
      <c r="Q1006" s="150"/>
      <c r="R1006" s="141"/>
      <c r="S1006" s="104"/>
      <c r="T1006" s="141"/>
      <c r="U1006" s="141"/>
      <c r="V1006" s="104"/>
      <c r="W1006" s="141"/>
      <c r="X1006" s="141"/>
      <c r="Y1006" s="104"/>
      <c r="Z1006" s="141"/>
      <c r="AA1006" s="141"/>
      <c r="AB1006" s="102"/>
      <c r="AC1006" s="141"/>
      <c r="AD1006" s="141"/>
      <c r="AE1006" s="145"/>
      <c r="AF1006" s="140"/>
      <c r="AG1006" s="140"/>
      <c r="BI1006" s="143"/>
      <c r="BJ1006" s="139"/>
      <c r="BK1006" s="143"/>
      <c r="BL1006" s="122"/>
      <c r="BM1006" s="141"/>
      <c r="BN1006" s="156"/>
      <c r="BO1006" s="139"/>
      <c r="BP1006" s="141"/>
      <c r="BQ1006" s="153"/>
      <c r="CS1006" s="147"/>
      <c r="CT1006" s="99"/>
      <c r="CU1006" s="139"/>
      <c r="CV1006" s="139"/>
      <c r="CY1006" s="143"/>
      <c r="CZ1006" s="143"/>
      <c r="DA1006" s="151"/>
      <c r="DB1006" s="164"/>
      <c r="DC1006" s="151"/>
      <c r="DZ1006" s="211"/>
      <c r="EA1006" s="139"/>
    </row>
    <row r="1007" spans="1:131" x14ac:dyDescent="0.3">
      <c r="A1007" s="145"/>
      <c r="B1007" s="145"/>
      <c r="C1007" s="181"/>
      <c r="D1007" s="145"/>
      <c r="E1007" s="145"/>
      <c r="F1007" s="145"/>
      <c r="G1007" s="98"/>
      <c r="H1007" s="104"/>
      <c r="I1007" s="145"/>
      <c r="J1007" s="98"/>
      <c r="K1007" s="98"/>
      <c r="L1007" s="145"/>
      <c r="M1007" s="145"/>
      <c r="N1007" s="145"/>
      <c r="O1007" s="122"/>
      <c r="P1007" s="104"/>
      <c r="Q1007" s="150"/>
      <c r="R1007" s="141"/>
      <c r="S1007" s="104"/>
      <c r="T1007" s="141"/>
      <c r="U1007" s="141"/>
      <c r="V1007" s="104"/>
      <c r="W1007" s="141"/>
      <c r="X1007" s="141"/>
      <c r="Y1007" s="104"/>
      <c r="Z1007" s="141"/>
      <c r="AA1007" s="141"/>
      <c r="AB1007" s="102"/>
      <c r="AC1007" s="141"/>
      <c r="AD1007" s="141"/>
      <c r="AE1007" s="145"/>
      <c r="AF1007" s="140"/>
      <c r="AG1007" s="140"/>
      <c r="BI1007" s="143"/>
      <c r="BJ1007" s="139"/>
      <c r="BK1007" s="143"/>
      <c r="BL1007" s="122"/>
      <c r="BM1007" s="141"/>
      <c r="BN1007" s="156"/>
      <c r="BO1007" s="139"/>
      <c r="BP1007" s="141"/>
      <c r="BQ1007" s="153"/>
      <c r="CS1007" s="147"/>
      <c r="CT1007" s="149"/>
      <c r="CU1007" s="139"/>
      <c r="CV1007" s="139"/>
      <c r="CY1007" s="143"/>
      <c r="CZ1007" s="143"/>
      <c r="DA1007" s="151"/>
      <c r="DB1007" s="164"/>
      <c r="DC1007" s="151"/>
      <c r="DZ1007" s="211"/>
      <c r="EA1007" s="139"/>
    </row>
    <row r="1008" spans="1:131" x14ac:dyDescent="0.3">
      <c r="A1008" s="145"/>
      <c r="B1008" s="145"/>
      <c r="C1008" s="181"/>
      <c r="D1008" s="145"/>
      <c r="E1008" s="145"/>
      <c r="F1008" s="145"/>
      <c r="G1008" s="98"/>
      <c r="H1008" s="104"/>
      <c r="I1008" s="145"/>
      <c r="J1008" s="98"/>
      <c r="K1008" s="98"/>
      <c r="L1008" s="145"/>
      <c r="M1008" s="145"/>
      <c r="N1008" s="145"/>
      <c r="O1008" s="122"/>
      <c r="P1008" s="104"/>
      <c r="Q1008" s="150"/>
      <c r="R1008" s="141"/>
      <c r="S1008" s="104"/>
      <c r="T1008" s="141"/>
      <c r="U1008" s="141"/>
      <c r="V1008" s="104"/>
      <c r="W1008" s="141"/>
      <c r="X1008" s="141"/>
      <c r="Y1008" s="104"/>
      <c r="Z1008" s="141"/>
      <c r="AA1008" s="141"/>
      <c r="AB1008" s="102"/>
      <c r="AC1008" s="141"/>
      <c r="AD1008" s="141"/>
      <c r="AE1008" s="145"/>
      <c r="AF1008" s="140"/>
      <c r="AG1008" s="140"/>
      <c r="BI1008" s="143"/>
      <c r="BJ1008" s="139"/>
      <c r="BK1008" s="143"/>
      <c r="BL1008" s="122"/>
      <c r="BM1008" s="141"/>
      <c r="BN1008" s="156"/>
      <c r="BO1008" s="139"/>
      <c r="BP1008" s="141"/>
      <c r="BQ1008" s="153"/>
      <c r="CS1008" s="147"/>
      <c r="CT1008" s="148"/>
      <c r="CU1008" s="139"/>
      <c r="CV1008" s="139"/>
      <c r="CY1008" s="143"/>
      <c r="CZ1008" s="143"/>
      <c r="DA1008" s="151"/>
      <c r="DB1008" s="164"/>
      <c r="DC1008" s="151"/>
      <c r="DZ1008" s="211"/>
      <c r="EA1008" s="139"/>
    </row>
    <row r="1009" spans="1:131" x14ac:dyDescent="0.3">
      <c r="A1009" s="145"/>
      <c r="B1009" s="145"/>
      <c r="C1009" s="181"/>
      <c r="D1009" s="145"/>
      <c r="E1009" s="145"/>
      <c r="F1009" s="145"/>
      <c r="G1009" s="98"/>
      <c r="H1009" s="104"/>
      <c r="I1009" s="145"/>
      <c r="J1009" s="98"/>
      <c r="K1009" s="98"/>
      <c r="L1009" s="145"/>
      <c r="M1009" s="145"/>
      <c r="N1009" s="145"/>
      <c r="O1009" s="122"/>
      <c r="P1009" s="104"/>
      <c r="Q1009" s="150"/>
      <c r="R1009" s="141"/>
      <c r="S1009" s="104"/>
      <c r="T1009" s="141"/>
      <c r="U1009" s="141"/>
      <c r="V1009" s="104"/>
      <c r="W1009" s="141"/>
      <c r="X1009" s="141"/>
      <c r="Y1009" s="104"/>
      <c r="Z1009" s="141"/>
      <c r="AA1009" s="141"/>
      <c r="AB1009" s="102"/>
      <c r="AC1009" s="141"/>
      <c r="AD1009" s="141"/>
      <c r="AE1009" s="145"/>
      <c r="AF1009" s="140"/>
      <c r="AG1009" s="140"/>
      <c r="BI1009" s="143"/>
      <c r="BJ1009" s="139"/>
      <c r="BK1009" s="143"/>
      <c r="BL1009" s="122"/>
      <c r="BM1009" s="141"/>
      <c r="BN1009" s="156"/>
      <c r="BO1009" s="139"/>
      <c r="BP1009" s="141"/>
      <c r="BQ1009" s="153"/>
      <c r="CS1009" s="147"/>
      <c r="CT1009" s="240"/>
      <c r="CU1009" s="139"/>
      <c r="CV1009" s="139"/>
      <c r="CY1009" s="170"/>
      <c r="CZ1009" s="140"/>
      <c r="DA1009" s="151"/>
      <c r="DB1009" s="164"/>
      <c r="DC1009" s="151"/>
      <c r="DZ1009" s="211"/>
      <c r="EA1009" s="139"/>
    </row>
    <row r="1010" spans="1:131" x14ac:dyDescent="0.3">
      <c r="A1010" s="145"/>
      <c r="B1010" s="145"/>
      <c r="C1010" s="181"/>
      <c r="D1010" s="145"/>
      <c r="E1010" s="145"/>
      <c r="F1010" s="145"/>
      <c r="G1010" s="98"/>
      <c r="H1010" s="104"/>
      <c r="I1010" s="145"/>
      <c r="J1010" s="98"/>
      <c r="K1010" s="98"/>
      <c r="L1010" s="145"/>
      <c r="M1010" s="145"/>
      <c r="N1010" s="145"/>
      <c r="O1010" s="122"/>
      <c r="P1010" s="104"/>
      <c r="Q1010" s="150"/>
      <c r="R1010" s="141"/>
      <c r="S1010" s="104"/>
      <c r="T1010" s="141"/>
      <c r="U1010" s="141"/>
      <c r="V1010" s="104"/>
      <c r="W1010" s="141"/>
      <c r="X1010" s="141"/>
      <c r="Y1010" s="104"/>
      <c r="Z1010" s="141"/>
      <c r="AA1010" s="141"/>
      <c r="AB1010" s="102"/>
      <c r="AC1010" s="141"/>
      <c r="AD1010" s="141"/>
      <c r="AE1010" s="145"/>
      <c r="AF1010" s="140"/>
      <c r="AG1010" s="140"/>
      <c r="BI1010" s="143"/>
      <c r="BJ1010" s="139"/>
      <c r="BK1010" s="143"/>
      <c r="BL1010" s="122"/>
      <c r="BM1010" s="141"/>
      <c r="BN1010" s="156"/>
      <c r="BO1010" s="139"/>
      <c r="BP1010" s="141"/>
      <c r="BQ1010" s="153"/>
      <c r="CS1010" s="147"/>
      <c r="CT1010" s="148"/>
      <c r="CU1010" s="139"/>
      <c r="CV1010" s="139"/>
      <c r="CY1010" s="143"/>
      <c r="CZ1010" s="143"/>
      <c r="DA1010" s="151"/>
      <c r="DB1010" s="164"/>
      <c r="DC1010" s="151"/>
      <c r="DZ1010" s="211"/>
      <c r="EA1010" s="139"/>
    </row>
    <row r="1011" spans="1:131" x14ac:dyDescent="0.3">
      <c r="A1011" s="145"/>
      <c r="B1011" s="145"/>
      <c r="C1011" s="181"/>
      <c r="D1011" s="145"/>
      <c r="E1011" s="145"/>
      <c r="F1011" s="145"/>
      <c r="G1011" s="98"/>
      <c r="H1011" s="104"/>
      <c r="I1011" s="145"/>
      <c r="J1011" s="98"/>
      <c r="K1011" s="98"/>
      <c r="L1011" s="145"/>
      <c r="M1011" s="145"/>
      <c r="N1011" s="145"/>
      <c r="O1011" s="122"/>
      <c r="P1011" s="104"/>
      <c r="Q1011" s="150"/>
      <c r="R1011" s="141"/>
      <c r="S1011" s="104"/>
      <c r="T1011" s="141"/>
      <c r="U1011" s="141"/>
      <c r="V1011" s="104"/>
      <c r="W1011" s="141"/>
      <c r="X1011" s="141"/>
      <c r="Y1011" s="104"/>
      <c r="Z1011" s="141"/>
      <c r="AA1011" s="141"/>
      <c r="AB1011" s="102"/>
      <c r="AC1011" s="141"/>
      <c r="AD1011" s="141"/>
      <c r="AE1011" s="145"/>
      <c r="AF1011" s="140"/>
      <c r="AG1011" s="140"/>
      <c r="BI1011" s="143"/>
      <c r="BJ1011" s="139"/>
      <c r="BK1011" s="143"/>
      <c r="BL1011" s="122"/>
      <c r="BM1011" s="141"/>
      <c r="BN1011" s="156"/>
      <c r="BO1011" s="139"/>
      <c r="BP1011" s="141"/>
      <c r="BQ1011" s="153"/>
      <c r="CS1011" s="147"/>
      <c r="CT1011" s="148"/>
      <c r="CU1011" s="139"/>
      <c r="CV1011" s="139"/>
      <c r="CY1011" s="143"/>
      <c r="CZ1011" s="143"/>
      <c r="DA1011" s="151"/>
      <c r="DB1011" s="164"/>
      <c r="DC1011" s="151"/>
      <c r="DZ1011" s="211"/>
      <c r="EA1011" s="139"/>
    </row>
    <row r="1012" spans="1:131" x14ac:dyDescent="0.3">
      <c r="A1012" s="107"/>
      <c r="B1012" s="145"/>
      <c r="C1012" s="181"/>
      <c r="D1012" s="145"/>
      <c r="E1012" s="145"/>
      <c r="F1012" s="145"/>
      <c r="G1012" s="98"/>
      <c r="H1012" s="104"/>
      <c r="I1012" s="145"/>
      <c r="J1012" s="98"/>
      <c r="K1012" s="98"/>
      <c r="L1012" s="145"/>
      <c r="M1012" s="145"/>
      <c r="N1012" s="145"/>
      <c r="O1012" s="122"/>
      <c r="P1012" s="104"/>
      <c r="Q1012" s="150"/>
      <c r="R1012" s="141"/>
      <c r="S1012" s="104"/>
      <c r="T1012" s="141"/>
      <c r="U1012" s="141"/>
      <c r="V1012" s="104"/>
      <c r="W1012" s="141"/>
      <c r="X1012" s="141"/>
      <c r="Y1012" s="104"/>
      <c r="Z1012" s="141"/>
      <c r="AA1012" s="141"/>
      <c r="AB1012" s="102"/>
      <c r="AC1012" s="141"/>
      <c r="AD1012" s="141"/>
      <c r="AE1012" s="145"/>
      <c r="AF1012" s="140"/>
      <c r="AG1012" s="140"/>
      <c r="BI1012" s="143"/>
      <c r="BJ1012" s="139"/>
      <c r="BK1012" s="143"/>
      <c r="BL1012" s="122"/>
      <c r="BM1012" s="141"/>
      <c r="BN1012" s="156"/>
      <c r="BO1012" s="139"/>
      <c r="BP1012" s="141"/>
      <c r="BQ1012" s="153"/>
      <c r="CS1012" s="147"/>
      <c r="CT1012" s="148"/>
      <c r="CU1012" s="139"/>
      <c r="CV1012" s="139"/>
      <c r="CY1012" s="143"/>
      <c r="CZ1012" s="143"/>
      <c r="DA1012" s="151"/>
      <c r="DB1012" s="164"/>
      <c r="DC1012" s="151"/>
      <c r="DZ1012" s="211"/>
      <c r="EA1012" s="139"/>
    </row>
    <row r="1013" spans="1:131" x14ac:dyDescent="0.3">
      <c r="A1013" s="145"/>
      <c r="B1013" s="145"/>
      <c r="C1013" s="181"/>
      <c r="D1013" s="145"/>
      <c r="E1013" s="145"/>
      <c r="F1013" s="145"/>
      <c r="G1013" s="98"/>
      <c r="H1013" s="104"/>
      <c r="I1013" s="145"/>
      <c r="J1013" s="98"/>
      <c r="K1013" s="98"/>
      <c r="L1013" s="145"/>
      <c r="M1013" s="145"/>
      <c r="N1013" s="145"/>
      <c r="O1013" s="122"/>
      <c r="P1013" s="104"/>
      <c r="Q1013" s="150"/>
      <c r="R1013" s="141"/>
      <c r="S1013" s="104"/>
      <c r="T1013" s="141"/>
      <c r="U1013" s="141"/>
      <c r="V1013" s="104"/>
      <c r="W1013" s="141"/>
      <c r="X1013" s="141"/>
      <c r="Y1013" s="104"/>
      <c r="Z1013" s="141"/>
      <c r="AA1013" s="141"/>
      <c r="AB1013" s="102"/>
      <c r="AC1013" s="141"/>
      <c r="AD1013" s="141"/>
      <c r="AE1013" s="145"/>
      <c r="AF1013" s="140"/>
      <c r="AG1013" s="140"/>
      <c r="BI1013" s="143"/>
      <c r="BJ1013" s="139"/>
      <c r="BK1013" s="143"/>
      <c r="BL1013" s="122"/>
      <c r="BM1013" s="141"/>
      <c r="BN1013" s="156"/>
      <c r="BO1013" s="139"/>
      <c r="BP1013" s="141"/>
      <c r="BQ1013" s="153"/>
      <c r="CS1013" s="147"/>
      <c r="CT1013" s="149"/>
      <c r="CU1013" s="139"/>
      <c r="CV1013" s="139"/>
      <c r="CY1013" s="143"/>
      <c r="CZ1013" s="143"/>
      <c r="DA1013" s="151"/>
      <c r="DB1013" s="164"/>
      <c r="DC1013" s="151"/>
      <c r="DZ1013" s="211"/>
      <c r="EA1013" s="139"/>
    </row>
    <row r="1014" spans="1:131" x14ac:dyDescent="0.3">
      <c r="A1014" s="145"/>
      <c r="B1014" s="145"/>
      <c r="C1014" s="181"/>
      <c r="D1014" s="145"/>
      <c r="E1014" s="145"/>
      <c r="F1014" s="145"/>
      <c r="G1014" s="98"/>
      <c r="H1014" s="104"/>
      <c r="I1014" s="145"/>
      <c r="J1014" s="98"/>
      <c r="K1014" s="98"/>
      <c r="L1014" s="145"/>
      <c r="M1014" s="145"/>
      <c r="N1014" s="145"/>
      <c r="O1014" s="122"/>
      <c r="P1014" s="104"/>
      <c r="Q1014" s="150"/>
      <c r="R1014" s="141"/>
      <c r="S1014" s="104"/>
      <c r="T1014" s="141"/>
      <c r="U1014" s="141"/>
      <c r="V1014" s="104"/>
      <c r="W1014" s="141"/>
      <c r="X1014" s="141"/>
      <c r="Y1014" s="104"/>
      <c r="Z1014" s="141"/>
      <c r="AA1014" s="141"/>
      <c r="AB1014" s="102"/>
      <c r="AC1014" s="141"/>
      <c r="AD1014" s="141"/>
      <c r="AE1014" s="145"/>
      <c r="AF1014" s="140"/>
      <c r="AG1014" s="140"/>
      <c r="BI1014" s="143"/>
      <c r="BJ1014" s="139"/>
      <c r="BK1014" s="143"/>
      <c r="BL1014" s="122"/>
      <c r="BM1014" s="141"/>
      <c r="BN1014" s="156"/>
      <c r="BO1014" s="139"/>
      <c r="BP1014" s="141"/>
      <c r="BQ1014" s="153"/>
      <c r="CS1014" s="147"/>
      <c r="CT1014" s="148"/>
      <c r="CU1014" s="139"/>
      <c r="CV1014" s="139"/>
      <c r="CY1014" s="143"/>
      <c r="CZ1014" s="143"/>
      <c r="DA1014" s="151"/>
      <c r="DB1014" s="164"/>
      <c r="DC1014" s="151"/>
      <c r="DZ1014" s="211"/>
      <c r="EA1014" s="139"/>
    </row>
    <row r="1015" spans="1:131" x14ac:dyDescent="0.3">
      <c r="A1015" s="145"/>
      <c r="B1015" s="145"/>
      <c r="C1015" s="181"/>
      <c r="D1015" s="145"/>
      <c r="E1015" s="145"/>
      <c r="F1015" s="145"/>
      <c r="G1015" s="98"/>
      <c r="H1015" s="104"/>
      <c r="I1015" s="145"/>
      <c r="J1015" s="98"/>
      <c r="K1015" s="98"/>
      <c r="L1015" s="145"/>
      <c r="M1015" s="145"/>
      <c r="N1015" s="145"/>
      <c r="O1015" s="122"/>
      <c r="P1015" s="104"/>
      <c r="Q1015" s="150"/>
      <c r="R1015" s="141"/>
      <c r="S1015" s="104"/>
      <c r="T1015" s="141"/>
      <c r="U1015" s="141"/>
      <c r="V1015" s="104"/>
      <c r="W1015" s="141"/>
      <c r="X1015" s="141"/>
      <c r="Y1015" s="104"/>
      <c r="Z1015" s="141"/>
      <c r="AA1015" s="141"/>
      <c r="AB1015" s="102"/>
      <c r="AC1015" s="141"/>
      <c r="AD1015" s="141"/>
      <c r="AE1015" s="145"/>
      <c r="AF1015" s="140"/>
      <c r="AG1015" s="140"/>
      <c r="BI1015" s="143"/>
      <c r="BJ1015" s="139"/>
      <c r="BK1015" s="143"/>
      <c r="BL1015" s="122"/>
      <c r="BM1015" s="141"/>
      <c r="BN1015" s="156"/>
      <c r="BO1015" s="139"/>
      <c r="BP1015" s="141"/>
      <c r="BQ1015" s="153"/>
      <c r="CS1015" s="147"/>
      <c r="CT1015" s="149"/>
      <c r="CU1015" s="139"/>
      <c r="CV1015" s="139"/>
      <c r="CY1015" s="143"/>
      <c r="CZ1015" s="143"/>
      <c r="DA1015" s="151"/>
      <c r="DB1015" s="164"/>
      <c r="DC1015" s="151"/>
      <c r="DZ1015" s="211"/>
      <c r="EA1015" s="139"/>
    </row>
    <row r="1016" spans="1:131" x14ac:dyDescent="0.3">
      <c r="A1016" s="145"/>
      <c r="B1016" s="145"/>
      <c r="C1016" s="181"/>
      <c r="D1016" s="107"/>
      <c r="E1016" s="145"/>
      <c r="F1016" s="145"/>
      <c r="G1016" s="98"/>
      <c r="H1016" s="104"/>
      <c r="I1016" s="145"/>
      <c r="J1016" s="98"/>
      <c r="K1016" s="98"/>
      <c r="L1016" s="145"/>
      <c r="M1016" s="145"/>
      <c r="N1016" s="145"/>
      <c r="O1016" s="122"/>
      <c r="P1016" s="104"/>
      <c r="Q1016" s="150"/>
      <c r="R1016" s="141"/>
      <c r="S1016" s="104"/>
      <c r="T1016" s="141"/>
      <c r="U1016" s="141"/>
      <c r="V1016" s="104"/>
      <c r="W1016" s="141"/>
      <c r="X1016" s="141"/>
      <c r="Y1016" s="104"/>
      <c r="Z1016" s="141"/>
      <c r="AA1016" s="141"/>
      <c r="AB1016" s="102"/>
      <c r="AC1016" s="141"/>
      <c r="AD1016" s="141"/>
      <c r="AE1016" s="145"/>
      <c r="AF1016" s="140"/>
      <c r="AG1016" s="140"/>
      <c r="BI1016" s="143"/>
      <c r="BJ1016" s="139"/>
      <c r="BK1016" s="143"/>
      <c r="BL1016" s="122"/>
      <c r="BM1016" s="141"/>
      <c r="BN1016" s="156"/>
      <c r="BO1016" s="139"/>
      <c r="BP1016" s="141"/>
      <c r="BQ1016" s="153"/>
      <c r="CS1016" s="147"/>
      <c r="CT1016" s="149"/>
      <c r="CU1016" s="139"/>
      <c r="CV1016" s="139"/>
      <c r="CY1016" s="143"/>
      <c r="CZ1016" s="143"/>
      <c r="DA1016" s="151"/>
      <c r="DB1016" s="164"/>
      <c r="DC1016" s="151"/>
      <c r="DZ1016" s="211"/>
      <c r="EA1016" s="139"/>
    </row>
    <row r="1017" spans="1:131" x14ac:dyDescent="0.3">
      <c r="A1017" s="145"/>
      <c r="B1017" s="145"/>
      <c r="C1017" s="181"/>
      <c r="D1017" s="145"/>
      <c r="E1017" s="145"/>
      <c r="F1017" s="145"/>
      <c r="G1017" s="98"/>
      <c r="H1017" s="104"/>
      <c r="I1017" s="145"/>
      <c r="J1017" s="98"/>
      <c r="K1017" s="98"/>
      <c r="L1017" s="145"/>
      <c r="M1017" s="145"/>
      <c r="N1017" s="145"/>
      <c r="O1017" s="122"/>
      <c r="P1017" s="104"/>
      <c r="Q1017" s="150"/>
      <c r="R1017" s="141"/>
      <c r="S1017" s="104"/>
      <c r="T1017" s="141"/>
      <c r="U1017" s="141"/>
      <c r="V1017" s="104"/>
      <c r="W1017" s="141"/>
      <c r="X1017" s="141"/>
      <c r="Y1017" s="104"/>
      <c r="Z1017" s="141"/>
      <c r="AA1017" s="141"/>
      <c r="AB1017" s="102"/>
      <c r="AC1017" s="141"/>
      <c r="AD1017" s="141"/>
      <c r="AE1017" s="145"/>
      <c r="AF1017" s="140"/>
      <c r="AG1017" s="140"/>
      <c r="BI1017" s="143"/>
      <c r="BJ1017" s="139"/>
      <c r="BK1017" s="143"/>
      <c r="BL1017" s="122"/>
      <c r="BM1017" s="141"/>
      <c r="BN1017" s="156"/>
      <c r="BO1017" s="139"/>
      <c r="BP1017" s="141"/>
      <c r="BQ1017" s="153"/>
      <c r="CS1017" s="147"/>
      <c r="CT1017" s="149"/>
      <c r="CU1017" s="139"/>
      <c r="CV1017" s="139"/>
      <c r="CY1017" s="143"/>
      <c r="CZ1017" s="143"/>
      <c r="DA1017" s="151"/>
      <c r="DB1017" s="164"/>
      <c r="DC1017" s="151"/>
      <c r="DZ1017" s="211"/>
      <c r="EA1017" s="139"/>
    </row>
    <row r="1018" spans="1:131" x14ac:dyDescent="0.3">
      <c r="A1018" s="145"/>
      <c r="B1018" s="145"/>
      <c r="C1018" s="181"/>
      <c r="D1018" s="107"/>
      <c r="E1018" s="145"/>
      <c r="F1018" s="145"/>
      <c r="G1018" s="98"/>
      <c r="H1018" s="104"/>
      <c r="I1018" s="145"/>
      <c r="J1018" s="98"/>
      <c r="K1018" s="98"/>
      <c r="L1018" s="145"/>
      <c r="M1018" s="145"/>
      <c r="N1018" s="145"/>
      <c r="O1018" s="122"/>
      <c r="P1018" s="104"/>
      <c r="Q1018" s="150"/>
      <c r="R1018" s="141"/>
      <c r="S1018" s="104"/>
      <c r="T1018" s="141"/>
      <c r="U1018" s="141"/>
      <c r="V1018" s="104"/>
      <c r="W1018" s="141"/>
      <c r="X1018" s="141"/>
      <c r="Y1018" s="104"/>
      <c r="Z1018" s="141"/>
      <c r="AA1018" s="141"/>
      <c r="AB1018" s="102"/>
      <c r="AC1018" s="141"/>
      <c r="AD1018" s="141"/>
      <c r="AE1018" s="145"/>
      <c r="AF1018" s="140"/>
      <c r="AG1018" s="140"/>
      <c r="BI1018" s="143"/>
      <c r="BJ1018" s="139"/>
      <c r="BK1018" s="143"/>
      <c r="BL1018" s="122"/>
      <c r="BM1018" s="141"/>
      <c r="BN1018" s="156"/>
      <c r="BO1018" s="139"/>
      <c r="BP1018" s="141"/>
      <c r="BQ1018" s="153"/>
      <c r="CS1018" s="147"/>
      <c r="CT1018" s="149"/>
      <c r="CU1018" s="139"/>
      <c r="CV1018" s="139"/>
      <c r="CY1018" s="217"/>
      <c r="CZ1018" s="217"/>
      <c r="DA1018" s="151"/>
      <c r="DB1018" s="164"/>
      <c r="DC1018" s="151"/>
      <c r="DZ1018" s="211"/>
      <c r="EA1018" s="139"/>
    </row>
    <row r="1019" spans="1:131" x14ac:dyDescent="0.3">
      <c r="A1019" s="145"/>
      <c r="B1019" s="145"/>
      <c r="C1019" s="181"/>
      <c r="D1019" s="145"/>
      <c r="E1019" s="145"/>
      <c r="F1019" s="145"/>
      <c r="G1019" s="98"/>
      <c r="H1019" s="104"/>
      <c r="I1019" s="145"/>
      <c r="J1019" s="98"/>
      <c r="K1019" s="98"/>
      <c r="L1019" s="145"/>
      <c r="M1019" s="145"/>
      <c r="N1019" s="145"/>
      <c r="O1019" s="122"/>
      <c r="P1019" s="104"/>
      <c r="Q1019" s="150"/>
      <c r="R1019" s="141"/>
      <c r="S1019" s="104"/>
      <c r="T1019" s="141"/>
      <c r="U1019" s="141"/>
      <c r="V1019" s="104"/>
      <c r="W1019" s="141"/>
      <c r="X1019" s="141"/>
      <c r="Y1019" s="104"/>
      <c r="Z1019" s="141"/>
      <c r="AA1019" s="141"/>
      <c r="AB1019" s="102"/>
      <c r="AC1019" s="141"/>
      <c r="AD1019" s="141"/>
      <c r="AE1019" s="145"/>
      <c r="AF1019" s="140"/>
      <c r="AG1019" s="140"/>
      <c r="BI1019" s="143"/>
      <c r="BJ1019" s="139"/>
      <c r="BK1019" s="143"/>
      <c r="BL1019" s="122"/>
      <c r="BM1019" s="141"/>
      <c r="BN1019" s="156"/>
      <c r="BO1019" s="139"/>
      <c r="BP1019" s="141"/>
      <c r="BQ1019" s="153"/>
      <c r="CS1019" s="147"/>
      <c r="CT1019" s="148"/>
      <c r="CU1019" s="139"/>
      <c r="CV1019" s="139"/>
      <c r="CY1019" s="143"/>
      <c r="CZ1019" s="143"/>
      <c r="DA1019" s="151"/>
      <c r="DB1019" s="164"/>
      <c r="DC1019" s="151"/>
      <c r="DZ1019" s="211"/>
      <c r="EA1019" s="139"/>
    </row>
    <row r="1020" spans="1:131" x14ac:dyDescent="0.3">
      <c r="A1020" s="180"/>
      <c r="B1020" s="145"/>
      <c r="C1020" s="181"/>
      <c r="D1020" s="145"/>
      <c r="E1020" s="145"/>
      <c r="F1020" s="145"/>
      <c r="G1020" s="98"/>
      <c r="H1020" s="104"/>
      <c r="I1020" s="145"/>
      <c r="J1020" s="98"/>
      <c r="K1020" s="98"/>
      <c r="L1020" s="145"/>
      <c r="M1020" s="145"/>
      <c r="N1020" s="145"/>
      <c r="O1020" s="122"/>
      <c r="P1020" s="104"/>
      <c r="Q1020" s="150"/>
      <c r="R1020" s="141"/>
      <c r="S1020" s="104"/>
      <c r="T1020" s="141"/>
      <c r="U1020" s="141"/>
      <c r="V1020" s="104"/>
      <c r="W1020" s="141"/>
      <c r="X1020" s="141"/>
      <c r="Y1020" s="104"/>
      <c r="Z1020" s="141"/>
      <c r="AA1020" s="141"/>
      <c r="AB1020" s="102"/>
      <c r="AC1020" s="141"/>
      <c r="AD1020" s="141"/>
      <c r="AE1020" s="145"/>
      <c r="AF1020" s="140"/>
      <c r="AG1020" s="140"/>
      <c r="BI1020" s="143"/>
      <c r="BJ1020" s="139"/>
      <c r="BK1020" s="143"/>
      <c r="BL1020" s="122"/>
      <c r="BM1020" s="141"/>
      <c r="BN1020" s="156"/>
      <c r="BO1020" s="139"/>
      <c r="BP1020" s="141"/>
      <c r="BQ1020" s="153"/>
      <c r="CS1020" s="147"/>
      <c r="CT1020" s="148"/>
      <c r="CU1020" s="139"/>
      <c r="CV1020" s="139"/>
      <c r="CY1020" s="143"/>
      <c r="CZ1020" s="143"/>
      <c r="DA1020" s="151"/>
      <c r="DB1020" s="164"/>
      <c r="DC1020" s="151"/>
      <c r="DZ1020" s="211"/>
      <c r="EA1020" s="139"/>
    </row>
    <row r="1021" spans="1:131" x14ac:dyDescent="0.3">
      <c r="A1021" s="145"/>
      <c r="B1021" s="145"/>
      <c r="C1021" s="181"/>
      <c r="D1021" s="145"/>
      <c r="E1021" s="145"/>
      <c r="F1021" s="145"/>
      <c r="G1021" s="98"/>
      <c r="H1021" s="104"/>
      <c r="I1021" s="145"/>
      <c r="J1021" s="98"/>
      <c r="K1021" s="98"/>
      <c r="L1021" s="145"/>
      <c r="M1021" s="145"/>
      <c r="N1021" s="145"/>
      <c r="O1021" s="122"/>
      <c r="P1021" s="104"/>
      <c r="Q1021" s="150"/>
      <c r="R1021" s="141"/>
      <c r="S1021" s="104"/>
      <c r="T1021" s="141"/>
      <c r="U1021" s="141"/>
      <c r="V1021" s="104"/>
      <c r="W1021" s="141"/>
      <c r="X1021" s="141"/>
      <c r="Y1021" s="104"/>
      <c r="Z1021" s="141"/>
      <c r="AA1021" s="141"/>
      <c r="AB1021" s="102"/>
      <c r="AC1021" s="141"/>
      <c r="AD1021" s="141"/>
      <c r="AE1021" s="145"/>
      <c r="AF1021" s="140"/>
      <c r="AG1021" s="140"/>
      <c r="BI1021" s="143"/>
      <c r="BJ1021" s="139"/>
      <c r="BK1021" s="143"/>
      <c r="BL1021" s="122"/>
      <c r="BM1021" s="141"/>
      <c r="BN1021" s="156"/>
      <c r="BO1021" s="139"/>
      <c r="BP1021" s="141"/>
      <c r="BQ1021" s="153"/>
      <c r="CS1021" s="147"/>
      <c r="CT1021" s="149"/>
      <c r="CU1021" s="139"/>
      <c r="CV1021" s="139"/>
      <c r="CY1021" s="143"/>
      <c r="CZ1021" s="143"/>
      <c r="DA1021" s="151"/>
      <c r="DB1021" s="164"/>
      <c r="DC1021" s="151"/>
      <c r="DZ1021" s="211"/>
      <c r="EA1021" s="139"/>
    </row>
    <row r="1022" spans="1:131" x14ac:dyDescent="0.3">
      <c r="A1022" s="145"/>
      <c r="B1022" s="145"/>
      <c r="C1022" s="181"/>
      <c r="D1022" s="145"/>
      <c r="E1022" s="145"/>
      <c r="F1022" s="145"/>
      <c r="G1022" s="98"/>
      <c r="H1022" s="104"/>
      <c r="I1022" s="145"/>
      <c r="J1022" s="98"/>
      <c r="K1022" s="98"/>
      <c r="L1022" s="145"/>
      <c r="M1022" s="145"/>
      <c r="N1022" s="145"/>
      <c r="O1022" s="122"/>
      <c r="P1022" s="104"/>
      <c r="Q1022" s="150"/>
      <c r="R1022" s="141"/>
      <c r="S1022" s="104"/>
      <c r="T1022" s="141"/>
      <c r="U1022" s="141"/>
      <c r="V1022" s="104"/>
      <c r="W1022" s="141"/>
      <c r="X1022" s="141"/>
      <c r="Y1022" s="104"/>
      <c r="Z1022" s="141"/>
      <c r="AA1022" s="141"/>
      <c r="AB1022" s="102"/>
      <c r="AC1022" s="141"/>
      <c r="AD1022" s="141"/>
      <c r="AE1022" s="145"/>
      <c r="AF1022" s="140"/>
      <c r="AG1022" s="140"/>
      <c r="BI1022" s="143"/>
      <c r="BJ1022" s="139"/>
      <c r="BK1022" s="143"/>
      <c r="BL1022" s="122"/>
      <c r="BM1022" s="141"/>
      <c r="BN1022" s="156"/>
      <c r="BO1022" s="139"/>
      <c r="BP1022" s="141"/>
      <c r="BQ1022" s="153"/>
      <c r="CS1022" s="147"/>
      <c r="CT1022" s="148"/>
      <c r="CU1022" s="139"/>
      <c r="CV1022" s="139"/>
      <c r="CY1022" s="143"/>
      <c r="CZ1022" s="143"/>
      <c r="DA1022" s="151"/>
      <c r="DB1022" s="164"/>
      <c r="DC1022" s="151"/>
      <c r="DZ1022" s="211"/>
      <c r="EA1022" s="139"/>
    </row>
    <row r="1023" spans="1:131" x14ac:dyDescent="0.3">
      <c r="A1023" s="145"/>
      <c r="B1023" s="145"/>
      <c r="C1023" s="181"/>
      <c r="D1023" s="145"/>
      <c r="E1023" s="145"/>
      <c r="F1023" s="145"/>
      <c r="G1023" s="98"/>
      <c r="H1023" s="104"/>
      <c r="I1023" s="145"/>
      <c r="J1023" s="98"/>
      <c r="K1023" s="98"/>
      <c r="L1023" s="145"/>
      <c r="M1023" s="145"/>
      <c r="N1023" s="145"/>
      <c r="O1023" s="122"/>
      <c r="P1023" s="104"/>
      <c r="Q1023" s="150"/>
      <c r="R1023" s="141"/>
      <c r="S1023" s="104"/>
      <c r="T1023" s="141"/>
      <c r="U1023" s="141"/>
      <c r="V1023" s="104"/>
      <c r="W1023" s="141"/>
      <c r="X1023" s="141"/>
      <c r="Y1023" s="104"/>
      <c r="Z1023" s="141"/>
      <c r="AA1023" s="141"/>
      <c r="AB1023" s="102"/>
      <c r="AC1023" s="141"/>
      <c r="AD1023" s="141"/>
      <c r="AE1023" s="145"/>
      <c r="AF1023" s="140"/>
      <c r="AG1023" s="140"/>
      <c r="BI1023" s="143"/>
      <c r="BJ1023" s="139"/>
      <c r="BK1023" s="143"/>
      <c r="BL1023" s="122"/>
      <c r="BM1023" s="141"/>
      <c r="BN1023" s="156"/>
      <c r="BO1023" s="139"/>
      <c r="BP1023" s="141"/>
      <c r="BQ1023" s="153"/>
      <c r="CS1023" s="147"/>
      <c r="CT1023" s="148"/>
      <c r="CU1023" s="139"/>
      <c r="CV1023" s="139"/>
      <c r="CY1023" s="143"/>
      <c r="CZ1023" s="143"/>
      <c r="DA1023" s="151"/>
      <c r="DB1023" s="164"/>
      <c r="DC1023" s="151"/>
      <c r="DZ1023" s="211"/>
      <c r="EA1023" s="139"/>
    </row>
    <row r="1024" spans="1:131" x14ac:dyDescent="0.3">
      <c r="A1024" s="145"/>
      <c r="B1024" s="145"/>
      <c r="C1024" s="181"/>
      <c r="D1024" s="145"/>
      <c r="E1024" s="145"/>
      <c r="F1024" s="145"/>
      <c r="G1024" s="98"/>
      <c r="H1024" s="104"/>
      <c r="I1024" s="145"/>
      <c r="J1024" s="98"/>
      <c r="K1024" s="98"/>
      <c r="L1024" s="145"/>
      <c r="M1024" s="145"/>
      <c r="N1024" s="145"/>
      <c r="O1024" s="122"/>
      <c r="P1024" s="104"/>
      <c r="Q1024" s="150"/>
      <c r="R1024" s="141"/>
      <c r="S1024" s="104"/>
      <c r="T1024" s="141"/>
      <c r="U1024" s="141"/>
      <c r="V1024" s="104"/>
      <c r="W1024" s="141"/>
      <c r="X1024" s="141"/>
      <c r="Y1024" s="104"/>
      <c r="Z1024" s="141"/>
      <c r="AA1024" s="141"/>
      <c r="AB1024" s="102"/>
      <c r="AC1024" s="141"/>
      <c r="AD1024" s="141"/>
      <c r="AE1024" s="145"/>
      <c r="AF1024" s="140"/>
      <c r="AG1024" s="140"/>
      <c r="BI1024" s="143"/>
      <c r="BJ1024" s="139"/>
      <c r="BK1024" s="143"/>
      <c r="BL1024" s="122"/>
      <c r="BM1024" s="141"/>
      <c r="BN1024" s="156"/>
      <c r="BO1024" s="139"/>
      <c r="BP1024" s="141"/>
      <c r="BQ1024" s="153"/>
      <c r="CS1024" s="147"/>
      <c r="CT1024" s="149"/>
      <c r="CU1024" s="139"/>
      <c r="CV1024" s="139"/>
      <c r="CY1024" s="122"/>
      <c r="CZ1024" s="122"/>
      <c r="DA1024" s="151"/>
      <c r="DB1024" s="164"/>
      <c r="DC1024" s="151"/>
      <c r="DZ1024" s="211"/>
      <c r="EA1024" s="139"/>
    </row>
    <row r="1025" spans="1:131" x14ac:dyDescent="0.3">
      <c r="A1025" s="145"/>
      <c r="B1025" s="145"/>
      <c r="C1025" s="181"/>
      <c r="D1025" s="145"/>
      <c r="E1025" s="145"/>
      <c r="F1025" s="145"/>
      <c r="G1025" s="98"/>
      <c r="H1025" s="104"/>
      <c r="I1025" s="145"/>
      <c r="J1025" s="98"/>
      <c r="K1025" s="98"/>
      <c r="L1025" s="145"/>
      <c r="M1025" s="145"/>
      <c r="N1025" s="145"/>
      <c r="O1025" s="122"/>
      <c r="P1025" s="104"/>
      <c r="Q1025" s="150"/>
      <c r="R1025" s="141"/>
      <c r="S1025" s="104"/>
      <c r="T1025" s="141"/>
      <c r="U1025" s="141"/>
      <c r="V1025" s="104"/>
      <c r="W1025" s="141"/>
      <c r="X1025" s="141"/>
      <c r="Y1025" s="104"/>
      <c r="Z1025" s="141"/>
      <c r="AA1025" s="141"/>
      <c r="AB1025" s="102"/>
      <c r="AC1025" s="141"/>
      <c r="AD1025" s="141"/>
      <c r="AE1025" s="145"/>
      <c r="AF1025" s="140"/>
      <c r="AG1025" s="140"/>
      <c r="BI1025" s="143"/>
      <c r="BJ1025" s="139"/>
      <c r="BK1025" s="143"/>
      <c r="BL1025" s="122"/>
      <c r="BM1025" s="141"/>
      <c r="BN1025" s="156"/>
      <c r="BO1025" s="139"/>
      <c r="BP1025" s="141"/>
      <c r="BQ1025" s="153"/>
      <c r="CS1025" s="147"/>
      <c r="CT1025" s="148"/>
      <c r="CU1025" s="139"/>
      <c r="CV1025" s="139"/>
      <c r="CY1025" s="217"/>
      <c r="CZ1025" s="217"/>
      <c r="DA1025" s="151"/>
      <c r="DB1025" s="164"/>
      <c r="DC1025" s="151"/>
      <c r="DZ1025" s="211"/>
      <c r="EA1025" s="139"/>
    </row>
    <row r="1026" spans="1:131" x14ac:dyDescent="0.3">
      <c r="A1026" s="145"/>
      <c r="B1026" s="145"/>
      <c r="C1026" s="181"/>
      <c r="D1026" s="145"/>
      <c r="E1026" s="145"/>
      <c r="F1026" s="145"/>
      <c r="G1026" s="98"/>
      <c r="H1026" s="104"/>
      <c r="I1026" s="145"/>
      <c r="J1026" s="98"/>
      <c r="K1026" s="98"/>
      <c r="L1026" s="145"/>
      <c r="M1026" s="145"/>
      <c r="N1026" s="145"/>
      <c r="O1026" s="122"/>
      <c r="P1026" s="104"/>
      <c r="Q1026" s="150"/>
      <c r="R1026" s="141"/>
      <c r="S1026" s="104"/>
      <c r="T1026" s="141"/>
      <c r="U1026" s="141"/>
      <c r="V1026" s="104"/>
      <c r="W1026" s="141"/>
      <c r="X1026" s="141"/>
      <c r="Y1026" s="104"/>
      <c r="Z1026" s="141"/>
      <c r="AA1026" s="141"/>
      <c r="AB1026" s="102"/>
      <c r="AC1026" s="141"/>
      <c r="AD1026" s="141"/>
      <c r="AE1026" s="145"/>
      <c r="AF1026" s="140"/>
      <c r="AG1026" s="140"/>
      <c r="BI1026" s="143"/>
      <c r="BJ1026" s="139"/>
      <c r="BK1026" s="143"/>
      <c r="BL1026" s="122"/>
      <c r="BM1026" s="141"/>
      <c r="BN1026" s="156"/>
      <c r="BO1026" s="139"/>
      <c r="BP1026" s="141"/>
      <c r="BQ1026" s="153"/>
      <c r="CS1026" s="147"/>
      <c r="CT1026" s="149"/>
      <c r="CU1026" s="139"/>
      <c r="CV1026" s="139"/>
      <c r="CY1026" s="143"/>
      <c r="CZ1026" s="143"/>
      <c r="DA1026" s="151"/>
      <c r="DB1026" s="164"/>
      <c r="DC1026" s="151"/>
      <c r="DZ1026" s="211"/>
      <c r="EA1026" s="139"/>
    </row>
    <row r="1027" spans="1:131" x14ac:dyDescent="0.3">
      <c r="A1027" s="145"/>
      <c r="B1027" s="145"/>
      <c r="C1027" s="181"/>
      <c r="D1027" s="145"/>
      <c r="E1027" s="145"/>
      <c r="F1027" s="145"/>
      <c r="G1027" s="98"/>
      <c r="H1027" s="104"/>
      <c r="I1027" s="145"/>
      <c r="J1027" s="98"/>
      <c r="K1027" s="98"/>
      <c r="L1027" s="145"/>
      <c r="M1027" s="145"/>
      <c r="N1027" s="145"/>
      <c r="O1027" s="122"/>
      <c r="P1027" s="104"/>
      <c r="Q1027" s="150"/>
      <c r="R1027" s="141"/>
      <c r="S1027" s="104"/>
      <c r="T1027" s="141"/>
      <c r="U1027" s="141"/>
      <c r="V1027" s="104"/>
      <c r="W1027" s="141"/>
      <c r="X1027" s="141"/>
      <c r="Y1027" s="104"/>
      <c r="Z1027" s="141"/>
      <c r="AA1027" s="141"/>
      <c r="AB1027" s="102"/>
      <c r="AC1027" s="141"/>
      <c r="AD1027" s="141"/>
      <c r="AE1027" s="145"/>
      <c r="AF1027" s="140"/>
      <c r="AG1027" s="140"/>
      <c r="BI1027" s="143"/>
      <c r="BJ1027" s="139"/>
      <c r="BK1027" s="143"/>
      <c r="BL1027" s="122"/>
      <c r="BM1027" s="141"/>
      <c r="BN1027" s="156"/>
      <c r="BO1027" s="139"/>
      <c r="BP1027" s="141"/>
      <c r="BQ1027" s="153"/>
      <c r="CS1027" s="147"/>
      <c r="CT1027" s="148"/>
      <c r="CU1027" s="139"/>
      <c r="CV1027" s="139"/>
      <c r="CY1027" s="143"/>
      <c r="CZ1027" s="143"/>
      <c r="DA1027" s="151"/>
      <c r="DB1027" s="164"/>
      <c r="DC1027" s="151"/>
      <c r="DZ1027" s="211"/>
      <c r="EA1027" s="139"/>
    </row>
    <row r="1028" spans="1:131" x14ac:dyDescent="0.3">
      <c r="A1028" s="145"/>
      <c r="B1028" s="145"/>
      <c r="C1028" s="183"/>
      <c r="D1028" s="107"/>
      <c r="E1028" s="145"/>
      <c r="F1028" s="145"/>
      <c r="G1028" s="98"/>
      <c r="H1028" s="104"/>
      <c r="I1028" s="145"/>
      <c r="J1028" s="98"/>
      <c r="K1028" s="98"/>
      <c r="L1028" s="145"/>
      <c r="M1028" s="145"/>
      <c r="N1028" s="145"/>
      <c r="O1028" s="122"/>
      <c r="P1028" s="104"/>
      <c r="Q1028" s="150"/>
      <c r="R1028" s="141"/>
      <c r="S1028" s="104"/>
      <c r="T1028" s="141"/>
      <c r="U1028" s="141"/>
      <c r="V1028" s="104"/>
      <c r="W1028" s="141"/>
      <c r="X1028" s="141"/>
      <c r="Y1028" s="104"/>
      <c r="Z1028" s="141"/>
      <c r="AA1028" s="141"/>
      <c r="AB1028" s="102"/>
      <c r="AC1028" s="141"/>
      <c r="AD1028" s="141"/>
      <c r="AE1028" s="145"/>
      <c r="AF1028" s="140"/>
      <c r="AG1028" s="140"/>
      <c r="BI1028" s="143"/>
      <c r="BJ1028" s="139"/>
      <c r="BK1028" s="143"/>
      <c r="BL1028" s="122"/>
      <c r="BM1028" s="141"/>
      <c r="BN1028" s="156"/>
      <c r="BO1028" s="139"/>
      <c r="BP1028" s="141"/>
      <c r="BQ1028" s="153"/>
      <c r="CS1028" s="159"/>
      <c r="CT1028" s="100"/>
      <c r="CU1028" s="139"/>
      <c r="CV1028" s="139"/>
      <c r="CY1028" s="122"/>
      <c r="CZ1028" s="122"/>
      <c r="DA1028" s="151"/>
      <c r="DB1028" s="164"/>
      <c r="DC1028" s="151"/>
      <c r="DZ1028" s="211"/>
      <c r="EA1028" s="139"/>
    </row>
    <row r="1029" spans="1:131" x14ac:dyDescent="0.3">
      <c r="A1029" s="145"/>
      <c r="B1029" s="145"/>
      <c r="C1029" s="181"/>
      <c r="D1029" s="145"/>
      <c r="E1029" s="145"/>
      <c r="F1029" s="145"/>
      <c r="G1029" s="98"/>
      <c r="H1029" s="104"/>
      <c r="I1029" s="145"/>
      <c r="J1029" s="98"/>
      <c r="K1029" s="98"/>
      <c r="L1029" s="145"/>
      <c r="M1029" s="145"/>
      <c r="N1029" s="145"/>
      <c r="O1029" s="122"/>
      <c r="P1029" s="104"/>
      <c r="Q1029" s="150"/>
      <c r="R1029" s="141"/>
      <c r="S1029" s="104"/>
      <c r="T1029" s="141"/>
      <c r="U1029" s="141"/>
      <c r="V1029" s="104"/>
      <c r="W1029" s="141"/>
      <c r="X1029" s="141"/>
      <c r="Y1029" s="104"/>
      <c r="Z1029" s="141"/>
      <c r="AA1029" s="141"/>
      <c r="AB1029" s="102"/>
      <c r="AC1029" s="141"/>
      <c r="AD1029" s="141"/>
      <c r="AE1029" s="145"/>
      <c r="AF1029" s="140"/>
      <c r="AG1029" s="140"/>
      <c r="BI1029" s="143"/>
      <c r="BJ1029" s="139"/>
      <c r="BK1029" s="143"/>
      <c r="BL1029" s="122"/>
      <c r="BM1029" s="141"/>
      <c r="BN1029" s="156"/>
      <c r="BO1029" s="139"/>
      <c r="BP1029" s="141"/>
      <c r="BQ1029" s="153"/>
      <c r="CS1029" s="159"/>
      <c r="CT1029" s="149"/>
      <c r="CU1029" s="139"/>
      <c r="CV1029" s="139"/>
      <c r="CY1029" s="122"/>
      <c r="CZ1029" s="122"/>
      <c r="DA1029" s="151"/>
      <c r="DB1029" s="164"/>
      <c r="DC1029" s="151"/>
      <c r="DZ1029" s="211"/>
      <c r="EA1029" s="139"/>
    </row>
    <row r="1030" spans="1:131" x14ac:dyDescent="0.3">
      <c r="A1030" s="145"/>
      <c r="B1030" s="145"/>
      <c r="C1030" s="181"/>
      <c r="D1030" s="145"/>
      <c r="E1030" s="145"/>
      <c r="F1030" s="145"/>
      <c r="G1030" s="98"/>
      <c r="H1030" s="104"/>
      <c r="I1030" s="145"/>
      <c r="J1030" s="98"/>
      <c r="K1030" s="98"/>
      <c r="L1030" s="145"/>
      <c r="M1030" s="145"/>
      <c r="N1030" s="145"/>
      <c r="O1030" s="122"/>
      <c r="P1030" s="104"/>
      <c r="Q1030" s="150"/>
      <c r="R1030" s="141"/>
      <c r="S1030" s="104"/>
      <c r="T1030" s="141"/>
      <c r="U1030" s="141"/>
      <c r="V1030" s="104"/>
      <c r="W1030" s="141"/>
      <c r="X1030" s="141"/>
      <c r="Y1030" s="104"/>
      <c r="Z1030" s="141"/>
      <c r="AA1030" s="141"/>
      <c r="AB1030" s="102"/>
      <c r="AC1030" s="141"/>
      <c r="AD1030" s="141"/>
      <c r="AE1030" s="145"/>
      <c r="AF1030" s="140"/>
      <c r="AG1030" s="140"/>
      <c r="BI1030" s="143"/>
      <c r="BJ1030" s="139"/>
      <c r="BK1030" s="143"/>
      <c r="BL1030" s="122"/>
      <c r="BM1030" s="141"/>
      <c r="BN1030" s="156"/>
      <c r="BO1030" s="139"/>
      <c r="BP1030" s="141"/>
      <c r="BQ1030" s="153"/>
      <c r="CS1030" s="147"/>
      <c r="CT1030" s="149"/>
      <c r="CU1030" s="139"/>
      <c r="CV1030" s="139"/>
      <c r="CY1030" s="143"/>
      <c r="CZ1030" s="143"/>
      <c r="DA1030" s="151"/>
      <c r="DB1030" s="164"/>
      <c r="DC1030" s="151"/>
      <c r="DZ1030" s="211"/>
      <c r="EA1030" s="139"/>
    </row>
    <row r="1031" spans="1:131" x14ac:dyDescent="0.3">
      <c r="A1031" s="145"/>
      <c r="B1031" s="145"/>
      <c r="C1031" s="181"/>
      <c r="D1031" s="145"/>
      <c r="E1031" s="145"/>
      <c r="F1031" s="145"/>
      <c r="G1031" s="98"/>
      <c r="H1031" s="104"/>
      <c r="I1031" s="145"/>
      <c r="J1031" s="98"/>
      <c r="K1031" s="98"/>
      <c r="L1031" s="145"/>
      <c r="M1031" s="145"/>
      <c r="N1031" s="145"/>
      <c r="O1031" s="122"/>
      <c r="P1031" s="104"/>
      <c r="Q1031" s="150"/>
      <c r="R1031" s="141"/>
      <c r="S1031" s="104"/>
      <c r="T1031" s="141"/>
      <c r="U1031" s="141"/>
      <c r="V1031" s="104"/>
      <c r="W1031" s="141"/>
      <c r="X1031" s="141"/>
      <c r="Y1031" s="104"/>
      <c r="Z1031" s="141"/>
      <c r="AA1031" s="141"/>
      <c r="AB1031" s="102"/>
      <c r="AC1031" s="141"/>
      <c r="AD1031" s="141"/>
      <c r="AE1031" s="145"/>
      <c r="AF1031" s="140"/>
      <c r="AG1031" s="140"/>
      <c r="BI1031" s="143"/>
      <c r="BJ1031" s="139"/>
      <c r="BK1031" s="143"/>
      <c r="BL1031" s="122"/>
      <c r="BM1031" s="141"/>
      <c r="BN1031" s="156"/>
      <c r="BO1031" s="139"/>
      <c r="BP1031" s="141"/>
      <c r="BQ1031" s="153"/>
      <c r="CS1031" s="133"/>
      <c r="CT1031" s="149"/>
      <c r="CU1031" s="139"/>
      <c r="CV1031" s="139"/>
      <c r="CY1031" s="143"/>
      <c r="CZ1031" s="143"/>
      <c r="DA1031" s="151"/>
      <c r="DB1031" s="164"/>
      <c r="DC1031" s="151"/>
      <c r="DZ1031" s="211"/>
      <c r="EA1031" s="139"/>
    </row>
    <row r="1032" spans="1:131" x14ac:dyDescent="0.3">
      <c r="A1032" s="145"/>
      <c r="B1032" s="145"/>
      <c r="C1032" s="181"/>
      <c r="D1032" s="145"/>
      <c r="E1032" s="145"/>
      <c r="F1032" s="145"/>
      <c r="G1032" s="98"/>
      <c r="H1032" s="104"/>
      <c r="I1032" s="145"/>
      <c r="J1032" s="98"/>
      <c r="K1032" s="98"/>
      <c r="L1032" s="145"/>
      <c r="M1032" s="145"/>
      <c r="N1032" s="145"/>
      <c r="O1032" s="122"/>
      <c r="P1032" s="104"/>
      <c r="Q1032" s="150"/>
      <c r="R1032" s="141"/>
      <c r="S1032" s="104"/>
      <c r="T1032" s="141"/>
      <c r="U1032" s="141"/>
      <c r="V1032" s="104"/>
      <c r="W1032" s="141"/>
      <c r="X1032" s="141"/>
      <c r="Y1032" s="104"/>
      <c r="Z1032" s="141"/>
      <c r="AA1032" s="141"/>
      <c r="AB1032" s="102"/>
      <c r="AC1032" s="141"/>
      <c r="AD1032" s="141"/>
      <c r="AE1032" s="145"/>
      <c r="AF1032" s="140"/>
      <c r="AG1032" s="140"/>
      <c r="BI1032" s="143"/>
      <c r="BJ1032" s="139"/>
      <c r="BK1032" s="143"/>
      <c r="BL1032" s="122"/>
      <c r="BM1032" s="141"/>
      <c r="BN1032" s="156"/>
      <c r="BO1032" s="139"/>
      <c r="BP1032" s="141"/>
      <c r="BQ1032" s="153"/>
      <c r="CS1032" s="147"/>
      <c r="CT1032" s="200"/>
      <c r="CU1032" s="139"/>
      <c r="CV1032" s="139"/>
      <c r="CY1032" s="145"/>
      <c r="CZ1032" s="140"/>
      <c r="DA1032" s="151"/>
      <c r="DB1032" s="164"/>
      <c r="DC1032" s="151"/>
      <c r="DZ1032" s="211"/>
      <c r="EA1032" s="139"/>
    </row>
    <row r="1033" spans="1:131" x14ac:dyDescent="0.3">
      <c r="A1033" s="145"/>
      <c r="B1033" s="145"/>
      <c r="C1033" s="181"/>
      <c r="D1033" s="145"/>
      <c r="E1033" s="145"/>
      <c r="F1033" s="145"/>
      <c r="G1033" s="98"/>
      <c r="H1033" s="104"/>
      <c r="I1033" s="145"/>
      <c r="J1033" s="98"/>
      <c r="K1033" s="98"/>
      <c r="L1033" s="145"/>
      <c r="M1033" s="145"/>
      <c r="N1033" s="145"/>
      <c r="O1033" s="122"/>
      <c r="P1033" s="104"/>
      <c r="Q1033" s="150"/>
      <c r="R1033" s="141"/>
      <c r="S1033" s="104"/>
      <c r="T1033" s="141"/>
      <c r="U1033" s="141"/>
      <c r="V1033" s="104"/>
      <c r="W1033" s="141"/>
      <c r="X1033" s="141"/>
      <c r="Y1033" s="104"/>
      <c r="Z1033" s="141"/>
      <c r="AA1033" s="141"/>
      <c r="AB1033" s="102"/>
      <c r="AC1033" s="141"/>
      <c r="AD1033" s="141"/>
      <c r="AE1033" s="145"/>
      <c r="AF1033" s="140"/>
      <c r="AG1033" s="140"/>
      <c r="BI1033" s="143"/>
      <c r="BJ1033" s="139"/>
      <c r="BK1033" s="143"/>
      <c r="BL1033" s="122"/>
      <c r="BM1033" s="141"/>
      <c r="BN1033" s="156"/>
      <c r="BO1033" s="139"/>
      <c r="BP1033" s="141"/>
      <c r="BQ1033" s="153"/>
      <c r="CS1033" s="165"/>
      <c r="CT1033" s="148"/>
      <c r="CU1033" s="139"/>
      <c r="CV1033" s="139"/>
      <c r="CY1033" s="143"/>
      <c r="CZ1033" s="143"/>
      <c r="DA1033" s="151"/>
      <c r="DB1033" s="164"/>
      <c r="DC1033" s="151"/>
      <c r="DZ1033" s="211"/>
      <c r="EA1033" s="139"/>
    </row>
    <row r="1034" spans="1:131" x14ac:dyDescent="0.3">
      <c r="A1034" s="145"/>
      <c r="B1034" s="145"/>
      <c r="C1034" s="181"/>
      <c r="D1034" s="145"/>
      <c r="E1034" s="107"/>
      <c r="F1034" s="145"/>
      <c r="G1034" s="98"/>
      <c r="H1034" s="104"/>
      <c r="I1034" s="145"/>
      <c r="J1034" s="98"/>
      <c r="K1034" s="98"/>
      <c r="L1034" s="145"/>
      <c r="M1034" s="145"/>
      <c r="N1034" s="145"/>
      <c r="O1034" s="122"/>
      <c r="P1034" s="104"/>
      <c r="Q1034" s="150"/>
      <c r="R1034" s="141"/>
      <c r="S1034" s="104"/>
      <c r="T1034" s="141"/>
      <c r="U1034" s="141"/>
      <c r="V1034" s="104"/>
      <c r="W1034" s="141"/>
      <c r="X1034" s="141"/>
      <c r="Y1034" s="104"/>
      <c r="Z1034" s="141"/>
      <c r="AA1034" s="141"/>
      <c r="AB1034" s="102"/>
      <c r="AC1034" s="141"/>
      <c r="AD1034" s="141"/>
      <c r="AE1034" s="145"/>
      <c r="AF1034" s="140"/>
      <c r="AG1034" s="140"/>
      <c r="BI1034" s="143"/>
      <c r="BJ1034" s="139"/>
      <c r="BK1034" s="143"/>
      <c r="BL1034" s="122"/>
      <c r="BM1034" s="141"/>
      <c r="BN1034" s="156"/>
      <c r="BO1034" s="139"/>
      <c r="BP1034" s="141"/>
      <c r="BQ1034" s="153"/>
      <c r="CS1034" s="147"/>
      <c r="CT1034" s="99"/>
      <c r="CU1034" s="139"/>
      <c r="CV1034" s="139"/>
      <c r="CY1034" s="143"/>
      <c r="CZ1034" s="143"/>
      <c r="DA1034" s="151"/>
      <c r="DB1034" s="164"/>
      <c r="DC1034" s="151"/>
      <c r="DZ1034" s="211"/>
      <c r="EA1034" s="139"/>
    </row>
    <row r="1035" spans="1:131" x14ac:dyDescent="0.3">
      <c r="A1035" s="145"/>
      <c r="B1035" s="145"/>
      <c r="C1035" s="181"/>
      <c r="D1035" s="145"/>
      <c r="E1035" s="145"/>
      <c r="F1035" s="145"/>
      <c r="G1035" s="98"/>
      <c r="H1035" s="104"/>
      <c r="I1035" s="145"/>
      <c r="J1035" s="98"/>
      <c r="K1035" s="98"/>
      <c r="L1035" s="145"/>
      <c r="M1035" s="145"/>
      <c r="N1035" s="145"/>
      <c r="O1035" s="122"/>
      <c r="P1035" s="104"/>
      <c r="Q1035" s="150"/>
      <c r="R1035" s="141"/>
      <c r="S1035" s="104"/>
      <c r="T1035" s="141"/>
      <c r="U1035" s="141"/>
      <c r="V1035" s="104"/>
      <c r="W1035" s="141"/>
      <c r="X1035" s="141"/>
      <c r="Y1035" s="104"/>
      <c r="Z1035" s="141"/>
      <c r="AA1035" s="141"/>
      <c r="AB1035" s="102"/>
      <c r="AC1035" s="141"/>
      <c r="AD1035" s="141"/>
      <c r="AE1035" s="145"/>
      <c r="AF1035" s="140"/>
      <c r="AG1035" s="140"/>
      <c r="BI1035" s="143"/>
      <c r="BJ1035" s="139"/>
      <c r="BK1035" s="143"/>
      <c r="BL1035" s="122"/>
      <c r="BM1035" s="141"/>
      <c r="BN1035" s="156"/>
      <c r="BO1035" s="139"/>
      <c r="BP1035" s="141"/>
      <c r="BQ1035" s="153"/>
      <c r="CS1035" s="133"/>
      <c r="CT1035" s="148"/>
      <c r="CU1035" s="139"/>
      <c r="CV1035" s="139"/>
      <c r="CY1035" s="143"/>
      <c r="CZ1035" s="143"/>
      <c r="DA1035" s="151"/>
      <c r="DB1035" s="164"/>
      <c r="DC1035" s="151"/>
      <c r="DZ1035" s="211"/>
      <c r="EA1035" s="139"/>
    </row>
    <row r="1036" spans="1:131" x14ac:dyDescent="0.3">
      <c r="A1036" s="145"/>
      <c r="B1036" s="145"/>
      <c r="C1036" s="181"/>
      <c r="D1036" s="145"/>
      <c r="E1036" s="145"/>
      <c r="F1036" s="145"/>
      <c r="G1036" s="98"/>
      <c r="H1036" s="104"/>
      <c r="I1036" s="145"/>
      <c r="J1036" s="98"/>
      <c r="K1036" s="98"/>
      <c r="L1036" s="145"/>
      <c r="M1036" s="145"/>
      <c r="N1036" s="145"/>
      <c r="O1036" s="122"/>
      <c r="P1036" s="104"/>
      <c r="Q1036" s="150"/>
      <c r="R1036" s="141"/>
      <c r="S1036" s="104"/>
      <c r="T1036" s="141"/>
      <c r="U1036" s="141"/>
      <c r="V1036" s="104"/>
      <c r="W1036" s="141"/>
      <c r="X1036" s="141"/>
      <c r="Y1036" s="104"/>
      <c r="Z1036" s="141"/>
      <c r="AA1036" s="141"/>
      <c r="AB1036" s="102"/>
      <c r="AC1036" s="141"/>
      <c r="AD1036" s="141"/>
      <c r="AE1036" s="145"/>
      <c r="AF1036" s="140"/>
      <c r="AG1036" s="140"/>
      <c r="BI1036" s="143"/>
      <c r="BJ1036" s="139"/>
      <c r="BK1036" s="143"/>
      <c r="BL1036" s="122"/>
      <c r="BM1036" s="141"/>
      <c r="BN1036" s="156"/>
      <c r="BO1036" s="139"/>
      <c r="BP1036" s="141"/>
      <c r="BQ1036" s="153"/>
      <c r="CS1036" s="133"/>
      <c r="CT1036" s="149"/>
      <c r="CU1036" s="139"/>
      <c r="CV1036" s="139"/>
      <c r="CY1036" s="143"/>
      <c r="CZ1036" s="143"/>
      <c r="DA1036" s="151"/>
      <c r="DB1036" s="164"/>
      <c r="DC1036" s="151"/>
      <c r="DZ1036" s="211"/>
      <c r="EA1036" s="139"/>
    </row>
    <row r="1037" spans="1:131" x14ac:dyDescent="0.3">
      <c r="A1037" s="145"/>
      <c r="B1037" s="145"/>
      <c r="C1037" s="181"/>
      <c r="D1037" s="145"/>
      <c r="E1037" s="145"/>
      <c r="F1037" s="145"/>
      <c r="G1037" s="98"/>
      <c r="H1037" s="104"/>
      <c r="I1037" s="145"/>
      <c r="J1037" s="98"/>
      <c r="K1037" s="98"/>
      <c r="L1037" s="145"/>
      <c r="M1037" s="145"/>
      <c r="N1037" s="145"/>
      <c r="O1037" s="122"/>
      <c r="P1037" s="104"/>
      <c r="Q1037" s="150"/>
      <c r="R1037" s="141"/>
      <c r="S1037" s="104"/>
      <c r="T1037" s="141"/>
      <c r="U1037" s="141"/>
      <c r="V1037" s="104"/>
      <c r="W1037" s="141"/>
      <c r="X1037" s="141"/>
      <c r="Y1037" s="104"/>
      <c r="Z1037" s="141"/>
      <c r="AA1037" s="141"/>
      <c r="AB1037" s="102"/>
      <c r="AC1037" s="141"/>
      <c r="AD1037" s="141"/>
      <c r="AE1037" s="145"/>
      <c r="AF1037" s="140"/>
      <c r="AG1037" s="140"/>
      <c r="BI1037" s="143"/>
      <c r="BJ1037" s="139"/>
      <c r="BK1037" s="143"/>
      <c r="BL1037" s="122"/>
      <c r="BM1037" s="141"/>
      <c r="BN1037" s="156"/>
      <c r="BO1037" s="139"/>
      <c r="BP1037" s="141"/>
      <c r="BQ1037" s="153"/>
      <c r="CS1037" s="133"/>
      <c r="CT1037" s="148"/>
      <c r="CU1037" s="139"/>
      <c r="CV1037" s="139"/>
      <c r="CY1037" s="143"/>
      <c r="CZ1037" s="143"/>
      <c r="DA1037" s="151"/>
      <c r="DB1037" s="164"/>
      <c r="DC1037" s="151"/>
      <c r="DZ1037" s="211"/>
      <c r="EA1037" s="139"/>
    </row>
    <row r="1038" spans="1:131" x14ac:dyDescent="0.3">
      <c r="A1038" s="145"/>
      <c r="B1038" s="145"/>
      <c r="C1038" s="183"/>
      <c r="D1038" s="107"/>
      <c r="E1038" s="145"/>
      <c r="F1038" s="145"/>
      <c r="G1038" s="98"/>
      <c r="H1038" s="104"/>
      <c r="I1038" s="145"/>
      <c r="J1038" s="98"/>
      <c r="K1038" s="98"/>
      <c r="L1038" s="145"/>
      <c r="M1038" s="145"/>
      <c r="N1038" s="145"/>
      <c r="O1038" s="122"/>
      <c r="P1038" s="104"/>
      <c r="Q1038" s="150"/>
      <c r="R1038" s="141"/>
      <c r="S1038" s="104"/>
      <c r="T1038" s="141"/>
      <c r="U1038" s="141"/>
      <c r="V1038" s="104"/>
      <c r="W1038" s="141"/>
      <c r="X1038" s="141"/>
      <c r="Y1038" s="104"/>
      <c r="Z1038" s="141"/>
      <c r="AA1038" s="141"/>
      <c r="AB1038" s="102"/>
      <c r="AC1038" s="141"/>
      <c r="AD1038" s="141"/>
      <c r="AE1038" s="145"/>
      <c r="AF1038" s="140"/>
      <c r="AG1038" s="140"/>
      <c r="BI1038" s="143"/>
      <c r="BJ1038" s="139"/>
      <c r="BK1038" s="143"/>
      <c r="BL1038" s="122"/>
      <c r="BM1038" s="141"/>
      <c r="BN1038" s="156"/>
      <c r="BO1038" s="139"/>
      <c r="BP1038" s="141"/>
      <c r="BQ1038" s="153"/>
      <c r="CS1038" s="147"/>
      <c r="CT1038" s="149"/>
      <c r="CU1038" s="139"/>
      <c r="CV1038" s="139"/>
      <c r="CY1038" s="143"/>
      <c r="CZ1038" s="143"/>
      <c r="DA1038" s="151"/>
      <c r="DB1038" s="164"/>
      <c r="DC1038" s="151"/>
      <c r="DZ1038" s="211"/>
      <c r="EA1038" s="139"/>
    </row>
    <row r="1039" spans="1:131" x14ac:dyDescent="0.3">
      <c r="A1039" s="145"/>
      <c r="B1039" s="145"/>
      <c r="C1039" s="183"/>
      <c r="D1039" s="107"/>
      <c r="E1039" s="145"/>
      <c r="F1039" s="145"/>
      <c r="G1039" s="98"/>
      <c r="H1039" s="104"/>
      <c r="I1039" s="145"/>
      <c r="J1039" s="98"/>
      <c r="K1039" s="98"/>
      <c r="L1039" s="145"/>
      <c r="M1039" s="145"/>
      <c r="N1039" s="145"/>
      <c r="O1039" s="122"/>
      <c r="P1039" s="104"/>
      <c r="Q1039" s="150"/>
      <c r="R1039" s="141"/>
      <c r="S1039" s="104"/>
      <c r="T1039" s="141"/>
      <c r="U1039" s="141"/>
      <c r="V1039" s="104"/>
      <c r="W1039" s="141"/>
      <c r="X1039" s="141"/>
      <c r="Y1039" s="104"/>
      <c r="Z1039" s="141"/>
      <c r="AA1039" s="141"/>
      <c r="AB1039" s="102"/>
      <c r="AC1039" s="141"/>
      <c r="AD1039" s="141"/>
      <c r="AE1039" s="145"/>
      <c r="AF1039" s="140"/>
      <c r="AG1039" s="140"/>
      <c r="BI1039" s="143"/>
      <c r="BJ1039" s="139"/>
      <c r="BK1039" s="143"/>
      <c r="BL1039" s="122"/>
      <c r="BM1039" s="141"/>
      <c r="BN1039" s="156"/>
      <c r="BO1039" s="139"/>
      <c r="BP1039" s="141"/>
      <c r="BQ1039" s="153"/>
      <c r="CS1039" s="159"/>
      <c r="CT1039" s="149"/>
      <c r="CU1039" s="139"/>
      <c r="CV1039" s="139"/>
      <c r="CY1039" s="122"/>
      <c r="CZ1039" s="122"/>
      <c r="DA1039" s="151"/>
      <c r="DB1039" s="164"/>
      <c r="DC1039" s="151"/>
      <c r="DZ1039" s="211"/>
      <c r="EA1039" s="139"/>
    </row>
    <row r="1040" spans="1:131" x14ac:dyDescent="0.3">
      <c r="A1040" s="145"/>
      <c r="B1040" s="145"/>
      <c r="C1040" s="183"/>
      <c r="D1040" s="107"/>
      <c r="E1040" s="145"/>
      <c r="F1040" s="145"/>
      <c r="G1040" s="98"/>
      <c r="H1040" s="104"/>
      <c r="I1040" s="145"/>
      <c r="J1040" s="98"/>
      <c r="K1040" s="98"/>
      <c r="L1040" s="145"/>
      <c r="M1040" s="145"/>
      <c r="N1040" s="145"/>
      <c r="O1040" s="122"/>
      <c r="P1040" s="104"/>
      <c r="Q1040" s="150"/>
      <c r="R1040" s="141"/>
      <c r="S1040" s="104"/>
      <c r="T1040" s="141"/>
      <c r="U1040" s="141"/>
      <c r="V1040" s="104"/>
      <c r="W1040" s="141"/>
      <c r="X1040" s="141"/>
      <c r="Y1040" s="104"/>
      <c r="Z1040" s="141"/>
      <c r="AA1040" s="141"/>
      <c r="AB1040" s="102"/>
      <c r="AC1040" s="141"/>
      <c r="AD1040" s="141"/>
      <c r="AE1040" s="145"/>
      <c r="AF1040" s="140"/>
      <c r="AG1040" s="140"/>
      <c r="BI1040" s="143"/>
      <c r="BJ1040" s="139"/>
      <c r="BK1040" s="143"/>
      <c r="BL1040" s="122"/>
      <c r="BM1040" s="141"/>
      <c r="BN1040" s="156"/>
      <c r="BO1040" s="139"/>
      <c r="BP1040" s="141"/>
      <c r="BQ1040" s="153"/>
      <c r="CS1040" s="159"/>
      <c r="CT1040" s="149"/>
      <c r="CU1040" s="139"/>
      <c r="CV1040" s="139"/>
      <c r="CY1040" s="143"/>
      <c r="CZ1040" s="143"/>
      <c r="DA1040" s="151"/>
      <c r="DB1040" s="164"/>
      <c r="DC1040" s="151"/>
      <c r="DZ1040" s="211"/>
      <c r="EA1040" s="139"/>
    </row>
    <row r="1041" spans="1:131" x14ac:dyDescent="0.3">
      <c r="A1041" s="145"/>
      <c r="B1041" s="145"/>
      <c r="C1041" s="181"/>
      <c r="D1041" s="145"/>
      <c r="E1041" s="145"/>
      <c r="F1041" s="145"/>
      <c r="G1041" s="98"/>
      <c r="H1041" s="104"/>
      <c r="I1041" s="145"/>
      <c r="J1041" s="98"/>
      <c r="K1041" s="98"/>
      <c r="L1041" s="145"/>
      <c r="M1041" s="145"/>
      <c r="N1041" s="145"/>
      <c r="O1041" s="122"/>
      <c r="P1041" s="104"/>
      <c r="Q1041" s="150"/>
      <c r="R1041" s="141"/>
      <c r="S1041" s="104"/>
      <c r="T1041" s="141"/>
      <c r="U1041" s="141"/>
      <c r="V1041" s="104"/>
      <c r="W1041" s="141"/>
      <c r="X1041" s="141"/>
      <c r="Y1041" s="104"/>
      <c r="Z1041" s="141"/>
      <c r="AA1041" s="141"/>
      <c r="AB1041" s="102"/>
      <c r="AC1041" s="141"/>
      <c r="AD1041" s="141"/>
      <c r="AE1041" s="145"/>
      <c r="AF1041" s="140"/>
      <c r="AG1041" s="140"/>
      <c r="BI1041" s="143"/>
      <c r="BJ1041" s="139"/>
      <c r="BK1041" s="143"/>
      <c r="BL1041" s="122"/>
      <c r="BM1041" s="141"/>
      <c r="BN1041" s="156"/>
      <c r="BO1041" s="139"/>
      <c r="BP1041" s="141"/>
      <c r="BQ1041" s="153"/>
      <c r="CS1041" s="147"/>
      <c r="CT1041" s="149"/>
      <c r="CU1041" s="139"/>
      <c r="CV1041" s="139"/>
      <c r="CY1041" s="143"/>
      <c r="CZ1041" s="143"/>
      <c r="DA1041" s="151"/>
      <c r="DB1041" s="164"/>
      <c r="DC1041" s="151"/>
      <c r="DZ1041" s="211"/>
      <c r="EA1041" s="139"/>
    </row>
    <row r="1042" spans="1:131" x14ac:dyDescent="0.3">
      <c r="A1042" s="145"/>
      <c r="B1042" s="145"/>
      <c r="C1042" s="181"/>
      <c r="D1042" s="145"/>
      <c r="E1042" s="145"/>
      <c r="F1042" s="145"/>
      <c r="G1042" s="98"/>
      <c r="H1042" s="104"/>
      <c r="I1042" s="145"/>
      <c r="J1042" s="98"/>
      <c r="K1042" s="98"/>
      <c r="L1042" s="145"/>
      <c r="M1042" s="145"/>
      <c r="N1042" s="145"/>
      <c r="O1042" s="122"/>
      <c r="P1042" s="104"/>
      <c r="Q1042" s="150"/>
      <c r="R1042" s="141"/>
      <c r="S1042" s="104"/>
      <c r="T1042" s="141"/>
      <c r="U1042" s="141"/>
      <c r="V1042" s="104"/>
      <c r="W1042" s="141"/>
      <c r="X1042" s="141"/>
      <c r="Y1042" s="104"/>
      <c r="Z1042" s="141"/>
      <c r="AA1042" s="141"/>
      <c r="AB1042" s="102"/>
      <c r="AC1042" s="141"/>
      <c r="AD1042" s="141"/>
      <c r="AE1042" s="145"/>
      <c r="AF1042" s="140"/>
      <c r="AG1042" s="140"/>
      <c r="BI1042" s="143"/>
      <c r="BJ1042" s="139"/>
      <c r="BK1042" s="143"/>
      <c r="BL1042" s="122"/>
      <c r="BM1042" s="141"/>
      <c r="BN1042" s="156"/>
      <c r="BO1042" s="139"/>
      <c r="BP1042" s="141"/>
      <c r="BQ1042" s="153"/>
      <c r="CS1042" s="159"/>
      <c r="CT1042" s="200"/>
      <c r="CU1042" s="139"/>
      <c r="CV1042" s="139"/>
      <c r="CY1042" s="143"/>
      <c r="CZ1042" s="143"/>
      <c r="DA1042" s="151"/>
      <c r="DB1042" s="164"/>
      <c r="DC1042" s="151"/>
      <c r="DZ1042" s="211"/>
      <c r="EA1042" s="139"/>
    </row>
    <row r="1043" spans="1:131" x14ac:dyDescent="0.3">
      <c r="A1043" s="145"/>
      <c r="B1043" s="145"/>
      <c r="C1043" s="181"/>
      <c r="D1043" s="145"/>
      <c r="E1043" s="145"/>
      <c r="F1043" s="145"/>
      <c r="G1043" s="98"/>
      <c r="H1043" s="104"/>
      <c r="I1043" s="145"/>
      <c r="J1043" s="98"/>
      <c r="K1043" s="98"/>
      <c r="L1043" s="145"/>
      <c r="M1043" s="145"/>
      <c r="N1043" s="145"/>
      <c r="O1043" s="122"/>
      <c r="P1043" s="104"/>
      <c r="Q1043" s="150"/>
      <c r="R1043" s="141"/>
      <c r="S1043" s="104"/>
      <c r="T1043" s="141"/>
      <c r="U1043" s="141"/>
      <c r="V1043" s="104"/>
      <c r="W1043" s="141"/>
      <c r="X1043" s="141"/>
      <c r="Y1043" s="104"/>
      <c r="Z1043" s="141"/>
      <c r="AA1043" s="141"/>
      <c r="AB1043" s="102"/>
      <c r="AC1043" s="141"/>
      <c r="AD1043" s="141"/>
      <c r="AE1043" s="145"/>
      <c r="AF1043" s="140"/>
      <c r="AG1043" s="140"/>
      <c r="BI1043" s="143"/>
      <c r="BJ1043" s="139"/>
      <c r="BK1043" s="143"/>
      <c r="BL1043" s="122"/>
      <c r="BM1043" s="141"/>
      <c r="BN1043" s="156"/>
      <c r="BO1043" s="139"/>
      <c r="BP1043" s="141"/>
      <c r="BQ1043" s="153"/>
      <c r="CS1043" s="133"/>
      <c r="CT1043" s="148"/>
      <c r="CU1043" s="139"/>
      <c r="CV1043" s="139"/>
      <c r="CY1043" s="143"/>
      <c r="CZ1043" s="143"/>
      <c r="DA1043" s="151"/>
      <c r="DB1043" s="164"/>
      <c r="DC1043" s="151"/>
      <c r="DZ1043" s="211"/>
      <c r="EA1043" s="139"/>
    </row>
    <row r="1044" spans="1:131" x14ac:dyDescent="0.3">
      <c r="A1044" s="145"/>
      <c r="B1044" s="145"/>
      <c r="C1044" s="181"/>
      <c r="D1044" s="107"/>
      <c r="E1044" s="145"/>
      <c r="F1044" s="145"/>
      <c r="G1044" s="98"/>
      <c r="H1044" s="104"/>
      <c r="I1044" s="145"/>
      <c r="J1044" s="98"/>
      <c r="K1044" s="98"/>
      <c r="L1044" s="145"/>
      <c r="M1044" s="145"/>
      <c r="N1044" s="145"/>
      <c r="O1044" s="122"/>
      <c r="P1044" s="104"/>
      <c r="Q1044" s="150"/>
      <c r="R1044" s="141"/>
      <c r="S1044" s="104"/>
      <c r="T1044" s="141"/>
      <c r="U1044" s="141"/>
      <c r="V1044" s="104"/>
      <c r="W1044" s="141"/>
      <c r="X1044" s="141"/>
      <c r="Y1044" s="104"/>
      <c r="Z1044" s="141"/>
      <c r="AA1044" s="141"/>
      <c r="AB1044" s="102"/>
      <c r="AC1044" s="141"/>
      <c r="AD1044" s="141"/>
      <c r="AE1044" s="145"/>
      <c r="AF1044" s="140"/>
      <c r="AG1044" s="140"/>
      <c r="BI1044" s="143"/>
      <c r="BJ1044" s="139"/>
      <c r="BK1044" s="143"/>
      <c r="BL1044" s="122"/>
      <c r="BM1044" s="141"/>
      <c r="BN1044" s="156"/>
      <c r="BO1044" s="139"/>
      <c r="BP1044" s="141"/>
      <c r="BQ1044" s="153"/>
      <c r="CS1044" s="147"/>
      <c r="CT1044" s="176"/>
      <c r="CU1044" s="139"/>
      <c r="CV1044" s="139"/>
      <c r="CY1044" s="122"/>
      <c r="CZ1044" s="122"/>
      <c r="DA1044" s="151"/>
      <c r="DB1044" s="164"/>
      <c r="DC1044" s="151"/>
      <c r="DZ1044" s="211"/>
      <c r="EA1044" s="139"/>
    </row>
    <row r="1045" spans="1:131" x14ac:dyDescent="0.3">
      <c r="A1045" s="145"/>
      <c r="B1045" s="145"/>
      <c r="C1045" s="183"/>
      <c r="D1045" s="107"/>
      <c r="E1045" s="145"/>
      <c r="F1045" s="145"/>
      <c r="G1045" s="98"/>
      <c r="H1045" s="104"/>
      <c r="I1045" s="145"/>
      <c r="J1045" s="98"/>
      <c r="K1045" s="98"/>
      <c r="L1045" s="145"/>
      <c r="M1045" s="145"/>
      <c r="N1045" s="145"/>
      <c r="O1045" s="122"/>
      <c r="P1045" s="104"/>
      <c r="Q1045" s="150"/>
      <c r="R1045" s="141"/>
      <c r="S1045" s="104"/>
      <c r="T1045" s="141"/>
      <c r="U1045" s="141"/>
      <c r="V1045" s="104"/>
      <c r="W1045" s="141"/>
      <c r="X1045" s="141"/>
      <c r="Y1045" s="104"/>
      <c r="Z1045" s="141"/>
      <c r="AA1045" s="141"/>
      <c r="AB1045" s="102"/>
      <c r="AC1045" s="141"/>
      <c r="AD1045" s="141"/>
      <c r="AE1045" s="145"/>
      <c r="AF1045" s="140"/>
      <c r="AG1045" s="140"/>
      <c r="BI1045" s="143"/>
      <c r="BJ1045" s="139"/>
      <c r="BK1045" s="143"/>
      <c r="BL1045" s="122"/>
      <c r="BM1045" s="141"/>
      <c r="BN1045" s="156"/>
      <c r="BO1045" s="139"/>
      <c r="BP1045" s="141"/>
      <c r="BQ1045" s="153"/>
      <c r="CS1045" s="147"/>
      <c r="CT1045" s="149"/>
      <c r="CU1045" s="139"/>
      <c r="CV1045" s="139"/>
      <c r="CY1045" s="143"/>
      <c r="CZ1045" s="143"/>
      <c r="DA1045" s="151"/>
      <c r="DB1045" s="164"/>
      <c r="DC1045" s="151"/>
      <c r="DZ1045" s="211"/>
      <c r="EA1045" s="139"/>
    </row>
    <row r="1046" spans="1:131" x14ac:dyDescent="0.3">
      <c r="A1046" s="145"/>
      <c r="B1046" s="145"/>
      <c r="C1046" s="181"/>
      <c r="D1046" s="145"/>
      <c r="E1046" s="145"/>
      <c r="F1046" s="145"/>
      <c r="G1046" s="98"/>
      <c r="H1046" s="104"/>
      <c r="I1046" s="145"/>
      <c r="J1046" s="98"/>
      <c r="K1046" s="98"/>
      <c r="L1046" s="145"/>
      <c r="M1046" s="145"/>
      <c r="N1046" s="145"/>
      <c r="O1046" s="122"/>
      <c r="P1046" s="104"/>
      <c r="Q1046" s="150"/>
      <c r="R1046" s="141"/>
      <c r="S1046" s="104"/>
      <c r="T1046" s="141"/>
      <c r="U1046" s="141"/>
      <c r="V1046" s="104"/>
      <c r="W1046" s="141"/>
      <c r="X1046" s="141"/>
      <c r="Y1046" s="104"/>
      <c r="Z1046" s="141"/>
      <c r="AA1046" s="141"/>
      <c r="AB1046" s="102"/>
      <c r="AC1046" s="141"/>
      <c r="AD1046" s="141"/>
      <c r="AE1046" s="145"/>
      <c r="AF1046" s="140"/>
      <c r="AG1046" s="140"/>
      <c r="BI1046" s="143"/>
      <c r="BJ1046" s="139"/>
      <c r="BK1046" s="143"/>
      <c r="BL1046" s="122"/>
      <c r="BM1046" s="141"/>
      <c r="BN1046" s="156"/>
      <c r="BO1046" s="139"/>
      <c r="BP1046" s="141"/>
      <c r="BQ1046" s="153"/>
      <c r="CS1046" s="133"/>
      <c r="CT1046" s="148"/>
      <c r="CU1046" s="139"/>
      <c r="CV1046" s="139"/>
      <c r="CY1046" s="143"/>
      <c r="CZ1046" s="143"/>
      <c r="DA1046" s="151"/>
      <c r="DB1046" s="164"/>
      <c r="DC1046" s="151"/>
      <c r="DZ1046" s="211"/>
      <c r="EA1046" s="139"/>
    </row>
    <row r="1047" spans="1:131" x14ac:dyDescent="0.3">
      <c r="A1047" s="145"/>
      <c r="B1047" s="145"/>
      <c r="C1047" s="181"/>
      <c r="D1047" s="145"/>
      <c r="E1047" s="145"/>
      <c r="F1047" s="145"/>
      <c r="G1047" s="98"/>
      <c r="H1047" s="104"/>
      <c r="I1047" s="145"/>
      <c r="J1047" s="98"/>
      <c r="K1047" s="98"/>
      <c r="L1047" s="145"/>
      <c r="M1047" s="145"/>
      <c r="N1047" s="145"/>
      <c r="O1047" s="122"/>
      <c r="P1047" s="104"/>
      <c r="Q1047" s="150"/>
      <c r="R1047" s="141"/>
      <c r="S1047" s="104"/>
      <c r="T1047" s="141"/>
      <c r="U1047" s="141"/>
      <c r="V1047" s="104"/>
      <c r="W1047" s="141"/>
      <c r="X1047" s="141"/>
      <c r="Y1047" s="104"/>
      <c r="Z1047" s="141"/>
      <c r="AA1047" s="141"/>
      <c r="AB1047" s="102"/>
      <c r="AC1047" s="141"/>
      <c r="AD1047" s="141"/>
      <c r="AE1047" s="145"/>
      <c r="AF1047" s="140"/>
      <c r="AG1047" s="140"/>
      <c r="BI1047" s="143"/>
      <c r="BJ1047" s="139"/>
      <c r="BK1047" s="143"/>
      <c r="BL1047" s="122"/>
      <c r="BM1047" s="141"/>
      <c r="BN1047" s="156"/>
      <c r="BO1047" s="139"/>
      <c r="BP1047" s="141"/>
      <c r="BQ1047" s="153"/>
      <c r="CS1047" s="147"/>
      <c r="CT1047" s="148"/>
      <c r="CU1047" s="139"/>
      <c r="CV1047" s="139"/>
      <c r="CY1047" s="143"/>
      <c r="CZ1047" s="143"/>
      <c r="DA1047" s="151"/>
      <c r="DB1047" s="164"/>
      <c r="DC1047" s="151"/>
      <c r="DZ1047" s="211"/>
      <c r="EA1047" s="139"/>
    </row>
    <row r="1048" spans="1:131" x14ac:dyDescent="0.3">
      <c r="A1048" s="145"/>
      <c r="B1048" s="145"/>
      <c r="C1048" s="181"/>
      <c r="D1048" s="145"/>
      <c r="E1048" s="145"/>
      <c r="F1048" s="145"/>
      <c r="G1048" s="98"/>
      <c r="H1048" s="104"/>
      <c r="I1048" s="145"/>
      <c r="J1048" s="98"/>
      <c r="K1048" s="98"/>
      <c r="L1048" s="145"/>
      <c r="M1048" s="145"/>
      <c r="N1048" s="145"/>
      <c r="O1048" s="122"/>
      <c r="P1048" s="104"/>
      <c r="Q1048" s="150"/>
      <c r="R1048" s="141"/>
      <c r="S1048" s="104"/>
      <c r="T1048" s="141"/>
      <c r="U1048" s="141"/>
      <c r="V1048" s="104"/>
      <c r="W1048" s="141"/>
      <c r="X1048" s="141"/>
      <c r="Y1048" s="104"/>
      <c r="Z1048" s="141"/>
      <c r="AA1048" s="141"/>
      <c r="AB1048" s="102"/>
      <c r="AC1048" s="141"/>
      <c r="AD1048" s="141"/>
      <c r="AE1048" s="145"/>
      <c r="AF1048" s="140"/>
      <c r="AG1048" s="140"/>
      <c r="BI1048" s="143"/>
      <c r="BJ1048" s="139"/>
      <c r="BK1048" s="143"/>
      <c r="BL1048" s="122"/>
      <c r="BM1048" s="141"/>
      <c r="BN1048" s="156"/>
      <c r="BO1048" s="139"/>
      <c r="BP1048" s="141"/>
      <c r="BQ1048" s="153"/>
      <c r="CS1048" s="147"/>
      <c r="CT1048" s="99"/>
      <c r="CU1048" s="139"/>
      <c r="CV1048" s="139"/>
      <c r="CY1048" s="143"/>
      <c r="CZ1048" s="143"/>
      <c r="DA1048" s="151"/>
      <c r="DB1048" s="164"/>
      <c r="DC1048" s="151"/>
      <c r="DZ1048" s="211"/>
      <c r="EA1048" s="139"/>
    </row>
    <row r="1049" spans="1:131" x14ac:dyDescent="0.3">
      <c r="A1049" s="145"/>
      <c r="B1049" s="145"/>
      <c r="C1049" s="181"/>
      <c r="D1049" s="145"/>
      <c r="E1049" s="145"/>
      <c r="F1049" s="145"/>
      <c r="G1049" s="98"/>
      <c r="H1049" s="104"/>
      <c r="I1049" s="145"/>
      <c r="J1049" s="98"/>
      <c r="K1049" s="98"/>
      <c r="L1049" s="145"/>
      <c r="M1049" s="145"/>
      <c r="N1049" s="145"/>
      <c r="O1049" s="122"/>
      <c r="P1049" s="104"/>
      <c r="Q1049" s="150"/>
      <c r="R1049" s="141"/>
      <c r="S1049" s="104"/>
      <c r="T1049" s="141"/>
      <c r="U1049" s="141"/>
      <c r="V1049" s="104"/>
      <c r="W1049" s="141"/>
      <c r="X1049" s="141"/>
      <c r="Y1049" s="104"/>
      <c r="Z1049" s="141"/>
      <c r="AA1049" s="141"/>
      <c r="AB1049" s="102"/>
      <c r="AC1049" s="141"/>
      <c r="AD1049" s="141"/>
      <c r="AE1049" s="145"/>
      <c r="AF1049" s="140"/>
      <c r="AG1049" s="140"/>
      <c r="BI1049" s="143"/>
      <c r="BJ1049" s="139"/>
      <c r="BK1049" s="143"/>
      <c r="BL1049" s="122"/>
      <c r="BM1049" s="141"/>
      <c r="BN1049" s="156"/>
      <c r="BO1049" s="139"/>
      <c r="BP1049" s="141"/>
      <c r="BQ1049" s="153"/>
      <c r="CS1049" s="147"/>
      <c r="CT1049" s="149"/>
      <c r="CU1049" s="139"/>
      <c r="CV1049" s="139"/>
      <c r="CY1049" s="143"/>
      <c r="CZ1049" s="143"/>
      <c r="DA1049" s="151"/>
      <c r="DB1049" s="164"/>
      <c r="DC1049" s="151"/>
      <c r="DZ1049" s="211"/>
      <c r="EA1049" s="139"/>
    </row>
    <row r="1050" spans="1:131" x14ac:dyDescent="0.3">
      <c r="A1050" s="145"/>
      <c r="B1050" s="145"/>
      <c r="C1050" s="181"/>
      <c r="D1050" s="145"/>
      <c r="E1050" s="145"/>
      <c r="F1050" s="145"/>
      <c r="G1050" s="98"/>
      <c r="H1050" s="104"/>
      <c r="I1050" s="145"/>
      <c r="J1050" s="98"/>
      <c r="K1050" s="98"/>
      <c r="L1050" s="145"/>
      <c r="M1050" s="145"/>
      <c r="N1050" s="145"/>
      <c r="O1050" s="122"/>
      <c r="P1050" s="104"/>
      <c r="Q1050" s="150"/>
      <c r="R1050" s="141"/>
      <c r="S1050" s="104"/>
      <c r="T1050" s="141"/>
      <c r="U1050" s="141"/>
      <c r="V1050" s="104"/>
      <c r="W1050" s="141"/>
      <c r="X1050" s="141"/>
      <c r="Y1050" s="104"/>
      <c r="Z1050" s="141"/>
      <c r="AA1050" s="141"/>
      <c r="AB1050" s="102"/>
      <c r="AC1050" s="141"/>
      <c r="AD1050" s="141"/>
      <c r="AE1050" s="145"/>
      <c r="AF1050" s="140"/>
      <c r="AG1050" s="140"/>
      <c r="BI1050" s="143"/>
      <c r="BJ1050" s="139"/>
      <c r="BK1050" s="143"/>
      <c r="BL1050" s="122"/>
      <c r="BM1050" s="141"/>
      <c r="BN1050" s="156"/>
      <c r="BO1050" s="139"/>
      <c r="BP1050" s="141"/>
      <c r="BQ1050" s="153"/>
      <c r="CS1050" s="147"/>
      <c r="CT1050" s="148"/>
      <c r="CU1050" s="139"/>
      <c r="CV1050" s="139"/>
      <c r="CY1050" s="143"/>
      <c r="CZ1050" s="143"/>
      <c r="DA1050" s="151"/>
      <c r="DB1050" s="164"/>
      <c r="DC1050" s="151"/>
      <c r="DZ1050" s="211"/>
      <c r="EA1050" s="139"/>
    </row>
    <row r="1051" spans="1:131" x14ac:dyDescent="0.3">
      <c r="A1051" s="145"/>
      <c r="B1051" s="145"/>
      <c r="C1051" s="181"/>
      <c r="D1051" s="145"/>
      <c r="E1051" s="145"/>
      <c r="F1051" s="145"/>
      <c r="G1051" s="98"/>
      <c r="H1051" s="104"/>
      <c r="I1051" s="145"/>
      <c r="J1051" s="98"/>
      <c r="K1051" s="98"/>
      <c r="L1051" s="145"/>
      <c r="M1051" s="145"/>
      <c r="N1051" s="145"/>
      <c r="O1051" s="122"/>
      <c r="P1051" s="104"/>
      <c r="Q1051" s="150"/>
      <c r="R1051" s="141"/>
      <c r="S1051" s="104"/>
      <c r="T1051" s="141"/>
      <c r="U1051" s="141"/>
      <c r="V1051" s="104"/>
      <c r="W1051" s="141"/>
      <c r="X1051" s="141"/>
      <c r="Y1051" s="104"/>
      <c r="Z1051" s="141"/>
      <c r="AA1051" s="141"/>
      <c r="AB1051" s="102"/>
      <c r="AC1051" s="141"/>
      <c r="AD1051" s="141"/>
      <c r="AE1051" s="145"/>
      <c r="AF1051" s="140"/>
      <c r="AG1051" s="140"/>
      <c r="BI1051" s="143"/>
      <c r="BJ1051" s="139"/>
      <c r="BK1051" s="143"/>
      <c r="BL1051" s="122"/>
      <c r="BM1051" s="141"/>
      <c r="BN1051" s="156"/>
      <c r="BO1051" s="139"/>
      <c r="BP1051" s="141"/>
      <c r="BQ1051" s="153"/>
      <c r="CS1051" s="147"/>
      <c r="CT1051" s="149"/>
      <c r="CU1051" s="139"/>
      <c r="CV1051" s="139"/>
      <c r="CY1051" s="143"/>
      <c r="CZ1051" s="143"/>
      <c r="DA1051" s="151"/>
      <c r="DB1051" s="164"/>
      <c r="DC1051" s="151"/>
      <c r="DZ1051" s="211"/>
      <c r="EA1051" s="139"/>
    </row>
    <row r="1052" spans="1:131" x14ac:dyDescent="0.3">
      <c r="A1052" s="107"/>
      <c r="B1052" s="145"/>
      <c r="C1052" s="181"/>
      <c r="D1052" s="145"/>
      <c r="E1052" s="145"/>
      <c r="F1052" s="145"/>
      <c r="G1052" s="98"/>
      <c r="H1052" s="104"/>
      <c r="I1052" s="145"/>
      <c r="J1052" s="98"/>
      <c r="K1052" s="98"/>
      <c r="L1052" s="145"/>
      <c r="M1052" s="145"/>
      <c r="N1052" s="145"/>
      <c r="O1052" s="122"/>
      <c r="P1052" s="104"/>
      <c r="Q1052" s="150"/>
      <c r="R1052" s="141"/>
      <c r="S1052" s="104"/>
      <c r="T1052" s="141"/>
      <c r="U1052" s="141"/>
      <c r="V1052" s="104"/>
      <c r="W1052" s="141"/>
      <c r="X1052" s="141"/>
      <c r="Y1052" s="104"/>
      <c r="Z1052" s="141"/>
      <c r="AA1052" s="141"/>
      <c r="AB1052" s="102"/>
      <c r="AC1052" s="141"/>
      <c r="AD1052" s="141"/>
      <c r="AE1052" s="145"/>
      <c r="AF1052" s="140"/>
      <c r="AG1052" s="140"/>
      <c r="BI1052" s="143"/>
      <c r="BJ1052" s="139"/>
      <c r="BK1052" s="143"/>
      <c r="BL1052" s="122"/>
      <c r="BM1052" s="141"/>
      <c r="BN1052" s="156"/>
      <c r="BO1052" s="139"/>
      <c r="BP1052" s="141"/>
      <c r="BQ1052" s="153"/>
      <c r="CS1052" s="147"/>
      <c r="CT1052" s="148"/>
      <c r="CU1052" s="139"/>
      <c r="CV1052" s="139"/>
      <c r="CY1052" s="143"/>
      <c r="CZ1052" s="143"/>
      <c r="DA1052" s="151"/>
      <c r="DB1052" s="164"/>
      <c r="DC1052" s="151"/>
      <c r="DZ1052" s="211"/>
      <c r="EA1052" s="139"/>
    </row>
    <row r="1053" spans="1:131" x14ac:dyDescent="0.3">
      <c r="A1053" s="145"/>
      <c r="B1053" s="145"/>
      <c r="C1053" s="181"/>
      <c r="D1053" s="145"/>
      <c r="E1053" s="145"/>
      <c r="F1053" s="145"/>
      <c r="G1053" s="98"/>
      <c r="H1053" s="104"/>
      <c r="I1053" s="145"/>
      <c r="J1053" s="98"/>
      <c r="K1053" s="98"/>
      <c r="L1053" s="145"/>
      <c r="M1053" s="145"/>
      <c r="N1053" s="145"/>
      <c r="O1053" s="122"/>
      <c r="P1053" s="104"/>
      <c r="Q1053" s="150"/>
      <c r="R1053" s="141"/>
      <c r="S1053" s="104"/>
      <c r="T1053" s="141"/>
      <c r="U1053" s="141"/>
      <c r="V1053" s="104"/>
      <c r="W1053" s="141"/>
      <c r="X1053" s="141"/>
      <c r="Y1053" s="104"/>
      <c r="Z1053" s="141"/>
      <c r="AA1053" s="141"/>
      <c r="AB1053" s="102"/>
      <c r="AC1053" s="141"/>
      <c r="AD1053" s="141"/>
      <c r="AE1053" s="145"/>
      <c r="AF1053" s="140"/>
      <c r="AG1053" s="140"/>
      <c r="BI1053" s="143"/>
      <c r="BJ1053" s="139"/>
      <c r="BK1053" s="143"/>
      <c r="BL1053" s="122"/>
      <c r="BM1053" s="141"/>
      <c r="BN1053" s="156"/>
      <c r="BO1053" s="139"/>
      <c r="BP1053" s="141"/>
      <c r="BQ1053" s="153"/>
      <c r="CS1053" s="147"/>
      <c r="CT1053" s="149"/>
      <c r="CU1053" s="139"/>
      <c r="CV1053" s="139"/>
      <c r="CY1053" s="143"/>
      <c r="CZ1053" s="143"/>
      <c r="DA1053" s="151"/>
      <c r="DB1053" s="164"/>
      <c r="DC1053" s="151"/>
      <c r="DZ1053" s="211"/>
      <c r="EA1053" s="139"/>
    </row>
    <row r="1054" spans="1:131" x14ac:dyDescent="0.3">
      <c r="A1054" s="145"/>
      <c r="B1054" s="145"/>
      <c r="C1054" s="181"/>
      <c r="D1054" s="145"/>
      <c r="E1054" s="145"/>
      <c r="F1054" s="145"/>
      <c r="G1054" s="98"/>
      <c r="H1054" s="104"/>
      <c r="I1054" s="145"/>
      <c r="J1054" s="98"/>
      <c r="K1054" s="98"/>
      <c r="L1054" s="145"/>
      <c r="M1054" s="145"/>
      <c r="N1054" s="145"/>
      <c r="O1054" s="122"/>
      <c r="P1054" s="104"/>
      <c r="Q1054" s="150"/>
      <c r="R1054" s="141"/>
      <c r="S1054" s="104"/>
      <c r="T1054" s="141"/>
      <c r="U1054" s="141"/>
      <c r="V1054" s="104"/>
      <c r="W1054" s="141"/>
      <c r="X1054" s="141"/>
      <c r="Y1054" s="104"/>
      <c r="Z1054" s="141"/>
      <c r="AA1054" s="141"/>
      <c r="AB1054" s="102"/>
      <c r="AC1054" s="141"/>
      <c r="AD1054" s="141"/>
      <c r="AE1054" s="145"/>
      <c r="AF1054" s="140"/>
      <c r="AG1054" s="140"/>
      <c r="BI1054" s="143"/>
      <c r="BJ1054" s="139"/>
      <c r="BK1054" s="143"/>
      <c r="BL1054" s="122"/>
      <c r="BM1054" s="141"/>
      <c r="BN1054" s="156"/>
      <c r="BO1054" s="139"/>
      <c r="BP1054" s="141"/>
      <c r="BQ1054" s="153"/>
      <c r="CS1054" s="147"/>
      <c r="CT1054" s="148"/>
      <c r="CU1054" s="139"/>
      <c r="CV1054" s="139"/>
      <c r="CY1054" s="217"/>
      <c r="CZ1054" s="217"/>
      <c r="DA1054" s="151"/>
      <c r="DB1054" s="164"/>
      <c r="DC1054" s="151"/>
      <c r="DZ1054" s="211"/>
      <c r="EA1054" s="139"/>
    </row>
    <row r="1055" spans="1:131" x14ac:dyDescent="0.3">
      <c r="A1055" s="107"/>
      <c r="B1055" s="145"/>
      <c r="C1055" s="181"/>
      <c r="D1055" s="145"/>
      <c r="E1055" s="145"/>
      <c r="F1055" s="145"/>
      <c r="G1055" s="98"/>
      <c r="H1055" s="104"/>
      <c r="I1055" s="145"/>
      <c r="J1055" s="98"/>
      <c r="K1055" s="98"/>
      <c r="L1055" s="145"/>
      <c r="M1055" s="145"/>
      <c r="N1055" s="145"/>
      <c r="O1055" s="122"/>
      <c r="P1055" s="104"/>
      <c r="Q1055" s="150"/>
      <c r="R1055" s="141"/>
      <c r="S1055" s="104"/>
      <c r="T1055" s="141"/>
      <c r="U1055" s="141"/>
      <c r="V1055" s="104"/>
      <c r="W1055" s="141"/>
      <c r="X1055" s="141"/>
      <c r="Y1055" s="104"/>
      <c r="Z1055" s="141"/>
      <c r="AA1055" s="141"/>
      <c r="AB1055" s="102"/>
      <c r="AC1055" s="141"/>
      <c r="AD1055" s="141"/>
      <c r="AE1055" s="145"/>
      <c r="AF1055" s="140"/>
      <c r="AG1055" s="140"/>
      <c r="BI1055" s="143"/>
      <c r="BJ1055" s="139"/>
      <c r="BK1055" s="143"/>
      <c r="BL1055" s="122"/>
      <c r="BM1055" s="141"/>
      <c r="BN1055" s="156"/>
      <c r="BO1055" s="139"/>
      <c r="BP1055" s="141"/>
      <c r="BQ1055" s="153"/>
      <c r="CS1055" s="147"/>
      <c r="CT1055" s="148"/>
      <c r="CU1055" s="139"/>
      <c r="CV1055" s="139"/>
      <c r="CY1055" s="143"/>
      <c r="CZ1055" s="143"/>
      <c r="DA1055" s="151"/>
      <c r="DB1055" s="164"/>
      <c r="DC1055" s="151"/>
      <c r="DZ1055" s="211"/>
      <c r="EA1055" s="139"/>
    </row>
    <row r="1056" spans="1:131" x14ac:dyDescent="0.3">
      <c r="A1056" s="145"/>
      <c r="B1056" s="145"/>
      <c r="C1056" s="181"/>
      <c r="D1056" s="145"/>
      <c r="E1056" s="145"/>
      <c r="F1056" s="145"/>
      <c r="G1056" s="98"/>
      <c r="H1056" s="104"/>
      <c r="I1056" s="145"/>
      <c r="J1056" s="98"/>
      <c r="K1056" s="98"/>
      <c r="L1056" s="145"/>
      <c r="M1056" s="145"/>
      <c r="N1056" s="145"/>
      <c r="O1056" s="122"/>
      <c r="P1056" s="104"/>
      <c r="Q1056" s="150"/>
      <c r="R1056" s="141"/>
      <c r="S1056" s="104"/>
      <c r="T1056" s="141"/>
      <c r="U1056" s="141"/>
      <c r="V1056" s="104"/>
      <c r="W1056" s="141"/>
      <c r="X1056" s="141"/>
      <c r="Y1056" s="104"/>
      <c r="Z1056" s="141"/>
      <c r="AA1056" s="141"/>
      <c r="AB1056" s="102"/>
      <c r="AC1056" s="141"/>
      <c r="AD1056" s="141"/>
      <c r="AE1056" s="145"/>
      <c r="AF1056" s="140"/>
      <c r="AG1056" s="140"/>
      <c r="BI1056" s="143"/>
      <c r="BJ1056" s="139"/>
      <c r="BK1056" s="143"/>
      <c r="BL1056" s="122"/>
      <c r="BM1056" s="141"/>
      <c r="BN1056" s="156"/>
      <c r="BO1056" s="139"/>
      <c r="BP1056" s="141"/>
      <c r="BQ1056" s="153"/>
      <c r="CS1056" s="147"/>
      <c r="CT1056" s="148"/>
      <c r="CU1056" s="139"/>
      <c r="CV1056" s="139"/>
      <c r="CY1056" s="143"/>
      <c r="CZ1056" s="143"/>
      <c r="DA1056" s="151"/>
      <c r="DB1056" s="164"/>
      <c r="DC1056" s="151"/>
      <c r="DZ1056" s="211"/>
      <c r="EA1056" s="139"/>
    </row>
    <row r="1057" spans="1:131" x14ac:dyDescent="0.3">
      <c r="A1057" s="145"/>
      <c r="B1057" s="145"/>
      <c r="C1057" s="181"/>
      <c r="D1057" s="145"/>
      <c r="E1057" s="145"/>
      <c r="F1057" s="145"/>
      <c r="G1057" s="98"/>
      <c r="H1057" s="104"/>
      <c r="I1057" s="145"/>
      <c r="J1057" s="98"/>
      <c r="K1057" s="98"/>
      <c r="L1057" s="145"/>
      <c r="M1057" s="145"/>
      <c r="N1057" s="145"/>
      <c r="O1057" s="122"/>
      <c r="P1057" s="104"/>
      <c r="Q1057" s="150"/>
      <c r="R1057" s="141"/>
      <c r="S1057" s="104"/>
      <c r="T1057" s="141"/>
      <c r="U1057" s="141"/>
      <c r="V1057" s="104"/>
      <c r="W1057" s="141"/>
      <c r="X1057" s="141"/>
      <c r="Y1057" s="104"/>
      <c r="Z1057" s="141"/>
      <c r="AA1057" s="141"/>
      <c r="AB1057" s="102"/>
      <c r="AC1057" s="141"/>
      <c r="AD1057" s="141"/>
      <c r="AE1057" s="145"/>
      <c r="AF1057" s="140"/>
      <c r="AG1057" s="140"/>
      <c r="BI1057" s="143"/>
      <c r="BJ1057" s="139"/>
      <c r="BK1057" s="143"/>
      <c r="BL1057" s="122"/>
      <c r="BM1057" s="141"/>
      <c r="BN1057" s="156"/>
      <c r="BO1057" s="139"/>
      <c r="BP1057" s="141"/>
      <c r="BQ1057" s="153"/>
      <c r="CS1057" s="147"/>
      <c r="CT1057" s="148"/>
      <c r="CU1057" s="139"/>
      <c r="CV1057" s="139"/>
      <c r="CY1057" s="143"/>
      <c r="CZ1057" s="143"/>
      <c r="DA1057" s="151"/>
      <c r="DB1057" s="164"/>
      <c r="DC1057" s="151"/>
      <c r="DZ1057" s="211"/>
      <c r="EA1057" s="139"/>
    </row>
    <row r="1058" spans="1:131" x14ac:dyDescent="0.3">
      <c r="A1058" s="145"/>
      <c r="B1058" s="145"/>
      <c r="C1058" s="181"/>
      <c r="D1058" s="145"/>
      <c r="E1058" s="145"/>
      <c r="F1058" s="107"/>
      <c r="G1058" s="98"/>
      <c r="H1058" s="104"/>
      <c r="I1058" s="145"/>
      <c r="J1058" s="98"/>
      <c r="K1058" s="98"/>
      <c r="L1058" s="145"/>
      <c r="M1058" s="145"/>
      <c r="N1058" s="145"/>
      <c r="O1058" s="122"/>
      <c r="P1058" s="104"/>
      <c r="Q1058" s="150"/>
      <c r="R1058" s="141"/>
      <c r="S1058" s="104"/>
      <c r="T1058" s="141"/>
      <c r="U1058" s="141"/>
      <c r="V1058" s="104"/>
      <c r="W1058" s="141"/>
      <c r="X1058" s="141"/>
      <c r="Y1058" s="104"/>
      <c r="Z1058" s="141"/>
      <c r="AA1058" s="141"/>
      <c r="AB1058" s="102"/>
      <c r="AC1058" s="141"/>
      <c r="AD1058" s="141"/>
      <c r="AE1058" s="145"/>
      <c r="AF1058" s="140"/>
      <c r="AG1058" s="140"/>
      <c r="BI1058" s="143"/>
      <c r="BJ1058" s="139"/>
      <c r="BK1058" s="143"/>
      <c r="BL1058" s="122"/>
      <c r="BM1058" s="141"/>
      <c r="BN1058" s="156"/>
      <c r="BO1058" s="139"/>
      <c r="BP1058" s="141"/>
      <c r="BQ1058" s="153"/>
      <c r="CS1058" s="133"/>
      <c r="CT1058" s="148"/>
      <c r="CU1058" s="139"/>
      <c r="CV1058" s="139"/>
      <c r="CY1058" s="143"/>
      <c r="CZ1058" s="143"/>
      <c r="DA1058" s="151"/>
      <c r="DB1058" s="164"/>
      <c r="DC1058" s="151"/>
      <c r="DZ1058" s="211"/>
      <c r="EA1058" s="139"/>
    </row>
    <row r="1059" spans="1:131" x14ac:dyDescent="0.3">
      <c r="A1059" s="145"/>
      <c r="B1059" s="145"/>
      <c r="C1059" s="181"/>
      <c r="D1059" s="184"/>
      <c r="E1059" s="145"/>
      <c r="F1059" s="145"/>
      <c r="G1059" s="98"/>
      <c r="H1059" s="104"/>
      <c r="I1059" s="145"/>
      <c r="J1059" s="98"/>
      <c r="K1059" s="98"/>
      <c r="L1059" s="145"/>
      <c r="M1059" s="145"/>
      <c r="N1059" s="145"/>
      <c r="O1059" s="122"/>
      <c r="P1059" s="104"/>
      <c r="Q1059" s="150"/>
      <c r="R1059" s="141"/>
      <c r="S1059" s="104"/>
      <c r="T1059" s="141"/>
      <c r="U1059" s="141"/>
      <c r="V1059" s="104"/>
      <c r="W1059" s="141"/>
      <c r="X1059" s="141"/>
      <c r="Y1059" s="104"/>
      <c r="Z1059" s="141"/>
      <c r="AA1059" s="141"/>
      <c r="AB1059" s="102"/>
      <c r="AC1059" s="141"/>
      <c r="AD1059" s="141"/>
      <c r="AE1059" s="145"/>
      <c r="AF1059" s="140"/>
      <c r="AG1059" s="140"/>
      <c r="BI1059" s="143"/>
      <c r="BJ1059" s="139"/>
      <c r="BK1059" s="143"/>
      <c r="BL1059" s="122"/>
      <c r="BM1059" s="141"/>
      <c r="BN1059" s="156"/>
      <c r="BO1059" s="139"/>
      <c r="BP1059" s="141"/>
      <c r="BQ1059" s="153"/>
      <c r="CS1059" s="147"/>
      <c r="CT1059" s="149"/>
      <c r="CU1059" s="139"/>
      <c r="CV1059" s="139"/>
      <c r="CY1059" s="143"/>
      <c r="CZ1059" s="143"/>
      <c r="DA1059" s="151"/>
      <c r="DB1059" s="164"/>
      <c r="DC1059" s="151"/>
      <c r="DZ1059" s="211"/>
      <c r="EA1059" s="139"/>
    </row>
    <row r="1060" spans="1:131" x14ac:dyDescent="0.3">
      <c r="A1060" s="145"/>
      <c r="B1060" s="145"/>
      <c r="C1060" s="181"/>
      <c r="D1060" s="145"/>
      <c r="E1060" s="145"/>
      <c r="F1060" s="145"/>
      <c r="G1060" s="98"/>
      <c r="H1060" s="104"/>
      <c r="I1060" s="145"/>
      <c r="J1060" s="98"/>
      <c r="K1060" s="98"/>
      <c r="L1060" s="145"/>
      <c r="M1060" s="145"/>
      <c r="N1060" s="145"/>
      <c r="O1060" s="122"/>
      <c r="P1060" s="104"/>
      <c r="Q1060" s="150"/>
      <c r="R1060" s="141"/>
      <c r="S1060" s="104"/>
      <c r="T1060" s="141"/>
      <c r="U1060" s="141"/>
      <c r="V1060" s="104"/>
      <c r="W1060" s="141"/>
      <c r="X1060" s="141"/>
      <c r="Y1060" s="104"/>
      <c r="Z1060" s="141"/>
      <c r="AA1060" s="141"/>
      <c r="AB1060" s="102"/>
      <c r="AC1060" s="141"/>
      <c r="AD1060" s="141"/>
      <c r="AE1060" s="145"/>
      <c r="AF1060" s="140"/>
      <c r="AG1060" s="140"/>
      <c r="BI1060" s="143"/>
      <c r="BJ1060" s="139"/>
      <c r="BK1060" s="143"/>
      <c r="BL1060" s="122"/>
      <c r="BM1060" s="141"/>
      <c r="BN1060" s="156"/>
      <c r="BO1060" s="139"/>
      <c r="BP1060" s="141"/>
      <c r="BQ1060" s="153"/>
      <c r="CS1060" s="147"/>
      <c r="CT1060" s="149"/>
      <c r="CU1060" s="139"/>
      <c r="CV1060" s="139"/>
      <c r="CY1060" s="143"/>
      <c r="CZ1060" s="143"/>
      <c r="DA1060" s="151"/>
      <c r="DB1060" s="164"/>
      <c r="DC1060" s="151"/>
      <c r="DZ1060" s="211"/>
      <c r="EA1060" s="139"/>
    </row>
    <row r="1061" spans="1:131" x14ac:dyDescent="0.3">
      <c r="A1061" s="145"/>
      <c r="B1061" s="145"/>
      <c r="C1061" s="181"/>
      <c r="D1061" s="145"/>
      <c r="E1061" s="145"/>
      <c r="F1061" s="145"/>
      <c r="G1061" s="98"/>
      <c r="H1061" s="104"/>
      <c r="I1061" s="145"/>
      <c r="J1061" s="98"/>
      <c r="K1061" s="98"/>
      <c r="L1061" s="145"/>
      <c r="M1061" s="145"/>
      <c r="N1061" s="145"/>
      <c r="O1061" s="122"/>
      <c r="P1061" s="104"/>
      <c r="Q1061" s="150"/>
      <c r="R1061" s="141"/>
      <c r="S1061" s="104"/>
      <c r="T1061" s="141"/>
      <c r="U1061" s="141"/>
      <c r="V1061" s="104"/>
      <c r="W1061" s="141"/>
      <c r="X1061" s="141"/>
      <c r="Y1061" s="104"/>
      <c r="Z1061" s="141"/>
      <c r="AA1061" s="141"/>
      <c r="AB1061" s="102"/>
      <c r="AC1061" s="141"/>
      <c r="AD1061" s="141"/>
      <c r="AE1061" s="145"/>
      <c r="AF1061" s="140"/>
      <c r="AG1061" s="140"/>
      <c r="BI1061" s="143"/>
      <c r="BJ1061" s="139"/>
      <c r="BK1061" s="143"/>
      <c r="BL1061" s="122"/>
      <c r="BM1061" s="141"/>
      <c r="BN1061" s="156"/>
      <c r="BO1061" s="139"/>
      <c r="BP1061" s="141"/>
      <c r="BQ1061" s="153"/>
      <c r="CS1061" s="147"/>
      <c r="CT1061" s="148"/>
      <c r="CU1061" s="139"/>
      <c r="CV1061" s="139"/>
      <c r="CY1061" s="143"/>
      <c r="CZ1061" s="143"/>
      <c r="DA1061" s="151"/>
      <c r="DB1061" s="164"/>
      <c r="DC1061" s="151"/>
      <c r="DZ1061" s="211"/>
      <c r="EA1061" s="139"/>
    </row>
    <row r="1062" spans="1:131" x14ac:dyDescent="0.3">
      <c r="A1062" s="182"/>
      <c r="B1062" s="145"/>
      <c r="C1062" s="181"/>
      <c r="D1062" s="145"/>
      <c r="E1062" s="145"/>
      <c r="F1062" s="107"/>
      <c r="G1062" s="98"/>
      <c r="H1062" s="104"/>
      <c r="I1062" s="145"/>
      <c r="J1062" s="98"/>
      <c r="K1062" s="98"/>
      <c r="L1062" s="145"/>
      <c r="M1062" s="145"/>
      <c r="N1062" s="145"/>
      <c r="O1062" s="122"/>
      <c r="P1062" s="104"/>
      <c r="Q1062" s="150"/>
      <c r="R1062" s="141"/>
      <c r="S1062" s="104"/>
      <c r="T1062" s="141"/>
      <c r="U1062" s="141"/>
      <c r="V1062" s="104"/>
      <c r="W1062" s="141"/>
      <c r="X1062" s="141"/>
      <c r="Y1062" s="104"/>
      <c r="Z1062" s="141"/>
      <c r="AA1062" s="141"/>
      <c r="AB1062" s="102"/>
      <c r="AC1062" s="141"/>
      <c r="AD1062" s="141"/>
      <c r="AE1062" s="145"/>
      <c r="AF1062" s="140"/>
      <c r="AG1062" s="140"/>
      <c r="BI1062" s="143"/>
      <c r="BJ1062" s="139"/>
      <c r="BK1062" s="143"/>
      <c r="BL1062" s="122"/>
      <c r="BM1062" s="141"/>
      <c r="BN1062" s="156"/>
      <c r="BO1062" s="139"/>
      <c r="BP1062" s="141"/>
      <c r="BQ1062" s="153"/>
      <c r="CS1062" s="133"/>
      <c r="CT1062" s="149"/>
      <c r="CU1062" s="139"/>
      <c r="CV1062" s="139"/>
      <c r="CY1062" s="143"/>
      <c r="CZ1062" s="143"/>
      <c r="DA1062" s="151"/>
      <c r="DB1062" s="164"/>
      <c r="DC1062" s="151"/>
      <c r="DZ1062" s="211"/>
      <c r="EA1062" s="139"/>
    </row>
    <row r="1063" spans="1:131" x14ac:dyDescent="0.3">
      <c r="A1063" s="145"/>
      <c r="B1063" s="145"/>
      <c r="C1063" s="181"/>
      <c r="D1063" s="145"/>
      <c r="E1063" s="145"/>
      <c r="F1063" s="145"/>
      <c r="G1063" s="98"/>
      <c r="H1063" s="104"/>
      <c r="I1063" s="145"/>
      <c r="J1063" s="98"/>
      <c r="K1063" s="98"/>
      <c r="L1063" s="145"/>
      <c r="M1063" s="145"/>
      <c r="N1063" s="145"/>
      <c r="O1063" s="122"/>
      <c r="P1063" s="104"/>
      <c r="Q1063" s="150"/>
      <c r="R1063" s="141"/>
      <c r="S1063" s="104"/>
      <c r="T1063" s="141"/>
      <c r="U1063" s="141"/>
      <c r="V1063" s="104"/>
      <c r="W1063" s="141"/>
      <c r="X1063" s="141"/>
      <c r="Y1063" s="104"/>
      <c r="Z1063" s="141"/>
      <c r="AA1063" s="141"/>
      <c r="AB1063" s="102"/>
      <c r="AC1063" s="141"/>
      <c r="AD1063" s="141"/>
      <c r="AE1063" s="145"/>
      <c r="AF1063" s="140"/>
      <c r="AG1063" s="140"/>
      <c r="BI1063" s="143"/>
      <c r="BJ1063" s="139"/>
      <c r="BK1063" s="143"/>
      <c r="BL1063" s="122"/>
      <c r="BM1063" s="141"/>
      <c r="BN1063" s="156"/>
      <c r="BO1063" s="139"/>
      <c r="BP1063" s="141"/>
      <c r="BQ1063" s="153"/>
      <c r="CS1063" s="147"/>
      <c r="CT1063" s="148"/>
      <c r="CU1063" s="139"/>
      <c r="CV1063" s="139"/>
      <c r="CY1063" s="143"/>
      <c r="CZ1063" s="143"/>
      <c r="DA1063" s="151"/>
      <c r="DB1063" s="164"/>
      <c r="DC1063" s="151"/>
      <c r="DZ1063" s="211"/>
      <c r="EA1063" s="139"/>
    </row>
    <row r="1064" spans="1:131" x14ac:dyDescent="0.3">
      <c r="A1064" s="180"/>
      <c r="B1064" s="145"/>
      <c r="C1064" s="181"/>
      <c r="D1064" s="145"/>
      <c r="E1064" s="145"/>
      <c r="F1064" s="145"/>
      <c r="G1064" s="98"/>
      <c r="H1064" s="104"/>
      <c r="I1064" s="145"/>
      <c r="J1064" s="98"/>
      <c r="K1064" s="98"/>
      <c r="L1064" s="145"/>
      <c r="M1064" s="145"/>
      <c r="N1064" s="145"/>
      <c r="O1064" s="122"/>
      <c r="P1064" s="104"/>
      <c r="Q1064" s="150"/>
      <c r="R1064" s="141"/>
      <c r="S1064" s="104"/>
      <c r="T1064" s="141"/>
      <c r="U1064" s="141"/>
      <c r="V1064" s="104"/>
      <c r="W1064" s="141"/>
      <c r="X1064" s="141"/>
      <c r="Y1064" s="104"/>
      <c r="Z1064" s="141"/>
      <c r="AA1064" s="141"/>
      <c r="AB1064" s="102"/>
      <c r="AC1064" s="141"/>
      <c r="AD1064" s="141"/>
      <c r="AE1064" s="145"/>
      <c r="AF1064" s="140"/>
      <c r="AG1064" s="140"/>
      <c r="BI1064" s="143"/>
      <c r="BJ1064" s="139"/>
      <c r="BK1064" s="143"/>
      <c r="BL1064" s="122"/>
      <c r="BM1064" s="141"/>
      <c r="BN1064" s="156"/>
      <c r="BO1064" s="139"/>
      <c r="BP1064" s="141"/>
      <c r="BQ1064" s="153"/>
      <c r="CS1064" s="147"/>
      <c r="CT1064" s="149"/>
      <c r="CU1064" s="139"/>
      <c r="CV1064" s="139"/>
      <c r="CY1064" s="143"/>
      <c r="CZ1064" s="143"/>
      <c r="DA1064" s="151"/>
      <c r="DB1064" s="164"/>
      <c r="DC1064" s="151"/>
      <c r="DZ1064" s="211"/>
      <c r="EA1064" s="139"/>
    </row>
    <row r="1065" spans="1:131" x14ac:dyDescent="0.3">
      <c r="A1065" s="145"/>
      <c r="B1065" s="145"/>
      <c r="C1065" s="181"/>
      <c r="D1065" s="145"/>
      <c r="E1065" s="145"/>
      <c r="F1065" s="145"/>
      <c r="G1065" s="98"/>
      <c r="H1065" s="104"/>
      <c r="I1065" s="145"/>
      <c r="J1065" s="98"/>
      <c r="K1065" s="98"/>
      <c r="L1065" s="145"/>
      <c r="M1065" s="145"/>
      <c r="N1065" s="145"/>
      <c r="O1065" s="122"/>
      <c r="P1065" s="104"/>
      <c r="Q1065" s="150"/>
      <c r="R1065" s="141"/>
      <c r="S1065" s="104"/>
      <c r="T1065" s="141"/>
      <c r="U1065" s="141"/>
      <c r="V1065" s="104"/>
      <c r="W1065" s="141"/>
      <c r="X1065" s="141"/>
      <c r="Y1065" s="104"/>
      <c r="Z1065" s="141"/>
      <c r="AA1065" s="141"/>
      <c r="AB1065" s="102"/>
      <c r="AC1065" s="141"/>
      <c r="AD1065" s="141"/>
      <c r="AE1065" s="145"/>
      <c r="AF1065" s="140"/>
      <c r="AG1065" s="140"/>
      <c r="BI1065" s="143"/>
      <c r="BJ1065" s="139"/>
      <c r="BK1065" s="143"/>
      <c r="BL1065" s="122"/>
      <c r="BM1065" s="141"/>
      <c r="BN1065" s="156"/>
      <c r="BO1065" s="139"/>
      <c r="BP1065" s="141"/>
      <c r="BQ1065" s="153"/>
      <c r="CS1065" s="147"/>
      <c r="CT1065" s="148"/>
      <c r="CU1065" s="139"/>
      <c r="CV1065" s="139"/>
      <c r="CY1065" s="143"/>
      <c r="CZ1065" s="143"/>
      <c r="DA1065" s="151"/>
      <c r="DB1065" s="164"/>
      <c r="DC1065" s="151"/>
      <c r="DZ1065" s="211"/>
      <c r="EA1065" s="139"/>
    </row>
    <row r="1066" spans="1:131" x14ac:dyDescent="0.3">
      <c r="A1066" s="180"/>
      <c r="B1066" s="145"/>
      <c r="C1066" s="181"/>
      <c r="D1066" s="145"/>
      <c r="E1066" s="145"/>
      <c r="F1066" s="145"/>
      <c r="G1066" s="98"/>
      <c r="H1066" s="104"/>
      <c r="I1066" s="145"/>
      <c r="J1066" s="98"/>
      <c r="K1066" s="98"/>
      <c r="L1066" s="145"/>
      <c r="M1066" s="145"/>
      <c r="N1066" s="145"/>
      <c r="O1066" s="122"/>
      <c r="P1066" s="104"/>
      <c r="Q1066" s="150"/>
      <c r="R1066" s="141"/>
      <c r="S1066" s="104"/>
      <c r="T1066" s="141"/>
      <c r="U1066" s="141"/>
      <c r="V1066" s="104"/>
      <c r="W1066" s="141"/>
      <c r="X1066" s="141"/>
      <c r="Y1066" s="104"/>
      <c r="Z1066" s="141"/>
      <c r="AA1066" s="141"/>
      <c r="AB1066" s="102"/>
      <c r="AC1066" s="141"/>
      <c r="AD1066" s="141"/>
      <c r="AE1066" s="145"/>
      <c r="AF1066" s="140"/>
      <c r="AG1066" s="140"/>
      <c r="BI1066" s="143"/>
      <c r="BJ1066" s="139"/>
      <c r="BK1066" s="143"/>
      <c r="BL1066" s="122"/>
      <c r="BM1066" s="141"/>
      <c r="BN1066" s="156"/>
      <c r="BO1066" s="139"/>
      <c r="BP1066" s="141"/>
      <c r="BQ1066" s="153"/>
      <c r="CS1066" s="133"/>
      <c r="CT1066" s="148"/>
      <c r="CU1066" s="139"/>
      <c r="CV1066" s="139"/>
      <c r="CY1066" s="143"/>
      <c r="CZ1066" s="143"/>
      <c r="DA1066" s="151"/>
      <c r="DB1066" s="164"/>
      <c r="DC1066" s="151"/>
      <c r="DZ1066" s="211"/>
      <c r="EA1066" s="139"/>
    </row>
    <row r="1067" spans="1:131" x14ac:dyDescent="0.3">
      <c r="A1067" s="145"/>
      <c r="B1067" s="145"/>
      <c r="C1067" s="181"/>
      <c r="D1067" s="145"/>
      <c r="E1067" s="145"/>
      <c r="F1067" s="145"/>
      <c r="G1067" s="98"/>
      <c r="H1067" s="104"/>
      <c r="I1067" s="145"/>
      <c r="J1067" s="98"/>
      <c r="K1067" s="98"/>
      <c r="L1067" s="145"/>
      <c r="M1067" s="145"/>
      <c r="N1067" s="145"/>
      <c r="O1067" s="122"/>
      <c r="P1067" s="104"/>
      <c r="Q1067" s="150"/>
      <c r="R1067" s="141"/>
      <c r="S1067" s="104"/>
      <c r="T1067" s="141"/>
      <c r="U1067" s="141"/>
      <c r="V1067" s="104"/>
      <c r="W1067" s="141"/>
      <c r="X1067" s="141"/>
      <c r="Y1067" s="104"/>
      <c r="Z1067" s="141"/>
      <c r="AA1067" s="141"/>
      <c r="AB1067" s="102"/>
      <c r="AC1067" s="141"/>
      <c r="AD1067" s="141"/>
      <c r="AE1067" s="145"/>
      <c r="AF1067" s="140"/>
      <c r="AG1067" s="140"/>
      <c r="BI1067" s="143"/>
      <c r="BJ1067" s="139"/>
      <c r="BK1067" s="143"/>
      <c r="BL1067" s="122"/>
      <c r="BM1067" s="141"/>
      <c r="BN1067" s="156"/>
      <c r="BO1067" s="139"/>
      <c r="BP1067" s="141"/>
      <c r="BQ1067" s="153"/>
      <c r="CS1067" s="147"/>
      <c r="CT1067" s="148"/>
      <c r="CU1067" s="139"/>
      <c r="CV1067" s="139"/>
      <c r="CY1067" s="143"/>
      <c r="CZ1067" s="143"/>
      <c r="DA1067" s="151"/>
      <c r="DB1067" s="164"/>
      <c r="DC1067" s="151"/>
      <c r="DZ1067" s="211"/>
      <c r="EA1067" s="139"/>
    </row>
    <row r="1068" spans="1:131" x14ac:dyDescent="0.3">
      <c r="A1068" s="145"/>
      <c r="B1068" s="145"/>
      <c r="C1068" s="181"/>
      <c r="D1068" s="145"/>
      <c r="E1068" s="145"/>
      <c r="F1068" s="145"/>
      <c r="G1068" s="98"/>
      <c r="H1068" s="104"/>
      <c r="I1068" s="145"/>
      <c r="J1068" s="98"/>
      <c r="K1068" s="98"/>
      <c r="L1068" s="145"/>
      <c r="M1068" s="145"/>
      <c r="N1068" s="145"/>
      <c r="O1068" s="122"/>
      <c r="P1068" s="104"/>
      <c r="Q1068" s="150"/>
      <c r="R1068" s="141"/>
      <c r="S1068" s="104"/>
      <c r="T1068" s="141"/>
      <c r="U1068" s="141"/>
      <c r="V1068" s="104"/>
      <c r="W1068" s="141"/>
      <c r="X1068" s="141"/>
      <c r="Y1068" s="104"/>
      <c r="Z1068" s="141"/>
      <c r="AA1068" s="141"/>
      <c r="AB1068" s="102"/>
      <c r="AC1068" s="141"/>
      <c r="AD1068" s="141"/>
      <c r="AE1068" s="145"/>
      <c r="AF1068" s="140"/>
      <c r="AG1068" s="140"/>
      <c r="BI1068" s="143"/>
      <c r="BJ1068" s="139"/>
      <c r="BK1068" s="143"/>
      <c r="BL1068" s="122"/>
      <c r="BM1068" s="141"/>
      <c r="BN1068" s="156"/>
      <c r="BO1068" s="139"/>
      <c r="BP1068" s="141"/>
      <c r="BQ1068" s="153"/>
      <c r="CS1068" s="133"/>
      <c r="CT1068" s="148"/>
      <c r="CU1068" s="139"/>
      <c r="CV1068" s="139"/>
      <c r="CY1068" s="143"/>
      <c r="CZ1068" s="143"/>
      <c r="DA1068" s="151"/>
      <c r="DB1068" s="164"/>
      <c r="DC1068" s="151"/>
      <c r="DZ1068" s="211"/>
      <c r="EA1068" s="139"/>
    </row>
    <row r="1069" spans="1:131" x14ac:dyDescent="0.3">
      <c r="A1069" s="145"/>
      <c r="B1069" s="145"/>
      <c r="C1069" s="181"/>
      <c r="D1069" s="145"/>
      <c r="E1069" s="145"/>
      <c r="F1069" s="145"/>
      <c r="G1069" s="98"/>
      <c r="H1069" s="104"/>
      <c r="I1069" s="145"/>
      <c r="J1069" s="98"/>
      <c r="K1069" s="98"/>
      <c r="L1069" s="145"/>
      <c r="M1069" s="145"/>
      <c r="N1069" s="145"/>
      <c r="O1069" s="122"/>
      <c r="P1069" s="104"/>
      <c r="Q1069" s="150"/>
      <c r="R1069" s="141"/>
      <c r="S1069" s="104"/>
      <c r="T1069" s="141"/>
      <c r="U1069" s="141"/>
      <c r="V1069" s="104"/>
      <c r="W1069" s="141"/>
      <c r="X1069" s="141"/>
      <c r="Y1069" s="104"/>
      <c r="Z1069" s="141"/>
      <c r="AA1069" s="141"/>
      <c r="AB1069" s="102"/>
      <c r="AC1069" s="141"/>
      <c r="AD1069" s="141"/>
      <c r="AE1069" s="145"/>
      <c r="AF1069" s="140"/>
      <c r="AG1069" s="140"/>
      <c r="BI1069" s="143"/>
      <c r="BJ1069" s="139"/>
      <c r="BK1069" s="143"/>
      <c r="BL1069" s="122"/>
      <c r="BM1069" s="141"/>
      <c r="BN1069" s="156"/>
      <c r="BO1069" s="139"/>
      <c r="BP1069" s="141"/>
      <c r="BQ1069" s="153"/>
      <c r="CS1069" s="159"/>
      <c r="CT1069" s="148"/>
      <c r="CU1069" s="139"/>
      <c r="CV1069" s="139"/>
      <c r="CY1069" s="143"/>
      <c r="CZ1069" s="143"/>
      <c r="DA1069" s="151"/>
      <c r="DB1069" s="164"/>
      <c r="DC1069" s="151"/>
      <c r="DZ1069" s="211"/>
      <c r="EA1069" s="139"/>
    </row>
    <row r="1070" spans="1:131" x14ac:dyDescent="0.3">
      <c r="A1070" s="145"/>
      <c r="B1070" s="145"/>
      <c r="C1070" s="181"/>
      <c r="D1070" s="184"/>
      <c r="E1070" s="145"/>
      <c r="F1070" s="145"/>
      <c r="G1070" s="98"/>
      <c r="H1070" s="104"/>
      <c r="I1070" s="145"/>
      <c r="J1070" s="98"/>
      <c r="K1070" s="98"/>
      <c r="L1070" s="145"/>
      <c r="M1070" s="145"/>
      <c r="N1070" s="145"/>
      <c r="O1070" s="122"/>
      <c r="P1070" s="104"/>
      <c r="Q1070" s="150"/>
      <c r="R1070" s="141"/>
      <c r="S1070" s="104"/>
      <c r="T1070" s="141"/>
      <c r="U1070" s="141"/>
      <c r="V1070" s="104"/>
      <c r="W1070" s="141"/>
      <c r="X1070" s="141"/>
      <c r="Y1070" s="104"/>
      <c r="Z1070" s="141"/>
      <c r="AA1070" s="141"/>
      <c r="AB1070" s="102"/>
      <c r="AC1070" s="141"/>
      <c r="AD1070" s="141"/>
      <c r="AE1070" s="145"/>
      <c r="AF1070" s="140"/>
      <c r="AG1070" s="140"/>
      <c r="BI1070" s="143"/>
      <c r="BJ1070" s="139"/>
      <c r="BK1070" s="143"/>
      <c r="BL1070" s="122"/>
      <c r="BM1070" s="141"/>
      <c r="BN1070" s="156"/>
      <c r="BO1070" s="139"/>
      <c r="BP1070" s="141"/>
      <c r="BQ1070" s="153"/>
      <c r="CS1070" s="147"/>
      <c r="CT1070" s="148"/>
      <c r="CU1070" s="139"/>
      <c r="CV1070" s="139"/>
      <c r="CY1070" s="143"/>
      <c r="CZ1070" s="143"/>
      <c r="DA1070" s="151"/>
      <c r="DB1070" s="164"/>
      <c r="DC1070" s="151"/>
      <c r="DZ1070" s="211"/>
      <c r="EA1070" s="139"/>
    </row>
    <row r="1071" spans="1:131" x14ac:dyDescent="0.3">
      <c r="A1071" s="145"/>
      <c r="B1071" s="145"/>
      <c r="C1071" s="181"/>
      <c r="D1071" s="145"/>
      <c r="E1071" s="145"/>
      <c r="F1071" s="145"/>
      <c r="G1071" s="98"/>
      <c r="H1071" s="104"/>
      <c r="I1071" s="145"/>
      <c r="J1071" s="98"/>
      <c r="K1071" s="98"/>
      <c r="L1071" s="145"/>
      <c r="M1071" s="145"/>
      <c r="N1071" s="145"/>
      <c r="O1071" s="122"/>
      <c r="P1071" s="104"/>
      <c r="Q1071" s="150"/>
      <c r="R1071" s="141"/>
      <c r="S1071" s="104"/>
      <c r="T1071" s="141"/>
      <c r="U1071" s="141"/>
      <c r="V1071" s="104"/>
      <c r="W1071" s="141"/>
      <c r="X1071" s="141"/>
      <c r="Y1071" s="104"/>
      <c r="Z1071" s="141"/>
      <c r="AA1071" s="141"/>
      <c r="AB1071" s="102"/>
      <c r="AC1071" s="141"/>
      <c r="AD1071" s="141"/>
      <c r="AE1071" s="145"/>
      <c r="AF1071" s="140"/>
      <c r="AG1071" s="140"/>
      <c r="BI1071" s="143"/>
      <c r="BJ1071" s="139"/>
      <c r="BK1071" s="143"/>
      <c r="BL1071" s="122"/>
      <c r="BM1071" s="141"/>
      <c r="BN1071" s="156"/>
      <c r="BO1071" s="139"/>
      <c r="BP1071" s="141"/>
      <c r="BQ1071" s="153"/>
      <c r="CS1071" s="133"/>
      <c r="CT1071" s="148"/>
      <c r="CU1071" s="139"/>
      <c r="CV1071" s="139"/>
      <c r="CY1071" s="143"/>
      <c r="CZ1071" s="143"/>
      <c r="DA1071" s="151"/>
      <c r="DB1071" s="164"/>
      <c r="DC1071" s="151"/>
      <c r="DZ1071" s="211"/>
      <c r="EA1071" s="139"/>
    </row>
    <row r="1072" spans="1:131" x14ac:dyDescent="0.3">
      <c r="A1072" s="145"/>
      <c r="B1072" s="145"/>
      <c r="C1072" s="181"/>
      <c r="D1072" s="145"/>
      <c r="E1072" s="145"/>
      <c r="F1072" s="145"/>
      <c r="G1072" s="98"/>
      <c r="H1072" s="104"/>
      <c r="I1072" s="145"/>
      <c r="J1072" s="98"/>
      <c r="K1072" s="98"/>
      <c r="L1072" s="145"/>
      <c r="M1072" s="145"/>
      <c r="N1072" s="145"/>
      <c r="O1072" s="122"/>
      <c r="P1072" s="104"/>
      <c r="Q1072" s="150"/>
      <c r="R1072" s="141"/>
      <c r="S1072" s="104"/>
      <c r="T1072" s="141"/>
      <c r="U1072" s="141"/>
      <c r="V1072" s="104"/>
      <c r="W1072" s="141"/>
      <c r="X1072" s="141"/>
      <c r="Y1072" s="104"/>
      <c r="Z1072" s="141"/>
      <c r="AA1072" s="141"/>
      <c r="AB1072" s="102"/>
      <c r="AC1072" s="141"/>
      <c r="AD1072" s="141"/>
      <c r="AE1072" s="145"/>
      <c r="AF1072" s="140"/>
      <c r="AG1072" s="140"/>
      <c r="BI1072" s="143"/>
      <c r="BJ1072" s="139"/>
      <c r="BK1072" s="143"/>
      <c r="BL1072" s="122"/>
      <c r="BM1072" s="141"/>
      <c r="BN1072" s="156"/>
      <c r="BO1072" s="139"/>
      <c r="BP1072" s="141"/>
      <c r="BQ1072" s="153"/>
      <c r="CS1072" s="147"/>
      <c r="CT1072" s="148"/>
      <c r="CU1072" s="139"/>
      <c r="CV1072" s="139"/>
      <c r="CY1072" s="143"/>
      <c r="CZ1072" s="143"/>
      <c r="DA1072" s="151"/>
      <c r="DB1072" s="164"/>
      <c r="DC1072" s="151"/>
      <c r="DZ1072" s="211"/>
      <c r="EA1072" s="139"/>
    </row>
    <row r="1073" spans="1:131" x14ac:dyDescent="0.3">
      <c r="A1073" s="145"/>
      <c r="B1073" s="145"/>
      <c r="C1073" s="181"/>
      <c r="D1073" s="145"/>
      <c r="E1073" s="145"/>
      <c r="F1073" s="145"/>
      <c r="G1073" s="98"/>
      <c r="H1073" s="104"/>
      <c r="I1073" s="145"/>
      <c r="J1073" s="98"/>
      <c r="K1073" s="98"/>
      <c r="L1073" s="145"/>
      <c r="M1073" s="145"/>
      <c r="N1073" s="145"/>
      <c r="O1073" s="122"/>
      <c r="P1073" s="104"/>
      <c r="Q1073" s="150"/>
      <c r="R1073" s="141"/>
      <c r="S1073" s="104"/>
      <c r="T1073" s="141"/>
      <c r="U1073" s="141"/>
      <c r="V1073" s="104"/>
      <c r="W1073" s="141"/>
      <c r="X1073" s="141"/>
      <c r="Y1073" s="104"/>
      <c r="Z1073" s="141"/>
      <c r="AA1073" s="141"/>
      <c r="AB1073" s="102"/>
      <c r="AC1073" s="141"/>
      <c r="AD1073" s="141"/>
      <c r="AE1073" s="145"/>
      <c r="AF1073" s="140"/>
      <c r="AG1073" s="140"/>
      <c r="BI1073" s="143"/>
      <c r="BJ1073" s="139"/>
      <c r="BK1073" s="143"/>
      <c r="BL1073" s="122"/>
      <c r="BM1073" s="141"/>
      <c r="BN1073" s="156"/>
      <c r="BO1073" s="139"/>
      <c r="BP1073" s="141"/>
      <c r="BQ1073" s="153"/>
      <c r="CS1073" s="147"/>
      <c r="CT1073" s="149"/>
      <c r="CU1073" s="139"/>
      <c r="CV1073" s="139"/>
      <c r="CY1073" s="143"/>
      <c r="CZ1073" s="143"/>
      <c r="DA1073" s="151"/>
      <c r="DB1073" s="164"/>
      <c r="DC1073" s="151"/>
      <c r="DZ1073" s="211"/>
      <c r="EA1073" s="139"/>
    </row>
    <row r="1074" spans="1:131" x14ac:dyDescent="0.3">
      <c r="A1074" s="145"/>
      <c r="B1074" s="145"/>
      <c r="C1074" s="181"/>
      <c r="D1074" s="145"/>
      <c r="E1074" s="145"/>
      <c r="F1074" s="145"/>
      <c r="G1074" s="98"/>
      <c r="H1074" s="104"/>
      <c r="I1074" s="145"/>
      <c r="J1074" s="98"/>
      <c r="K1074" s="98"/>
      <c r="L1074" s="145"/>
      <c r="M1074" s="145"/>
      <c r="N1074" s="145"/>
      <c r="O1074" s="122"/>
      <c r="P1074" s="104"/>
      <c r="Q1074" s="150"/>
      <c r="R1074" s="141"/>
      <c r="S1074" s="104"/>
      <c r="T1074" s="141"/>
      <c r="U1074" s="141"/>
      <c r="V1074" s="104"/>
      <c r="W1074" s="141"/>
      <c r="X1074" s="141"/>
      <c r="Y1074" s="104"/>
      <c r="Z1074" s="141"/>
      <c r="AA1074" s="141"/>
      <c r="AB1074" s="102"/>
      <c r="AC1074" s="141"/>
      <c r="AD1074" s="141"/>
      <c r="AE1074" s="145"/>
      <c r="AF1074" s="140"/>
      <c r="AG1074" s="140"/>
      <c r="BI1074" s="143"/>
      <c r="BJ1074" s="139"/>
      <c r="BK1074" s="143"/>
      <c r="BL1074" s="122"/>
      <c r="BM1074" s="141"/>
      <c r="BN1074" s="156"/>
      <c r="BO1074" s="139"/>
      <c r="BP1074" s="141"/>
      <c r="BQ1074" s="153"/>
      <c r="CS1074" s="147"/>
      <c r="CT1074" s="149"/>
      <c r="CU1074" s="139"/>
      <c r="CV1074" s="139"/>
      <c r="CY1074" s="143"/>
      <c r="CZ1074" s="143"/>
      <c r="DA1074" s="151"/>
      <c r="DB1074" s="164"/>
      <c r="DC1074" s="151"/>
      <c r="DZ1074" s="211"/>
      <c r="EA1074" s="139"/>
    </row>
    <row r="1075" spans="1:131" x14ac:dyDescent="0.3">
      <c r="A1075" s="145"/>
      <c r="B1075" s="145"/>
      <c r="C1075" s="181"/>
      <c r="D1075" s="145"/>
      <c r="E1075" s="145"/>
      <c r="F1075" s="145"/>
      <c r="G1075" s="98"/>
      <c r="H1075" s="104"/>
      <c r="I1075" s="145"/>
      <c r="J1075" s="98"/>
      <c r="K1075" s="98"/>
      <c r="L1075" s="145"/>
      <c r="M1075" s="145"/>
      <c r="N1075" s="145"/>
      <c r="O1075" s="122"/>
      <c r="P1075" s="104"/>
      <c r="Q1075" s="150"/>
      <c r="R1075" s="141"/>
      <c r="S1075" s="104"/>
      <c r="T1075" s="141"/>
      <c r="U1075" s="141"/>
      <c r="V1075" s="104"/>
      <c r="W1075" s="141"/>
      <c r="X1075" s="141"/>
      <c r="Y1075" s="104"/>
      <c r="Z1075" s="141"/>
      <c r="AA1075" s="141"/>
      <c r="AB1075" s="102"/>
      <c r="AC1075" s="141"/>
      <c r="AD1075" s="141"/>
      <c r="AE1075" s="145"/>
      <c r="AF1075" s="140"/>
      <c r="AG1075" s="140"/>
      <c r="BI1075" s="143"/>
      <c r="BJ1075" s="139"/>
      <c r="BK1075" s="143"/>
      <c r="BL1075" s="122"/>
      <c r="BM1075" s="141"/>
      <c r="BN1075" s="156"/>
      <c r="BO1075" s="139"/>
      <c r="BP1075" s="141"/>
      <c r="BQ1075" s="153"/>
      <c r="CS1075" s="147"/>
      <c r="CT1075" s="149"/>
      <c r="CU1075" s="139"/>
      <c r="CV1075" s="139"/>
      <c r="CY1075" s="143"/>
      <c r="CZ1075" s="143"/>
      <c r="DA1075" s="151"/>
      <c r="DB1075" s="164"/>
      <c r="DC1075" s="151"/>
      <c r="DZ1075" s="140"/>
      <c r="EA1075" s="139"/>
    </row>
    <row r="1076" spans="1:131" x14ac:dyDescent="0.3">
      <c r="A1076" s="145"/>
      <c r="B1076" s="145"/>
      <c r="C1076" s="181"/>
      <c r="D1076" s="145"/>
      <c r="E1076" s="145"/>
      <c r="F1076" s="145"/>
      <c r="G1076" s="98"/>
      <c r="H1076" s="104"/>
      <c r="I1076" s="145"/>
      <c r="J1076" s="98"/>
      <c r="K1076" s="98"/>
      <c r="L1076" s="145"/>
      <c r="M1076" s="145"/>
      <c r="N1076" s="145"/>
      <c r="O1076" s="122"/>
      <c r="P1076" s="104"/>
      <c r="Q1076" s="150"/>
      <c r="R1076" s="141"/>
      <c r="S1076" s="104"/>
      <c r="T1076" s="141"/>
      <c r="U1076" s="141"/>
      <c r="V1076" s="104"/>
      <c r="W1076" s="141"/>
      <c r="X1076" s="141"/>
      <c r="Y1076" s="104"/>
      <c r="Z1076" s="141"/>
      <c r="AA1076" s="141"/>
      <c r="AB1076" s="102"/>
      <c r="AC1076" s="141"/>
      <c r="AD1076" s="141"/>
      <c r="AE1076" s="145"/>
      <c r="AF1076" s="140"/>
      <c r="AG1076" s="140"/>
      <c r="BI1076" s="143"/>
      <c r="BJ1076" s="139"/>
      <c r="BK1076" s="143"/>
      <c r="BL1076" s="122"/>
      <c r="BM1076" s="141"/>
      <c r="BN1076" s="156"/>
      <c r="BO1076" s="139"/>
      <c r="BP1076" s="141"/>
      <c r="BQ1076" s="153"/>
      <c r="CS1076" s="166"/>
      <c r="CT1076" s="241"/>
      <c r="CU1076" s="139"/>
      <c r="CV1076" s="139"/>
      <c r="CY1076" s="145"/>
      <c r="CZ1076" s="140"/>
      <c r="DA1076" s="151"/>
      <c r="DB1076" s="164"/>
      <c r="DC1076" s="151"/>
      <c r="DZ1076" s="211"/>
      <c r="EA1076" s="139"/>
    </row>
    <row r="1077" spans="1:131" x14ac:dyDescent="0.3">
      <c r="A1077" s="145"/>
      <c r="B1077" s="145"/>
      <c r="C1077" s="181"/>
      <c r="D1077" s="145"/>
      <c r="E1077" s="145"/>
      <c r="F1077" s="145"/>
      <c r="G1077" s="98"/>
      <c r="H1077" s="104"/>
      <c r="I1077" s="145"/>
      <c r="J1077" s="98"/>
      <c r="K1077" s="98"/>
      <c r="L1077" s="145"/>
      <c r="M1077" s="145"/>
      <c r="N1077" s="145"/>
      <c r="O1077" s="122"/>
      <c r="P1077" s="104"/>
      <c r="Q1077" s="150"/>
      <c r="R1077" s="141"/>
      <c r="S1077" s="104"/>
      <c r="T1077" s="141"/>
      <c r="U1077" s="141"/>
      <c r="V1077" s="104"/>
      <c r="W1077" s="141"/>
      <c r="X1077" s="141"/>
      <c r="Y1077" s="104"/>
      <c r="Z1077" s="141"/>
      <c r="AA1077" s="141"/>
      <c r="AB1077" s="102"/>
      <c r="AC1077" s="141"/>
      <c r="AD1077" s="141"/>
      <c r="AE1077" s="145"/>
      <c r="AF1077" s="140"/>
      <c r="AG1077" s="140"/>
      <c r="BI1077" s="143"/>
      <c r="BJ1077" s="139"/>
      <c r="BK1077" s="143"/>
      <c r="BL1077" s="122"/>
      <c r="BM1077" s="141"/>
      <c r="BN1077" s="156"/>
      <c r="BO1077" s="139"/>
      <c r="BP1077" s="141"/>
      <c r="BQ1077" s="153"/>
      <c r="CS1077" s="147"/>
      <c r="CT1077" s="149"/>
      <c r="CU1077" s="139"/>
      <c r="CV1077" s="139"/>
      <c r="CY1077" s="143"/>
      <c r="CZ1077" s="143"/>
      <c r="DA1077" s="151"/>
      <c r="DB1077" s="164"/>
      <c r="DC1077" s="151"/>
      <c r="DZ1077" s="211"/>
      <c r="EA1077" s="139"/>
    </row>
    <row r="1078" spans="1:131" x14ac:dyDescent="0.3">
      <c r="A1078" s="145"/>
      <c r="B1078" s="145"/>
      <c r="C1078" s="183"/>
      <c r="D1078" s="107"/>
      <c r="E1078" s="145"/>
      <c r="F1078" s="145"/>
      <c r="G1078" s="98"/>
      <c r="H1078" s="104"/>
      <c r="I1078" s="145"/>
      <c r="J1078" s="98"/>
      <c r="K1078" s="98"/>
      <c r="L1078" s="145"/>
      <c r="M1078" s="145"/>
      <c r="N1078" s="145"/>
      <c r="O1078" s="122"/>
      <c r="P1078" s="104"/>
      <c r="Q1078" s="150"/>
      <c r="R1078" s="141"/>
      <c r="S1078" s="104"/>
      <c r="T1078" s="141"/>
      <c r="U1078" s="141"/>
      <c r="V1078" s="104"/>
      <c r="W1078" s="141"/>
      <c r="X1078" s="141"/>
      <c r="Y1078" s="104"/>
      <c r="Z1078" s="141"/>
      <c r="AA1078" s="141"/>
      <c r="AB1078" s="102"/>
      <c r="AC1078" s="141"/>
      <c r="AD1078" s="141"/>
      <c r="AE1078" s="145"/>
      <c r="AF1078" s="140"/>
      <c r="AG1078" s="140"/>
      <c r="BI1078" s="138"/>
      <c r="BJ1078" s="138"/>
      <c r="BK1078" s="138"/>
      <c r="BL1078" s="122"/>
      <c r="BM1078" s="141"/>
      <c r="BN1078" s="156"/>
      <c r="BO1078" s="139"/>
      <c r="BP1078" s="141"/>
      <c r="BQ1078" s="153"/>
      <c r="CS1078" s="147"/>
      <c r="CT1078" s="105"/>
      <c r="CU1078" s="139"/>
      <c r="CV1078" s="139"/>
      <c r="CY1078" s="143"/>
      <c r="CZ1078" s="143"/>
      <c r="DA1078" s="151"/>
      <c r="DB1078" s="164"/>
      <c r="DC1078" s="151"/>
      <c r="DZ1078" s="140"/>
      <c r="EA1078" s="139"/>
    </row>
    <row r="1079" spans="1:131" x14ac:dyDescent="0.3">
      <c r="A1079" s="145"/>
      <c r="B1079" s="145"/>
      <c r="C1079" s="181"/>
      <c r="D1079" s="145"/>
      <c r="E1079" s="145"/>
      <c r="F1079" s="145"/>
      <c r="G1079" s="98"/>
      <c r="H1079" s="104"/>
      <c r="I1079" s="145"/>
      <c r="J1079" s="98"/>
      <c r="K1079" s="98"/>
      <c r="L1079" s="145"/>
      <c r="M1079" s="145"/>
      <c r="N1079" s="145"/>
      <c r="O1079" s="122"/>
      <c r="P1079" s="104"/>
      <c r="Q1079" s="150"/>
      <c r="R1079" s="141"/>
      <c r="S1079" s="104"/>
      <c r="T1079" s="141"/>
      <c r="U1079" s="141"/>
      <c r="V1079" s="104"/>
      <c r="W1079" s="141"/>
      <c r="X1079" s="141"/>
      <c r="Y1079" s="104"/>
      <c r="Z1079" s="141"/>
      <c r="AA1079" s="141"/>
      <c r="AB1079" s="102"/>
      <c r="AC1079" s="141"/>
      <c r="AD1079" s="141"/>
      <c r="AE1079" s="145"/>
      <c r="AF1079" s="140"/>
      <c r="AG1079" s="140"/>
      <c r="BI1079" s="138"/>
      <c r="BJ1079" s="138"/>
      <c r="BK1079" s="138"/>
      <c r="BL1079" s="122"/>
      <c r="BM1079" s="141"/>
      <c r="BN1079" s="156"/>
      <c r="BO1079" s="139"/>
      <c r="BP1079" s="141"/>
      <c r="BQ1079" s="153"/>
      <c r="CS1079" s="147"/>
      <c r="CT1079" s="148"/>
      <c r="CU1079" s="139"/>
      <c r="CV1079" s="139"/>
      <c r="CY1079" s="143"/>
      <c r="CZ1079" s="143"/>
      <c r="DA1079" s="151"/>
      <c r="DB1079" s="164"/>
      <c r="DC1079" s="151"/>
      <c r="DZ1079" s="140"/>
      <c r="EA1079" s="139"/>
    </row>
    <row r="1080" spans="1:131" x14ac:dyDescent="0.3">
      <c r="A1080" s="145"/>
      <c r="B1080" s="145"/>
      <c r="C1080" s="183"/>
      <c r="D1080" s="107"/>
      <c r="E1080" s="145"/>
      <c r="F1080" s="145"/>
      <c r="G1080" s="98"/>
      <c r="H1080" s="104"/>
      <c r="I1080" s="145"/>
      <c r="J1080" s="98"/>
      <c r="K1080" s="98"/>
      <c r="L1080" s="145"/>
      <c r="M1080" s="145"/>
      <c r="N1080" s="145"/>
      <c r="O1080" s="122"/>
      <c r="P1080" s="104"/>
      <c r="Q1080" s="150"/>
      <c r="R1080" s="141"/>
      <c r="S1080" s="104"/>
      <c r="T1080" s="141"/>
      <c r="U1080" s="141"/>
      <c r="V1080" s="104"/>
      <c r="W1080" s="141"/>
      <c r="X1080" s="141"/>
      <c r="Y1080" s="104"/>
      <c r="Z1080" s="141"/>
      <c r="AA1080" s="141"/>
      <c r="AB1080" s="102"/>
      <c r="AC1080" s="141"/>
      <c r="AD1080" s="141"/>
      <c r="AE1080" s="145"/>
      <c r="AF1080" s="140"/>
      <c r="AG1080" s="140"/>
      <c r="BI1080" s="138"/>
      <c r="BJ1080" s="138"/>
      <c r="BK1080" s="138"/>
      <c r="BL1080" s="122"/>
      <c r="BM1080" s="141"/>
      <c r="BN1080" s="156"/>
      <c r="BO1080" s="139"/>
      <c r="BP1080" s="141"/>
      <c r="BQ1080" s="153"/>
      <c r="CS1080" s="147"/>
      <c r="CT1080" s="149"/>
      <c r="CU1080" s="139"/>
      <c r="CV1080" s="139"/>
      <c r="CY1080" s="170"/>
      <c r="CZ1080" s="140"/>
      <c r="DA1080" s="151"/>
      <c r="DB1080" s="164"/>
      <c r="DC1080" s="151"/>
      <c r="DZ1080" s="140"/>
      <c r="EA1080" s="139"/>
    </row>
    <row r="1081" spans="1:131" x14ac:dyDescent="0.3">
      <c r="A1081" s="145"/>
      <c r="B1081" s="145"/>
      <c r="C1081" s="181"/>
      <c r="D1081" s="145"/>
      <c r="E1081" s="145"/>
      <c r="F1081" s="145"/>
      <c r="G1081" s="98"/>
      <c r="H1081" s="104"/>
      <c r="I1081" s="145"/>
      <c r="J1081" s="98"/>
      <c r="K1081" s="98"/>
      <c r="L1081" s="145"/>
      <c r="M1081" s="145"/>
      <c r="N1081" s="145"/>
      <c r="O1081" s="122"/>
      <c r="P1081" s="104"/>
      <c r="Q1081" s="150"/>
      <c r="R1081" s="141"/>
      <c r="S1081" s="104"/>
      <c r="T1081" s="141"/>
      <c r="U1081" s="141"/>
      <c r="V1081" s="104"/>
      <c r="W1081" s="141"/>
      <c r="X1081" s="141"/>
      <c r="Y1081" s="104"/>
      <c r="Z1081" s="141"/>
      <c r="AA1081" s="141"/>
      <c r="AB1081" s="102"/>
      <c r="AC1081" s="141"/>
      <c r="AD1081" s="141"/>
      <c r="AE1081" s="145"/>
      <c r="AF1081" s="140"/>
      <c r="AG1081" s="140"/>
      <c r="BI1081" s="138"/>
      <c r="BJ1081" s="138"/>
      <c r="BK1081" s="138"/>
      <c r="BL1081" s="122"/>
      <c r="BM1081" s="141"/>
      <c r="BN1081" s="156"/>
      <c r="BO1081" s="139"/>
      <c r="BP1081" s="141"/>
      <c r="BQ1081" s="153"/>
      <c r="CS1081" s="147"/>
      <c r="CT1081" s="148"/>
      <c r="CU1081" s="139"/>
      <c r="CV1081" s="139"/>
      <c r="CY1081" s="143"/>
      <c r="CZ1081" s="143"/>
      <c r="DA1081" s="151"/>
      <c r="DB1081" s="164"/>
      <c r="DC1081" s="151"/>
      <c r="DZ1081" s="140"/>
      <c r="EA1081" s="139"/>
    </row>
    <row r="1082" spans="1:131" x14ac:dyDescent="0.3">
      <c r="A1082" s="145"/>
      <c r="B1082" s="145"/>
      <c r="C1082" s="183"/>
      <c r="D1082" s="107"/>
      <c r="E1082" s="145"/>
      <c r="F1082" s="145"/>
      <c r="G1082" s="98"/>
      <c r="H1082" s="104"/>
      <c r="I1082" s="145"/>
      <c r="J1082" s="98"/>
      <c r="K1082" s="98"/>
      <c r="L1082" s="145"/>
      <c r="M1082" s="145"/>
      <c r="N1082" s="145"/>
      <c r="O1082" s="122"/>
      <c r="P1082" s="104"/>
      <c r="Q1082" s="150"/>
      <c r="R1082" s="141"/>
      <c r="S1082" s="104"/>
      <c r="T1082" s="141"/>
      <c r="U1082" s="141"/>
      <c r="V1082" s="104"/>
      <c r="W1082" s="141"/>
      <c r="X1082" s="141"/>
      <c r="Y1082" s="104"/>
      <c r="Z1082" s="141"/>
      <c r="AA1082" s="141"/>
      <c r="AB1082" s="102"/>
      <c r="AC1082" s="141"/>
      <c r="AD1082" s="141"/>
      <c r="AE1082" s="145"/>
      <c r="AF1082" s="140"/>
      <c r="AG1082" s="140"/>
      <c r="BI1082" s="138"/>
      <c r="BJ1082" s="138"/>
      <c r="BK1082" s="138"/>
      <c r="BL1082" s="122"/>
      <c r="BM1082" s="141"/>
      <c r="BN1082" s="156"/>
      <c r="BO1082" s="139"/>
      <c r="BP1082" s="141"/>
      <c r="BQ1082" s="153"/>
      <c r="CS1082" s="147"/>
      <c r="CT1082" s="105"/>
      <c r="CU1082" s="139"/>
      <c r="CV1082" s="139"/>
      <c r="CY1082" s="143"/>
      <c r="CZ1082" s="143"/>
      <c r="DA1082" s="151"/>
      <c r="DB1082" s="164"/>
      <c r="DC1082" s="151"/>
      <c r="DZ1082" s="140"/>
      <c r="EA1082" s="139"/>
    </row>
    <row r="1083" spans="1:131" x14ac:dyDescent="0.3">
      <c r="A1083" s="145"/>
      <c r="B1083" s="145"/>
      <c r="C1083" s="183"/>
      <c r="D1083" s="107"/>
      <c r="E1083" s="145"/>
      <c r="F1083" s="145"/>
      <c r="G1083" s="98"/>
      <c r="H1083" s="104"/>
      <c r="I1083" s="145"/>
      <c r="J1083" s="98"/>
      <c r="K1083" s="98"/>
      <c r="L1083" s="145"/>
      <c r="M1083" s="145"/>
      <c r="N1083" s="145"/>
      <c r="O1083" s="122"/>
      <c r="P1083" s="104"/>
      <c r="Q1083" s="150"/>
      <c r="R1083" s="141"/>
      <c r="S1083" s="104"/>
      <c r="T1083" s="141"/>
      <c r="U1083" s="141"/>
      <c r="V1083" s="104"/>
      <c r="W1083" s="141"/>
      <c r="X1083" s="141"/>
      <c r="Y1083" s="104"/>
      <c r="Z1083" s="141"/>
      <c r="AA1083" s="141"/>
      <c r="AB1083" s="102"/>
      <c r="AC1083" s="141"/>
      <c r="AD1083" s="141"/>
      <c r="AE1083" s="145"/>
      <c r="AF1083" s="140"/>
      <c r="AG1083" s="140"/>
      <c r="BI1083" s="138"/>
      <c r="BJ1083" s="138"/>
      <c r="BK1083" s="138"/>
      <c r="BL1083" s="122"/>
      <c r="BM1083" s="141"/>
      <c r="BN1083" s="156"/>
      <c r="BO1083" s="139"/>
      <c r="BP1083" s="141"/>
      <c r="BQ1083" s="153"/>
      <c r="CS1083" s="147"/>
      <c r="CT1083" s="105"/>
      <c r="CU1083" s="139"/>
      <c r="CV1083" s="139"/>
      <c r="CY1083" s="143"/>
      <c r="CZ1083" s="143"/>
      <c r="DA1083" s="151"/>
      <c r="DB1083" s="164"/>
      <c r="DC1083" s="151"/>
      <c r="DZ1083" s="140"/>
      <c r="EA1083" s="139"/>
    </row>
    <row r="1084" spans="1:131" x14ac:dyDescent="0.3">
      <c r="A1084" s="145"/>
      <c r="B1084" s="145"/>
      <c r="C1084" s="183"/>
      <c r="D1084" s="107"/>
      <c r="E1084" s="145"/>
      <c r="F1084" s="145"/>
      <c r="G1084" s="98"/>
      <c r="H1084" s="104"/>
      <c r="I1084" s="145"/>
      <c r="J1084" s="98"/>
      <c r="K1084" s="98"/>
      <c r="L1084" s="145"/>
      <c r="M1084" s="145"/>
      <c r="N1084" s="145"/>
      <c r="O1084" s="122"/>
      <c r="P1084" s="104"/>
      <c r="Q1084" s="150"/>
      <c r="R1084" s="141"/>
      <c r="S1084" s="104"/>
      <c r="T1084" s="141"/>
      <c r="U1084" s="141"/>
      <c r="V1084" s="104"/>
      <c r="W1084" s="141"/>
      <c r="X1084" s="141"/>
      <c r="Y1084" s="104"/>
      <c r="Z1084" s="141"/>
      <c r="AA1084" s="141"/>
      <c r="AB1084" s="102"/>
      <c r="AC1084" s="141"/>
      <c r="AD1084" s="141"/>
      <c r="AE1084" s="145"/>
      <c r="AF1084" s="140"/>
      <c r="AG1084" s="140"/>
      <c r="BI1084" s="138"/>
      <c r="BJ1084" s="138"/>
      <c r="BK1084" s="138"/>
      <c r="BL1084" s="122"/>
      <c r="BM1084" s="141"/>
      <c r="BN1084" s="156"/>
      <c r="BO1084" s="139"/>
      <c r="BP1084" s="141"/>
      <c r="BQ1084" s="153"/>
      <c r="CS1084" s="147"/>
      <c r="CT1084" s="149"/>
      <c r="CU1084" s="139"/>
      <c r="CV1084" s="139"/>
      <c r="CY1084" s="143"/>
      <c r="CZ1084" s="143"/>
      <c r="DA1084" s="151"/>
      <c r="DB1084" s="164"/>
      <c r="DC1084" s="151"/>
      <c r="DZ1084" s="140"/>
      <c r="EA1084" s="139"/>
    </row>
    <row r="1085" spans="1:131" x14ac:dyDescent="0.3">
      <c r="A1085" s="145"/>
      <c r="B1085" s="145"/>
      <c r="C1085" s="183"/>
      <c r="D1085" s="107"/>
      <c r="E1085" s="145"/>
      <c r="F1085" s="107"/>
      <c r="G1085" s="98"/>
      <c r="H1085" s="104"/>
      <c r="I1085" s="145"/>
      <c r="J1085" s="98"/>
      <c r="K1085" s="98"/>
      <c r="L1085" s="145"/>
      <c r="M1085" s="145"/>
      <c r="N1085" s="145"/>
      <c r="O1085" s="122"/>
      <c r="P1085" s="104"/>
      <c r="Q1085" s="150"/>
      <c r="R1085" s="141"/>
      <c r="S1085" s="104"/>
      <c r="T1085" s="141"/>
      <c r="U1085" s="141"/>
      <c r="V1085" s="104"/>
      <c r="W1085" s="141"/>
      <c r="X1085" s="141"/>
      <c r="Y1085" s="104"/>
      <c r="Z1085" s="141"/>
      <c r="AA1085" s="141"/>
      <c r="AB1085" s="102"/>
      <c r="AC1085" s="141"/>
      <c r="AD1085" s="141"/>
      <c r="AE1085" s="145"/>
      <c r="AF1085" s="140"/>
      <c r="AG1085" s="140"/>
      <c r="BI1085" s="138"/>
      <c r="BJ1085" s="138"/>
      <c r="BK1085" s="138"/>
      <c r="BL1085" s="122"/>
      <c r="BM1085" s="141"/>
      <c r="BN1085" s="156"/>
      <c r="BO1085" s="139"/>
      <c r="BP1085" s="141"/>
      <c r="BQ1085" s="153"/>
      <c r="CS1085" s="133"/>
      <c r="CT1085" s="149"/>
      <c r="CU1085" s="139"/>
      <c r="CV1085" s="139"/>
      <c r="CY1085" s="143"/>
      <c r="CZ1085" s="143"/>
      <c r="DA1085" s="151"/>
      <c r="DB1085" s="164"/>
      <c r="DC1085" s="151"/>
      <c r="DZ1085" s="140"/>
      <c r="EA1085" s="139"/>
    </row>
    <row r="1086" spans="1:131" x14ac:dyDescent="0.3">
      <c r="A1086" s="145"/>
      <c r="B1086" s="145"/>
      <c r="C1086" s="181"/>
      <c r="D1086" s="145"/>
      <c r="E1086" s="145"/>
      <c r="F1086" s="145"/>
      <c r="G1086" s="98"/>
      <c r="H1086" s="104"/>
      <c r="I1086" s="145"/>
      <c r="J1086" s="98"/>
      <c r="K1086" s="98"/>
      <c r="L1086" s="145"/>
      <c r="M1086" s="145"/>
      <c r="N1086" s="145"/>
      <c r="O1086" s="122"/>
      <c r="P1086" s="104"/>
      <c r="Q1086" s="150"/>
      <c r="R1086" s="141"/>
      <c r="S1086" s="104"/>
      <c r="T1086" s="141"/>
      <c r="U1086" s="141"/>
      <c r="V1086" s="104"/>
      <c r="W1086" s="141"/>
      <c r="X1086" s="141"/>
      <c r="Y1086" s="104"/>
      <c r="Z1086" s="141"/>
      <c r="AA1086" s="141"/>
      <c r="AB1086" s="102"/>
      <c r="AC1086" s="141"/>
      <c r="AD1086" s="141"/>
      <c r="AE1086" s="145"/>
      <c r="AF1086" s="140"/>
      <c r="AG1086" s="140"/>
      <c r="BI1086" s="138"/>
      <c r="BJ1086" s="138"/>
      <c r="BK1086" s="138"/>
      <c r="BL1086" s="122"/>
      <c r="BM1086" s="141"/>
      <c r="BN1086" s="156"/>
      <c r="BO1086" s="139"/>
      <c r="BP1086" s="141"/>
      <c r="BQ1086" s="153"/>
      <c r="CS1086" s="147"/>
      <c r="CT1086" s="148"/>
      <c r="CU1086" s="139"/>
      <c r="CV1086" s="139"/>
      <c r="CY1086" s="143"/>
      <c r="CZ1086" s="143"/>
      <c r="DA1086" s="151"/>
      <c r="DB1086" s="164"/>
      <c r="DC1086" s="151"/>
      <c r="DZ1086" s="140"/>
      <c r="EA1086" s="139"/>
    </row>
    <row r="1087" spans="1:131" x14ac:dyDescent="0.3">
      <c r="A1087" s="180"/>
      <c r="B1087" s="145"/>
      <c r="C1087" s="181"/>
      <c r="D1087" s="145"/>
      <c r="E1087" s="145"/>
      <c r="F1087" s="145"/>
      <c r="G1087" s="98"/>
      <c r="H1087" s="104"/>
      <c r="I1087" s="145"/>
      <c r="J1087" s="98"/>
      <c r="K1087" s="98"/>
      <c r="L1087" s="145"/>
      <c r="M1087" s="145"/>
      <c r="N1087" s="145"/>
      <c r="O1087" s="122"/>
      <c r="P1087" s="104"/>
      <c r="Q1087" s="150"/>
      <c r="R1087" s="141"/>
      <c r="S1087" s="104"/>
      <c r="T1087" s="141"/>
      <c r="U1087" s="141"/>
      <c r="V1087" s="104"/>
      <c r="W1087" s="141"/>
      <c r="X1087" s="141"/>
      <c r="Y1087" s="104"/>
      <c r="Z1087" s="141"/>
      <c r="AA1087" s="141"/>
      <c r="AB1087" s="102"/>
      <c r="AC1087" s="141"/>
      <c r="AD1087" s="141"/>
      <c r="AE1087" s="145"/>
      <c r="AF1087" s="140"/>
      <c r="AG1087" s="140"/>
      <c r="BI1087" s="138"/>
      <c r="BJ1087" s="138"/>
      <c r="BK1087" s="138"/>
      <c r="BL1087" s="122"/>
      <c r="BM1087" s="141"/>
      <c r="BN1087" s="156"/>
      <c r="BO1087" s="139"/>
      <c r="BP1087" s="141"/>
      <c r="BQ1087" s="153"/>
      <c r="CS1087" s="147"/>
      <c r="CT1087" s="148"/>
      <c r="CU1087" s="139"/>
      <c r="CV1087" s="139"/>
      <c r="CY1087" s="143"/>
      <c r="CZ1087" s="143"/>
      <c r="DA1087" s="151"/>
      <c r="DB1087" s="164"/>
      <c r="DC1087" s="151"/>
      <c r="DZ1087" s="140"/>
      <c r="EA1087" s="139"/>
    </row>
    <row r="1088" spans="1:131" x14ac:dyDescent="0.3">
      <c r="A1088" s="145"/>
      <c r="B1088" s="145"/>
      <c r="C1088" s="181"/>
      <c r="D1088" s="145"/>
      <c r="E1088" s="145"/>
      <c r="F1088" s="145"/>
      <c r="G1088" s="98"/>
      <c r="H1088" s="104"/>
      <c r="I1088" s="145"/>
      <c r="J1088" s="98"/>
      <c r="K1088" s="98"/>
      <c r="L1088" s="145"/>
      <c r="M1088" s="145"/>
      <c r="N1088" s="145"/>
      <c r="O1088" s="122"/>
      <c r="P1088" s="104"/>
      <c r="Q1088" s="150"/>
      <c r="R1088" s="141"/>
      <c r="S1088" s="104"/>
      <c r="T1088" s="141"/>
      <c r="U1088" s="141"/>
      <c r="V1088" s="104"/>
      <c r="W1088" s="141"/>
      <c r="X1088" s="141"/>
      <c r="Y1088" s="104"/>
      <c r="Z1088" s="141"/>
      <c r="AA1088" s="141"/>
      <c r="AB1088" s="102"/>
      <c r="AC1088" s="141"/>
      <c r="AD1088" s="141"/>
      <c r="AE1088" s="145"/>
      <c r="AF1088" s="140"/>
      <c r="AG1088" s="140"/>
      <c r="BI1088" s="138"/>
      <c r="BJ1088" s="138"/>
      <c r="BK1088" s="138"/>
      <c r="BL1088" s="122"/>
      <c r="BM1088" s="141"/>
      <c r="BN1088" s="156"/>
      <c r="BO1088" s="139"/>
      <c r="BP1088" s="141"/>
      <c r="BQ1088" s="153"/>
      <c r="CS1088" s="147"/>
      <c r="CT1088" s="149"/>
      <c r="CU1088" s="139"/>
      <c r="CV1088" s="139"/>
      <c r="CY1088" s="143"/>
      <c r="CZ1088" s="143"/>
      <c r="DA1088" s="151"/>
      <c r="DB1088" s="164"/>
      <c r="DC1088" s="151"/>
      <c r="DZ1088" s="140"/>
      <c r="EA1088" s="139"/>
    </row>
    <row r="1089" spans="1:131" x14ac:dyDescent="0.3">
      <c r="A1089" s="145"/>
      <c r="B1089" s="145"/>
      <c r="C1089" s="181"/>
      <c r="D1089" s="145"/>
      <c r="E1089" s="145"/>
      <c r="F1089" s="145"/>
      <c r="G1089" s="98"/>
      <c r="H1089" s="104"/>
      <c r="I1089" s="145"/>
      <c r="J1089" s="98"/>
      <c r="K1089" s="98"/>
      <c r="L1089" s="145"/>
      <c r="M1089" s="145"/>
      <c r="N1089" s="145"/>
      <c r="O1089" s="122"/>
      <c r="P1089" s="104"/>
      <c r="Q1089" s="150"/>
      <c r="R1089" s="141"/>
      <c r="S1089" s="104"/>
      <c r="T1089" s="141"/>
      <c r="U1089" s="141"/>
      <c r="V1089" s="104"/>
      <c r="W1089" s="141"/>
      <c r="X1089" s="141"/>
      <c r="Y1089" s="104"/>
      <c r="Z1089" s="141"/>
      <c r="AA1089" s="141"/>
      <c r="AB1089" s="102"/>
      <c r="AC1089" s="141"/>
      <c r="AD1089" s="141"/>
      <c r="AE1089" s="145"/>
      <c r="AF1089" s="140"/>
      <c r="AG1089" s="140"/>
      <c r="BI1089" s="138"/>
      <c r="BJ1089" s="138"/>
      <c r="BK1089" s="138"/>
      <c r="BL1089" s="122"/>
      <c r="BM1089" s="141"/>
      <c r="BN1089" s="156"/>
      <c r="BO1089" s="139"/>
      <c r="BP1089" s="141"/>
      <c r="BQ1089" s="153"/>
      <c r="CS1089" s="147"/>
      <c r="CT1089" s="148"/>
      <c r="CU1089" s="139"/>
      <c r="CV1089" s="139"/>
      <c r="CY1089" s="143"/>
      <c r="CZ1089" s="143"/>
      <c r="DA1089" s="151"/>
      <c r="DB1089" s="164"/>
      <c r="DC1089" s="151"/>
      <c r="DZ1089" s="140"/>
      <c r="EA1089" s="139"/>
    </row>
    <row r="1090" spans="1:131" x14ac:dyDescent="0.3">
      <c r="A1090" s="201"/>
      <c r="B1090" s="145"/>
      <c r="C1090" s="192"/>
      <c r="D1090" s="201"/>
      <c r="E1090" s="192"/>
      <c r="F1090" s="192"/>
      <c r="G1090" s="192"/>
      <c r="H1090" s="204"/>
      <c r="I1090" s="192"/>
      <c r="J1090" s="192"/>
      <c r="K1090" s="192"/>
      <c r="L1090" s="192"/>
      <c r="M1090" s="192"/>
      <c r="N1090" s="192"/>
      <c r="O1090" s="140"/>
      <c r="P1090" s="145"/>
      <c r="Q1090" s="140"/>
      <c r="R1090" s="140"/>
      <c r="S1090" s="145"/>
      <c r="T1090" s="140"/>
      <c r="U1090" s="140"/>
      <c r="V1090" s="145"/>
      <c r="W1090" s="140"/>
      <c r="X1090" s="140"/>
      <c r="Y1090" s="145"/>
      <c r="Z1090" s="140"/>
      <c r="AA1090" s="140"/>
      <c r="AB1090" s="145"/>
      <c r="AC1090" s="140"/>
      <c r="AD1090" s="140"/>
      <c r="AE1090" s="145"/>
      <c r="AF1090" s="140"/>
      <c r="AG1090" s="140"/>
      <c r="BI1090" s="140"/>
      <c r="BJ1090" s="140"/>
      <c r="BK1090" s="140"/>
      <c r="BL1090" s="140"/>
      <c r="BM1090" s="140"/>
      <c r="BN1090" s="140"/>
      <c r="BO1090" s="140"/>
      <c r="BP1090" s="140"/>
      <c r="BQ1090" s="140"/>
      <c r="CS1090" s="133"/>
      <c r="CT1090" s="140"/>
      <c r="CU1090" s="140"/>
      <c r="CV1090" s="140"/>
      <c r="CY1090" s="140"/>
      <c r="CZ1090" s="140"/>
      <c r="DA1090" s="151"/>
      <c r="DB1090" s="164"/>
      <c r="DC1090" s="151"/>
      <c r="DZ1090" s="206"/>
      <c r="EA1090" s="107"/>
    </row>
    <row r="1091" spans="1:131" x14ac:dyDescent="0.3">
      <c r="A1091" s="201"/>
      <c r="B1091" s="145"/>
      <c r="C1091" s="192"/>
      <c r="D1091" s="201"/>
      <c r="E1091" s="192"/>
      <c r="F1091" s="192"/>
      <c r="G1091" s="192"/>
      <c r="H1091" s="204"/>
      <c r="I1091" s="192"/>
      <c r="J1091" s="192"/>
      <c r="K1091" s="192"/>
      <c r="L1091" s="192"/>
      <c r="M1091" s="192"/>
      <c r="N1091" s="192"/>
      <c r="O1091" s="140"/>
      <c r="P1091" s="145"/>
      <c r="Q1091" s="140"/>
      <c r="R1091" s="140"/>
      <c r="S1091" s="145"/>
      <c r="T1091" s="140"/>
      <c r="U1091" s="140"/>
      <c r="V1091" s="145"/>
      <c r="W1091" s="140"/>
      <c r="X1091" s="140"/>
      <c r="Y1091" s="145"/>
      <c r="Z1091" s="140"/>
      <c r="AA1091" s="140"/>
      <c r="AB1091" s="145"/>
      <c r="AC1091" s="140"/>
      <c r="AD1091" s="140"/>
      <c r="AE1091" s="145"/>
      <c r="AF1091" s="140"/>
      <c r="AG1091" s="140"/>
      <c r="BI1091" s="140"/>
      <c r="BJ1091" s="140"/>
      <c r="BK1091" s="140"/>
      <c r="BL1091" s="140"/>
      <c r="BM1091" s="140"/>
      <c r="BN1091" s="140"/>
      <c r="BO1091" s="140"/>
      <c r="BP1091" s="140"/>
      <c r="BQ1091" s="140"/>
      <c r="CS1091" s="133"/>
      <c r="CT1091" s="140"/>
      <c r="CU1091" s="140"/>
      <c r="CV1091" s="140"/>
      <c r="CY1091" s="140"/>
      <c r="CZ1091" s="140"/>
      <c r="DA1091" s="151"/>
      <c r="DB1091" s="164"/>
      <c r="DC1091" s="151"/>
      <c r="DZ1091" s="206"/>
      <c r="EA1091" s="107"/>
    </row>
    <row r="1092" spans="1:131" x14ac:dyDescent="0.3">
      <c r="A1092" s="201"/>
      <c r="B1092" s="145"/>
      <c r="C1092" s="192"/>
      <c r="D1092" s="201"/>
      <c r="E1092" s="192"/>
      <c r="F1092" s="192"/>
      <c r="G1092" s="192"/>
      <c r="H1092" s="204"/>
      <c r="I1092" s="192"/>
      <c r="J1092" s="192"/>
      <c r="K1092" s="192"/>
      <c r="L1092" s="192"/>
      <c r="M1092" s="192"/>
      <c r="N1092" s="192"/>
      <c r="O1092" s="140"/>
      <c r="P1092" s="145"/>
      <c r="Q1092" s="140"/>
      <c r="R1092" s="140"/>
      <c r="S1092" s="145"/>
      <c r="T1092" s="140"/>
      <c r="U1092" s="140"/>
      <c r="V1092" s="145"/>
      <c r="W1092" s="140"/>
      <c r="X1092" s="140"/>
      <c r="Y1092" s="145"/>
      <c r="Z1092" s="140"/>
      <c r="AA1092" s="140"/>
      <c r="AB1092" s="145"/>
      <c r="AC1092" s="140"/>
      <c r="AD1092" s="140"/>
      <c r="AE1092" s="145"/>
      <c r="AF1092" s="140"/>
      <c r="AG1092" s="140"/>
      <c r="BI1092" s="140"/>
      <c r="BJ1092" s="140"/>
      <c r="BK1092" s="140"/>
      <c r="BL1092" s="140"/>
      <c r="BM1092" s="140"/>
      <c r="BN1092" s="140"/>
      <c r="BO1092" s="140"/>
      <c r="BP1092" s="140"/>
      <c r="BQ1092" s="140"/>
      <c r="CS1092" s="133"/>
      <c r="CT1092" s="140"/>
      <c r="CU1092" s="140"/>
      <c r="CV1092" s="140"/>
      <c r="CY1092" s="140"/>
      <c r="CZ1092" s="140"/>
      <c r="DA1092" s="151"/>
      <c r="DB1092" s="164"/>
      <c r="DC1092" s="151"/>
      <c r="DZ1092" s="206"/>
      <c r="EA1092" s="107"/>
    </row>
    <row r="1093" spans="1:131" x14ac:dyDescent="0.3">
      <c r="A1093" s="201"/>
      <c r="B1093" s="145"/>
      <c r="C1093" s="192"/>
      <c r="D1093" s="201"/>
      <c r="E1093" s="192"/>
      <c r="F1093" s="192"/>
      <c r="G1093" s="192"/>
      <c r="H1093" s="204"/>
      <c r="I1093" s="192"/>
      <c r="J1093" s="192"/>
      <c r="K1093" s="192"/>
      <c r="L1093" s="192"/>
      <c r="M1093" s="192"/>
      <c r="N1093" s="192"/>
      <c r="O1093" s="140"/>
      <c r="P1093" s="145"/>
      <c r="Q1093" s="140"/>
      <c r="R1093" s="140"/>
      <c r="S1093" s="145"/>
      <c r="T1093" s="140"/>
      <c r="U1093" s="140"/>
      <c r="V1093" s="145"/>
      <c r="W1093" s="140"/>
      <c r="X1093" s="140"/>
      <c r="Y1093" s="145"/>
      <c r="Z1093" s="140"/>
      <c r="AA1093" s="140"/>
      <c r="AB1093" s="145"/>
      <c r="AC1093" s="140"/>
      <c r="AD1093" s="140"/>
      <c r="AE1093" s="145"/>
      <c r="AF1093" s="140"/>
      <c r="AG1093" s="140"/>
      <c r="BI1093" s="140"/>
      <c r="BJ1093" s="140"/>
      <c r="BK1093" s="140"/>
      <c r="BL1093" s="140"/>
      <c r="BM1093" s="140"/>
      <c r="BN1093" s="140"/>
      <c r="BO1093" s="140"/>
      <c r="BP1093" s="140"/>
      <c r="BQ1093" s="140"/>
      <c r="CS1093" s="133"/>
      <c r="CT1093" s="140"/>
      <c r="CU1093" s="140"/>
      <c r="CV1093" s="140"/>
      <c r="CY1093" s="140"/>
      <c r="CZ1093" s="140"/>
      <c r="DA1093" s="151"/>
      <c r="DB1093" s="164"/>
      <c r="DC1093" s="151"/>
      <c r="DZ1093" s="206"/>
      <c r="EA1093" s="107"/>
    </row>
    <row r="1094" spans="1:131" x14ac:dyDescent="0.3">
      <c r="A1094" s="201"/>
      <c r="B1094" s="145"/>
      <c r="C1094" s="192"/>
      <c r="D1094" s="201"/>
      <c r="E1094" s="192"/>
      <c r="F1094" s="192"/>
      <c r="G1094" s="192"/>
      <c r="H1094" s="204"/>
      <c r="I1094" s="192"/>
      <c r="J1094" s="192"/>
      <c r="K1094" s="192"/>
      <c r="L1094" s="192"/>
      <c r="M1094" s="192"/>
      <c r="N1094" s="192"/>
      <c r="O1094" s="140"/>
      <c r="P1094" s="145"/>
      <c r="Q1094" s="140"/>
      <c r="R1094" s="140"/>
      <c r="S1094" s="145"/>
      <c r="T1094" s="140"/>
      <c r="U1094" s="140"/>
      <c r="V1094" s="145"/>
      <c r="W1094" s="140"/>
      <c r="X1094" s="140"/>
      <c r="Y1094" s="145"/>
      <c r="Z1094" s="140"/>
      <c r="AA1094" s="140"/>
      <c r="AB1094" s="145"/>
      <c r="AC1094" s="140"/>
      <c r="AD1094" s="140"/>
      <c r="AE1094" s="145"/>
      <c r="AF1094" s="140"/>
      <c r="AG1094" s="140"/>
      <c r="BI1094" s="140"/>
      <c r="BJ1094" s="140"/>
      <c r="BK1094" s="140"/>
      <c r="BL1094" s="140"/>
      <c r="BM1094" s="140"/>
      <c r="BN1094" s="140"/>
      <c r="BO1094" s="140"/>
      <c r="BP1094" s="140"/>
      <c r="BQ1094" s="140"/>
      <c r="CS1094" s="133"/>
      <c r="CT1094" s="140"/>
      <c r="CU1094" s="140"/>
      <c r="CV1094" s="140"/>
      <c r="CY1094" s="140"/>
      <c r="CZ1094" s="140"/>
      <c r="DA1094" s="151"/>
      <c r="DB1094" s="164"/>
      <c r="DC1094" s="151"/>
      <c r="DZ1094" s="206"/>
      <c r="EA1094" s="107"/>
    </row>
    <row r="1095" spans="1:131" x14ac:dyDescent="0.3">
      <c r="A1095" s="201"/>
      <c r="B1095" s="145"/>
      <c r="C1095" s="192"/>
      <c r="D1095" s="201"/>
      <c r="E1095" s="192"/>
      <c r="F1095" s="192"/>
      <c r="G1095" s="192"/>
      <c r="H1095" s="204"/>
      <c r="I1095" s="192"/>
      <c r="J1095" s="192"/>
      <c r="K1095" s="192"/>
      <c r="L1095" s="192"/>
      <c r="M1095" s="192"/>
      <c r="N1095" s="192"/>
      <c r="O1095" s="140"/>
      <c r="P1095" s="145"/>
      <c r="Q1095" s="140"/>
      <c r="R1095" s="140"/>
      <c r="S1095" s="145"/>
      <c r="T1095" s="140"/>
      <c r="U1095" s="140"/>
      <c r="V1095" s="145"/>
      <c r="W1095" s="140"/>
      <c r="X1095" s="140"/>
      <c r="Y1095" s="145"/>
      <c r="Z1095" s="140"/>
      <c r="AA1095" s="140"/>
      <c r="AB1095" s="145"/>
      <c r="AC1095" s="140"/>
      <c r="AD1095" s="140"/>
      <c r="AE1095" s="145"/>
      <c r="AF1095" s="140"/>
      <c r="AG1095" s="140"/>
      <c r="BI1095" s="140"/>
      <c r="BJ1095" s="140"/>
      <c r="BK1095" s="140"/>
      <c r="BL1095" s="140"/>
      <c r="BM1095" s="140"/>
      <c r="BN1095" s="140"/>
      <c r="BO1095" s="140"/>
      <c r="BP1095" s="140"/>
      <c r="BQ1095" s="140"/>
      <c r="CS1095" s="133"/>
      <c r="CT1095" s="140"/>
      <c r="CU1095" s="140"/>
      <c r="CV1095" s="140"/>
      <c r="CY1095" s="140"/>
      <c r="CZ1095" s="140"/>
      <c r="DA1095" s="151"/>
      <c r="DB1095" s="164"/>
      <c r="DC1095" s="151"/>
      <c r="DZ1095" s="206"/>
      <c r="EA1095" s="107"/>
    </row>
    <row r="1096" spans="1:131" x14ac:dyDescent="0.3">
      <c r="A1096" s="201"/>
      <c r="B1096" s="145"/>
      <c r="C1096" s="192"/>
      <c r="D1096" s="201"/>
      <c r="E1096" s="192"/>
      <c r="F1096" s="192"/>
      <c r="G1096" s="192"/>
      <c r="H1096" s="204"/>
      <c r="I1096" s="192"/>
      <c r="J1096" s="192"/>
      <c r="K1096" s="192"/>
      <c r="L1096" s="192"/>
      <c r="M1096" s="192"/>
      <c r="N1096" s="192"/>
      <c r="O1096" s="140"/>
      <c r="P1096" s="145"/>
      <c r="Q1096" s="140"/>
      <c r="R1096" s="140"/>
      <c r="S1096" s="145"/>
      <c r="T1096" s="140"/>
      <c r="U1096" s="140"/>
      <c r="V1096" s="145"/>
      <c r="W1096" s="140"/>
      <c r="X1096" s="140"/>
      <c r="Y1096" s="145"/>
      <c r="Z1096" s="140"/>
      <c r="AA1096" s="140"/>
      <c r="AB1096" s="145"/>
      <c r="AC1096" s="140"/>
      <c r="AD1096" s="140"/>
      <c r="AE1096" s="145"/>
      <c r="AF1096" s="140"/>
      <c r="AG1096" s="140"/>
      <c r="BI1096" s="140"/>
      <c r="BJ1096" s="140"/>
      <c r="BK1096" s="140"/>
      <c r="BL1096" s="140"/>
      <c r="BM1096" s="140"/>
      <c r="BN1096" s="140"/>
      <c r="BO1096" s="140"/>
      <c r="BP1096" s="140"/>
      <c r="BQ1096" s="140"/>
      <c r="CS1096" s="133"/>
      <c r="CT1096" s="140"/>
      <c r="CU1096" s="140"/>
      <c r="CV1096" s="140"/>
      <c r="CY1096" s="140"/>
      <c r="CZ1096" s="140"/>
      <c r="DA1096" s="151"/>
      <c r="DB1096" s="164"/>
      <c r="DC1096" s="151"/>
      <c r="DZ1096" s="206"/>
      <c r="EA1096" s="107"/>
    </row>
    <row r="1097" spans="1:131" x14ac:dyDescent="0.3">
      <c r="A1097" s="201"/>
      <c r="B1097" s="145"/>
      <c r="C1097" s="192"/>
      <c r="D1097" s="201"/>
      <c r="E1097" s="192"/>
      <c r="F1097" s="192"/>
      <c r="G1097" s="192"/>
      <c r="H1097" s="204"/>
      <c r="I1097" s="192"/>
      <c r="J1097" s="192"/>
      <c r="K1097" s="192"/>
      <c r="L1097" s="192"/>
      <c r="M1097" s="192"/>
      <c r="N1097" s="192"/>
      <c r="O1097" s="140"/>
      <c r="P1097" s="145"/>
      <c r="Q1097" s="140"/>
      <c r="R1097" s="140"/>
      <c r="S1097" s="145"/>
      <c r="T1097" s="140"/>
      <c r="U1097" s="140"/>
      <c r="V1097" s="145"/>
      <c r="W1097" s="140"/>
      <c r="X1097" s="140"/>
      <c r="Y1097" s="145"/>
      <c r="Z1097" s="140"/>
      <c r="AA1097" s="140"/>
      <c r="AB1097" s="145"/>
      <c r="AC1097" s="140"/>
      <c r="AD1097" s="140"/>
      <c r="AE1097" s="145"/>
      <c r="AF1097" s="140"/>
      <c r="AG1097" s="140"/>
      <c r="BI1097" s="140"/>
      <c r="BJ1097" s="140"/>
      <c r="BK1097" s="140"/>
      <c r="BL1097" s="140"/>
      <c r="BM1097" s="140"/>
      <c r="BN1097" s="140"/>
      <c r="BO1097" s="140"/>
      <c r="BP1097" s="140"/>
      <c r="BQ1097" s="140"/>
      <c r="CS1097" s="133"/>
      <c r="CT1097" s="140"/>
      <c r="CU1097" s="140"/>
      <c r="CV1097" s="140"/>
      <c r="CY1097" s="140"/>
      <c r="CZ1097" s="140"/>
      <c r="DA1097" s="151"/>
      <c r="DB1097" s="164"/>
      <c r="DC1097" s="151"/>
      <c r="DZ1097" s="206"/>
      <c r="EA1097" s="107"/>
    </row>
    <row r="1098" spans="1:131" x14ac:dyDescent="0.3">
      <c r="A1098" s="201"/>
      <c r="B1098" s="145"/>
      <c r="C1098" s="192"/>
      <c r="D1098" s="201"/>
      <c r="E1098" s="192"/>
      <c r="F1098" s="192"/>
      <c r="G1098" s="192"/>
      <c r="H1098" s="204"/>
      <c r="I1098" s="192"/>
      <c r="J1098" s="192"/>
      <c r="K1098" s="192"/>
      <c r="L1098" s="192"/>
      <c r="M1098" s="192"/>
      <c r="N1098" s="192"/>
      <c r="O1098" s="140"/>
      <c r="P1098" s="145"/>
      <c r="Q1098" s="140"/>
      <c r="R1098" s="140"/>
      <c r="S1098" s="145"/>
      <c r="T1098" s="140"/>
      <c r="U1098" s="140"/>
      <c r="V1098" s="145"/>
      <c r="W1098" s="140"/>
      <c r="X1098" s="140"/>
      <c r="Y1098" s="145"/>
      <c r="Z1098" s="140"/>
      <c r="AA1098" s="140"/>
      <c r="AB1098" s="145"/>
      <c r="AC1098" s="140"/>
      <c r="AD1098" s="140"/>
      <c r="AE1098" s="145"/>
      <c r="AF1098" s="140"/>
      <c r="AG1098" s="140"/>
      <c r="BI1098" s="140"/>
      <c r="BJ1098" s="140"/>
      <c r="BK1098" s="140"/>
      <c r="BL1098" s="140"/>
      <c r="BM1098" s="140"/>
      <c r="BN1098" s="140"/>
      <c r="BO1098" s="140"/>
      <c r="BP1098" s="140"/>
      <c r="BQ1098" s="140"/>
      <c r="CS1098" s="133"/>
      <c r="CT1098" s="140"/>
      <c r="CU1098" s="140"/>
      <c r="CV1098" s="140"/>
      <c r="CY1098" s="140"/>
      <c r="CZ1098" s="140"/>
      <c r="DA1098" s="151"/>
      <c r="DB1098" s="164"/>
      <c r="DC1098" s="151"/>
      <c r="DZ1098" s="206"/>
      <c r="EA1098" s="107"/>
    </row>
    <row r="1099" spans="1:131" x14ac:dyDescent="0.3">
      <c r="A1099" s="201"/>
      <c r="B1099" s="145"/>
      <c r="C1099" s="192"/>
      <c r="D1099" s="201"/>
      <c r="E1099" s="192"/>
      <c r="F1099" s="192"/>
      <c r="G1099" s="192"/>
      <c r="H1099" s="204"/>
      <c r="I1099" s="192"/>
      <c r="J1099" s="192"/>
      <c r="K1099" s="192"/>
      <c r="L1099" s="192"/>
      <c r="M1099" s="192"/>
      <c r="N1099" s="192"/>
      <c r="O1099" s="140"/>
      <c r="P1099" s="145"/>
      <c r="Q1099" s="140"/>
      <c r="R1099" s="140"/>
      <c r="S1099" s="145"/>
      <c r="T1099" s="140"/>
      <c r="U1099" s="140"/>
      <c r="V1099" s="145"/>
      <c r="W1099" s="140"/>
      <c r="X1099" s="140"/>
      <c r="Y1099" s="145"/>
      <c r="Z1099" s="140"/>
      <c r="AA1099" s="140"/>
      <c r="AB1099" s="145"/>
      <c r="AC1099" s="140"/>
      <c r="AD1099" s="140"/>
      <c r="AE1099" s="145"/>
      <c r="AF1099" s="140"/>
      <c r="AG1099" s="140"/>
      <c r="BI1099" s="140"/>
      <c r="BJ1099" s="140"/>
      <c r="BK1099" s="140"/>
      <c r="BL1099" s="140"/>
      <c r="BM1099" s="140"/>
      <c r="BN1099" s="140"/>
      <c r="BO1099" s="140"/>
      <c r="BP1099" s="140"/>
      <c r="BQ1099" s="140"/>
      <c r="CS1099" s="133"/>
      <c r="CT1099" s="140"/>
      <c r="CU1099" s="140"/>
      <c r="CV1099" s="140"/>
      <c r="CY1099" s="140"/>
      <c r="CZ1099" s="140"/>
      <c r="DA1099" s="151"/>
      <c r="DB1099" s="164"/>
      <c r="DC1099" s="151"/>
      <c r="DZ1099" s="206"/>
      <c r="EA1099" s="107"/>
    </row>
    <row r="1100" spans="1:131" x14ac:dyDescent="0.3">
      <c r="A1100" s="184"/>
      <c r="B1100" s="145"/>
      <c r="C1100" s="181"/>
      <c r="D1100" s="184"/>
      <c r="E1100" s="145"/>
      <c r="F1100" s="145"/>
      <c r="G1100" s="98"/>
      <c r="H1100" s="104"/>
      <c r="I1100" s="145"/>
      <c r="J1100" s="98"/>
      <c r="K1100" s="98"/>
      <c r="L1100" s="145"/>
      <c r="M1100" s="145"/>
      <c r="N1100" s="145"/>
      <c r="O1100" s="122"/>
      <c r="P1100" s="104"/>
      <c r="Q1100" s="150"/>
      <c r="R1100" s="141"/>
      <c r="S1100" s="104"/>
      <c r="T1100" s="141"/>
      <c r="U1100" s="141"/>
      <c r="V1100" s="104"/>
      <c r="W1100" s="141"/>
      <c r="X1100" s="141"/>
      <c r="Y1100" s="104"/>
      <c r="Z1100" s="141"/>
      <c r="AA1100" s="141"/>
      <c r="AB1100" s="102"/>
      <c r="AC1100" s="141"/>
      <c r="AD1100" s="141"/>
      <c r="AE1100" s="145"/>
      <c r="AF1100" s="140"/>
      <c r="AG1100" s="140"/>
      <c r="BI1100" s="139"/>
      <c r="BJ1100" s="140"/>
      <c r="BK1100" s="146"/>
      <c r="BL1100" s="122"/>
      <c r="BM1100" s="141"/>
      <c r="BN1100" s="156"/>
      <c r="BO1100" s="139"/>
      <c r="BP1100" s="141"/>
      <c r="BQ1100" s="153"/>
      <c r="BR1100" s="219"/>
      <c r="BS1100" s="220"/>
      <c r="CF1100" s="213"/>
      <c r="CG1100" s="213"/>
      <c r="CH1100" s="213"/>
      <c r="CI1100" s="213"/>
      <c r="CJ1100" s="213"/>
      <c r="CK1100" s="213"/>
      <c r="CL1100" s="213"/>
      <c r="CM1100" s="213"/>
      <c r="CN1100" s="213"/>
      <c r="CO1100" s="213"/>
      <c r="CP1100" s="213"/>
      <c r="CQ1100" s="213"/>
      <c r="CR1100" s="213"/>
      <c r="CS1100" s="173"/>
      <c r="CT1100" s="99"/>
      <c r="CU1100" s="139"/>
      <c r="CV1100" s="139"/>
      <c r="CY1100" s="143"/>
      <c r="CZ1100" s="143"/>
      <c r="DA1100" s="151"/>
      <c r="DB1100" s="164"/>
      <c r="DC1100" s="151"/>
      <c r="DZ1100" s="140"/>
      <c r="EA1100" s="160"/>
    </row>
    <row r="1101" spans="1:131" x14ac:dyDescent="0.3">
      <c r="A1101" s="180"/>
      <c r="B1101" s="145"/>
      <c r="C1101" s="181"/>
      <c r="D1101" s="145"/>
      <c r="E1101" s="145"/>
      <c r="F1101" s="145"/>
      <c r="G1101" s="98"/>
      <c r="H1101" s="104"/>
      <c r="I1101" s="145"/>
      <c r="J1101" s="98"/>
      <c r="K1101" s="98"/>
      <c r="L1101" s="145"/>
      <c r="M1101" s="145"/>
      <c r="N1101" s="145"/>
      <c r="O1101" s="122"/>
      <c r="P1101" s="104"/>
      <c r="Q1101" s="150"/>
      <c r="R1101" s="141"/>
      <c r="S1101" s="104"/>
      <c r="T1101" s="141"/>
      <c r="U1101" s="141"/>
      <c r="V1101" s="104"/>
      <c r="W1101" s="141"/>
      <c r="X1101" s="141"/>
      <c r="Y1101" s="104"/>
      <c r="Z1101" s="141"/>
      <c r="AA1101" s="141"/>
      <c r="AB1101" s="102"/>
      <c r="AC1101" s="141"/>
      <c r="AD1101" s="141"/>
      <c r="AE1101" s="145"/>
      <c r="AF1101" s="140"/>
      <c r="AG1101" s="140"/>
      <c r="BI1101" s="143"/>
      <c r="BJ1101" s="139"/>
      <c r="BK1101" s="143"/>
      <c r="BL1101" s="122"/>
      <c r="BM1101" s="141"/>
      <c r="BN1101" s="156"/>
      <c r="BO1101" s="139"/>
      <c r="BP1101" s="141"/>
      <c r="BQ1101" s="153"/>
      <c r="BR1101" s="219"/>
      <c r="BS1101" s="220"/>
      <c r="CF1101" s="213"/>
      <c r="CG1101" s="213"/>
      <c r="CH1101" s="213"/>
      <c r="CI1101" s="213"/>
      <c r="CJ1101" s="213"/>
      <c r="CK1101" s="213"/>
      <c r="CL1101" s="213"/>
      <c r="CM1101" s="213"/>
      <c r="CN1101" s="213"/>
      <c r="CO1101" s="213"/>
      <c r="CP1101" s="213"/>
      <c r="CQ1101" s="213"/>
      <c r="CR1101" s="213"/>
      <c r="CS1101" s="160"/>
      <c r="CT1101" s="148"/>
      <c r="CU1101" s="139"/>
      <c r="CV1101" s="139"/>
      <c r="CY1101" s="145"/>
      <c r="CZ1101" s="140"/>
      <c r="DA1101" s="151"/>
      <c r="DB1101" s="164"/>
      <c r="DC1101" s="151"/>
      <c r="DZ1101" s="211"/>
      <c r="EA1101" s="139"/>
    </row>
    <row r="1102" spans="1:131" x14ac:dyDescent="0.3">
      <c r="A1102" s="145"/>
      <c r="B1102" s="145"/>
      <c r="C1102" s="181"/>
      <c r="D1102" s="145"/>
      <c r="E1102" s="145"/>
      <c r="F1102" s="145"/>
      <c r="G1102" s="98"/>
      <c r="H1102" s="104"/>
      <c r="I1102" s="145"/>
      <c r="J1102" s="98"/>
      <c r="K1102" s="98"/>
      <c r="L1102" s="145"/>
      <c r="M1102" s="145"/>
      <c r="N1102" s="145"/>
      <c r="O1102" s="122"/>
      <c r="P1102" s="104"/>
      <c r="Q1102" s="150"/>
      <c r="R1102" s="141"/>
      <c r="S1102" s="104"/>
      <c r="T1102" s="141"/>
      <c r="U1102" s="141"/>
      <c r="V1102" s="104"/>
      <c r="W1102" s="141"/>
      <c r="X1102" s="141"/>
      <c r="Y1102" s="104"/>
      <c r="Z1102" s="141"/>
      <c r="AA1102" s="141"/>
      <c r="AB1102" s="102"/>
      <c r="AC1102" s="141"/>
      <c r="AD1102" s="141"/>
      <c r="AE1102" s="145"/>
      <c r="AF1102" s="140"/>
      <c r="AG1102" s="140"/>
      <c r="BI1102" s="143"/>
      <c r="BJ1102" s="139"/>
      <c r="BK1102" s="143"/>
      <c r="BL1102" s="122"/>
      <c r="BM1102" s="141"/>
      <c r="BN1102" s="156"/>
      <c r="BO1102" s="139"/>
      <c r="BP1102" s="141"/>
      <c r="BQ1102" s="153"/>
      <c r="BR1102" s="219"/>
      <c r="BS1102" s="220"/>
      <c r="CF1102" s="213"/>
      <c r="CG1102" s="213"/>
      <c r="CH1102" s="213"/>
      <c r="CI1102" s="213"/>
      <c r="CJ1102" s="213"/>
      <c r="CK1102" s="213"/>
      <c r="CL1102" s="213"/>
      <c r="CM1102" s="213"/>
      <c r="CN1102" s="213"/>
      <c r="CO1102" s="213"/>
      <c r="CP1102" s="213"/>
      <c r="CQ1102" s="213"/>
      <c r="CR1102" s="213"/>
      <c r="CS1102" s="172"/>
      <c r="CT1102" s="99"/>
      <c r="CU1102" s="139"/>
      <c r="CV1102" s="139"/>
      <c r="CY1102" s="143"/>
      <c r="CZ1102" s="143"/>
      <c r="DA1102" s="151"/>
      <c r="DB1102" s="164"/>
      <c r="DC1102" s="151"/>
      <c r="DZ1102" s="211"/>
      <c r="EA1102" s="139"/>
    </row>
    <row r="1103" spans="1:131" x14ac:dyDescent="0.3">
      <c r="A1103" s="145"/>
      <c r="B1103" s="145"/>
      <c r="C1103" s="181"/>
      <c r="D1103" s="145"/>
      <c r="E1103" s="145"/>
      <c r="F1103" s="145"/>
      <c r="G1103" s="98"/>
      <c r="H1103" s="104"/>
      <c r="I1103" s="145"/>
      <c r="J1103" s="98"/>
      <c r="K1103" s="98"/>
      <c r="L1103" s="145"/>
      <c r="M1103" s="145"/>
      <c r="N1103" s="145"/>
      <c r="O1103" s="122"/>
      <c r="P1103" s="104"/>
      <c r="Q1103" s="150"/>
      <c r="R1103" s="141"/>
      <c r="S1103" s="104"/>
      <c r="T1103" s="141"/>
      <c r="U1103" s="141"/>
      <c r="V1103" s="104"/>
      <c r="W1103" s="141"/>
      <c r="X1103" s="141"/>
      <c r="Y1103" s="102"/>
      <c r="Z1103" s="141"/>
      <c r="AA1103" s="141"/>
      <c r="AB1103" s="102"/>
      <c r="AC1103" s="141"/>
      <c r="AD1103" s="141"/>
      <c r="AE1103" s="145"/>
      <c r="AF1103" s="140"/>
      <c r="AG1103" s="140"/>
      <c r="BI1103" s="143"/>
      <c r="BJ1103" s="139"/>
      <c r="BK1103" s="143"/>
      <c r="BL1103" s="122"/>
      <c r="BM1103" s="141"/>
      <c r="BN1103" s="156"/>
      <c r="BO1103" s="139"/>
      <c r="BP1103" s="141"/>
      <c r="BQ1103" s="153"/>
      <c r="BR1103" s="219"/>
      <c r="BS1103" s="220"/>
      <c r="CF1103" s="213"/>
      <c r="CG1103" s="213"/>
      <c r="CH1103" s="213"/>
      <c r="CI1103" s="213"/>
      <c r="CJ1103" s="213"/>
      <c r="CK1103" s="213"/>
      <c r="CL1103" s="213"/>
      <c r="CM1103" s="213"/>
      <c r="CN1103" s="213"/>
      <c r="CO1103" s="213"/>
      <c r="CP1103" s="213"/>
      <c r="CQ1103" s="213"/>
      <c r="CR1103" s="213"/>
      <c r="CS1103" s="159"/>
      <c r="CT1103" s="148"/>
      <c r="CU1103" s="139"/>
      <c r="CV1103" s="139"/>
      <c r="CY1103" s="145"/>
      <c r="CZ1103" s="140"/>
      <c r="DA1103" s="151"/>
      <c r="DB1103" s="164"/>
      <c r="DC1103" s="151"/>
      <c r="DZ1103" s="211"/>
      <c r="EA1103" s="160"/>
    </row>
    <row r="1104" spans="1:131" x14ac:dyDescent="0.3">
      <c r="A1104" s="201"/>
      <c r="B1104" s="145"/>
      <c r="C1104" s="192"/>
      <c r="D1104" s="201"/>
      <c r="E1104" s="192"/>
      <c r="F1104" s="192"/>
      <c r="G1104" s="192"/>
      <c r="H1104" s="204"/>
      <c r="I1104" s="192"/>
      <c r="J1104" s="192"/>
      <c r="K1104" s="192"/>
      <c r="L1104" s="192"/>
      <c r="M1104" s="192"/>
      <c r="N1104" s="192"/>
      <c r="O1104" s="140"/>
      <c r="P1104" s="145"/>
      <c r="Q1104" s="140"/>
      <c r="R1104" s="140"/>
      <c r="S1104" s="145"/>
      <c r="T1104" s="140"/>
      <c r="U1104" s="140"/>
      <c r="V1104" s="145"/>
      <c r="W1104" s="140"/>
      <c r="X1104" s="140"/>
      <c r="Y1104" s="145"/>
      <c r="Z1104" s="140"/>
      <c r="AA1104" s="140"/>
      <c r="AB1104" s="145"/>
      <c r="AC1104" s="140"/>
      <c r="AD1104" s="140"/>
      <c r="AE1104" s="145"/>
      <c r="AF1104" s="140"/>
      <c r="AG1104" s="140"/>
      <c r="BI1104" s="140"/>
      <c r="BJ1104" s="140"/>
      <c r="BK1104" s="140"/>
      <c r="BL1104" s="140"/>
      <c r="BM1104" s="140"/>
      <c r="BN1104" s="140"/>
      <c r="BO1104" s="140"/>
      <c r="BP1104" s="140"/>
      <c r="BQ1104" s="140"/>
      <c r="CS1104" s="133"/>
      <c r="CT1104" s="140"/>
      <c r="CU1104" s="140"/>
      <c r="CV1104" s="140"/>
      <c r="CY1104" s="140"/>
      <c r="CZ1104" s="140"/>
      <c r="DA1104" s="151"/>
      <c r="DB1104" s="164"/>
      <c r="DC1104" s="151"/>
      <c r="DZ1104" s="206"/>
      <c r="EA1104" s="107"/>
    </row>
    <row r="1105" spans="1:131" x14ac:dyDescent="0.3">
      <c r="A1105" s="201"/>
      <c r="B1105" s="145"/>
      <c r="C1105" s="192"/>
      <c r="D1105" s="201"/>
      <c r="E1105" s="192"/>
      <c r="F1105" s="192"/>
      <c r="G1105" s="192"/>
      <c r="H1105" s="204"/>
      <c r="I1105" s="192"/>
      <c r="J1105" s="192"/>
      <c r="K1105" s="192"/>
      <c r="L1105" s="192"/>
      <c r="M1105" s="192"/>
      <c r="N1105" s="192"/>
      <c r="O1105" s="140"/>
      <c r="P1105" s="145"/>
      <c r="Q1105" s="140"/>
      <c r="R1105" s="140"/>
      <c r="S1105" s="145"/>
      <c r="T1105" s="140"/>
      <c r="U1105" s="140"/>
      <c r="V1105" s="145"/>
      <c r="W1105" s="140"/>
      <c r="X1105" s="140"/>
      <c r="Y1105" s="145"/>
      <c r="Z1105" s="140"/>
      <c r="AA1105" s="140"/>
      <c r="AB1105" s="145"/>
      <c r="AC1105" s="140"/>
      <c r="AD1105" s="140"/>
      <c r="AE1105" s="145"/>
      <c r="AF1105" s="140"/>
      <c r="AG1105" s="140"/>
      <c r="BI1105" s="140"/>
      <c r="BJ1105" s="140"/>
      <c r="BK1105" s="140"/>
      <c r="BL1105" s="140"/>
      <c r="BM1105" s="140"/>
      <c r="BN1105" s="140"/>
      <c r="BO1105" s="140"/>
      <c r="BP1105" s="140"/>
      <c r="BQ1105" s="140"/>
      <c r="CS1105" s="133"/>
      <c r="CT1105" s="140"/>
      <c r="CU1105" s="140"/>
      <c r="CV1105" s="140"/>
      <c r="CY1105" s="140"/>
      <c r="CZ1105" s="140"/>
      <c r="DA1105" s="151"/>
      <c r="DB1105" s="164"/>
      <c r="DC1105" s="151"/>
      <c r="DZ1105" s="206"/>
      <c r="EA1105" s="107"/>
    </row>
    <row r="1106" spans="1:131" x14ac:dyDescent="0.3">
      <c r="A1106" s="201"/>
      <c r="B1106" s="145"/>
      <c r="C1106" s="192"/>
      <c r="D1106" s="201"/>
      <c r="E1106" s="192"/>
      <c r="F1106" s="192"/>
      <c r="G1106" s="192"/>
      <c r="H1106" s="204"/>
      <c r="I1106" s="192"/>
      <c r="J1106" s="192"/>
      <c r="K1106" s="192"/>
      <c r="L1106" s="192"/>
      <c r="M1106" s="192"/>
      <c r="N1106" s="192"/>
      <c r="O1106" s="140"/>
      <c r="P1106" s="145"/>
      <c r="Q1106" s="140"/>
      <c r="R1106" s="140"/>
      <c r="S1106" s="145"/>
      <c r="T1106" s="140"/>
      <c r="U1106" s="140"/>
      <c r="V1106" s="145"/>
      <c r="W1106" s="140"/>
      <c r="X1106" s="140"/>
      <c r="Y1106" s="145"/>
      <c r="Z1106" s="140"/>
      <c r="AA1106" s="140"/>
      <c r="AB1106" s="145"/>
      <c r="AC1106" s="140"/>
      <c r="AD1106" s="140"/>
      <c r="AE1106" s="145"/>
      <c r="AF1106" s="140"/>
      <c r="AG1106" s="140"/>
      <c r="BI1106" s="140"/>
      <c r="BJ1106" s="140"/>
      <c r="BK1106" s="140"/>
      <c r="BL1106" s="140"/>
      <c r="BM1106" s="140"/>
      <c r="BN1106" s="140"/>
      <c r="BO1106" s="140"/>
      <c r="BP1106" s="140"/>
      <c r="BQ1106" s="140"/>
      <c r="CS1106" s="133"/>
      <c r="CT1106" s="140"/>
      <c r="CU1106" s="140"/>
      <c r="CV1106" s="140"/>
      <c r="CY1106" s="140"/>
      <c r="CZ1106" s="140"/>
      <c r="DA1106" s="151"/>
      <c r="DB1106" s="164"/>
      <c r="DC1106" s="151"/>
      <c r="DZ1106" s="206"/>
      <c r="EA1106" s="107"/>
    </row>
    <row r="1107" spans="1:131" x14ac:dyDescent="0.3">
      <c r="A1107" s="201"/>
      <c r="B1107" s="192"/>
      <c r="C1107" s="192"/>
      <c r="D1107" s="201"/>
      <c r="E1107" s="192"/>
      <c r="F1107" s="192"/>
      <c r="G1107" s="192"/>
      <c r="H1107" s="204"/>
      <c r="I1107" s="192"/>
      <c r="J1107" s="192"/>
      <c r="K1107" s="192"/>
      <c r="L1107" s="192"/>
      <c r="M1107" s="192"/>
      <c r="N1107" s="192"/>
      <c r="O1107" s="140"/>
      <c r="P1107" s="145"/>
      <c r="Q1107" s="140"/>
      <c r="R1107" s="140"/>
      <c r="S1107" s="145"/>
      <c r="T1107" s="140"/>
      <c r="U1107" s="140"/>
      <c r="V1107" s="145"/>
      <c r="W1107" s="140"/>
      <c r="X1107" s="140"/>
      <c r="Y1107" s="145"/>
      <c r="Z1107" s="140"/>
      <c r="AA1107" s="140"/>
      <c r="AB1107" s="145"/>
      <c r="AC1107" s="140"/>
      <c r="AD1107" s="140"/>
      <c r="AE1107" s="145"/>
      <c r="AF1107" s="140"/>
      <c r="AG1107" s="140"/>
      <c r="BI1107" s="140"/>
      <c r="BJ1107" s="140"/>
      <c r="BK1107" s="140"/>
      <c r="BL1107" s="140"/>
      <c r="BM1107" s="140"/>
      <c r="BN1107" s="140"/>
      <c r="BO1107" s="140"/>
      <c r="BP1107" s="140"/>
      <c r="BQ1107" s="140"/>
      <c r="CS1107" s="133"/>
      <c r="CT1107" s="140"/>
      <c r="CU1107" s="140"/>
      <c r="CV1107" s="140"/>
      <c r="CY1107" s="140"/>
      <c r="CZ1107" s="140"/>
      <c r="DA1107" s="151"/>
      <c r="DB1107" s="164"/>
      <c r="DC1107" s="151"/>
      <c r="DZ1107" s="206"/>
      <c r="EA1107" s="107"/>
    </row>
    <row r="1108" spans="1:131" x14ac:dyDescent="0.3">
      <c r="A1108" s="145"/>
      <c r="B1108" s="145"/>
      <c r="C1108" s="183"/>
      <c r="D1108" s="107"/>
      <c r="E1108" s="145"/>
      <c r="F1108" s="145"/>
      <c r="G1108" s="98"/>
      <c r="H1108" s="104"/>
      <c r="I1108" s="145"/>
      <c r="J1108" s="98"/>
      <c r="K1108" s="98"/>
      <c r="L1108" s="145"/>
      <c r="M1108" s="145"/>
      <c r="N1108" s="145"/>
      <c r="O1108" s="122"/>
      <c r="P1108" s="104"/>
      <c r="Q1108" s="150"/>
      <c r="R1108" s="141"/>
      <c r="S1108" s="104"/>
      <c r="T1108" s="141"/>
      <c r="U1108" s="141"/>
      <c r="V1108" s="104"/>
      <c r="W1108" s="141"/>
      <c r="X1108" s="141"/>
      <c r="Y1108" s="104"/>
      <c r="Z1108" s="141"/>
      <c r="AA1108" s="141"/>
      <c r="AB1108" s="102"/>
      <c r="AC1108" s="141"/>
      <c r="AD1108" s="141"/>
      <c r="AE1108" s="145"/>
      <c r="AF1108" s="140"/>
      <c r="AG1108" s="140"/>
      <c r="BI1108" s="143"/>
      <c r="BJ1108" s="139"/>
      <c r="BK1108" s="143"/>
      <c r="BL1108" s="122"/>
      <c r="BM1108" s="141"/>
      <c r="BN1108" s="156"/>
      <c r="BO1108" s="139"/>
      <c r="BP1108" s="141"/>
      <c r="BQ1108" s="153"/>
      <c r="CS1108" s="147"/>
      <c r="CT1108" s="148"/>
      <c r="CU1108" s="139"/>
      <c r="CV1108" s="139"/>
      <c r="CY1108" s="143"/>
      <c r="CZ1108" s="143"/>
      <c r="DA1108" s="151"/>
      <c r="DB1108" s="164"/>
      <c r="DC1108" s="151"/>
      <c r="DZ1108" s="211"/>
      <c r="EA1108" s="139"/>
    </row>
    <row r="1109" spans="1:131" x14ac:dyDescent="0.3">
      <c r="A1109" s="145"/>
      <c r="B1109" s="145"/>
      <c r="C1109" s="181"/>
      <c r="D1109" s="145"/>
      <c r="E1109" s="145"/>
      <c r="F1109" s="145"/>
      <c r="G1109" s="98"/>
      <c r="H1109" s="104"/>
      <c r="I1109" s="145"/>
      <c r="J1109" s="98"/>
      <c r="K1109" s="98"/>
      <c r="L1109" s="145"/>
      <c r="M1109" s="145"/>
      <c r="N1109" s="145"/>
      <c r="O1109" s="122"/>
      <c r="P1109" s="104"/>
      <c r="Q1109" s="150"/>
      <c r="R1109" s="141"/>
      <c r="S1109" s="104"/>
      <c r="T1109" s="141"/>
      <c r="U1109" s="141"/>
      <c r="V1109" s="104"/>
      <c r="W1109" s="141"/>
      <c r="X1109" s="141"/>
      <c r="Y1109" s="104"/>
      <c r="Z1109" s="141"/>
      <c r="AA1109" s="141"/>
      <c r="AB1109" s="102"/>
      <c r="AC1109" s="141"/>
      <c r="AD1109" s="141"/>
      <c r="AE1109" s="145"/>
      <c r="AF1109" s="140"/>
      <c r="AG1109" s="140"/>
      <c r="BI1109" s="143"/>
      <c r="BJ1109" s="139"/>
      <c r="BK1109" s="143"/>
      <c r="BL1109" s="122"/>
      <c r="BM1109" s="141"/>
      <c r="BN1109" s="156"/>
      <c r="BO1109" s="139"/>
      <c r="BP1109" s="141"/>
      <c r="BQ1109" s="153"/>
      <c r="CS1109" s="147"/>
      <c r="CT1109" s="149"/>
      <c r="CU1109" s="139"/>
      <c r="CV1109" s="139"/>
      <c r="CY1109" s="145"/>
      <c r="CZ1109" s="140"/>
      <c r="DA1109" s="151"/>
      <c r="DB1109" s="164"/>
      <c r="DC1109" s="151"/>
      <c r="DZ1109" s="211"/>
      <c r="EA1109" s="139"/>
    </row>
    <row r="1110" spans="1:131" x14ac:dyDescent="0.3">
      <c r="A1110" s="145"/>
      <c r="B1110" s="145"/>
      <c r="C1110" s="181"/>
      <c r="D1110" s="145"/>
      <c r="E1110" s="145"/>
      <c r="F1110" s="145"/>
      <c r="G1110" s="98"/>
      <c r="H1110" s="104"/>
      <c r="I1110" s="145"/>
      <c r="J1110" s="98"/>
      <c r="K1110" s="98"/>
      <c r="L1110" s="145"/>
      <c r="M1110" s="145"/>
      <c r="N1110" s="145"/>
      <c r="O1110" s="122"/>
      <c r="P1110" s="104"/>
      <c r="Q1110" s="150"/>
      <c r="R1110" s="141"/>
      <c r="S1110" s="104"/>
      <c r="T1110" s="141"/>
      <c r="U1110" s="141"/>
      <c r="V1110" s="104"/>
      <c r="W1110" s="141"/>
      <c r="X1110" s="141"/>
      <c r="Y1110" s="104"/>
      <c r="Z1110" s="141"/>
      <c r="AA1110" s="141"/>
      <c r="AB1110" s="102"/>
      <c r="AC1110" s="141"/>
      <c r="AD1110" s="141"/>
      <c r="AE1110" s="145"/>
      <c r="AF1110" s="140"/>
      <c r="AG1110" s="140"/>
      <c r="BI1110" s="143"/>
      <c r="BJ1110" s="139"/>
      <c r="BK1110" s="143"/>
      <c r="BL1110" s="122"/>
      <c r="BM1110" s="141"/>
      <c r="BN1110" s="156"/>
      <c r="BO1110" s="139"/>
      <c r="BP1110" s="141"/>
      <c r="BQ1110" s="153"/>
      <c r="CS1110" s="147"/>
      <c r="CT1110" s="149"/>
      <c r="CU1110" s="139"/>
      <c r="CV1110" s="139"/>
      <c r="CY1110" s="143"/>
      <c r="CZ1110" s="143"/>
      <c r="DA1110" s="151"/>
      <c r="DB1110" s="164"/>
      <c r="DC1110" s="151"/>
      <c r="DZ1110" s="211"/>
      <c r="EA1110" s="139"/>
    </row>
    <row r="1111" spans="1:131" x14ac:dyDescent="0.3">
      <c r="A1111" s="145"/>
      <c r="B1111" s="145"/>
      <c r="C1111" s="181"/>
      <c r="D1111" s="184"/>
      <c r="E1111" s="145"/>
      <c r="F1111" s="145"/>
      <c r="G1111" s="98"/>
      <c r="H1111" s="104"/>
      <c r="I1111" s="145"/>
      <c r="J1111" s="98"/>
      <c r="K1111" s="98"/>
      <c r="L1111" s="145"/>
      <c r="M1111" s="145"/>
      <c r="N1111" s="145"/>
      <c r="O1111" s="122"/>
      <c r="P1111" s="104"/>
      <c r="Q1111" s="150"/>
      <c r="R1111" s="141"/>
      <c r="S1111" s="104"/>
      <c r="T1111" s="141"/>
      <c r="U1111" s="141"/>
      <c r="V1111" s="104"/>
      <c r="W1111" s="141"/>
      <c r="X1111" s="141"/>
      <c r="Y1111" s="104"/>
      <c r="Z1111" s="141"/>
      <c r="AA1111" s="141"/>
      <c r="AB1111" s="102"/>
      <c r="AC1111" s="141"/>
      <c r="AD1111" s="141"/>
      <c r="AE1111" s="145"/>
      <c r="AF1111" s="140"/>
      <c r="AG1111" s="140"/>
      <c r="BI1111" s="143"/>
      <c r="BJ1111" s="139"/>
      <c r="BK1111" s="143"/>
      <c r="BL1111" s="122"/>
      <c r="BM1111" s="141"/>
      <c r="BN1111" s="156"/>
      <c r="BO1111" s="139"/>
      <c r="BP1111" s="141"/>
      <c r="BQ1111" s="153"/>
      <c r="CS1111" s="147"/>
      <c r="CT1111" s="149"/>
      <c r="CU1111" s="139"/>
      <c r="CV1111" s="139"/>
      <c r="CY1111" s="143"/>
      <c r="CZ1111" s="143"/>
      <c r="DA1111" s="151"/>
      <c r="DB1111" s="164"/>
      <c r="DC1111" s="151"/>
      <c r="DZ1111" s="211"/>
      <c r="EA1111" s="139"/>
    </row>
    <row r="1112" spans="1:131" x14ac:dyDescent="0.3">
      <c r="A1112" s="107"/>
      <c r="B1112" s="145"/>
      <c r="C1112" s="183"/>
      <c r="D1112" s="107"/>
      <c r="E1112" s="145"/>
      <c r="F1112" s="145"/>
      <c r="G1112" s="98"/>
      <c r="H1112" s="104"/>
      <c r="I1112" s="145"/>
      <c r="J1112" s="98"/>
      <c r="K1112" s="98"/>
      <c r="L1112" s="145"/>
      <c r="M1112" s="145"/>
      <c r="N1112" s="145"/>
      <c r="O1112" s="122"/>
      <c r="P1112" s="104"/>
      <c r="Q1112" s="150"/>
      <c r="R1112" s="141"/>
      <c r="S1112" s="102"/>
      <c r="T1112" s="141"/>
      <c r="U1112" s="141"/>
      <c r="V1112" s="104"/>
      <c r="W1112" s="141"/>
      <c r="X1112" s="141"/>
      <c r="Y1112" s="104"/>
      <c r="Z1112" s="141"/>
      <c r="AA1112" s="141"/>
      <c r="AB1112" s="102"/>
      <c r="AC1112" s="141"/>
      <c r="AD1112" s="141"/>
      <c r="AE1112" s="145"/>
      <c r="AF1112" s="140"/>
      <c r="AG1112" s="140"/>
      <c r="BI1112" s="138"/>
      <c r="BJ1112" s="139"/>
      <c r="BK1112" s="139"/>
      <c r="BL1112" s="122"/>
      <c r="BM1112" s="141"/>
      <c r="BN1112" s="156"/>
      <c r="BO1112" s="139"/>
      <c r="BP1112" s="141"/>
      <c r="BQ1112" s="153"/>
      <c r="CS1112" s="160"/>
      <c r="CT1112" s="105"/>
      <c r="CU1112" s="139"/>
      <c r="CV1112" s="139"/>
      <c r="CY1112" s="179"/>
      <c r="CZ1112" s="179"/>
      <c r="DA1112" s="151"/>
      <c r="DB1112" s="164"/>
      <c r="DC1112" s="151"/>
      <c r="DZ1112" s="179"/>
      <c r="EA1112" s="139"/>
    </row>
    <row r="1113" spans="1:131" x14ac:dyDescent="0.3">
      <c r="A1113" s="145"/>
      <c r="B1113" s="145"/>
      <c r="C1113" s="181"/>
      <c r="D1113" s="145"/>
      <c r="E1113" s="145"/>
      <c r="F1113" s="145"/>
      <c r="G1113" s="98"/>
      <c r="H1113" s="104"/>
      <c r="I1113" s="145"/>
      <c r="J1113" s="98"/>
      <c r="K1113" s="98"/>
      <c r="L1113" s="145"/>
      <c r="M1113" s="145"/>
      <c r="N1113" s="145"/>
      <c r="O1113" s="122"/>
      <c r="P1113" s="104"/>
      <c r="Q1113" s="150"/>
      <c r="R1113" s="141"/>
      <c r="S1113" s="104"/>
      <c r="T1113" s="141"/>
      <c r="U1113" s="141"/>
      <c r="V1113" s="104"/>
      <c r="W1113" s="141"/>
      <c r="X1113" s="141"/>
      <c r="Y1113" s="104"/>
      <c r="Z1113" s="141"/>
      <c r="AA1113" s="141"/>
      <c r="AB1113" s="102"/>
      <c r="AC1113" s="141"/>
      <c r="AD1113" s="141"/>
      <c r="AE1113" s="145"/>
      <c r="AF1113" s="140"/>
      <c r="AG1113" s="140"/>
      <c r="BI1113" s="143"/>
      <c r="BJ1113" s="139"/>
      <c r="BK1113" s="143"/>
      <c r="BL1113" s="122"/>
      <c r="BM1113" s="141"/>
      <c r="BN1113" s="156"/>
      <c r="BO1113" s="139"/>
      <c r="BP1113" s="141"/>
      <c r="BQ1113" s="153"/>
      <c r="CS1113" s="147"/>
      <c r="CT1113" s="149"/>
      <c r="CU1113" s="139"/>
      <c r="CV1113" s="139"/>
      <c r="CY1113" s="145"/>
      <c r="CZ1113" s="140"/>
      <c r="DA1113" s="151"/>
      <c r="DB1113" s="164"/>
      <c r="DC1113" s="151"/>
      <c r="DZ1113" s="211"/>
      <c r="EA1113" s="139"/>
    </row>
    <row r="1114" spans="1:131" x14ac:dyDescent="0.3">
      <c r="A1114" s="145"/>
      <c r="B1114" s="145"/>
      <c r="C1114" s="181"/>
      <c r="D1114" s="145"/>
      <c r="E1114" s="145"/>
      <c r="F1114" s="145"/>
      <c r="G1114" s="98"/>
      <c r="H1114" s="104"/>
      <c r="I1114" s="145"/>
      <c r="J1114" s="98"/>
      <c r="K1114" s="98"/>
      <c r="L1114" s="145"/>
      <c r="M1114" s="145"/>
      <c r="N1114" s="145"/>
      <c r="O1114" s="122"/>
      <c r="P1114" s="104"/>
      <c r="Q1114" s="150"/>
      <c r="R1114" s="141"/>
      <c r="S1114" s="104"/>
      <c r="T1114" s="141"/>
      <c r="U1114" s="141"/>
      <c r="V1114" s="104"/>
      <c r="W1114" s="141"/>
      <c r="X1114" s="141"/>
      <c r="Y1114" s="104"/>
      <c r="Z1114" s="141"/>
      <c r="AA1114" s="141"/>
      <c r="AB1114" s="102"/>
      <c r="AC1114" s="141"/>
      <c r="AD1114" s="141"/>
      <c r="AE1114" s="145"/>
      <c r="AF1114" s="140"/>
      <c r="AG1114" s="140"/>
      <c r="BI1114" s="138"/>
      <c r="BJ1114" s="138"/>
      <c r="BK1114" s="138"/>
      <c r="BL1114" s="122"/>
      <c r="BM1114" s="141"/>
      <c r="BN1114" s="156"/>
      <c r="BO1114" s="139"/>
      <c r="BP1114" s="141"/>
      <c r="BQ1114" s="153"/>
      <c r="CS1114" s="133"/>
      <c r="CT1114" s="148"/>
      <c r="CU1114" s="139"/>
      <c r="CV1114" s="139"/>
      <c r="CY1114" s="143"/>
      <c r="CZ1114" s="143"/>
      <c r="DA1114" s="151"/>
      <c r="DB1114" s="164"/>
      <c r="DC1114" s="151"/>
      <c r="DZ1114" s="140"/>
      <c r="EA1114" s="139"/>
    </row>
    <row r="1115" spans="1:131" x14ac:dyDescent="0.3">
      <c r="A1115" s="145"/>
      <c r="B1115" s="145"/>
      <c r="C1115" s="181"/>
      <c r="D1115" s="145"/>
      <c r="E1115" s="145"/>
      <c r="F1115" s="107"/>
      <c r="G1115" s="98"/>
      <c r="H1115" s="104"/>
      <c r="I1115" s="145"/>
      <c r="J1115" s="98"/>
      <c r="K1115" s="98"/>
      <c r="L1115" s="145"/>
      <c r="M1115" s="145"/>
      <c r="N1115" s="145"/>
      <c r="O1115" s="122"/>
      <c r="P1115" s="104"/>
      <c r="Q1115" s="150"/>
      <c r="R1115" s="141"/>
      <c r="S1115" s="104"/>
      <c r="T1115" s="141"/>
      <c r="U1115" s="141"/>
      <c r="V1115" s="104"/>
      <c r="W1115" s="141"/>
      <c r="X1115" s="141"/>
      <c r="Y1115" s="104"/>
      <c r="Z1115" s="141"/>
      <c r="AA1115" s="141"/>
      <c r="AB1115" s="102"/>
      <c r="AC1115" s="141"/>
      <c r="AD1115" s="141"/>
      <c r="AE1115" s="145"/>
      <c r="AF1115" s="140"/>
      <c r="AG1115" s="140"/>
      <c r="BI1115" s="138"/>
      <c r="BJ1115" s="138"/>
      <c r="BK1115" s="138"/>
      <c r="BL1115" s="122"/>
      <c r="BM1115" s="141"/>
      <c r="BN1115" s="156"/>
      <c r="BO1115" s="139"/>
      <c r="BP1115" s="141"/>
      <c r="BQ1115" s="153"/>
      <c r="CS1115" s="159"/>
      <c r="CT1115" s="149"/>
      <c r="CU1115" s="139"/>
      <c r="CV1115" s="139"/>
      <c r="CY1115" s="122"/>
      <c r="CZ1115" s="122"/>
      <c r="DA1115" s="151"/>
      <c r="DB1115" s="164"/>
      <c r="DC1115" s="151"/>
      <c r="DZ1115" s="140"/>
      <c r="EA1115" s="139"/>
    </row>
    <row r="1116" spans="1:131" x14ac:dyDescent="0.3">
      <c r="A1116" s="145"/>
      <c r="B1116" s="145"/>
      <c r="C1116" s="183"/>
      <c r="D1116" s="107"/>
      <c r="E1116" s="145"/>
      <c r="F1116" s="107"/>
      <c r="G1116" s="98"/>
      <c r="H1116" s="104"/>
      <c r="I1116" s="145"/>
      <c r="J1116" s="98"/>
      <c r="K1116" s="98"/>
      <c r="L1116" s="145"/>
      <c r="M1116" s="145"/>
      <c r="N1116" s="145"/>
      <c r="O1116" s="122"/>
      <c r="P1116" s="104"/>
      <c r="Q1116" s="150"/>
      <c r="R1116" s="141"/>
      <c r="S1116" s="104"/>
      <c r="T1116" s="141"/>
      <c r="U1116" s="141"/>
      <c r="V1116" s="104"/>
      <c r="W1116" s="141"/>
      <c r="X1116" s="141"/>
      <c r="Y1116" s="104"/>
      <c r="Z1116" s="141"/>
      <c r="AA1116" s="141"/>
      <c r="AB1116" s="102"/>
      <c r="AC1116" s="141"/>
      <c r="AD1116" s="141"/>
      <c r="AE1116" s="145"/>
      <c r="AF1116" s="140"/>
      <c r="AG1116" s="140"/>
      <c r="BI1116" s="138"/>
      <c r="BJ1116" s="138"/>
      <c r="BK1116" s="138"/>
      <c r="BL1116" s="122"/>
      <c r="BM1116" s="141"/>
      <c r="BN1116" s="156"/>
      <c r="BO1116" s="139"/>
      <c r="BP1116" s="141"/>
      <c r="BQ1116" s="153"/>
      <c r="CS1116" s="159"/>
      <c r="CT1116" s="149"/>
      <c r="CU1116" s="139"/>
      <c r="CV1116" s="139"/>
      <c r="CY1116" s="122"/>
      <c r="CZ1116" s="122"/>
      <c r="DA1116" s="151"/>
      <c r="DB1116" s="164"/>
      <c r="DC1116" s="151"/>
      <c r="DZ1116" s="140"/>
      <c r="EA1116" s="160"/>
    </row>
    <row r="1117" spans="1:131" x14ac:dyDescent="0.3">
      <c r="A1117" s="145"/>
      <c r="B1117" s="145"/>
      <c r="C1117" s="181"/>
      <c r="D1117" s="145"/>
      <c r="E1117" s="145"/>
      <c r="F1117" s="107"/>
      <c r="G1117" s="98"/>
      <c r="H1117" s="104"/>
      <c r="I1117" s="145"/>
      <c r="J1117" s="98"/>
      <c r="K1117" s="98"/>
      <c r="L1117" s="145"/>
      <c r="M1117" s="145"/>
      <c r="N1117" s="145"/>
      <c r="O1117" s="122"/>
      <c r="P1117" s="104"/>
      <c r="Q1117" s="150"/>
      <c r="R1117" s="141"/>
      <c r="S1117" s="104"/>
      <c r="T1117" s="141"/>
      <c r="U1117" s="141"/>
      <c r="V1117" s="104"/>
      <c r="W1117" s="141"/>
      <c r="X1117" s="141"/>
      <c r="Y1117" s="104"/>
      <c r="Z1117" s="141"/>
      <c r="AA1117" s="141"/>
      <c r="AB1117" s="102"/>
      <c r="AC1117" s="141"/>
      <c r="AD1117" s="141"/>
      <c r="AE1117" s="145"/>
      <c r="AF1117" s="140"/>
      <c r="AG1117" s="140"/>
      <c r="BI1117" s="138"/>
      <c r="BJ1117" s="138"/>
      <c r="BK1117" s="138"/>
      <c r="BL1117" s="122"/>
      <c r="BM1117" s="141"/>
      <c r="BN1117" s="156"/>
      <c r="BO1117" s="139"/>
      <c r="BP1117" s="141"/>
      <c r="BQ1117" s="153"/>
      <c r="CS1117" s="159"/>
      <c r="CT1117" s="149"/>
      <c r="CU1117" s="139"/>
      <c r="CV1117" s="139"/>
      <c r="CY1117" s="170"/>
      <c r="CZ1117" s="140"/>
      <c r="DA1117" s="151"/>
      <c r="DB1117" s="164"/>
      <c r="DC1117" s="151"/>
      <c r="DZ1117" s="140"/>
      <c r="EA1117" s="160"/>
    </row>
    <row r="1118" spans="1:131" x14ac:dyDescent="0.3">
      <c r="A1118" s="145"/>
      <c r="B1118" s="145"/>
      <c r="C1118" s="183"/>
      <c r="D1118" s="107"/>
      <c r="E1118" s="145"/>
      <c r="F1118" s="107"/>
      <c r="G1118" s="98"/>
      <c r="H1118" s="104"/>
      <c r="I1118" s="145"/>
      <c r="J1118" s="98"/>
      <c r="K1118" s="98"/>
      <c r="L1118" s="145"/>
      <c r="M1118" s="145"/>
      <c r="N1118" s="145"/>
      <c r="O1118" s="122"/>
      <c r="P1118" s="104"/>
      <c r="Q1118" s="150"/>
      <c r="R1118" s="141"/>
      <c r="S1118" s="104"/>
      <c r="T1118" s="141"/>
      <c r="U1118" s="141"/>
      <c r="V1118" s="104"/>
      <c r="W1118" s="141"/>
      <c r="X1118" s="141"/>
      <c r="Y1118" s="104"/>
      <c r="Z1118" s="141"/>
      <c r="AA1118" s="141"/>
      <c r="AB1118" s="102"/>
      <c r="AC1118" s="141"/>
      <c r="AD1118" s="141"/>
      <c r="AE1118" s="145"/>
      <c r="AF1118" s="140"/>
      <c r="AG1118" s="140"/>
      <c r="BI1118" s="138"/>
      <c r="BJ1118" s="138"/>
      <c r="BK1118" s="138"/>
      <c r="BL1118" s="122"/>
      <c r="BM1118" s="141"/>
      <c r="BN1118" s="156"/>
      <c r="BO1118" s="139"/>
      <c r="BP1118" s="141"/>
      <c r="BQ1118" s="153"/>
      <c r="CS1118" s="159"/>
      <c r="CT1118" s="149"/>
      <c r="CU1118" s="139"/>
      <c r="CV1118" s="139"/>
      <c r="CY1118" s="170"/>
      <c r="CZ1118" s="140"/>
      <c r="DA1118" s="151"/>
      <c r="DB1118" s="164"/>
      <c r="DC1118" s="151"/>
      <c r="DZ1118" s="140"/>
      <c r="EA1118" s="139"/>
    </row>
    <row r="1119" spans="1:131" x14ac:dyDescent="0.3">
      <c r="A1119" s="145"/>
      <c r="B1119" s="145"/>
      <c r="C1119" s="183"/>
      <c r="D1119" s="107"/>
      <c r="E1119" s="145"/>
      <c r="F1119" s="145"/>
      <c r="G1119" s="98"/>
      <c r="H1119" s="104"/>
      <c r="I1119" s="145"/>
      <c r="J1119" s="98"/>
      <c r="K1119" s="98"/>
      <c r="L1119" s="145"/>
      <c r="M1119" s="145"/>
      <c r="N1119" s="145"/>
      <c r="O1119" s="122"/>
      <c r="P1119" s="104"/>
      <c r="Q1119" s="150"/>
      <c r="R1119" s="141"/>
      <c r="S1119" s="104"/>
      <c r="T1119" s="141"/>
      <c r="U1119" s="141"/>
      <c r="V1119" s="104"/>
      <c r="W1119" s="141"/>
      <c r="X1119" s="141"/>
      <c r="Y1119" s="104"/>
      <c r="Z1119" s="141"/>
      <c r="AA1119" s="141"/>
      <c r="AB1119" s="102"/>
      <c r="AC1119" s="141"/>
      <c r="AD1119" s="141"/>
      <c r="AE1119" s="145"/>
      <c r="AF1119" s="140"/>
      <c r="AG1119" s="140"/>
      <c r="BI1119" s="138"/>
      <c r="BJ1119" s="138"/>
      <c r="BK1119" s="138"/>
      <c r="BL1119" s="122"/>
      <c r="BM1119" s="141"/>
      <c r="BN1119" s="156"/>
      <c r="BO1119" s="139"/>
      <c r="BP1119" s="141"/>
      <c r="BQ1119" s="153"/>
      <c r="CS1119" s="133"/>
      <c r="CT1119" s="149"/>
      <c r="CU1119" s="139"/>
      <c r="CV1119" s="139"/>
      <c r="CY1119" s="217"/>
      <c r="CZ1119" s="217"/>
      <c r="DA1119" s="151"/>
      <c r="DB1119" s="164"/>
      <c r="DC1119" s="151"/>
      <c r="DZ1119" s="140"/>
      <c r="EA1119" s="139"/>
    </row>
    <row r="1120" spans="1:131" x14ac:dyDescent="0.3">
      <c r="A1120" s="145"/>
      <c r="B1120" s="145"/>
      <c r="C1120" s="181"/>
      <c r="D1120" s="145"/>
      <c r="E1120" s="145"/>
      <c r="F1120" s="107"/>
      <c r="G1120" s="98"/>
      <c r="H1120" s="104"/>
      <c r="I1120" s="145"/>
      <c r="J1120" s="98"/>
      <c r="K1120" s="98"/>
      <c r="L1120" s="145"/>
      <c r="M1120" s="145"/>
      <c r="N1120" s="145"/>
      <c r="O1120" s="122"/>
      <c r="P1120" s="104"/>
      <c r="Q1120" s="150"/>
      <c r="R1120" s="141"/>
      <c r="S1120" s="104"/>
      <c r="T1120" s="141"/>
      <c r="U1120" s="141"/>
      <c r="V1120" s="104"/>
      <c r="W1120" s="141"/>
      <c r="X1120" s="141"/>
      <c r="Y1120" s="104"/>
      <c r="Z1120" s="141"/>
      <c r="AA1120" s="141"/>
      <c r="AB1120" s="102"/>
      <c r="AC1120" s="141"/>
      <c r="AD1120" s="141"/>
      <c r="AE1120" s="145"/>
      <c r="AF1120" s="140"/>
      <c r="AG1120" s="140"/>
      <c r="BI1120" s="138"/>
      <c r="BJ1120" s="138"/>
      <c r="BK1120" s="138"/>
      <c r="BL1120" s="122"/>
      <c r="BM1120" s="141"/>
      <c r="BN1120" s="156"/>
      <c r="BO1120" s="139"/>
      <c r="BP1120" s="141"/>
      <c r="BQ1120" s="153"/>
      <c r="CS1120" s="133"/>
      <c r="CT1120" s="148"/>
      <c r="CU1120" s="139"/>
      <c r="CV1120" s="139"/>
      <c r="CY1120" s="143"/>
      <c r="CZ1120" s="143"/>
      <c r="DA1120" s="151"/>
      <c r="DB1120" s="164"/>
      <c r="DC1120" s="151"/>
      <c r="DZ1120" s="140"/>
      <c r="EA1120" s="139"/>
    </row>
    <row r="1121" spans="1:131" x14ac:dyDescent="0.3">
      <c r="A1121" s="145"/>
      <c r="B1121" s="145"/>
      <c r="C1121" s="181"/>
      <c r="D1121" s="145"/>
      <c r="E1121" s="145"/>
      <c r="F1121" s="107"/>
      <c r="G1121" s="98"/>
      <c r="H1121" s="104"/>
      <c r="I1121" s="145"/>
      <c r="J1121" s="98"/>
      <c r="K1121" s="98"/>
      <c r="L1121" s="145"/>
      <c r="M1121" s="145"/>
      <c r="N1121" s="145"/>
      <c r="O1121" s="122"/>
      <c r="P1121" s="104"/>
      <c r="Q1121" s="150"/>
      <c r="R1121" s="141"/>
      <c r="S1121" s="104"/>
      <c r="T1121" s="141"/>
      <c r="U1121" s="141"/>
      <c r="V1121" s="104"/>
      <c r="W1121" s="141"/>
      <c r="X1121" s="141"/>
      <c r="Y1121" s="104"/>
      <c r="Z1121" s="141"/>
      <c r="AA1121" s="141"/>
      <c r="AB1121" s="102"/>
      <c r="AC1121" s="141"/>
      <c r="AD1121" s="141"/>
      <c r="AE1121" s="145"/>
      <c r="AF1121" s="140"/>
      <c r="AG1121" s="140"/>
      <c r="BI1121" s="138"/>
      <c r="BJ1121" s="138"/>
      <c r="BK1121" s="138"/>
      <c r="BL1121" s="122"/>
      <c r="BM1121" s="141"/>
      <c r="BN1121" s="156"/>
      <c r="BO1121" s="139"/>
      <c r="BP1121" s="141"/>
      <c r="BQ1121" s="153"/>
      <c r="CS1121" s="133"/>
      <c r="CT1121" s="149"/>
      <c r="CU1121" s="139"/>
      <c r="CV1121" s="139"/>
      <c r="CY1121" s="122"/>
      <c r="CZ1121" s="122"/>
      <c r="DA1121" s="151"/>
      <c r="DB1121" s="164"/>
      <c r="DC1121" s="151"/>
      <c r="DZ1121" s="140"/>
      <c r="EA1121" s="139"/>
    </row>
    <row r="1122" spans="1:131" x14ac:dyDescent="0.3">
      <c r="A1122" s="145"/>
      <c r="B1122" s="145"/>
      <c r="C1122" s="181"/>
      <c r="D1122" s="145"/>
      <c r="E1122" s="145"/>
      <c r="F1122" s="107"/>
      <c r="G1122" s="98"/>
      <c r="H1122" s="104"/>
      <c r="I1122" s="145"/>
      <c r="J1122" s="98"/>
      <c r="K1122" s="98"/>
      <c r="L1122" s="145"/>
      <c r="M1122" s="145"/>
      <c r="N1122" s="145"/>
      <c r="O1122" s="122"/>
      <c r="P1122" s="104"/>
      <c r="Q1122" s="150"/>
      <c r="R1122" s="141"/>
      <c r="S1122" s="104"/>
      <c r="T1122" s="141"/>
      <c r="U1122" s="141"/>
      <c r="V1122" s="104"/>
      <c r="W1122" s="141"/>
      <c r="X1122" s="141"/>
      <c r="Y1122" s="104"/>
      <c r="Z1122" s="141"/>
      <c r="AA1122" s="141"/>
      <c r="AB1122" s="102"/>
      <c r="AC1122" s="141"/>
      <c r="AD1122" s="141"/>
      <c r="AE1122" s="145"/>
      <c r="AF1122" s="140"/>
      <c r="AG1122" s="140"/>
      <c r="BI1122" s="138"/>
      <c r="BJ1122" s="138"/>
      <c r="BK1122" s="138"/>
      <c r="BL1122" s="122"/>
      <c r="BM1122" s="141"/>
      <c r="BN1122" s="156"/>
      <c r="BO1122" s="139"/>
      <c r="BP1122" s="141"/>
      <c r="BQ1122" s="153"/>
      <c r="CS1122" s="133"/>
      <c r="CT1122" s="148"/>
      <c r="CU1122" s="139"/>
      <c r="CV1122" s="139"/>
      <c r="CY1122" s="179"/>
      <c r="CZ1122" s="140"/>
      <c r="DA1122" s="151"/>
      <c r="DB1122" s="164"/>
      <c r="DC1122" s="151"/>
      <c r="DZ1122" s="140"/>
      <c r="EA1122" s="160"/>
    </row>
    <row r="1123" spans="1:131" x14ac:dyDescent="0.3">
      <c r="A1123" s="145"/>
      <c r="B1123" s="145"/>
      <c r="C1123" s="181"/>
      <c r="D1123" s="145"/>
      <c r="E1123" s="145"/>
      <c r="F1123" s="145"/>
      <c r="G1123" s="98"/>
      <c r="H1123" s="104"/>
      <c r="I1123" s="145"/>
      <c r="J1123" s="98"/>
      <c r="K1123" s="98"/>
      <c r="L1123" s="145"/>
      <c r="M1123" s="145"/>
      <c r="N1123" s="145"/>
      <c r="O1123" s="122"/>
      <c r="P1123" s="104"/>
      <c r="Q1123" s="150"/>
      <c r="R1123" s="141"/>
      <c r="S1123" s="104"/>
      <c r="T1123" s="141"/>
      <c r="U1123" s="141"/>
      <c r="V1123" s="104"/>
      <c r="W1123" s="141"/>
      <c r="X1123" s="141"/>
      <c r="Y1123" s="104"/>
      <c r="Z1123" s="141"/>
      <c r="AA1123" s="141"/>
      <c r="AB1123" s="102"/>
      <c r="AC1123" s="141"/>
      <c r="AD1123" s="141"/>
      <c r="AE1123" s="145"/>
      <c r="AF1123" s="140"/>
      <c r="AG1123" s="140"/>
      <c r="BI1123" s="138"/>
      <c r="BJ1123" s="138"/>
      <c r="BK1123" s="138"/>
      <c r="BL1123" s="122"/>
      <c r="BM1123" s="141"/>
      <c r="BN1123" s="156"/>
      <c r="BO1123" s="139"/>
      <c r="BP1123" s="141"/>
      <c r="BQ1123" s="153"/>
      <c r="CS1123" s="133"/>
      <c r="CT1123" s="148"/>
      <c r="CU1123" s="139"/>
      <c r="CV1123" s="139"/>
      <c r="CY1123" s="143"/>
      <c r="CZ1123" s="143"/>
      <c r="DA1123" s="151"/>
      <c r="DB1123" s="164"/>
      <c r="DC1123" s="151"/>
      <c r="DZ1123" s="140"/>
      <c r="EA1123" s="160"/>
    </row>
    <row r="1124" spans="1:131" x14ac:dyDescent="0.3">
      <c r="A1124" s="145"/>
      <c r="B1124" s="145"/>
      <c r="C1124" s="181"/>
      <c r="D1124" s="145"/>
      <c r="E1124" s="145"/>
      <c r="F1124" s="107"/>
      <c r="G1124" s="98"/>
      <c r="H1124" s="104"/>
      <c r="I1124" s="145"/>
      <c r="J1124" s="98"/>
      <c r="K1124" s="98"/>
      <c r="L1124" s="145"/>
      <c r="M1124" s="145"/>
      <c r="N1124" s="145"/>
      <c r="O1124" s="122"/>
      <c r="P1124" s="104"/>
      <c r="Q1124" s="150"/>
      <c r="R1124" s="141"/>
      <c r="S1124" s="104"/>
      <c r="T1124" s="141"/>
      <c r="U1124" s="141"/>
      <c r="V1124" s="104"/>
      <c r="W1124" s="141"/>
      <c r="X1124" s="141"/>
      <c r="Y1124" s="104"/>
      <c r="Z1124" s="141"/>
      <c r="AA1124" s="141"/>
      <c r="AB1124" s="102"/>
      <c r="AC1124" s="141"/>
      <c r="AD1124" s="141"/>
      <c r="AE1124" s="145"/>
      <c r="AF1124" s="140"/>
      <c r="AG1124" s="140"/>
      <c r="BI1124" s="138"/>
      <c r="BJ1124" s="138"/>
      <c r="BK1124" s="138"/>
      <c r="BL1124" s="122"/>
      <c r="BM1124" s="141"/>
      <c r="BN1124" s="156"/>
      <c r="BO1124" s="139"/>
      <c r="BP1124" s="141"/>
      <c r="BQ1124" s="153"/>
      <c r="CS1124" s="133"/>
      <c r="CT1124" s="148"/>
      <c r="CU1124" s="139"/>
      <c r="CV1124" s="139"/>
      <c r="CY1124" s="143"/>
      <c r="CZ1124" s="143"/>
      <c r="DA1124" s="151"/>
      <c r="DB1124" s="164"/>
      <c r="DC1124" s="151"/>
      <c r="DZ1124" s="140"/>
      <c r="EA1124" s="160"/>
    </row>
    <row r="1125" spans="1:131" x14ac:dyDescent="0.3">
      <c r="A1125" s="145"/>
      <c r="B1125" s="145"/>
      <c r="C1125" s="181"/>
      <c r="D1125" s="145"/>
      <c r="E1125" s="145"/>
      <c r="F1125" s="107"/>
      <c r="G1125" s="98"/>
      <c r="H1125" s="104"/>
      <c r="I1125" s="145"/>
      <c r="J1125" s="98"/>
      <c r="K1125" s="98"/>
      <c r="L1125" s="145"/>
      <c r="M1125" s="145"/>
      <c r="N1125" s="145"/>
      <c r="O1125" s="122"/>
      <c r="P1125" s="104"/>
      <c r="Q1125" s="150"/>
      <c r="R1125" s="141"/>
      <c r="S1125" s="104"/>
      <c r="T1125" s="141"/>
      <c r="U1125" s="141"/>
      <c r="V1125" s="104"/>
      <c r="W1125" s="141"/>
      <c r="X1125" s="141"/>
      <c r="Y1125" s="104"/>
      <c r="Z1125" s="141"/>
      <c r="AA1125" s="141"/>
      <c r="AB1125" s="102"/>
      <c r="AC1125" s="141"/>
      <c r="AD1125" s="141"/>
      <c r="AE1125" s="145"/>
      <c r="AF1125" s="140"/>
      <c r="AG1125" s="140"/>
      <c r="BI1125" s="138"/>
      <c r="BJ1125" s="138"/>
      <c r="BK1125" s="138"/>
      <c r="BL1125" s="122"/>
      <c r="BM1125" s="141"/>
      <c r="BN1125" s="156"/>
      <c r="BO1125" s="139"/>
      <c r="BP1125" s="141"/>
      <c r="BQ1125" s="153"/>
      <c r="CS1125" s="133"/>
      <c r="CT1125" s="149"/>
      <c r="CU1125" s="139"/>
      <c r="CV1125" s="139"/>
      <c r="CY1125" s="143"/>
      <c r="CZ1125" s="143"/>
      <c r="DA1125" s="151"/>
      <c r="DB1125" s="164"/>
      <c r="DC1125" s="151"/>
      <c r="DZ1125" s="140"/>
      <c r="EA1125" s="160"/>
    </row>
    <row r="1126" spans="1:131" x14ac:dyDescent="0.3">
      <c r="A1126" s="145"/>
      <c r="B1126" s="145"/>
      <c r="C1126" s="181"/>
      <c r="D1126" s="145"/>
      <c r="E1126" s="145"/>
      <c r="F1126" s="107"/>
      <c r="G1126" s="98"/>
      <c r="H1126" s="104"/>
      <c r="I1126" s="145"/>
      <c r="J1126" s="98"/>
      <c r="K1126" s="98"/>
      <c r="L1126" s="145"/>
      <c r="M1126" s="145"/>
      <c r="N1126" s="145"/>
      <c r="O1126" s="122"/>
      <c r="P1126" s="104"/>
      <c r="Q1126" s="150"/>
      <c r="R1126" s="141"/>
      <c r="S1126" s="104"/>
      <c r="T1126" s="141"/>
      <c r="U1126" s="141"/>
      <c r="V1126" s="104"/>
      <c r="W1126" s="141"/>
      <c r="X1126" s="141"/>
      <c r="Y1126" s="104"/>
      <c r="Z1126" s="141"/>
      <c r="AA1126" s="141"/>
      <c r="AB1126" s="102"/>
      <c r="AC1126" s="141"/>
      <c r="AD1126" s="141"/>
      <c r="AE1126" s="145"/>
      <c r="AF1126" s="140"/>
      <c r="AG1126" s="140"/>
      <c r="BI1126" s="138"/>
      <c r="BJ1126" s="138"/>
      <c r="BK1126" s="138"/>
      <c r="BL1126" s="122"/>
      <c r="BM1126" s="141"/>
      <c r="BN1126" s="156"/>
      <c r="BO1126" s="139"/>
      <c r="BP1126" s="141"/>
      <c r="BQ1126" s="153"/>
      <c r="CS1126" s="159"/>
      <c r="CT1126" s="99"/>
      <c r="CU1126" s="139"/>
      <c r="CV1126" s="139"/>
      <c r="CY1126" s="143"/>
      <c r="CZ1126" s="143"/>
      <c r="DA1126" s="151"/>
      <c r="DB1126" s="164"/>
      <c r="DC1126" s="151"/>
      <c r="DZ1126" s="140"/>
      <c r="EA1126" s="160"/>
    </row>
    <row r="1127" spans="1:131" x14ac:dyDescent="0.3">
      <c r="A1127" s="145"/>
      <c r="B1127" s="145"/>
      <c r="C1127" s="181"/>
      <c r="D1127" s="145"/>
      <c r="E1127" s="145"/>
      <c r="F1127" s="107"/>
      <c r="G1127" s="98"/>
      <c r="H1127" s="104"/>
      <c r="I1127" s="145"/>
      <c r="J1127" s="98"/>
      <c r="K1127" s="98"/>
      <c r="L1127" s="145"/>
      <c r="M1127" s="145"/>
      <c r="N1127" s="145"/>
      <c r="O1127" s="122"/>
      <c r="P1127" s="104"/>
      <c r="Q1127" s="150"/>
      <c r="R1127" s="141"/>
      <c r="S1127" s="104"/>
      <c r="T1127" s="141"/>
      <c r="U1127" s="141"/>
      <c r="V1127" s="104"/>
      <c r="W1127" s="141"/>
      <c r="X1127" s="141"/>
      <c r="Y1127" s="104"/>
      <c r="Z1127" s="141"/>
      <c r="AA1127" s="141"/>
      <c r="AB1127" s="102"/>
      <c r="AC1127" s="141"/>
      <c r="AD1127" s="141"/>
      <c r="AE1127" s="145"/>
      <c r="AF1127" s="140"/>
      <c r="AG1127" s="140"/>
      <c r="BI1127" s="138"/>
      <c r="BJ1127" s="138"/>
      <c r="BK1127" s="138"/>
      <c r="BL1127" s="122"/>
      <c r="BM1127" s="141"/>
      <c r="BN1127" s="156"/>
      <c r="BO1127" s="139"/>
      <c r="BP1127" s="141"/>
      <c r="BQ1127" s="153"/>
      <c r="CS1127" s="159"/>
      <c r="CT1127" s="149"/>
      <c r="CU1127" s="139"/>
      <c r="CV1127" s="139"/>
      <c r="CY1127" s="122"/>
      <c r="CZ1127" s="122"/>
      <c r="DA1127" s="151"/>
      <c r="DB1127" s="164"/>
      <c r="DC1127" s="151"/>
      <c r="DZ1127" s="140"/>
      <c r="EA1127" s="160"/>
    </row>
    <row r="1128" spans="1:131" x14ac:dyDescent="0.3">
      <c r="A1128" s="145"/>
      <c r="B1128" s="145"/>
      <c r="C1128" s="181"/>
      <c r="D1128" s="145"/>
      <c r="E1128" s="145"/>
      <c r="F1128" s="107"/>
      <c r="G1128" s="98"/>
      <c r="H1128" s="104"/>
      <c r="I1128" s="145"/>
      <c r="J1128" s="98"/>
      <c r="K1128" s="98"/>
      <c r="L1128" s="145"/>
      <c r="M1128" s="145"/>
      <c r="N1128" s="145"/>
      <c r="O1128" s="122"/>
      <c r="P1128" s="104"/>
      <c r="Q1128" s="150"/>
      <c r="R1128" s="141"/>
      <c r="S1128" s="104"/>
      <c r="T1128" s="141"/>
      <c r="U1128" s="141"/>
      <c r="V1128" s="104"/>
      <c r="W1128" s="141"/>
      <c r="X1128" s="141"/>
      <c r="Y1128" s="104"/>
      <c r="Z1128" s="141"/>
      <c r="AA1128" s="141"/>
      <c r="AB1128" s="102"/>
      <c r="AC1128" s="141"/>
      <c r="AD1128" s="141"/>
      <c r="AE1128" s="145"/>
      <c r="AF1128" s="140"/>
      <c r="AG1128" s="140"/>
      <c r="BI1128" s="138"/>
      <c r="BJ1128" s="138"/>
      <c r="BK1128" s="138"/>
      <c r="BL1128" s="122"/>
      <c r="BM1128" s="141"/>
      <c r="BN1128" s="156"/>
      <c r="BO1128" s="139"/>
      <c r="BP1128" s="141"/>
      <c r="BQ1128" s="153"/>
      <c r="CS1128" s="133"/>
      <c r="CT1128" s="148"/>
      <c r="CU1128" s="139"/>
      <c r="CV1128" s="139"/>
      <c r="CY1128" s="143"/>
      <c r="CZ1128" s="143"/>
      <c r="DA1128" s="151"/>
      <c r="DB1128" s="164"/>
      <c r="DC1128" s="151"/>
      <c r="DZ1128" s="140"/>
      <c r="EA1128" s="160"/>
    </row>
    <row r="1129" spans="1:131" x14ac:dyDescent="0.3">
      <c r="A1129" s="145"/>
      <c r="B1129" s="145"/>
      <c r="C1129" s="181"/>
      <c r="D1129" s="145"/>
      <c r="E1129" s="145"/>
      <c r="F1129" s="145"/>
      <c r="G1129" s="98"/>
      <c r="H1129" s="104"/>
      <c r="I1129" s="145"/>
      <c r="J1129" s="98"/>
      <c r="K1129" s="98"/>
      <c r="L1129" s="145"/>
      <c r="M1129" s="145"/>
      <c r="N1129" s="145"/>
      <c r="O1129" s="122"/>
      <c r="P1129" s="104"/>
      <c r="Q1129" s="150"/>
      <c r="R1129" s="141"/>
      <c r="S1129" s="104"/>
      <c r="T1129" s="141"/>
      <c r="U1129" s="141"/>
      <c r="V1129" s="104"/>
      <c r="W1129" s="141"/>
      <c r="X1129" s="141"/>
      <c r="Y1129" s="104"/>
      <c r="Z1129" s="141"/>
      <c r="AA1129" s="141"/>
      <c r="AB1129" s="102"/>
      <c r="AC1129" s="141"/>
      <c r="AD1129" s="141"/>
      <c r="AE1129" s="145"/>
      <c r="AF1129" s="140"/>
      <c r="AG1129" s="140"/>
      <c r="BI1129" s="138"/>
      <c r="BJ1129" s="138"/>
      <c r="BK1129" s="138"/>
      <c r="BL1129" s="122"/>
      <c r="BM1129" s="141"/>
      <c r="BN1129" s="156"/>
      <c r="BO1129" s="139"/>
      <c r="BP1129" s="141"/>
      <c r="BQ1129" s="153"/>
      <c r="CS1129" s="133"/>
      <c r="CT1129" s="148"/>
      <c r="CU1129" s="139"/>
      <c r="CV1129" s="139"/>
      <c r="CY1129" s="143"/>
      <c r="CZ1129" s="143"/>
      <c r="DA1129" s="151"/>
      <c r="DB1129" s="164"/>
      <c r="DC1129" s="151"/>
      <c r="DZ1129" s="140"/>
      <c r="EA1129" s="160"/>
    </row>
    <row r="1130" spans="1:131" x14ac:dyDescent="0.3">
      <c r="A1130" s="145"/>
      <c r="B1130" s="145"/>
      <c r="C1130" s="183"/>
      <c r="D1130" s="107"/>
      <c r="E1130" s="145"/>
      <c r="F1130" s="145"/>
      <c r="G1130" s="98"/>
      <c r="H1130" s="104"/>
      <c r="I1130" s="145"/>
      <c r="J1130" s="98"/>
      <c r="K1130" s="98"/>
      <c r="L1130" s="145"/>
      <c r="M1130" s="145"/>
      <c r="N1130" s="145"/>
      <c r="O1130" s="122"/>
      <c r="P1130" s="104"/>
      <c r="Q1130" s="150"/>
      <c r="R1130" s="141"/>
      <c r="S1130" s="104"/>
      <c r="T1130" s="141"/>
      <c r="U1130" s="141"/>
      <c r="V1130" s="104"/>
      <c r="W1130" s="141"/>
      <c r="X1130" s="141"/>
      <c r="Y1130" s="104"/>
      <c r="Z1130" s="141"/>
      <c r="AA1130" s="141"/>
      <c r="AB1130" s="102"/>
      <c r="AC1130" s="141"/>
      <c r="AD1130" s="141"/>
      <c r="AE1130" s="145"/>
      <c r="AF1130" s="140"/>
      <c r="AG1130" s="140"/>
      <c r="BI1130" s="138"/>
      <c r="BJ1130" s="138"/>
      <c r="BK1130" s="138"/>
      <c r="BL1130" s="122"/>
      <c r="BM1130" s="141"/>
      <c r="BN1130" s="156"/>
      <c r="BO1130" s="139"/>
      <c r="BP1130" s="141"/>
      <c r="BQ1130" s="153"/>
      <c r="CS1130" s="147"/>
      <c r="CT1130" s="149"/>
      <c r="CU1130" s="139"/>
      <c r="CV1130" s="139"/>
      <c r="CY1130" s="143"/>
      <c r="CZ1130" s="143"/>
      <c r="DA1130" s="151"/>
      <c r="DB1130" s="164"/>
      <c r="DC1130" s="151"/>
      <c r="DZ1130" s="140"/>
      <c r="EA1130" s="160"/>
    </row>
    <row r="1131" spans="1:131" x14ac:dyDescent="0.3">
      <c r="A1131" s="145"/>
      <c r="B1131" s="145"/>
      <c r="C1131" s="183"/>
      <c r="D1131" s="107"/>
      <c r="E1131" s="145"/>
      <c r="F1131" s="145"/>
      <c r="G1131" s="98"/>
      <c r="H1131" s="104"/>
      <c r="I1131" s="145"/>
      <c r="J1131" s="98"/>
      <c r="K1131" s="98"/>
      <c r="L1131" s="145"/>
      <c r="M1131" s="145"/>
      <c r="N1131" s="145"/>
      <c r="O1131" s="122"/>
      <c r="P1131" s="104"/>
      <c r="Q1131" s="150"/>
      <c r="R1131" s="141"/>
      <c r="S1131" s="104"/>
      <c r="T1131" s="141"/>
      <c r="U1131" s="141"/>
      <c r="V1131" s="104"/>
      <c r="W1131" s="141"/>
      <c r="X1131" s="141"/>
      <c r="Y1131" s="104"/>
      <c r="Z1131" s="141"/>
      <c r="AA1131" s="141"/>
      <c r="AB1131" s="102"/>
      <c r="AC1131" s="141"/>
      <c r="AD1131" s="141"/>
      <c r="AE1131" s="145"/>
      <c r="AF1131" s="140"/>
      <c r="AG1131" s="140"/>
      <c r="BI1131" s="138"/>
      <c r="BJ1131" s="138"/>
      <c r="BK1131" s="138"/>
      <c r="BL1131" s="122"/>
      <c r="BM1131" s="141"/>
      <c r="BN1131" s="156"/>
      <c r="BO1131" s="139"/>
      <c r="BP1131" s="141"/>
      <c r="BQ1131" s="153"/>
      <c r="CS1131" s="147"/>
      <c r="CT1131" s="149"/>
      <c r="CU1131" s="139"/>
      <c r="CV1131" s="139"/>
      <c r="CY1131" s="143"/>
      <c r="CZ1131" s="143"/>
      <c r="DA1131" s="151"/>
      <c r="DB1131" s="164"/>
      <c r="DC1131" s="151"/>
      <c r="DZ1131" s="140"/>
      <c r="EA1131" s="160"/>
    </row>
    <row r="1132" spans="1:131" x14ac:dyDescent="0.3">
      <c r="A1132" s="145"/>
      <c r="B1132" s="145"/>
      <c r="C1132" s="181"/>
      <c r="D1132" s="145"/>
      <c r="E1132" s="145"/>
      <c r="F1132" s="107"/>
      <c r="G1132" s="98"/>
      <c r="H1132" s="104"/>
      <c r="I1132" s="145"/>
      <c r="J1132" s="98"/>
      <c r="K1132" s="98"/>
      <c r="L1132" s="145"/>
      <c r="M1132" s="145"/>
      <c r="N1132" s="145"/>
      <c r="O1132" s="122"/>
      <c r="P1132" s="104"/>
      <c r="Q1132" s="150"/>
      <c r="R1132" s="141"/>
      <c r="S1132" s="104"/>
      <c r="T1132" s="141"/>
      <c r="U1132" s="141"/>
      <c r="V1132" s="104"/>
      <c r="W1132" s="141"/>
      <c r="X1132" s="141"/>
      <c r="Y1132" s="104"/>
      <c r="Z1132" s="141"/>
      <c r="AA1132" s="141"/>
      <c r="AB1132" s="102"/>
      <c r="AC1132" s="141"/>
      <c r="AD1132" s="141"/>
      <c r="AE1132" s="145"/>
      <c r="AF1132" s="140"/>
      <c r="AG1132" s="140"/>
      <c r="BI1132" s="171"/>
      <c r="BJ1132" s="171"/>
      <c r="BK1132" s="171"/>
      <c r="BL1132" s="122"/>
      <c r="BM1132" s="141"/>
      <c r="BN1132" s="156"/>
      <c r="BO1132" s="139"/>
      <c r="BP1132" s="141"/>
      <c r="BQ1132" s="153"/>
      <c r="CS1132" s="133"/>
      <c r="CT1132" s="218"/>
      <c r="CU1132" s="139"/>
      <c r="CV1132" s="139"/>
      <c r="CY1132" s="208"/>
      <c r="CZ1132" s="208"/>
      <c r="DA1132" s="151"/>
      <c r="DB1132" s="164"/>
      <c r="DC1132" s="151"/>
      <c r="DZ1132" s="140"/>
      <c r="EA1132" s="160"/>
    </row>
    <row r="1133" spans="1:131" x14ac:dyDescent="0.3">
      <c r="A1133" s="145"/>
      <c r="B1133" s="145"/>
      <c r="C1133" s="145"/>
      <c r="D1133" s="107"/>
      <c r="E1133" s="145"/>
      <c r="F1133" s="145"/>
      <c r="G1133" s="145"/>
      <c r="H1133" s="145"/>
      <c r="I1133" s="145"/>
      <c r="J1133" s="145"/>
      <c r="K1133" s="145"/>
      <c r="L1133" s="145"/>
      <c r="M1133" s="145"/>
      <c r="N1133" s="145"/>
      <c r="O1133" s="122"/>
      <c r="P1133" s="104"/>
      <c r="Q1133" s="150"/>
      <c r="R1133" s="141"/>
      <c r="S1133" s="104"/>
      <c r="T1133" s="141"/>
      <c r="U1133" s="141"/>
      <c r="V1133" s="104"/>
      <c r="W1133" s="141"/>
      <c r="X1133" s="141"/>
      <c r="Y1133" s="104"/>
      <c r="Z1133" s="141"/>
      <c r="AA1133" s="141"/>
      <c r="AB1133" s="102"/>
      <c r="AC1133" s="141"/>
      <c r="AD1133" s="141"/>
      <c r="AE1133" s="145"/>
      <c r="AF1133" s="140"/>
      <c r="AG1133" s="140"/>
      <c r="BI1133" s="171"/>
      <c r="BJ1133" s="138"/>
      <c r="BK1133" s="138"/>
      <c r="BL1133" s="122"/>
      <c r="BM1133" s="141"/>
      <c r="BN1133" s="156"/>
      <c r="BO1133" s="139"/>
      <c r="BP1133" s="141"/>
      <c r="BQ1133" s="153"/>
      <c r="CS1133" s="147"/>
      <c r="CT1133" s="99"/>
      <c r="CU1133" s="139"/>
      <c r="CV1133" s="139"/>
      <c r="CY1133" s="145"/>
      <c r="CZ1133" s="140"/>
      <c r="DA1133" s="151"/>
      <c r="DB1133" s="164"/>
      <c r="DC1133" s="151"/>
      <c r="DZ1133" s="140"/>
      <c r="EA1133" s="160"/>
    </row>
    <row r="1134" spans="1:131" x14ac:dyDescent="0.3">
      <c r="A1134" s="145"/>
      <c r="B1134" s="145"/>
      <c r="C1134" s="181"/>
      <c r="D1134" s="145"/>
      <c r="E1134" s="145"/>
      <c r="F1134" s="107"/>
      <c r="G1134" s="98"/>
      <c r="H1134" s="104"/>
      <c r="I1134" s="145"/>
      <c r="J1134" s="98"/>
      <c r="K1134" s="98"/>
      <c r="L1134" s="145"/>
      <c r="M1134" s="145"/>
      <c r="N1134" s="145"/>
      <c r="O1134" s="122"/>
      <c r="P1134" s="104"/>
      <c r="Q1134" s="150"/>
      <c r="R1134" s="141"/>
      <c r="S1134" s="104"/>
      <c r="T1134" s="141"/>
      <c r="U1134" s="141"/>
      <c r="V1134" s="104"/>
      <c r="W1134" s="141"/>
      <c r="X1134" s="141"/>
      <c r="Y1134" s="104"/>
      <c r="Z1134" s="141"/>
      <c r="AA1134" s="141"/>
      <c r="AB1134" s="102"/>
      <c r="AC1134" s="141"/>
      <c r="AD1134" s="141"/>
      <c r="AE1134" s="145"/>
      <c r="AF1134" s="140"/>
      <c r="AG1134" s="140"/>
      <c r="BI1134" s="138"/>
      <c r="BJ1134" s="138"/>
      <c r="BK1134" s="138"/>
      <c r="BL1134" s="122"/>
      <c r="BM1134" s="141"/>
      <c r="BN1134" s="156"/>
      <c r="BO1134" s="139"/>
      <c r="BP1134" s="141"/>
      <c r="BQ1134" s="153"/>
      <c r="CS1134" s="159"/>
      <c r="CT1134" s="148"/>
      <c r="CU1134" s="139"/>
      <c r="CV1134" s="139"/>
      <c r="CY1134" s="143"/>
      <c r="CZ1134" s="143"/>
      <c r="DA1134" s="151"/>
      <c r="DB1134" s="164"/>
      <c r="DC1134" s="151"/>
      <c r="DZ1134" s="140"/>
      <c r="EA1134" s="160"/>
    </row>
    <row r="1135" spans="1:131" x14ac:dyDescent="0.3">
      <c r="A1135" s="145"/>
      <c r="B1135" s="145"/>
      <c r="C1135" s="181"/>
      <c r="D1135" s="145"/>
      <c r="E1135" s="145"/>
      <c r="F1135" s="107"/>
      <c r="G1135" s="98"/>
      <c r="H1135" s="104"/>
      <c r="I1135" s="145"/>
      <c r="J1135" s="98"/>
      <c r="K1135" s="98"/>
      <c r="L1135" s="145"/>
      <c r="M1135" s="145"/>
      <c r="N1135" s="145"/>
      <c r="O1135" s="122"/>
      <c r="P1135" s="104"/>
      <c r="Q1135" s="150"/>
      <c r="R1135" s="141"/>
      <c r="S1135" s="104"/>
      <c r="T1135" s="141"/>
      <c r="U1135" s="141"/>
      <c r="V1135" s="104"/>
      <c r="W1135" s="141"/>
      <c r="X1135" s="141"/>
      <c r="Y1135" s="104"/>
      <c r="Z1135" s="141"/>
      <c r="AA1135" s="141"/>
      <c r="AB1135" s="102"/>
      <c r="AC1135" s="141"/>
      <c r="AD1135" s="141"/>
      <c r="AE1135" s="145"/>
      <c r="AF1135" s="140"/>
      <c r="AG1135" s="140"/>
      <c r="BI1135" s="138"/>
      <c r="BJ1135" s="138"/>
      <c r="BK1135" s="138"/>
      <c r="BL1135" s="122"/>
      <c r="BM1135" s="141"/>
      <c r="BN1135" s="156"/>
      <c r="BO1135" s="139"/>
      <c r="BP1135" s="141"/>
      <c r="BQ1135" s="153"/>
      <c r="CS1135" s="159"/>
      <c r="CT1135" s="148"/>
      <c r="CU1135" s="139"/>
      <c r="CV1135" s="139"/>
      <c r="CY1135" s="143"/>
      <c r="CZ1135" s="143"/>
      <c r="DA1135" s="151"/>
      <c r="DB1135" s="164"/>
      <c r="DC1135" s="151"/>
      <c r="DZ1135" s="140"/>
      <c r="EA1135" s="160"/>
    </row>
    <row r="1136" spans="1:131" x14ac:dyDescent="0.3">
      <c r="A1136" s="145"/>
      <c r="B1136" s="145"/>
      <c r="C1136" s="181"/>
      <c r="D1136" s="145"/>
      <c r="E1136" s="145"/>
      <c r="F1136" s="145"/>
      <c r="G1136" s="98"/>
      <c r="H1136" s="104"/>
      <c r="I1136" s="145"/>
      <c r="J1136" s="98"/>
      <c r="K1136" s="98"/>
      <c r="L1136" s="145"/>
      <c r="M1136" s="145"/>
      <c r="N1136" s="145"/>
      <c r="O1136" s="122"/>
      <c r="P1136" s="104"/>
      <c r="Q1136" s="150"/>
      <c r="R1136" s="141"/>
      <c r="S1136" s="104"/>
      <c r="T1136" s="141"/>
      <c r="U1136" s="141"/>
      <c r="V1136" s="104"/>
      <c r="W1136" s="141"/>
      <c r="X1136" s="141"/>
      <c r="Y1136" s="104"/>
      <c r="Z1136" s="141"/>
      <c r="AA1136" s="141"/>
      <c r="AB1136" s="102"/>
      <c r="AC1136" s="141"/>
      <c r="AD1136" s="141"/>
      <c r="AE1136" s="145"/>
      <c r="AF1136" s="140"/>
      <c r="AG1136" s="140"/>
      <c r="BI1136" s="138"/>
      <c r="BJ1136" s="138"/>
      <c r="BK1136" s="138"/>
      <c r="BL1136" s="122"/>
      <c r="BM1136" s="141"/>
      <c r="BN1136" s="156"/>
      <c r="BO1136" s="139"/>
      <c r="BP1136" s="141"/>
      <c r="BQ1136" s="153"/>
      <c r="CS1136" s="147"/>
      <c r="CT1136" s="148"/>
      <c r="CU1136" s="139"/>
      <c r="CV1136" s="139"/>
      <c r="CY1136" s="143"/>
      <c r="CZ1136" s="143"/>
      <c r="DA1136" s="151"/>
      <c r="DB1136" s="164"/>
      <c r="DC1136" s="151"/>
      <c r="DZ1136" s="140"/>
      <c r="EA1136" s="160"/>
    </row>
    <row r="1137" spans="1:131" x14ac:dyDescent="0.3">
      <c r="A1137" s="145"/>
      <c r="B1137" s="145"/>
      <c r="C1137" s="181"/>
      <c r="D1137" s="145"/>
      <c r="E1137" s="145"/>
      <c r="F1137" s="145"/>
      <c r="G1137" s="98"/>
      <c r="H1137" s="104"/>
      <c r="I1137" s="145"/>
      <c r="J1137" s="98"/>
      <c r="K1137" s="98"/>
      <c r="L1137" s="145"/>
      <c r="M1137" s="145"/>
      <c r="N1137" s="145"/>
      <c r="O1137" s="122"/>
      <c r="P1137" s="104"/>
      <c r="Q1137" s="150"/>
      <c r="R1137" s="141"/>
      <c r="S1137" s="104"/>
      <c r="T1137" s="141"/>
      <c r="U1137" s="141"/>
      <c r="V1137" s="104"/>
      <c r="W1137" s="141"/>
      <c r="X1137" s="141"/>
      <c r="Y1137" s="104"/>
      <c r="Z1137" s="141"/>
      <c r="AA1137" s="141"/>
      <c r="AB1137" s="102"/>
      <c r="AC1137" s="141"/>
      <c r="AD1137" s="141"/>
      <c r="AE1137" s="145"/>
      <c r="AF1137" s="140"/>
      <c r="AG1137" s="140"/>
      <c r="BI1137" s="138"/>
      <c r="BJ1137" s="138"/>
      <c r="BK1137" s="138"/>
      <c r="BL1137" s="122"/>
      <c r="BM1137" s="141"/>
      <c r="BN1137" s="156"/>
      <c r="BO1137" s="139"/>
      <c r="BP1137" s="141"/>
      <c r="BQ1137" s="153"/>
      <c r="CS1137" s="133"/>
      <c r="CT1137" s="148"/>
      <c r="CU1137" s="139"/>
      <c r="CV1137" s="139"/>
      <c r="CY1137" s="143"/>
      <c r="CZ1137" s="143"/>
      <c r="DA1137" s="151"/>
      <c r="DB1137" s="164"/>
      <c r="DC1137" s="151"/>
      <c r="DZ1137" s="140"/>
      <c r="EA1137" s="160"/>
    </row>
    <row r="1138" spans="1:131" x14ac:dyDescent="0.3">
      <c r="A1138" s="145"/>
      <c r="B1138" s="145"/>
      <c r="C1138" s="181"/>
      <c r="D1138" s="145"/>
      <c r="E1138" s="145"/>
      <c r="F1138" s="145"/>
      <c r="G1138" s="98"/>
      <c r="H1138" s="104"/>
      <c r="I1138" s="145"/>
      <c r="J1138" s="98"/>
      <c r="K1138" s="98"/>
      <c r="L1138" s="145"/>
      <c r="M1138" s="145"/>
      <c r="N1138" s="145"/>
      <c r="O1138" s="122"/>
      <c r="P1138" s="104"/>
      <c r="Q1138" s="150"/>
      <c r="R1138" s="141"/>
      <c r="S1138" s="104"/>
      <c r="T1138" s="141"/>
      <c r="U1138" s="141"/>
      <c r="V1138" s="104"/>
      <c r="W1138" s="141"/>
      <c r="X1138" s="141"/>
      <c r="Y1138" s="104"/>
      <c r="Z1138" s="141"/>
      <c r="AA1138" s="141"/>
      <c r="AB1138" s="102"/>
      <c r="AC1138" s="141"/>
      <c r="AD1138" s="141"/>
      <c r="AE1138" s="145"/>
      <c r="AF1138" s="140"/>
      <c r="AG1138" s="140"/>
      <c r="BI1138" s="138"/>
      <c r="BJ1138" s="138"/>
      <c r="BK1138" s="138"/>
      <c r="BL1138" s="122"/>
      <c r="BM1138" s="141"/>
      <c r="BN1138" s="156"/>
      <c r="BO1138" s="139"/>
      <c r="BP1138" s="141"/>
      <c r="BQ1138" s="153"/>
      <c r="CS1138" s="159"/>
      <c r="CT1138" s="149"/>
      <c r="CU1138" s="139"/>
      <c r="CV1138" s="139"/>
      <c r="CY1138" s="122"/>
      <c r="CZ1138" s="122"/>
      <c r="DA1138" s="151"/>
      <c r="DB1138" s="164"/>
      <c r="DC1138" s="151"/>
      <c r="DZ1138" s="140"/>
      <c r="EA1138" s="160"/>
    </row>
    <row r="1139" spans="1:131" x14ac:dyDescent="0.3">
      <c r="A1139" s="145"/>
      <c r="B1139" s="145"/>
      <c r="C1139" s="181"/>
      <c r="D1139" s="145"/>
      <c r="E1139" s="145"/>
      <c r="F1139" s="145"/>
      <c r="G1139" s="98"/>
      <c r="H1139" s="104"/>
      <c r="I1139" s="145"/>
      <c r="J1139" s="98"/>
      <c r="K1139" s="98"/>
      <c r="L1139" s="145"/>
      <c r="M1139" s="145"/>
      <c r="N1139" s="145"/>
      <c r="O1139" s="122"/>
      <c r="P1139" s="104"/>
      <c r="Q1139" s="150"/>
      <c r="R1139" s="141"/>
      <c r="S1139" s="104"/>
      <c r="T1139" s="141"/>
      <c r="U1139" s="141"/>
      <c r="V1139" s="104"/>
      <c r="W1139" s="141"/>
      <c r="X1139" s="141"/>
      <c r="Y1139" s="104"/>
      <c r="Z1139" s="141"/>
      <c r="AA1139" s="141"/>
      <c r="AB1139" s="102"/>
      <c r="AC1139" s="141"/>
      <c r="AD1139" s="141"/>
      <c r="AE1139" s="145"/>
      <c r="AF1139" s="140"/>
      <c r="AG1139" s="140"/>
      <c r="BI1139" s="138"/>
      <c r="BJ1139" s="138"/>
      <c r="BK1139" s="138"/>
      <c r="BL1139" s="122"/>
      <c r="BM1139" s="141"/>
      <c r="BN1139" s="156"/>
      <c r="BO1139" s="139"/>
      <c r="BP1139" s="141"/>
      <c r="BQ1139" s="153"/>
      <c r="CS1139" s="159"/>
      <c r="CT1139" s="149"/>
      <c r="CU1139" s="139"/>
      <c r="CV1139" s="139"/>
      <c r="CY1139" s="143"/>
      <c r="CZ1139" s="143"/>
      <c r="DA1139" s="151"/>
      <c r="DB1139" s="164"/>
      <c r="DC1139" s="151"/>
      <c r="DZ1139" s="140"/>
      <c r="EA1139" s="160"/>
    </row>
    <row r="1140" spans="1:131" x14ac:dyDescent="0.3">
      <c r="A1140" s="145"/>
      <c r="B1140" s="145"/>
      <c r="C1140" s="181"/>
      <c r="D1140" s="145"/>
      <c r="E1140" s="145"/>
      <c r="F1140" s="145"/>
      <c r="G1140" s="98"/>
      <c r="H1140" s="104"/>
      <c r="I1140" s="145"/>
      <c r="J1140" s="98"/>
      <c r="K1140" s="98"/>
      <c r="L1140" s="145"/>
      <c r="M1140" s="145"/>
      <c r="N1140" s="145"/>
      <c r="O1140" s="122"/>
      <c r="P1140" s="104"/>
      <c r="Q1140" s="150"/>
      <c r="R1140" s="141"/>
      <c r="S1140" s="104"/>
      <c r="T1140" s="141"/>
      <c r="U1140" s="141"/>
      <c r="V1140" s="104"/>
      <c r="W1140" s="141"/>
      <c r="X1140" s="141"/>
      <c r="Y1140" s="104"/>
      <c r="Z1140" s="141"/>
      <c r="AA1140" s="141"/>
      <c r="AB1140" s="102"/>
      <c r="AC1140" s="141"/>
      <c r="AD1140" s="141"/>
      <c r="AE1140" s="145"/>
      <c r="AF1140" s="140"/>
      <c r="AG1140" s="140"/>
      <c r="BI1140" s="138"/>
      <c r="BJ1140" s="138"/>
      <c r="BK1140" s="138"/>
      <c r="BL1140" s="122"/>
      <c r="BM1140" s="141"/>
      <c r="BN1140" s="156"/>
      <c r="BO1140" s="139"/>
      <c r="BP1140" s="141"/>
      <c r="BQ1140" s="153"/>
      <c r="CS1140" s="159"/>
      <c r="CT1140" s="148"/>
      <c r="CU1140" s="139"/>
      <c r="CV1140" s="139"/>
      <c r="CY1140" s="122"/>
      <c r="CZ1140" s="122"/>
      <c r="DA1140" s="151"/>
      <c r="DB1140" s="164"/>
      <c r="DC1140" s="151"/>
      <c r="DZ1140" s="140"/>
      <c r="EA1140" s="160"/>
    </row>
    <row r="1141" spans="1:131" x14ac:dyDescent="0.3">
      <c r="A1141" s="145"/>
      <c r="B1141" s="145"/>
      <c r="C1141" s="181"/>
      <c r="D1141" s="184"/>
      <c r="E1141" s="145"/>
      <c r="F1141" s="145"/>
      <c r="G1141" s="98"/>
      <c r="H1141" s="104"/>
      <c r="I1141" s="145"/>
      <c r="J1141" s="98"/>
      <c r="K1141" s="98"/>
      <c r="L1141" s="145"/>
      <c r="M1141" s="145"/>
      <c r="N1141" s="145"/>
      <c r="O1141" s="122"/>
      <c r="P1141" s="104"/>
      <c r="Q1141" s="150"/>
      <c r="R1141" s="141"/>
      <c r="S1141" s="104"/>
      <c r="T1141" s="141"/>
      <c r="U1141" s="141"/>
      <c r="V1141" s="104"/>
      <c r="W1141" s="141"/>
      <c r="X1141" s="141"/>
      <c r="Y1141" s="104"/>
      <c r="Z1141" s="141"/>
      <c r="AA1141" s="141"/>
      <c r="AB1141" s="102"/>
      <c r="AC1141" s="141"/>
      <c r="AD1141" s="141"/>
      <c r="AE1141" s="145"/>
      <c r="AF1141" s="140"/>
      <c r="AG1141" s="140"/>
      <c r="BI1141" s="138"/>
      <c r="BJ1141" s="138"/>
      <c r="BK1141" s="138"/>
      <c r="BL1141" s="122"/>
      <c r="BM1141" s="141"/>
      <c r="BN1141" s="156"/>
      <c r="BO1141" s="139"/>
      <c r="BP1141" s="141"/>
      <c r="BQ1141" s="153"/>
      <c r="CS1141" s="159"/>
      <c r="CT1141" s="148"/>
      <c r="CU1141" s="139"/>
      <c r="CV1141" s="139"/>
      <c r="CY1141" s="143"/>
      <c r="CZ1141" s="143"/>
      <c r="DA1141" s="151"/>
      <c r="DB1141" s="164"/>
      <c r="DC1141" s="151"/>
      <c r="DZ1141" s="140"/>
      <c r="EA1141" s="160"/>
    </row>
    <row r="1142" spans="1:131" x14ac:dyDescent="0.3">
      <c r="A1142" s="145"/>
      <c r="B1142" s="145"/>
      <c r="C1142" s="181"/>
      <c r="D1142" s="184"/>
      <c r="E1142" s="145"/>
      <c r="F1142" s="145"/>
      <c r="G1142" s="98"/>
      <c r="H1142" s="104"/>
      <c r="I1142" s="145"/>
      <c r="J1142" s="98"/>
      <c r="K1142" s="98"/>
      <c r="L1142" s="145"/>
      <c r="M1142" s="145"/>
      <c r="N1142" s="145"/>
      <c r="O1142" s="122"/>
      <c r="P1142" s="104"/>
      <c r="Q1142" s="150"/>
      <c r="R1142" s="141"/>
      <c r="S1142" s="104"/>
      <c r="T1142" s="141"/>
      <c r="U1142" s="141"/>
      <c r="V1142" s="104"/>
      <c r="W1142" s="141"/>
      <c r="X1142" s="141"/>
      <c r="Y1142" s="104"/>
      <c r="Z1142" s="141"/>
      <c r="AA1142" s="141"/>
      <c r="AB1142" s="102"/>
      <c r="AC1142" s="141"/>
      <c r="AD1142" s="141"/>
      <c r="AE1142" s="145"/>
      <c r="AF1142" s="140"/>
      <c r="AG1142" s="140"/>
      <c r="BI1142" s="138"/>
      <c r="BJ1142" s="138"/>
      <c r="BK1142" s="138"/>
      <c r="BL1142" s="122"/>
      <c r="BM1142" s="141"/>
      <c r="BN1142" s="156"/>
      <c r="BO1142" s="139"/>
      <c r="BP1142" s="141"/>
      <c r="BQ1142" s="153"/>
      <c r="CS1142" s="159"/>
      <c r="CT1142" s="148"/>
      <c r="CU1142" s="139"/>
      <c r="CV1142" s="139"/>
      <c r="CY1142" s="143"/>
      <c r="CZ1142" s="143"/>
      <c r="DA1142" s="151"/>
      <c r="DB1142" s="164"/>
      <c r="DC1142" s="151"/>
      <c r="DZ1142" s="140"/>
      <c r="EA1142" s="160"/>
    </row>
    <row r="1143" spans="1:131" x14ac:dyDescent="0.3">
      <c r="A1143" s="145"/>
      <c r="B1143" s="145"/>
      <c r="C1143" s="181"/>
      <c r="D1143" s="145"/>
      <c r="E1143" s="145"/>
      <c r="F1143" s="145"/>
      <c r="G1143" s="98"/>
      <c r="H1143" s="104"/>
      <c r="I1143" s="145"/>
      <c r="J1143" s="98"/>
      <c r="K1143" s="98"/>
      <c r="L1143" s="145"/>
      <c r="M1143" s="145"/>
      <c r="N1143" s="145"/>
      <c r="O1143" s="122"/>
      <c r="P1143" s="104"/>
      <c r="Q1143" s="150"/>
      <c r="R1143" s="141"/>
      <c r="S1143" s="104"/>
      <c r="T1143" s="141"/>
      <c r="U1143" s="141"/>
      <c r="V1143" s="104"/>
      <c r="W1143" s="141"/>
      <c r="X1143" s="141"/>
      <c r="Y1143" s="104"/>
      <c r="Z1143" s="141"/>
      <c r="AA1143" s="141"/>
      <c r="AB1143" s="102"/>
      <c r="AC1143" s="141"/>
      <c r="AD1143" s="141"/>
      <c r="AE1143" s="145"/>
      <c r="AF1143" s="140"/>
      <c r="AG1143" s="140"/>
      <c r="BI1143" s="138"/>
      <c r="BJ1143" s="138"/>
      <c r="BK1143" s="138"/>
      <c r="BL1143" s="122"/>
      <c r="BM1143" s="141"/>
      <c r="BN1143" s="156"/>
      <c r="BO1143" s="139"/>
      <c r="BP1143" s="141"/>
      <c r="BQ1143" s="153"/>
      <c r="CS1143" s="159"/>
      <c r="CT1143" s="149"/>
      <c r="CU1143" s="139"/>
      <c r="CV1143" s="139"/>
      <c r="CY1143" s="143"/>
      <c r="CZ1143" s="143"/>
      <c r="DA1143" s="151"/>
      <c r="DB1143" s="164"/>
      <c r="DC1143" s="151"/>
      <c r="DZ1143" s="140"/>
      <c r="EA1143" s="139"/>
    </row>
    <row r="1144" spans="1:131" x14ac:dyDescent="0.3">
      <c r="A1144" s="145"/>
      <c r="B1144" s="145"/>
      <c r="C1144" s="181"/>
      <c r="D1144" s="145"/>
      <c r="E1144" s="145"/>
      <c r="F1144" s="145"/>
      <c r="G1144" s="98"/>
      <c r="H1144" s="104"/>
      <c r="I1144" s="145"/>
      <c r="J1144" s="98"/>
      <c r="K1144" s="98"/>
      <c r="L1144" s="145"/>
      <c r="M1144" s="145"/>
      <c r="N1144" s="145"/>
      <c r="O1144" s="122"/>
      <c r="P1144" s="104"/>
      <c r="Q1144" s="150"/>
      <c r="R1144" s="141"/>
      <c r="S1144" s="104"/>
      <c r="T1144" s="141"/>
      <c r="U1144" s="141"/>
      <c r="V1144" s="104"/>
      <c r="W1144" s="141"/>
      <c r="X1144" s="141"/>
      <c r="Y1144" s="104"/>
      <c r="Z1144" s="141"/>
      <c r="AA1144" s="141"/>
      <c r="AB1144" s="102"/>
      <c r="AC1144" s="141"/>
      <c r="AD1144" s="141"/>
      <c r="AE1144" s="145"/>
      <c r="AF1144" s="140"/>
      <c r="AG1144" s="140"/>
      <c r="BI1144" s="138"/>
      <c r="BJ1144" s="138"/>
      <c r="BK1144" s="138"/>
      <c r="BL1144" s="122"/>
      <c r="BM1144" s="141"/>
      <c r="BN1144" s="156"/>
      <c r="BO1144" s="139"/>
      <c r="BP1144" s="141"/>
      <c r="BQ1144" s="153"/>
      <c r="CS1144" s="221"/>
      <c r="CT1144" s="218"/>
      <c r="CU1144" s="139"/>
      <c r="CV1144" s="139"/>
      <c r="CY1144" s="157"/>
      <c r="CZ1144" s="157"/>
      <c r="DA1144" s="151"/>
      <c r="DB1144" s="164"/>
      <c r="DC1144" s="151"/>
      <c r="DZ1144" s="215"/>
      <c r="EA1144" s="160"/>
    </row>
    <row r="1145" spans="1:131" x14ac:dyDescent="0.3">
      <c r="A1145" s="145"/>
      <c r="B1145" s="145"/>
      <c r="C1145" s="181"/>
      <c r="D1145" s="145"/>
      <c r="E1145" s="145"/>
      <c r="F1145" s="145"/>
      <c r="G1145" s="98"/>
      <c r="H1145" s="104"/>
      <c r="I1145" s="145"/>
      <c r="J1145" s="98"/>
      <c r="K1145" s="98"/>
      <c r="L1145" s="145"/>
      <c r="M1145" s="145"/>
      <c r="N1145" s="145"/>
      <c r="O1145" s="122"/>
      <c r="P1145" s="104"/>
      <c r="Q1145" s="150"/>
      <c r="R1145" s="141"/>
      <c r="S1145" s="104"/>
      <c r="T1145" s="141"/>
      <c r="U1145" s="141"/>
      <c r="V1145" s="104"/>
      <c r="W1145" s="141"/>
      <c r="X1145" s="141"/>
      <c r="Y1145" s="104"/>
      <c r="Z1145" s="141"/>
      <c r="AA1145" s="141"/>
      <c r="AB1145" s="102"/>
      <c r="AC1145" s="141"/>
      <c r="AD1145" s="141"/>
      <c r="AE1145" s="145"/>
      <c r="AF1145" s="140"/>
      <c r="AG1145" s="140"/>
      <c r="BI1145" s="138"/>
      <c r="BJ1145" s="138"/>
      <c r="BK1145" s="138"/>
      <c r="BL1145" s="122"/>
      <c r="BM1145" s="141"/>
      <c r="BN1145" s="156"/>
      <c r="BO1145" s="139"/>
      <c r="BP1145" s="141"/>
      <c r="BQ1145" s="153"/>
      <c r="CS1145" s="159"/>
      <c r="CT1145" s="148"/>
      <c r="CU1145" s="139"/>
      <c r="CV1145" s="139"/>
      <c r="CY1145" s="143"/>
      <c r="CZ1145" s="143"/>
      <c r="DA1145" s="151"/>
      <c r="DB1145" s="164"/>
      <c r="DC1145" s="151"/>
      <c r="DZ1145" s="140"/>
      <c r="EA1145" s="207"/>
    </row>
    <row r="1146" spans="1:131" x14ac:dyDescent="0.3">
      <c r="A1146" s="145"/>
      <c r="B1146" s="145"/>
      <c r="C1146" s="183"/>
      <c r="D1146" s="107"/>
      <c r="E1146" s="145"/>
      <c r="F1146" s="145"/>
      <c r="G1146" s="98"/>
      <c r="H1146" s="104"/>
      <c r="I1146" s="145"/>
      <c r="J1146" s="98"/>
      <c r="K1146" s="98"/>
      <c r="L1146" s="145"/>
      <c r="M1146" s="145"/>
      <c r="N1146" s="145"/>
      <c r="O1146" s="122"/>
      <c r="P1146" s="104"/>
      <c r="Q1146" s="150"/>
      <c r="R1146" s="141"/>
      <c r="S1146" s="104"/>
      <c r="T1146" s="141"/>
      <c r="U1146" s="141"/>
      <c r="V1146" s="104"/>
      <c r="W1146" s="141"/>
      <c r="X1146" s="141"/>
      <c r="Y1146" s="104"/>
      <c r="Z1146" s="141"/>
      <c r="AA1146" s="141"/>
      <c r="AB1146" s="102"/>
      <c r="AC1146" s="141"/>
      <c r="AD1146" s="141"/>
      <c r="AE1146" s="145"/>
      <c r="AF1146" s="140"/>
      <c r="AG1146" s="140"/>
      <c r="BI1146" s="139"/>
      <c r="BJ1146" s="140"/>
      <c r="BK1146" s="139"/>
      <c r="BL1146" s="122"/>
      <c r="BM1146" s="141"/>
      <c r="BN1146" s="156"/>
      <c r="BO1146" s="139"/>
      <c r="BP1146" s="141"/>
      <c r="BQ1146" s="153"/>
      <c r="CS1146" s="147"/>
      <c r="CT1146" s="149"/>
      <c r="CU1146" s="139"/>
      <c r="CV1146" s="139"/>
      <c r="CY1146" s="145"/>
      <c r="CZ1146" s="140"/>
      <c r="DA1146" s="151"/>
      <c r="DB1146" s="164"/>
      <c r="DC1146" s="151"/>
      <c r="DZ1146" s="222"/>
      <c r="EA1146" s="139"/>
    </row>
    <row r="1147" spans="1:131" x14ac:dyDescent="0.3">
      <c r="A1147" s="145"/>
      <c r="B1147" s="145"/>
      <c r="C1147" s="183"/>
      <c r="D1147" s="107"/>
      <c r="E1147" s="145"/>
      <c r="F1147" s="107"/>
      <c r="G1147" s="98"/>
      <c r="H1147" s="104"/>
      <c r="I1147" s="145"/>
      <c r="J1147" s="98"/>
      <c r="K1147" s="98"/>
      <c r="L1147" s="145"/>
      <c r="M1147" s="145"/>
      <c r="N1147" s="145"/>
      <c r="O1147" s="122"/>
      <c r="P1147" s="104"/>
      <c r="Q1147" s="150"/>
      <c r="R1147" s="141"/>
      <c r="S1147" s="104"/>
      <c r="T1147" s="141"/>
      <c r="U1147" s="141"/>
      <c r="V1147" s="104"/>
      <c r="W1147" s="141"/>
      <c r="X1147" s="141"/>
      <c r="Y1147" s="104"/>
      <c r="Z1147" s="141"/>
      <c r="AA1147" s="141"/>
      <c r="AB1147" s="102"/>
      <c r="AC1147" s="141"/>
      <c r="AD1147" s="141"/>
      <c r="AE1147" s="145"/>
      <c r="AF1147" s="140"/>
      <c r="AG1147" s="140"/>
      <c r="BI1147" s="139"/>
      <c r="BJ1147" s="140"/>
      <c r="BK1147" s="139"/>
      <c r="BL1147" s="122"/>
      <c r="BM1147" s="141"/>
      <c r="BN1147" s="156"/>
      <c r="BO1147" s="139"/>
      <c r="BP1147" s="141"/>
      <c r="BQ1147" s="153"/>
      <c r="CS1147" s="147"/>
      <c r="CT1147" s="149"/>
      <c r="CU1147" s="139"/>
      <c r="CV1147" s="139"/>
      <c r="CY1147" s="170"/>
      <c r="CZ1147" s="140"/>
      <c r="DA1147" s="151"/>
      <c r="DB1147" s="164"/>
      <c r="DC1147" s="151"/>
      <c r="DZ1147" s="140"/>
      <c r="EA1147" s="160"/>
    </row>
    <row r="1148" spans="1:131" x14ac:dyDescent="0.3">
      <c r="A1148" s="145"/>
      <c r="B1148" s="145"/>
      <c r="C1148" s="181"/>
      <c r="D1148" s="145"/>
      <c r="E1148" s="145"/>
      <c r="F1148" s="145"/>
      <c r="G1148" s="98"/>
      <c r="H1148" s="104"/>
      <c r="I1148" s="145"/>
      <c r="J1148" s="98"/>
      <c r="K1148" s="98"/>
      <c r="L1148" s="145"/>
      <c r="M1148" s="145"/>
      <c r="N1148" s="145"/>
      <c r="O1148" s="122"/>
      <c r="P1148" s="104"/>
      <c r="Q1148" s="150"/>
      <c r="R1148" s="141"/>
      <c r="S1148" s="104"/>
      <c r="T1148" s="141"/>
      <c r="U1148" s="141"/>
      <c r="V1148" s="104"/>
      <c r="W1148" s="141"/>
      <c r="X1148" s="141"/>
      <c r="Y1148" s="104"/>
      <c r="Z1148" s="141"/>
      <c r="AA1148" s="141"/>
      <c r="AB1148" s="102"/>
      <c r="AC1148" s="141"/>
      <c r="AD1148" s="141"/>
      <c r="AE1148" s="145"/>
      <c r="AF1148" s="140"/>
      <c r="AG1148" s="140"/>
      <c r="BI1148" s="139"/>
      <c r="BJ1148" s="139"/>
      <c r="BK1148" s="139"/>
      <c r="BL1148" s="122"/>
      <c r="BM1148" s="141"/>
      <c r="BN1148" s="156"/>
      <c r="BO1148" s="139"/>
      <c r="BP1148" s="141"/>
      <c r="BQ1148" s="153"/>
      <c r="CS1148" s="147"/>
      <c r="CT1148" s="99"/>
      <c r="CU1148" s="139"/>
      <c r="CV1148" s="139"/>
      <c r="CY1148" s="143"/>
      <c r="CZ1148" s="143"/>
      <c r="DA1148" s="151"/>
      <c r="DB1148" s="164"/>
      <c r="DC1148" s="151"/>
      <c r="DZ1148" s="140"/>
      <c r="EA1148" s="122"/>
    </row>
    <row r="1149" spans="1:131" x14ac:dyDescent="0.3">
      <c r="A1149" s="201"/>
      <c r="B1149" s="145"/>
      <c r="C1149" s="192"/>
      <c r="D1149" s="201"/>
      <c r="E1149" s="192"/>
      <c r="F1149" s="192"/>
      <c r="G1149" s="192"/>
      <c r="H1149" s="204"/>
      <c r="I1149" s="192"/>
      <c r="J1149" s="192"/>
      <c r="K1149" s="192"/>
      <c r="L1149" s="192"/>
      <c r="M1149" s="192"/>
      <c r="N1149" s="192"/>
      <c r="O1149" s="140"/>
      <c r="P1149" s="145"/>
      <c r="Q1149" s="140"/>
      <c r="R1149" s="140"/>
      <c r="S1149" s="145"/>
      <c r="T1149" s="140"/>
      <c r="U1149" s="140"/>
      <c r="V1149" s="145"/>
      <c r="W1149" s="140"/>
      <c r="X1149" s="140"/>
      <c r="Y1149" s="145"/>
      <c r="Z1149" s="140"/>
      <c r="AA1149" s="140"/>
      <c r="AB1149" s="145"/>
      <c r="AC1149" s="140"/>
      <c r="AD1149" s="140"/>
      <c r="AE1149" s="145"/>
      <c r="AF1149" s="140"/>
      <c r="AG1149" s="140"/>
      <c r="BI1149" s="140"/>
      <c r="BJ1149" s="140"/>
      <c r="BK1149" s="140"/>
      <c r="BL1149" s="165"/>
      <c r="BM1149" s="165"/>
      <c r="BN1149" s="165"/>
      <c r="BO1149" s="165"/>
      <c r="BP1149" s="165"/>
      <c r="BQ1149" s="165"/>
      <c r="CS1149" s="133"/>
      <c r="CT1149" s="140"/>
      <c r="CU1149" s="165"/>
      <c r="CV1149" s="165"/>
      <c r="CY1149" s="140"/>
      <c r="CZ1149" s="140"/>
      <c r="DA1149" s="151"/>
      <c r="DB1149" s="164"/>
      <c r="DC1149" s="151"/>
      <c r="DZ1149" s="206"/>
      <c r="EA1149" s="107"/>
    </row>
    <row r="1150" spans="1:131" x14ac:dyDescent="0.3">
      <c r="A1150" s="201"/>
      <c r="B1150" s="145"/>
      <c r="C1150" s="192"/>
      <c r="D1150" s="201"/>
      <c r="E1150" s="192"/>
      <c r="F1150" s="192"/>
      <c r="G1150" s="192"/>
      <c r="H1150" s="204"/>
      <c r="I1150" s="192"/>
      <c r="J1150" s="192"/>
      <c r="K1150" s="192"/>
      <c r="L1150" s="192"/>
      <c r="M1150" s="192"/>
      <c r="N1150" s="192"/>
      <c r="O1150" s="140"/>
      <c r="P1150" s="145"/>
      <c r="Q1150" s="140"/>
      <c r="R1150" s="140"/>
      <c r="S1150" s="145"/>
      <c r="T1150" s="140"/>
      <c r="U1150" s="140"/>
      <c r="V1150" s="145"/>
      <c r="W1150" s="140"/>
      <c r="X1150" s="140"/>
      <c r="Y1150" s="145"/>
      <c r="Z1150" s="140"/>
      <c r="AA1150" s="140"/>
      <c r="AB1150" s="145"/>
      <c r="AC1150" s="140"/>
      <c r="AD1150" s="140"/>
      <c r="AE1150" s="145"/>
      <c r="AF1150" s="140"/>
      <c r="AG1150" s="140"/>
      <c r="BI1150" s="140"/>
      <c r="BJ1150" s="140"/>
      <c r="BK1150" s="140"/>
      <c r="BL1150" s="140"/>
      <c r="BM1150" s="140"/>
      <c r="BN1150" s="140"/>
      <c r="BO1150" s="140"/>
      <c r="BP1150" s="140"/>
      <c r="BQ1150" s="140"/>
      <c r="CS1150" s="133"/>
      <c r="CT1150" s="140"/>
      <c r="CU1150" s="140"/>
      <c r="CV1150" s="140"/>
      <c r="CY1150" s="140"/>
      <c r="CZ1150" s="140"/>
      <c r="DA1150" s="151"/>
      <c r="DB1150" s="164"/>
      <c r="DC1150" s="151"/>
      <c r="DZ1150" s="206"/>
      <c r="EA1150" s="107"/>
    </row>
    <row r="1151" spans="1:131" x14ac:dyDescent="0.3">
      <c r="A1151" s="201"/>
      <c r="B1151" s="145"/>
      <c r="C1151" s="192"/>
      <c r="D1151" s="201"/>
      <c r="E1151" s="192"/>
      <c r="F1151" s="192"/>
      <c r="G1151" s="192"/>
      <c r="H1151" s="204"/>
      <c r="I1151" s="192"/>
      <c r="J1151" s="192"/>
      <c r="K1151" s="192"/>
      <c r="L1151" s="192"/>
      <c r="M1151" s="192"/>
      <c r="N1151" s="192"/>
      <c r="O1151" s="140"/>
      <c r="P1151" s="145"/>
      <c r="Q1151" s="140"/>
      <c r="R1151" s="140"/>
      <c r="S1151" s="145"/>
      <c r="T1151" s="140"/>
      <c r="U1151" s="140"/>
      <c r="V1151" s="145"/>
      <c r="W1151" s="140"/>
      <c r="X1151" s="140"/>
      <c r="Y1151" s="145"/>
      <c r="Z1151" s="140"/>
      <c r="AA1151" s="140"/>
      <c r="AB1151" s="145"/>
      <c r="AC1151" s="140"/>
      <c r="AD1151" s="140"/>
      <c r="AE1151" s="145"/>
      <c r="AF1151" s="140"/>
      <c r="AG1151" s="140"/>
      <c r="BI1151" s="140"/>
      <c r="BJ1151" s="140"/>
      <c r="BK1151" s="140"/>
      <c r="BL1151" s="140"/>
      <c r="BM1151" s="140"/>
      <c r="BN1151" s="140"/>
      <c r="BO1151" s="140"/>
      <c r="BP1151" s="140"/>
      <c r="BQ1151" s="140"/>
      <c r="CS1151" s="133"/>
      <c r="CT1151" s="140"/>
      <c r="CU1151" s="140"/>
      <c r="CV1151" s="140"/>
      <c r="CY1151" s="140"/>
      <c r="CZ1151" s="140"/>
      <c r="DA1151" s="151"/>
      <c r="DB1151" s="164"/>
      <c r="DC1151" s="151"/>
      <c r="DZ1151" s="206"/>
      <c r="EA1151" s="107"/>
    </row>
    <row r="1152" spans="1:131" x14ac:dyDescent="0.3">
      <c r="A1152" s="201"/>
      <c r="B1152" s="192"/>
      <c r="C1152" s="192"/>
      <c r="D1152" s="201"/>
      <c r="E1152" s="192"/>
      <c r="F1152" s="192"/>
      <c r="G1152" s="192"/>
      <c r="H1152" s="204"/>
      <c r="I1152" s="192"/>
      <c r="J1152" s="192"/>
      <c r="K1152" s="192"/>
      <c r="L1152" s="192"/>
      <c r="M1152" s="192"/>
      <c r="N1152" s="192"/>
      <c r="O1152" s="140"/>
      <c r="P1152" s="145"/>
      <c r="Q1152" s="140"/>
      <c r="R1152" s="140"/>
      <c r="S1152" s="145"/>
      <c r="T1152" s="140"/>
      <c r="U1152" s="140"/>
      <c r="V1152" s="145"/>
      <c r="W1152" s="140"/>
      <c r="X1152" s="140"/>
      <c r="Y1152" s="145"/>
      <c r="Z1152" s="140"/>
      <c r="AA1152" s="140"/>
      <c r="AB1152" s="145"/>
      <c r="AC1152" s="140"/>
      <c r="AD1152" s="140"/>
      <c r="AE1152" s="145"/>
      <c r="AF1152" s="140"/>
      <c r="AG1152" s="140"/>
      <c r="BI1152" s="140"/>
      <c r="BJ1152" s="140"/>
      <c r="BK1152" s="140"/>
      <c r="BL1152" s="140"/>
      <c r="BM1152" s="140"/>
      <c r="BN1152" s="140"/>
      <c r="BO1152" s="140"/>
      <c r="BP1152" s="140"/>
      <c r="BQ1152" s="140"/>
      <c r="CS1152" s="133"/>
      <c r="CT1152" s="140"/>
      <c r="CU1152" s="140"/>
      <c r="CV1152" s="140"/>
      <c r="CY1152" s="140"/>
      <c r="CZ1152" s="140"/>
      <c r="DA1152" s="151"/>
      <c r="DB1152" s="164"/>
      <c r="DC1152" s="151"/>
      <c r="DZ1152" s="206"/>
      <c r="EA1152" s="107"/>
    </row>
    <row r="1153" spans="1:131" x14ac:dyDescent="0.3">
      <c r="A1153" s="145"/>
      <c r="B1153" s="145"/>
      <c r="C1153" s="181"/>
      <c r="D1153" s="145"/>
      <c r="E1153" s="145"/>
      <c r="F1153" s="145"/>
      <c r="G1153" s="98"/>
      <c r="H1153" s="104"/>
      <c r="I1153" s="145"/>
      <c r="J1153" s="98"/>
      <c r="K1153" s="98"/>
      <c r="L1153" s="145"/>
      <c r="M1153" s="145"/>
      <c r="N1153" s="145"/>
      <c r="O1153" s="122"/>
      <c r="P1153" s="104"/>
      <c r="Q1153" s="150"/>
      <c r="R1153" s="141"/>
      <c r="S1153" s="104"/>
      <c r="T1153" s="141"/>
      <c r="U1153" s="141"/>
      <c r="V1153" s="104"/>
      <c r="W1153" s="141"/>
      <c r="X1153" s="141"/>
      <c r="Y1153" s="102"/>
      <c r="Z1153" s="141"/>
      <c r="AA1153" s="141"/>
      <c r="AB1153" s="145"/>
      <c r="AC1153" s="140"/>
      <c r="AD1153" s="140"/>
      <c r="AE1153" s="145"/>
      <c r="AF1153" s="140"/>
      <c r="AG1153" s="140"/>
      <c r="BI1153" s="143"/>
      <c r="BJ1153" s="139"/>
      <c r="BK1153" s="143"/>
      <c r="BL1153" s="122"/>
      <c r="BM1153" s="141"/>
      <c r="BN1153" s="156"/>
      <c r="BO1153" s="139"/>
      <c r="BP1153" s="141"/>
      <c r="BQ1153" s="153"/>
      <c r="CS1153" s="147"/>
      <c r="CT1153" s="99"/>
      <c r="CU1153" s="139"/>
      <c r="CV1153" s="139"/>
      <c r="CY1153" s="143"/>
      <c r="CZ1153" s="143"/>
      <c r="DA1153" s="151"/>
      <c r="DB1153" s="164"/>
      <c r="DC1153" s="151"/>
      <c r="DZ1153" s="211"/>
      <c r="EA1153" s="139"/>
    </row>
    <row r="1154" spans="1:131" x14ac:dyDescent="0.3">
      <c r="A1154" s="145"/>
      <c r="B1154" s="145"/>
      <c r="C1154" s="181"/>
      <c r="D1154" s="145"/>
      <c r="E1154" s="145"/>
      <c r="F1154" s="145"/>
      <c r="G1154" s="98"/>
      <c r="H1154" s="104"/>
      <c r="I1154" s="145"/>
      <c r="J1154" s="98"/>
      <c r="K1154" s="98"/>
      <c r="L1154" s="145"/>
      <c r="M1154" s="145"/>
      <c r="N1154" s="145"/>
      <c r="O1154" s="122"/>
      <c r="P1154" s="104"/>
      <c r="Q1154" s="150"/>
      <c r="R1154" s="141"/>
      <c r="S1154" s="104"/>
      <c r="T1154" s="141"/>
      <c r="U1154" s="141"/>
      <c r="V1154" s="104"/>
      <c r="W1154" s="141"/>
      <c r="X1154" s="141"/>
      <c r="Y1154" s="102"/>
      <c r="Z1154" s="141"/>
      <c r="AA1154" s="141"/>
      <c r="AB1154" s="145"/>
      <c r="AC1154" s="140"/>
      <c r="AD1154" s="140"/>
      <c r="AE1154" s="145"/>
      <c r="AF1154" s="140"/>
      <c r="AG1154" s="140"/>
      <c r="BI1154" s="143"/>
      <c r="BJ1154" s="139"/>
      <c r="BK1154" s="143"/>
      <c r="BL1154" s="122"/>
      <c r="BM1154" s="141"/>
      <c r="BN1154" s="156"/>
      <c r="BO1154" s="139"/>
      <c r="BP1154" s="141"/>
      <c r="BQ1154" s="153"/>
      <c r="CS1154" s="147"/>
      <c r="CT1154" s="149"/>
      <c r="CU1154" s="139"/>
      <c r="CV1154" s="139"/>
      <c r="CY1154" s="145"/>
      <c r="CZ1154" s="140"/>
      <c r="DA1154" s="151"/>
      <c r="DB1154" s="164"/>
      <c r="DC1154" s="151"/>
      <c r="DZ1154" s="211"/>
      <c r="EA1154" s="160"/>
    </row>
    <row r="1155" spans="1:131" x14ac:dyDescent="0.3">
      <c r="A1155" s="145"/>
      <c r="B1155" s="145"/>
      <c r="C1155" s="181"/>
      <c r="D1155" s="145"/>
      <c r="E1155" s="145"/>
      <c r="F1155" s="145"/>
      <c r="G1155" s="98"/>
      <c r="H1155" s="104"/>
      <c r="I1155" s="145"/>
      <c r="J1155" s="98"/>
      <c r="K1155" s="98"/>
      <c r="L1155" s="145"/>
      <c r="M1155" s="145"/>
      <c r="N1155" s="145"/>
      <c r="O1155" s="122"/>
      <c r="P1155" s="104"/>
      <c r="Q1155" s="150"/>
      <c r="R1155" s="141"/>
      <c r="S1155" s="104"/>
      <c r="T1155" s="141"/>
      <c r="U1155" s="141"/>
      <c r="V1155" s="104"/>
      <c r="W1155" s="141"/>
      <c r="X1155" s="141"/>
      <c r="Y1155" s="102"/>
      <c r="Z1155" s="141"/>
      <c r="AA1155" s="141"/>
      <c r="AB1155" s="145"/>
      <c r="AC1155" s="140"/>
      <c r="AD1155" s="140"/>
      <c r="AE1155" s="145"/>
      <c r="AF1155" s="140"/>
      <c r="AG1155" s="140"/>
      <c r="BI1155" s="143"/>
      <c r="BJ1155" s="139"/>
      <c r="BK1155" s="143"/>
      <c r="BL1155" s="122"/>
      <c r="BM1155" s="141"/>
      <c r="BN1155" s="156"/>
      <c r="BO1155" s="139"/>
      <c r="BP1155" s="141"/>
      <c r="BQ1155" s="153"/>
      <c r="CS1155" s="147"/>
      <c r="CT1155" s="99"/>
      <c r="CU1155" s="139"/>
      <c r="CV1155" s="139"/>
      <c r="CY1155" s="143"/>
      <c r="CZ1155" s="143"/>
      <c r="DA1155" s="151"/>
      <c r="DB1155" s="164"/>
      <c r="DC1155" s="151"/>
      <c r="DZ1155" s="211"/>
      <c r="EA1155" s="160"/>
    </row>
    <row r="1156" spans="1:131" x14ac:dyDescent="0.3">
      <c r="A1156" s="145"/>
      <c r="B1156" s="145"/>
      <c r="C1156" s="183"/>
      <c r="D1156" s="145"/>
      <c r="E1156" s="145"/>
      <c r="F1156" s="145"/>
      <c r="G1156" s="98"/>
      <c r="H1156" s="104"/>
      <c r="I1156" s="145"/>
      <c r="J1156" s="98"/>
      <c r="K1156" s="98"/>
      <c r="L1156" s="145"/>
      <c r="M1156" s="145"/>
      <c r="N1156" s="145"/>
      <c r="O1156" s="122"/>
      <c r="P1156" s="104"/>
      <c r="Q1156" s="150"/>
      <c r="R1156" s="141"/>
      <c r="S1156" s="104"/>
      <c r="T1156" s="141"/>
      <c r="U1156" s="141"/>
      <c r="V1156" s="102"/>
      <c r="W1156" s="141"/>
      <c r="X1156" s="141"/>
      <c r="Y1156" s="102"/>
      <c r="Z1156" s="141"/>
      <c r="AA1156" s="141"/>
      <c r="AB1156" s="145"/>
      <c r="AC1156" s="140"/>
      <c r="AD1156" s="140"/>
      <c r="AE1156" s="145"/>
      <c r="AF1156" s="140"/>
      <c r="AG1156" s="140"/>
      <c r="BI1156" s="143"/>
      <c r="BJ1156" s="139"/>
      <c r="BK1156" s="143"/>
      <c r="BL1156" s="122"/>
      <c r="BM1156" s="141"/>
      <c r="BN1156" s="156"/>
      <c r="BO1156" s="139"/>
      <c r="BP1156" s="141"/>
      <c r="BQ1156" s="153"/>
      <c r="CS1156" s="147"/>
      <c r="CT1156" s="148"/>
      <c r="CU1156" s="139"/>
      <c r="CV1156" s="139"/>
      <c r="CY1156" s="143"/>
      <c r="CZ1156" s="143"/>
      <c r="DA1156" s="151"/>
      <c r="DB1156" s="164"/>
      <c r="DC1156" s="151"/>
      <c r="DZ1156" s="211"/>
      <c r="EA1156" s="139"/>
    </row>
    <row r="1157" spans="1:131" x14ac:dyDescent="0.3">
      <c r="A1157" s="145"/>
      <c r="B1157" s="145"/>
      <c r="C1157" s="181"/>
      <c r="D1157" s="107"/>
      <c r="E1157" s="145"/>
      <c r="F1157" s="143"/>
      <c r="G1157" s="98"/>
      <c r="H1157" s="104"/>
      <c r="I1157" s="145"/>
      <c r="J1157" s="98"/>
      <c r="K1157" s="98"/>
      <c r="L1157" s="145"/>
      <c r="M1157" s="145"/>
      <c r="N1157" s="145"/>
      <c r="O1157" s="122"/>
      <c r="P1157" s="104"/>
      <c r="Q1157" s="150"/>
      <c r="R1157" s="141"/>
      <c r="S1157" s="104"/>
      <c r="T1157" s="141"/>
      <c r="U1157" s="141"/>
      <c r="V1157" s="102"/>
      <c r="W1157" s="141"/>
      <c r="X1157" s="141"/>
      <c r="Y1157" s="102"/>
      <c r="Z1157" s="141"/>
      <c r="AA1157" s="141"/>
      <c r="AB1157" s="145"/>
      <c r="AC1157" s="140"/>
      <c r="AD1157" s="140"/>
      <c r="AE1157" s="145"/>
      <c r="AF1157" s="140"/>
      <c r="AG1157" s="140"/>
      <c r="BI1157" s="138"/>
      <c r="BJ1157" s="138"/>
      <c r="BK1157" s="138"/>
      <c r="BL1157" s="122"/>
      <c r="BM1157" s="141"/>
      <c r="BN1157" s="156"/>
      <c r="BO1157" s="139"/>
      <c r="BP1157" s="141"/>
      <c r="BQ1157" s="153"/>
      <c r="CS1157" s="147"/>
      <c r="CT1157" s="99"/>
      <c r="CU1157" s="139"/>
      <c r="CV1157" s="139"/>
      <c r="CY1157" s="145"/>
      <c r="CZ1157" s="140"/>
      <c r="DA1157" s="151"/>
      <c r="DB1157" s="164"/>
      <c r="DC1157" s="151"/>
      <c r="DZ1157" s="140"/>
      <c r="EA1157" s="139"/>
    </row>
    <row r="1158" spans="1:131" x14ac:dyDescent="0.3">
      <c r="A1158" s="145"/>
      <c r="B1158" s="145"/>
      <c r="C1158" s="183"/>
      <c r="D1158" s="107"/>
      <c r="E1158" s="145"/>
      <c r="F1158" s="145"/>
      <c r="G1158" s="98"/>
      <c r="H1158" s="104"/>
      <c r="I1158" s="145"/>
      <c r="J1158" s="98"/>
      <c r="K1158" s="98"/>
      <c r="L1158" s="145"/>
      <c r="M1158" s="145"/>
      <c r="N1158" s="145"/>
      <c r="O1158" s="122"/>
      <c r="P1158" s="104"/>
      <c r="Q1158" s="150"/>
      <c r="R1158" s="141"/>
      <c r="S1158" s="104"/>
      <c r="T1158" s="141"/>
      <c r="U1158" s="141"/>
      <c r="V1158" s="104"/>
      <c r="W1158" s="141"/>
      <c r="X1158" s="141"/>
      <c r="Y1158" s="102"/>
      <c r="Z1158" s="141"/>
      <c r="AA1158" s="141"/>
      <c r="AB1158" s="145"/>
      <c r="AC1158" s="140"/>
      <c r="AD1158" s="140"/>
      <c r="AE1158" s="145"/>
      <c r="AF1158" s="140"/>
      <c r="AG1158" s="140"/>
      <c r="BI1158" s="139"/>
      <c r="BJ1158" s="139"/>
      <c r="BK1158" s="146"/>
      <c r="BL1158" s="122"/>
      <c r="BM1158" s="141"/>
      <c r="BN1158" s="156"/>
      <c r="BO1158" s="139"/>
      <c r="BP1158" s="141"/>
      <c r="BQ1158" s="153"/>
      <c r="CS1158" s="147"/>
      <c r="CT1158" s="149"/>
      <c r="CU1158" s="139"/>
      <c r="CV1158" s="139"/>
      <c r="CY1158" s="145"/>
      <c r="CZ1158" s="140"/>
      <c r="DA1158" s="151"/>
      <c r="DB1158" s="164"/>
      <c r="DC1158" s="151"/>
      <c r="DZ1158" s="140"/>
      <c r="EA1158" s="139"/>
    </row>
    <row r="1159" spans="1:131" x14ac:dyDescent="0.3">
      <c r="A1159" s="145"/>
      <c r="B1159" s="145"/>
      <c r="C1159" s="181"/>
      <c r="D1159" s="145"/>
      <c r="E1159" s="145"/>
      <c r="F1159" s="145"/>
      <c r="G1159" s="98"/>
      <c r="H1159" s="104"/>
      <c r="I1159" s="145"/>
      <c r="J1159" s="98"/>
      <c r="K1159" s="98"/>
      <c r="L1159" s="145"/>
      <c r="M1159" s="145"/>
      <c r="N1159" s="145"/>
      <c r="O1159" s="122"/>
      <c r="P1159" s="104"/>
      <c r="Q1159" s="150"/>
      <c r="R1159" s="141"/>
      <c r="S1159" s="104"/>
      <c r="T1159" s="141"/>
      <c r="U1159" s="141"/>
      <c r="V1159" s="102"/>
      <c r="W1159" s="141"/>
      <c r="X1159" s="141"/>
      <c r="Y1159" s="102"/>
      <c r="Z1159" s="141"/>
      <c r="AA1159" s="141"/>
      <c r="AB1159" s="145"/>
      <c r="AC1159" s="140"/>
      <c r="AD1159" s="140"/>
      <c r="AE1159" s="145"/>
      <c r="AF1159" s="140"/>
      <c r="AG1159" s="140"/>
      <c r="BI1159" s="143"/>
      <c r="BJ1159" s="139"/>
      <c r="BK1159" s="143"/>
      <c r="BL1159" s="122"/>
      <c r="BM1159" s="141"/>
      <c r="BN1159" s="156"/>
      <c r="BO1159" s="139"/>
      <c r="BP1159" s="141"/>
      <c r="BQ1159" s="153"/>
      <c r="CS1159" s="147"/>
      <c r="CT1159" s="200"/>
      <c r="CU1159" s="139"/>
      <c r="CV1159" s="139"/>
      <c r="CY1159" s="145"/>
      <c r="CZ1159" s="140"/>
      <c r="DA1159" s="151"/>
      <c r="DB1159" s="164"/>
      <c r="DC1159" s="151"/>
      <c r="DZ1159" s="211"/>
      <c r="EA1159" s="139"/>
    </row>
    <row r="1160" spans="1:131" x14ac:dyDescent="0.3">
      <c r="A1160" s="145"/>
      <c r="B1160" s="145"/>
      <c r="C1160" s="181"/>
      <c r="D1160" s="145"/>
      <c r="E1160" s="145"/>
      <c r="F1160" s="145"/>
      <c r="G1160" s="98"/>
      <c r="H1160" s="104"/>
      <c r="I1160" s="145"/>
      <c r="J1160" s="98"/>
      <c r="K1160" s="98"/>
      <c r="L1160" s="145"/>
      <c r="M1160" s="145"/>
      <c r="N1160" s="145"/>
      <c r="O1160" s="122"/>
      <c r="P1160" s="104"/>
      <c r="Q1160" s="150"/>
      <c r="R1160" s="141"/>
      <c r="S1160" s="104"/>
      <c r="T1160" s="141"/>
      <c r="U1160" s="141"/>
      <c r="V1160" s="104"/>
      <c r="W1160" s="141"/>
      <c r="X1160" s="141"/>
      <c r="Y1160" s="102"/>
      <c r="Z1160" s="141"/>
      <c r="AA1160" s="141"/>
      <c r="AB1160" s="145"/>
      <c r="AC1160" s="140"/>
      <c r="AD1160" s="140"/>
      <c r="AE1160" s="145"/>
      <c r="AF1160" s="140"/>
      <c r="AG1160" s="140"/>
      <c r="BI1160" s="143"/>
      <c r="BJ1160" s="139"/>
      <c r="BK1160" s="143"/>
      <c r="BL1160" s="122"/>
      <c r="BM1160" s="141"/>
      <c r="BN1160" s="156"/>
      <c r="BO1160" s="139"/>
      <c r="BP1160" s="141"/>
      <c r="BQ1160" s="153"/>
      <c r="CS1160" s="147"/>
      <c r="CT1160" s="109"/>
      <c r="CU1160" s="139"/>
      <c r="CV1160" s="139"/>
      <c r="CY1160" s="145"/>
      <c r="CZ1160" s="140"/>
      <c r="DA1160" s="151"/>
      <c r="DB1160" s="164"/>
      <c r="DC1160" s="151"/>
      <c r="DZ1160" s="140"/>
      <c r="EA1160" s="139"/>
    </row>
    <row r="1161" spans="1:131" x14ac:dyDescent="0.3">
      <c r="A1161" s="145"/>
      <c r="B1161" s="145"/>
      <c r="C1161" s="181"/>
      <c r="D1161" s="145"/>
      <c r="E1161" s="145"/>
      <c r="F1161" s="144"/>
      <c r="G1161" s="98"/>
      <c r="H1161" s="104"/>
      <c r="I1161" s="145"/>
      <c r="J1161" s="98"/>
      <c r="K1161" s="98"/>
      <c r="L1161" s="145"/>
      <c r="M1161" s="145"/>
      <c r="N1161" s="145"/>
      <c r="O1161" s="122"/>
      <c r="P1161" s="104"/>
      <c r="Q1161" s="150"/>
      <c r="R1161" s="141"/>
      <c r="S1161" s="104"/>
      <c r="T1161" s="141"/>
      <c r="U1161" s="141"/>
      <c r="V1161" s="102"/>
      <c r="W1161" s="141"/>
      <c r="X1161" s="141"/>
      <c r="Y1161" s="102"/>
      <c r="Z1161" s="141"/>
      <c r="AA1161" s="141"/>
      <c r="AB1161" s="145"/>
      <c r="AC1161" s="140"/>
      <c r="AD1161" s="140"/>
      <c r="AE1161" s="145"/>
      <c r="AF1161" s="140"/>
      <c r="AG1161" s="140"/>
      <c r="BI1161" s="138"/>
      <c r="BJ1161" s="138"/>
      <c r="BK1161" s="138"/>
      <c r="BL1161" s="122"/>
      <c r="BM1161" s="141"/>
      <c r="BN1161" s="156"/>
      <c r="BO1161" s="139"/>
      <c r="BP1161" s="141"/>
      <c r="BQ1161" s="153"/>
      <c r="CS1161" s="133"/>
      <c r="CT1161" s="99"/>
      <c r="CU1161" s="139"/>
      <c r="CV1161" s="139"/>
      <c r="CY1161" s="143"/>
      <c r="CZ1161" s="143"/>
      <c r="DA1161" s="151"/>
      <c r="DB1161" s="164"/>
      <c r="DC1161" s="151"/>
      <c r="DZ1161" s="140"/>
      <c r="EA1161" s="160"/>
    </row>
    <row r="1162" spans="1:131" x14ac:dyDescent="0.3">
      <c r="A1162" s="145"/>
      <c r="B1162" s="145"/>
      <c r="C1162" s="181"/>
      <c r="D1162" s="145"/>
      <c r="E1162" s="145"/>
      <c r="F1162" s="122"/>
      <c r="G1162" s="98"/>
      <c r="H1162" s="104"/>
      <c r="I1162" s="145"/>
      <c r="J1162" s="98"/>
      <c r="K1162" s="98"/>
      <c r="L1162" s="145"/>
      <c r="M1162" s="145"/>
      <c r="N1162" s="145"/>
      <c r="O1162" s="122"/>
      <c r="P1162" s="104"/>
      <c r="Q1162" s="150"/>
      <c r="R1162" s="141"/>
      <c r="S1162" s="104"/>
      <c r="T1162" s="141"/>
      <c r="U1162" s="141"/>
      <c r="V1162" s="102"/>
      <c r="W1162" s="141"/>
      <c r="X1162" s="141"/>
      <c r="Y1162" s="102"/>
      <c r="Z1162" s="141"/>
      <c r="AA1162" s="141"/>
      <c r="AB1162" s="145"/>
      <c r="AC1162" s="140"/>
      <c r="AD1162" s="140"/>
      <c r="AE1162" s="145"/>
      <c r="AF1162" s="140"/>
      <c r="AG1162" s="140"/>
      <c r="BI1162" s="138"/>
      <c r="BJ1162" s="138"/>
      <c r="BK1162" s="138"/>
      <c r="BL1162" s="122"/>
      <c r="BM1162" s="141"/>
      <c r="BN1162" s="156"/>
      <c r="BO1162" s="139"/>
      <c r="BP1162" s="141"/>
      <c r="BQ1162" s="153"/>
      <c r="CS1162" s="159"/>
      <c r="CT1162" s="149"/>
      <c r="CU1162" s="139"/>
      <c r="CV1162" s="139"/>
      <c r="CY1162" s="145"/>
      <c r="CZ1162" s="140"/>
      <c r="DA1162" s="151"/>
      <c r="DB1162" s="164"/>
      <c r="DC1162" s="151"/>
      <c r="DZ1162" s="140"/>
      <c r="EA1162" s="178"/>
    </row>
    <row r="1163" spans="1:131" x14ac:dyDescent="0.3">
      <c r="A1163" s="145"/>
      <c r="B1163" s="145"/>
      <c r="C1163" s="181"/>
      <c r="D1163" s="145"/>
      <c r="E1163" s="145"/>
      <c r="F1163" s="145"/>
      <c r="G1163" s="98"/>
      <c r="H1163" s="104"/>
      <c r="I1163" s="145"/>
      <c r="J1163" s="98"/>
      <c r="K1163" s="98"/>
      <c r="L1163" s="145"/>
      <c r="M1163" s="145"/>
      <c r="N1163" s="145"/>
      <c r="O1163" s="122"/>
      <c r="P1163" s="104"/>
      <c r="Q1163" s="150"/>
      <c r="R1163" s="141"/>
      <c r="S1163" s="104"/>
      <c r="T1163" s="141"/>
      <c r="U1163" s="141"/>
      <c r="V1163" s="102"/>
      <c r="W1163" s="141"/>
      <c r="X1163" s="141"/>
      <c r="Y1163" s="102"/>
      <c r="Z1163" s="141"/>
      <c r="AA1163" s="141"/>
      <c r="AB1163" s="145"/>
      <c r="AC1163" s="140"/>
      <c r="AD1163" s="140"/>
      <c r="AE1163" s="145"/>
      <c r="AF1163" s="140"/>
      <c r="AG1163" s="140"/>
      <c r="BI1163" s="143"/>
      <c r="BJ1163" s="139"/>
      <c r="BK1163" s="143"/>
      <c r="BL1163" s="122"/>
      <c r="BM1163" s="141"/>
      <c r="BN1163" s="156"/>
      <c r="BO1163" s="139"/>
      <c r="BP1163" s="141"/>
      <c r="BQ1163" s="153"/>
      <c r="CS1163" s="147"/>
      <c r="CT1163" s="148"/>
      <c r="CU1163" s="139"/>
      <c r="CV1163" s="139"/>
      <c r="CY1163" s="143"/>
      <c r="CZ1163" s="143"/>
      <c r="DA1163" s="151"/>
      <c r="DB1163" s="164"/>
      <c r="DC1163" s="151"/>
      <c r="DZ1163" s="211"/>
      <c r="EA1163" s="160"/>
    </row>
    <row r="1164" spans="1:131" x14ac:dyDescent="0.3">
      <c r="A1164" s="201"/>
      <c r="B1164" s="145"/>
      <c r="C1164" s="192"/>
      <c r="D1164" s="201"/>
      <c r="E1164" s="192"/>
      <c r="F1164" s="192"/>
      <c r="G1164" s="192"/>
      <c r="H1164" s="204"/>
      <c r="I1164" s="192"/>
      <c r="J1164" s="192"/>
      <c r="K1164" s="192"/>
      <c r="L1164" s="192"/>
      <c r="M1164" s="192"/>
      <c r="N1164" s="192"/>
      <c r="O1164" s="140"/>
      <c r="P1164" s="145"/>
      <c r="Q1164" s="140"/>
      <c r="R1164" s="140"/>
      <c r="S1164" s="145"/>
      <c r="T1164" s="140"/>
      <c r="U1164" s="140"/>
      <c r="V1164" s="145"/>
      <c r="W1164" s="140"/>
      <c r="X1164" s="140"/>
      <c r="Y1164" s="145"/>
      <c r="Z1164" s="140"/>
      <c r="AA1164" s="140"/>
      <c r="AB1164" s="145"/>
      <c r="AC1164" s="140"/>
      <c r="AD1164" s="140"/>
      <c r="AE1164" s="145"/>
      <c r="AF1164" s="140"/>
      <c r="AG1164" s="140"/>
      <c r="BI1164" s="140"/>
      <c r="BJ1164" s="140"/>
      <c r="BK1164" s="140"/>
      <c r="BL1164" s="165"/>
      <c r="BM1164" s="165"/>
      <c r="BN1164" s="165"/>
      <c r="BO1164" s="165"/>
      <c r="BP1164" s="165"/>
      <c r="BQ1164" s="165"/>
      <c r="CS1164" s="133"/>
      <c r="CT1164" s="140"/>
      <c r="CU1164" s="165"/>
      <c r="CV1164" s="165"/>
      <c r="CY1164" s="140"/>
      <c r="CZ1164" s="140"/>
      <c r="DA1164" s="151"/>
      <c r="DB1164" s="164"/>
      <c r="DC1164" s="151"/>
      <c r="DZ1164" s="206"/>
      <c r="EA1164" s="107"/>
    </row>
    <row r="1165" spans="1:131" x14ac:dyDescent="0.3">
      <c r="A1165" s="201"/>
      <c r="B1165" s="145"/>
      <c r="C1165" s="192"/>
      <c r="D1165" s="201"/>
      <c r="E1165" s="192"/>
      <c r="F1165" s="192"/>
      <c r="G1165" s="192"/>
      <c r="H1165" s="204"/>
      <c r="I1165" s="192"/>
      <c r="J1165" s="192"/>
      <c r="K1165" s="192"/>
      <c r="L1165" s="192"/>
      <c r="M1165" s="192"/>
      <c r="N1165" s="192"/>
      <c r="O1165" s="140"/>
      <c r="P1165" s="145"/>
      <c r="Q1165" s="140"/>
      <c r="R1165" s="140"/>
      <c r="S1165" s="145"/>
      <c r="T1165" s="140"/>
      <c r="U1165" s="140"/>
      <c r="V1165" s="145"/>
      <c r="W1165" s="140"/>
      <c r="X1165" s="140"/>
      <c r="Y1165" s="145"/>
      <c r="Z1165" s="140"/>
      <c r="AA1165" s="140"/>
      <c r="AB1165" s="145"/>
      <c r="AC1165" s="140"/>
      <c r="AD1165" s="140"/>
      <c r="AE1165" s="145"/>
      <c r="AF1165" s="140"/>
      <c r="AG1165" s="140"/>
      <c r="BI1165" s="140"/>
      <c r="BJ1165" s="140"/>
      <c r="BK1165" s="140"/>
      <c r="BL1165" s="140"/>
      <c r="BM1165" s="140"/>
      <c r="BN1165" s="140"/>
      <c r="BO1165" s="140"/>
      <c r="BP1165" s="140"/>
      <c r="BQ1165" s="140"/>
      <c r="CS1165" s="133"/>
      <c r="CT1165" s="140"/>
      <c r="CU1165" s="140"/>
      <c r="CV1165" s="140"/>
      <c r="CY1165" s="140"/>
      <c r="CZ1165" s="140"/>
      <c r="DA1165" s="151"/>
      <c r="DB1165" s="164"/>
      <c r="DC1165" s="151"/>
      <c r="DZ1165" s="206"/>
      <c r="EA1165" s="107"/>
    </row>
    <row r="1166" spans="1:131" x14ac:dyDescent="0.3">
      <c r="A1166" s="201"/>
      <c r="B1166" s="145"/>
      <c r="C1166" s="192"/>
      <c r="D1166" s="201"/>
      <c r="E1166" s="192"/>
      <c r="F1166" s="192"/>
      <c r="G1166" s="192"/>
      <c r="H1166" s="204"/>
      <c r="I1166" s="192"/>
      <c r="J1166" s="192"/>
      <c r="K1166" s="192"/>
      <c r="L1166" s="192"/>
      <c r="M1166" s="192"/>
      <c r="N1166" s="192"/>
      <c r="O1166" s="140"/>
      <c r="P1166" s="145"/>
      <c r="Q1166" s="140"/>
      <c r="R1166" s="140"/>
      <c r="S1166" s="145"/>
      <c r="T1166" s="140"/>
      <c r="U1166" s="140"/>
      <c r="V1166" s="145"/>
      <c r="W1166" s="140"/>
      <c r="X1166" s="140"/>
      <c r="Y1166" s="145"/>
      <c r="Z1166" s="140"/>
      <c r="AA1166" s="140"/>
      <c r="AB1166" s="145"/>
      <c r="AC1166" s="140"/>
      <c r="AD1166" s="140"/>
      <c r="AE1166" s="145"/>
      <c r="AF1166" s="140"/>
      <c r="AG1166" s="140"/>
      <c r="BI1166" s="140"/>
      <c r="BJ1166" s="140"/>
      <c r="BK1166" s="140"/>
      <c r="BL1166" s="140"/>
      <c r="BM1166" s="140"/>
      <c r="BN1166" s="140"/>
      <c r="BO1166" s="140"/>
      <c r="BP1166" s="140"/>
      <c r="BQ1166" s="140"/>
      <c r="CS1166" s="133"/>
      <c r="CT1166" s="140"/>
      <c r="CU1166" s="140"/>
      <c r="CV1166" s="140"/>
      <c r="CY1166" s="140"/>
      <c r="CZ1166" s="140"/>
      <c r="DA1166" s="151"/>
      <c r="DB1166" s="164"/>
      <c r="DC1166" s="151"/>
      <c r="DZ1166" s="206"/>
      <c r="EA1166" s="107"/>
    </row>
    <row r="1167" spans="1:131" x14ac:dyDescent="0.3">
      <c r="A1167" s="201"/>
      <c r="B1167" s="145"/>
      <c r="C1167" s="192"/>
      <c r="D1167" s="201"/>
      <c r="E1167" s="192"/>
      <c r="F1167" s="192"/>
      <c r="G1167" s="192"/>
      <c r="H1167" s="204"/>
      <c r="I1167" s="192"/>
      <c r="J1167" s="192"/>
      <c r="K1167" s="192"/>
      <c r="L1167" s="192"/>
      <c r="M1167" s="192"/>
      <c r="N1167" s="192"/>
      <c r="O1167" s="140"/>
      <c r="P1167" s="145"/>
      <c r="Q1167" s="140"/>
      <c r="R1167" s="140"/>
      <c r="S1167" s="145"/>
      <c r="T1167" s="140"/>
      <c r="U1167" s="140"/>
      <c r="V1167" s="145"/>
      <c r="W1167" s="140"/>
      <c r="X1167" s="140"/>
      <c r="Y1167" s="145"/>
      <c r="Z1167" s="140"/>
      <c r="AA1167" s="140"/>
      <c r="AB1167" s="145"/>
      <c r="AC1167" s="140"/>
      <c r="AD1167" s="140"/>
      <c r="AE1167" s="145"/>
      <c r="AF1167" s="140"/>
      <c r="AG1167" s="140"/>
      <c r="BI1167" s="140"/>
      <c r="BJ1167" s="140"/>
      <c r="BK1167" s="140"/>
      <c r="BL1167" s="140"/>
      <c r="BM1167" s="140"/>
      <c r="BN1167" s="140"/>
      <c r="BO1167" s="140"/>
      <c r="BP1167" s="140"/>
      <c r="BQ1167" s="140"/>
      <c r="CS1167" s="133"/>
      <c r="CT1167" s="140"/>
      <c r="CU1167" s="140"/>
      <c r="CV1167" s="140"/>
      <c r="CY1167" s="140"/>
      <c r="CZ1167" s="140"/>
      <c r="DA1167" s="151"/>
      <c r="DB1167" s="164"/>
      <c r="DC1167" s="151"/>
      <c r="DZ1167" s="206"/>
      <c r="EA1167" s="107"/>
    </row>
    <row r="1168" spans="1:131" x14ac:dyDescent="0.3">
      <c r="A1168" s="201"/>
      <c r="B1168" s="145"/>
      <c r="C1168" s="192"/>
      <c r="D1168" s="201"/>
      <c r="E1168" s="192"/>
      <c r="F1168" s="192"/>
      <c r="G1168" s="192"/>
      <c r="H1168" s="204"/>
      <c r="I1168" s="192"/>
      <c r="J1168" s="192"/>
      <c r="K1168" s="192"/>
      <c r="L1168" s="192"/>
      <c r="M1168" s="192"/>
      <c r="N1168" s="192"/>
      <c r="O1168" s="140"/>
      <c r="P1168" s="145"/>
      <c r="Q1168" s="140"/>
      <c r="R1168" s="140"/>
      <c r="S1168" s="145"/>
      <c r="T1168" s="140"/>
      <c r="U1168" s="140"/>
      <c r="V1168" s="145"/>
      <c r="W1168" s="140"/>
      <c r="X1168" s="140"/>
      <c r="Y1168" s="145"/>
      <c r="Z1168" s="140"/>
      <c r="AA1168" s="140"/>
      <c r="AB1168" s="145"/>
      <c r="AC1168" s="140"/>
      <c r="AD1168" s="140"/>
      <c r="AE1168" s="145"/>
      <c r="AF1168" s="140"/>
      <c r="AG1168" s="140"/>
      <c r="BI1168" s="140"/>
      <c r="BJ1168" s="140"/>
      <c r="BK1168" s="140"/>
      <c r="BL1168" s="140"/>
      <c r="BM1168" s="140"/>
      <c r="BN1168" s="140"/>
      <c r="BO1168" s="140"/>
      <c r="BP1168" s="140"/>
      <c r="BQ1168" s="140"/>
      <c r="CS1168" s="133"/>
      <c r="CT1168" s="140"/>
      <c r="CU1168" s="140"/>
      <c r="CV1168" s="140"/>
      <c r="CY1168" s="140"/>
      <c r="CZ1168" s="140"/>
      <c r="DA1168" s="151"/>
      <c r="DB1168" s="164"/>
      <c r="DC1168" s="151"/>
      <c r="DZ1168" s="206"/>
      <c r="EA1168" s="107"/>
    </row>
    <row r="1169" spans="1:131" x14ac:dyDescent="0.3">
      <c r="A1169" s="201"/>
      <c r="B1169" s="145"/>
      <c r="C1169" s="192"/>
      <c r="D1169" s="201"/>
      <c r="E1169" s="192"/>
      <c r="F1169" s="192"/>
      <c r="G1169" s="192"/>
      <c r="H1169" s="204"/>
      <c r="I1169" s="192"/>
      <c r="J1169" s="192"/>
      <c r="K1169" s="192"/>
      <c r="L1169" s="192"/>
      <c r="M1169" s="192"/>
      <c r="N1169" s="192"/>
      <c r="O1169" s="140"/>
      <c r="P1169" s="145"/>
      <c r="Q1169" s="140"/>
      <c r="R1169" s="140"/>
      <c r="S1169" s="145"/>
      <c r="T1169" s="140"/>
      <c r="U1169" s="140"/>
      <c r="V1169" s="145"/>
      <c r="W1169" s="140"/>
      <c r="X1169" s="140"/>
      <c r="Y1169" s="145"/>
      <c r="Z1169" s="140"/>
      <c r="AA1169" s="140"/>
      <c r="AB1169" s="145"/>
      <c r="AC1169" s="140"/>
      <c r="AD1169" s="140"/>
      <c r="AE1169" s="145"/>
      <c r="AF1169" s="140"/>
      <c r="AG1169" s="140"/>
      <c r="BI1169" s="140"/>
      <c r="BJ1169" s="140"/>
      <c r="BK1169" s="140"/>
      <c r="BL1169" s="140"/>
      <c r="BM1169" s="140"/>
      <c r="BN1169" s="140"/>
      <c r="BO1169" s="140"/>
      <c r="BP1169" s="140"/>
      <c r="BQ1169" s="140"/>
      <c r="CS1169" s="133"/>
      <c r="CT1169" s="140"/>
      <c r="CU1169" s="140"/>
      <c r="CV1169" s="140"/>
      <c r="CY1169" s="140"/>
      <c r="CZ1169" s="140"/>
      <c r="DA1169" s="151"/>
      <c r="DB1169" s="164"/>
      <c r="DC1169" s="151"/>
      <c r="DZ1169" s="206"/>
      <c r="EA1169" s="107"/>
    </row>
    <row r="1170" spans="1:131" x14ac:dyDescent="0.3">
      <c r="A1170" s="201"/>
      <c r="B1170" s="145"/>
      <c r="C1170" s="192"/>
      <c r="D1170" s="201"/>
      <c r="E1170" s="192"/>
      <c r="F1170" s="192"/>
      <c r="G1170" s="192"/>
      <c r="H1170" s="204"/>
      <c r="I1170" s="192"/>
      <c r="J1170" s="192"/>
      <c r="K1170" s="192"/>
      <c r="L1170" s="192"/>
      <c r="M1170" s="192"/>
      <c r="N1170" s="192"/>
      <c r="O1170" s="140"/>
      <c r="P1170" s="145"/>
      <c r="Q1170" s="140"/>
      <c r="R1170" s="140"/>
      <c r="S1170" s="145"/>
      <c r="T1170" s="140"/>
      <c r="U1170" s="140"/>
      <c r="V1170" s="145"/>
      <c r="W1170" s="140"/>
      <c r="X1170" s="140"/>
      <c r="Y1170" s="145"/>
      <c r="Z1170" s="140"/>
      <c r="AA1170" s="140"/>
      <c r="AB1170" s="145"/>
      <c r="AC1170" s="140"/>
      <c r="AD1170" s="140"/>
      <c r="AE1170" s="145"/>
      <c r="AF1170" s="140"/>
      <c r="AG1170" s="140"/>
      <c r="BI1170" s="140"/>
      <c r="BJ1170" s="140"/>
      <c r="BK1170" s="140"/>
      <c r="BL1170" s="140"/>
      <c r="BM1170" s="140"/>
      <c r="BN1170" s="140"/>
      <c r="BO1170" s="140"/>
      <c r="BP1170" s="140"/>
      <c r="BQ1170" s="140"/>
      <c r="CS1170" s="133"/>
      <c r="CT1170" s="140"/>
      <c r="CU1170" s="140"/>
      <c r="CV1170" s="140"/>
      <c r="CY1170" s="140"/>
      <c r="CZ1170" s="140"/>
      <c r="DA1170" s="151"/>
      <c r="DB1170" s="164"/>
      <c r="DC1170" s="151"/>
      <c r="DZ1170" s="206"/>
      <c r="EA1170" s="107"/>
    </row>
    <row r="1171" spans="1:131" x14ac:dyDescent="0.3">
      <c r="A1171" s="201"/>
      <c r="B1171" s="145"/>
      <c r="C1171" s="192"/>
      <c r="D1171" s="201"/>
      <c r="E1171" s="192"/>
      <c r="F1171" s="192"/>
      <c r="G1171" s="192"/>
      <c r="H1171" s="204"/>
      <c r="I1171" s="192"/>
      <c r="J1171" s="192"/>
      <c r="K1171" s="192"/>
      <c r="L1171" s="192"/>
      <c r="M1171" s="192"/>
      <c r="N1171" s="192"/>
      <c r="O1171" s="140"/>
      <c r="P1171" s="145"/>
      <c r="Q1171" s="140"/>
      <c r="R1171" s="140"/>
      <c r="S1171" s="145"/>
      <c r="T1171" s="140"/>
      <c r="U1171" s="140"/>
      <c r="V1171" s="145"/>
      <c r="W1171" s="140"/>
      <c r="X1171" s="140"/>
      <c r="Y1171" s="145"/>
      <c r="Z1171" s="140"/>
      <c r="AA1171" s="140"/>
      <c r="AB1171" s="145"/>
      <c r="AC1171" s="140"/>
      <c r="AD1171" s="140"/>
      <c r="AE1171" s="145"/>
      <c r="AF1171" s="140"/>
      <c r="AG1171" s="140"/>
      <c r="BI1171" s="140"/>
      <c r="BJ1171" s="140"/>
      <c r="BK1171" s="140"/>
      <c r="BL1171" s="140"/>
      <c r="BM1171" s="140"/>
      <c r="BN1171" s="140"/>
      <c r="BO1171" s="140"/>
      <c r="BP1171" s="140"/>
      <c r="BQ1171" s="140"/>
      <c r="CS1171" s="133"/>
      <c r="CT1171" s="140"/>
      <c r="CU1171" s="140"/>
      <c r="CV1171" s="140"/>
      <c r="CY1171" s="140"/>
      <c r="CZ1171" s="140"/>
      <c r="DA1171" s="151"/>
      <c r="DB1171" s="164"/>
      <c r="DC1171" s="151"/>
      <c r="DZ1171" s="206"/>
      <c r="EA1171" s="107"/>
    </row>
    <row r="1172" spans="1:131" x14ac:dyDescent="0.3">
      <c r="A1172" s="201"/>
      <c r="B1172" s="145"/>
      <c r="C1172" s="192"/>
      <c r="D1172" s="201"/>
      <c r="E1172" s="192"/>
      <c r="F1172" s="192"/>
      <c r="G1172" s="192"/>
      <c r="H1172" s="204"/>
      <c r="I1172" s="192"/>
      <c r="J1172" s="192"/>
      <c r="K1172" s="192"/>
      <c r="L1172" s="192"/>
      <c r="M1172" s="192"/>
      <c r="N1172" s="192"/>
      <c r="O1172" s="140"/>
      <c r="P1172" s="145"/>
      <c r="Q1172" s="140"/>
      <c r="R1172" s="140"/>
      <c r="S1172" s="145"/>
      <c r="T1172" s="140"/>
      <c r="U1172" s="140"/>
      <c r="V1172" s="145"/>
      <c r="W1172" s="140"/>
      <c r="X1172" s="140"/>
      <c r="Y1172" s="145"/>
      <c r="Z1172" s="140"/>
      <c r="AA1172" s="140"/>
      <c r="AB1172" s="145"/>
      <c r="AC1172" s="140"/>
      <c r="AD1172" s="140"/>
      <c r="AE1172" s="145"/>
      <c r="AF1172" s="140"/>
      <c r="AG1172" s="140"/>
      <c r="BI1172" s="140"/>
      <c r="BJ1172" s="140"/>
      <c r="BK1172" s="140"/>
      <c r="BL1172" s="140"/>
      <c r="BM1172" s="140"/>
      <c r="BN1172" s="140"/>
      <c r="BO1172" s="140"/>
      <c r="BP1172" s="140"/>
      <c r="BQ1172" s="140"/>
      <c r="CS1172" s="133"/>
      <c r="CT1172" s="140"/>
      <c r="CU1172" s="140"/>
      <c r="CV1172" s="140"/>
      <c r="CY1172" s="140"/>
      <c r="CZ1172" s="140"/>
      <c r="DA1172" s="151"/>
      <c r="DB1172" s="164"/>
      <c r="DC1172" s="151"/>
      <c r="DZ1172" s="206"/>
      <c r="EA1172" s="107"/>
    </row>
    <row r="1173" spans="1:131" x14ac:dyDescent="0.3">
      <c r="A1173" s="201"/>
      <c r="B1173" s="192"/>
      <c r="C1173" s="192"/>
      <c r="D1173" s="201"/>
      <c r="E1173" s="192"/>
      <c r="F1173" s="192"/>
      <c r="G1173" s="192"/>
      <c r="H1173" s="204"/>
      <c r="I1173" s="192"/>
      <c r="J1173" s="192"/>
      <c r="K1173" s="192"/>
      <c r="L1173" s="192"/>
      <c r="M1173" s="192"/>
      <c r="N1173" s="192"/>
      <c r="O1173" s="140"/>
      <c r="P1173" s="145"/>
      <c r="Q1173" s="140"/>
      <c r="R1173" s="140"/>
      <c r="S1173" s="145"/>
      <c r="T1173" s="140"/>
      <c r="U1173" s="140"/>
      <c r="V1173" s="145"/>
      <c r="W1173" s="140"/>
      <c r="X1173" s="140"/>
      <c r="Y1173" s="145"/>
      <c r="Z1173" s="140"/>
      <c r="AA1173" s="140"/>
      <c r="AB1173" s="145"/>
      <c r="AC1173" s="140"/>
      <c r="AD1173" s="140"/>
      <c r="AE1173" s="145"/>
      <c r="AF1173" s="140"/>
      <c r="AG1173" s="140"/>
      <c r="BI1173" s="140"/>
      <c r="BJ1173" s="140"/>
      <c r="BK1173" s="140"/>
      <c r="BL1173" s="140"/>
      <c r="BM1173" s="140"/>
      <c r="BN1173" s="140"/>
      <c r="BO1173" s="140"/>
      <c r="BP1173" s="140"/>
      <c r="BQ1173" s="140"/>
      <c r="CS1173" s="133"/>
      <c r="CT1173" s="140"/>
      <c r="CU1173" s="140"/>
      <c r="CV1173" s="140"/>
      <c r="CY1173" s="140"/>
      <c r="CZ1173" s="140"/>
      <c r="DA1173" s="151"/>
      <c r="DB1173" s="164"/>
      <c r="DC1173" s="151"/>
      <c r="DZ1173" s="206"/>
      <c r="EA1173" s="107"/>
    </row>
    <row r="1174" spans="1:131" x14ac:dyDescent="0.3">
      <c r="A1174" s="145"/>
      <c r="B1174" s="145"/>
      <c r="C1174" s="181"/>
      <c r="D1174" s="145"/>
      <c r="E1174" s="145"/>
      <c r="F1174" s="145"/>
      <c r="G1174" s="98"/>
      <c r="H1174" s="104"/>
      <c r="I1174" s="145"/>
      <c r="J1174" s="98"/>
      <c r="K1174" s="98"/>
      <c r="L1174" s="145"/>
      <c r="M1174" s="145"/>
      <c r="N1174" s="145"/>
      <c r="O1174" s="122"/>
      <c r="P1174" s="104"/>
      <c r="Q1174" s="150"/>
      <c r="R1174" s="141"/>
      <c r="S1174" s="104"/>
      <c r="T1174" s="141"/>
      <c r="U1174" s="141"/>
      <c r="V1174" s="104"/>
      <c r="W1174" s="141"/>
      <c r="X1174" s="141"/>
      <c r="Y1174" s="102"/>
      <c r="Z1174" s="141"/>
      <c r="AA1174" s="141"/>
      <c r="AB1174" s="145"/>
      <c r="AC1174" s="140"/>
      <c r="AD1174" s="140"/>
      <c r="AE1174" s="145"/>
      <c r="AF1174" s="140"/>
      <c r="AG1174" s="140"/>
      <c r="BI1174" s="138"/>
      <c r="BJ1174" s="138"/>
      <c r="BK1174" s="138"/>
      <c r="BL1174" s="122"/>
      <c r="BM1174" s="141"/>
      <c r="BN1174" s="156"/>
      <c r="BO1174" s="139"/>
      <c r="BP1174" s="141"/>
      <c r="BQ1174" s="153"/>
      <c r="CS1174" s="147"/>
      <c r="CT1174" s="149"/>
      <c r="CU1174" s="139"/>
      <c r="CV1174" s="139"/>
      <c r="CY1174" s="143"/>
      <c r="CZ1174" s="143"/>
      <c r="DA1174" s="151"/>
      <c r="DB1174" s="164"/>
      <c r="DC1174" s="151"/>
      <c r="DZ1174" s="140"/>
      <c r="EA1174" s="107"/>
    </row>
    <row r="1175" spans="1:131" x14ac:dyDescent="0.3">
      <c r="A1175" s="145"/>
      <c r="B1175" s="145"/>
      <c r="C1175" s="181"/>
      <c r="D1175" s="145"/>
      <c r="E1175" s="145"/>
      <c r="F1175" s="145"/>
      <c r="G1175" s="98"/>
      <c r="H1175" s="104"/>
      <c r="I1175" s="145"/>
      <c r="J1175" s="98"/>
      <c r="K1175" s="98"/>
      <c r="L1175" s="145"/>
      <c r="M1175" s="145"/>
      <c r="N1175" s="145"/>
      <c r="O1175" s="122"/>
      <c r="P1175" s="104"/>
      <c r="Q1175" s="150"/>
      <c r="R1175" s="141"/>
      <c r="S1175" s="104"/>
      <c r="T1175" s="141"/>
      <c r="U1175" s="141"/>
      <c r="V1175" s="104"/>
      <c r="W1175" s="141"/>
      <c r="X1175" s="141"/>
      <c r="Y1175" s="102"/>
      <c r="Z1175" s="141"/>
      <c r="AA1175" s="141"/>
      <c r="AB1175" s="145"/>
      <c r="AC1175" s="140"/>
      <c r="AD1175" s="140"/>
      <c r="AE1175" s="145"/>
      <c r="AF1175" s="140"/>
      <c r="AG1175" s="140"/>
      <c r="BI1175" s="143"/>
      <c r="BJ1175" s="139"/>
      <c r="BK1175" s="143"/>
      <c r="BL1175" s="122"/>
      <c r="BM1175" s="141"/>
      <c r="BN1175" s="156"/>
      <c r="BO1175" s="139"/>
      <c r="BP1175" s="141"/>
      <c r="BQ1175" s="153"/>
      <c r="CS1175" s="147"/>
      <c r="CT1175" s="148"/>
      <c r="CU1175" s="139"/>
      <c r="CV1175" s="139"/>
      <c r="CY1175" s="143"/>
      <c r="CZ1175" s="143"/>
      <c r="DA1175" s="151"/>
      <c r="DB1175" s="164"/>
      <c r="DC1175" s="151"/>
      <c r="DZ1175" s="140"/>
      <c r="EA1175" s="107"/>
    </row>
    <row r="1176" spans="1:131" ht="14.4" x14ac:dyDescent="0.3">
      <c r="A1176" s="228"/>
      <c r="B1176" s="145"/>
      <c r="C1176" s="181"/>
      <c r="D1176" s="107"/>
      <c r="E1176" s="145"/>
      <c r="F1176" s="145"/>
      <c r="G1176" s="98"/>
      <c r="H1176" s="104"/>
      <c r="I1176" s="145"/>
      <c r="J1176" s="98"/>
      <c r="K1176" s="98"/>
      <c r="L1176" s="145"/>
      <c r="M1176" s="145"/>
      <c r="N1176" s="145"/>
      <c r="O1176" s="122"/>
      <c r="P1176" s="104"/>
      <c r="Q1176" s="150"/>
      <c r="R1176" s="141"/>
      <c r="S1176" s="102"/>
      <c r="T1176" s="141"/>
      <c r="U1176" s="141"/>
      <c r="V1176" s="104"/>
      <c r="W1176" s="141"/>
      <c r="X1176" s="141"/>
      <c r="Y1176" s="102"/>
      <c r="Z1176" s="141"/>
      <c r="AA1176" s="141"/>
      <c r="AB1176" s="145"/>
      <c r="AC1176" s="140"/>
      <c r="AD1176" s="140"/>
      <c r="AE1176" s="145"/>
      <c r="AF1176" s="140"/>
      <c r="AG1176" s="140"/>
      <c r="BI1176" s="145"/>
      <c r="BJ1176" s="107"/>
      <c r="BK1176" s="139"/>
      <c r="BL1176" s="122"/>
      <c r="BM1176" s="141"/>
      <c r="BN1176" s="156"/>
      <c r="BO1176" s="139"/>
      <c r="BP1176" s="141"/>
      <c r="BQ1176" s="153"/>
      <c r="CS1176" s="147"/>
      <c r="CT1176" s="149"/>
      <c r="CU1176" s="139"/>
      <c r="CV1176" s="139"/>
      <c r="CY1176" s="217"/>
      <c r="CZ1176" s="217"/>
      <c r="DA1176" s="151"/>
      <c r="DB1176" s="164"/>
      <c r="DC1176" s="151"/>
      <c r="DZ1176" s="140"/>
      <c r="EA1176" s="107"/>
    </row>
    <row r="1177" spans="1:131" ht="14.4" x14ac:dyDescent="0.3">
      <c r="A1177" s="228"/>
      <c r="B1177" s="145"/>
      <c r="C1177" s="181"/>
      <c r="D1177" s="107"/>
      <c r="E1177" s="145"/>
      <c r="F1177" s="145"/>
      <c r="G1177" s="98"/>
      <c r="H1177" s="104"/>
      <c r="I1177" s="145"/>
      <c r="J1177" s="98"/>
      <c r="K1177" s="98"/>
      <c r="L1177" s="145"/>
      <c r="M1177" s="145"/>
      <c r="N1177" s="145"/>
      <c r="O1177" s="122"/>
      <c r="P1177" s="104"/>
      <c r="Q1177" s="150"/>
      <c r="R1177" s="141"/>
      <c r="S1177" s="104"/>
      <c r="T1177" s="141"/>
      <c r="U1177" s="141"/>
      <c r="V1177" s="102"/>
      <c r="W1177" s="141"/>
      <c r="X1177" s="141"/>
      <c r="Y1177" s="102"/>
      <c r="Z1177" s="141"/>
      <c r="AA1177" s="141"/>
      <c r="AB1177" s="145"/>
      <c r="AC1177" s="140"/>
      <c r="AD1177" s="140"/>
      <c r="AE1177" s="145"/>
      <c r="AF1177" s="140"/>
      <c r="AG1177" s="140"/>
      <c r="BI1177" s="138"/>
      <c r="BJ1177" s="139"/>
      <c r="BK1177" s="138"/>
      <c r="BL1177" s="122"/>
      <c r="BM1177" s="141"/>
      <c r="BN1177" s="156"/>
      <c r="BO1177" s="139"/>
      <c r="BP1177" s="141"/>
      <c r="BQ1177" s="153"/>
      <c r="CS1177" s="147"/>
      <c r="CT1177" s="149"/>
      <c r="CU1177" s="139"/>
      <c r="CV1177" s="139"/>
      <c r="CY1177" s="145"/>
      <c r="CZ1177" s="140"/>
      <c r="DA1177" s="151"/>
      <c r="DB1177" s="164"/>
      <c r="DC1177" s="151"/>
      <c r="DZ1177" s="140"/>
      <c r="EA1177" s="107"/>
    </row>
    <row r="1178" spans="1:131" x14ac:dyDescent="0.3">
      <c r="A1178" s="145"/>
      <c r="B1178" s="145"/>
      <c r="C1178" s="183"/>
      <c r="D1178" s="107"/>
      <c r="E1178" s="145"/>
      <c r="F1178" s="145"/>
      <c r="G1178" s="98"/>
      <c r="H1178" s="104"/>
      <c r="I1178" s="145"/>
      <c r="J1178" s="98"/>
      <c r="K1178" s="98"/>
      <c r="L1178" s="145"/>
      <c r="M1178" s="145"/>
      <c r="N1178" s="145"/>
      <c r="O1178" s="122"/>
      <c r="P1178" s="104"/>
      <c r="Q1178" s="150"/>
      <c r="R1178" s="141"/>
      <c r="S1178" s="104"/>
      <c r="T1178" s="141"/>
      <c r="U1178" s="141"/>
      <c r="V1178" s="104"/>
      <c r="W1178" s="141"/>
      <c r="X1178" s="141"/>
      <c r="Y1178" s="102"/>
      <c r="Z1178" s="141"/>
      <c r="AA1178" s="141"/>
      <c r="AB1178" s="145"/>
      <c r="AC1178" s="140"/>
      <c r="AD1178" s="140"/>
      <c r="AE1178" s="145"/>
      <c r="AF1178" s="140"/>
      <c r="AG1178" s="140"/>
      <c r="BI1178" s="139"/>
      <c r="BJ1178" s="140"/>
      <c r="BK1178" s="139"/>
      <c r="BL1178" s="122"/>
      <c r="BM1178" s="141"/>
      <c r="BN1178" s="156"/>
      <c r="BO1178" s="139"/>
      <c r="BP1178" s="141"/>
      <c r="BQ1178" s="153"/>
      <c r="CS1178" s="147"/>
      <c r="CT1178" s="149"/>
      <c r="CU1178" s="139"/>
      <c r="CV1178" s="139"/>
      <c r="CY1178" s="145"/>
      <c r="CZ1178" s="140"/>
      <c r="DA1178" s="151"/>
      <c r="DB1178" s="164"/>
      <c r="DC1178" s="151"/>
      <c r="DZ1178" s="140"/>
      <c r="EA1178" s="107"/>
    </row>
    <row r="1179" spans="1:131" ht="14.4" x14ac:dyDescent="0.3">
      <c r="A1179" s="228"/>
      <c r="B1179" s="145"/>
      <c r="C1179" s="183"/>
      <c r="D1179" s="145"/>
      <c r="E1179" s="145"/>
      <c r="F1179" s="145"/>
      <c r="G1179" s="98"/>
      <c r="H1179" s="104"/>
      <c r="I1179" s="145"/>
      <c r="J1179" s="98"/>
      <c r="K1179" s="98"/>
      <c r="L1179" s="145"/>
      <c r="M1179" s="145"/>
      <c r="N1179" s="145"/>
      <c r="O1179" s="122"/>
      <c r="P1179" s="104"/>
      <c r="Q1179" s="150"/>
      <c r="R1179" s="141"/>
      <c r="S1179" s="104"/>
      <c r="T1179" s="141"/>
      <c r="U1179" s="141"/>
      <c r="V1179" s="104"/>
      <c r="W1179" s="141"/>
      <c r="X1179" s="141"/>
      <c r="Y1179" s="102"/>
      <c r="Z1179" s="141"/>
      <c r="AA1179" s="141"/>
      <c r="AB1179" s="145"/>
      <c r="AC1179" s="140"/>
      <c r="AD1179" s="140"/>
      <c r="AE1179" s="145"/>
      <c r="AF1179" s="140"/>
      <c r="AG1179" s="140"/>
      <c r="BI1179" s="139"/>
      <c r="BJ1179" s="144"/>
      <c r="BK1179" s="139"/>
      <c r="BL1179" s="122"/>
      <c r="BM1179" s="141"/>
      <c r="BN1179" s="156"/>
      <c r="BO1179" s="139"/>
      <c r="BP1179" s="141"/>
      <c r="BQ1179" s="153"/>
      <c r="CS1179" s="147"/>
      <c r="CT1179" s="149"/>
      <c r="CU1179" s="139"/>
      <c r="CV1179" s="139"/>
      <c r="CY1179" s="145"/>
      <c r="CZ1179" s="140"/>
      <c r="DA1179" s="151"/>
      <c r="DB1179" s="164"/>
      <c r="DC1179" s="151"/>
      <c r="DZ1179" s="140"/>
      <c r="EA1179" s="107"/>
    </row>
    <row r="1180" spans="1:131" x14ac:dyDescent="0.3">
      <c r="A1180" s="145"/>
      <c r="B1180" s="145"/>
      <c r="C1180" s="181"/>
      <c r="D1180" s="145"/>
      <c r="E1180" s="145"/>
      <c r="F1180" s="145"/>
      <c r="G1180" s="98"/>
      <c r="H1180" s="104"/>
      <c r="I1180" s="145"/>
      <c r="J1180" s="98"/>
      <c r="K1180" s="98"/>
      <c r="L1180" s="145"/>
      <c r="M1180" s="145"/>
      <c r="N1180" s="145"/>
      <c r="O1180" s="122"/>
      <c r="P1180" s="104"/>
      <c r="Q1180" s="150"/>
      <c r="R1180" s="141"/>
      <c r="S1180" s="104"/>
      <c r="T1180" s="141"/>
      <c r="U1180" s="141"/>
      <c r="V1180" s="102"/>
      <c r="W1180" s="141"/>
      <c r="X1180" s="141"/>
      <c r="Y1180" s="102"/>
      <c r="Z1180" s="141"/>
      <c r="AA1180" s="141"/>
      <c r="AB1180" s="145"/>
      <c r="AC1180" s="140"/>
      <c r="AD1180" s="140"/>
      <c r="AE1180" s="145"/>
      <c r="AF1180" s="140"/>
      <c r="AG1180" s="140"/>
      <c r="BI1180" s="143"/>
      <c r="BJ1180" s="139"/>
      <c r="BK1180" s="143"/>
      <c r="BL1180" s="122"/>
      <c r="BM1180" s="141"/>
      <c r="BN1180" s="156"/>
      <c r="BO1180" s="139"/>
      <c r="BP1180" s="141"/>
      <c r="BQ1180" s="153"/>
      <c r="CS1180" s="159"/>
      <c r="CT1180" s="148"/>
      <c r="CU1180" s="139"/>
      <c r="CV1180" s="139"/>
      <c r="CY1180" s="217"/>
      <c r="CZ1180" s="217"/>
      <c r="DA1180" s="151"/>
      <c r="DB1180" s="164"/>
      <c r="DC1180" s="151"/>
      <c r="DZ1180" s="140"/>
      <c r="EA1180" s="107"/>
    </row>
    <row r="1181" spans="1:131" ht="14.4" x14ac:dyDescent="0.3">
      <c r="A1181" s="228"/>
      <c r="B1181" s="145"/>
      <c r="C1181" s="183"/>
      <c r="D1181" s="145"/>
      <c r="E1181" s="145"/>
      <c r="F1181" s="145"/>
      <c r="G1181" s="98"/>
      <c r="H1181" s="104"/>
      <c r="I1181" s="145"/>
      <c r="J1181" s="98"/>
      <c r="K1181" s="98"/>
      <c r="L1181" s="145"/>
      <c r="M1181" s="145"/>
      <c r="N1181" s="145"/>
      <c r="O1181" s="122"/>
      <c r="P1181" s="104"/>
      <c r="Q1181" s="150"/>
      <c r="R1181" s="141"/>
      <c r="S1181" s="104"/>
      <c r="T1181" s="141"/>
      <c r="U1181" s="141"/>
      <c r="V1181" s="104"/>
      <c r="W1181" s="141"/>
      <c r="X1181" s="141"/>
      <c r="Y1181" s="102"/>
      <c r="Z1181" s="141"/>
      <c r="AA1181" s="141"/>
      <c r="AB1181" s="145"/>
      <c r="AC1181" s="140"/>
      <c r="AD1181" s="140"/>
      <c r="AE1181" s="145"/>
      <c r="AF1181" s="140"/>
      <c r="AG1181" s="140"/>
      <c r="BI1181" s="138"/>
      <c r="BJ1181" s="138"/>
      <c r="BK1181" s="138"/>
      <c r="BL1181" s="122"/>
      <c r="BM1181" s="141"/>
      <c r="BN1181" s="156"/>
      <c r="BO1181" s="139"/>
      <c r="BP1181" s="141"/>
      <c r="BQ1181" s="153"/>
      <c r="CS1181" s="147"/>
      <c r="CT1181" s="149"/>
      <c r="CU1181" s="139"/>
      <c r="CV1181" s="139"/>
      <c r="CY1181" s="145"/>
      <c r="CZ1181" s="140"/>
      <c r="DA1181" s="151"/>
      <c r="DB1181" s="164"/>
      <c r="DC1181" s="151"/>
      <c r="DZ1181" s="140"/>
      <c r="EA1181" s="107"/>
    </row>
    <row r="1182" spans="1:131" x14ac:dyDescent="0.3">
      <c r="A1182" s="145"/>
      <c r="B1182" s="145"/>
      <c r="C1182" s="181"/>
      <c r="D1182" s="145"/>
      <c r="E1182" s="145"/>
      <c r="F1182" s="145"/>
      <c r="G1182" s="98"/>
      <c r="H1182" s="104"/>
      <c r="I1182" s="145"/>
      <c r="J1182" s="98"/>
      <c r="K1182" s="98"/>
      <c r="L1182" s="145"/>
      <c r="M1182" s="145"/>
      <c r="N1182" s="145"/>
      <c r="O1182" s="122"/>
      <c r="P1182" s="104"/>
      <c r="Q1182" s="150"/>
      <c r="R1182" s="141"/>
      <c r="S1182" s="104"/>
      <c r="T1182" s="141"/>
      <c r="U1182" s="141"/>
      <c r="V1182" s="104"/>
      <c r="W1182" s="141"/>
      <c r="X1182" s="141"/>
      <c r="Y1182" s="102"/>
      <c r="Z1182" s="141"/>
      <c r="AA1182" s="141"/>
      <c r="AB1182" s="145"/>
      <c r="AC1182" s="140"/>
      <c r="AD1182" s="140"/>
      <c r="AE1182" s="145"/>
      <c r="AF1182" s="140"/>
      <c r="AG1182" s="140"/>
      <c r="BI1182" s="143"/>
      <c r="BJ1182" s="139"/>
      <c r="BK1182" s="143"/>
      <c r="BL1182" s="122"/>
      <c r="BM1182" s="141"/>
      <c r="BN1182" s="156"/>
      <c r="BO1182" s="139"/>
      <c r="BP1182" s="141"/>
      <c r="BQ1182" s="153"/>
      <c r="CS1182" s="147"/>
      <c r="CT1182" s="148"/>
      <c r="CU1182" s="139"/>
      <c r="CV1182" s="139"/>
      <c r="CY1182" s="143"/>
      <c r="CZ1182" s="143"/>
      <c r="DA1182" s="151"/>
      <c r="DB1182" s="164"/>
      <c r="DC1182" s="151"/>
      <c r="DZ1182" s="140"/>
      <c r="EA1182" s="107"/>
    </row>
    <row r="1183" spans="1:131" x14ac:dyDescent="0.3">
      <c r="A1183" s="145"/>
      <c r="B1183" s="145"/>
      <c r="C1183" s="183"/>
      <c r="D1183" s="107"/>
      <c r="E1183" s="145"/>
      <c r="F1183" s="145"/>
      <c r="G1183" s="98"/>
      <c r="H1183" s="104"/>
      <c r="I1183" s="145"/>
      <c r="J1183" s="98"/>
      <c r="K1183" s="98"/>
      <c r="L1183" s="145"/>
      <c r="M1183" s="145"/>
      <c r="N1183" s="145"/>
      <c r="O1183" s="122"/>
      <c r="P1183" s="104"/>
      <c r="Q1183" s="150"/>
      <c r="R1183" s="141"/>
      <c r="S1183" s="104"/>
      <c r="T1183" s="141"/>
      <c r="U1183" s="141"/>
      <c r="V1183" s="102"/>
      <c r="W1183" s="141"/>
      <c r="X1183" s="141"/>
      <c r="Y1183" s="102"/>
      <c r="Z1183" s="141"/>
      <c r="AA1183" s="141"/>
      <c r="AB1183" s="145"/>
      <c r="AC1183" s="140"/>
      <c r="AD1183" s="140"/>
      <c r="AE1183" s="145"/>
      <c r="AF1183" s="140"/>
      <c r="AG1183" s="140"/>
      <c r="BI1183" s="138"/>
      <c r="BJ1183" s="138"/>
      <c r="BK1183" s="138"/>
      <c r="BL1183" s="122"/>
      <c r="BM1183" s="141"/>
      <c r="BN1183" s="156"/>
      <c r="BO1183" s="139"/>
      <c r="BP1183" s="141"/>
      <c r="BQ1183" s="153"/>
      <c r="CS1183" s="147"/>
      <c r="CT1183" s="149"/>
      <c r="CU1183" s="139"/>
      <c r="CV1183" s="139"/>
      <c r="CY1183" s="217"/>
      <c r="CZ1183" s="217"/>
      <c r="DA1183" s="151"/>
      <c r="DB1183" s="164"/>
      <c r="DC1183" s="151"/>
      <c r="DZ1183" s="140"/>
      <c r="EA1183" s="107"/>
    </row>
    <row r="1184" spans="1:131" x14ac:dyDescent="0.3">
      <c r="A1184" s="201"/>
      <c r="B1184" s="145"/>
      <c r="C1184" s="192"/>
      <c r="D1184" s="201"/>
      <c r="E1184" s="192"/>
      <c r="F1184" s="192"/>
      <c r="G1184" s="192"/>
      <c r="H1184" s="204"/>
      <c r="I1184" s="192"/>
      <c r="J1184" s="192"/>
      <c r="K1184" s="192"/>
      <c r="L1184" s="192"/>
      <c r="M1184" s="192"/>
      <c r="N1184" s="192"/>
      <c r="O1184" s="140"/>
      <c r="P1184" s="145"/>
      <c r="Q1184" s="140"/>
      <c r="R1184" s="140"/>
      <c r="S1184" s="145"/>
      <c r="T1184" s="140"/>
      <c r="U1184" s="140"/>
      <c r="V1184" s="145"/>
      <c r="W1184" s="140"/>
      <c r="X1184" s="140"/>
      <c r="Y1184" s="145"/>
      <c r="Z1184" s="140"/>
      <c r="AA1184" s="140"/>
      <c r="AB1184" s="145"/>
      <c r="AC1184" s="140"/>
      <c r="AD1184" s="140"/>
      <c r="AE1184" s="145"/>
      <c r="AF1184" s="140"/>
      <c r="AG1184" s="140"/>
      <c r="BI1184" s="140"/>
      <c r="BJ1184" s="140"/>
      <c r="BK1184" s="140"/>
      <c r="BL1184" s="165"/>
      <c r="BM1184" s="165"/>
      <c r="BN1184" s="165"/>
      <c r="BO1184" s="165"/>
      <c r="BP1184" s="165"/>
      <c r="BQ1184" s="165"/>
      <c r="CS1184" s="133"/>
      <c r="CT1184" s="140"/>
      <c r="CU1184" s="165"/>
      <c r="CV1184" s="165"/>
      <c r="CY1184" s="140"/>
      <c r="CZ1184" s="140"/>
      <c r="DA1184" s="151"/>
      <c r="DB1184" s="164"/>
      <c r="DC1184" s="151"/>
      <c r="DZ1184" s="206"/>
      <c r="EA1184" s="107"/>
    </row>
    <row r="1185" spans="1:131" x14ac:dyDescent="0.3">
      <c r="A1185" s="201"/>
      <c r="B1185" s="145"/>
      <c r="C1185" s="192"/>
      <c r="D1185" s="201"/>
      <c r="E1185" s="192"/>
      <c r="F1185" s="192"/>
      <c r="G1185" s="192"/>
      <c r="H1185" s="204"/>
      <c r="I1185" s="192"/>
      <c r="J1185" s="192"/>
      <c r="K1185" s="192"/>
      <c r="L1185" s="192"/>
      <c r="M1185" s="192"/>
      <c r="N1185" s="192"/>
      <c r="O1185" s="140"/>
      <c r="P1185" s="145"/>
      <c r="Q1185" s="140"/>
      <c r="R1185" s="140"/>
      <c r="S1185" s="145"/>
      <c r="T1185" s="140"/>
      <c r="U1185" s="140"/>
      <c r="V1185" s="145"/>
      <c r="W1185" s="140"/>
      <c r="X1185" s="140"/>
      <c r="Y1185" s="145"/>
      <c r="Z1185" s="140"/>
      <c r="AA1185" s="140"/>
      <c r="AB1185" s="145"/>
      <c r="AC1185" s="140"/>
      <c r="AD1185" s="140"/>
      <c r="AE1185" s="145"/>
      <c r="AF1185" s="140"/>
      <c r="AG1185" s="140"/>
      <c r="BI1185" s="140"/>
      <c r="BJ1185" s="140"/>
      <c r="BK1185" s="140"/>
      <c r="BL1185" s="140"/>
      <c r="BM1185" s="140"/>
      <c r="BN1185" s="140"/>
      <c r="BO1185" s="140"/>
      <c r="BP1185" s="140"/>
      <c r="BQ1185" s="140"/>
      <c r="CS1185" s="133"/>
      <c r="CT1185" s="140"/>
      <c r="CU1185" s="140"/>
      <c r="CV1185" s="140"/>
      <c r="CY1185" s="140"/>
      <c r="CZ1185" s="140"/>
      <c r="DA1185" s="151"/>
      <c r="DB1185" s="164"/>
      <c r="DC1185" s="151"/>
      <c r="DZ1185" s="206"/>
      <c r="EA1185" s="107"/>
    </row>
    <row r="1186" spans="1:131" x14ac:dyDescent="0.3">
      <c r="A1186" s="201"/>
      <c r="B1186" s="145"/>
      <c r="C1186" s="192"/>
      <c r="D1186" s="201"/>
      <c r="E1186" s="192"/>
      <c r="F1186" s="192"/>
      <c r="G1186" s="192"/>
      <c r="H1186" s="204"/>
      <c r="I1186" s="192"/>
      <c r="J1186" s="192"/>
      <c r="K1186" s="192"/>
      <c r="L1186" s="192"/>
      <c r="M1186" s="192"/>
      <c r="N1186" s="192"/>
      <c r="O1186" s="140"/>
      <c r="P1186" s="145"/>
      <c r="Q1186" s="140"/>
      <c r="R1186" s="140"/>
      <c r="S1186" s="145"/>
      <c r="T1186" s="140"/>
      <c r="U1186" s="140"/>
      <c r="V1186" s="145"/>
      <c r="W1186" s="140"/>
      <c r="X1186" s="140"/>
      <c r="Y1186" s="145"/>
      <c r="Z1186" s="140"/>
      <c r="AA1186" s="140"/>
      <c r="AB1186" s="145"/>
      <c r="AC1186" s="140"/>
      <c r="AD1186" s="140"/>
      <c r="AE1186" s="145"/>
      <c r="AF1186" s="140"/>
      <c r="AG1186" s="140"/>
      <c r="BI1186" s="140"/>
      <c r="BJ1186" s="140"/>
      <c r="BK1186" s="140"/>
      <c r="BL1186" s="140"/>
      <c r="BM1186" s="140"/>
      <c r="BN1186" s="140"/>
      <c r="BO1186" s="140"/>
      <c r="BP1186" s="140"/>
      <c r="BQ1186" s="140"/>
      <c r="CS1186" s="133"/>
      <c r="CT1186" s="140"/>
      <c r="CU1186" s="140"/>
      <c r="CV1186" s="140"/>
      <c r="CY1186" s="140"/>
      <c r="CZ1186" s="140"/>
      <c r="DA1186" s="151"/>
      <c r="DB1186" s="164"/>
      <c r="DC1186" s="151"/>
      <c r="DZ1186" s="206"/>
      <c r="EA1186" s="107"/>
    </row>
    <row r="1187" spans="1:131" x14ac:dyDescent="0.3">
      <c r="A1187" s="201"/>
      <c r="B1187" s="145"/>
      <c r="C1187" s="192"/>
      <c r="D1187" s="201"/>
      <c r="E1187" s="192"/>
      <c r="F1187" s="192"/>
      <c r="G1187" s="192"/>
      <c r="H1187" s="204"/>
      <c r="I1187" s="192"/>
      <c r="J1187" s="192"/>
      <c r="K1187" s="192"/>
      <c r="L1187" s="192"/>
      <c r="M1187" s="192"/>
      <c r="N1187" s="192"/>
      <c r="O1187" s="140"/>
      <c r="P1187" s="145"/>
      <c r="Q1187" s="140"/>
      <c r="R1187" s="140"/>
      <c r="S1187" s="145"/>
      <c r="T1187" s="140"/>
      <c r="U1187" s="140"/>
      <c r="V1187" s="145"/>
      <c r="W1187" s="140"/>
      <c r="X1187" s="140"/>
      <c r="Y1187" s="145"/>
      <c r="Z1187" s="140"/>
      <c r="AA1187" s="140"/>
      <c r="AB1187" s="145"/>
      <c r="AC1187" s="140"/>
      <c r="AD1187" s="140"/>
      <c r="AE1187" s="145"/>
      <c r="AF1187" s="140"/>
      <c r="AG1187" s="140"/>
      <c r="BI1187" s="140"/>
      <c r="BJ1187" s="140"/>
      <c r="BK1187" s="140"/>
      <c r="BL1187" s="140"/>
      <c r="BM1187" s="140"/>
      <c r="BN1187" s="140"/>
      <c r="BO1187" s="140"/>
      <c r="BP1187" s="140"/>
      <c r="BQ1187" s="140"/>
      <c r="CS1187" s="133"/>
      <c r="CT1187" s="140"/>
      <c r="CU1187" s="140"/>
      <c r="CV1187" s="140"/>
      <c r="CY1187" s="140"/>
      <c r="CZ1187" s="140"/>
      <c r="DA1187" s="151"/>
      <c r="DB1187" s="164"/>
      <c r="DC1187" s="151"/>
      <c r="DZ1187" s="206"/>
      <c r="EA1187" s="107"/>
    </row>
    <row r="1188" spans="1:131" x14ac:dyDescent="0.3">
      <c r="A1188" s="201"/>
      <c r="B1188" s="145"/>
      <c r="C1188" s="192"/>
      <c r="D1188" s="201"/>
      <c r="E1188" s="192"/>
      <c r="F1188" s="192"/>
      <c r="G1188" s="192"/>
      <c r="H1188" s="204"/>
      <c r="I1188" s="192"/>
      <c r="J1188" s="192"/>
      <c r="K1188" s="192"/>
      <c r="L1188" s="192"/>
      <c r="M1188" s="192"/>
      <c r="N1188" s="192"/>
      <c r="O1188" s="140"/>
      <c r="P1188" s="145"/>
      <c r="Q1188" s="140"/>
      <c r="R1188" s="140"/>
      <c r="S1188" s="145"/>
      <c r="T1188" s="140"/>
      <c r="U1188" s="140"/>
      <c r="V1188" s="145"/>
      <c r="W1188" s="140"/>
      <c r="X1188" s="140"/>
      <c r="Y1188" s="145"/>
      <c r="Z1188" s="140"/>
      <c r="AA1188" s="140"/>
      <c r="AB1188" s="145"/>
      <c r="AC1188" s="140"/>
      <c r="AD1188" s="140"/>
      <c r="AE1188" s="145"/>
      <c r="AF1188" s="140"/>
      <c r="AG1188" s="140"/>
      <c r="BI1188" s="140"/>
      <c r="BJ1188" s="140"/>
      <c r="BK1188" s="140"/>
      <c r="BL1188" s="140"/>
      <c r="BM1188" s="140"/>
      <c r="BN1188" s="140"/>
      <c r="BO1188" s="140"/>
      <c r="BP1188" s="140"/>
      <c r="BQ1188" s="140"/>
      <c r="CS1188" s="133"/>
      <c r="CT1188" s="140"/>
      <c r="CU1188" s="140"/>
      <c r="CV1188" s="140"/>
      <c r="CY1188" s="140"/>
      <c r="CZ1188" s="140"/>
      <c r="DA1188" s="151"/>
      <c r="DB1188" s="164"/>
      <c r="DC1188" s="151"/>
      <c r="DZ1188" s="206"/>
      <c r="EA1188" s="107"/>
    </row>
    <row r="1189" spans="1:131" x14ac:dyDescent="0.3">
      <c r="A1189" s="201"/>
      <c r="B1189" s="192"/>
      <c r="C1189" s="192"/>
      <c r="D1189" s="201"/>
      <c r="E1189" s="192"/>
      <c r="F1189" s="192"/>
      <c r="G1189" s="192"/>
      <c r="H1189" s="204"/>
      <c r="I1189" s="192"/>
      <c r="J1189" s="192"/>
      <c r="K1189" s="192"/>
      <c r="L1189" s="192"/>
      <c r="M1189" s="192"/>
      <c r="N1189" s="192"/>
      <c r="O1189" s="140"/>
      <c r="P1189" s="145"/>
      <c r="Q1189" s="140"/>
      <c r="R1189" s="140"/>
      <c r="S1189" s="145"/>
      <c r="T1189" s="140"/>
      <c r="U1189" s="140"/>
      <c r="V1189" s="145"/>
      <c r="W1189" s="140"/>
      <c r="X1189" s="140"/>
      <c r="Y1189" s="145"/>
      <c r="Z1189" s="140"/>
      <c r="AA1189" s="140"/>
      <c r="AB1189" s="145"/>
      <c r="AC1189" s="140"/>
      <c r="AD1189" s="140"/>
      <c r="AE1189" s="145"/>
      <c r="AF1189" s="140"/>
      <c r="AG1189" s="140"/>
      <c r="BI1189" s="140"/>
      <c r="BJ1189" s="140"/>
      <c r="BK1189" s="140"/>
      <c r="BL1189" s="140"/>
      <c r="BM1189" s="140"/>
      <c r="BN1189" s="140"/>
      <c r="BO1189" s="140"/>
      <c r="BP1189" s="140"/>
      <c r="BQ1189" s="140"/>
      <c r="CS1189" s="133"/>
      <c r="CT1189" s="140"/>
      <c r="CU1189" s="140"/>
      <c r="CV1189" s="140"/>
      <c r="CY1189" s="140"/>
      <c r="CZ1189" s="140"/>
      <c r="DA1189" s="151"/>
      <c r="DB1189" s="164"/>
      <c r="DC1189" s="151"/>
      <c r="DZ1189" s="206"/>
      <c r="EA1189" s="107"/>
    </row>
    <row r="1190" spans="1:131" x14ac:dyDescent="0.3">
      <c r="A1190" s="145"/>
      <c r="B1190" s="192"/>
      <c r="C1190" s="181"/>
      <c r="D1190" s="145"/>
      <c r="E1190" s="145"/>
      <c r="F1190" s="145"/>
      <c r="G1190" s="98"/>
      <c r="H1190" s="104"/>
      <c r="I1190" s="145"/>
      <c r="J1190" s="98"/>
      <c r="K1190" s="98"/>
      <c r="L1190" s="145"/>
      <c r="M1190" s="145"/>
      <c r="N1190" s="145"/>
      <c r="O1190" s="208"/>
      <c r="P1190" s="104"/>
      <c r="Q1190" s="223"/>
      <c r="R1190" s="141"/>
      <c r="S1190" s="104"/>
      <c r="T1190" s="141"/>
      <c r="U1190" s="141"/>
      <c r="V1190" s="104"/>
      <c r="W1190" s="141"/>
      <c r="X1190" s="141"/>
      <c r="Y1190" s="102"/>
      <c r="Z1190" s="141"/>
      <c r="AA1190" s="141"/>
      <c r="AB1190" s="145"/>
      <c r="AC1190" s="140"/>
      <c r="AD1190" s="140"/>
      <c r="AE1190" s="145"/>
      <c r="AF1190" s="140"/>
      <c r="AG1190" s="140"/>
      <c r="BI1190" s="171"/>
      <c r="BJ1190" s="171"/>
      <c r="BK1190" s="171"/>
      <c r="BL1190" s="208"/>
      <c r="BM1190" s="224"/>
      <c r="BN1190" s="225"/>
      <c r="BO1190" s="158"/>
      <c r="BP1190" s="224"/>
      <c r="BQ1190" s="226"/>
      <c r="CS1190" s="175"/>
      <c r="CT1190" s="134"/>
      <c r="CU1190" s="158"/>
      <c r="CV1190" s="158"/>
      <c r="CY1190" s="227"/>
      <c r="CZ1190" s="227"/>
      <c r="DA1190" s="151"/>
      <c r="DB1190" s="164"/>
      <c r="DC1190" s="151"/>
      <c r="DZ1190" s="201"/>
      <c r="EA1190" s="107"/>
    </row>
    <row r="1191" spans="1:131" x14ac:dyDescent="0.3">
      <c r="A1191" s="145"/>
      <c r="B1191" s="145"/>
      <c r="C1191" s="181"/>
      <c r="D1191" s="145"/>
      <c r="E1191" s="145"/>
      <c r="F1191" s="145"/>
      <c r="G1191" s="98"/>
      <c r="H1191" s="104"/>
      <c r="I1191" s="145"/>
      <c r="J1191" s="98"/>
      <c r="K1191" s="98"/>
      <c r="L1191" s="145"/>
      <c r="M1191" s="145"/>
      <c r="N1191" s="145"/>
      <c r="O1191" s="208"/>
      <c r="P1191" s="104"/>
      <c r="Q1191" s="223"/>
      <c r="R1191" s="141"/>
      <c r="S1191" s="104"/>
      <c r="T1191" s="141"/>
      <c r="U1191" s="141"/>
      <c r="V1191" s="104"/>
      <c r="W1191" s="141"/>
      <c r="X1191" s="141"/>
      <c r="Y1191" s="102"/>
      <c r="Z1191" s="141"/>
      <c r="AA1191" s="141"/>
      <c r="AB1191" s="145"/>
      <c r="AC1191" s="140"/>
      <c r="AD1191" s="140"/>
      <c r="AE1191" s="145"/>
      <c r="AF1191" s="140"/>
      <c r="AG1191" s="140"/>
      <c r="BI1191" s="146"/>
      <c r="BJ1191" s="138"/>
      <c r="BK1191" s="146"/>
      <c r="BL1191" s="208"/>
      <c r="BM1191" s="224"/>
      <c r="BN1191" s="225"/>
      <c r="BO1191" s="158"/>
      <c r="BP1191" s="224"/>
      <c r="BQ1191" s="226"/>
      <c r="CS1191" s="147"/>
      <c r="CT1191" s="148"/>
      <c r="CU1191" s="158"/>
      <c r="CV1191" s="158"/>
      <c r="CY1191" s="145"/>
      <c r="CZ1191" s="140"/>
      <c r="DA1191" s="151"/>
      <c r="DB1191" s="164"/>
      <c r="DC1191" s="151"/>
      <c r="DZ1191" s="140"/>
      <c r="EA1191" s="107"/>
    </row>
    <row r="1192" spans="1:131" x14ac:dyDescent="0.3">
      <c r="A1192" s="145"/>
      <c r="B1192" s="145"/>
      <c r="C1192" s="183"/>
      <c r="D1192" s="145"/>
      <c r="E1192" s="145"/>
      <c r="F1192" s="145"/>
      <c r="G1192" s="98"/>
      <c r="H1192" s="104"/>
      <c r="I1192" s="145"/>
      <c r="J1192" s="98"/>
      <c r="K1192" s="98"/>
      <c r="L1192" s="145"/>
      <c r="M1192" s="145"/>
      <c r="N1192" s="145"/>
      <c r="O1192" s="208"/>
      <c r="P1192" s="104"/>
      <c r="Q1192" s="223"/>
      <c r="R1192" s="141"/>
      <c r="S1192" s="104"/>
      <c r="T1192" s="141"/>
      <c r="U1192" s="141"/>
      <c r="V1192" s="104"/>
      <c r="W1192" s="141"/>
      <c r="X1192" s="141"/>
      <c r="Y1192" s="102"/>
      <c r="Z1192" s="141"/>
      <c r="AA1192" s="141"/>
      <c r="AB1192" s="145"/>
      <c r="AC1192" s="140"/>
      <c r="AD1192" s="140"/>
      <c r="AE1192" s="145"/>
      <c r="AF1192" s="140"/>
      <c r="AG1192" s="140"/>
      <c r="BI1192" s="138"/>
      <c r="BJ1192" s="139"/>
      <c r="BK1192" s="138"/>
      <c r="BL1192" s="208"/>
      <c r="BM1192" s="224"/>
      <c r="BN1192" s="225"/>
      <c r="BO1192" s="158"/>
      <c r="BP1192" s="224"/>
      <c r="BQ1192" s="226"/>
      <c r="CS1192" s="147"/>
      <c r="CT1192" s="149"/>
      <c r="CU1192" s="158"/>
      <c r="CV1192" s="158"/>
      <c r="CY1192" s="217"/>
      <c r="CZ1192" s="217"/>
      <c r="DA1192" s="151"/>
      <c r="DB1192" s="164"/>
      <c r="DC1192" s="151"/>
      <c r="DZ1192" s="140"/>
      <c r="EA1192" s="107"/>
    </row>
    <row r="1193" spans="1:131" x14ac:dyDescent="0.3">
      <c r="A1193" s="201"/>
      <c r="B1193" s="145"/>
      <c r="C1193" s="192"/>
      <c r="D1193" s="201"/>
      <c r="E1193" s="192"/>
      <c r="F1193" s="192"/>
      <c r="G1193" s="192"/>
      <c r="H1193" s="204"/>
      <c r="I1193" s="192"/>
      <c r="J1193" s="192"/>
      <c r="K1193" s="192"/>
      <c r="L1193" s="192"/>
      <c r="M1193" s="192"/>
      <c r="N1193" s="192"/>
      <c r="O1193" s="140"/>
      <c r="P1193" s="145"/>
      <c r="Q1193" s="140"/>
      <c r="R1193" s="140"/>
      <c r="S1193" s="145"/>
      <c r="T1193" s="140"/>
      <c r="U1193" s="140"/>
      <c r="V1193" s="145"/>
      <c r="W1193" s="140"/>
      <c r="X1193" s="140"/>
      <c r="Y1193" s="145"/>
      <c r="Z1193" s="140"/>
      <c r="AA1193" s="140"/>
      <c r="AB1193" s="145"/>
      <c r="AC1193" s="140"/>
      <c r="AD1193" s="140"/>
      <c r="AE1193" s="145"/>
      <c r="AF1193" s="140"/>
      <c r="AG1193" s="140"/>
      <c r="BI1193" s="140"/>
      <c r="BJ1193" s="140"/>
      <c r="BK1193" s="140"/>
      <c r="BL1193" s="140"/>
      <c r="BM1193" s="140"/>
      <c r="BN1193" s="140"/>
      <c r="BO1193" s="140"/>
      <c r="BP1193" s="140"/>
      <c r="BQ1193" s="140"/>
      <c r="CS1193" s="147"/>
      <c r="CT1193" s="148"/>
      <c r="CU1193" s="139"/>
      <c r="CV1193" s="139"/>
      <c r="CY1193" s="143"/>
      <c r="CZ1193" s="143"/>
      <c r="DA1193" s="151"/>
      <c r="DB1193" s="164"/>
      <c r="DC1193" s="151"/>
      <c r="DZ1193" s="140"/>
      <c r="EA1193" s="107"/>
    </row>
    <row r="1194" spans="1:131" x14ac:dyDescent="0.3">
      <c r="A1194" s="201"/>
      <c r="B1194" s="145"/>
      <c r="C1194" s="192"/>
      <c r="D1194" s="201"/>
      <c r="E1194" s="192"/>
      <c r="F1194" s="192"/>
      <c r="G1194" s="192"/>
      <c r="H1194" s="204"/>
      <c r="I1194" s="192"/>
      <c r="J1194" s="192"/>
      <c r="K1194" s="192"/>
      <c r="L1194" s="192"/>
      <c r="M1194" s="192"/>
      <c r="N1194" s="192"/>
      <c r="O1194" s="140"/>
      <c r="P1194" s="145"/>
      <c r="Q1194" s="140"/>
      <c r="R1194" s="140"/>
      <c r="S1194" s="145"/>
      <c r="T1194" s="140"/>
      <c r="U1194" s="140"/>
      <c r="V1194" s="145"/>
      <c r="W1194" s="140"/>
      <c r="X1194" s="140"/>
      <c r="Y1194" s="145"/>
      <c r="Z1194" s="140"/>
      <c r="AA1194" s="140"/>
      <c r="AB1194" s="145"/>
      <c r="AC1194" s="140"/>
      <c r="AD1194" s="140"/>
      <c r="AE1194" s="145"/>
      <c r="AF1194" s="140"/>
      <c r="AG1194" s="140"/>
      <c r="BI1194" s="140"/>
      <c r="BJ1194" s="140"/>
      <c r="BK1194" s="140"/>
      <c r="BL1194" s="140"/>
      <c r="BM1194" s="140"/>
      <c r="BN1194" s="140"/>
      <c r="BO1194" s="140"/>
      <c r="BP1194" s="140"/>
      <c r="BQ1194" s="140"/>
      <c r="CS1194" s="133"/>
      <c r="CT1194" s="148"/>
      <c r="CU1194" s="140"/>
      <c r="CV1194" s="140"/>
      <c r="CY1194" s="140"/>
      <c r="CZ1194" s="140"/>
      <c r="DA1194" s="151"/>
      <c r="DB1194" s="164"/>
      <c r="DC1194" s="151"/>
      <c r="DZ1194" s="206"/>
      <c r="EA1194" s="107"/>
    </row>
    <row r="1195" spans="1:131" x14ac:dyDescent="0.3">
      <c r="A1195" s="201"/>
      <c r="B1195" s="145"/>
      <c r="C1195" s="192"/>
      <c r="D1195" s="201"/>
      <c r="E1195" s="192"/>
      <c r="F1195" s="192"/>
      <c r="G1195" s="192"/>
      <c r="H1195" s="204"/>
      <c r="I1195" s="192"/>
      <c r="J1195" s="192"/>
      <c r="K1195" s="192"/>
      <c r="L1195" s="192"/>
      <c r="M1195" s="192"/>
      <c r="N1195" s="192"/>
      <c r="O1195" s="140"/>
      <c r="P1195" s="145"/>
      <c r="Q1195" s="140"/>
      <c r="R1195" s="140"/>
      <c r="S1195" s="145"/>
      <c r="T1195" s="140"/>
      <c r="U1195" s="140"/>
      <c r="V1195" s="145"/>
      <c r="W1195" s="140"/>
      <c r="X1195" s="140"/>
      <c r="Y1195" s="145"/>
      <c r="Z1195" s="140"/>
      <c r="AA1195" s="140"/>
      <c r="AB1195" s="145"/>
      <c r="AC1195" s="140"/>
      <c r="AD1195" s="140"/>
      <c r="AE1195" s="145"/>
      <c r="AF1195" s="140"/>
      <c r="AG1195" s="140"/>
      <c r="BI1195" s="140"/>
      <c r="BJ1195" s="140"/>
      <c r="BK1195" s="140"/>
      <c r="BL1195" s="140"/>
      <c r="BM1195" s="140"/>
      <c r="BN1195" s="140"/>
      <c r="BO1195" s="140"/>
      <c r="BP1195" s="140"/>
      <c r="BQ1195" s="140"/>
      <c r="CS1195" s="133"/>
      <c r="CT1195" s="140"/>
      <c r="CU1195" s="140"/>
      <c r="CV1195" s="140"/>
      <c r="CY1195" s="140"/>
      <c r="CZ1195" s="140"/>
      <c r="DA1195" s="151"/>
      <c r="DB1195" s="164"/>
      <c r="DC1195" s="151"/>
      <c r="DZ1195" s="206"/>
      <c r="EA1195" s="107"/>
    </row>
    <row r="1196" spans="1:131" x14ac:dyDescent="0.3">
      <c r="A1196" s="201"/>
      <c r="B1196" s="145"/>
      <c r="C1196" s="192"/>
      <c r="D1196" s="201"/>
      <c r="E1196" s="192"/>
      <c r="F1196" s="192"/>
      <c r="G1196" s="192"/>
      <c r="H1196" s="204"/>
      <c r="I1196" s="192"/>
      <c r="J1196" s="192"/>
      <c r="K1196" s="192"/>
      <c r="L1196" s="192"/>
      <c r="M1196" s="192"/>
      <c r="N1196" s="192"/>
      <c r="O1196" s="140"/>
      <c r="P1196" s="145"/>
      <c r="Q1196" s="140"/>
      <c r="R1196" s="140"/>
      <c r="S1196" s="145"/>
      <c r="T1196" s="140"/>
      <c r="U1196" s="140"/>
      <c r="V1196" s="145"/>
      <c r="W1196" s="140"/>
      <c r="X1196" s="140"/>
      <c r="Y1196" s="145"/>
      <c r="Z1196" s="140"/>
      <c r="AA1196" s="140"/>
      <c r="AB1196" s="145"/>
      <c r="AC1196" s="140"/>
      <c r="AD1196" s="140"/>
      <c r="AE1196" s="145"/>
      <c r="AF1196" s="140"/>
      <c r="AG1196" s="140"/>
      <c r="BI1196" s="140"/>
      <c r="BJ1196" s="140"/>
      <c r="BK1196" s="140"/>
      <c r="BL1196" s="140"/>
      <c r="BM1196" s="140"/>
      <c r="BN1196" s="140"/>
      <c r="BO1196" s="140"/>
      <c r="BP1196" s="140"/>
      <c r="BQ1196" s="140"/>
      <c r="CS1196" s="133"/>
      <c r="CT1196" s="140"/>
      <c r="CU1196" s="140"/>
      <c r="CV1196" s="140"/>
      <c r="CY1196" s="140"/>
      <c r="CZ1196" s="140"/>
      <c r="DA1196" s="151"/>
      <c r="DB1196" s="164"/>
      <c r="DC1196" s="151"/>
      <c r="DZ1196" s="206"/>
      <c r="EA1196" s="107"/>
    </row>
    <row r="1197" spans="1:131" x14ac:dyDescent="0.3">
      <c r="A1197" s="201"/>
      <c r="B1197" s="145"/>
      <c r="C1197" s="192"/>
      <c r="D1197" s="201"/>
      <c r="E1197" s="192"/>
      <c r="F1197" s="192"/>
      <c r="G1197" s="192"/>
      <c r="H1197" s="204"/>
      <c r="I1197" s="192"/>
      <c r="J1197" s="192"/>
      <c r="K1197" s="192"/>
      <c r="L1197" s="192"/>
      <c r="M1197" s="192"/>
      <c r="N1197" s="192"/>
      <c r="O1197" s="140"/>
      <c r="P1197" s="145"/>
      <c r="Q1197" s="140"/>
      <c r="R1197" s="140"/>
      <c r="S1197" s="145"/>
      <c r="T1197" s="140"/>
      <c r="U1197" s="140"/>
      <c r="V1197" s="145"/>
      <c r="W1197" s="140"/>
      <c r="X1197" s="140"/>
      <c r="Y1197" s="145"/>
      <c r="Z1197" s="140"/>
      <c r="AA1197" s="140"/>
      <c r="AB1197" s="145"/>
      <c r="AC1197" s="140"/>
      <c r="AD1197" s="140"/>
      <c r="AE1197" s="145"/>
      <c r="AF1197" s="140"/>
      <c r="AG1197" s="140"/>
      <c r="BI1197" s="140"/>
      <c r="BJ1197" s="140"/>
      <c r="BK1197" s="140"/>
      <c r="BL1197" s="140"/>
      <c r="BM1197" s="140"/>
      <c r="BN1197" s="140"/>
      <c r="BO1197" s="140"/>
      <c r="BP1197" s="140"/>
      <c r="BQ1197" s="140"/>
      <c r="CS1197" s="133"/>
      <c r="CT1197" s="140"/>
      <c r="CU1197" s="140"/>
      <c r="CV1197" s="140"/>
      <c r="CY1197" s="140"/>
      <c r="CZ1197" s="140"/>
      <c r="DA1197" s="151"/>
      <c r="DB1197" s="164"/>
      <c r="DC1197" s="151"/>
      <c r="DZ1197" s="206"/>
      <c r="EA1197" s="107"/>
    </row>
    <row r="1198" spans="1:131" x14ac:dyDescent="0.3">
      <c r="A1198" s="201"/>
      <c r="B1198" s="145"/>
      <c r="C1198" s="192"/>
      <c r="D1198" s="201"/>
      <c r="E1198" s="192"/>
      <c r="F1198" s="192"/>
      <c r="G1198" s="192"/>
      <c r="H1198" s="204"/>
      <c r="I1198" s="192"/>
      <c r="J1198" s="192"/>
      <c r="K1198" s="192"/>
      <c r="L1198" s="192"/>
      <c r="M1198" s="192"/>
      <c r="N1198" s="192"/>
      <c r="O1198" s="140"/>
      <c r="P1198" s="145"/>
      <c r="Q1198" s="140"/>
      <c r="R1198" s="140"/>
      <c r="S1198" s="145"/>
      <c r="T1198" s="140"/>
      <c r="U1198" s="140"/>
      <c r="V1198" s="145"/>
      <c r="W1198" s="140"/>
      <c r="X1198" s="140"/>
      <c r="Y1198" s="145"/>
      <c r="Z1198" s="140"/>
      <c r="AA1198" s="140"/>
      <c r="AB1198" s="145"/>
      <c r="AC1198" s="140"/>
      <c r="AD1198" s="140"/>
      <c r="AE1198" s="145"/>
      <c r="AF1198" s="140"/>
      <c r="AG1198" s="140"/>
      <c r="BI1198" s="140"/>
      <c r="BJ1198" s="140"/>
      <c r="BK1198" s="140"/>
      <c r="BL1198" s="140"/>
      <c r="BM1198" s="140"/>
      <c r="BN1198" s="140"/>
      <c r="BO1198" s="140"/>
      <c r="BP1198" s="140"/>
      <c r="BQ1198" s="140"/>
      <c r="CS1198" s="133"/>
      <c r="CT1198" s="140"/>
      <c r="CU1198" s="140"/>
      <c r="CV1198" s="140"/>
      <c r="CY1198" s="140"/>
      <c r="CZ1198" s="140"/>
      <c r="DA1198" s="151"/>
      <c r="DB1198" s="164"/>
      <c r="DC1198" s="151"/>
      <c r="DZ1198" s="206"/>
      <c r="EA1198" s="107"/>
    </row>
    <row r="1199" spans="1:131" x14ac:dyDescent="0.3">
      <c r="A1199" s="201"/>
      <c r="B1199" s="145"/>
      <c r="C1199" s="192"/>
      <c r="D1199" s="201"/>
      <c r="E1199" s="192"/>
      <c r="F1199" s="192"/>
      <c r="G1199" s="192"/>
      <c r="H1199" s="204"/>
      <c r="I1199" s="192"/>
      <c r="J1199" s="192"/>
      <c r="K1199" s="192"/>
      <c r="L1199" s="192"/>
      <c r="M1199" s="192"/>
      <c r="N1199" s="192"/>
      <c r="O1199" s="140"/>
      <c r="P1199" s="145"/>
      <c r="Q1199" s="140"/>
      <c r="R1199" s="140"/>
      <c r="S1199" s="145"/>
      <c r="T1199" s="140"/>
      <c r="U1199" s="140"/>
      <c r="V1199" s="145"/>
      <c r="W1199" s="140"/>
      <c r="X1199" s="140"/>
      <c r="Y1199" s="145"/>
      <c r="Z1199" s="140"/>
      <c r="AA1199" s="140"/>
      <c r="AB1199" s="145"/>
      <c r="AC1199" s="140"/>
      <c r="AD1199" s="140"/>
      <c r="AE1199" s="145"/>
      <c r="AF1199" s="140"/>
      <c r="AG1199" s="140"/>
      <c r="BI1199" s="140"/>
      <c r="BJ1199" s="140"/>
      <c r="BK1199" s="140"/>
      <c r="BL1199" s="140"/>
      <c r="BM1199" s="140"/>
      <c r="BN1199" s="140"/>
      <c r="BO1199" s="140"/>
      <c r="BP1199" s="140"/>
      <c r="BQ1199" s="140"/>
      <c r="CS1199" s="133"/>
      <c r="CT1199" s="140"/>
      <c r="CU1199" s="140"/>
      <c r="CV1199" s="140"/>
      <c r="CY1199" s="140"/>
      <c r="CZ1199" s="140"/>
      <c r="DA1199" s="151"/>
      <c r="DB1199" s="164"/>
      <c r="DC1199" s="151"/>
      <c r="DZ1199" s="206"/>
      <c r="EA1199" s="107"/>
    </row>
    <row r="1200" spans="1:131" x14ac:dyDescent="0.3">
      <c r="A1200" s="201"/>
      <c r="B1200" s="145"/>
      <c r="C1200" s="192"/>
      <c r="D1200" s="201"/>
      <c r="E1200" s="192"/>
      <c r="F1200" s="192"/>
      <c r="G1200" s="192"/>
      <c r="H1200" s="204"/>
      <c r="I1200" s="192"/>
      <c r="J1200" s="192"/>
      <c r="K1200" s="192"/>
      <c r="L1200" s="192"/>
      <c r="M1200" s="192"/>
      <c r="N1200" s="192"/>
      <c r="O1200" s="140"/>
      <c r="P1200" s="145"/>
      <c r="Q1200" s="140"/>
      <c r="R1200" s="140"/>
      <c r="S1200" s="145"/>
      <c r="T1200" s="140"/>
      <c r="U1200" s="140"/>
      <c r="V1200" s="145"/>
      <c r="W1200" s="140"/>
      <c r="X1200" s="140"/>
      <c r="Y1200" s="145"/>
      <c r="Z1200" s="140"/>
      <c r="AA1200" s="140"/>
      <c r="AB1200" s="145"/>
      <c r="AC1200" s="140"/>
      <c r="AD1200" s="140"/>
      <c r="AE1200" s="145"/>
      <c r="AF1200" s="140"/>
      <c r="AG1200" s="140"/>
      <c r="BI1200" s="140"/>
      <c r="BJ1200" s="140"/>
      <c r="BK1200" s="140"/>
      <c r="BL1200" s="140"/>
      <c r="BM1200" s="140"/>
      <c r="BN1200" s="140"/>
      <c r="BO1200" s="140"/>
      <c r="BP1200" s="140"/>
      <c r="BQ1200" s="140"/>
      <c r="CS1200" s="133"/>
      <c r="CT1200" s="140"/>
      <c r="CU1200" s="140"/>
      <c r="CV1200" s="140"/>
      <c r="CY1200" s="140"/>
      <c r="CZ1200" s="140"/>
      <c r="DA1200" s="151"/>
      <c r="DB1200" s="164"/>
      <c r="DC1200" s="151"/>
      <c r="DZ1200" s="206"/>
      <c r="EA1200" s="107"/>
    </row>
    <row r="1201" spans="1:131" x14ac:dyDescent="0.3">
      <c r="A1201" s="201"/>
      <c r="B1201" s="192"/>
      <c r="C1201" s="192"/>
      <c r="D1201" s="201"/>
      <c r="E1201" s="192"/>
      <c r="F1201" s="192"/>
      <c r="G1201" s="192"/>
      <c r="H1201" s="204"/>
      <c r="I1201" s="192"/>
      <c r="J1201" s="192"/>
      <c r="K1201" s="192"/>
      <c r="L1201" s="192"/>
      <c r="M1201" s="192"/>
      <c r="N1201" s="192"/>
      <c r="O1201" s="140"/>
      <c r="P1201" s="145"/>
      <c r="Q1201" s="140"/>
      <c r="R1201" s="140"/>
      <c r="S1201" s="145"/>
      <c r="T1201" s="140"/>
      <c r="U1201" s="140"/>
      <c r="V1201" s="145"/>
      <c r="W1201" s="140"/>
      <c r="X1201" s="140"/>
      <c r="Y1201" s="145"/>
      <c r="Z1201" s="140"/>
      <c r="AA1201" s="140"/>
      <c r="AB1201" s="145"/>
      <c r="AC1201" s="140"/>
      <c r="AD1201" s="140"/>
      <c r="AE1201" s="145"/>
      <c r="AF1201" s="140"/>
      <c r="AG1201" s="140"/>
      <c r="BI1201" s="140"/>
      <c r="BJ1201" s="140"/>
      <c r="BK1201" s="140"/>
      <c r="BL1201" s="140"/>
      <c r="BM1201" s="140"/>
      <c r="BN1201" s="140"/>
      <c r="BO1201" s="140"/>
      <c r="BP1201" s="140"/>
      <c r="BQ1201" s="140"/>
      <c r="CS1201" s="133"/>
      <c r="CT1201" s="140"/>
      <c r="CU1201" s="140"/>
      <c r="CV1201" s="140"/>
      <c r="CY1201" s="140"/>
      <c r="CZ1201" s="140"/>
      <c r="DA1201" s="151"/>
      <c r="DB1201" s="164"/>
      <c r="DC1201" s="151"/>
      <c r="DZ1201" s="206"/>
      <c r="EA1201" s="107"/>
    </row>
    <row r="1202" spans="1:131" x14ac:dyDescent="0.3">
      <c r="A1202" s="145"/>
      <c r="B1202" s="145"/>
      <c r="C1202" s="181"/>
      <c r="D1202" s="145"/>
      <c r="E1202" s="145"/>
      <c r="F1202" s="145"/>
      <c r="G1202" s="98"/>
      <c r="H1202" s="104"/>
      <c r="I1202" s="145"/>
      <c r="J1202" s="98"/>
      <c r="K1202" s="98"/>
      <c r="L1202" s="145"/>
      <c r="M1202" s="145"/>
      <c r="N1202" s="145"/>
      <c r="O1202" s="122"/>
      <c r="P1202" s="191"/>
      <c r="Q1202" s="150"/>
      <c r="R1202" s="141"/>
      <c r="S1202" s="191"/>
      <c r="T1202" s="141"/>
      <c r="U1202" s="141"/>
      <c r="V1202" s="151"/>
      <c r="W1202" s="141"/>
      <c r="X1202" s="141"/>
      <c r="Y1202" s="145"/>
      <c r="Z1202" s="140"/>
      <c r="AA1202" s="140"/>
      <c r="AB1202" s="145"/>
      <c r="AC1202" s="140"/>
      <c r="AD1202" s="140"/>
      <c r="AE1202" s="145"/>
      <c r="AF1202" s="140"/>
      <c r="AG1202" s="140"/>
      <c r="BI1202" s="143"/>
      <c r="BJ1202" s="139"/>
      <c r="BK1202" s="143"/>
      <c r="BL1202" s="122"/>
      <c r="BM1202" s="141"/>
      <c r="BN1202" s="156"/>
      <c r="BO1202" s="139"/>
      <c r="BP1202" s="141"/>
      <c r="BQ1202" s="153"/>
      <c r="CS1202" s="160"/>
      <c r="CT1202" s="149"/>
      <c r="CU1202" s="139"/>
      <c r="CV1202" s="139"/>
      <c r="CY1202" s="143"/>
      <c r="CZ1202" s="143"/>
      <c r="DA1202" s="151"/>
      <c r="DB1202" s="164"/>
      <c r="DC1202" s="151"/>
      <c r="DZ1202" s="211"/>
      <c r="EA1202" s="107"/>
    </row>
    <row r="1203" spans="1:131" x14ac:dyDescent="0.3">
      <c r="A1203" s="145"/>
      <c r="B1203" s="145"/>
      <c r="C1203" s="181"/>
      <c r="D1203" s="107"/>
      <c r="E1203" s="145"/>
      <c r="F1203" s="145"/>
      <c r="G1203" s="98"/>
      <c r="H1203" s="104"/>
      <c r="I1203" s="145"/>
      <c r="J1203" s="98"/>
      <c r="K1203" s="98"/>
      <c r="L1203" s="145"/>
      <c r="M1203" s="145"/>
      <c r="N1203" s="145"/>
      <c r="O1203" s="122"/>
      <c r="P1203" s="191"/>
      <c r="Q1203" s="150"/>
      <c r="R1203" s="141"/>
      <c r="S1203" s="191"/>
      <c r="T1203" s="141"/>
      <c r="U1203" s="141"/>
      <c r="V1203" s="151"/>
      <c r="W1203" s="141"/>
      <c r="X1203" s="141"/>
      <c r="Y1203" s="145"/>
      <c r="Z1203" s="140"/>
      <c r="AA1203" s="140"/>
      <c r="AB1203" s="145"/>
      <c r="AC1203" s="140"/>
      <c r="AD1203" s="140"/>
      <c r="AE1203" s="145"/>
      <c r="AF1203" s="140"/>
      <c r="AG1203" s="140"/>
      <c r="BI1203" s="138"/>
      <c r="BJ1203" s="138"/>
      <c r="BK1203" s="138"/>
      <c r="BL1203" s="122"/>
      <c r="BM1203" s="141"/>
      <c r="BN1203" s="156"/>
      <c r="BO1203" s="139"/>
      <c r="BP1203" s="141"/>
      <c r="BQ1203" s="153"/>
      <c r="CS1203" s="147"/>
      <c r="CT1203" s="99"/>
      <c r="CU1203" s="139"/>
      <c r="CV1203" s="139"/>
      <c r="CY1203" s="217"/>
      <c r="CZ1203" s="217"/>
      <c r="DA1203" s="151"/>
      <c r="DB1203" s="164"/>
      <c r="DC1203" s="151"/>
      <c r="DZ1203" s="140"/>
      <c r="EA1203" s="107"/>
    </row>
    <row r="1204" spans="1:131" x14ac:dyDescent="0.3">
      <c r="A1204" s="145"/>
      <c r="B1204" s="145"/>
      <c r="C1204" s="181"/>
      <c r="D1204" s="107"/>
      <c r="E1204" s="145"/>
      <c r="F1204" s="145"/>
      <c r="G1204" s="98"/>
      <c r="H1204" s="104"/>
      <c r="I1204" s="145"/>
      <c r="J1204" s="98"/>
      <c r="K1204" s="98"/>
      <c r="L1204" s="145"/>
      <c r="M1204" s="145"/>
      <c r="N1204" s="145"/>
      <c r="O1204" s="122"/>
      <c r="P1204" s="191"/>
      <c r="Q1204" s="150"/>
      <c r="R1204" s="141"/>
      <c r="S1204" s="151"/>
      <c r="T1204" s="141"/>
      <c r="U1204" s="141"/>
      <c r="V1204" s="151"/>
      <c r="W1204" s="141"/>
      <c r="X1204" s="141"/>
      <c r="Y1204" s="145"/>
      <c r="Z1204" s="140"/>
      <c r="AA1204" s="140"/>
      <c r="AB1204" s="145"/>
      <c r="AC1204" s="140"/>
      <c r="AD1204" s="140"/>
      <c r="AE1204" s="145"/>
      <c r="AF1204" s="140"/>
      <c r="AG1204" s="140"/>
      <c r="BI1204" s="145"/>
      <c r="BJ1204" s="107"/>
      <c r="BK1204" s="139"/>
      <c r="BL1204" s="122"/>
      <c r="BM1204" s="141"/>
      <c r="BN1204" s="156"/>
      <c r="BO1204" s="139"/>
      <c r="BP1204" s="141"/>
      <c r="BQ1204" s="153"/>
      <c r="CS1204" s="147"/>
      <c r="CT1204" s="99"/>
      <c r="CU1204" s="139"/>
      <c r="CV1204" s="139"/>
      <c r="CY1204" s="217"/>
      <c r="CZ1204" s="217"/>
      <c r="DA1204" s="151"/>
      <c r="DB1204" s="164"/>
      <c r="DC1204" s="151"/>
      <c r="DZ1204" s="140"/>
      <c r="EA1204" s="107"/>
    </row>
    <row r="1205" spans="1:131" x14ac:dyDescent="0.3">
      <c r="A1205" s="145"/>
      <c r="B1205" s="145"/>
      <c r="C1205" s="181"/>
      <c r="D1205" s="145"/>
      <c r="E1205" s="145"/>
      <c r="F1205" s="145"/>
      <c r="G1205" s="98"/>
      <c r="H1205" s="104"/>
      <c r="I1205" s="145"/>
      <c r="J1205" s="98"/>
      <c r="K1205" s="98"/>
      <c r="L1205" s="145"/>
      <c r="M1205" s="145"/>
      <c r="N1205" s="145"/>
      <c r="O1205" s="122"/>
      <c r="P1205" s="191"/>
      <c r="Q1205" s="150"/>
      <c r="R1205" s="141"/>
      <c r="S1205" s="151"/>
      <c r="T1205" s="141"/>
      <c r="U1205" s="141"/>
      <c r="V1205" s="151"/>
      <c r="W1205" s="141"/>
      <c r="X1205" s="141"/>
      <c r="Y1205" s="145"/>
      <c r="Z1205" s="140"/>
      <c r="AA1205" s="140"/>
      <c r="AB1205" s="145"/>
      <c r="AC1205" s="140"/>
      <c r="AD1205" s="140"/>
      <c r="AE1205" s="145"/>
      <c r="AF1205" s="140"/>
      <c r="AG1205" s="140"/>
      <c r="BI1205" s="145"/>
      <c r="BJ1205" s="107"/>
      <c r="BK1205" s="139"/>
      <c r="BL1205" s="122"/>
      <c r="BM1205" s="141"/>
      <c r="BN1205" s="156"/>
      <c r="BO1205" s="139"/>
      <c r="BP1205" s="141"/>
      <c r="BQ1205" s="153"/>
      <c r="CS1205" s="147"/>
      <c r="CT1205" s="99"/>
      <c r="CU1205" s="139"/>
      <c r="CV1205" s="139"/>
      <c r="CY1205" s="217"/>
      <c r="CZ1205" s="217"/>
      <c r="DA1205" s="151"/>
      <c r="DB1205" s="164"/>
      <c r="DC1205" s="151"/>
      <c r="DZ1205" s="140"/>
      <c r="EA1205" s="107"/>
    </row>
    <row r="1206" spans="1:131" x14ac:dyDescent="0.3">
      <c r="A1206" s="201"/>
      <c r="B1206" s="145"/>
      <c r="C1206" s="192"/>
      <c r="D1206" s="201"/>
      <c r="E1206" s="192"/>
      <c r="F1206" s="192"/>
      <c r="G1206" s="192"/>
      <c r="H1206" s="204"/>
      <c r="I1206" s="192"/>
      <c r="J1206" s="192"/>
      <c r="K1206" s="192"/>
      <c r="L1206" s="192"/>
      <c r="M1206" s="192"/>
      <c r="N1206" s="192"/>
      <c r="O1206" s="140"/>
      <c r="P1206" s="145"/>
      <c r="Q1206" s="140"/>
      <c r="R1206" s="140"/>
      <c r="S1206" s="145"/>
      <c r="T1206" s="140"/>
      <c r="U1206" s="140"/>
      <c r="V1206" s="145"/>
      <c r="W1206" s="140"/>
      <c r="X1206" s="140"/>
      <c r="Y1206" s="145"/>
      <c r="Z1206" s="140"/>
      <c r="AA1206" s="140"/>
      <c r="AB1206" s="145"/>
      <c r="AC1206" s="140"/>
      <c r="AD1206" s="140"/>
      <c r="AE1206" s="145"/>
      <c r="AF1206" s="140"/>
      <c r="AG1206" s="140"/>
      <c r="BI1206" s="140"/>
      <c r="BJ1206" s="140"/>
      <c r="BK1206" s="140"/>
      <c r="BL1206" s="165"/>
      <c r="BM1206" s="165"/>
      <c r="BN1206" s="165"/>
      <c r="BO1206" s="165"/>
      <c r="BP1206" s="165"/>
      <c r="BQ1206" s="165"/>
      <c r="CS1206" s="133"/>
      <c r="CT1206" s="140"/>
      <c r="CU1206" s="165"/>
      <c r="CV1206" s="165"/>
      <c r="CY1206" s="140"/>
      <c r="CZ1206" s="140"/>
      <c r="DA1206" s="151"/>
      <c r="DB1206" s="164"/>
      <c r="DC1206" s="151"/>
      <c r="DZ1206" s="206"/>
      <c r="EA1206" s="107"/>
    </row>
    <row r="1207" spans="1:131" x14ac:dyDescent="0.3">
      <c r="A1207" s="201"/>
      <c r="B1207" s="145"/>
      <c r="C1207" s="192"/>
      <c r="D1207" s="201"/>
      <c r="E1207" s="192"/>
      <c r="F1207" s="192"/>
      <c r="G1207" s="192"/>
      <c r="H1207" s="204"/>
      <c r="I1207" s="192"/>
      <c r="J1207" s="192"/>
      <c r="K1207" s="192"/>
      <c r="L1207" s="192"/>
      <c r="M1207" s="192"/>
      <c r="N1207" s="192"/>
      <c r="O1207" s="140"/>
      <c r="P1207" s="145"/>
      <c r="Q1207" s="140"/>
      <c r="R1207" s="140"/>
      <c r="S1207" s="145"/>
      <c r="T1207" s="140"/>
      <c r="U1207" s="140"/>
      <c r="V1207" s="145"/>
      <c r="W1207" s="140"/>
      <c r="X1207" s="140"/>
      <c r="Y1207" s="145"/>
      <c r="Z1207" s="140"/>
      <c r="AA1207" s="140"/>
      <c r="AB1207" s="145"/>
      <c r="AC1207" s="140"/>
      <c r="AD1207" s="140"/>
      <c r="AE1207" s="145"/>
      <c r="AF1207" s="140"/>
      <c r="AG1207" s="140"/>
      <c r="BI1207" s="140"/>
      <c r="BJ1207" s="140"/>
      <c r="BK1207" s="140"/>
      <c r="BL1207" s="140"/>
      <c r="BM1207" s="140"/>
      <c r="BN1207" s="140"/>
      <c r="BO1207" s="140"/>
      <c r="BP1207" s="140"/>
      <c r="BQ1207" s="140"/>
      <c r="CS1207" s="133"/>
      <c r="CT1207" s="140"/>
      <c r="CU1207" s="140"/>
      <c r="CV1207" s="140"/>
      <c r="CY1207" s="140"/>
      <c r="CZ1207" s="140"/>
      <c r="DA1207" s="151"/>
      <c r="DB1207" s="164"/>
      <c r="DC1207" s="151"/>
      <c r="DZ1207" s="206"/>
      <c r="EA1207" s="107"/>
    </row>
    <row r="1208" spans="1:131" x14ac:dyDescent="0.3">
      <c r="A1208" s="201"/>
      <c r="B1208" s="145"/>
      <c r="C1208" s="192"/>
      <c r="D1208" s="201"/>
      <c r="E1208" s="192"/>
      <c r="F1208" s="192"/>
      <c r="G1208" s="192"/>
      <c r="H1208" s="204"/>
      <c r="I1208" s="192"/>
      <c r="J1208" s="192"/>
      <c r="K1208" s="192"/>
      <c r="L1208" s="192"/>
      <c r="M1208" s="192"/>
      <c r="N1208" s="192"/>
      <c r="O1208" s="140"/>
      <c r="P1208" s="145"/>
      <c r="Q1208" s="140"/>
      <c r="R1208" s="140"/>
      <c r="S1208" s="145"/>
      <c r="T1208" s="140"/>
      <c r="U1208" s="140"/>
      <c r="V1208" s="145"/>
      <c r="W1208" s="140"/>
      <c r="X1208" s="140"/>
      <c r="Y1208" s="145"/>
      <c r="Z1208" s="140"/>
      <c r="AA1208" s="140"/>
      <c r="AB1208" s="145"/>
      <c r="AC1208" s="140"/>
      <c r="AD1208" s="140"/>
      <c r="AE1208" s="145"/>
      <c r="AF1208" s="140"/>
      <c r="AG1208" s="140"/>
      <c r="BI1208" s="140"/>
      <c r="BJ1208" s="140"/>
      <c r="BK1208" s="140"/>
      <c r="BL1208" s="140"/>
      <c r="BM1208" s="140"/>
      <c r="BN1208" s="140"/>
      <c r="BO1208" s="140"/>
      <c r="BP1208" s="140"/>
      <c r="BQ1208" s="140"/>
      <c r="CS1208" s="133"/>
      <c r="CT1208" s="140"/>
      <c r="CU1208" s="140"/>
      <c r="CV1208" s="140"/>
      <c r="CY1208" s="140"/>
      <c r="CZ1208" s="140"/>
      <c r="DA1208" s="151"/>
      <c r="DB1208" s="164"/>
      <c r="DC1208" s="151"/>
      <c r="DZ1208" s="206"/>
      <c r="EA1208" s="107"/>
    </row>
    <row r="1209" spans="1:131" x14ac:dyDescent="0.3">
      <c r="A1209" s="201"/>
      <c r="B1209" s="145"/>
      <c r="C1209" s="192"/>
      <c r="D1209" s="201"/>
      <c r="E1209" s="192"/>
      <c r="F1209" s="192"/>
      <c r="G1209" s="192"/>
      <c r="H1209" s="204"/>
      <c r="I1209" s="192"/>
      <c r="J1209" s="192"/>
      <c r="K1209" s="192"/>
      <c r="L1209" s="192"/>
      <c r="M1209" s="192"/>
      <c r="N1209" s="192"/>
      <c r="O1209" s="140"/>
      <c r="P1209" s="145"/>
      <c r="Q1209" s="140"/>
      <c r="R1209" s="140"/>
      <c r="S1209" s="145"/>
      <c r="T1209" s="140"/>
      <c r="U1209" s="140"/>
      <c r="V1209" s="145"/>
      <c r="W1209" s="140"/>
      <c r="X1209" s="140"/>
      <c r="Y1209" s="145"/>
      <c r="Z1209" s="140"/>
      <c r="AA1209" s="140"/>
      <c r="AB1209" s="145"/>
      <c r="AC1209" s="140"/>
      <c r="AD1209" s="140"/>
      <c r="AE1209" s="145"/>
      <c r="AF1209" s="140"/>
      <c r="AG1209" s="140"/>
      <c r="BI1209" s="140"/>
      <c r="BJ1209" s="140"/>
      <c r="BK1209" s="140"/>
      <c r="BL1209" s="140"/>
      <c r="BM1209" s="140"/>
      <c r="BN1209" s="140"/>
      <c r="BO1209" s="140"/>
      <c r="BP1209" s="140"/>
      <c r="BQ1209" s="140"/>
      <c r="CS1209" s="133"/>
      <c r="CT1209" s="140"/>
      <c r="CU1209" s="140"/>
      <c r="CV1209" s="140"/>
      <c r="CY1209" s="140"/>
      <c r="CZ1209" s="140"/>
      <c r="DA1209" s="151"/>
      <c r="DB1209" s="164"/>
      <c r="DC1209" s="151"/>
      <c r="DZ1209" s="206"/>
      <c r="EA1209" s="107"/>
    </row>
    <row r="1210" spans="1:131" x14ac:dyDescent="0.3">
      <c r="A1210" s="201"/>
      <c r="B1210" s="145"/>
      <c r="C1210" s="192"/>
      <c r="D1210" s="201"/>
      <c r="E1210" s="192"/>
      <c r="F1210" s="192"/>
      <c r="G1210" s="192"/>
      <c r="H1210" s="204"/>
      <c r="I1210" s="192"/>
      <c r="J1210" s="192"/>
      <c r="K1210" s="192"/>
      <c r="L1210" s="192"/>
      <c r="M1210" s="192"/>
      <c r="N1210" s="192"/>
      <c r="O1210" s="140"/>
      <c r="P1210" s="192"/>
      <c r="Q1210" s="140"/>
      <c r="R1210" s="140"/>
      <c r="S1210" s="192"/>
      <c r="T1210" s="140"/>
      <c r="U1210" s="140"/>
      <c r="V1210" s="192"/>
      <c r="W1210" s="140"/>
      <c r="X1210" s="140"/>
      <c r="Y1210" s="145"/>
      <c r="Z1210" s="140"/>
      <c r="AA1210" s="140"/>
      <c r="AB1210" s="145"/>
      <c r="AC1210" s="140"/>
      <c r="AD1210" s="140"/>
      <c r="AE1210" s="145"/>
      <c r="AF1210" s="140"/>
      <c r="AG1210" s="140"/>
      <c r="BI1210" s="140"/>
      <c r="BJ1210" s="140"/>
      <c r="BK1210" s="140"/>
      <c r="BL1210" s="140"/>
      <c r="BM1210" s="140"/>
      <c r="BN1210" s="140"/>
      <c r="BO1210" s="140"/>
      <c r="BP1210" s="140"/>
      <c r="BQ1210" s="140"/>
      <c r="CS1210" s="133"/>
      <c r="CT1210" s="140"/>
      <c r="CU1210" s="140"/>
      <c r="CV1210" s="140"/>
      <c r="CY1210" s="140"/>
      <c r="CZ1210" s="140"/>
      <c r="DA1210" s="151"/>
      <c r="DB1210" s="164"/>
      <c r="DC1210" s="151"/>
      <c r="DZ1210" s="206"/>
      <c r="EA1210" s="107"/>
    </row>
    <row r="1211" spans="1:131" x14ac:dyDescent="0.3">
      <c r="A1211" s="107"/>
      <c r="B1211" s="145"/>
      <c r="C1211" s="181"/>
      <c r="D1211" s="145"/>
      <c r="E1211" s="145"/>
      <c r="F1211" s="145"/>
      <c r="G1211" s="98"/>
      <c r="H1211" s="104"/>
      <c r="I1211" s="145"/>
      <c r="J1211" s="98"/>
      <c r="K1211" s="98"/>
      <c r="L1211" s="145"/>
      <c r="M1211" s="145"/>
      <c r="N1211" s="145"/>
      <c r="O1211" s="190"/>
      <c r="P1211" s="104"/>
      <c r="Q1211" s="163"/>
      <c r="R1211" s="141"/>
      <c r="S1211" s="104"/>
      <c r="T1211" s="163"/>
      <c r="U1211" s="141"/>
      <c r="V1211" s="102"/>
      <c r="W1211" s="163"/>
      <c r="X1211" s="141"/>
      <c r="Y1211" s="145"/>
      <c r="Z1211" s="140"/>
      <c r="AA1211" s="140"/>
      <c r="AB1211" s="145"/>
      <c r="AC1211" s="140"/>
      <c r="AD1211" s="140"/>
      <c r="AE1211" s="145"/>
      <c r="AF1211" s="140"/>
      <c r="AG1211" s="140"/>
      <c r="BI1211" s="139"/>
      <c r="BJ1211" s="139"/>
      <c r="BK1211" s="146"/>
      <c r="BL1211" s="122"/>
      <c r="BM1211" s="141"/>
      <c r="BN1211" s="156"/>
      <c r="BO1211" s="139"/>
      <c r="BP1211" s="141"/>
      <c r="BQ1211" s="153"/>
      <c r="CS1211" s="147"/>
      <c r="CT1211" s="148"/>
      <c r="CU1211" s="139"/>
      <c r="CV1211" s="139"/>
      <c r="CY1211" s="143"/>
      <c r="CZ1211" s="143"/>
      <c r="DA1211" s="151"/>
      <c r="DB1211" s="164"/>
      <c r="DC1211" s="151"/>
      <c r="DZ1211" s="211"/>
      <c r="EA1211" s="107"/>
    </row>
    <row r="1212" spans="1:131" x14ac:dyDescent="0.3">
      <c r="A1212" s="107"/>
      <c r="B1212" s="145"/>
      <c r="C1212" s="181"/>
      <c r="D1212" s="145"/>
      <c r="E1212" s="145"/>
      <c r="F1212" s="145"/>
      <c r="G1212" s="98"/>
      <c r="H1212" s="104"/>
      <c r="I1212" s="145"/>
      <c r="J1212" s="98"/>
      <c r="K1212" s="98"/>
      <c r="L1212" s="145"/>
      <c r="M1212" s="145"/>
      <c r="N1212" s="145"/>
      <c r="O1212" s="190"/>
      <c r="P1212" s="104"/>
      <c r="Q1212" s="163"/>
      <c r="R1212" s="141"/>
      <c r="S1212" s="104"/>
      <c r="T1212" s="163"/>
      <c r="U1212" s="141"/>
      <c r="V1212" s="102"/>
      <c r="W1212" s="163"/>
      <c r="X1212" s="141"/>
      <c r="Y1212" s="145"/>
      <c r="Z1212" s="140"/>
      <c r="AA1212" s="140"/>
      <c r="AB1212" s="145"/>
      <c r="AC1212" s="140"/>
      <c r="AD1212" s="140"/>
      <c r="AE1212" s="145"/>
      <c r="AF1212" s="140"/>
      <c r="AG1212" s="140"/>
      <c r="BI1212" s="143"/>
      <c r="BJ1212" s="139"/>
      <c r="BK1212" s="143"/>
      <c r="BL1212" s="122"/>
      <c r="BM1212" s="141"/>
      <c r="BN1212" s="156"/>
      <c r="BO1212" s="139"/>
      <c r="BP1212" s="141"/>
      <c r="BQ1212" s="153"/>
      <c r="CS1212" s="147"/>
      <c r="CT1212" s="148"/>
      <c r="CU1212" s="139"/>
      <c r="CV1212" s="139"/>
      <c r="CY1212" s="143"/>
      <c r="CZ1212" s="143"/>
      <c r="DA1212" s="151"/>
      <c r="DB1212" s="164"/>
      <c r="DC1212" s="151"/>
      <c r="DZ1212" s="211"/>
      <c r="EA1212" s="207"/>
    </row>
    <row r="1213" spans="1:131" x14ac:dyDescent="0.3">
      <c r="A1213" s="201"/>
      <c r="B1213" s="145"/>
      <c r="C1213" s="192"/>
      <c r="D1213" s="201"/>
      <c r="E1213" s="192"/>
      <c r="F1213" s="192"/>
      <c r="G1213" s="192"/>
      <c r="H1213" s="204"/>
      <c r="I1213" s="192"/>
      <c r="J1213" s="192"/>
      <c r="K1213" s="192"/>
      <c r="L1213" s="192"/>
      <c r="M1213" s="192"/>
      <c r="N1213" s="192"/>
      <c r="O1213" s="140"/>
      <c r="P1213" s="145"/>
      <c r="Q1213" s="140"/>
      <c r="R1213" s="140"/>
      <c r="S1213" s="145"/>
      <c r="T1213" s="140"/>
      <c r="U1213" s="140"/>
      <c r="V1213" s="145"/>
      <c r="W1213" s="140"/>
      <c r="X1213" s="140"/>
      <c r="Y1213" s="145"/>
      <c r="Z1213" s="140"/>
      <c r="AA1213" s="140"/>
      <c r="AB1213" s="145"/>
      <c r="AC1213" s="140"/>
      <c r="AD1213" s="140"/>
      <c r="AE1213" s="145"/>
      <c r="AF1213" s="140"/>
      <c r="AG1213" s="140"/>
      <c r="BI1213" s="140"/>
      <c r="BJ1213" s="140"/>
      <c r="BK1213" s="140"/>
      <c r="BL1213" s="140"/>
      <c r="BM1213" s="140"/>
      <c r="BN1213" s="140"/>
      <c r="BO1213" s="140"/>
      <c r="BP1213" s="140"/>
      <c r="BQ1213" s="140"/>
      <c r="CS1213" s="133"/>
      <c r="CT1213" s="140"/>
      <c r="CU1213" s="140"/>
      <c r="CV1213" s="140"/>
      <c r="CY1213" s="140"/>
      <c r="CZ1213" s="140"/>
      <c r="DA1213" s="151"/>
      <c r="DB1213" s="164"/>
      <c r="DC1213" s="151"/>
      <c r="DZ1213" s="206"/>
      <c r="EA1213" s="107"/>
    </row>
    <row r="1214" spans="1:131" x14ac:dyDescent="0.3">
      <c r="A1214" s="201"/>
      <c r="B1214" s="145"/>
      <c r="C1214" s="192"/>
      <c r="D1214" s="201"/>
      <c r="E1214" s="192"/>
      <c r="F1214" s="192"/>
      <c r="G1214" s="192"/>
      <c r="H1214" s="204"/>
      <c r="I1214" s="192"/>
      <c r="J1214" s="192"/>
      <c r="K1214" s="192"/>
      <c r="L1214" s="192"/>
      <c r="M1214" s="192"/>
      <c r="N1214" s="192"/>
      <c r="O1214" s="140"/>
      <c r="P1214" s="145"/>
      <c r="Q1214" s="140"/>
      <c r="R1214" s="140"/>
      <c r="S1214" s="145"/>
      <c r="T1214" s="140"/>
      <c r="U1214" s="140"/>
      <c r="V1214" s="145"/>
      <c r="W1214" s="140"/>
      <c r="X1214" s="140"/>
      <c r="Y1214" s="145"/>
      <c r="Z1214" s="140"/>
      <c r="AA1214" s="140"/>
      <c r="AB1214" s="145"/>
      <c r="AC1214" s="140"/>
      <c r="AD1214" s="140"/>
      <c r="AE1214" s="145"/>
      <c r="AF1214" s="140"/>
      <c r="AG1214" s="140"/>
      <c r="BI1214" s="140"/>
      <c r="BJ1214" s="140"/>
      <c r="BK1214" s="140"/>
      <c r="BL1214" s="140"/>
      <c r="BM1214" s="140"/>
      <c r="BN1214" s="140"/>
      <c r="BO1214" s="140"/>
      <c r="BP1214" s="140"/>
      <c r="BQ1214" s="140"/>
      <c r="CS1214" s="133"/>
      <c r="CT1214" s="140"/>
      <c r="CU1214" s="140"/>
      <c r="CV1214" s="140"/>
      <c r="CY1214" s="140"/>
      <c r="CZ1214" s="140"/>
      <c r="DA1214" s="151"/>
      <c r="DB1214" s="164"/>
      <c r="DC1214" s="151"/>
      <c r="DZ1214" s="206"/>
      <c r="EA1214" s="107"/>
    </row>
    <row r="1215" spans="1:131" x14ac:dyDescent="0.3">
      <c r="A1215" s="201"/>
      <c r="B1215" s="145"/>
      <c r="C1215" s="192"/>
      <c r="D1215" s="201"/>
      <c r="E1215" s="192"/>
      <c r="F1215" s="192"/>
      <c r="G1215" s="192"/>
      <c r="H1215" s="204"/>
      <c r="I1215" s="192"/>
      <c r="J1215" s="192"/>
      <c r="K1215" s="192"/>
      <c r="L1215" s="192"/>
      <c r="M1215" s="192"/>
      <c r="N1215" s="192"/>
      <c r="O1215" s="140"/>
      <c r="P1215" s="145"/>
      <c r="Q1215" s="140"/>
      <c r="R1215" s="140"/>
      <c r="S1215" s="145"/>
      <c r="T1215" s="140"/>
      <c r="U1215" s="140"/>
      <c r="V1215" s="145"/>
      <c r="W1215" s="140"/>
      <c r="X1215" s="140"/>
      <c r="Y1215" s="145"/>
      <c r="Z1215" s="140"/>
      <c r="AA1215" s="140"/>
      <c r="AB1215" s="145"/>
      <c r="AC1215" s="140"/>
      <c r="AD1215" s="140"/>
      <c r="AE1215" s="145"/>
      <c r="AF1215" s="140"/>
      <c r="AG1215" s="140"/>
      <c r="BI1215" s="140"/>
      <c r="BJ1215" s="140"/>
      <c r="BK1215" s="140"/>
      <c r="BL1215" s="140"/>
      <c r="BM1215" s="140"/>
      <c r="BN1215" s="140"/>
      <c r="BO1215" s="140"/>
      <c r="BP1215" s="140"/>
      <c r="BQ1215" s="140"/>
      <c r="CS1215" s="133"/>
      <c r="CT1215" s="140"/>
      <c r="CU1215" s="140"/>
      <c r="CV1215" s="140"/>
      <c r="CY1215" s="140"/>
      <c r="CZ1215" s="140"/>
      <c r="DA1215" s="151"/>
      <c r="DB1215" s="164"/>
      <c r="DC1215" s="151"/>
      <c r="DZ1215" s="206"/>
      <c r="EA1215" s="107"/>
    </row>
    <row r="1216" spans="1:131" x14ac:dyDescent="0.3">
      <c r="A1216" s="201"/>
      <c r="B1216" s="145"/>
      <c r="C1216" s="192"/>
      <c r="D1216" s="201"/>
      <c r="E1216" s="192"/>
      <c r="F1216" s="192"/>
      <c r="G1216" s="192"/>
      <c r="H1216" s="204"/>
      <c r="I1216" s="192"/>
      <c r="J1216" s="192"/>
      <c r="K1216" s="192"/>
      <c r="L1216" s="192"/>
      <c r="M1216" s="192"/>
      <c r="N1216" s="192"/>
      <c r="O1216" s="140"/>
      <c r="P1216" s="145"/>
      <c r="Q1216" s="140"/>
      <c r="R1216" s="140"/>
      <c r="S1216" s="145"/>
      <c r="T1216" s="140"/>
      <c r="U1216" s="140"/>
      <c r="V1216" s="145"/>
      <c r="W1216" s="140"/>
      <c r="X1216" s="140"/>
      <c r="Y1216" s="145"/>
      <c r="Z1216" s="140"/>
      <c r="AA1216" s="140"/>
      <c r="AB1216" s="145"/>
      <c r="AC1216" s="140"/>
      <c r="AD1216" s="140"/>
      <c r="AE1216" s="145"/>
      <c r="AF1216" s="140"/>
      <c r="AG1216" s="140"/>
      <c r="BI1216" s="140"/>
      <c r="BJ1216" s="140"/>
      <c r="BK1216" s="140"/>
      <c r="BL1216" s="140"/>
      <c r="BM1216" s="140"/>
      <c r="BN1216" s="140"/>
      <c r="BO1216" s="140"/>
      <c r="BP1216" s="140"/>
      <c r="BQ1216" s="140"/>
      <c r="CS1216" s="133"/>
      <c r="CT1216" s="140"/>
      <c r="CU1216" s="140"/>
      <c r="CV1216" s="140"/>
      <c r="CY1216" s="140"/>
      <c r="CZ1216" s="140"/>
      <c r="DA1216" s="151"/>
      <c r="DB1216" s="164"/>
      <c r="DC1216" s="151"/>
      <c r="DZ1216" s="206"/>
      <c r="EA1216" s="107"/>
    </row>
    <row r="1217" spans="1:131" x14ac:dyDescent="0.3">
      <c r="A1217" s="201"/>
      <c r="B1217" s="145"/>
      <c r="C1217" s="192"/>
      <c r="D1217" s="201"/>
      <c r="E1217" s="192"/>
      <c r="F1217" s="192"/>
      <c r="G1217" s="192"/>
      <c r="H1217" s="204"/>
      <c r="I1217" s="192"/>
      <c r="J1217" s="192"/>
      <c r="K1217" s="192"/>
      <c r="L1217" s="192"/>
      <c r="M1217" s="192"/>
      <c r="N1217" s="192"/>
      <c r="O1217" s="140"/>
      <c r="P1217" s="145"/>
      <c r="Q1217" s="140"/>
      <c r="R1217" s="140"/>
      <c r="S1217" s="145"/>
      <c r="T1217" s="140"/>
      <c r="U1217" s="140"/>
      <c r="V1217" s="145"/>
      <c r="W1217" s="140"/>
      <c r="X1217" s="140"/>
      <c r="Y1217" s="145"/>
      <c r="Z1217" s="140"/>
      <c r="AA1217" s="140"/>
      <c r="AB1217" s="145"/>
      <c r="AC1217" s="140"/>
      <c r="AD1217" s="140"/>
      <c r="AE1217" s="145"/>
      <c r="AF1217" s="140"/>
      <c r="AG1217" s="140"/>
      <c r="BI1217" s="140"/>
      <c r="BJ1217" s="140"/>
      <c r="BK1217" s="140"/>
      <c r="BL1217" s="140"/>
      <c r="BM1217" s="140"/>
      <c r="BN1217" s="140"/>
      <c r="BO1217" s="140"/>
      <c r="BP1217" s="140"/>
      <c r="BQ1217" s="140"/>
      <c r="CS1217" s="133"/>
      <c r="CT1217" s="140"/>
      <c r="CU1217" s="140"/>
      <c r="CV1217" s="140"/>
      <c r="CY1217" s="140"/>
      <c r="CZ1217" s="140"/>
      <c r="DA1217" s="151"/>
      <c r="DB1217" s="164"/>
      <c r="DC1217" s="151"/>
      <c r="DZ1217" s="206"/>
      <c r="EA1217" s="107"/>
    </row>
    <row r="1218" spans="1:131" x14ac:dyDescent="0.3">
      <c r="A1218" s="201"/>
      <c r="B1218" s="145"/>
      <c r="C1218" s="192"/>
      <c r="D1218" s="201"/>
      <c r="E1218" s="192"/>
      <c r="F1218" s="192"/>
      <c r="G1218" s="192"/>
      <c r="H1218" s="204"/>
      <c r="I1218" s="192"/>
      <c r="J1218" s="192"/>
      <c r="K1218" s="192"/>
      <c r="L1218" s="192"/>
      <c r="M1218" s="192"/>
      <c r="N1218" s="192"/>
      <c r="O1218" s="140"/>
      <c r="P1218" s="145"/>
      <c r="Q1218" s="140"/>
      <c r="R1218" s="140"/>
      <c r="S1218" s="145"/>
      <c r="T1218" s="140"/>
      <c r="U1218" s="140"/>
      <c r="V1218" s="145"/>
      <c r="W1218" s="140"/>
      <c r="X1218" s="140"/>
      <c r="Y1218" s="145"/>
      <c r="Z1218" s="140"/>
      <c r="AA1218" s="140"/>
      <c r="AB1218" s="145"/>
      <c r="AC1218" s="140"/>
      <c r="AD1218" s="140"/>
      <c r="AE1218" s="145"/>
      <c r="AF1218" s="140"/>
      <c r="AG1218" s="140"/>
      <c r="BI1218" s="140"/>
      <c r="BJ1218" s="140"/>
      <c r="BK1218" s="140"/>
      <c r="BL1218" s="140"/>
      <c r="BM1218" s="140"/>
      <c r="BN1218" s="140"/>
      <c r="BO1218" s="140"/>
      <c r="BP1218" s="140"/>
      <c r="BQ1218" s="140"/>
      <c r="CS1218" s="133"/>
      <c r="CT1218" s="140"/>
      <c r="CU1218" s="140"/>
      <c r="CV1218" s="140"/>
      <c r="CY1218" s="140"/>
      <c r="CZ1218" s="140"/>
      <c r="DA1218" s="151"/>
      <c r="DB1218" s="164"/>
      <c r="DC1218" s="151"/>
      <c r="DZ1218" s="206"/>
      <c r="EA1218" s="107"/>
    </row>
    <row r="1219" spans="1:131" x14ac:dyDescent="0.3">
      <c r="A1219" s="201"/>
      <c r="B1219" s="145"/>
      <c r="C1219" s="192"/>
      <c r="D1219" s="201"/>
      <c r="E1219" s="192"/>
      <c r="F1219" s="192"/>
      <c r="G1219" s="192"/>
      <c r="H1219" s="204"/>
      <c r="I1219" s="192"/>
      <c r="J1219" s="192"/>
      <c r="K1219" s="192"/>
      <c r="L1219" s="192"/>
      <c r="M1219" s="192"/>
      <c r="N1219" s="192"/>
      <c r="O1219" s="140"/>
      <c r="P1219" s="145"/>
      <c r="Q1219" s="140"/>
      <c r="R1219" s="140"/>
      <c r="S1219" s="145"/>
      <c r="T1219" s="140"/>
      <c r="U1219" s="140"/>
      <c r="V1219" s="145"/>
      <c r="W1219" s="140"/>
      <c r="X1219" s="140"/>
      <c r="Y1219" s="145"/>
      <c r="Z1219" s="140"/>
      <c r="AA1219" s="140"/>
      <c r="AB1219" s="145"/>
      <c r="AC1219" s="140"/>
      <c r="AD1219" s="140"/>
      <c r="AE1219" s="145"/>
      <c r="AF1219" s="140"/>
      <c r="AG1219" s="140"/>
      <c r="BI1219" s="140"/>
      <c r="BJ1219" s="140"/>
      <c r="BK1219" s="140"/>
      <c r="BL1219" s="140"/>
      <c r="BM1219" s="140"/>
      <c r="BN1219" s="140"/>
      <c r="BO1219" s="140"/>
      <c r="BP1219" s="140"/>
      <c r="BQ1219" s="140"/>
      <c r="CS1219" s="133"/>
      <c r="CT1219" s="140"/>
      <c r="CU1219" s="140"/>
      <c r="CV1219" s="140"/>
      <c r="CY1219" s="140"/>
      <c r="CZ1219" s="140"/>
      <c r="DA1219" s="151"/>
      <c r="DB1219" s="164"/>
      <c r="DC1219" s="151"/>
      <c r="DZ1219" s="206"/>
      <c r="EA1219" s="107"/>
    </row>
    <row r="1220" spans="1:131" x14ac:dyDescent="0.3">
      <c r="A1220" s="201"/>
      <c r="B1220" s="192"/>
      <c r="C1220" s="192"/>
      <c r="D1220" s="201"/>
      <c r="E1220" s="192"/>
      <c r="F1220" s="192"/>
      <c r="G1220" s="192"/>
      <c r="H1220" s="204"/>
      <c r="I1220" s="192"/>
      <c r="J1220" s="192"/>
      <c r="K1220" s="192"/>
      <c r="L1220" s="192"/>
      <c r="M1220" s="192"/>
      <c r="N1220" s="192"/>
      <c r="O1220" s="140"/>
      <c r="P1220" s="145"/>
      <c r="Q1220" s="140"/>
      <c r="R1220" s="140"/>
      <c r="S1220" s="145"/>
      <c r="T1220" s="140"/>
      <c r="U1220" s="140"/>
      <c r="V1220" s="145"/>
      <c r="W1220" s="140"/>
      <c r="X1220" s="140"/>
      <c r="Y1220" s="145"/>
      <c r="Z1220" s="140"/>
      <c r="AA1220" s="140"/>
      <c r="AB1220" s="145"/>
      <c r="AC1220" s="140"/>
      <c r="AD1220" s="140"/>
      <c r="AE1220" s="145"/>
      <c r="AF1220" s="140"/>
      <c r="AG1220" s="140"/>
      <c r="BI1220" s="140"/>
      <c r="BJ1220" s="140"/>
      <c r="BK1220" s="140"/>
      <c r="BL1220" s="140"/>
      <c r="BM1220" s="140"/>
      <c r="BN1220" s="140"/>
      <c r="BO1220" s="140"/>
      <c r="BP1220" s="140"/>
      <c r="BQ1220" s="140"/>
      <c r="CS1220" s="133"/>
      <c r="CT1220" s="140"/>
      <c r="CU1220" s="140"/>
      <c r="CV1220" s="140"/>
      <c r="CY1220" s="140"/>
      <c r="CZ1220" s="140"/>
      <c r="DA1220" s="151"/>
      <c r="DB1220" s="164"/>
      <c r="DC1220" s="151"/>
      <c r="DZ1220" s="206"/>
      <c r="EA1220" s="107"/>
    </row>
    <row r="1221" spans="1:131" x14ac:dyDescent="0.3">
      <c r="A1221" s="107"/>
      <c r="B1221" s="145"/>
      <c r="C1221" s="181"/>
      <c r="D1221" s="145"/>
      <c r="E1221" s="145"/>
      <c r="F1221" s="145"/>
      <c r="G1221" s="98"/>
      <c r="H1221" s="104"/>
      <c r="I1221" s="145"/>
      <c r="J1221" s="98"/>
      <c r="K1221" s="98"/>
      <c r="L1221" s="145"/>
      <c r="M1221" s="145"/>
      <c r="N1221" s="145"/>
      <c r="O1221" s="122"/>
      <c r="P1221" s="104"/>
      <c r="Q1221" s="141"/>
      <c r="R1221" s="141"/>
      <c r="S1221" s="104"/>
      <c r="T1221" s="141"/>
      <c r="U1221" s="141"/>
      <c r="V1221" s="107"/>
      <c r="W1221" s="141"/>
      <c r="X1221" s="141"/>
      <c r="Y1221" s="145"/>
      <c r="Z1221" s="140"/>
      <c r="AA1221" s="140"/>
      <c r="AB1221" s="145"/>
      <c r="AC1221" s="140"/>
      <c r="AD1221" s="140"/>
      <c r="AE1221" s="145"/>
      <c r="AF1221" s="140"/>
      <c r="AG1221" s="140"/>
      <c r="BI1221" s="138"/>
      <c r="BJ1221" s="144"/>
      <c r="BK1221" s="139"/>
      <c r="BL1221" s="122"/>
      <c r="BM1221" s="141"/>
      <c r="BN1221" s="156"/>
      <c r="BO1221" s="139"/>
      <c r="BP1221" s="141"/>
      <c r="BQ1221" s="153"/>
      <c r="CS1221" s="147"/>
      <c r="CT1221" s="148"/>
      <c r="CU1221" s="139"/>
      <c r="CV1221" s="139"/>
      <c r="CY1221" s="145"/>
      <c r="CZ1221" s="140"/>
      <c r="DA1221" s="151"/>
      <c r="DB1221" s="164"/>
      <c r="DC1221" s="151"/>
      <c r="DZ1221" s="179"/>
      <c r="EA1221" s="207"/>
    </row>
    <row r="1222" spans="1:131" x14ac:dyDescent="0.3">
      <c r="A1222" s="107"/>
      <c r="B1222" s="145"/>
      <c r="C1222" s="181"/>
      <c r="D1222" s="145"/>
      <c r="E1222" s="145"/>
      <c r="F1222" s="145"/>
      <c r="G1222" s="98"/>
      <c r="H1222" s="104"/>
      <c r="I1222" s="145"/>
      <c r="J1222" s="98"/>
      <c r="K1222" s="98"/>
      <c r="L1222" s="145"/>
      <c r="M1222" s="145"/>
      <c r="N1222" s="145"/>
      <c r="O1222" s="122"/>
      <c r="P1222" s="104"/>
      <c r="Q1222" s="141"/>
      <c r="R1222" s="141"/>
      <c r="S1222" s="104"/>
      <c r="T1222" s="141"/>
      <c r="U1222" s="141"/>
      <c r="V1222" s="107"/>
      <c r="W1222" s="141"/>
      <c r="X1222" s="141"/>
      <c r="Y1222" s="145"/>
      <c r="Z1222" s="140"/>
      <c r="AA1222" s="140"/>
      <c r="AB1222" s="145"/>
      <c r="AC1222" s="140"/>
      <c r="AD1222" s="140"/>
      <c r="AE1222" s="145"/>
      <c r="AF1222" s="140"/>
      <c r="AG1222" s="140"/>
      <c r="BI1222" s="146"/>
      <c r="BJ1222" s="144"/>
      <c r="BK1222" s="146"/>
      <c r="BL1222" s="122"/>
      <c r="BM1222" s="141"/>
      <c r="BN1222" s="156"/>
      <c r="BO1222" s="139"/>
      <c r="BP1222" s="141"/>
      <c r="BQ1222" s="153"/>
      <c r="CS1222" s="147"/>
      <c r="CT1222" s="148"/>
      <c r="CU1222" s="139"/>
      <c r="CV1222" s="139"/>
      <c r="CY1222" s="145"/>
      <c r="CZ1222" s="140"/>
      <c r="DA1222" s="151"/>
      <c r="DB1222" s="164"/>
      <c r="DC1222" s="151"/>
      <c r="DZ1222" s="140"/>
      <c r="EA1222" s="207"/>
    </row>
    <row r="1223" spans="1:131" x14ac:dyDescent="0.3">
      <c r="A1223" s="107"/>
      <c r="B1223" s="145"/>
      <c r="C1223" s="181"/>
      <c r="D1223" s="145"/>
      <c r="E1223" s="145"/>
      <c r="F1223" s="145"/>
      <c r="G1223" s="98"/>
      <c r="H1223" s="104"/>
      <c r="I1223" s="145"/>
      <c r="J1223" s="98"/>
      <c r="K1223" s="98"/>
      <c r="L1223" s="145"/>
      <c r="M1223" s="145"/>
      <c r="N1223" s="145"/>
      <c r="O1223" s="122"/>
      <c r="P1223" s="104"/>
      <c r="Q1223" s="141"/>
      <c r="R1223" s="141"/>
      <c r="S1223" s="104"/>
      <c r="T1223" s="141"/>
      <c r="U1223" s="141"/>
      <c r="V1223" s="102"/>
      <c r="W1223" s="141"/>
      <c r="X1223" s="141"/>
      <c r="Y1223" s="145"/>
      <c r="Z1223" s="140"/>
      <c r="AA1223" s="140"/>
      <c r="AB1223" s="145"/>
      <c r="AC1223" s="140"/>
      <c r="AD1223" s="140"/>
      <c r="AE1223" s="145"/>
      <c r="AF1223" s="140"/>
      <c r="AG1223" s="140"/>
      <c r="BI1223" s="138"/>
      <c r="BJ1223" s="138"/>
      <c r="BK1223" s="138"/>
      <c r="BL1223" s="122"/>
      <c r="BM1223" s="141"/>
      <c r="BN1223" s="156"/>
      <c r="BO1223" s="139"/>
      <c r="BP1223" s="141"/>
      <c r="BQ1223" s="153"/>
      <c r="CS1223" s="147"/>
      <c r="CT1223" s="148"/>
      <c r="CU1223" s="139"/>
      <c r="CV1223" s="139"/>
      <c r="CY1223" s="143"/>
      <c r="CZ1223" s="143"/>
      <c r="DA1223" s="151"/>
      <c r="DB1223" s="164"/>
      <c r="DC1223" s="151"/>
      <c r="DZ1223" s="140"/>
      <c r="EA1223" s="207"/>
    </row>
    <row r="1224" spans="1:131" x14ac:dyDescent="0.3">
      <c r="A1224" s="107"/>
      <c r="B1224" s="145"/>
      <c r="C1224" s="181"/>
      <c r="D1224" s="145"/>
      <c r="E1224" s="145"/>
      <c r="F1224" s="145"/>
      <c r="G1224" s="98"/>
      <c r="H1224" s="104"/>
      <c r="I1224" s="145"/>
      <c r="J1224" s="98"/>
      <c r="K1224" s="98"/>
      <c r="L1224" s="145"/>
      <c r="M1224" s="145"/>
      <c r="N1224" s="145"/>
      <c r="O1224" s="122"/>
      <c r="P1224" s="104"/>
      <c r="Q1224" s="141"/>
      <c r="R1224" s="141"/>
      <c r="S1224" s="104"/>
      <c r="T1224" s="141"/>
      <c r="U1224" s="141"/>
      <c r="V1224" s="102"/>
      <c r="W1224" s="141"/>
      <c r="X1224" s="141"/>
      <c r="Y1224" s="145"/>
      <c r="Z1224" s="140"/>
      <c r="AA1224" s="140"/>
      <c r="AB1224" s="145"/>
      <c r="AC1224" s="140"/>
      <c r="AD1224" s="140"/>
      <c r="AE1224" s="145"/>
      <c r="AF1224" s="140"/>
      <c r="AG1224" s="140"/>
      <c r="BI1224" s="143"/>
      <c r="BJ1224" s="139"/>
      <c r="BK1224" s="143"/>
      <c r="BL1224" s="122"/>
      <c r="BM1224" s="141"/>
      <c r="BN1224" s="156"/>
      <c r="BO1224" s="139"/>
      <c r="BP1224" s="141"/>
      <c r="BQ1224" s="153"/>
      <c r="CS1224" s="147"/>
      <c r="CT1224" s="99"/>
      <c r="CU1224" s="139"/>
      <c r="CV1224" s="139"/>
      <c r="CY1224" s="143"/>
      <c r="CZ1224" s="143"/>
      <c r="DA1224" s="151"/>
      <c r="DB1224" s="164"/>
      <c r="DC1224" s="151"/>
      <c r="DZ1224" s="140"/>
      <c r="EA1224" s="207"/>
    </row>
    <row r="1225" spans="1:131" x14ac:dyDescent="0.3">
      <c r="A1225" s="107"/>
      <c r="B1225" s="145"/>
      <c r="C1225" s="181"/>
      <c r="D1225" s="145"/>
      <c r="E1225" s="145"/>
      <c r="F1225" s="145"/>
      <c r="G1225" s="98"/>
      <c r="H1225" s="104"/>
      <c r="I1225" s="145"/>
      <c r="J1225" s="98"/>
      <c r="K1225" s="98"/>
      <c r="L1225" s="145"/>
      <c r="M1225" s="145"/>
      <c r="N1225" s="145"/>
      <c r="O1225" s="122"/>
      <c r="P1225" s="104"/>
      <c r="Q1225" s="141"/>
      <c r="R1225" s="141"/>
      <c r="S1225" s="104"/>
      <c r="T1225" s="141"/>
      <c r="U1225" s="141"/>
      <c r="V1225" s="102"/>
      <c r="W1225" s="141"/>
      <c r="X1225" s="141"/>
      <c r="Y1225" s="145"/>
      <c r="Z1225" s="140"/>
      <c r="AA1225" s="140"/>
      <c r="AB1225" s="145"/>
      <c r="AC1225" s="140"/>
      <c r="AD1225" s="140"/>
      <c r="AE1225" s="145"/>
      <c r="AF1225" s="140"/>
      <c r="AG1225" s="140"/>
      <c r="BI1225" s="138"/>
      <c r="BJ1225" s="139"/>
      <c r="BK1225" s="138"/>
      <c r="BL1225" s="122"/>
      <c r="BM1225" s="141"/>
      <c r="BN1225" s="156"/>
      <c r="BO1225" s="139"/>
      <c r="BP1225" s="141"/>
      <c r="BQ1225" s="153"/>
      <c r="CS1225" s="147"/>
      <c r="CT1225" s="148"/>
      <c r="CU1225" s="139"/>
      <c r="CV1225" s="139"/>
      <c r="CY1225" s="143"/>
      <c r="CZ1225" s="143"/>
      <c r="DA1225" s="151"/>
      <c r="DB1225" s="164"/>
      <c r="DC1225" s="151"/>
      <c r="DZ1225" s="140"/>
      <c r="EA1225" s="207"/>
    </row>
    <row r="1226" spans="1:131" x14ac:dyDescent="0.3">
      <c r="A1226" s="107"/>
      <c r="B1226" s="145"/>
      <c r="C1226" s="181"/>
      <c r="D1226" s="145"/>
      <c r="E1226" s="145"/>
      <c r="F1226" s="145"/>
      <c r="G1226" s="98"/>
      <c r="H1226" s="104"/>
      <c r="I1226" s="145"/>
      <c r="J1226" s="98"/>
      <c r="K1226" s="98"/>
      <c r="L1226" s="145"/>
      <c r="M1226" s="145"/>
      <c r="N1226" s="145"/>
      <c r="O1226" s="122"/>
      <c r="P1226" s="104"/>
      <c r="Q1226" s="141"/>
      <c r="R1226" s="141"/>
      <c r="S1226" s="104"/>
      <c r="T1226" s="141"/>
      <c r="U1226" s="141"/>
      <c r="V1226" s="102"/>
      <c r="W1226" s="141"/>
      <c r="X1226" s="141"/>
      <c r="Y1226" s="145"/>
      <c r="Z1226" s="140"/>
      <c r="AA1226" s="140"/>
      <c r="AB1226" s="145"/>
      <c r="AC1226" s="140"/>
      <c r="AD1226" s="140"/>
      <c r="AE1226" s="145"/>
      <c r="AF1226" s="140"/>
      <c r="AG1226" s="140"/>
      <c r="BI1226" s="138"/>
      <c r="BJ1226" s="139"/>
      <c r="BK1226" s="138"/>
      <c r="BL1226" s="122"/>
      <c r="BM1226" s="141"/>
      <c r="BN1226" s="156"/>
      <c r="BO1226" s="139"/>
      <c r="BP1226" s="141"/>
      <c r="BQ1226" s="153"/>
      <c r="CS1226" s="147"/>
      <c r="CT1226" s="148"/>
      <c r="CU1226" s="139"/>
      <c r="CV1226" s="139"/>
      <c r="CY1226" s="143"/>
      <c r="CZ1226" s="143"/>
      <c r="DA1226" s="151"/>
      <c r="DB1226" s="164"/>
      <c r="DC1226" s="151"/>
      <c r="DZ1226" s="140"/>
      <c r="EA1226" s="207"/>
    </row>
    <row r="1227" spans="1:131" x14ac:dyDescent="0.3">
      <c r="A1227" s="201"/>
      <c r="B1227" s="145"/>
      <c r="C1227" s="192"/>
      <c r="D1227" s="201"/>
      <c r="E1227" s="192"/>
      <c r="F1227" s="192"/>
      <c r="G1227" s="192"/>
      <c r="H1227" s="204"/>
      <c r="I1227" s="192"/>
      <c r="J1227" s="192"/>
      <c r="K1227" s="192"/>
      <c r="L1227" s="192"/>
      <c r="M1227" s="192"/>
      <c r="N1227" s="192"/>
      <c r="O1227" s="140"/>
      <c r="P1227" s="145"/>
      <c r="Q1227" s="140"/>
      <c r="R1227" s="140"/>
      <c r="S1227" s="145"/>
      <c r="T1227" s="140"/>
      <c r="U1227" s="140"/>
      <c r="V1227" s="145"/>
      <c r="W1227" s="140"/>
      <c r="X1227" s="140"/>
      <c r="Y1227" s="145"/>
      <c r="Z1227" s="140"/>
      <c r="AA1227" s="140"/>
      <c r="AB1227" s="145"/>
      <c r="AC1227" s="140"/>
      <c r="AD1227" s="140"/>
      <c r="AE1227" s="145"/>
      <c r="AF1227" s="140"/>
      <c r="AG1227" s="140"/>
      <c r="BI1227" s="140"/>
      <c r="BJ1227" s="140"/>
      <c r="BK1227" s="140"/>
      <c r="BL1227" s="140"/>
      <c r="BM1227" s="140"/>
      <c r="BN1227" s="140"/>
      <c r="BO1227" s="140"/>
      <c r="BP1227" s="140"/>
      <c r="BQ1227" s="140"/>
      <c r="CS1227" s="133"/>
      <c r="CT1227" s="140"/>
      <c r="CU1227" s="140"/>
      <c r="CV1227" s="140"/>
      <c r="CY1227" s="140"/>
      <c r="CZ1227" s="140"/>
      <c r="DA1227" s="151"/>
      <c r="DB1227" s="164"/>
      <c r="DC1227" s="151"/>
      <c r="DZ1227" s="206"/>
      <c r="EA1227" s="107"/>
    </row>
    <row r="1228" spans="1:131" x14ac:dyDescent="0.3">
      <c r="A1228" s="201"/>
      <c r="B1228" s="145"/>
      <c r="C1228" s="192"/>
      <c r="D1228" s="201"/>
      <c r="E1228" s="192"/>
      <c r="F1228" s="192"/>
      <c r="G1228" s="192"/>
      <c r="H1228" s="204"/>
      <c r="I1228" s="192"/>
      <c r="J1228" s="192"/>
      <c r="K1228" s="192"/>
      <c r="L1228" s="192"/>
      <c r="M1228" s="192"/>
      <c r="N1228" s="192"/>
      <c r="O1228" s="140"/>
      <c r="P1228" s="145"/>
      <c r="Q1228" s="140"/>
      <c r="R1228" s="140"/>
      <c r="S1228" s="145"/>
      <c r="T1228" s="140"/>
      <c r="U1228" s="140"/>
      <c r="V1228" s="145"/>
      <c r="W1228" s="140"/>
      <c r="X1228" s="140"/>
      <c r="Y1228" s="145"/>
      <c r="Z1228" s="140"/>
      <c r="AA1228" s="140"/>
      <c r="AB1228" s="145"/>
      <c r="AC1228" s="140"/>
      <c r="AD1228" s="140"/>
      <c r="AE1228" s="145"/>
      <c r="AF1228" s="140"/>
      <c r="AG1228" s="140"/>
      <c r="BI1228" s="140"/>
      <c r="BJ1228" s="140"/>
      <c r="BK1228" s="140"/>
      <c r="BL1228" s="140"/>
      <c r="BM1228" s="140"/>
      <c r="BN1228" s="140"/>
      <c r="BO1228" s="140"/>
      <c r="BP1228" s="140"/>
      <c r="BQ1228" s="140"/>
      <c r="CS1228" s="133"/>
      <c r="CT1228" s="140"/>
      <c r="CU1228" s="140"/>
      <c r="CV1228" s="140"/>
      <c r="CY1228" s="140"/>
      <c r="CZ1228" s="140"/>
      <c r="DA1228" s="151"/>
      <c r="DB1228" s="164"/>
      <c r="DC1228" s="151"/>
      <c r="DZ1228" s="206"/>
      <c r="EA1228" s="107"/>
    </row>
    <row r="1229" spans="1:131" x14ac:dyDescent="0.3">
      <c r="A1229" s="201"/>
      <c r="B1229" s="145"/>
      <c r="C1229" s="192"/>
      <c r="D1229" s="201"/>
      <c r="E1229" s="192"/>
      <c r="F1229" s="192"/>
      <c r="G1229" s="192"/>
      <c r="H1229" s="204"/>
      <c r="I1229" s="192"/>
      <c r="J1229" s="192"/>
      <c r="K1229" s="192"/>
      <c r="L1229" s="192"/>
      <c r="M1229" s="192"/>
      <c r="N1229" s="192"/>
      <c r="O1229" s="140"/>
      <c r="P1229" s="145"/>
      <c r="Q1229" s="140"/>
      <c r="R1229" s="140"/>
      <c r="S1229" s="145"/>
      <c r="T1229" s="140"/>
      <c r="U1229" s="140"/>
      <c r="V1229" s="145"/>
      <c r="W1229" s="140"/>
      <c r="X1229" s="140"/>
      <c r="Y1229" s="145"/>
      <c r="Z1229" s="140"/>
      <c r="AA1229" s="140"/>
      <c r="AB1229" s="145"/>
      <c r="AC1229" s="140"/>
      <c r="AD1229" s="140"/>
      <c r="AE1229" s="145"/>
      <c r="AF1229" s="140"/>
      <c r="AG1229" s="140"/>
      <c r="BI1229" s="140"/>
      <c r="BJ1229" s="140"/>
      <c r="BK1229" s="140"/>
      <c r="BL1229" s="140"/>
      <c r="BM1229" s="140"/>
      <c r="BN1229" s="140"/>
      <c r="BO1229" s="140"/>
      <c r="BP1229" s="140"/>
      <c r="BQ1229" s="140"/>
      <c r="CS1229" s="133"/>
      <c r="CT1229" s="140"/>
      <c r="CU1229" s="140"/>
      <c r="CV1229" s="140"/>
      <c r="CY1229" s="140"/>
      <c r="CZ1229" s="140"/>
      <c r="DA1229" s="151"/>
      <c r="DB1229" s="164"/>
      <c r="DC1229" s="151"/>
      <c r="DZ1229" s="206"/>
      <c r="EA1229" s="107"/>
    </row>
    <row r="1230" spans="1:131" x14ac:dyDescent="0.3">
      <c r="A1230" s="201"/>
      <c r="B1230" s="145"/>
      <c r="C1230" s="192"/>
      <c r="D1230" s="201"/>
      <c r="E1230" s="192"/>
      <c r="F1230" s="192"/>
      <c r="G1230" s="192"/>
      <c r="H1230" s="204"/>
      <c r="I1230" s="192"/>
      <c r="J1230" s="192"/>
      <c r="K1230" s="192"/>
      <c r="L1230" s="192"/>
      <c r="M1230" s="192"/>
      <c r="N1230" s="192"/>
      <c r="O1230" s="140"/>
      <c r="P1230" s="145"/>
      <c r="Q1230" s="140"/>
      <c r="R1230" s="140"/>
      <c r="S1230" s="145"/>
      <c r="T1230" s="140"/>
      <c r="U1230" s="140"/>
      <c r="V1230" s="145"/>
      <c r="W1230" s="140"/>
      <c r="X1230" s="140"/>
      <c r="Y1230" s="145"/>
      <c r="Z1230" s="140"/>
      <c r="AA1230" s="140"/>
      <c r="AB1230" s="145"/>
      <c r="AC1230" s="140"/>
      <c r="AD1230" s="140"/>
      <c r="AE1230" s="145"/>
      <c r="AF1230" s="140"/>
      <c r="AG1230" s="140"/>
      <c r="BI1230" s="140"/>
      <c r="BJ1230" s="140"/>
      <c r="BK1230" s="140"/>
      <c r="BL1230" s="140"/>
      <c r="BM1230" s="140"/>
      <c r="BN1230" s="140"/>
      <c r="BO1230" s="140"/>
      <c r="BP1230" s="140"/>
      <c r="BQ1230" s="140"/>
      <c r="CS1230" s="133"/>
      <c r="CT1230" s="140"/>
      <c r="CU1230" s="140"/>
      <c r="CV1230" s="140"/>
      <c r="CY1230" s="140"/>
      <c r="CZ1230" s="140"/>
      <c r="DA1230" s="151"/>
      <c r="DB1230" s="164"/>
      <c r="DC1230" s="151"/>
      <c r="DZ1230" s="206"/>
      <c r="EA1230" s="107"/>
    </row>
    <row r="1231" spans="1:131" x14ac:dyDescent="0.3">
      <c r="A1231" s="201"/>
      <c r="B1231" s="145"/>
      <c r="C1231" s="192"/>
      <c r="D1231" s="201"/>
      <c r="E1231" s="192"/>
      <c r="F1231" s="192"/>
      <c r="G1231" s="192"/>
      <c r="H1231" s="204"/>
      <c r="I1231" s="192"/>
      <c r="J1231" s="192"/>
      <c r="K1231" s="192"/>
      <c r="L1231" s="192"/>
      <c r="M1231" s="192"/>
      <c r="N1231" s="192"/>
      <c r="O1231" s="135"/>
      <c r="P1231" s="145"/>
      <c r="Q1231" s="140"/>
      <c r="R1231" s="140"/>
      <c r="S1231" s="145"/>
      <c r="T1231" s="140"/>
      <c r="U1231" s="140"/>
      <c r="V1231" s="145"/>
      <c r="W1231" s="133"/>
      <c r="X1231" s="140"/>
      <c r="Y1231" s="145"/>
      <c r="Z1231" s="140"/>
      <c r="AA1231" s="140"/>
      <c r="AB1231" s="145"/>
      <c r="AC1231" s="140"/>
      <c r="AD1231" s="140"/>
      <c r="AE1231" s="145"/>
      <c r="AF1231" s="140"/>
      <c r="AG1231" s="140"/>
      <c r="BI1231" s="140"/>
      <c r="BJ1231" s="140"/>
      <c r="BK1231" s="140"/>
      <c r="BL1231" s="140"/>
      <c r="BM1231" s="140"/>
      <c r="BN1231" s="140"/>
      <c r="BO1231" s="140"/>
      <c r="BP1231" s="140"/>
      <c r="BQ1231" s="140"/>
      <c r="CS1231" s="133"/>
      <c r="CT1231" s="140"/>
      <c r="CU1231" s="140"/>
      <c r="CV1231" s="140"/>
      <c r="CY1231" s="140"/>
      <c r="CZ1231" s="140"/>
      <c r="DA1231" s="151"/>
      <c r="DB1231" s="164"/>
      <c r="DC1231" s="151"/>
      <c r="DZ1231" s="206"/>
      <c r="EA1231" s="107"/>
    </row>
    <row r="1232" spans="1:131" x14ac:dyDescent="0.3">
      <c r="A1232" s="201"/>
      <c r="B1232" s="192"/>
      <c r="C1232" s="192"/>
      <c r="D1232" s="201"/>
      <c r="E1232" s="192"/>
      <c r="F1232" s="192"/>
      <c r="G1232" s="192"/>
      <c r="H1232" s="204"/>
      <c r="I1232" s="192"/>
      <c r="J1232" s="192"/>
      <c r="K1232" s="192"/>
      <c r="L1232" s="192"/>
      <c r="M1232" s="192"/>
      <c r="N1232" s="192"/>
      <c r="O1232" s="135"/>
      <c r="P1232" s="145"/>
      <c r="Q1232" s="140"/>
      <c r="R1232" s="140"/>
      <c r="S1232" s="145"/>
      <c r="T1232" s="140"/>
      <c r="U1232" s="140"/>
      <c r="V1232" s="145"/>
      <c r="W1232" s="133"/>
      <c r="X1232" s="140"/>
      <c r="Y1232" s="145"/>
      <c r="Z1232" s="140"/>
      <c r="AA1232" s="140"/>
      <c r="AB1232" s="145"/>
      <c r="AC1232" s="140"/>
      <c r="AD1232" s="140"/>
      <c r="AE1232" s="145"/>
      <c r="AF1232" s="140"/>
      <c r="AG1232" s="140"/>
      <c r="BI1232" s="140"/>
      <c r="BJ1232" s="140"/>
      <c r="BK1232" s="140"/>
      <c r="BL1232" s="140"/>
      <c r="BM1232" s="140"/>
      <c r="BN1232" s="140"/>
      <c r="BO1232" s="140"/>
      <c r="BP1232" s="140"/>
      <c r="BQ1232" s="140"/>
      <c r="CS1232" s="133"/>
      <c r="CT1232" s="140"/>
      <c r="CU1232" s="140"/>
      <c r="CV1232" s="140"/>
      <c r="CY1232" s="140"/>
      <c r="CZ1232" s="140"/>
      <c r="DA1232" s="151"/>
      <c r="DB1232" s="164"/>
      <c r="DC1232" s="151"/>
      <c r="DZ1232" s="206"/>
      <c r="EA1232" s="107"/>
    </row>
    <row r="1233" spans="1:131" x14ac:dyDescent="0.3">
      <c r="A1233" s="242"/>
      <c r="B1233" s="186"/>
      <c r="C1233" s="243"/>
      <c r="D1233" s="186"/>
      <c r="E1233" s="186"/>
      <c r="F1233" s="186"/>
      <c r="G1233" s="187"/>
      <c r="H1233" s="188"/>
      <c r="I1233" s="186"/>
      <c r="J1233" s="187"/>
      <c r="K1233" s="187"/>
      <c r="L1233" s="186"/>
      <c r="M1233" s="186"/>
      <c r="N1233" s="186"/>
      <c r="O1233" s="229"/>
      <c r="P1233" s="188"/>
      <c r="Q1233" s="150"/>
      <c r="R1233" s="141"/>
      <c r="S1233" s="188"/>
      <c r="T1233" s="141"/>
      <c r="U1233" s="141"/>
      <c r="V1233" s="189"/>
      <c r="W1233" s="141"/>
      <c r="X1233" s="141"/>
      <c r="Y1233" s="145"/>
      <c r="Z1233" s="140"/>
      <c r="AA1233" s="140"/>
      <c r="AB1233" s="145"/>
      <c r="AC1233" s="140"/>
      <c r="AD1233" s="140"/>
      <c r="AE1233" s="145"/>
      <c r="AF1233" s="140"/>
      <c r="AG1233" s="140"/>
      <c r="BI1233" s="140"/>
      <c r="BJ1233" s="140"/>
      <c r="BK1233" s="146"/>
      <c r="BL1233" s="122"/>
      <c r="BM1233" s="141"/>
      <c r="BN1233" s="156"/>
      <c r="BO1233" s="139"/>
      <c r="BP1233" s="141"/>
      <c r="BQ1233" s="153"/>
      <c r="CS1233" s="139"/>
      <c r="CT1233" s="148"/>
      <c r="CU1233" s="139"/>
      <c r="CV1233" s="139"/>
      <c r="CY1233" s="217"/>
      <c r="CZ1233" s="217"/>
      <c r="DA1233" s="151"/>
      <c r="DB1233" s="164"/>
      <c r="DC1233" s="151"/>
      <c r="DZ1233" s="140"/>
      <c r="EA1233" s="107"/>
    </row>
    <row r="1234" spans="1:131" x14ac:dyDescent="0.3">
      <c r="A1234" s="242"/>
      <c r="B1234" s="186"/>
      <c r="C1234" s="243"/>
      <c r="D1234" s="186"/>
      <c r="E1234" s="186"/>
      <c r="F1234" s="186"/>
      <c r="G1234" s="187"/>
      <c r="H1234" s="188"/>
      <c r="I1234" s="186"/>
      <c r="J1234" s="187"/>
      <c r="K1234" s="187"/>
      <c r="L1234" s="186"/>
      <c r="M1234" s="186"/>
      <c r="N1234" s="186"/>
      <c r="O1234" s="229"/>
      <c r="P1234" s="188"/>
      <c r="Q1234" s="150"/>
      <c r="R1234" s="141"/>
      <c r="S1234" s="188"/>
      <c r="T1234" s="141"/>
      <c r="U1234" s="141"/>
      <c r="V1234" s="189"/>
      <c r="W1234" s="141"/>
      <c r="X1234" s="141"/>
      <c r="Y1234" s="145"/>
      <c r="Z1234" s="140"/>
      <c r="AA1234" s="140"/>
      <c r="AB1234" s="145"/>
      <c r="AC1234" s="140"/>
      <c r="AD1234" s="140"/>
      <c r="AE1234" s="145"/>
      <c r="AF1234" s="140"/>
      <c r="AG1234" s="140"/>
      <c r="BI1234" s="140"/>
      <c r="BJ1234" s="140"/>
      <c r="BK1234" s="146"/>
      <c r="BL1234" s="122"/>
      <c r="BM1234" s="141"/>
      <c r="BN1234" s="156"/>
      <c r="BO1234" s="139"/>
      <c r="BP1234" s="141"/>
      <c r="BQ1234" s="153"/>
      <c r="CS1234" s="139"/>
      <c r="CT1234" s="148"/>
      <c r="CU1234" s="139"/>
      <c r="CV1234" s="139"/>
      <c r="CY1234" s="217"/>
      <c r="CZ1234" s="217"/>
      <c r="DA1234" s="151"/>
      <c r="DB1234" s="164"/>
      <c r="DC1234" s="151"/>
      <c r="DZ1234" s="140"/>
      <c r="EA1234" s="107"/>
    </row>
    <row r="1235" spans="1:131" x14ac:dyDescent="0.3">
      <c r="A1235" s="201"/>
      <c r="B1235" s="186"/>
      <c r="C1235" s="192"/>
      <c r="D1235" s="201"/>
      <c r="E1235" s="192"/>
      <c r="F1235" s="192"/>
      <c r="G1235" s="192"/>
      <c r="H1235" s="204"/>
      <c r="I1235" s="192"/>
      <c r="J1235" s="192"/>
      <c r="K1235" s="192"/>
      <c r="L1235" s="192"/>
      <c r="M1235" s="192"/>
      <c r="N1235" s="192"/>
      <c r="O1235" s="140"/>
      <c r="P1235" s="145"/>
      <c r="Q1235" s="140"/>
      <c r="R1235" s="140"/>
      <c r="S1235" s="145"/>
      <c r="T1235" s="140"/>
      <c r="U1235" s="140"/>
      <c r="V1235" s="145"/>
      <c r="W1235" s="140"/>
      <c r="X1235" s="140"/>
      <c r="Y1235" s="145"/>
      <c r="Z1235" s="140"/>
      <c r="AA1235" s="140"/>
      <c r="AB1235" s="145"/>
      <c r="AC1235" s="140"/>
      <c r="AD1235" s="140"/>
      <c r="AE1235" s="145"/>
      <c r="AF1235" s="140"/>
      <c r="AG1235" s="140"/>
      <c r="BI1235" s="140"/>
      <c r="BJ1235" s="140"/>
      <c r="BK1235" s="140"/>
      <c r="BL1235" s="140"/>
      <c r="BM1235" s="140"/>
      <c r="BN1235" s="140"/>
      <c r="BO1235" s="140"/>
      <c r="BP1235" s="140"/>
      <c r="BQ1235" s="140"/>
      <c r="CS1235" s="133"/>
      <c r="CT1235" s="140"/>
      <c r="CU1235" s="140"/>
      <c r="CV1235" s="140"/>
      <c r="CY1235" s="140"/>
      <c r="CZ1235" s="140"/>
      <c r="DA1235" s="151"/>
      <c r="DB1235" s="164"/>
      <c r="DC1235" s="151"/>
      <c r="DZ1235" s="206"/>
      <c r="EA1235" s="107"/>
    </row>
    <row r="1236" spans="1:131" x14ac:dyDescent="0.3">
      <c r="A1236" s="201"/>
      <c r="B1236" s="186"/>
      <c r="C1236" s="192"/>
      <c r="D1236" s="201"/>
      <c r="E1236" s="192"/>
      <c r="F1236" s="192"/>
      <c r="G1236" s="192"/>
      <c r="H1236" s="204"/>
      <c r="I1236" s="192"/>
      <c r="J1236" s="192"/>
      <c r="K1236" s="192"/>
      <c r="L1236" s="192"/>
      <c r="M1236" s="192"/>
      <c r="N1236" s="192"/>
      <c r="O1236" s="140"/>
      <c r="P1236" s="145"/>
      <c r="Q1236" s="140"/>
      <c r="R1236" s="140"/>
      <c r="S1236" s="145"/>
      <c r="T1236" s="140"/>
      <c r="U1236" s="140"/>
      <c r="V1236" s="145"/>
      <c r="W1236" s="140"/>
      <c r="X1236" s="140"/>
      <c r="Y1236" s="145"/>
      <c r="Z1236" s="140"/>
      <c r="AA1236" s="140"/>
      <c r="AB1236" s="145"/>
      <c r="AC1236" s="140"/>
      <c r="AD1236" s="140"/>
      <c r="AE1236" s="145"/>
      <c r="AF1236" s="140"/>
      <c r="AG1236" s="140"/>
      <c r="BI1236" s="140"/>
      <c r="BJ1236" s="140"/>
      <c r="BK1236" s="140"/>
      <c r="BL1236" s="140"/>
      <c r="BM1236" s="140"/>
      <c r="BN1236" s="140"/>
      <c r="BO1236" s="140"/>
      <c r="BP1236" s="140"/>
      <c r="BQ1236" s="140"/>
      <c r="CS1236" s="133"/>
      <c r="CT1236" s="140"/>
      <c r="CU1236" s="140"/>
      <c r="CV1236" s="140"/>
      <c r="CY1236" s="140"/>
      <c r="CZ1236" s="140"/>
      <c r="DA1236" s="151"/>
      <c r="DB1236" s="164"/>
      <c r="DC1236" s="151"/>
      <c r="DZ1236" s="206"/>
      <c r="EA1236" s="107"/>
    </row>
    <row r="1237" spans="1:131" x14ac:dyDescent="0.3">
      <c r="A1237" s="201"/>
      <c r="B1237" s="186"/>
      <c r="C1237" s="192"/>
      <c r="D1237" s="201"/>
      <c r="E1237" s="192"/>
      <c r="F1237" s="192"/>
      <c r="G1237" s="192"/>
      <c r="H1237" s="204"/>
      <c r="I1237" s="192"/>
      <c r="J1237" s="192"/>
      <c r="K1237" s="192"/>
      <c r="L1237" s="192"/>
      <c r="M1237" s="192"/>
      <c r="N1237" s="192"/>
      <c r="O1237" s="140"/>
      <c r="P1237" s="145"/>
      <c r="Q1237" s="140"/>
      <c r="R1237" s="140"/>
      <c r="S1237" s="145"/>
      <c r="T1237" s="140"/>
      <c r="U1237" s="140"/>
      <c r="V1237" s="145"/>
      <c r="W1237" s="140"/>
      <c r="X1237" s="140"/>
      <c r="Y1237" s="145"/>
      <c r="Z1237" s="140"/>
      <c r="AA1237" s="140"/>
      <c r="AB1237" s="145"/>
      <c r="AC1237" s="140"/>
      <c r="AD1237" s="140"/>
      <c r="AE1237" s="145"/>
      <c r="AF1237" s="140"/>
      <c r="AG1237" s="140"/>
      <c r="BI1237" s="140"/>
      <c r="BJ1237" s="140"/>
      <c r="BK1237" s="140"/>
      <c r="BL1237" s="140"/>
      <c r="BM1237" s="140"/>
      <c r="BN1237" s="140"/>
      <c r="BO1237" s="140"/>
      <c r="BP1237" s="140"/>
      <c r="BQ1237" s="140"/>
      <c r="CS1237" s="133"/>
      <c r="CT1237" s="140"/>
      <c r="CU1237" s="140"/>
      <c r="CV1237" s="140"/>
      <c r="CY1237" s="140"/>
      <c r="CZ1237" s="140"/>
      <c r="DA1237" s="151"/>
      <c r="DB1237" s="164"/>
      <c r="DC1237" s="151"/>
      <c r="DZ1237" s="206"/>
      <c r="EA1237" s="107"/>
    </row>
    <row r="1238" spans="1:131" x14ac:dyDescent="0.3">
      <c r="A1238" s="201"/>
      <c r="B1238" s="186"/>
      <c r="C1238" s="192"/>
      <c r="D1238" s="201"/>
      <c r="E1238" s="192"/>
      <c r="F1238" s="192"/>
      <c r="G1238" s="192"/>
      <c r="H1238" s="204"/>
      <c r="I1238" s="192"/>
      <c r="J1238" s="192"/>
      <c r="K1238" s="192"/>
      <c r="L1238" s="192"/>
      <c r="M1238" s="192"/>
      <c r="N1238" s="192"/>
      <c r="O1238" s="140"/>
      <c r="P1238" s="145"/>
      <c r="Q1238" s="140"/>
      <c r="R1238" s="140"/>
      <c r="S1238" s="145"/>
      <c r="T1238" s="140"/>
      <c r="U1238" s="140"/>
      <c r="V1238" s="145"/>
      <c r="W1238" s="140"/>
      <c r="X1238" s="140"/>
      <c r="Y1238" s="145"/>
      <c r="Z1238" s="140"/>
      <c r="AA1238" s="140"/>
      <c r="AB1238" s="145"/>
      <c r="AC1238" s="140"/>
      <c r="AD1238" s="140"/>
      <c r="AE1238" s="145"/>
      <c r="AF1238" s="140"/>
      <c r="AG1238" s="140"/>
      <c r="BI1238" s="140"/>
      <c r="BJ1238" s="140"/>
      <c r="BK1238" s="140"/>
      <c r="BL1238" s="140"/>
      <c r="BM1238" s="140"/>
      <c r="BN1238" s="140"/>
      <c r="BO1238" s="140"/>
      <c r="BP1238" s="140"/>
      <c r="BQ1238" s="140"/>
      <c r="CS1238" s="133"/>
      <c r="CT1238" s="140"/>
      <c r="CU1238" s="140"/>
      <c r="CV1238" s="140"/>
      <c r="CY1238" s="140"/>
      <c r="CZ1238" s="140"/>
      <c r="DA1238" s="151"/>
      <c r="DB1238" s="164"/>
      <c r="DC1238" s="151"/>
      <c r="DZ1238" s="206"/>
      <c r="EA1238" s="107"/>
    </row>
    <row r="1239" spans="1:131" x14ac:dyDescent="0.3">
      <c r="A1239" s="201"/>
      <c r="B1239" s="186"/>
      <c r="C1239" s="192"/>
      <c r="D1239" s="201"/>
      <c r="E1239" s="192"/>
      <c r="F1239" s="192"/>
      <c r="G1239" s="192"/>
      <c r="H1239" s="204"/>
      <c r="I1239" s="192"/>
      <c r="J1239" s="192"/>
      <c r="K1239" s="192"/>
      <c r="L1239" s="192"/>
      <c r="M1239" s="192"/>
      <c r="N1239" s="192"/>
      <c r="O1239" s="140"/>
      <c r="P1239" s="145"/>
      <c r="Q1239" s="140"/>
      <c r="R1239" s="140"/>
      <c r="S1239" s="145"/>
      <c r="T1239" s="140"/>
      <c r="U1239" s="140"/>
      <c r="V1239" s="145"/>
      <c r="W1239" s="140"/>
      <c r="X1239" s="140"/>
      <c r="Y1239" s="145"/>
      <c r="Z1239" s="140"/>
      <c r="AA1239" s="140"/>
      <c r="AB1239" s="145"/>
      <c r="AC1239" s="140"/>
      <c r="AD1239" s="140"/>
      <c r="AE1239" s="145"/>
      <c r="AF1239" s="140"/>
      <c r="AG1239" s="140"/>
      <c r="BI1239" s="140"/>
      <c r="BJ1239" s="140"/>
      <c r="BK1239" s="140"/>
      <c r="BL1239" s="140"/>
      <c r="BM1239" s="140"/>
      <c r="BN1239" s="140"/>
      <c r="BO1239" s="140"/>
      <c r="BP1239" s="140"/>
      <c r="BQ1239" s="140"/>
      <c r="CS1239" s="133"/>
      <c r="CT1239" s="140"/>
      <c r="CU1239" s="140"/>
      <c r="CV1239" s="140"/>
      <c r="CY1239" s="140"/>
      <c r="CZ1239" s="140"/>
      <c r="DA1239" s="151"/>
      <c r="DB1239" s="164"/>
      <c r="DC1239" s="151"/>
      <c r="DZ1239" s="206"/>
      <c r="EA1239" s="107"/>
    </row>
    <row r="1240" spans="1:131" x14ac:dyDescent="0.3">
      <c r="A1240" s="201"/>
      <c r="B1240" s="186"/>
      <c r="C1240" s="192"/>
      <c r="D1240" s="201"/>
      <c r="E1240" s="192"/>
      <c r="F1240" s="192"/>
      <c r="G1240" s="192"/>
      <c r="H1240" s="204"/>
      <c r="I1240" s="192"/>
      <c r="J1240" s="192"/>
      <c r="K1240" s="192"/>
      <c r="L1240" s="192"/>
      <c r="M1240" s="192"/>
      <c r="N1240" s="192"/>
      <c r="O1240" s="140"/>
      <c r="P1240" s="145"/>
      <c r="Q1240" s="140"/>
      <c r="R1240" s="140"/>
      <c r="S1240" s="145"/>
      <c r="T1240" s="140"/>
      <c r="U1240" s="140"/>
      <c r="V1240" s="145"/>
      <c r="W1240" s="140"/>
      <c r="X1240" s="140"/>
      <c r="Y1240" s="145"/>
      <c r="Z1240" s="140"/>
      <c r="AA1240" s="140"/>
      <c r="AB1240" s="145"/>
      <c r="AC1240" s="140"/>
      <c r="AD1240" s="140"/>
      <c r="AE1240" s="145"/>
      <c r="AF1240" s="140"/>
      <c r="AG1240" s="140"/>
      <c r="BI1240" s="140"/>
      <c r="BJ1240" s="140"/>
      <c r="BK1240" s="140"/>
      <c r="BL1240" s="140"/>
      <c r="BM1240" s="140"/>
      <c r="BN1240" s="140"/>
      <c r="BO1240" s="140"/>
      <c r="BP1240" s="140"/>
      <c r="BQ1240" s="140"/>
      <c r="CS1240" s="133"/>
      <c r="CT1240" s="140"/>
      <c r="CU1240" s="140"/>
      <c r="CV1240" s="140"/>
      <c r="CY1240" s="140"/>
      <c r="CZ1240" s="140"/>
      <c r="DA1240" s="151"/>
      <c r="DB1240" s="164"/>
      <c r="DC1240" s="151"/>
      <c r="DZ1240" s="206"/>
      <c r="EA1240" s="107"/>
    </row>
    <row r="1241" spans="1:131" x14ac:dyDescent="0.3">
      <c r="A1241" s="201"/>
      <c r="B1241" s="186"/>
      <c r="C1241" s="192"/>
      <c r="D1241" s="201"/>
      <c r="E1241" s="192"/>
      <c r="F1241" s="192"/>
      <c r="G1241" s="192"/>
      <c r="H1241" s="204"/>
      <c r="I1241" s="192"/>
      <c r="J1241" s="192"/>
      <c r="K1241" s="192"/>
      <c r="L1241" s="192"/>
      <c r="M1241" s="192"/>
      <c r="N1241" s="192"/>
      <c r="O1241" s="140"/>
      <c r="P1241" s="145"/>
      <c r="Q1241" s="140"/>
      <c r="R1241" s="140"/>
      <c r="S1241" s="145"/>
      <c r="T1241" s="140"/>
      <c r="U1241" s="140"/>
      <c r="V1241" s="145"/>
      <c r="W1241" s="140"/>
      <c r="X1241" s="140"/>
      <c r="Y1241" s="145"/>
      <c r="Z1241" s="140"/>
      <c r="AA1241" s="140"/>
      <c r="AB1241" s="145"/>
      <c r="AC1241" s="140"/>
      <c r="AD1241" s="140"/>
      <c r="AE1241" s="145"/>
      <c r="AF1241" s="140"/>
      <c r="AG1241" s="140"/>
      <c r="BI1241" s="140"/>
      <c r="BJ1241" s="140"/>
      <c r="BK1241" s="140"/>
      <c r="BL1241" s="140"/>
      <c r="BM1241" s="140"/>
      <c r="BN1241" s="140"/>
      <c r="BO1241" s="140"/>
      <c r="BP1241" s="140"/>
      <c r="BQ1241" s="140"/>
      <c r="CS1241" s="133"/>
      <c r="CT1241" s="140"/>
      <c r="CU1241" s="140"/>
      <c r="CV1241" s="140"/>
      <c r="CY1241" s="140"/>
      <c r="CZ1241" s="140"/>
      <c r="DA1241" s="151"/>
      <c r="DB1241" s="164"/>
      <c r="DC1241" s="151"/>
      <c r="DZ1241" s="206"/>
      <c r="EA1241" s="107"/>
    </row>
    <row r="1242" spans="1:131" x14ac:dyDescent="0.3">
      <c r="A1242" s="201"/>
      <c r="B1242" s="186"/>
      <c r="C1242" s="192"/>
      <c r="D1242" s="201"/>
      <c r="E1242" s="192"/>
      <c r="F1242" s="192"/>
      <c r="G1242" s="192"/>
      <c r="H1242" s="204"/>
      <c r="I1242" s="192"/>
      <c r="J1242" s="192"/>
      <c r="K1242" s="192"/>
      <c r="L1242" s="192"/>
      <c r="M1242" s="192"/>
      <c r="N1242" s="192"/>
      <c r="O1242" s="140"/>
      <c r="P1242" s="145"/>
      <c r="Q1242" s="140"/>
      <c r="R1242" s="140"/>
      <c r="S1242" s="145"/>
      <c r="T1242" s="140"/>
      <c r="U1242" s="140"/>
      <c r="V1242" s="145"/>
      <c r="W1242" s="140"/>
      <c r="X1242" s="140"/>
      <c r="Y1242" s="145"/>
      <c r="Z1242" s="140"/>
      <c r="AA1242" s="140"/>
      <c r="AB1242" s="145"/>
      <c r="AC1242" s="140"/>
      <c r="AD1242" s="140"/>
      <c r="AE1242" s="145"/>
      <c r="AF1242" s="140"/>
      <c r="AG1242" s="140"/>
      <c r="BI1242" s="140"/>
      <c r="BJ1242" s="140"/>
      <c r="BK1242" s="140"/>
      <c r="BL1242" s="140"/>
      <c r="BM1242" s="140"/>
      <c r="BN1242" s="140"/>
      <c r="BO1242" s="140"/>
      <c r="BP1242" s="140"/>
      <c r="BQ1242" s="140"/>
      <c r="CS1242" s="133"/>
      <c r="CT1242" s="140"/>
      <c r="CU1242" s="140"/>
      <c r="CV1242" s="140"/>
      <c r="CY1242" s="140"/>
      <c r="CZ1242" s="140"/>
      <c r="DA1242" s="151"/>
      <c r="DB1242" s="164"/>
      <c r="DC1242" s="151"/>
      <c r="DZ1242" s="206"/>
      <c r="EA1242" s="107"/>
    </row>
    <row r="1243" spans="1:131" x14ac:dyDescent="0.3">
      <c r="A1243" s="201"/>
      <c r="B1243" s="186"/>
      <c r="C1243" s="192"/>
      <c r="D1243" s="201"/>
      <c r="E1243" s="192"/>
      <c r="F1243" s="192"/>
      <c r="G1243" s="192"/>
      <c r="H1243" s="204"/>
      <c r="I1243" s="192"/>
      <c r="J1243" s="192"/>
      <c r="K1243" s="192"/>
      <c r="L1243" s="192"/>
      <c r="M1243" s="192"/>
      <c r="N1243" s="192"/>
      <c r="O1243" s="140"/>
      <c r="P1243" s="145"/>
      <c r="Q1243" s="140"/>
      <c r="R1243" s="140"/>
      <c r="S1243" s="145"/>
      <c r="T1243" s="140"/>
      <c r="U1243" s="140"/>
      <c r="V1243" s="145"/>
      <c r="W1243" s="140"/>
      <c r="X1243" s="140"/>
      <c r="Y1243" s="145"/>
      <c r="Z1243" s="140"/>
      <c r="AA1243" s="140"/>
      <c r="AB1243" s="145"/>
      <c r="AC1243" s="140"/>
      <c r="AD1243" s="140"/>
      <c r="AE1243" s="145"/>
      <c r="AF1243" s="140"/>
      <c r="AG1243" s="140"/>
      <c r="BI1243" s="140"/>
      <c r="BJ1243" s="140"/>
      <c r="BK1243" s="140"/>
      <c r="BL1243" s="140"/>
      <c r="BM1243" s="140"/>
      <c r="BN1243" s="140"/>
      <c r="BO1243" s="140"/>
      <c r="BP1243" s="140"/>
      <c r="BQ1243" s="140"/>
      <c r="CS1243" s="133"/>
      <c r="CT1243" s="140"/>
      <c r="CU1243" s="140"/>
      <c r="CV1243" s="140"/>
      <c r="CY1243" s="140"/>
      <c r="CZ1243" s="140"/>
      <c r="DA1243" s="151"/>
      <c r="DB1243" s="164"/>
      <c r="DC1243" s="151"/>
      <c r="DZ1243" s="206"/>
      <c r="EA1243" s="107"/>
    </row>
    <row r="1244" spans="1:131" x14ac:dyDescent="0.3">
      <c r="A1244" s="201"/>
      <c r="B1244" s="186"/>
      <c r="C1244" s="192"/>
      <c r="D1244" s="201"/>
      <c r="E1244" s="192"/>
      <c r="F1244" s="192"/>
      <c r="G1244" s="192"/>
      <c r="H1244" s="204"/>
      <c r="I1244" s="192"/>
      <c r="J1244" s="192"/>
      <c r="K1244" s="192"/>
      <c r="L1244" s="192"/>
      <c r="M1244" s="192"/>
      <c r="N1244" s="192"/>
      <c r="O1244" s="140"/>
      <c r="P1244" s="145"/>
      <c r="Q1244" s="140"/>
      <c r="R1244" s="140"/>
      <c r="S1244" s="145"/>
      <c r="T1244" s="140"/>
      <c r="U1244" s="140"/>
      <c r="V1244" s="145"/>
      <c r="W1244" s="140"/>
      <c r="X1244" s="140"/>
      <c r="Y1244" s="145"/>
      <c r="Z1244" s="140"/>
      <c r="AA1244" s="140"/>
      <c r="AB1244" s="145"/>
      <c r="AC1244" s="140"/>
      <c r="AD1244" s="140"/>
      <c r="AE1244" s="145"/>
      <c r="AF1244" s="140"/>
      <c r="AG1244" s="140"/>
      <c r="BI1244" s="140"/>
      <c r="BJ1244" s="140"/>
      <c r="BK1244" s="140"/>
      <c r="BL1244" s="140"/>
      <c r="BM1244" s="140"/>
      <c r="BN1244" s="140"/>
      <c r="BO1244" s="140"/>
      <c r="BP1244" s="140"/>
      <c r="BQ1244" s="140"/>
      <c r="CS1244" s="133"/>
      <c r="CT1244" s="140"/>
      <c r="CU1244" s="140"/>
      <c r="CV1244" s="140"/>
      <c r="CY1244" s="140"/>
      <c r="CZ1244" s="140"/>
      <c r="DA1244" s="151"/>
      <c r="DB1244" s="164"/>
      <c r="DC1244" s="151"/>
      <c r="DZ1244" s="206"/>
      <c r="EA1244" s="107"/>
    </row>
    <row r="1245" spans="1:131" x14ac:dyDescent="0.3">
      <c r="A1245" s="201"/>
      <c r="B1245" s="186"/>
      <c r="C1245" s="192"/>
      <c r="D1245" s="201"/>
      <c r="E1245" s="192"/>
      <c r="F1245" s="192"/>
      <c r="G1245" s="192"/>
      <c r="H1245" s="204"/>
      <c r="I1245" s="192"/>
      <c r="J1245" s="192"/>
      <c r="K1245" s="192"/>
      <c r="L1245" s="192"/>
      <c r="M1245" s="192"/>
      <c r="N1245" s="192"/>
      <c r="O1245" s="140"/>
      <c r="P1245" s="145"/>
      <c r="Q1245" s="140"/>
      <c r="R1245" s="140"/>
      <c r="S1245" s="145"/>
      <c r="T1245" s="140"/>
      <c r="U1245" s="140"/>
      <c r="V1245" s="145"/>
      <c r="W1245" s="140"/>
      <c r="X1245" s="140"/>
      <c r="Y1245" s="145"/>
      <c r="Z1245" s="140"/>
      <c r="AA1245" s="140"/>
      <c r="AB1245" s="145"/>
      <c r="AC1245" s="140"/>
      <c r="AD1245" s="140"/>
      <c r="AE1245" s="145"/>
      <c r="AF1245" s="140"/>
      <c r="AG1245" s="140"/>
      <c r="BI1245" s="140"/>
      <c r="BJ1245" s="140"/>
      <c r="BK1245" s="140"/>
      <c r="BL1245" s="140"/>
      <c r="BM1245" s="140"/>
      <c r="BN1245" s="140"/>
      <c r="BO1245" s="140"/>
      <c r="BP1245" s="140"/>
      <c r="BQ1245" s="140"/>
      <c r="CS1245" s="133"/>
      <c r="CT1245" s="140"/>
      <c r="CU1245" s="140"/>
      <c r="CV1245" s="140"/>
      <c r="CY1245" s="140"/>
      <c r="CZ1245" s="140"/>
      <c r="DA1245" s="151"/>
      <c r="DB1245" s="164"/>
      <c r="DC1245" s="151"/>
      <c r="DZ1245" s="206"/>
      <c r="EA1245" s="107"/>
    </row>
    <row r="1246" spans="1:131" x14ac:dyDescent="0.3">
      <c r="A1246" s="201"/>
      <c r="B1246" s="186"/>
      <c r="C1246" s="192"/>
      <c r="D1246" s="201"/>
      <c r="E1246" s="192"/>
      <c r="F1246" s="192"/>
      <c r="G1246" s="192"/>
      <c r="H1246" s="204"/>
      <c r="I1246" s="192"/>
      <c r="J1246" s="192"/>
      <c r="K1246" s="192"/>
      <c r="L1246" s="192"/>
      <c r="M1246" s="192"/>
      <c r="N1246" s="192"/>
      <c r="O1246" s="140"/>
      <c r="P1246" s="145"/>
      <c r="Q1246" s="140"/>
      <c r="R1246" s="140"/>
      <c r="S1246" s="145"/>
      <c r="T1246" s="140"/>
      <c r="U1246" s="140"/>
      <c r="V1246" s="145"/>
      <c r="W1246" s="140"/>
      <c r="X1246" s="140"/>
      <c r="Y1246" s="145"/>
      <c r="Z1246" s="140"/>
      <c r="AA1246" s="140"/>
      <c r="AB1246" s="145"/>
      <c r="AC1246" s="140"/>
      <c r="AD1246" s="140"/>
      <c r="AE1246" s="145"/>
      <c r="AF1246" s="140"/>
      <c r="AG1246" s="140"/>
      <c r="BI1246" s="140"/>
      <c r="BJ1246" s="140"/>
      <c r="BK1246" s="140"/>
      <c r="BL1246" s="140"/>
      <c r="BM1246" s="140"/>
      <c r="BN1246" s="140"/>
      <c r="BO1246" s="140"/>
      <c r="BP1246" s="140"/>
      <c r="BQ1246" s="140"/>
      <c r="CS1246" s="133"/>
      <c r="CT1246" s="140"/>
      <c r="CU1246" s="140"/>
      <c r="CV1246" s="140"/>
      <c r="CY1246" s="140"/>
      <c r="CZ1246" s="140"/>
      <c r="DA1246" s="151"/>
      <c r="DB1246" s="164"/>
      <c r="DC1246" s="151"/>
      <c r="DZ1246" s="206"/>
      <c r="EA1246" s="107"/>
    </row>
    <row r="1247" spans="1:131" x14ac:dyDescent="0.3">
      <c r="A1247" s="201"/>
      <c r="B1247" s="186"/>
      <c r="C1247" s="192"/>
      <c r="D1247" s="201"/>
      <c r="E1247" s="192"/>
      <c r="F1247" s="192"/>
      <c r="G1247" s="192"/>
      <c r="H1247" s="204"/>
      <c r="I1247" s="192"/>
      <c r="J1247" s="192"/>
      <c r="K1247" s="192"/>
      <c r="L1247" s="192"/>
      <c r="M1247" s="192"/>
      <c r="N1247" s="192"/>
      <c r="O1247" s="140"/>
      <c r="P1247" s="145"/>
      <c r="Q1247" s="140"/>
      <c r="R1247" s="140"/>
      <c r="S1247" s="145"/>
      <c r="T1247" s="140"/>
      <c r="U1247" s="140"/>
      <c r="V1247" s="145"/>
      <c r="W1247" s="140"/>
      <c r="X1247" s="140"/>
      <c r="Y1247" s="145"/>
      <c r="Z1247" s="140"/>
      <c r="AA1247" s="140"/>
      <c r="AB1247" s="145"/>
      <c r="AC1247" s="140"/>
      <c r="AD1247" s="140"/>
      <c r="AE1247" s="145"/>
      <c r="AF1247" s="140"/>
      <c r="AG1247" s="140"/>
      <c r="BI1247" s="140"/>
      <c r="BJ1247" s="140"/>
      <c r="BK1247" s="140"/>
      <c r="BL1247" s="140"/>
      <c r="BM1247" s="140"/>
      <c r="BN1247" s="140"/>
      <c r="BO1247" s="140"/>
      <c r="BP1247" s="140"/>
      <c r="BQ1247" s="140"/>
      <c r="CS1247" s="133"/>
      <c r="CT1247" s="140"/>
      <c r="CU1247" s="140"/>
      <c r="CV1247" s="140"/>
      <c r="CY1247" s="140"/>
      <c r="CZ1247" s="140"/>
      <c r="DA1247" s="151"/>
      <c r="DB1247" s="164"/>
      <c r="DC1247" s="151"/>
      <c r="DZ1247" s="206"/>
      <c r="EA1247" s="107"/>
    </row>
    <row r="1248" spans="1:131" x14ac:dyDescent="0.3">
      <c r="A1248" s="201"/>
      <c r="B1248" s="186"/>
      <c r="C1248" s="192"/>
      <c r="D1248" s="201"/>
      <c r="E1248" s="192"/>
      <c r="F1248" s="192"/>
      <c r="G1248" s="192"/>
      <c r="H1248" s="204"/>
      <c r="I1248" s="192"/>
      <c r="J1248" s="192"/>
      <c r="K1248" s="192"/>
      <c r="L1248" s="192"/>
      <c r="M1248" s="192"/>
      <c r="N1248" s="192"/>
      <c r="O1248" s="140"/>
      <c r="P1248" s="145"/>
      <c r="Q1248" s="140"/>
      <c r="R1248" s="140"/>
      <c r="S1248" s="145"/>
      <c r="T1248" s="140"/>
      <c r="U1248" s="140"/>
      <c r="V1248" s="145"/>
      <c r="W1248" s="140"/>
      <c r="X1248" s="140"/>
      <c r="Y1248" s="145"/>
      <c r="Z1248" s="140"/>
      <c r="AA1248" s="140"/>
      <c r="AB1248" s="145"/>
      <c r="AC1248" s="140"/>
      <c r="AD1248" s="140"/>
      <c r="AE1248" s="145"/>
      <c r="AF1248" s="140"/>
      <c r="AG1248" s="140"/>
      <c r="BI1248" s="140"/>
      <c r="BJ1248" s="140"/>
      <c r="BK1248" s="140"/>
      <c r="BL1248" s="140"/>
      <c r="BM1248" s="140"/>
      <c r="BN1248" s="140"/>
      <c r="BO1248" s="140"/>
      <c r="BP1248" s="140"/>
      <c r="BQ1248" s="140"/>
      <c r="CS1248" s="133"/>
      <c r="CT1248" s="140"/>
      <c r="CU1248" s="140"/>
      <c r="CV1248" s="140"/>
      <c r="CY1248" s="140"/>
      <c r="CZ1248" s="140"/>
      <c r="DA1248" s="151"/>
      <c r="DB1248" s="164"/>
      <c r="DC1248" s="151"/>
      <c r="DZ1248" s="206"/>
      <c r="EA1248" s="107"/>
    </row>
    <row r="1249" spans="1:131" x14ac:dyDescent="0.3">
      <c r="A1249" s="201"/>
      <c r="B1249" s="186"/>
      <c r="C1249" s="192"/>
      <c r="D1249" s="201"/>
      <c r="E1249" s="192"/>
      <c r="F1249" s="192"/>
      <c r="G1249" s="192"/>
      <c r="H1249" s="204"/>
      <c r="I1249" s="192"/>
      <c r="J1249" s="192"/>
      <c r="K1249" s="192"/>
      <c r="L1249" s="192"/>
      <c r="M1249" s="192"/>
      <c r="N1249" s="192"/>
      <c r="O1249" s="140"/>
      <c r="P1249" s="145"/>
      <c r="Q1249" s="140"/>
      <c r="R1249" s="140"/>
      <c r="S1249" s="145"/>
      <c r="T1249" s="140"/>
      <c r="U1249" s="140"/>
      <c r="V1249" s="145"/>
      <c r="W1249" s="140"/>
      <c r="X1249" s="140"/>
      <c r="Y1249" s="145"/>
      <c r="Z1249" s="140"/>
      <c r="AA1249" s="140"/>
      <c r="AB1249" s="145"/>
      <c r="AC1249" s="140"/>
      <c r="AD1249" s="140"/>
      <c r="AE1249" s="145"/>
      <c r="AF1249" s="140"/>
      <c r="AG1249" s="140"/>
      <c r="BI1249" s="140"/>
      <c r="BJ1249" s="140"/>
      <c r="BK1249" s="140"/>
      <c r="BL1249" s="140"/>
      <c r="BM1249" s="140"/>
      <c r="BN1249" s="140"/>
      <c r="BO1249" s="140"/>
      <c r="BP1249" s="140"/>
      <c r="BQ1249" s="140"/>
      <c r="CS1249" s="133"/>
      <c r="CT1249" s="140"/>
      <c r="CU1249" s="140"/>
      <c r="CV1249" s="140"/>
      <c r="CY1249" s="140"/>
      <c r="CZ1249" s="140"/>
      <c r="DA1249" s="151"/>
      <c r="DB1249" s="164"/>
      <c r="DC1249" s="151"/>
      <c r="DZ1249" s="206"/>
      <c r="EA1249" s="107"/>
    </row>
    <row r="1250" spans="1:131" x14ac:dyDescent="0.3">
      <c r="A1250" s="201"/>
      <c r="B1250" s="244"/>
      <c r="C1250" s="192"/>
      <c r="D1250" s="201"/>
      <c r="E1250" s="192"/>
      <c r="F1250" s="192"/>
      <c r="G1250" s="192"/>
      <c r="H1250" s="204"/>
      <c r="I1250" s="192"/>
      <c r="J1250" s="192"/>
      <c r="K1250" s="192"/>
      <c r="L1250" s="192"/>
      <c r="M1250" s="192"/>
      <c r="N1250" s="192"/>
      <c r="O1250" s="140"/>
      <c r="P1250" s="192"/>
      <c r="Q1250" s="140"/>
      <c r="R1250" s="140"/>
      <c r="S1250" s="192"/>
      <c r="T1250" s="140"/>
      <c r="U1250" s="140"/>
      <c r="V1250" s="192"/>
      <c r="W1250" s="140"/>
      <c r="X1250" s="140"/>
      <c r="Y1250" s="145"/>
      <c r="Z1250" s="140"/>
      <c r="AA1250" s="140"/>
      <c r="AB1250" s="145"/>
      <c r="AC1250" s="140"/>
      <c r="AD1250" s="140"/>
      <c r="AE1250" s="145"/>
      <c r="AF1250" s="140"/>
      <c r="AG1250" s="140"/>
      <c r="BI1250" s="140"/>
      <c r="BJ1250" s="140"/>
      <c r="BK1250" s="140"/>
      <c r="BL1250" s="140"/>
      <c r="BM1250" s="140"/>
      <c r="BN1250" s="140"/>
      <c r="BO1250" s="140"/>
      <c r="BP1250" s="140"/>
      <c r="BQ1250" s="140"/>
      <c r="CS1250" s="133"/>
      <c r="CT1250" s="140"/>
      <c r="CU1250" s="140"/>
      <c r="CV1250" s="140"/>
      <c r="CY1250" s="140"/>
      <c r="CZ1250" s="140"/>
      <c r="DA1250" s="151"/>
      <c r="DB1250" s="164"/>
      <c r="DC1250" s="151"/>
      <c r="DZ1250" s="206"/>
      <c r="EA1250" s="107"/>
    </row>
    <row r="1251" spans="1:131" x14ac:dyDescent="0.3">
      <c r="A1251" s="180"/>
      <c r="B1251" s="145"/>
      <c r="C1251" s="181"/>
      <c r="D1251" s="145"/>
      <c r="E1251" s="145"/>
      <c r="F1251" s="145"/>
      <c r="G1251" s="98"/>
      <c r="H1251" s="104"/>
      <c r="I1251" s="145"/>
      <c r="J1251" s="98"/>
      <c r="K1251" s="98"/>
      <c r="L1251" s="145"/>
      <c r="M1251" s="145"/>
      <c r="N1251" s="145"/>
      <c r="O1251" s="190"/>
      <c r="P1251" s="104"/>
      <c r="Q1251" s="216"/>
      <c r="R1251" s="141"/>
      <c r="S1251" s="104"/>
      <c r="T1251" s="163"/>
      <c r="U1251" s="141"/>
      <c r="V1251" s="102"/>
      <c r="W1251" s="163"/>
      <c r="X1251" s="141"/>
      <c r="Y1251" s="145"/>
      <c r="Z1251" s="140"/>
      <c r="AA1251" s="140"/>
      <c r="AB1251" s="145"/>
      <c r="AC1251" s="140"/>
      <c r="AD1251" s="140"/>
      <c r="AE1251" s="145"/>
      <c r="AF1251" s="140"/>
      <c r="AG1251" s="140"/>
      <c r="BI1251" s="138"/>
      <c r="BJ1251" s="139"/>
      <c r="BK1251" s="138"/>
      <c r="BL1251" s="122"/>
      <c r="BM1251" s="141"/>
      <c r="BN1251" s="156"/>
      <c r="BO1251" s="139"/>
      <c r="BP1251" s="141"/>
      <c r="BQ1251" s="153"/>
      <c r="CS1251" s="147"/>
      <c r="CT1251" s="99"/>
      <c r="CU1251" s="139"/>
      <c r="CV1251" s="139"/>
      <c r="CY1251" s="107"/>
      <c r="CZ1251" s="107"/>
      <c r="DA1251" s="151"/>
      <c r="DB1251" s="164"/>
      <c r="DC1251" s="151"/>
      <c r="DZ1251" s="211"/>
      <c r="EA1251" s="207"/>
    </row>
    <row r="1252" spans="1:131" x14ac:dyDescent="0.3">
      <c r="A1252" s="180"/>
      <c r="B1252" s="145"/>
      <c r="C1252" s="181"/>
      <c r="D1252" s="145"/>
      <c r="E1252" s="145"/>
      <c r="F1252" s="145"/>
      <c r="G1252" s="98"/>
      <c r="H1252" s="104"/>
      <c r="I1252" s="145"/>
      <c r="J1252" s="98"/>
      <c r="K1252" s="98"/>
      <c r="L1252" s="145"/>
      <c r="M1252" s="145"/>
      <c r="N1252" s="145"/>
      <c r="O1252" s="190"/>
      <c r="P1252" s="104"/>
      <c r="Q1252" s="216"/>
      <c r="R1252" s="141"/>
      <c r="S1252" s="104"/>
      <c r="T1252" s="163"/>
      <c r="U1252" s="141"/>
      <c r="V1252" s="102"/>
      <c r="W1252" s="163"/>
      <c r="X1252" s="141"/>
      <c r="Y1252" s="145"/>
      <c r="Z1252" s="140"/>
      <c r="AA1252" s="140"/>
      <c r="AB1252" s="145"/>
      <c r="AC1252" s="140"/>
      <c r="AD1252" s="140"/>
      <c r="AE1252" s="145"/>
      <c r="AF1252" s="140"/>
      <c r="AG1252" s="140"/>
      <c r="BI1252" s="146"/>
      <c r="BJ1252" s="144"/>
      <c r="BK1252" s="146"/>
      <c r="BL1252" s="122"/>
      <c r="BM1252" s="141"/>
      <c r="BN1252" s="156"/>
      <c r="BO1252" s="139"/>
      <c r="BP1252" s="141"/>
      <c r="BQ1252" s="153"/>
      <c r="CS1252" s="139"/>
      <c r="CT1252" s="148"/>
      <c r="CU1252" s="139"/>
      <c r="CV1252" s="139"/>
      <c r="CY1252" s="145"/>
      <c r="CZ1252" s="140"/>
      <c r="DA1252" s="151"/>
      <c r="DB1252" s="164"/>
      <c r="DC1252" s="151"/>
      <c r="DZ1252" s="140"/>
      <c r="EA1252" s="139"/>
    </row>
    <row r="1253" spans="1:131" x14ac:dyDescent="0.3">
      <c r="A1253" s="180"/>
      <c r="B1253" s="145"/>
      <c r="C1253" s="181"/>
      <c r="D1253" s="145"/>
      <c r="E1253" s="145"/>
      <c r="F1253" s="145"/>
      <c r="G1253" s="98"/>
      <c r="H1253" s="104"/>
      <c r="I1253" s="145"/>
      <c r="J1253" s="98"/>
      <c r="K1253" s="98"/>
      <c r="L1253" s="145"/>
      <c r="M1253" s="145"/>
      <c r="N1253" s="145"/>
      <c r="O1253" s="190"/>
      <c r="P1253" s="104"/>
      <c r="Q1253" s="216"/>
      <c r="R1253" s="141"/>
      <c r="S1253" s="104"/>
      <c r="T1253" s="163"/>
      <c r="U1253" s="141"/>
      <c r="V1253" s="102"/>
      <c r="W1253" s="163"/>
      <c r="X1253" s="141"/>
      <c r="Y1253" s="145"/>
      <c r="Z1253" s="140"/>
      <c r="AA1253" s="140"/>
      <c r="AB1253" s="145"/>
      <c r="AC1253" s="140"/>
      <c r="AD1253" s="140"/>
      <c r="AE1253" s="145"/>
      <c r="AF1253" s="140"/>
      <c r="AG1253" s="140"/>
      <c r="BI1253" s="143"/>
      <c r="BJ1253" s="139"/>
      <c r="BK1253" s="143"/>
      <c r="BL1253" s="122"/>
      <c r="BM1253" s="141"/>
      <c r="BN1253" s="156"/>
      <c r="BO1253" s="139"/>
      <c r="BP1253" s="141"/>
      <c r="BQ1253" s="153"/>
      <c r="CS1253" s="147"/>
      <c r="CT1253" s="149"/>
      <c r="CU1253" s="139"/>
      <c r="CV1253" s="139"/>
      <c r="CY1253" s="217"/>
      <c r="CZ1253" s="217"/>
      <c r="DA1253" s="151"/>
      <c r="DB1253" s="164"/>
      <c r="DC1253" s="151"/>
      <c r="DZ1253" s="140"/>
      <c r="EA1253" s="207"/>
    </row>
    <row r="1254" spans="1:131" x14ac:dyDescent="0.3">
      <c r="A1254" s="180"/>
      <c r="B1254" s="145"/>
      <c r="C1254" s="181"/>
      <c r="D1254" s="145"/>
      <c r="E1254" s="145"/>
      <c r="F1254" s="145"/>
      <c r="G1254" s="98"/>
      <c r="H1254" s="104"/>
      <c r="I1254" s="145"/>
      <c r="J1254" s="98"/>
      <c r="K1254" s="98"/>
      <c r="L1254" s="145"/>
      <c r="M1254" s="145"/>
      <c r="N1254" s="145"/>
      <c r="O1254" s="190"/>
      <c r="P1254" s="104"/>
      <c r="Q1254" s="216"/>
      <c r="R1254" s="141"/>
      <c r="S1254" s="104"/>
      <c r="T1254" s="163"/>
      <c r="U1254" s="141"/>
      <c r="V1254" s="102"/>
      <c r="W1254" s="163"/>
      <c r="X1254" s="141"/>
      <c r="Y1254" s="145"/>
      <c r="Z1254" s="140"/>
      <c r="AA1254" s="140"/>
      <c r="AB1254" s="145"/>
      <c r="AC1254" s="140"/>
      <c r="AD1254" s="140"/>
      <c r="AE1254" s="145"/>
      <c r="AF1254" s="140"/>
      <c r="AG1254" s="140"/>
      <c r="BI1254" s="143"/>
      <c r="BJ1254" s="139"/>
      <c r="BK1254" s="143"/>
      <c r="BL1254" s="122"/>
      <c r="BM1254" s="141"/>
      <c r="BN1254" s="156"/>
      <c r="BO1254" s="139"/>
      <c r="BP1254" s="141"/>
      <c r="BQ1254" s="153"/>
      <c r="CS1254" s="147"/>
      <c r="CT1254" s="149"/>
      <c r="CU1254" s="139"/>
      <c r="CV1254" s="139"/>
      <c r="CY1254" s="145"/>
      <c r="CZ1254" s="140"/>
      <c r="DA1254" s="151"/>
      <c r="DB1254" s="164"/>
      <c r="DC1254" s="151"/>
      <c r="DZ1254" s="140"/>
      <c r="EA1254" s="160"/>
    </row>
    <row r="1255" spans="1:131" x14ac:dyDescent="0.3">
      <c r="A1255" s="201"/>
      <c r="B1255" s="145"/>
      <c r="C1255" s="192"/>
      <c r="D1255" s="201"/>
      <c r="E1255" s="192"/>
      <c r="F1255" s="192"/>
      <c r="G1255" s="192"/>
      <c r="H1255" s="204"/>
      <c r="I1255" s="192"/>
      <c r="J1255" s="192"/>
      <c r="K1255" s="192"/>
      <c r="L1255" s="192"/>
      <c r="M1255" s="192"/>
      <c r="N1255" s="192"/>
      <c r="O1255" s="140"/>
      <c r="P1255" s="145"/>
      <c r="Q1255" s="140"/>
      <c r="R1255" s="140"/>
      <c r="S1255" s="145"/>
      <c r="T1255" s="140"/>
      <c r="U1255" s="140"/>
      <c r="V1255" s="145"/>
      <c r="W1255" s="140"/>
      <c r="X1255" s="140"/>
      <c r="Y1255" s="145"/>
      <c r="Z1255" s="140"/>
      <c r="AA1255" s="140"/>
      <c r="AB1255" s="145"/>
      <c r="AC1255" s="140"/>
      <c r="AD1255" s="140"/>
      <c r="AE1255" s="145"/>
      <c r="AF1255" s="140"/>
      <c r="AG1255" s="140"/>
      <c r="BI1255" s="140"/>
      <c r="BJ1255" s="140"/>
      <c r="BK1255" s="140"/>
      <c r="BL1255" s="140"/>
      <c r="BM1255" s="140"/>
      <c r="BN1255" s="140"/>
      <c r="BO1255" s="140"/>
      <c r="BP1255" s="140"/>
      <c r="BQ1255" s="140"/>
      <c r="CS1255" s="133"/>
      <c r="CT1255" s="140"/>
      <c r="CU1255" s="140"/>
      <c r="CV1255" s="140"/>
      <c r="CY1255" s="140"/>
      <c r="CZ1255" s="140"/>
      <c r="DA1255" s="151"/>
      <c r="DB1255" s="164"/>
      <c r="DC1255" s="151"/>
      <c r="DZ1255" s="206"/>
      <c r="EA1255" s="107"/>
    </row>
    <row r="1256" spans="1:131" x14ac:dyDescent="0.3">
      <c r="A1256" s="201"/>
      <c r="B1256" s="145"/>
      <c r="C1256" s="192"/>
      <c r="D1256" s="201"/>
      <c r="E1256" s="192"/>
      <c r="F1256" s="192"/>
      <c r="G1256" s="192"/>
      <c r="H1256" s="204"/>
      <c r="I1256" s="192"/>
      <c r="J1256" s="192"/>
      <c r="K1256" s="192"/>
      <c r="L1256" s="192"/>
      <c r="M1256" s="192"/>
      <c r="N1256" s="192"/>
      <c r="O1256" s="140"/>
      <c r="P1256" s="145"/>
      <c r="Q1256" s="140"/>
      <c r="R1256" s="140"/>
      <c r="S1256" s="145"/>
      <c r="T1256" s="140"/>
      <c r="U1256" s="140"/>
      <c r="V1256" s="145"/>
      <c r="W1256" s="140"/>
      <c r="X1256" s="140"/>
      <c r="Y1256" s="145"/>
      <c r="Z1256" s="140"/>
      <c r="AA1256" s="140"/>
      <c r="AB1256" s="145"/>
      <c r="AC1256" s="140"/>
      <c r="AD1256" s="140"/>
      <c r="AE1256" s="145"/>
      <c r="AF1256" s="140"/>
      <c r="AG1256" s="140"/>
      <c r="BI1256" s="140"/>
      <c r="BJ1256" s="140"/>
      <c r="BK1256" s="140"/>
      <c r="BL1256" s="140"/>
      <c r="BM1256" s="140"/>
      <c r="BN1256" s="140"/>
      <c r="BO1256" s="140"/>
      <c r="BP1256" s="140"/>
      <c r="BQ1256" s="140"/>
      <c r="CS1256" s="133"/>
      <c r="CT1256" s="140"/>
      <c r="CU1256" s="140"/>
      <c r="CV1256" s="140"/>
      <c r="CY1256" s="140"/>
      <c r="CZ1256" s="140"/>
      <c r="DA1256" s="151"/>
      <c r="DB1256" s="164"/>
      <c r="DC1256" s="151"/>
      <c r="DZ1256" s="206"/>
      <c r="EA1256" s="107"/>
    </row>
    <row r="1257" spans="1:131" x14ac:dyDescent="0.3">
      <c r="A1257" s="201"/>
      <c r="B1257" s="145"/>
      <c r="C1257" s="192"/>
      <c r="D1257" s="201"/>
      <c r="E1257" s="192"/>
      <c r="F1257" s="192"/>
      <c r="G1257" s="192"/>
      <c r="H1257" s="204"/>
      <c r="I1257" s="192"/>
      <c r="J1257" s="192"/>
      <c r="K1257" s="192"/>
      <c r="L1257" s="192"/>
      <c r="M1257" s="192"/>
      <c r="N1257" s="192"/>
      <c r="O1257" s="140"/>
      <c r="P1257" s="145"/>
      <c r="Q1257" s="140"/>
      <c r="R1257" s="140"/>
      <c r="S1257" s="145"/>
      <c r="T1257" s="140"/>
      <c r="U1257" s="140"/>
      <c r="V1257" s="145"/>
      <c r="W1257" s="140"/>
      <c r="X1257" s="140"/>
      <c r="Y1257" s="145"/>
      <c r="Z1257" s="140"/>
      <c r="AA1257" s="140"/>
      <c r="AB1257" s="145"/>
      <c r="AC1257" s="140"/>
      <c r="AD1257" s="140"/>
      <c r="AE1257" s="145"/>
      <c r="AF1257" s="140"/>
      <c r="AG1257" s="140"/>
      <c r="BI1257" s="140"/>
      <c r="BJ1257" s="140"/>
      <c r="BK1257" s="140"/>
      <c r="BL1257" s="140"/>
      <c r="BM1257" s="140"/>
      <c r="BN1257" s="140"/>
      <c r="BO1257" s="140"/>
      <c r="BP1257" s="140"/>
      <c r="BQ1257" s="140"/>
      <c r="CS1257" s="133"/>
      <c r="CT1257" s="140"/>
      <c r="CU1257" s="140"/>
      <c r="CV1257" s="140"/>
      <c r="CY1257" s="140"/>
      <c r="CZ1257" s="140"/>
      <c r="DA1257" s="151"/>
      <c r="DB1257" s="164"/>
      <c r="DC1257" s="151"/>
      <c r="DZ1257" s="206"/>
      <c r="EA1257" s="107"/>
    </row>
    <row r="1258" spans="1:131" x14ac:dyDescent="0.3">
      <c r="A1258" s="201"/>
      <c r="B1258" s="145"/>
      <c r="C1258" s="192"/>
      <c r="D1258" s="201"/>
      <c r="E1258" s="192"/>
      <c r="F1258" s="192"/>
      <c r="G1258" s="192"/>
      <c r="H1258" s="204"/>
      <c r="I1258" s="192"/>
      <c r="J1258" s="192"/>
      <c r="K1258" s="192"/>
      <c r="L1258" s="192"/>
      <c r="M1258" s="192"/>
      <c r="N1258" s="192"/>
      <c r="O1258" s="140"/>
      <c r="P1258" s="145"/>
      <c r="Q1258" s="140"/>
      <c r="R1258" s="140"/>
      <c r="S1258" s="145"/>
      <c r="T1258" s="140"/>
      <c r="U1258" s="140"/>
      <c r="V1258" s="145"/>
      <c r="W1258" s="140"/>
      <c r="X1258" s="140"/>
      <c r="Y1258" s="145"/>
      <c r="Z1258" s="140"/>
      <c r="AA1258" s="140"/>
      <c r="AB1258" s="145"/>
      <c r="AC1258" s="140"/>
      <c r="AD1258" s="140"/>
      <c r="AE1258" s="145"/>
      <c r="AF1258" s="140"/>
      <c r="AG1258" s="140"/>
      <c r="BI1258" s="140"/>
      <c r="BJ1258" s="140"/>
      <c r="BK1258" s="140"/>
      <c r="BL1258" s="140"/>
      <c r="BM1258" s="140"/>
      <c r="BN1258" s="140"/>
      <c r="BO1258" s="140"/>
      <c r="BP1258" s="140"/>
      <c r="BQ1258" s="140"/>
      <c r="CS1258" s="133"/>
      <c r="CT1258" s="140"/>
      <c r="CU1258" s="140"/>
      <c r="CV1258" s="140"/>
      <c r="CY1258" s="140"/>
      <c r="CZ1258" s="140"/>
      <c r="DA1258" s="151"/>
      <c r="DB1258" s="164"/>
      <c r="DC1258" s="151"/>
      <c r="DZ1258" s="206"/>
      <c r="EA1258" s="107"/>
    </row>
    <row r="1259" spans="1:131" x14ac:dyDescent="0.3">
      <c r="A1259" s="201"/>
      <c r="B1259" s="145"/>
      <c r="C1259" s="192"/>
      <c r="D1259" s="201"/>
      <c r="E1259" s="192"/>
      <c r="F1259" s="192"/>
      <c r="G1259" s="192"/>
      <c r="H1259" s="204"/>
      <c r="I1259" s="192"/>
      <c r="J1259" s="192"/>
      <c r="K1259" s="192"/>
      <c r="L1259" s="192"/>
      <c r="M1259" s="192"/>
      <c r="N1259" s="192"/>
      <c r="O1259" s="140"/>
      <c r="P1259" s="145"/>
      <c r="Q1259" s="140"/>
      <c r="R1259" s="140"/>
      <c r="S1259" s="145"/>
      <c r="T1259" s="140"/>
      <c r="U1259" s="140"/>
      <c r="V1259" s="145"/>
      <c r="W1259" s="140"/>
      <c r="X1259" s="140"/>
      <c r="Y1259" s="145"/>
      <c r="Z1259" s="140"/>
      <c r="AA1259" s="140"/>
      <c r="AB1259" s="145"/>
      <c r="AC1259" s="140"/>
      <c r="AD1259" s="140"/>
      <c r="AE1259" s="145"/>
      <c r="AF1259" s="140"/>
      <c r="AG1259" s="140"/>
      <c r="BI1259" s="140"/>
      <c r="BJ1259" s="140"/>
      <c r="BK1259" s="140"/>
      <c r="BL1259" s="140"/>
      <c r="BM1259" s="140"/>
      <c r="BN1259" s="140"/>
      <c r="BO1259" s="140"/>
      <c r="BP1259" s="140"/>
      <c r="BQ1259" s="140"/>
      <c r="CS1259" s="133"/>
      <c r="CT1259" s="140"/>
      <c r="CU1259" s="140"/>
      <c r="CV1259" s="140"/>
      <c r="CY1259" s="140"/>
      <c r="CZ1259" s="140"/>
      <c r="DA1259" s="151"/>
      <c r="DB1259" s="164"/>
      <c r="DC1259" s="151"/>
      <c r="DZ1259" s="206"/>
      <c r="EA1259" s="107"/>
    </row>
    <row r="1260" spans="1:131" x14ac:dyDescent="0.3">
      <c r="A1260" s="201"/>
      <c r="B1260" s="145"/>
      <c r="C1260" s="192"/>
      <c r="D1260" s="201"/>
      <c r="E1260" s="192"/>
      <c r="F1260" s="192"/>
      <c r="G1260" s="192"/>
      <c r="H1260" s="204"/>
      <c r="I1260" s="192"/>
      <c r="J1260" s="192"/>
      <c r="K1260" s="192"/>
      <c r="L1260" s="192"/>
      <c r="M1260" s="192"/>
      <c r="N1260" s="192"/>
      <c r="O1260" s="140"/>
      <c r="P1260" s="145"/>
      <c r="Q1260" s="140"/>
      <c r="R1260" s="140"/>
      <c r="S1260" s="145"/>
      <c r="T1260" s="140"/>
      <c r="U1260" s="140"/>
      <c r="V1260" s="145"/>
      <c r="W1260" s="140"/>
      <c r="X1260" s="140"/>
      <c r="Y1260" s="145"/>
      <c r="Z1260" s="140"/>
      <c r="AA1260" s="140"/>
      <c r="AB1260" s="145"/>
      <c r="AC1260" s="140"/>
      <c r="AD1260" s="140"/>
      <c r="AE1260" s="145"/>
      <c r="AF1260" s="140"/>
      <c r="AG1260" s="140"/>
      <c r="BI1260" s="140"/>
      <c r="BJ1260" s="140"/>
      <c r="BK1260" s="140"/>
      <c r="BL1260" s="140"/>
      <c r="BM1260" s="140"/>
      <c r="BN1260" s="140"/>
      <c r="BO1260" s="140"/>
      <c r="BP1260" s="140"/>
      <c r="BQ1260" s="140"/>
      <c r="CS1260" s="133"/>
      <c r="CT1260" s="140"/>
      <c r="CU1260" s="140"/>
      <c r="CV1260" s="140"/>
      <c r="CY1260" s="140"/>
      <c r="CZ1260" s="140"/>
      <c r="DA1260" s="151"/>
      <c r="DB1260" s="164"/>
      <c r="DC1260" s="151"/>
      <c r="DZ1260" s="206"/>
      <c r="EA1260" s="107"/>
    </row>
    <row r="1261" spans="1:131" x14ac:dyDescent="0.3">
      <c r="A1261" s="201"/>
      <c r="B1261" s="145"/>
      <c r="C1261" s="192"/>
      <c r="D1261" s="201"/>
      <c r="E1261" s="192"/>
      <c r="F1261" s="192"/>
      <c r="G1261" s="192"/>
      <c r="H1261" s="204"/>
      <c r="I1261" s="192"/>
      <c r="J1261" s="192"/>
      <c r="K1261" s="192"/>
      <c r="L1261" s="192"/>
      <c r="M1261" s="192"/>
      <c r="N1261" s="192"/>
      <c r="O1261" s="140"/>
      <c r="P1261" s="145"/>
      <c r="Q1261" s="140"/>
      <c r="R1261" s="140"/>
      <c r="S1261" s="145"/>
      <c r="T1261" s="140"/>
      <c r="U1261" s="140"/>
      <c r="V1261" s="145"/>
      <c r="W1261" s="140"/>
      <c r="X1261" s="140"/>
      <c r="Y1261" s="145"/>
      <c r="Z1261" s="140"/>
      <c r="AA1261" s="140"/>
      <c r="AB1261" s="145"/>
      <c r="AC1261" s="140"/>
      <c r="AD1261" s="140"/>
      <c r="AE1261" s="145"/>
      <c r="AF1261" s="140"/>
      <c r="AG1261" s="140"/>
      <c r="BI1261" s="140"/>
      <c r="BJ1261" s="140"/>
      <c r="BK1261" s="140"/>
      <c r="BL1261" s="140"/>
      <c r="BM1261" s="140"/>
      <c r="BN1261" s="140"/>
      <c r="BO1261" s="140"/>
      <c r="BP1261" s="140"/>
      <c r="BQ1261" s="140"/>
      <c r="CS1261" s="133"/>
      <c r="CT1261" s="140"/>
      <c r="CU1261" s="140"/>
      <c r="CV1261" s="140"/>
      <c r="CY1261" s="140"/>
      <c r="CZ1261" s="140"/>
      <c r="DA1261" s="151"/>
      <c r="DB1261" s="164"/>
      <c r="DC1261" s="151"/>
      <c r="DZ1261" s="206"/>
      <c r="EA1261" s="107"/>
    </row>
    <row r="1262" spans="1:131" x14ac:dyDescent="0.3">
      <c r="A1262" s="201"/>
      <c r="B1262" s="145"/>
      <c r="C1262" s="192"/>
      <c r="D1262" s="201"/>
      <c r="E1262" s="192"/>
      <c r="F1262" s="192"/>
      <c r="G1262" s="192"/>
      <c r="H1262" s="204"/>
      <c r="I1262" s="192"/>
      <c r="J1262" s="192"/>
      <c r="K1262" s="192"/>
      <c r="L1262" s="192"/>
      <c r="M1262" s="192"/>
      <c r="N1262" s="192"/>
      <c r="O1262" s="140"/>
      <c r="P1262" s="145"/>
      <c r="Q1262" s="140"/>
      <c r="R1262" s="140"/>
      <c r="S1262" s="145"/>
      <c r="T1262" s="140"/>
      <c r="U1262" s="140"/>
      <c r="V1262" s="145"/>
      <c r="W1262" s="140"/>
      <c r="X1262" s="140"/>
      <c r="Y1262" s="145"/>
      <c r="Z1262" s="140"/>
      <c r="AA1262" s="140"/>
      <c r="AB1262" s="145"/>
      <c r="AC1262" s="140"/>
      <c r="AD1262" s="140"/>
      <c r="AE1262" s="145"/>
      <c r="AF1262" s="140"/>
      <c r="AG1262" s="140"/>
      <c r="BI1262" s="140"/>
      <c r="BJ1262" s="140"/>
      <c r="BK1262" s="140"/>
      <c r="BL1262" s="140"/>
      <c r="BM1262" s="140"/>
      <c r="BN1262" s="140"/>
      <c r="BO1262" s="140"/>
      <c r="BP1262" s="140"/>
      <c r="BQ1262" s="140"/>
      <c r="CS1262" s="133"/>
      <c r="CT1262" s="140"/>
      <c r="CU1262" s="140"/>
      <c r="CV1262" s="140"/>
      <c r="CY1262" s="140"/>
      <c r="CZ1262" s="140"/>
      <c r="DA1262" s="151"/>
      <c r="DB1262" s="164"/>
      <c r="DC1262" s="151"/>
      <c r="DZ1262" s="206"/>
      <c r="EA1262" s="107"/>
    </row>
    <row r="1263" spans="1:131" x14ac:dyDescent="0.3">
      <c r="A1263" s="201"/>
      <c r="B1263" s="145"/>
      <c r="C1263" s="192"/>
      <c r="D1263" s="201"/>
      <c r="E1263" s="192"/>
      <c r="F1263" s="192"/>
      <c r="G1263" s="192"/>
      <c r="H1263" s="204"/>
      <c r="I1263" s="192"/>
      <c r="J1263" s="192"/>
      <c r="K1263" s="192"/>
      <c r="L1263" s="192"/>
      <c r="M1263" s="192"/>
      <c r="N1263" s="192"/>
      <c r="O1263" s="140"/>
      <c r="P1263" s="145"/>
      <c r="Q1263" s="140"/>
      <c r="R1263" s="140"/>
      <c r="S1263" s="145"/>
      <c r="T1263" s="140"/>
      <c r="U1263" s="140"/>
      <c r="V1263" s="145"/>
      <c r="W1263" s="140"/>
      <c r="X1263" s="140"/>
      <c r="Y1263" s="145"/>
      <c r="Z1263" s="140"/>
      <c r="AA1263" s="140"/>
      <c r="AB1263" s="145"/>
      <c r="AC1263" s="140"/>
      <c r="AD1263" s="140"/>
      <c r="AE1263" s="145"/>
      <c r="AF1263" s="140"/>
      <c r="AG1263" s="140"/>
      <c r="BI1263" s="140"/>
      <c r="BJ1263" s="140"/>
      <c r="BK1263" s="140"/>
      <c r="BL1263" s="140"/>
      <c r="BM1263" s="140"/>
      <c r="BN1263" s="140"/>
      <c r="BO1263" s="140"/>
      <c r="BP1263" s="140"/>
      <c r="BQ1263" s="140"/>
      <c r="CS1263" s="133"/>
      <c r="CT1263" s="140"/>
      <c r="CU1263" s="140"/>
      <c r="CV1263" s="140"/>
      <c r="CY1263" s="140"/>
      <c r="CZ1263" s="140"/>
      <c r="DA1263" s="151"/>
      <c r="DB1263" s="164"/>
      <c r="DC1263" s="151"/>
      <c r="DZ1263" s="206"/>
      <c r="EA1263" s="107"/>
    </row>
    <row r="1264" spans="1:131" x14ac:dyDescent="0.3">
      <c r="A1264" s="201"/>
      <c r="B1264" s="145"/>
      <c r="C1264" s="192"/>
      <c r="D1264" s="201"/>
      <c r="E1264" s="192"/>
      <c r="F1264" s="192"/>
      <c r="G1264" s="192"/>
      <c r="H1264" s="204"/>
      <c r="I1264" s="192"/>
      <c r="J1264" s="192"/>
      <c r="K1264" s="192"/>
      <c r="L1264" s="192"/>
      <c r="M1264" s="192"/>
      <c r="N1264" s="192"/>
      <c r="O1264" s="140"/>
      <c r="P1264" s="145"/>
      <c r="Q1264" s="140"/>
      <c r="R1264" s="140"/>
      <c r="S1264" s="145"/>
      <c r="T1264" s="140"/>
      <c r="U1264" s="140"/>
      <c r="V1264" s="145"/>
      <c r="W1264" s="140"/>
      <c r="X1264" s="140"/>
      <c r="Y1264" s="145"/>
      <c r="Z1264" s="140"/>
      <c r="AA1264" s="140"/>
      <c r="AB1264" s="145"/>
      <c r="AC1264" s="140"/>
      <c r="AD1264" s="140"/>
      <c r="AE1264" s="145"/>
      <c r="AF1264" s="140"/>
      <c r="AG1264" s="140"/>
      <c r="BI1264" s="140"/>
      <c r="BJ1264" s="140"/>
      <c r="BK1264" s="140"/>
      <c r="BL1264" s="140"/>
      <c r="BM1264" s="140"/>
      <c r="BN1264" s="140"/>
      <c r="BO1264" s="140"/>
      <c r="BP1264" s="140"/>
      <c r="BQ1264" s="140"/>
      <c r="CS1264" s="133"/>
      <c r="CT1264" s="140"/>
      <c r="CU1264" s="140"/>
      <c r="CV1264" s="140"/>
      <c r="CY1264" s="140"/>
      <c r="CZ1264" s="140"/>
      <c r="DA1264" s="151"/>
      <c r="DB1264" s="164"/>
      <c r="DC1264" s="151"/>
      <c r="DZ1264" s="206"/>
      <c r="EA1264" s="107"/>
    </row>
    <row r="1265" spans="1:131" x14ac:dyDescent="0.3">
      <c r="A1265" s="201"/>
      <c r="B1265" s="145"/>
      <c r="C1265" s="192"/>
      <c r="D1265" s="201"/>
      <c r="E1265" s="192"/>
      <c r="F1265" s="192"/>
      <c r="G1265" s="192"/>
      <c r="H1265" s="204"/>
      <c r="I1265" s="192"/>
      <c r="J1265" s="192"/>
      <c r="K1265" s="192"/>
      <c r="L1265" s="192"/>
      <c r="M1265" s="192"/>
      <c r="N1265" s="192"/>
      <c r="O1265" s="140"/>
      <c r="P1265" s="145"/>
      <c r="Q1265" s="140"/>
      <c r="R1265" s="140"/>
      <c r="S1265" s="145"/>
      <c r="T1265" s="140"/>
      <c r="U1265" s="140"/>
      <c r="V1265" s="145"/>
      <c r="W1265" s="140"/>
      <c r="X1265" s="140"/>
      <c r="Y1265" s="145"/>
      <c r="Z1265" s="140"/>
      <c r="AA1265" s="140"/>
      <c r="AB1265" s="145"/>
      <c r="AC1265" s="140"/>
      <c r="AD1265" s="140"/>
      <c r="AE1265" s="145"/>
      <c r="AF1265" s="140"/>
      <c r="AG1265" s="140"/>
      <c r="BI1265" s="140"/>
      <c r="BJ1265" s="140"/>
      <c r="BK1265" s="140"/>
      <c r="BL1265" s="140"/>
      <c r="BM1265" s="140"/>
      <c r="BN1265" s="140"/>
      <c r="BO1265" s="140"/>
      <c r="BP1265" s="140"/>
      <c r="BQ1265" s="140"/>
      <c r="CS1265" s="133"/>
      <c r="CT1265" s="140"/>
      <c r="CU1265" s="140"/>
      <c r="CV1265" s="140"/>
      <c r="CY1265" s="140"/>
      <c r="CZ1265" s="140"/>
      <c r="DA1265" s="151"/>
      <c r="DB1265" s="164"/>
      <c r="DC1265" s="151"/>
      <c r="DZ1265" s="206"/>
      <c r="EA1265" s="107"/>
    </row>
    <row r="1266" spans="1:131" x14ac:dyDescent="0.3">
      <c r="A1266" s="201"/>
      <c r="B1266" s="145"/>
      <c r="C1266" s="192"/>
      <c r="D1266" s="201"/>
      <c r="E1266" s="192"/>
      <c r="F1266" s="192"/>
      <c r="G1266" s="192"/>
      <c r="H1266" s="204"/>
      <c r="I1266" s="192"/>
      <c r="J1266" s="192"/>
      <c r="K1266" s="192"/>
      <c r="L1266" s="192"/>
      <c r="M1266" s="192"/>
      <c r="N1266" s="192"/>
      <c r="O1266" s="140"/>
      <c r="P1266" s="145"/>
      <c r="Q1266" s="140"/>
      <c r="R1266" s="140"/>
      <c r="S1266" s="145"/>
      <c r="T1266" s="140"/>
      <c r="U1266" s="140"/>
      <c r="V1266" s="145"/>
      <c r="W1266" s="140"/>
      <c r="X1266" s="140"/>
      <c r="Y1266" s="145"/>
      <c r="Z1266" s="140"/>
      <c r="AA1266" s="140"/>
      <c r="AB1266" s="145"/>
      <c r="AC1266" s="140"/>
      <c r="AD1266" s="140"/>
      <c r="AE1266" s="145"/>
      <c r="AF1266" s="140"/>
      <c r="AG1266" s="140"/>
      <c r="BI1266" s="140"/>
      <c r="BJ1266" s="140"/>
      <c r="BK1266" s="140"/>
      <c r="BL1266" s="140"/>
      <c r="BM1266" s="140"/>
      <c r="BN1266" s="140"/>
      <c r="BO1266" s="140"/>
      <c r="BP1266" s="140"/>
      <c r="BQ1266" s="140"/>
      <c r="CS1266" s="133"/>
      <c r="CT1266" s="140"/>
      <c r="CU1266" s="140"/>
      <c r="CV1266" s="140"/>
      <c r="CY1266" s="140"/>
      <c r="CZ1266" s="140"/>
      <c r="DA1266" s="151"/>
      <c r="DB1266" s="164"/>
      <c r="DC1266" s="151"/>
      <c r="DZ1266" s="206"/>
      <c r="EA1266" s="107"/>
    </row>
    <row r="1267" spans="1:131" x14ac:dyDescent="0.3">
      <c r="A1267" s="201"/>
      <c r="B1267" s="145"/>
      <c r="C1267" s="192"/>
      <c r="D1267" s="201"/>
      <c r="E1267" s="192"/>
      <c r="F1267" s="192"/>
      <c r="G1267" s="192"/>
      <c r="H1267" s="204"/>
      <c r="I1267" s="192"/>
      <c r="J1267" s="192"/>
      <c r="K1267" s="192"/>
      <c r="L1267" s="192"/>
      <c r="M1267" s="192"/>
      <c r="N1267" s="192"/>
      <c r="O1267" s="140"/>
      <c r="P1267" s="145"/>
      <c r="Q1267" s="140"/>
      <c r="R1267" s="140"/>
      <c r="S1267" s="145"/>
      <c r="T1267" s="140"/>
      <c r="U1267" s="140"/>
      <c r="V1267" s="145"/>
      <c r="W1267" s="140"/>
      <c r="X1267" s="140"/>
      <c r="Y1267" s="145"/>
      <c r="Z1267" s="140"/>
      <c r="AA1267" s="140"/>
      <c r="AB1267" s="145"/>
      <c r="AC1267" s="140"/>
      <c r="AD1267" s="140"/>
      <c r="AE1267" s="145"/>
      <c r="AF1267" s="140"/>
      <c r="AG1267" s="140"/>
      <c r="BI1267" s="140"/>
      <c r="BJ1267" s="140"/>
      <c r="BK1267" s="140"/>
      <c r="BL1267" s="140"/>
      <c r="BM1267" s="140"/>
      <c r="BN1267" s="140"/>
      <c r="BO1267" s="140"/>
      <c r="BP1267" s="140"/>
      <c r="BQ1267" s="140"/>
      <c r="CS1267" s="133"/>
      <c r="CT1267" s="140"/>
      <c r="CU1267" s="140"/>
      <c r="CV1267" s="140"/>
      <c r="CY1267" s="140"/>
      <c r="CZ1267" s="140"/>
      <c r="DA1267" s="151"/>
      <c r="DB1267" s="164"/>
      <c r="DC1267" s="151"/>
      <c r="DZ1267" s="206"/>
      <c r="EA1267" s="107"/>
    </row>
    <row r="1268" spans="1:131" x14ac:dyDescent="0.3">
      <c r="A1268" s="201"/>
      <c r="B1268" s="145"/>
      <c r="C1268" s="192"/>
      <c r="D1268" s="201"/>
      <c r="E1268" s="192"/>
      <c r="F1268" s="192"/>
      <c r="G1268" s="192"/>
      <c r="H1268" s="204"/>
      <c r="I1268" s="192"/>
      <c r="J1268" s="192"/>
      <c r="K1268" s="192"/>
      <c r="L1268" s="192"/>
      <c r="M1268" s="192"/>
      <c r="N1268" s="192"/>
      <c r="O1268" s="140"/>
      <c r="P1268" s="145"/>
      <c r="Q1268" s="140"/>
      <c r="R1268" s="140"/>
      <c r="S1268" s="145"/>
      <c r="T1268" s="140"/>
      <c r="U1268" s="140"/>
      <c r="V1268" s="145"/>
      <c r="W1268" s="140"/>
      <c r="X1268" s="140"/>
      <c r="Y1268" s="145"/>
      <c r="Z1268" s="140"/>
      <c r="AA1268" s="140"/>
      <c r="AB1268" s="145"/>
      <c r="AC1268" s="140"/>
      <c r="AD1268" s="140"/>
      <c r="AE1268" s="145"/>
      <c r="AF1268" s="140"/>
      <c r="AG1268" s="140"/>
      <c r="BI1268" s="140"/>
      <c r="BJ1268" s="140"/>
      <c r="BK1268" s="140"/>
      <c r="BL1268" s="140"/>
      <c r="BM1268" s="140"/>
      <c r="BN1268" s="140"/>
      <c r="BO1268" s="140"/>
      <c r="BP1268" s="140"/>
      <c r="BQ1268" s="140"/>
      <c r="CS1268" s="133"/>
      <c r="CT1268" s="140"/>
      <c r="CU1268" s="140"/>
      <c r="CV1268" s="140"/>
      <c r="CY1268" s="140"/>
      <c r="CZ1268" s="140"/>
      <c r="DA1268" s="151"/>
      <c r="DB1268" s="164"/>
      <c r="DC1268" s="151"/>
      <c r="DZ1268" s="206"/>
      <c r="EA1268" s="107"/>
    </row>
    <row r="1269" spans="1:131" x14ac:dyDescent="0.3">
      <c r="A1269" s="201"/>
      <c r="B1269" s="145"/>
      <c r="C1269" s="192"/>
      <c r="D1269" s="201"/>
      <c r="E1269" s="192"/>
      <c r="F1269" s="192"/>
      <c r="G1269" s="192"/>
      <c r="H1269" s="204"/>
      <c r="I1269" s="192"/>
      <c r="J1269" s="192"/>
      <c r="K1269" s="192"/>
      <c r="L1269" s="192"/>
      <c r="M1269" s="192"/>
      <c r="N1269" s="192"/>
      <c r="O1269" s="140"/>
      <c r="P1269" s="145"/>
      <c r="Q1269" s="140"/>
      <c r="R1269" s="140"/>
      <c r="S1269" s="145"/>
      <c r="T1269" s="140"/>
      <c r="U1269" s="140"/>
      <c r="V1269" s="145"/>
      <c r="W1269" s="140"/>
      <c r="X1269" s="140"/>
      <c r="Y1269" s="145"/>
      <c r="Z1269" s="140"/>
      <c r="AA1269" s="140"/>
      <c r="AB1269" s="145"/>
      <c r="AC1269" s="140"/>
      <c r="AD1269" s="140"/>
      <c r="AE1269" s="145"/>
      <c r="AF1269" s="140"/>
      <c r="AG1269" s="140"/>
      <c r="BI1269" s="140"/>
      <c r="BJ1269" s="140"/>
      <c r="BK1269" s="140"/>
      <c r="BL1269" s="140"/>
      <c r="BM1269" s="140"/>
      <c r="BN1269" s="140"/>
      <c r="BO1269" s="140"/>
      <c r="BP1269" s="140"/>
      <c r="BQ1269" s="140"/>
      <c r="CS1269" s="133"/>
      <c r="CT1269" s="140"/>
      <c r="CU1269" s="140"/>
      <c r="CV1269" s="140"/>
      <c r="CY1269" s="140"/>
      <c r="CZ1269" s="140"/>
      <c r="DA1269" s="151"/>
      <c r="DB1269" s="164"/>
      <c r="DC1269" s="151"/>
      <c r="DZ1269" s="206"/>
      <c r="EA1269" s="107"/>
    </row>
    <row r="1270" spans="1:131" x14ac:dyDescent="0.3">
      <c r="A1270" s="201"/>
      <c r="B1270" s="145"/>
      <c r="C1270" s="192"/>
      <c r="D1270" s="201"/>
      <c r="E1270" s="192"/>
      <c r="F1270" s="192"/>
      <c r="G1270" s="192"/>
      <c r="H1270" s="204"/>
      <c r="I1270" s="192"/>
      <c r="J1270" s="192"/>
      <c r="K1270" s="192"/>
      <c r="L1270" s="192"/>
      <c r="M1270" s="192"/>
      <c r="N1270" s="192"/>
      <c r="O1270" s="140"/>
      <c r="P1270" s="145"/>
      <c r="Q1270" s="140"/>
      <c r="R1270" s="140"/>
      <c r="S1270" s="145"/>
      <c r="T1270" s="140"/>
      <c r="U1270" s="140"/>
      <c r="V1270" s="145"/>
      <c r="W1270" s="140"/>
      <c r="X1270" s="140"/>
      <c r="Y1270" s="145"/>
      <c r="Z1270" s="140"/>
      <c r="AA1270" s="140"/>
      <c r="AB1270" s="145"/>
      <c r="AC1270" s="140"/>
      <c r="AD1270" s="140"/>
      <c r="AE1270" s="145"/>
      <c r="AF1270" s="140"/>
      <c r="AG1270" s="140"/>
      <c r="BI1270" s="140"/>
      <c r="BJ1270" s="140"/>
      <c r="BK1270" s="140"/>
      <c r="BL1270" s="140"/>
      <c r="BM1270" s="140"/>
      <c r="BN1270" s="140"/>
      <c r="BO1270" s="140"/>
      <c r="BP1270" s="140"/>
      <c r="BQ1270" s="140"/>
      <c r="CS1270" s="133"/>
      <c r="CT1270" s="140"/>
      <c r="CU1270" s="140"/>
      <c r="CV1270" s="140"/>
      <c r="CY1270" s="140"/>
      <c r="CZ1270" s="140"/>
      <c r="DA1270" s="151"/>
      <c r="DB1270" s="164"/>
      <c r="DC1270" s="151"/>
      <c r="DZ1270" s="206"/>
      <c r="EA1270" s="107"/>
    </row>
    <row r="1271" spans="1:131" x14ac:dyDescent="0.3">
      <c r="A1271" s="201"/>
      <c r="B1271" s="145"/>
      <c r="C1271" s="192"/>
      <c r="D1271" s="201"/>
      <c r="E1271" s="192"/>
      <c r="F1271" s="192"/>
      <c r="G1271" s="192"/>
      <c r="H1271" s="204"/>
      <c r="I1271" s="192"/>
      <c r="J1271" s="192"/>
      <c r="K1271" s="192"/>
      <c r="L1271" s="192"/>
      <c r="M1271" s="192"/>
      <c r="N1271" s="192"/>
      <c r="O1271" s="140"/>
      <c r="P1271" s="145"/>
      <c r="Q1271" s="140"/>
      <c r="R1271" s="140"/>
      <c r="S1271" s="145"/>
      <c r="T1271" s="140"/>
      <c r="U1271" s="140"/>
      <c r="V1271" s="145"/>
      <c r="W1271" s="140"/>
      <c r="X1271" s="140"/>
      <c r="Y1271" s="145"/>
      <c r="Z1271" s="140"/>
      <c r="AA1271" s="140"/>
      <c r="AB1271" s="145"/>
      <c r="AC1271" s="140"/>
      <c r="AD1271" s="140"/>
      <c r="AE1271" s="145"/>
      <c r="AF1271" s="140"/>
      <c r="AG1271" s="140"/>
      <c r="BI1271" s="140"/>
      <c r="BJ1271" s="140"/>
      <c r="BK1271" s="140"/>
      <c r="BL1271" s="140"/>
      <c r="BM1271" s="140"/>
      <c r="BN1271" s="140"/>
      <c r="BO1271" s="140"/>
      <c r="BP1271" s="140"/>
      <c r="BQ1271" s="140"/>
      <c r="CS1271" s="133"/>
      <c r="CT1271" s="140"/>
      <c r="CU1271" s="140"/>
      <c r="CV1271" s="140"/>
      <c r="CY1271" s="140"/>
      <c r="CZ1271" s="140"/>
      <c r="DA1271" s="151"/>
      <c r="DB1271" s="164"/>
      <c r="DC1271" s="151"/>
      <c r="DZ1271" s="206"/>
      <c r="EA1271" s="107"/>
    </row>
    <row r="1272" spans="1:131" x14ac:dyDescent="0.3">
      <c r="A1272" s="201"/>
      <c r="B1272" s="145"/>
      <c r="C1272" s="192"/>
      <c r="D1272" s="201"/>
      <c r="E1272" s="192"/>
      <c r="F1272" s="192"/>
      <c r="G1272" s="192"/>
      <c r="H1272" s="204"/>
      <c r="I1272" s="192"/>
      <c r="J1272" s="192"/>
      <c r="K1272" s="192"/>
      <c r="L1272" s="192"/>
      <c r="M1272" s="192"/>
      <c r="N1272" s="192"/>
      <c r="O1272" s="140"/>
      <c r="P1272" s="145"/>
      <c r="Q1272" s="140"/>
      <c r="R1272" s="140"/>
      <c r="S1272" s="145"/>
      <c r="T1272" s="140"/>
      <c r="U1272" s="140"/>
      <c r="V1272" s="145"/>
      <c r="W1272" s="140"/>
      <c r="X1272" s="140"/>
      <c r="Y1272" s="145"/>
      <c r="Z1272" s="140"/>
      <c r="AA1272" s="140"/>
      <c r="AB1272" s="145"/>
      <c r="AC1272" s="140"/>
      <c r="AD1272" s="140"/>
      <c r="AE1272" s="145"/>
      <c r="AF1272" s="140"/>
      <c r="AG1272" s="140"/>
      <c r="BI1272" s="140"/>
      <c r="BJ1272" s="140"/>
      <c r="BK1272" s="140"/>
      <c r="BL1272" s="140"/>
      <c r="BM1272" s="140"/>
      <c r="BN1272" s="140"/>
      <c r="BO1272" s="140"/>
      <c r="BP1272" s="140"/>
      <c r="BQ1272" s="140"/>
      <c r="CS1272" s="133"/>
      <c r="CT1272" s="140"/>
      <c r="CU1272" s="140"/>
      <c r="CV1272" s="140"/>
      <c r="CY1272" s="140"/>
      <c r="CZ1272" s="140"/>
      <c r="DA1272" s="151"/>
      <c r="DB1272" s="164"/>
      <c r="DC1272" s="151"/>
      <c r="DZ1272" s="206"/>
      <c r="EA1272" s="107"/>
    </row>
    <row r="1273" spans="1:131" x14ac:dyDescent="0.3">
      <c r="A1273" s="201"/>
      <c r="B1273" s="145"/>
      <c r="C1273" s="192"/>
      <c r="D1273" s="201"/>
      <c r="E1273" s="192"/>
      <c r="F1273" s="192"/>
      <c r="G1273" s="192"/>
      <c r="H1273" s="204"/>
      <c r="I1273" s="192"/>
      <c r="J1273" s="192"/>
      <c r="K1273" s="192"/>
      <c r="L1273" s="192"/>
      <c r="M1273" s="192"/>
      <c r="N1273" s="192"/>
      <c r="O1273" s="140"/>
      <c r="P1273" s="145"/>
      <c r="Q1273" s="140"/>
      <c r="R1273" s="140"/>
      <c r="S1273" s="145"/>
      <c r="T1273" s="140"/>
      <c r="U1273" s="140"/>
      <c r="V1273" s="145"/>
      <c r="W1273" s="140"/>
      <c r="X1273" s="140"/>
      <c r="Y1273" s="145"/>
      <c r="Z1273" s="140"/>
      <c r="AA1273" s="140"/>
      <c r="AB1273" s="145"/>
      <c r="AC1273" s="140"/>
      <c r="AD1273" s="140"/>
      <c r="AE1273" s="145"/>
      <c r="AF1273" s="140"/>
      <c r="AG1273" s="140"/>
      <c r="BI1273" s="140"/>
      <c r="BJ1273" s="140"/>
      <c r="BK1273" s="140"/>
      <c r="BL1273" s="140"/>
      <c r="BM1273" s="140"/>
      <c r="BN1273" s="140"/>
      <c r="BO1273" s="140"/>
      <c r="BP1273" s="140"/>
      <c r="BQ1273" s="140"/>
      <c r="CS1273" s="133"/>
      <c r="CT1273" s="140"/>
      <c r="CU1273" s="140"/>
      <c r="CV1273" s="140"/>
      <c r="CY1273" s="140"/>
      <c r="CZ1273" s="140"/>
      <c r="DA1273" s="151"/>
      <c r="DB1273" s="164"/>
      <c r="DC1273" s="151"/>
      <c r="DZ1273" s="206"/>
      <c r="EA1273" s="107"/>
    </row>
    <row r="1274" spans="1:131" x14ac:dyDescent="0.3">
      <c r="A1274" s="201"/>
      <c r="B1274" s="145"/>
      <c r="C1274" s="192"/>
      <c r="D1274" s="201"/>
      <c r="E1274" s="192"/>
      <c r="F1274" s="192"/>
      <c r="G1274" s="192"/>
      <c r="H1274" s="204"/>
      <c r="I1274" s="192"/>
      <c r="J1274" s="192"/>
      <c r="K1274" s="192"/>
      <c r="L1274" s="192"/>
      <c r="M1274" s="192"/>
      <c r="N1274" s="192"/>
      <c r="O1274" s="140"/>
      <c r="P1274" s="145"/>
      <c r="Q1274" s="140"/>
      <c r="R1274" s="140"/>
      <c r="S1274" s="145"/>
      <c r="T1274" s="140"/>
      <c r="U1274" s="140"/>
      <c r="V1274" s="145"/>
      <c r="W1274" s="140"/>
      <c r="X1274" s="140"/>
      <c r="Y1274" s="145"/>
      <c r="Z1274" s="140"/>
      <c r="AA1274" s="140"/>
      <c r="AB1274" s="145"/>
      <c r="AC1274" s="140"/>
      <c r="AD1274" s="140"/>
      <c r="AE1274" s="145"/>
      <c r="AF1274" s="140"/>
      <c r="AG1274" s="140"/>
      <c r="BI1274" s="140"/>
      <c r="BJ1274" s="140"/>
      <c r="BK1274" s="140"/>
      <c r="BL1274" s="140"/>
      <c r="BM1274" s="140"/>
      <c r="BN1274" s="140"/>
      <c r="BO1274" s="140"/>
      <c r="BP1274" s="140"/>
      <c r="BQ1274" s="140"/>
      <c r="CS1274" s="133"/>
      <c r="CT1274" s="140"/>
      <c r="CU1274" s="140"/>
      <c r="CV1274" s="140"/>
      <c r="CY1274" s="140"/>
      <c r="CZ1274" s="140"/>
      <c r="DA1274" s="151"/>
      <c r="DB1274" s="164"/>
      <c r="DC1274" s="151"/>
      <c r="DZ1274" s="206"/>
      <c r="EA1274" s="107"/>
    </row>
    <row r="1275" spans="1:131" x14ac:dyDescent="0.3">
      <c r="A1275" s="201"/>
      <c r="B1275" s="145"/>
      <c r="C1275" s="192"/>
      <c r="D1275" s="201"/>
      <c r="E1275" s="192"/>
      <c r="F1275" s="192"/>
      <c r="G1275" s="192"/>
      <c r="H1275" s="204"/>
      <c r="I1275" s="192"/>
      <c r="J1275" s="192"/>
      <c r="K1275" s="192"/>
      <c r="L1275" s="192"/>
      <c r="M1275" s="192"/>
      <c r="N1275" s="192"/>
      <c r="O1275" s="140"/>
      <c r="P1275" s="145"/>
      <c r="Q1275" s="140"/>
      <c r="R1275" s="140"/>
      <c r="S1275" s="145"/>
      <c r="T1275" s="140"/>
      <c r="U1275" s="140"/>
      <c r="V1275" s="145"/>
      <c r="W1275" s="140"/>
      <c r="X1275" s="140"/>
      <c r="Y1275" s="145"/>
      <c r="Z1275" s="140"/>
      <c r="AA1275" s="140"/>
      <c r="AB1275" s="145"/>
      <c r="AC1275" s="140"/>
      <c r="AD1275" s="140"/>
      <c r="AE1275" s="145"/>
      <c r="AF1275" s="140"/>
      <c r="AG1275" s="140"/>
      <c r="BI1275" s="140"/>
      <c r="BJ1275" s="140"/>
      <c r="BK1275" s="140"/>
      <c r="BL1275" s="140"/>
      <c r="BM1275" s="140"/>
      <c r="BN1275" s="140"/>
      <c r="BO1275" s="140"/>
      <c r="BP1275" s="140"/>
      <c r="BQ1275" s="140"/>
      <c r="CS1275" s="133"/>
      <c r="CT1275" s="140"/>
      <c r="CU1275" s="140"/>
      <c r="CV1275" s="140"/>
      <c r="CY1275" s="140"/>
      <c r="CZ1275" s="140"/>
      <c r="DA1275" s="151"/>
      <c r="DB1275" s="164"/>
      <c r="DC1275" s="151"/>
      <c r="DZ1275" s="206"/>
      <c r="EA1275" s="107"/>
    </row>
    <row r="1276" spans="1:131" x14ac:dyDescent="0.3">
      <c r="A1276" s="201"/>
      <c r="B1276" s="145"/>
      <c r="C1276" s="192"/>
      <c r="D1276" s="201"/>
      <c r="E1276" s="192"/>
      <c r="F1276" s="192"/>
      <c r="G1276" s="192"/>
      <c r="H1276" s="204"/>
      <c r="I1276" s="192"/>
      <c r="J1276" s="192"/>
      <c r="K1276" s="192"/>
      <c r="L1276" s="192"/>
      <c r="M1276" s="192"/>
      <c r="N1276" s="192"/>
      <c r="O1276" s="140"/>
      <c r="P1276" s="145"/>
      <c r="Q1276" s="140"/>
      <c r="R1276" s="140"/>
      <c r="S1276" s="145"/>
      <c r="T1276" s="140"/>
      <c r="U1276" s="140"/>
      <c r="V1276" s="145"/>
      <c r="W1276" s="140"/>
      <c r="X1276" s="140"/>
      <c r="Y1276" s="145"/>
      <c r="Z1276" s="140"/>
      <c r="AA1276" s="140"/>
      <c r="AB1276" s="145"/>
      <c r="AC1276" s="140"/>
      <c r="AD1276" s="140"/>
      <c r="AE1276" s="145"/>
      <c r="AF1276" s="140"/>
      <c r="AG1276" s="140"/>
      <c r="BI1276" s="140"/>
      <c r="BJ1276" s="140"/>
      <c r="BK1276" s="140"/>
      <c r="BL1276" s="140"/>
      <c r="BM1276" s="140"/>
      <c r="BN1276" s="140"/>
      <c r="BO1276" s="140"/>
      <c r="BP1276" s="140"/>
      <c r="BQ1276" s="140"/>
      <c r="CS1276" s="133"/>
      <c r="CT1276" s="140"/>
      <c r="CU1276" s="140"/>
      <c r="CV1276" s="140"/>
      <c r="CY1276" s="140"/>
      <c r="CZ1276" s="140"/>
      <c r="DA1276" s="151"/>
      <c r="DB1276" s="164"/>
      <c r="DC1276" s="151"/>
      <c r="DZ1276" s="206"/>
      <c r="EA1276" s="107"/>
    </row>
    <row r="1277" spans="1:131" x14ac:dyDescent="0.3">
      <c r="A1277" s="201"/>
      <c r="B1277" s="145"/>
      <c r="C1277" s="192"/>
      <c r="D1277" s="201"/>
      <c r="E1277" s="192"/>
      <c r="F1277" s="192"/>
      <c r="G1277" s="192"/>
      <c r="H1277" s="204"/>
      <c r="I1277" s="192"/>
      <c r="J1277" s="192"/>
      <c r="K1277" s="192"/>
      <c r="L1277" s="192"/>
      <c r="M1277" s="192"/>
      <c r="N1277" s="192"/>
      <c r="O1277" s="140"/>
      <c r="P1277" s="145"/>
      <c r="Q1277" s="140"/>
      <c r="R1277" s="140"/>
      <c r="S1277" s="145"/>
      <c r="T1277" s="140"/>
      <c r="U1277" s="140"/>
      <c r="V1277" s="145"/>
      <c r="W1277" s="140"/>
      <c r="X1277" s="140"/>
      <c r="Y1277" s="145"/>
      <c r="Z1277" s="140"/>
      <c r="AA1277" s="140"/>
      <c r="AB1277" s="145"/>
      <c r="AC1277" s="140"/>
      <c r="AD1277" s="140"/>
      <c r="AE1277" s="145"/>
      <c r="AF1277" s="140"/>
      <c r="AG1277" s="140"/>
      <c r="BI1277" s="140"/>
      <c r="BJ1277" s="140"/>
      <c r="BK1277" s="140"/>
      <c r="BL1277" s="140"/>
      <c r="BM1277" s="140"/>
      <c r="BN1277" s="140"/>
      <c r="BO1277" s="140"/>
      <c r="BP1277" s="140"/>
      <c r="BQ1277" s="140"/>
      <c r="CS1277" s="133"/>
      <c r="CT1277" s="140"/>
      <c r="CU1277" s="140"/>
      <c r="CV1277" s="140"/>
      <c r="CY1277" s="140"/>
      <c r="CZ1277" s="140"/>
      <c r="DA1277" s="151"/>
      <c r="DB1277" s="164"/>
      <c r="DC1277" s="151"/>
      <c r="DZ1277" s="206"/>
      <c r="EA1277" s="107"/>
    </row>
    <row r="1278" spans="1:131" x14ac:dyDescent="0.3">
      <c r="A1278" s="201"/>
      <c r="B1278" s="145"/>
      <c r="C1278" s="192"/>
      <c r="D1278" s="201"/>
      <c r="E1278" s="192"/>
      <c r="F1278" s="192"/>
      <c r="G1278" s="192"/>
      <c r="H1278" s="204"/>
      <c r="I1278" s="192"/>
      <c r="J1278" s="192"/>
      <c r="K1278" s="192"/>
      <c r="L1278" s="192"/>
      <c r="M1278" s="192"/>
      <c r="N1278" s="192"/>
      <c r="O1278" s="140"/>
      <c r="P1278" s="145"/>
      <c r="Q1278" s="140"/>
      <c r="R1278" s="140"/>
      <c r="S1278" s="145"/>
      <c r="T1278" s="140"/>
      <c r="U1278" s="140"/>
      <c r="V1278" s="145"/>
      <c r="W1278" s="140"/>
      <c r="X1278" s="140"/>
      <c r="Y1278" s="145"/>
      <c r="Z1278" s="140"/>
      <c r="AA1278" s="140"/>
      <c r="AB1278" s="145"/>
      <c r="AC1278" s="140"/>
      <c r="AD1278" s="140"/>
      <c r="AE1278" s="145"/>
      <c r="AF1278" s="140"/>
      <c r="AG1278" s="140"/>
      <c r="BI1278" s="140"/>
      <c r="BJ1278" s="140"/>
      <c r="BK1278" s="140"/>
      <c r="BL1278" s="140"/>
      <c r="BM1278" s="140"/>
      <c r="BN1278" s="140"/>
      <c r="BO1278" s="140"/>
      <c r="BP1278" s="140"/>
      <c r="BQ1278" s="140"/>
      <c r="CS1278" s="133"/>
      <c r="CT1278" s="140"/>
      <c r="CU1278" s="140"/>
      <c r="CV1278" s="140"/>
      <c r="CY1278" s="140"/>
      <c r="CZ1278" s="140"/>
      <c r="DA1278" s="151"/>
      <c r="DB1278" s="164"/>
      <c r="DC1278" s="151"/>
      <c r="DZ1278" s="206"/>
      <c r="EA1278" s="107"/>
    </row>
    <row r="1279" spans="1:131" x14ac:dyDescent="0.3">
      <c r="A1279" s="201"/>
      <c r="B1279" s="145"/>
      <c r="C1279" s="192"/>
      <c r="D1279" s="201"/>
      <c r="E1279" s="192"/>
      <c r="F1279" s="192"/>
      <c r="G1279" s="192"/>
      <c r="H1279" s="204"/>
      <c r="I1279" s="192"/>
      <c r="J1279" s="192"/>
      <c r="K1279" s="192"/>
      <c r="L1279" s="192"/>
      <c r="M1279" s="192"/>
      <c r="N1279" s="192"/>
      <c r="O1279" s="140"/>
      <c r="P1279" s="145"/>
      <c r="Q1279" s="140"/>
      <c r="R1279" s="140"/>
      <c r="S1279" s="145"/>
      <c r="T1279" s="140"/>
      <c r="U1279" s="140"/>
      <c r="V1279" s="145"/>
      <c r="W1279" s="140"/>
      <c r="X1279" s="140"/>
      <c r="Y1279" s="145"/>
      <c r="Z1279" s="140"/>
      <c r="AA1279" s="140"/>
      <c r="AB1279" s="145"/>
      <c r="AC1279" s="140"/>
      <c r="AD1279" s="140"/>
      <c r="AE1279" s="145"/>
      <c r="AF1279" s="140"/>
      <c r="AG1279" s="140"/>
      <c r="BI1279" s="140"/>
      <c r="BJ1279" s="140"/>
      <c r="BK1279" s="140"/>
      <c r="BL1279" s="140"/>
      <c r="BM1279" s="140"/>
      <c r="BN1279" s="140"/>
      <c r="BO1279" s="140"/>
      <c r="BP1279" s="140"/>
      <c r="BQ1279" s="140"/>
      <c r="CS1279" s="133"/>
      <c r="CT1279" s="140"/>
      <c r="CU1279" s="140"/>
      <c r="CV1279" s="140"/>
      <c r="CY1279" s="140"/>
      <c r="CZ1279" s="140"/>
      <c r="DA1279" s="151"/>
      <c r="DB1279" s="164"/>
      <c r="DC1279" s="151"/>
      <c r="DZ1279" s="206"/>
      <c r="EA1279" s="107"/>
    </row>
    <row r="1280" spans="1:131" x14ac:dyDescent="0.3">
      <c r="A1280" s="201"/>
      <c r="B1280" s="145"/>
      <c r="C1280" s="192"/>
      <c r="D1280" s="201"/>
      <c r="E1280" s="192"/>
      <c r="F1280" s="192"/>
      <c r="G1280" s="192"/>
      <c r="H1280" s="204"/>
      <c r="I1280" s="192"/>
      <c r="J1280" s="192"/>
      <c r="K1280" s="192"/>
      <c r="L1280" s="192"/>
      <c r="M1280" s="192"/>
      <c r="N1280" s="192"/>
      <c r="O1280" s="140"/>
      <c r="P1280" s="145"/>
      <c r="Q1280" s="140"/>
      <c r="R1280" s="140"/>
      <c r="S1280" s="145"/>
      <c r="T1280" s="140"/>
      <c r="U1280" s="140"/>
      <c r="V1280" s="145"/>
      <c r="W1280" s="140"/>
      <c r="X1280" s="140"/>
      <c r="Y1280" s="145"/>
      <c r="Z1280" s="140"/>
      <c r="AA1280" s="140"/>
      <c r="AB1280" s="145"/>
      <c r="AC1280" s="140"/>
      <c r="AD1280" s="140"/>
      <c r="AE1280" s="145"/>
      <c r="AF1280" s="140"/>
      <c r="AG1280" s="140"/>
      <c r="BI1280" s="140"/>
      <c r="BJ1280" s="140"/>
      <c r="BK1280" s="140"/>
      <c r="BL1280" s="140"/>
      <c r="BM1280" s="140"/>
      <c r="BN1280" s="140"/>
      <c r="BO1280" s="140"/>
      <c r="BP1280" s="140"/>
      <c r="BQ1280" s="140"/>
      <c r="CS1280" s="133"/>
      <c r="CT1280" s="140"/>
      <c r="CU1280" s="140"/>
      <c r="CV1280" s="140"/>
      <c r="CY1280" s="140"/>
      <c r="CZ1280" s="140"/>
      <c r="DA1280" s="151"/>
      <c r="DB1280" s="164"/>
      <c r="DC1280" s="151"/>
      <c r="DZ1280" s="206"/>
      <c r="EA1280" s="107"/>
    </row>
    <row r="1281" spans="1:131" x14ac:dyDescent="0.3">
      <c r="A1281" s="201"/>
      <c r="B1281" s="192"/>
      <c r="C1281" s="192"/>
      <c r="D1281" s="201"/>
      <c r="E1281" s="192"/>
      <c r="F1281" s="192"/>
      <c r="G1281" s="192"/>
      <c r="H1281" s="204"/>
      <c r="I1281" s="192"/>
      <c r="J1281" s="192"/>
      <c r="K1281" s="192"/>
      <c r="L1281" s="192"/>
      <c r="M1281" s="192"/>
      <c r="N1281" s="192"/>
      <c r="O1281" s="140"/>
      <c r="P1281" s="145"/>
      <c r="Q1281" s="140"/>
      <c r="R1281" s="140"/>
      <c r="S1281" s="145"/>
      <c r="T1281" s="140"/>
      <c r="U1281" s="140"/>
      <c r="V1281" s="145"/>
      <c r="W1281" s="140"/>
      <c r="X1281" s="140"/>
      <c r="Y1281" s="145"/>
      <c r="Z1281" s="140"/>
      <c r="AA1281" s="140"/>
      <c r="AB1281" s="145"/>
      <c r="AC1281" s="140"/>
      <c r="AD1281" s="140"/>
      <c r="AE1281" s="145"/>
      <c r="AF1281" s="140"/>
      <c r="AG1281" s="140"/>
      <c r="BI1281" s="140"/>
      <c r="BJ1281" s="140"/>
      <c r="BK1281" s="140"/>
      <c r="BL1281" s="140"/>
      <c r="BM1281" s="140"/>
      <c r="BN1281" s="140"/>
      <c r="BO1281" s="140"/>
      <c r="BP1281" s="140"/>
      <c r="BQ1281" s="140"/>
      <c r="CS1281" s="133"/>
      <c r="CT1281" s="140"/>
      <c r="CU1281" s="140"/>
      <c r="CV1281" s="140"/>
      <c r="CY1281" s="140"/>
      <c r="CZ1281" s="140"/>
      <c r="DA1281" s="151"/>
      <c r="DB1281" s="164"/>
      <c r="DC1281" s="151"/>
      <c r="DZ1281" s="206"/>
      <c r="EA1281" s="107"/>
    </row>
    <row r="1282" spans="1:131" x14ac:dyDescent="0.3">
      <c r="A1282" s="145"/>
      <c r="B1282" s="145"/>
      <c r="C1282" s="181"/>
      <c r="D1282" s="145"/>
      <c r="E1282" s="145"/>
      <c r="F1282" s="145"/>
      <c r="G1282" s="98"/>
      <c r="H1282" s="104"/>
      <c r="I1282" s="145"/>
      <c r="J1282" s="98"/>
      <c r="K1282" s="98"/>
      <c r="L1282" s="145"/>
      <c r="M1282" s="145"/>
      <c r="N1282" s="145"/>
      <c r="O1282" s="122"/>
      <c r="P1282" s="104"/>
      <c r="Q1282" s="141"/>
      <c r="R1282" s="141"/>
      <c r="S1282" s="104"/>
      <c r="T1282" s="141"/>
      <c r="U1282" s="141"/>
      <c r="V1282" s="145"/>
      <c r="W1282" s="140"/>
      <c r="X1282" s="140"/>
      <c r="Y1282" s="145"/>
      <c r="Z1282" s="140"/>
      <c r="AA1282" s="140"/>
      <c r="AB1282" s="145"/>
      <c r="AC1282" s="140"/>
      <c r="AD1282" s="140"/>
      <c r="AE1282" s="145"/>
      <c r="AF1282" s="140"/>
      <c r="AG1282" s="140"/>
      <c r="BI1282" s="143"/>
      <c r="BJ1282" s="139"/>
      <c r="BK1282" s="143"/>
      <c r="BL1282" s="122"/>
      <c r="BM1282" s="141"/>
      <c r="BN1282" s="156"/>
      <c r="BO1282" s="139"/>
      <c r="BP1282" s="141"/>
      <c r="BQ1282" s="153"/>
      <c r="CS1282" s="147"/>
      <c r="CT1282" s="99"/>
      <c r="CU1282" s="139"/>
      <c r="CV1282" s="139"/>
      <c r="CY1282" s="107"/>
      <c r="CZ1282" s="107"/>
      <c r="DA1282" s="151"/>
      <c r="DB1282" s="164"/>
      <c r="DC1282" s="151"/>
      <c r="DZ1282" s="140"/>
      <c r="EA1282" s="207"/>
    </row>
    <row r="1283" spans="1:131" x14ac:dyDescent="0.3">
      <c r="A1283" s="201"/>
      <c r="B1283" s="145"/>
      <c r="C1283" s="192"/>
      <c r="D1283" s="201"/>
      <c r="E1283" s="192"/>
      <c r="F1283" s="192"/>
      <c r="G1283" s="192"/>
      <c r="H1283" s="204"/>
      <c r="I1283" s="192"/>
      <c r="J1283" s="192"/>
      <c r="K1283" s="192"/>
      <c r="L1283" s="192"/>
      <c r="M1283" s="192"/>
      <c r="N1283" s="192"/>
      <c r="O1283" s="140"/>
      <c r="P1283" s="145"/>
      <c r="Q1283" s="140"/>
      <c r="R1283" s="140"/>
      <c r="S1283" s="145"/>
      <c r="T1283" s="140"/>
      <c r="U1283" s="140"/>
      <c r="V1283" s="145"/>
      <c r="W1283" s="140"/>
      <c r="X1283" s="140"/>
      <c r="Y1283" s="145"/>
      <c r="Z1283" s="140"/>
      <c r="AA1283" s="140"/>
      <c r="AB1283" s="145"/>
      <c r="AC1283" s="140"/>
      <c r="AD1283" s="140"/>
      <c r="AE1283" s="145"/>
      <c r="AF1283" s="140"/>
      <c r="AG1283" s="140"/>
      <c r="BI1283" s="140"/>
      <c r="BJ1283" s="140"/>
      <c r="BK1283" s="140"/>
      <c r="BL1283" s="140"/>
      <c r="BM1283" s="140"/>
      <c r="BN1283" s="140"/>
      <c r="BO1283" s="140"/>
      <c r="BP1283" s="140"/>
      <c r="BQ1283" s="140"/>
      <c r="CS1283" s="133"/>
      <c r="CT1283" s="140"/>
      <c r="CU1283" s="140"/>
      <c r="CV1283" s="140"/>
      <c r="CY1283" s="140"/>
      <c r="CZ1283" s="140"/>
      <c r="DA1283" s="151"/>
      <c r="DB1283" s="164"/>
      <c r="DC1283" s="151"/>
      <c r="DZ1283" s="206"/>
      <c r="EA1283" s="107"/>
    </row>
    <row r="1284" spans="1:131" x14ac:dyDescent="0.3">
      <c r="A1284" s="201"/>
      <c r="B1284" s="145"/>
      <c r="C1284" s="192"/>
      <c r="D1284" s="201"/>
      <c r="E1284" s="192"/>
      <c r="F1284" s="192"/>
      <c r="G1284" s="192"/>
      <c r="H1284" s="204"/>
      <c r="I1284" s="192"/>
      <c r="J1284" s="192"/>
      <c r="K1284" s="192"/>
      <c r="L1284" s="192"/>
      <c r="M1284" s="192"/>
      <c r="N1284" s="192"/>
      <c r="O1284" s="140"/>
      <c r="P1284" s="145"/>
      <c r="Q1284" s="140"/>
      <c r="R1284" s="140"/>
      <c r="S1284" s="145"/>
      <c r="T1284" s="140"/>
      <c r="U1284" s="140"/>
      <c r="V1284" s="145"/>
      <c r="W1284" s="140"/>
      <c r="X1284" s="140"/>
      <c r="Y1284" s="145"/>
      <c r="Z1284" s="140"/>
      <c r="AA1284" s="140"/>
      <c r="AB1284" s="145"/>
      <c r="AC1284" s="140"/>
      <c r="AD1284" s="140"/>
      <c r="AE1284" s="145"/>
      <c r="AF1284" s="140"/>
      <c r="AG1284" s="140"/>
      <c r="BI1284" s="140"/>
      <c r="BJ1284" s="140"/>
      <c r="BK1284" s="140"/>
      <c r="BL1284" s="140"/>
      <c r="BM1284" s="140"/>
      <c r="BN1284" s="140"/>
      <c r="BO1284" s="140"/>
      <c r="BP1284" s="140"/>
      <c r="BQ1284" s="140"/>
      <c r="CS1284" s="133"/>
      <c r="CT1284" s="140"/>
      <c r="CU1284" s="140"/>
      <c r="CV1284" s="140"/>
      <c r="CY1284" s="140"/>
      <c r="CZ1284" s="140"/>
      <c r="DA1284" s="151"/>
      <c r="DB1284" s="164"/>
      <c r="DC1284" s="151"/>
      <c r="DZ1284" s="206"/>
      <c r="EA1284" s="107"/>
    </row>
    <row r="1285" spans="1:131" x14ac:dyDescent="0.3">
      <c r="A1285" s="201"/>
      <c r="B1285" s="145"/>
      <c r="C1285" s="192"/>
      <c r="D1285" s="201"/>
      <c r="E1285" s="192"/>
      <c r="F1285" s="192"/>
      <c r="G1285" s="192"/>
      <c r="H1285" s="204"/>
      <c r="I1285" s="192"/>
      <c r="J1285" s="192"/>
      <c r="K1285" s="192"/>
      <c r="L1285" s="192"/>
      <c r="M1285" s="192"/>
      <c r="N1285" s="192"/>
      <c r="O1285" s="140"/>
      <c r="P1285" s="145"/>
      <c r="Q1285" s="140"/>
      <c r="R1285" s="140"/>
      <c r="S1285" s="145"/>
      <c r="T1285" s="140"/>
      <c r="U1285" s="140"/>
      <c r="V1285" s="145"/>
      <c r="W1285" s="140"/>
      <c r="X1285" s="140"/>
      <c r="Y1285" s="145"/>
      <c r="Z1285" s="140"/>
      <c r="AA1285" s="140"/>
      <c r="AB1285" s="145"/>
      <c r="AC1285" s="140"/>
      <c r="AD1285" s="140"/>
      <c r="AE1285" s="145"/>
      <c r="AF1285" s="140"/>
      <c r="AG1285" s="140"/>
      <c r="BI1285" s="140"/>
      <c r="BJ1285" s="140"/>
      <c r="BK1285" s="140"/>
      <c r="BL1285" s="140"/>
      <c r="BM1285" s="140"/>
      <c r="BN1285" s="140"/>
      <c r="BO1285" s="140"/>
      <c r="BP1285" s="140"/>
      <c r="BQ1285" s="140"/>
      <c r="CS1285" s="133"/>
      <c r="CT1285" s="140"/>
      <c r="CU1285" s="140"/>
      <c r="CV1285" s="140"/>
      <c r="CY1285" s="140"/>
      <c r="CZ1285" s="140"/>
      <c r="DA1285" s="151"/>
      <c r="DB1285" s="164"/>
      <c r="DC1285" s="151"/>
      <c r="DZ1285" s="206"/>
      <c r="EA1285" s="107"/>
    </row>
    <row r="1286" spans="1:131" x14ac:dyDescent="0.3">
      <c r="A1286" s="201"/>
      <c r="B1286" s="145"/>
      <c r="C1286" s="192"/>
      <c r="D1286" s="201"/>
      <c r="E1286" s="192"/>
      <c r="F1286" s="192"/>
      <c r="G1286" s="192"/>
      <c r="H1286" s="204"/>
      <c r="I1286" s="192"/>
      <c r="J1286" s="192"/>
      <c r="K1286" s="192"/>
      <c r="L1286" s="192"/>
      <c r="M1286" s="192"/>
      <c r="N1286" s="192"/>
      <c r="O1286" s="140"/>
      <c r="P1286" s="145"/>
      <c r="Q1286" s="140"/>
      <c r="R1286" s="140"/>
      <c r="S1286" s="145"/>
      <c r="T1286" s="140"/>
      <c r="U1286" s="140"/>
      <c r="V1286" s="145"/>
      <c r="W1286" s="140"/>
      <c r="X1286" s="140"/>
      <c r="Y1286" s="145"/>
      <c r="Z1286" s="140"/>
      <c r="AA1286" s="140"/>
      <c r="AB1286" s="145"/>
      <c r="AC1286" s="140"/>
      <c r="AD1286" s="140"/>
      <c r="AE1286" s="145"/>
      <c r="AF1286" s="140"/>
      <c r="AG1286" s="140"/>
      <c r="BI1286" s="140"/>
      <c r="BJ1286" s="140"/>
      <c r="BK1286" s="140"/>
      <c r="BL1286" s="140"/>
      <c r="BM1286" s="140"/>
      <c r="BN1286" s="140"/>
      <c r="BO1286" s="140"/>
      <c r="BP1286" s="140"/>
      <c r="BQ1286" s="140"/>
      <c r="CS1286" s="133"/>
      <c r="CT1286" s="140"/>
      <c r="CU1286" s="140"/>
      <c r="CV1286" s="140"/>
      <c r="CY1286" s="140"/>
      <c r="CZ1286" s="140"/>
      <c r="DA1286" s="151"/>
      <c r="DB1286" s="164"/>
      <c r="DC1286" s="151"/>
      <c r="DZ1286" s="206"/>
      <c r="EA1286" s="107"/>
    </row>
    <row r="1287" spans="1:131" x14ac:dyDescent="0.3">
      <c r="A1287" s="201"/>
      <c r="B1287" s="145"/>
      <c r="C1287" s="192"/>
      <c r="D1287" s="201"/>
      <c r="E1287" s="192"/>
      <c r="F1287" s="192"/>
      <c r="G1287" s="192"/>
      <c r="H1287" s="204"/>
      <c r="I1287" s="192"/>
      <c r="J1287" s="192"/>
      <c r="K1287" s="192"/>
      <c r="L1287" s="192"/>
      <c r="M1287" s="192"/>
      <c r="N1287" s="192"/>
      <c r="O1287" s="140"/>
      <c r="P1287" s="145"/>
      <c r="Q1287" s="140"/>
      <c r="R1287" s="140"/>
      <c r="S1287" s="145"/>
      <c r="T1287" s="140"/>
      <c r="U1287" s="140"/>
      <c r="V1287" s="145"/>
      <c r="W1287" s="140"/>
      <c r="X1287" s="140"/>
      <c r="Y1287" s="145"/>
      <c r="Z1287" s="140"/>
      <c r="AA1287" s="140"/>
      <c r="AB1287" s="145"/>
      <c r="AC1287" s="140"/>
      <c r="AD1287" s="140"/>
      <c r="AE1287" s="145"/>
      <c r="AF1287" s="140"/>
      <c r="AG1287" s="140"/>
      <c r="BI1287" s="140"/>
      <c r="BJ1287" s="140"/>
      <c r="BK1287" s="140"/>
      <c r="BL1287" s="140"/>
      <c r="BM1287" s="140"/>
      <c r="BN1287" s="140"/>
      <c r="BO1287" s="140"/>
      <c r="BP1287" s="140"/>
      <c r="BQ1287" s="140"/>
      <c r="CS1287" s="133"/>
      <c r="CT1287" s="140"/>
      <c r="CU1287" s="140"/>
      <c r="CV1287" s="140"/>
      <c r="CY1287" s="140"/>
      <c r="CZ1287" s="140"/>
      <c r="DA1287" s="151"/>
      <c r="DB1287" s="164"/>
      <c r="DC1287" s="151"/>
      <c r="DZ1287" s="206"/>
      <c r="EA1287" s="107"/>
    </row>
    <row r="1288" spans="1:131" x14ac:dyDescent="0.3">
      <c r="A1288" s="201"/>
      <c r="B1288" s="145"/>
      <c r="C1288" s="192"/>
      <c r="D1288" s="201"/>
      <c r="E1288" s="192"/>
      <c r="F1288" s="192"/>
      <c r="G1288" s="192"/>
      <c r="H1288" s="204"/>
      <c r="I1288" s="192"/>
      <c r="J1288" s="192"/>
      <c r="K1288" s="192"/>
      <c r="L1288" s="192"/>
      <c r="M1288" s="192"/>
      <c r="N1288" s="192"/>
      <c r="O1288" s="140"/>
      <c r="P1288" s="145"/>
      <c r="Q1288" s="140"/>
      <c r="R1288" s="140"/>
      <c r="S1288" s="145"/>
      <c r="T1288" s="140"/>
      <c r="U1288" s="140"/>
      <c r="V1288" s="145"/>
      <c r="W1288" s="140"/>
      <c r="X1288" s="140"/>
      <c r="Y1288" s="145"/>
      <c r="Z1288" s="140"/>
      <c r="AA1288" s="140"/>
      <c r="AB1288" s="145"/>
      <c r="AC1288" s="140"/>
      <c r="AD1288" s="140"/>
      <c r="AE1288" s="145"/>
      <c r="AF1288" s="140"/>
      <c r="AG1288" s="140"/>
      <c r="BI1288" s="140"/>
      <c r="BJ1288" s="140"/>
      <c r="BK1288" s="140"/>
      <c r="BL1288" s="140"/>
      <c r="BM1288" s="140"/>
      <c r="BN1288" s="140"/>
      <c r="BO1288" s="140"/>
      <c r="BP1288" s="140"/>
      <c r="BQ1288" s="140"/>
      <c r="CS1288" s="133"/>
      <c r="CT1288" s="140"/>
      <c r="CU1288" s="140"/>
      <c r="CV1288" s="140"/>
      <c r="CY1288" s="140"/>
      <c r="CZ1288" s="140"/>
      <c r="DA1288" s="151"/>
      <c r="DB1288" s="164"/>
      <c r="DC1288" s="151"/>
      <c r="DZ1288" s="206"/>
      <c r="EA1288" s="107"/>
    </row>
    <row r="1289" spans="1:131" x14ac:dyDescent="0.3">
      <c r="A1289" s="201"/>
      <c r="B1289" s="145"/>
      <c r="C1289" s="192"/>
      <c r="D1289" s="201"/>
      <c r="E1289" s="192"/>
      <c r="F1289" s="192"/>
      <c r="G1289" s="192"/>
      <c r="H1289" s="204"/>
      <c r="I1289" s="192"/>
      <c r="J1289" s="192"/>
      <c r="K1289" s="192"/>
      <c r="L1289" s="192"/>
      <c r="M1289" s="192"/>
      <c r="N1289" s="192"/>
      <c r="O1289" s="140"/>
      <c r="P1289" s="145"/>
      <c r="Q1289" s="140"/>
      <c r="R1289" s="140"/>
      <c r="S1289" s="145"/>
      <c r="T1289" s="140"/>
      <c r="U1289" s="140"/>
      <c r="V1289" s="145"/>
      <c r="W1289" s="140"/>
      <c r="X1289" s="140"/>
      <c r="Y1289" s="145"/>
      <c r="Z1289" s="140"/>
      <c r="AA1289" s="140"/>
      <c r="AB1289" s="145"/>
      <c r="AC1289" s="140"/>
      <c r="AD1289" s="140"/>
      <c r="AE1289" s="145"/>
      <c r="AF1289" s="140"/>
      <c r="AG1289" s="140"/>
      <c r="BI1289" s="140"/>
      <c r="BJ1289" s="140"/>
      <c r="BK1289" s="140"/>
      <c r="BL1289" s="140"/>
      <c r="BM1289" s="140"/>
      <c r="BN1289" s="140"/>
      <c r="BO1289" s="140"/>
      <c r="BP1289" s="140"/>
      <c r="BQ1289" s="140"/>
      <c r="CS1289" s="133"/>
      <c r="CT1289" s="140"/>
      <c r="CU1289" s="140"/>
      <c r="CV1289" s="140"/>
      <c r="CY1289" s="140"/>
      <c r="CZ1289" s="140"/>
      <c r="DA1289" s="151"/>
      <c r="DB1289" s="164"/>
      <c r="DC1289" s="151"/>
      <c r="DZ1289" s="206"/>
      <c r="EA1289" s="107"/>
    </row>
    <row r="1290" spans="1:131" x14ac:dyDescent="0.3">
      <c r="A1290" s="201"/>
      <c r="B1290" s="145"/>
      <c r="C1290" s="192"/>
      <c r="D1290" s="201"/>
      <c r="E1290" s="192"/>
      <c r="F1290" s="192"/>
      <c r="G1290" s="192"/>
      <c r="H1290" s="204"/>
      <c r="I1290" s="192"/>
      <c r="J1290" s="192"/>
      <c r="K1290" s="192"/>
      <c r="L1290" s="192"/>
      <c r="M1290" s="192"/>
      <c r="N1290" s="192"/>
      <c r="O1290" s="140"/>
      <c r="P1290" s="145"/>
      <c r="Q1290" s="140"/>
      <c r="R1290" s="140"/>
      <c r="S1290" s="145"/>
      <c r="T1290" s="140"/>
      <c r="U1290" s="140"/>
      <c r="V1290" s="145"/>
      <c r="W1290" s="140"/>
      <c r="X1290" s="140"/>
      <c r="Y1290" s="145"/>
      <c r="Z1290" s="140"/>
      <c r="AA1290" s="140"/>
      <c r="AB1290" s="145"/>
      <c r="AC1290" s="140"/>
      <c r="AD1290" s="140"/>
      <c r="AE1290" s="145"/>
      <c r="AF1290" s="140"/>
      <c r="AG1290" s="140"/>
      <c r="BI1290" s="140"/>
      <c r="BJ1290" s="140"/>
      <c r="BK1290" s="140"/>
      <c r="BL1290" s="140"/>
      <c r="BM1290" s="140"/>
      <c r="BN1290" s="140"/>
      <c r="BO1290" s="140"/>
      <c r="BP1290" s="140"/>
      <c r="BQ1290" s="140"/>
      <c r="CS1290" s="133"/>
      <c r="CT1290" s="140"/>
      <c r="CU1290" s="140"/>
      <c r="CV1290" s="140"/>
      <c r="CY1290" s="140"/>
      <c r="CZ1290" s="140"/>
      <c r="DA1290" s="151"/>
      <c r="DB1290" s="164"/>
      <c r="DC1290" s="151"/>
      <c r="DZ1290" s="206"/>
      <c r="EA1290" s="107"/>
    </row>
    <row r="1291" spans="1:131" x14ac:dyDescent="0.3">
      <c r="A1291" s="201"/>
      <c r="B1291" s="145"/>
      <c r="C1291" s="192"/>
      <c r="D1291" s="201"/>
      <c r="E1291" s="192"/>
      <c r="F1291" s="192"/>
      <c r="G1291" s="192"/>
      <c r="H1291" s="204"/>
      <c r="I1291" s="192"/>
      <c r="J1291" s="192"/>
      <c r="K1291" s="192"/>
      <c r="L1291" s="192"/>
      <c r="M1291" s="192"/>
      <c r="N1291" s="192"/>
      <c r="O1291" s="140"/>
      <c r="P1291" s="145"/>
      <c r="Q1291" s="140"/>
      <c r="R1291" s="140"/>
      <c r="S1291" s="145"/>
      <c r="T1291" s="140"/>
      <c r="U1291" s="140"/>
      <c r="V1291" s="145"/>
      <c r="W1291" s="140"/>
      <c r="X1291" s="140"/>
      <c r="Y1291" s="145"/>
      <c r="Z1291" s="140"/>
      <c r="AA1291" s="140"/>
      <c r="AB1291" s="145"/>
      <c r="AC1291" s="140"/>
      <c r="AD1291" s="140"/>
      <c r="AE1291" s="145"/>
      <c r="AF1291" s="140"/>
      <c r="AG1291" s="140"/>
      <c r="BI1291" s="140"/>
      <c r="BJ1291" s="140"/>
      <c r="BK1291" s="140"/>
      <c r="BL1291" s="140"/>
      <c r="BM1291" s="140"/>
      <c r="BN1291" s="140"/>
      <c r="BO1291" s="140"/>
      <c r="BP1291" s="140"/>
      <c r="BQ1291" s="140"/>
      <c r="CS1291" s="133"/>
      <c r="CT1291" s="140"/>
      <c r="CU1291" s="140"/>
      <c r="CV1291" s="140"/>
      <c r="CY1291" s="140"/>
      <c r="CZ1291" s="140"/>
      <c r="DA1291" s="151"/>
      <c r="DB1291" s="164"/>
      <c r="DC1291" s="151"/>
      <c r="DZ1291" s="206"/>
      <c r="EA1291" s="107"/>
    </row>
    <row r="1292" spans="1:131" x14ac:dyDescent="0.3">
      <c r="A1292" s="201"/>
      <c r="B1292" s="145"/>
      <c r="C1292" s="192"/>
      <c r="D1292" s="201"/>
      <c r="E1292" s="192"/>
      <c r="F1292" s="192"/>
      <c r="G1292" s="192"/>
      <c r="H1292" s="204"/>
      <c r="I1292" s="192"/>
      <c r="J1292" s="192"/>
      <c r="K1292" s="192"/>
      <c r="L1292" s="192"/>
      <c r="M1292" s="192"/>
      <c r="N1292" s="192"/>
      <c r="O1292" s="140"/>
      <c r="P1292" s="145"/>
      <c r="Q1292" s="140"/>
      <c r="R1292" s="140"/>
      <c r="S1292" s="145"/>
      <c r="T1292" s="140"/>
      <c r="U1292" s="140"/>
      <c r="V1292" s="145"/>
      <c r="W1292" s="140"/>
      <c r="X1292" s="140"/>
      <c r="Y1292" s="145"/>
      <c r="Z1292" s="140"/>
      <c r="AA1292" s="140"/>
      <c r="AB1292" s="145"/>
      <c r="AC1292" s="140"/>
      <c r="AD1292" s="140"/>
      <c r="AE1292" s="145"/>
      <c r="AF1292" s="140"/>
      <c r="AG1292" s="140"/>
      <c r="BI1292" s="140"/>
      <c r="BJ1292" s="140"/>
      <c r="BK1292" s="140"/>
      <c r="BL1292" s="140"/>
      <c r="BM1292" s="140"/>
      <c r="BN1292" s="140"/>
      <c r="BO1292" s="140"/>
      <c r="BP1292" s="140"/>
      <c r="BQ1292" s="140"/>
      <c r="CS1292" s="133"/>
      <c r="CT1292" s="140"/>
      <c r="CU1292" s="140"/>
      <c r="CV1292" s="140"/>
      <c r="CY1292" s="140"/>
      <c r="CZ1292" s="140"/>
      <c r="DA1292" s="151"/>
      <c r="DB1292" s="164"/>
      <c r="DC1292" s="151"/>
      <c r="DZ1292" s="206"/>
      <c r="EA1292" s="107"/>
    </row>
    <row r="1293" spans="1:131" x14ac:dyDescent="0.3">
      <c r="A1293" s="201"/>
      <c r="B1293" s="145"/>
      <c r="C1293" s="192"/>
      <c r="D1293" s="201"/>
      <c r="E1293" s="192"/>
      <c r="F1293" s="192"/>
      <c r="G1293" s="192"/>
      <c r="H1293" s="204"/>
      <c r="I1293" s="192"/>
      <c r="J1293" s="192"/>
      <c r="K1293" s="192"/>
      <c r="L1293" s="192"/>
      <c r="M1293" s="192"/>
      <c r="N1293" s="192"/>
      <c r="O1293" s="140"/>
      <c r="P1293" s="145"/>
      <c r="Q1293" s="140"/>
      <c r="R1293" s="140"/>
      <c r="S1293" s="145"/>
      <c r="T1293" s="140"/>
      <c r="U1293" s="140"/>
      <c r="V1293" s="145"/>
      <c r="W1293" s="140"/>
      <c r="X1293" s="140"/>
      <c r="Y1293" s="145"/>
      <c r="Z1293" s="140"/>
      <c r="AA1293" s="140"/>
      <c r="AB1293" s="145"/>
      <c r="AC1293" s="140"/>
      <c r="AD1293" s="140"/>
      <c r="AE1293" s="145"/>
      <c r="AF1293" s="140"/>
      <c r="AG1293" s="140"/>
      <c r="BI1293" s="140"/>
      <c r="BJ1293" s="140"/>
      <c r="BK1293" s="140"/>
      <c r="BL1293" s="140"/>
      <c r="BM1293" s="140"/>
      <c r="BN1293" s="140"/>
      <c r="BO1293" s="140"/>
      <c r="BP1293" s="140"/>
      <c r="BQ1293" s="140"/>
      <c r="CS1293" s="133"/>
      <c r="CT1293" s="140"/>
      <c r="CU1293" s="140"/>
      <c r="CV1293" s="140"/>
      <c r="CY1293" s="140"/>
      <c r="CZ1293" s="140"/>
      <c r="DA1293" s="151"/>
      <c r="DB1293" s="164"/>
      <c r="DC1293" s="151"/>
      <c r="DZ1293" s="206"/>
      <c r="EA1293" s="107"/>
    </row>
    <row r="1294" spans="1:131" x14ac:dyDescent="0.3">
      <c r="A1294" s="201"/>
      <c r="B1294" s="145"/>
      <c r="C1294" s="192"/>
      <c r="D1294" s="201"/>
      <c r="E1294" s="192"/>
      <c r="F1294" s="192"/>
      <c r="G1294" s="192"/>
      <c r="H1294" s="204"/>
      <c r="I1294" s="192"/>
      <c r="J1294" s="192"/>
      <c r="K1294" s="192"/>
      <c r="L1294" s="192"/>
      <c r="M1294" s="192"/>
      <c r="N1294" s="192"/>
      <c r="O1294" s="140"/>
      <c r="P1294" s="145"/>
      <c r="Q1294" s="140"/>
      <c r="R1294" s="140"/>
      <c r="S1294" s="145"/>
      <c r="T1294" s="140"/>
      <c r="U1294" s="140"/>
      <c r="V1294" s="145"/>
      <c r="W1294" s="140"/>
      <c r="X1294" s="140"/>
      <c r="Y1294" s="145"/>
      <c r="Z1294" s="140"/>
      <c r="AA1294" s="140"/>
      <c r="AB1294" s="145"/>
      <c r="AC1294" s="140"/>
      <c r="AD1294" s="140"/>
      <c r="AE1294" s="145"/>
      <c r="AF1294" s="140"/>
      <c r="AG1294" s="140"/>
      <c r="BI1294" s="140"/>
      <c r="BJ1294" s="140"/>
      <c r="BK1294" s="140"/>
      <c r="BL1294" s="140"/>
      <c r="BM1294" s="140"/>
      <c r="BN1294" s="140"/>
      <c r="BO1294" s="140"/>
      <c r="BP1294" s="140"/>
      <c r="BQ1294" s="140"/>
      <c r="CS1294" s="133"/>
      <c r="CT1294" s="140"/>
      <c r="CU1294" s="140"/>
      <c r="CV1294" s="140"/>
      <c r="CY1294" s="140"/>
      <c r="CZ1294" s="140"/>
      <c r="DA1294" s="151"/>
      <c r="DB1294" s="164"/>
      <c r="DC1294" s="151"/>
      <c r="DZ1294" s="206"/>
      <c r="EA1294" s="107"/>
    </row>
    <row r="1295" spans="1:131" x14ac:dyDescent="0.3">
      <c r="A1295" s="201"/>
      <c r="B1295" s="145"/>
      <c r="C1295" s="192"/>
      <c r="D1295" s="201"/>
      <c r="E1295" s="192"/>
      <c r="F1295" s="192"/>
      <c r="G1295" s="192"/>
      <c r="H1295" s="204"/>
      <c r="I1295" s="192"/>
      <c r="J1295" s="192"/>
      <c r="K1295" s="192"/>
      <c r="L1295" s="192"/>
      <c r="M1295" s="192"/>
      <c r="N1295" s="192"/>
      <c r="O1295" s="140"/>
      <c r="P1295" s="145"/>
      <c r="Q1295" s="140"/>
      <c r="R1295" s="140"/>
      <c r="S1295" s="145"/>
      <c r="T1295" s="140"/>
      <c r="U1295" s="140"/>
      <c r="V1295" s="145"/>
      <c r="W1295" s="140"/>
      <c r="X1295" s="140"/>
      <c r="Y1295" s="145"/>
      <c r="Z1295" s="140"/>
      <c r="AA1295" s="140"/>
      <c r="AB1295" s="145"/>
      <c r="AC1295" s="140"/>
      <c r="AD1295" s="140"/>
      <c r="AE1295" s="145"/>
      <c r="AF1295" s="140"/>
      <c r="AG1295" s="140"/>
      <c r="BI1295" s="140"/>
      <c r="BJ1295" s="140"/>
      <c r="BK1295" s="140"/>
      <c r="BL1295" s="140"/>
      <c r="BM1295" s="140"/>
      <c r="BN1295" s="140"/>
      <c r="BO1295" s="140"/>
      <c r="BP1295" s="140"/>
      <c r="BQ1295" s="140"/>
      <c r="CS1295" s="133"/>
      <c r="CT1295" s="140"/>
      <c r="CU1295" s="140"/>
      <c r="CV1295" s="140"/>
      <c r="CY1295" s="140"/>
      <c r="CZ1295" s="140"/>
      <c r="DA1295" s="151"/>
      <c r="DB1295" s="164"/>
      <c r="DC1295" s="151"/>
      <c r="DZ1295" s="206"/>
      <c r="EA1295" s="107"/>
    </row>
    <row r="1296" spans="1:131" x14ac:dyDescent="0.3">
      <c r="A1296" s="201"/>
      <c r="B1296" s="145"/>
      <c r="C1296" s="192"/>
      <c r="D1296" s="201"/>
      <c r="E1296" s="192"/>
      <c r="F1296" s="192"/>
      <c r="G1296" s="192"/>
      <c r="H1296" s="204"/>
      <c r="I1296" s="192"/>
      <c r="J1296" s="192"/>
      <c r="K1296" s="192"/>
      <c r="L1296" s="192"/>
      <c r="M1296" s="192"/>
      <c r="N1296" s="192"/>
      <c r="O1296" s="140"/>
      <c r="P1296" s="145"/>
      <c r="Q1296" s="140"/>
      <c r="R1296" s="140"/>
      <c r="S1296" s="145"/>
      <c r="T1296" s="140"/>
      <c r="U1296" s="140"/>
      <c r="V1296" s="145"/>
      <c r="W1296" s="140"/>
      <c r="X1296" s="140"/>
      <c r="Y1296" s="145"/>
      <c r="Z1296" s="140"/>
      <c r="AA1296" s="140"/>
      <c r="AB1296" s="145"/>
      <c r="AC1296" s="140"/>
      <c r="AD1296" s="140"/>
      <c r="AE1296" s="145"/>
      <c r="AF1296" s="140"/>
      <c r="AG1296" s="140"/>
      <c r="BI1296" s="140"/>
      <c r="BJ1296" s="140"/>
      <c r="BK1296" s="140"/>
      <c r="BL1296" s="140"/>
      <c r="BM1296" s="140"/>
      <c r="BN1296" s="140"/>
      <c r="BO1296" s="140"/>
      <c r="BP1296" s="140"/>
      <c r="BQ1296" s="140"/>
      <c r="CS1296" s="133"/>
      <c r="CT1296" s="140"/>
      <c r="CU1296" s="140"/>
      <c r="CV1296" s="140"/>
      <c r="CY1296" s="140"/>
      <c r="CZ1296" s="140"/>
      <c r="DA1296" s="151"/>
      <c r="DB1296" s="164"/>
      <c r="DC1296" s="151"/>
      <c r="DZ1296" s="206"/>
      <c r="EA1296" s="107"/>
    </row>
    <row r="1297" spans="1:131" x14ac:dyDescent="0.3">
      <c r="A1297" s="201"/>
      <c r="B1297" s="145"/>
      <c r="C1297" s="192"/>
      <c r="D1297" s="201"/>
      <c r="E1297" s="192"/>
      <c r="F1297" s="192"/>
      <c r="G1297" s="192"/>
      <c r="H1297" s="204"/>
      <c r="I1297" s="192"/>
      <c r="J1297" s="192"/>
      <c r="K1297" s="192"/>
      <c r="L1297" s="192"/>
      <c r="M1297" s="192"/>
      <c r="N1297" s="192"/>
      <c r="O1297" s="140"/>
      <c r="P1297" s="145"/>
      <c r="Q1297" s="140"/>
      <c r="R1297" s="140"/>
      <c r="S1297" s="145"/>
      <c r="T1297" s="140"/>
      <c r="U1297" s="140"/>
      <c r="V1297" s="145"/>
      <c r="W1297" s="140"/>
      <c r="X1297" s="140"/>
      <c r="Y1297" s="145"/>
      <c r="Z1297" s="140"/>
      <c r="AA1297" s="140"/>
      <c r="AB1297" s="145"/>
      <c r="AC1297" s="140"/>
      <c r="AD1297" s="140"/>
      <c r="AE1297" s="145"/>
      <c r="AF1297" s="140"/>
      <c r="AG1297" s="140"/>
      <c r="BI1297" s="140"/>
      <c r="BJ1297" s="140"/>
      <c r="BK1297" s="140"/>
      <c r="BL1297" s="140"/>
      <c r="BM1297" s="140"/>
      <c r="BN1297" s="140"/>
      <c r="BO1297" s="140"/>
      <c r="BP1297" s="140"/>
      <c r="BQ1297" s="140"/>
      <c r="CS1297" s="133"/>
      <c r="CT1297" s="140"/>
      <c r="CU1297" s="140"/>
      <c r="CV1297" s="140"/>
      <c r="CY1297" s="140"/>
      <c r="CZ1297" s="140"/>
      <c r="DA1297" s="151"/>
      <c r="DB1297" s="164"/>
      <c r="DC1297" s="151"/>
      <c r="DZ1297" s="206"/>
      <c r="EA1297" s="107"/>
    </row>
    <row r="1298" spans="1:131" x14ac:dyDescent="0.3">
      <c r="A1298" s="201"/>
      <c r="B1298" s="145"/>
      <c r="C1298" s="192"/>
      <c r="D1298" s="201"/>
      <c r="E1298" s="192"/>
      <c r="F1298" s="192"/>
      <c r="G1298" s="192"/>
      <c r="H1298" s="204"/>
      <c r="I1298" s="192"/>
      <c r="J1298" s="192"/>
      <c r="K1298" s="192"/>
      <c r="L1298" s="192"/>
      <c r="M1298" s="192"/>
      <c r="N1298" s="192"/>
      <c r="O1298" s="140"/>
      <c r="P1298" s="145"/>
      <c r="Q1298" s="140"/>
      <c r="R1298" s="140"/>
      <c r="S1298" s="145"/>
      <c r="T1298" s="140"/>
      <c r="U1298" s="140"/>
      <c r="V1298" s="145"/>
      <c r="W1298" s="140"/>
      <c r="X1298" s="140"/>
      <c r="Y1298" s="145"/>
      <c r="Z1298" s="140"/>
      <c r="AA1298" s="140"/>
      <c r="AB1298" s="145"/>
      <c r="AC1298" s="140"/>
      <c r="AD1298" s="140"/>
      <c r="AE1298" s="145"/>
      <c r="AF1298" s="140"/>
      <c r="AG1298" s="140"/>
      <c r="BI1298" s="140"/>
      <c r="BJ1298" s="140"/>
      <c r="BK1298" s="140"/>
      <c r="BL1298" s="140"/>
      <c r="BM1298" s="140"/>
      <c r="BN1298" s="140"/>
      <c r="BO1298" s="140"/>
      <c r="BP1298" s="140"/>
      <c r="BQ1298" s="140"/>
      <c r="CS1298" s="133"/>
      <c r="CT1298" s="140"/>
      <c r="CU1298" s="140"/>
      <c r="CV1298" s="140"/>
      <c r="CY1298" s="140"/>
      <c r="CZ1298" s="140"/>
      <c r="DA1298" s="151"/>
      <c r="DB1298" s="164"/>
      <c r="DC1298" s="151"/>
      <c r="DZ1298" s="206"/>
      <c r="EA1298" s="107"/>
    </row>
    <row r="1299" spans="1:131" x14ac:dyDescent="0.3">
      <c r="A1299" s="201"/>
      <c r="B1299" s="145"/>
      <c r="C1299" s="192"/>
      <c r="D1299" s="201"/>
      <c r="E1299" s="192"/>
      <c r="F1299" s="192"/>
      <c r="G1299" s="192"/>
      <c r="H1299" s="204"/>
      <c r="I1299" s="192"/>
      <c r="J1299" s="192"/>
      <c r="K1299" s="192"/>
      <c r="L1299" s="192"/>
      <c r="M1299" s="192"/>
      <c r="N1299" s="192"/>
      <c r="O1299" s="140"/>
      <c r="P1299" s="145"/>
      <c r="Q1299" s="140"/>
      <c r="R1299" s="140"/>
      <c r="S1299" s="145"/>
      <c r="T1299" s="140"/>
      <c r="U1299" s="140"/>
      <c r="V1299" s="145"/>
      <c r="W1299" s="140"/>
      <c r="X1299" s="140"/>
      <c r="Y1299" s="145"/>
      <c r="Z1299" s="140"/>
      <c r="AA1299" s="140"/>
      <c r="AB1299" s="145"/>
      <c r="AC1299" s="140"/>
      <c r="AD1299" s="140"/>
      <c r="AE1299" s="145"/>
      <c r="AF1299" s="140"/>
      <c r="AG1299" s="140"/>
      <c r="BI1299" s="140"/>
      <c r="BJ1299" s="140"/>
      <c r="BK1299" s="140"/>
      <c r="BL1299" s="140"/>
      <c r="BM1299" s="140"/>
      <c r="BN1299" s="140"/>
      <c r="BO1299" s="140"/>
      <c r="BP1299" s="140"/>
      <c r="BQ1299" s="140"/>
      <c r="CS1299" s="133"/>
      <c r="CT1299" s="140"/>
      <c r="CU1299" s="140"/>
      <c r="CV1299" s="140"/>
      <c r="CY1299" s="140"/>
      <c r="CZ1299" s="140"/>
      <c r="DA1299" s="151"/>
      <c r="DB1299" s="164"/>
      <c r="DC1299" s="151"/>
      <c r="DZ1299" s="206"/>
      <c r="EA1299" s="107"/>
    </row>
    <row r="1300" spans="1:131" x14ac:dyDescent="0.3">
      <c r="A1300" s="201"/>
      <c r="B1300" s="145"/>
      <c r="C1300" s="192"/>
      <c r="D1300" s="201"/>
      <c r="E1300" s="192"/>
      <c r="F1300" s="192"/>
      <c r="G1300" s="192"/>
      <c r="H1300" s="204"/>
      <c r="I1300" s="192"/>
      <c r="J1300" s="192"/>
      <c r="K1300" s="192"/>
      <c r="L1300" s="192"/>
      <c r="M1300" s="192"/>
      <c r="N1300" s="192"/>
      <c r="O1300" s="140"/>
      <c r="P1300" s="145"/>
      <c r="Q1300" s="140"/>
      <c r="R1300" s="140"/>
      <c r="S1300" s="145"/>
      <c r="T1300" s="140"/>
      <c r="U1300" s="140"/>
      <c r="V1300" s="145"/>
      <c r="W1300" s="140"/>
      <c r="X1300" s="140"/>
      <c r="Y1300" s="145"/>
      <c r="Z1300" s="140"/>
      <c r="AA1300" s="140"/>
      <c r="AB1300" s="145"/>
      <c r="AC1300" s="140"/>
      <c r="AD1300" s="140"/>
      <c r="AE1300" s="145"/>
      <c r="AF1300" s="140"/>
      <c r="AG1300" s="140"/>
      <c r="BI1300" s="140"/>
      <c r="BJ1300" s="140"/>
      <c r="BK1300" s="140"/>
      <c r="BL1300" s="140"/>
      <c r="BM1300" s="140"/>
      <c r="BN1300" s="140"/>
      <c r="BO1300" s="140"/>
      <c r="BP1300" s="140"/>
      <c r="BQ1300" s="140"/>
      <c r="CS1300" s="133"/>
      <c r="CT1300" s="140"/>
      <c r="CU1300" s="140"/>
      <c r="CV1300" s="140"/>
      <c r="CY1300" s="140"/>
      <c r="CZ1300" s="140"/>
      <c r="DA1300" s="151"/>
      <c r="DB1300" s="164"/>
      <c r="DC1300" s="151"/>
      <c r="DZ1300" s="206"/>
      <c r="EA1300" s="107"/>
    </row>
    <row r="1301" spans="1:131" x14ac:dyDescent="0.3">
      <c r="A1301" s="201"/>
      <c r="B1301" s="145"/>
      <c r="C1301" s="192"/>
      <c r="D1301" s="201"/>
      <c r="E1301" s="192"/>
      <c r="F1301" s="192"/>
      <c r="G1301" s="192"/>
      <c r="H1301" s="204"/>
      <c r="I1301" s="192"/>
      <c r="J1301" s="192"/>
      <c r="K1301" s="192"/>
      <c r="L1301" s="192"/>
      <c r="M1301" s="192"/>
      <c r="N1301" s="192"/>
      <c r="O1301" s="140"/>
      <c r="P1301" s="145"/>
      <c r="Q1301" s="140"/>
      <c r="R1301" s="140"/>
      <c r="S1301" s="145"/>
      <c r="T1301" s="140"/>
      <c r="U1301" s="140"/>
      <c r="V1301" s="145"/>
      <c r="W1301" s="140"/>
      <c r="X1301" s="140"/>
      <c r="Y1301" s="145"/>
      <c r="Z1301" s="140"/>
      <c r="AA1301" s="140"/>
      <c r="AB1301" s="145"/>
      <c r="AC1301" s="140"/>
      <c r="AD1301" s="140"/>
      <c r="AE1301" s="145"/>
      <c r="AF1301" s="140"/>
      <c r="AG1301" s="140"/>
      <c r="BI1301" s="140"/>
      <c r="BJ1301" s="140"/>
      <c r="BK1301" s="140"/>
      <c r="BL1301" s="140"/>
      <c r="BM1301" s="140"/>
      <c r="BN1301" s="140"/>
      <c r="BO1301" s="140"/>
      <c r="BP1301" s="140"/>
      <c r="BQ1301" s="140"/>
      <c r="CS1301" s="133"/>
      <c r="CT1301" s="140"/>
      <c r="CU1301" s="140"/>
      <c r="CV1301" s="140"/>
      <c r="CY1301" s="140"/>
      <c r="CZ1301" s="140"/>
      <c r="DA1301" s="151"/>
      <c r="DB1301" s="164"/>
      <c r="DC1301" s="151"/>
      <c r="DZ1301" s="206"/>
      <c r="EA1301" s="107"/>
    </row>
    <row r="1302" spans="1:131" x14ac:dyDescent="0.3">
      <c r="A1302" s="201"/>
      <c r="B1302" s="145"/>
      <c r="C1302" s="192"/>
      <c r="D1302" s="201"/>
      <c r="E1302" s="192"/>
      <c r="F1302" s="192"/>
      <c r="G1302" s="192"/>
      <c r="H1302" s="204"/>
      <c r="I1302" s="192"/>
      <c r="J1302" s="192"/>
      <c r="K1302" s="192"/>
      <c r="L1302" s="192"/>
      <c r="M1302" s="192"/>
      <c r="N1302" s="192"/>
      <c r="O1302" s="140"/>
      <c r="P1302" s="145"/>
      <c r="Q1302" s="140"/>
      <c r="R1302" s="140"/>
      <c r="S1302" s="145"/>
      <c r="T1302" s="140"/>
      <c r="U1302" s="140"/>
      <c r="V1302" s="145"/>
      <c r="W1302" s="140"/>
      <c r="X1302" s="140"/>
      <c r="Y1302" s="145"/>
      <c r="Z1302" s="140"/>
      <c r="AA1302" s="140"/>
      <c r="AB1302" s="145"/>
      <c r="AC1302" s="140"/>
      <c r="AD1302" s="140"/>
      <c r="AE1302" s="145"/>
      <c r="AF1302" s="140"/>
      <c r="AG1302" s="140"/>
      <c r="BI1302" s="140"/>
      <c r="BJ1302" s="140"/>
      <c r="BK1302" s="140"/>
      <c r="BL1302" s="140"/>
      <c r="BM1302" s="140"/>
      <c r="BN1302" s="140"/>
      <c r="BO1302" s="140"/>
      <c r="BP1302" s="140"/>
      <c r="BQ1302" s="140"/>
      <c r="CS1302" s="133"/>
      <c r="CT1302" s="140"/>
      <c r="CU1302" s="140"/>
      <c r="CV1302" s="140"/>
      <c r="CY1302" s="140"/>
      <c r="CZ1302" s="140"/>
      <c r="DA1302" s="151"/>
      <c r="DB1302" s="164"/>
      <c r="DC1302" s="151"/>
      <c r="DZ1302" s="206"/>
      <c r="EA1302" s="107"/>
    </row>
    <row r="1303" spans="1:131" x14ac:dyDescent="0.3">
      <c r="A1303" s="201"/>
      <c r="B1303" s="145"/>
      <c r="C1303" s="192"/>
      <c r="D1303" s="201"/>
      <c r="E1303" s="192"/>
      <c r="F1303" s="192"/>
      <c r="G1303" s="192"/>
      <c r="H1303" s="204"/>
      <c r="I1303" s="192"/>
      <c r="J1303" s="192"/>
      <c r="K1303" s="192"/>
      <c r="L1303" s="192"/>
      <c r="M1303" s="192"/>
      <c r="N1303" s="192"/>
      <c r="O1303" s="140"/>
      <c r="P1303" s="145"/>
      <c r="Q1303" s="140"/>
      <c r="R1303" s="140"/>
      <c r="S1303" s="145"/>
      <c r="T1303" s="140"/>
      <c r="U1303" s="140"/>
      <c r="V1303" s="145"/>
      <c r="W1303" s="140"/>
      <c r="X1303" s="140"/>
      <c r="Y1303" s="145"/>
      <c r="Z1303" s="140"/>
      <c r="AA1303" s="140"/>
      <c r="AB1303" s="145"/>
      <c r="AC1303" s="140"/>
      <c r="AD1303" s="140"/>
      <c r="AE1303" s="145"/>
      <c r="AF1303" s="140"/>
      <c r="AG1303" s="140"/>
      <c r="BI1303" s="140"/>
      <c r="BJ1303" s="140"/>
      <c r="BK1303" s="140"/>
      <c r="BL1303" s="140"/>
      <c r="BM1303" s="140"/>
      <c r="BN1303" s="140"/>
      <c r="BO1303" s="140"/>
      <c r="BP1303" s="140"/>
      <c r="BQ1303" s="140"/>
      <c r="CS1303" s="133"/>
      <c r="CT1303" s="140"/>
      <c r="CU1303" s="140"/>
      <c r="CV1303" s="140"/>
      <c r="CY1303" s="140"/>
      <c r="CZ1303" s="140"/>
      <c r="DA1303" s="151"/>
      <c r="DB1303" s="164"/>
      <c r="DC1303" s="151"/>
      <c r="DZ1303" s="206"/>
      <c r="EA1303" s="107"/>
    </row>
    <row r="1304" spans="1:131" x14ac:dyDescent="0.3">
      <c r="A1304" s="201"/>
      <c r="B1304" s="145"/>
      <c r="C1304" s="192"/>
      <c r="D1304" s="201"/>
      <c r="E1304" s="192"/>
      <c r="F1304" s="192"/>
      <c r="G1304" s="192"/>
      <c r="H1304" s="204"/>
      <c r="I1304" s="192"/>
      <c r="J1304" s="192"/>
      <c r="K1304" s="192"/>
      <c r="L1304" s="192"/>
      <c r="M1304" s="192"/>
      <c r="N1304" s="192"/>
      <c r="O1304" s="140"/>
      <c r="P1304" s="145"/>
      <c r="Q1304" s="140"/>
      <c r="R1304" s="140"/>
      <c r="S1304" s="145"/>
      <c r="T1304" s="140"/>
      <c r="U1304" s="140"/>
      <c r="V1304" s="145"/>
      <c r="W1304" s="140"/>
      <c r="X1304" s="140"/>
      <c r="Y1304" s="145"/>
      <c r="Z1304" s="140"/>
      <c r="AA1304" s="140"/>
      <c r="AB1304" s="145"/>
      <c r="AC1304" s="140"/>
      <c r="AD1304" s="140"/>
      <c r="AE1304" s="145"/>
      <c r="AF1304" s="140"/>
      <c r="AG1304" s="140"/>
      <c r="BI1304" s="140"/>
      <c r="BJ1304" s="140"/>
      <c r="BK1304" s="140"/>
      <c r="BL1304" s="140"/>
      <c r="BM1304" s="140"/>
      <c r="BN1304" s="140"/>
      <c r="BO1304" s="140"/>
      <c r="BP1304" s="140"/>
      <c r="BQ1304" s="140"/>
      <c r="CS1304" s="133"/>
      <c r="CT1304" s="140"/>
      <c r="CU1304" s="140"/>
      <c r="CV1304" s="140"/>
      <c r="CY1304" s="140"/>
      <c r="CZ1304" s="140"/>
      <c r="DA1304" s="151"/>
      <c r="DB1304" s="164"/>
      <c r="DC1304" s="151"/>
      <c r="DZ1304" s="206"/>
      <c r="EA1304" s="107"/>
    </row>
    <row r="1305" spans="1:131" x14ac:dyDescent="0.3">
      <c r="A1305" s="201"/>
      <c r="B1305" s="145"/>
      <c r="C1305" s="192"/>
      <c r="D1305" s="201"/>
      <c r="E1305" s="192"/>
      <c r="F1305" s="192"/>
      <c r="G1305" s="192"/>
      <c r="H1305" s="204"/>
      <c r="I1305" s="192"/>
      <c r="J1305" s="192"/>
      <c r="K1305" s="192"/>
      <c r="L1305" s="192"/>
      <c r="M1305" s="192"/>
      <c r="N1305" s="192"/>
      <c r="O1305" s="140"/>
      <c r="P1305" s="145"/>
      <c r="Q1305" s="140"/>
      <c r="R1305" s="140"/>
      <c r="S1305" s="145"/>
      <c r="T1305" s="140"/>
      <c r="U1305" s="140"/>
      <c r="V1305" s="145"/>
      <c r="W1305" s="140"/>
      <c r="X1305" s="140"/>
      <c r="Y1305" s="145"/>
      <c r="Z1305" s="140"/>
      <c r="AA1305" s="140"/>
      <c r="AB1305" s="145"/>
      <c r="AC1305" s="140"/>
      <c r="AD1305" s="140"/>
      <c r="AE1305" s="145"/>
      <c r="AF1305" s="140"/>
      <c r="AG1305" s="140"/>
      <c r="BI1305" s="140"/>
      <c r="BJ1305" s="140"/>
      <c r="BK1305" s="140"/>
      <c r="BL1305" s="140"/>
      <c r="BM1305" s="140"/>
      <c r="BN1305" s="140"/>
      <c r="BO1305" s="140"/>
      <c r="BP1305" s="140"/>
      <c r="BQ1305" s="140"/>
      <c r="CS1305" s="133"/>
      <c r="CT1305" s="140"/>
      <c r="CU1305" s="140"/>
      <c r="CV1305" s="140"/>
      <c r="CY1305" s="140"/>
      <c r="CZ1305" s="140"/>
      <c r="DA1305" s="151"/>
      <c r="DB1305" s="164"/>
      <c r="DC1305" s="151"/>
      <c r="DZ1305" s="206"/>
      <c r="EA1305" s="107"/>
    </row>
    <row r="1306" spans="1:131" x14ac:dyDescent="0.3">
      <c r="A1306" s="201"/>
      <c r="B1306" s="145"/>
      <c r="C1306" s="192"/>
      <c r="D1306" s="201"/>
      <c r="E1306" s="192"/>
      <c r="F1306" s="192"/>
      <c r="G1306" s="192"/>
      <c r="H1306" s="204"/>
      <c r="I1306" s="192"/>
      <c r="J1306" s="192"/>
      <c r="K1306" s="192"/>
      <c r="L1306" s="192"/>
      <c r="M1306" s="192"/>
      <c r="N1306" s="192"/>
      <c r="O1306" s="140"/>
      <c r="P1306" s="145"/>
      <c r="Q1306" s="140"/>
      <c r="R1306" s="140"/>
      <c r="S1306" s="145"/>
      <c r="T1306" s="140"/>
      <c r="U1306" s="140"/>
      <c r="V1306" s="145"/>
      <c r="W1306" s="140"/>
      <c r="X1306" s="140"/>
      <c r="Y1306" s="145"/>
      <c r="Z1306" s="140"/>
      <c r="AA1306" s="140"/>
      <c r="AB1306" s="145"/>
      <c r="AC1306" s="140"/>
      <c r="AD1306" s="140"/>
      <c r="AE1306" s="145"/>
      <c r="AF1306" s="140"/>
      <c r="AG1306" s="140"/>
      <c r="BI1306" s="140"/>
      <c r="BJ1306" s="140"/>
      <c r="BK1306" s="140"/>
      <c r="BL1306" s="140"/>
      <c r="BM1306" s="140"/>
      <c r="BN1306" s="140"/>
      <c r="BO1306" s="140"/>
      <c r="BP1306" s="140"/>
      <c r="BQ1306" s="140"/>
      <c r="CS1306" s="133"/>
      <c r="CT1306" s="140"/>
      <c r="CU1306" s="140"/>
      <c r="CV1306" s="140"/>
      <c r="CY1306" s="140"/>
      <c r="CZ1306" s="140"/>
      <c r="DA1306" s="151"/>
      <c r="DB1306" s="164"/>
      <c r="DC1306" s="151"/>
      <c r="DZ1306" s="206"/>
      <c r="EA1306" s="107"/>
    </row>
    <row r="1307" spans="1:131" x14ac:dyDescent="0.3">
      <c r="A1307" s="201"/>
      <c r="B1307" s="145"/>
      <c r="C1307" s="192"/>
      <c r="D1307" s="201"/>
      <c r="E1307" s="192"/>
      <c r="F1307" s="192"/>
      <c r="G1307" s="192"/>
      <c r="H1307" s="204"/>
      <c r="I1307" s="192"/>
      <c r="J1307" s="192"/>
      <c r="K1307" s="192"/>
      <c r="L1307" s="192"/>
      <c r="M1307" s="192"/>
      <c r="N1307" s="192"/>
      <c r="O1307" s="140"/>
      <c r="P1307" s="145"/>
      <c r="Q1307" s="140"/>
      <c r="R1307" s="140"/>
      <c r="S1307" s="145"/>
      <c r="T1307" s="140"/>
      <c r="U1307" s="140"/>
      <c r="V1307" s="145"/>
      <c r="W1307" s="140"/>
      <c r="X1307" s="140"/>
      <c r="Y1307" s="145"/>
      <c r="Z1307" s="140"/>
      <c r="AA1307" s="140"/>
      <c r="AB1307" s="145"/>
      <c r="AC1307" s="140"/>
      <c r="AD1307" s="140"/>
      <c r="AE1307" s="145"/>
      <c r="AF1307" s="140"/>
      <c r="AG1307" s="140"/>
      <c r="BI1307" s="140"/>
      <c r="BJ1307" s="140"/>
      <c r="BK1307" s="140"/>
      <c r="BL1307" s="140"/>
      <c r="BM1307" s="140"/>
      <c r="BN1307" s="140"/>
      <c r="BO1307" s="140"/>
      <c r="BP1307" s="140"/>
      <c r="BQ1307" s="140"/>
      <c r="CS1307" s="133"/>
      <c r="CT1307" s="140"/>
      <c r="CU1307" s="140"/>
      <c r="CV1307" s="140"/>
      <c r="CY1307" s="140"/>
      <c r="CZ1307" s="140"/>
      <c r="DA1307" s="151"/>
      <c r="DB1307" s="164"/>
      <c r="DC1307" s="151"/>
      <c r="DZ1307" s="206"/>
      <c r="EA1307" s="107"/>
    </row>
    <row r="1308" spans="1:131" x14ac:dyDescent="0.3">
      <c r="A1308" s="201"/>
      <c r="B1308" s="145"/>
      <c r="C1308" s="192"/>
      <c r="D1308" s="201"/>
      <c r="E1308" s="192"/>
      <c r="F1308" s="192"/>
      <c r="G1308" s="192"/>
      <c r="H1308" s="204"/>
      <c r="I1308" s="192"/>
      <c r="J1308" s="192"/>
      <c r="K1308" s="192"/>
      <c r="L1308" s="192"/>
      <c r="M1308" s="192"/>
      <c r="N1308" s="192"/>
      <c r="O1308" s="140"/>
      <c r="P1308" s="145"/>
      <c r="Q1308" s="140"/>
      <c r="R1308" s="140"/>
      <c r="S1308" s="145"/>
      <c r="T1308" s="140"/>
      <c r="U1308" s="140"/>
      <c r="V1308" s="145"/>
      <c r="W1308" s="140"/>
      <c r="X1308" s="140"/>
      <c r="Y1308" s="145"/>
      <c r="Z1308" s="140"/>
      <c r="AA1308" s="140"/>
      <c r="AB1308" s="145"/>
      <c r="AC1308" s="140"/>
      <c r="AD1308" s="140"/>
      <c r="AE1308" s="145"/>
      <c r="AF1308" s="140"/>
      <c r="AG1308" s="140"/>
      <c r="BI1308" s="140"/>
      <c r="BJ1308" s="140"/>
      <c r="BK1308" s="140"/>
      <c r="BL1308" s="140"/>
      <c r="BM1308" s="140"/>
      <c r="BN1308" s="140"/>
      <c r="BO1308" s="140"/>
      <c r="BP1308" s="140"/>
      <c r="BQ1308" s="140"/>
      <c r="CS1308" s="133"/>
      <c r="CT1308" s="140"/>
      <c r="CU1308" s="140"/>
      <c r="CV1308" s="140"/>
      <c r="CY1308" s="140"/>
      <c r="CZ1308" s="140"/>
      <c r="DA1308" s="151"/>
      <c r="DB1308" s="164"/>
      <c r="DC1308" s="151"/>
      <c r="DZ1308" s="206"/>
      <c r="EA1308" s="107"/>
    </row>
    <row r="1309" spans="1:131" x14ac:dyDescent="0.3">
      <c r="A1309" s="201"/>
      <c r="B1309" s="145"/>
      <c r="C1309" s="192"/>
      <c r="D1309" s="201"/>
      <c r="E1309" s="192"/>
      <c r="F1309" s="192"/>
      <c r="G1309" s="192"/>
      <c r="H1309" s="204"/>
      <c r="I1309" s="192"/>
      <c r="J1309" s="192"/>
      <c r="K1309" s="192"/>
      <c r="L1309" s="192"/>
      <c r="M1309" s="192"/>
      <c r="N1309" s="192"/>
      <c r="O1309" s="140"/>
      <c r="P1309" s="145"/>
      <c r="Q1309" s="140"/>
      <c r="R1309" s="140"/>
      <c r="S1309" s="145"/>
      <c r="T1309" s="140"/>
      <c r="U1309" s="140"/>
      <c r="V1309" s="145"/>
      <c r="W1309" s="140"/>
      <c r="X1309" s="140"/>
      <c r="Y1309" s="145"/>
      <c r="Z1309" s="140"/>
      <c r="AA1309" s="140"/>
      <c r="AB1309" s="145"/>
      <c r="AC1309" s="140"/>
      <c r="AD1309" s="140"/>
      <c r="AE1309" s="145"/>
      <c r="AF1309" s="140"/>
      <c r="AG1309" s="140"/>
      <c r="BI1309" s="140"/>
      <c r="BJ1309" s="140"/>
      <c r="BK1309" s="140"/>
      <c r="BL1309" s="140"/>
      <c r="BM1309" s="140"/>
      <c r="BN1309" s="140"/>
      <c r="BO1309" s="140"/>
      <c r="BP1309" s="140"/>
      <c r="BQ1309" s="140"/>
      <c r="CS1309" s="133"/>
      <c r="CT1309" s="140"/>
      <c r="CU1309" s="140"/>
      <c r="CV1309" s="140"/>
      <c r="CY1309" s="140"/>
      <c r="CZ1309" s="140"/>
      <c r="DA1309" s="151"/>
      <c r="DB1309" s="164"/>
      <c r="DC1309" s="151"/>
      <c r="DZ1309" s="206"/>
      <c r="EA1309" s="107"/>
    </row>
    <row r="1310" spans="1:131" x14ac:dyDescent="0.3">
      <c r="A1310" s="201"/>
      <c r="B1310" s="145"/>
      <c r="C1310" s="192"/>
      <c r="D1310" s="201"/>
      <c r="E1310" s="192"/>
      <c r="F1310" s="192"/>
      <c r="G1310" s="192"/>
      <c r="H1310" s="204"/>
      <c r="I1310" s="192"/>
      <c r="J1310" s="192"/>
      <c r="K1310" s="192"/>
      <c r="L1310" s="192"/>
      <c r="M1310" s="192"/>
      <c r="N1310" s="192"/>
      <c r="O1310" s="140"/>
      <c r="P1310" s="145"/>
      <c r="Q1310" s="140"/>
      <c r="R1310" s="140"/>
      <c r="S1310" s="145"/>
      <c r="T1310" s="140"/>
      <c r="U1310" s="140"/>
      <c r="V1310" s="145"/>
      <c r="W1310" s="140"/>
      <c r="X1310" s="140"/>
      <c r="Y1310" s="145"/>
      <c r="Z1310" s="140"/>
      <c r="AA1310" s="140"/>
      <c r="AB1310" s="145"/>
      <c r="AC1310" s="140"/>
      <c r="AD1310" s="140"/>
      <c r="AE1310" s="145"/>
      <c r="AF1310" s="140"/>
      <c r="AG1310" s="140"/>
      <c r="BI1310" s="140"/>
      <c r="BJ1310" s="140"/>
      <c r="BK1310" s="140"/>
      <c r="BL1310" s="140"/>
      <c r="BM1310" s="140"/>
      <c r="BN1310" s="140"/>
      <c r="BO1310" s="140"/>
      <c r="BP1310" s="140"/>
      <c r="BQ1310" s="140"/>
      <c r="CS1310" s="133"/>
      <c r="CT1310" s="140"/>
      <c r="CU1310" s="140"/>
      <c r="CV1310" s="140"/>
      <c r="CY1310" s="140"/>
      <c r="CZ1310" s="140"/>
      <c r="DA1310" s="151"/>
      <c r="DB1310" s="164"/>
      <c r="DC1310" s="151"/>
      <c r="DZ1310" s="206"/>
      <c r="EA1310" s="107"/>
    </row>
    <row r="1311" spans="1:131" x14ac:dyDescent="0.3">
      <c r="A1311" s="201"/>
      <c r="B1311" s="145"/>
      <c r="C1311" s="192"/>
      <c r="D1311" s="201"/>
      <c r="E1311" s="192"/>
      <c r="F1311" s="192"/>
      <c r="G1311" s="192"/>
      <c r="H1311" s="204"/>
      <c r="I1311" s="192"/>
      <c r="J1311" s="192"/>
      <c r="K1311" s="192"/>
      <c r="L1311" s="192"/>
      <c r="M1311" s="192"/>
      <c r="N1311" s="192"/>
      <c r="O1311" s="140"/>
      <c r="P1311" s="145"/>
      <c r="Q1311" s="140"/>
      <c r="R1311" s="140"/>
      <c r="S1311" s="145"/>
      <c r="T1311" s="140"/>
      <c r="U1311" s="140"/>
      <c r="V1311" s="145"/>
      <c r="W1311" s="140"/>
      <c r="X1311" s="140"/>
      <c r="Y1311" s="145"/>
      <c r="Z1311" s="140"/>
      <c r="AA1311" s="140"/>
      <c r="AB1311" s="145"/>
      <c r="AC1311" s="140"/>
      <c r="AD1311" s="140"/>
      <c r="AE1311" s="145"/>
      <c r="AF1311" s="140"/>
      <c r="AG1311" s="140"/>
      <c r="BI1311" s="140"/>
      <c r="BJ1311" s="140"/>
      <c r="BK1311" s="140"/>
      <c r="BL1311" s="140"/>
      <c r="BM1311" s="140"/>
      <c r="BN1311" s="140"/>
      <c r="BO1311" s="140"/>
      <c r="BP1311" s="140"/>
      <c r="BQ1311" s="140"/>
      <c r="CS1311" s="133"/>
      <c r="CT1311" s="140"/>
      <c r="CU1311" s="140"/>
      <c r="CV1311" s="140"/>
      <c r="CY1311" s="140"/>
      <c r="CZ1311" s="140"/>
      <c r="DA1311" s="151"/>
      <c r="DB1311" s="164"/>
      <c r="DC1311" s="151"/>
      <c r="DZ1311" s="206"/>
      <c r="EA1311" s="107"/>
    </row>
    <row r="1312" spans="1:131" x14ac:dyDescent="0.3">
      <c r="A1312" s="201"/>
      <c r="B1312" s="145"/>
      <c r="C1312" s="192"/>
      <c r="D1312" s="201"/>
      <c r="E1312" s="192"/>
      <c r="F1312" s="192"/>
      <c r="G1312" s="192"/>
      <c r="H1312" s="204"/>
      <c r="I1312" s="192"/>
      <c r="J1312" s="192"/>
      <c r="K1312" s="192"/>
      <c r="L1312" s="192"/>
      <c r="M1312" s="192"/>
      <c r="N1312" s="192"/>
      <c r="O1312" s="140"/>
      <c r="P1312" s="145"/>
      <c r="Q1312" s="140"/>
      <c r="R1312" s="140"/>
      <c r="S1312" s="145"/>
      <c r="T1312" s="140"/>
      <c r="U1312" s="140"/>
      <c r="V1312" s="145"/>
      <c r="W1312" s="140"/>
      <c r="X1312" s="140"/>
      <c r="Y1312" s="145"/>
      <c r="Z1312" s="140"/>
      <c r="AA1312" s="140"/>
      <c r="AB1312" s="145"/>
      <c r="AC1312" s="140"/>
      <c r="AD1312" s="140"/>
      <c r="AE1312" s="145"/>
      <c r="AF1312" s="140"/>
      <c r="AG1312" s="140"/>
      <c r="BI1312" s="140"/>
      <c r="BJ1312" s="140"/>
      <c r="BK1312" s="140"/>
      <c r="BL1312" s="140"/>
      <c r="BM1312" s="140"/>
      <c r="BN1312" s="140"/>
      <c r="BO1312" s="140"/>
      <c r="BP1312" s="140"/>
      <c r="BQ1312" s="140"/>
      <c r="CS1312" s="133"/>
      <c r="CT1312" s="140"/>
      <c r="CU1312" s="140"/>
      <c r="CV1312" s="140"/>
      <c r="CY1312" s="140"/>
      <c r="CZ1312" s="140"/>
      <c r="DA1312" s="151"/>
      <c r="DB1312" s="164"/>
      <c r="DC1312" s="151"/>
      <c r="DZ1312" s="206"/>
      <c r="EA1312" s="107"/>
    </row>
    <row r="1313" spans="1:132" x14ac:dyDescent="0.3">
      <c r="A1313" s="201"/>
      <c r="B1313" s="145"/>
      <c r="C1313" s="192"/>
      <c r="D1313" s="201"/>
      <c r="E1313" s="192"/>
      <c r="F1313" s="192"/>
      <c r="G1313" s="192"/>
      <c r="H1313" s="204"/>
      <c r="I1313" s="192"/>
      <c r="J1313" s="192"/>
      <c r="K1313" s="192"/>
      <c r="L1313" s="192"/>
      <c r="M1313" s="192"/>
      <c r="N1313" s="192"/>
      <c r="O1313" s="140"/>
      <c r="P1313" s="145"/>
      <c r="Q1313" s="140"/>
      <c r="R1313" s="140"/>
      <c r="S1313" s="145"/>
      <c r="T1313" s="140"/>
      <c r="U1313" s="140"/>
      <c r="V1313" s="145"/>
      <c r="W1313" s="140"/>
      <c r="X1313" s="140"/>
      <c r="Y1313" s="145"/>
      <c r="Z1313" s="140"/>
      <c r="AA1313" s="140"/>
      <c r="AB1313" s="145"/>
      <c r="AC1313" s="140"/>
      <c r="AD1313" s="140"/>
      <c r="AE1313" s="145"/>
      <c r="AF1313" s="140"/>
      <c r="AG1313" s="140"/>
      <c r="BI1313" s="140"/>
      <c r="BJ1313" s="140"/>
      <c r="BK1313" s="140"/>
      <c r="BL1313" s="140"/>
      <c r="BM1313" s="140"/>
      <c r="BN1313" s="140"/>
      <c r="BO1313" s="140"/>
      <c r="BP1313" s="140"/>
      <c r="BQ1313" s="140"/>
      <c r="CS1313" s="133"/>
      <c r="CT1313" s="140"/>
      <c r="CU1313" s="140"/>
      <c r="CV1313" s="140"/>
      <c r="CY1313" s="140"/>
      <c r="CZ1313" s="140"/>
      <c r="DA1313" s="151"/>
      <c r="DB1313" s="164"/>
      <c r="DC1313" s="151"/>
      <c r="DZ1313" s="206"/>
      <c r="EA1313" s="107"/>
    </row>
    <row r="1314" spans="1:132" x14ac:dyDescent="0.3">
      <c r="A1314" s="201"/>
      <c r="B1314" s="145"/>
      <c r="C1314" s="192"/>
      <c r="D1314" s="201"/>
      <c r="E1314" s="192"/>
      <c r="F1314" s="192"/>
      <c r="G1314" s="192"/>
      <c r="H1314" s="204"/>
      <c r="I1314" s="192"/>
      <c r="J1314" s="192"/>
      <c r="K1314" s="192"/>
      <c r="L1314" s="192"/>
      <c r="M1314" s="192"/>
      <c r="N1314" s="192"/>
      <c r="O1314" s="140"/>
      <c r="P1314" s="145"/>
      <c r="Q1314" s="140"/>
      <c r="R1314" s="140"/>
      <c r="S1314" s="145"/>
      <c r="T1314" s="140"/>
      <c r="U1314" s="140"/>
      <c r="V1314" s="145"/>
      <c r="W1314" s="140"/>
      <c r="X1314" s="140"/>
      <c r="Y1314" s="145"/>
      <c r="Z1314" s="140"/>
      <c r="AA1314" s="140"/>
      <c r="AB1314" s="145"/>
      <c r="AC1314" s="140"/>
      <c r="AD1314" s="140"/>
      <c r="AE1314" s="145"/>
      <c r="AF1314" s="140"/>
      <c r="AG1314" s="140"/>
      <c r="BI1314" s="140"/>
      <c r="BJ1314" s="140"/>
      <c r="BK1314" s="140"/>
      <c r="BL1314" s="140"/>
      <c r="BM1314" s="140"/>
      <c r="BN1314" s="140"/>
      <c r="BO1314" s="140"/>
      <c r="BP1314" s="140"/>
      <c r="BQ1314" s="140"/>
      <c r="CS1314" s="133"/>
      <c r="CT1314" s="140"/>
      <c r="CU1314" s="140"/>
      <c r="CV1314" s="140"/>
      <c r="CY1314" s="140"/>
      <c r="CZ1314" s="140"/>
      <c r="DA1314" s="151"/>
      <c r="DB1314" s="164"/>
      <c r="DC1314" s="151"/>
      <c r="DZ1314" s="206"/>
      <c r="EA1314" s="107"/>
    </row>
    <row r="1315" spans="1:132" x14ac:dyDescent="0.3">
      <c r="A1315" s="201"/>
      <c r="B1315" s="145"/>
      <c r="C1315" s="192"/>
      <c r="D1315" s="201"/>
      <c r="E1315" s="192"/>
      <c r="F1315" s="192"/>
      <c r="G1315" s="192"/>
      <c r="H1315" s="204"/>
      <c r="I1315" s="192"/>
      <c r="J1315" s="192"/>
      <c r="K1315" s="192"/>
      <c r="L1315" s="192"/>
      <c r="M1315" s="192"/>
      <c r="N1315" s="192"/>
      <c r="O1315" s="140"/>
      <c r="P1315" s="145"/>
      <c r="Q1315" s="140"/>
      <c r="R1315" s="140"/>
      <c r="S1315" s="145"/>
      <c r="T1315" s="140"/>
      <c r="U1315" s="140"/>
      <c r="V1315" s="145"/>
      <c r="W1315" s="140"/>
      <c r="X1315" s="140"/>
      <c r="Y1315" s="145"/>
      <c r="Z1315" s="140"/>
      <c r="AA1315" s="140"/>
      <c r="AB1315" s="145"/>
      <c r="AC1315" s="140"/>
      <c r="AD1315" s="140"/>
      <c r="AE1315" s="145"/>
      <c r="AF1315" s="140"/>
      <c r="AG1315" s="140"/>
      <c r="BI1315" s="140"/>
      <c r="BJ1315" s="140"/>
      <c r="BK1315" s="140"/>
      <c r="BL1315" s="140"/>
      <c r="BM1315" s="140"/>
      <c r="BN1315" s="140"/>
      <c r="BO1315" s="140"/>
      <c r="BP1315" s="140"/>
      <c r="BQ1315" s="140"/>
      <c r="CS1315" s="133"/>
      <c r="CT1315" s="140"/>
      <c r="CU1315" s="140"/>
      <c r="CV1315" s="140"/>
      <c r="CY1315" s="140"/>
      <c r="CZ1315" s="140"/>
      <c r="DA1315" s="151"/>
      <c r="DB1315" s="164"/>
      <c r="DC1315" s="151"/>
      <c r="DZ1315" s="206"/>
      <c r="EA1315" s="107"/>
    </row>
    <row r="1316" spans="1:132" x14ac:dyDescent="0.3">
      <c r="A1316" s="201"/>
      <c r="B1316" s="145"/>
      <c r="C1316" s="192"/>
      <c r="D1316" s="201"/>
      <c r="E1316" s="192"/>
      <c r="F1316" s="192"/>
      <c r="G1316" s="192"/>
      <c r="H1316" s="204"/>
      <c r="I1316" s="192"/>
      <c r="J1316" s="192"/>
      <c r="K1316" s="192"/>
      <c r="L1316" s="192"/>
      <c r="M1316" s="192"/>
      <c r="N1316" s="192"/>
      <c r="O1316" s="140"/>
      <c r="P1316" s="145"/>
      <c r="Q1316" s="140"/>
      <c r="R1316" s="140"/>
      <c r="S1316" s="145"/>
      <c r="T1316" s="140"/>
      <c r="U1316" s="140"/>
      <c r="V1316" s="145"/>
      <c r="W1316" s="140"/>
      <c r="X1316" s="140"/>
      <c r="Y1316" s="145"/>
      <c r="Z1316" s="140"/>
      <c r="AA1316" s="140"/>
      <c r="AB1316" s="145"/>
      <c r="AC1316" s="140"/>
      <c r="AD1316" s="140"/>
      <c r="AE1316" s="145"/>
      <c r="AF1316" s="140"/>
      <c r="AG1316" s="140"/>
      <c r="BI1316" s="140"/>
      <c r="BJ1316" s="140"/>
      <c r="BK1316" s="140"/>
      <c r="BL1316" s="140"/>
      <c r="BM1316" s="140"/>
      <c r="BN1316" s="140"/>
      <c r="BO1316" s="140"/>
      <c r="BP1316" s="140"/>
      <c r="BQ1316" s="140"/>
      <c r="CS1316" s="133"/>
      <c r="CT1316" s="140"/>
      <c r="CU1316" s="140"/>
      <c r="CV1316" s="140"/>
      <c r="CY1316" s="140"/>
      <c r="CZ1316" s="140"/>
      <c r="DA1316" s="151"/>
      <c r="DB1316" s="164"/>
      <c r="DC1316" s="151"/>
      <c r="DZ1316" s="206"/>
      <c r="EA1316" s="107"/>
    </row>
    <row r="1317" spans="1:132" x14ac:dyDescent="0.3">
      <c r="A1317" s="201"/>
      <c r="B1317" s="145"/>
      <c r="C1317" s="192"/>
      <c r="D1317" s="201"/>
      <c r="E1317" s="192"/>
      <c r="F1317" s="192"/>
      <c r="G1317" s="192"/>
      <c r="H1317" s="204"/>
      <c r="I1317" s="192"/>
      <c r="J1317" s="192"/>
      <c r="K1317" s="192"/>
      <c r="L1317" s="192"/>
      <c r="M1317" s="192"/>
      <c r="N1317" s="192"/>
      <c r="O1317" s="140"/>
      <c r="P1317" s="145"/>
      <c r="Q1317" s="140"/>
      <c r="R1317" s="140"/>
      <c r="S1317" s="145"/>
      <c r="T1317" s="140"/>
      <c r="U1317" s="140"/>
      <c r="V1317" s="145"/>
      <c r="W1317" s="140"/>
      <c r="X1317" s="140"/>
      <c r="Y1317" s="145"/>
      <c r="Z1317" s="140"/>
      <c r="AA1317" s="140"/>
      <c r="AB1317" s="145"/>
      <c r="AC1317" s="140"/>
      <c r="AD1317" s="140"/>
      <c r="AE1317" s="145"/>
      <c r="AF1317" s="140"/>
      <c r="AG1317" s="140"/>
      <c r="BI1317" s="140"/>
      <c r="BJ1317" s="140"/>
      <c r="BK1317" s="140"/>
      <c r="BL1317" s="140"/>
      <c r="BM1317" s="140"/>
      <c r="BN1317" s="140"/>
      <c r="BO1317" s="140"/>
      <c r="BP1317" s="140"/>
      <c r="BQ1317" s="140"/>
      <c r="CS1317" s="133"/>
      <c r="CT1317" s="140"/>
      <c r="CU1317" s="140"/>
      <c r="CV1317" s="140"/>
      <c r="CY1317" s="140"/>
      <c r="CZ1317" s="140"/>
      <c r="DA1317" s="151"/>
      <c r="DB1317" s="164"/>
      <c r="DC1317" s="151"/>
      <c r="DZ1317" s="206"/>
      <c r="EA1317" s="107"/>
    </row>
    <row r="1318" spans="1:132" x14ac:dyDescent="0.3">
      <c r="A1318" s="201"/>
      <c r="B1318" s="145"/>
      <c r="C1318" s="192"/>
      <c r="D1318" s="201"/>
      <c r="E1318" s="192"/>
      <c r="F1318" s="192"/>
      <c r="G1318" s="192"/>
      <c r="H1318" s="204"/>
      <c r="I1318" s="192"/>
      <c r="J1318" s="192"/>
      <c r="K1318" s="192"/>
      <c r="L1318" s="192"/>
      <c r="M1318" s="192"/>
      <c r="N1318" s="192"/>
      <c r="O1318" s="140"/>
      <c r="P1318" s="145"/>
      <c r="Q1318" s="140"/>
      <c r="R1318" s="140"/>
      <c r="S1318" s="145"/>
      <c r="T1318" s="140"/>
      <c r="U1318" s="140"/>
      <c r="V1318" s="145"/>
      <c r="W1318" s="140"/>
      <c r="X1318" s="140"/>
      <c r="Y1318" s="145"/>
      <c r="Z1318" s="140"/>
      <c r="AA1318" s="140"/>
      <c r="AB1318" s="145"/>
      <c r="AC1318" s="140"/>
      <c r="AD1318" s="140"/>
      <c r="AE1318" s="145"/>
      <c r="AF1318" s="140"/>
      <c r="AG1318" s="140"/>
      <c r="BI1318" s="140"/>
      <c r="BJ1318" s="140"/>
      <c r="BK1318" s="140"/>
      <c r="BL1318" s="140"/>
      <c r="BM1318" s="140"/>
      <c r="BN1318" s="140"/>
      <c r="BO1318" s="140"/>
      <c r="BP1318" s="140"/>
      <c r="BQ1318" s="140"/>
      <c r="CS1318" s="133"/>
      <c r="CT1318" s="140"/>
      <c r="CU1318" s="140"/>
      <c r="CV1318" s="140"/>
      <c r="CY1318" s="140"/>
      <c r="CZ1318" s="140"/>
      <c r="DA1318" s="151"/>
      <c r="DB1318" s="164"/>
      <c r="DC1318" s="151"/>
      <c r="DZ1318" s="206"/>
      <c r="EA1318" s="107"/>
    </row>
    <row r="1319" spans="1:132" x14ac:dyDescent="0.3">
      <c r="A1319" s="201"/>
      <c r="B1319" s="145"/>
      <c r="C1319" s="192"/>
      <c r="D1319" s="201"/>
      <c r="E1319" s="192"/>
      <c r="F1319" s="192"/>
      <c r="G1319" s="192"/>
      <c r="H1319" s="204"/>
      <c r="I1319" s="192"/>
      <c r="J1319" s="192"/>
      <c r="K1319" s="192"/>
      <c r="L1319" s="192"/>
      <c r="M1319" s="192"/>
      <c r="N1319" s="192"/>
      <c r="O1319" s="140"/>
      <c r="P1319" s="145"/>
      <c r="Q1319" s="140"/>
      <c r="R1319" s="140"/>
      <c r="S1319" s="145"/>
      <c r="T1319" s="140"/>
      <c r="U1319" s="140"/>
      <c r="V1319" s="145"/>
      <c r="W1319" s="140"/>
      <c r="X1319" s="140"/>
      <c r="Y1319" s="145"/>
      <c r="Z1319" s="140"/>
      <c r="AA1319" s="140"/>
      <c r="AB1319" s="145"/>
      <c r="AC1319" s="140"/>
      <c r="AD1319" s="140"/>
      <c r="AE1319" s="145"/>
      <c r="AF1319" s="140"/>
      <c r="AG1319" s="140"/>
      <c r="BI1319" s="140"/>
      <c r="BJ1319" s="140"/>
      <c r="BK1319" s="140"/>
      <c r="BL1319" s="140"/>
      <c r="BM1319" s="140"/>
      <c r="BN1319" s="140"/>
      <c r="BO1319" s="140"/>
      <c r="BP1319" s="140"/>
      <c r="BQ1319" s="140"/>
      <c r="CS1319" s="133"/>
      <c r="CT1319" s="140"/>
      <c r="CU1319" s="140"/>
      <c r="CV1319" s="140"/>
      <c r="CY1319" s="140"/>
      <c r="CZ1319" s="140"/>
      <c r="DA1319" s="151"/>
      <c r="DB1319" s="164"/>
      <c r="DC1319" s="151"/>
      <c r="DZ1319" s="206"/>
      <c r="EA1319" s="107"/>
    </row>
    <row r="1320" spans="1:132" x14ac:dyDescent="0.3">
      <c r="A1320" s="201"/>
      <c r="B1320" s="145"/>
      <c r="C1320" s="192"/>
      <c r="D1320" s="201"/>
      <c r="E1320" s="192"/>
      <c r="F1320" s="192"/>
      <c r="G1320" s="192"/>
      <c r="H1320" s="204"/>
      <c r="I1320" s="192"/>
      <c r="J1320" s="192"/>
      <c r="K1320" s="192"/>
      <c r="L1320" s="192"/>
      <c r="M1320" s="192"/>
      <c r="N1320" s="192"/>
      <c r="O1320" s="140"/>
      <c r="P1320" s="145"/>
      <c r="Q1320" s="140"/>
      <c r="R1320" s="140"/>
      <c r="S1320" s="145"/>
      <c r="T1320" s="140"/>
      <c r="U1320" s="140"/>
      <c r="V1320" s="145"/>
      <c r="W1320" s="140"/>
      <c r="X1320" s="140"/>
      <c r="Y1320" s="145"/>
      <c r="Z1320" s="140"/>
      <c r="AA1320" s="140"/>
      <c r="AB1320" s="145"/>
      <c r="AC1320" s="140"/>
      <c r="AD1320" s="140"/>
      <c r="AE1320" s="145"/>
      <c r="AF1320" s="140"/>
      <c r="AG1320" s="140"/>
      <c r="BI1320" s="140"/>
      <c r="BJ1320" s="140"/>
      <c r="BK1320" s="140"/>
      <c r="BL1320" s="140"/>
      <c r="BM1320" s="140"/>
      <c r="BN1320" s="140"/>
      <c r="BO1320" s="140"/>
      <c r="BP1320" s="140"/>
      <c r="BQ1320" s="140"/>
      <c r="CS1320" s="133"/>
      <c r="CT1320" s="140"/>
      <c r="CU1320" s="140"/>
      <c r="CV1320" s="140"/>
      <c r="CY1320" s="140"/>
      <c r="CZ1320" s="140"/>
      <c r="DA1320" s="151"/>
      <c r="DB1320" s="164"/>
      <c r="DC1320" s="151"/>
      <c r="DZ1320" s="206"/>
      <c r="EA1320" s="107"/>
    </row>
    <row r="1321" spans="1:132" x14ac:dyDescent="0.3">
      <c r="A1321" s="201"/>
      <c r="B1321" s="145"/>
      <c r="C1321" s="192"/>
      <c r="D1321" s="201"/>
      <c r="E1321" s="192"/>
      <c r="F1321" s="192"/>
      <c r="G1321" s="192"/>
      <c r="H1321" s="204"/>
      <c r="I1321" s="192"/>
      <c r="J1321" s="192"/>
      <c r="K1321" s="192"/>
      <c r="L1321" s="192"/>
      <c r="M1321" s="192"/>
      <c r="N1321" s="192"/>
      <c r="O1321" s="140"/>
      <c r="P1321" s="145"/>
      <c r="Q1321" s="140"/>
      <c r="R1321" s="140"/>
      <c r="S1321" s="145"/>
      <c r="T1321" s="140"/>
      <c r="U1321" s="140"/>
      <c r="V1321" s="145"/>
      <c r="W1321" s="140"/>
      <c r="X1321" s="140"/>
      <c r="Y1321" s="145"/>
      <c r="Z1321" s="140"/>
      <c r="AA1321" s="140"/>
      <c r="AB1321" s="145"/>
      <c r="AC1321" s="140"/>
      <c r="AD1321" s="140"/>
      <c r="AE1321" s="145"/>
      <c r="AF1321" s="140"/>
      <c r="AG1321" s="140"/>
      <c r="BI1321" s="140"/>
      <c r="BJ1321" s="140"/>
      <c r="BK1321" s="140"/>
      <c r="BL1321" s="140"/>
      <c r="BM1321" s="140"/>
      <c r="BN1321" s="140"/>
      <c r="BO1321" s="140"/>
      <c r="BP1321" s="140"/>
      <c r="BQ1321" s="140"/>
      <c r="CS1321" s="133"/>
      <c r="CT1321" s="140"/>
      <c r="CU1321" s="140"/>
      <c r="CV1321" s="140"/>
      <c r="CY1321" s="140"/>
      <c r="CZ1321" s="140"/>
      <c r="DA1321" s="151"/>
      <c r="DB1321" s="164"/>
      <c r="DC1321" s="151"/>
      <c r="DZ1321" s="206"/>
      <c r="EA1321" s="107"/>
    </row>
    <row r="1322" spans="1:132" x14ac:dyDescent="0.3">
      <c r="A1322" s="201"/>
      <c r="B1322" s="192"/>
      <c r="C1322" s="192"/>
      <c r="D1322" s="201"/>
      <c r="E1322" s="192"/>
      <c r="F1322" s="192"/>
      <c r="G1322" s="192"/>
      <c r="H1322" s="204"/>
      <c r="I1322" s="192"/>
      <c r="J1322" s="192"/>
      <c r="K1322" s="192"/>
      <c r="L1322" s="192"/>
      <c r="M1322" s="192"/>
      <c r="N1322" s="192"/>
      <c r="O1322" s="201"/>
      <c r="P1322" s="192"/>
      <c r="Q1322" s="201"/>
      <c r="R1322" s="201"/>
      <c r="S1322" s="192"/>
      <c r="T1322" s="201"/>
      <c r="U1322" s="201"/>
      <c r="V1322" s="192"/>
      <c r="W1322" s="201"/>
      <c r="X1322" s="201"/>
      <c r="Y1322" s="192"/>
      <c r="Z1322" s="201"/>
      <c r="AA1322" s="201"/>
      <c r="AB1322" s="192"/>
      <c r="AC1322" s="201"/>
      <c r="AD1322" s="201"/>
      <c r="AE1322" s="192"/>
      <c r="AF1322" s="201"/>
      <c r="AG1322" s="201"/>
      <c r="BI1322" s="201"/>
      <c r="BJ1322" s="201"/>
      <c r="BK1322" s="201"/>
      <c r="BL1322" s="201"/>
      <c r="BM1322" s="201"/>
      <c r="BN1322" s="201"/>
      <c r="BO1322" s="201"/>
      <c r="BP1322" s="201"/>
      <c r="BQ1322" s="201"/>
      <c r="CS1322" s="209"/>
      <c r="CT1322" s="201"/>
      <c r="CU1322" s="201"/>
      <c r="CV1322" s="201"/>
      <c r="CY1322" s="201"/>
      <c r="CZ1322" s="201"/>
      <c r="DA1322" s="151"/>
      <c r="DB1322" s="164"/>
      <c r="DC1322" s="151"/>
      <c r="DZ1322" s="212"/>
      <c r="EA1322" s="194"/>
    </row>
    <row r="1323" spans="1:132" s="107" customFormat="1" x14ac:dyDescent="0.3">
      <c r="A1323" s="145"/>
      <c r="B1323" s="145"/>
      <c r="C1323" s="181"/>
      <c r="D1323" s="145"/>
      <c r="E1323" s="145"/>
      <c r="F1323" s="145"/>
      <c r="G1323" s="98"/>
      <c r="H1323" s="104"/>
      <c r="I1323" s="145"/>
      <c r="J1323" s="98"/>
      <c r="K1323" s="98"/>
      <c r="L1323" s="145"/>
      <c r="M1323" s="145"/>
      <c r="N1323" s="145"/>
      <c r="O1323" s="122"/>
      <c r="P1323" s="104"/>
      <c r="Q1323" s="150"/>
      <c r="R1323" s="141"/>
      <c r="S1323" s="145"/>
      <c r="T1323" s="140"/>
      <c r="U1323" s="140"/>
      <c r="V1323" s="145"/>
      <c r="W1323" s="140"/>
      <c r="X1323" s="140"/>
      <c r="Y1323" s="145"/>
      <c r="Z1323" s="140"/>
      <c r="AA1323" s="140"/>
      <c r="AB1323" s="145"/>
      <c r="AC1323" s="140"/>
      <c r="AD1323" s="140"/>
      <c r="AE1323" s="145"/>
      <c r="AF1323" s="140"/>
      <c r="AG1323" s="140"/>
      <c r="AH1323" s="151"/>
      <c r="AK1323" s="151"/>
      <c r="AN1323" s="151"/>
      <c r="AQ1323" s="151"/>
      <c r="AT1323" s="151"/>
      <c r="AW1323" s="151"/>
      <c r="BI1323" s="143"/>
      <c r="BJ1323" s="139"/>
      <c r="BK1323" s="143"/>
      <c r="BL1323" s="122"/>
      <c r="BM1323" s="141"/>
      <c r="BN1323" s="156"/>
      <c r="BO1323" s="139"/>
      <c r="BP1323" s="141"/>
      <c r="BQ1323" s="153"/>
      <c r="BR1323" s="120"/>
      <c r="BS1323" s="121"/>
      <c r="BY1323" s="142"/>
      <c r="BZ1323" s="151"/>
      <c r="CC1323" s="151"/>
      <c r="CF1323" s="108"/>
      <c r="CG1323" s="108"/>
      <c r="CH1323" s="108"/>
      <c r="CI1323" s="108"/>
      <c r="CJ1323" s="108"/>
      <c r="CK1323" s="108"/>
      <c r="CL1323" s="108"/>
      <c r="CM1323" s="108"/>
      <c r="CN1323" s="108"/>
      <c r="CO1323" s="108"/>
      <c r="CP1323" s="108"/>
      <c r="CQ1323" s="108"/>
      <c r="CR1323" s="108"/>
      <c r="CS1323" s="147"/>
      <c r="CT1323" s="149"/>
      <c r="CU1323" s="139"/>
      <c r="CV1323" s="139"/>
      <c r="CY1323" s="217"/>
      <c r="CZ1323" s="217"/>
      <c r="DA1323" s="151"/>
      <c r="DB1323" s="164"/>
      <c r="DC1323" s="151"/>
      <c r="DZ1323" s="140"/>
      <c r="EA1323" s="207"/>
      <c r="EB1323" s="142"/>
    </row>
    <row r="1324" spans="1:132" s="107" customFormat="1" x14ac:dyDescent="0.3">
      <c r="A1324" s="145"/>
      <c r="B1324" s="145"/>
      <c r="C1324" s="181"/>
      <c r="D1324" s="145"/>
      <c r="E1324" s="145"/>
      <c r="F1324" s="145"/>
      <c r="G1324" s="98"/>
      <c r="H1324" s="104"/>
      <c r="I1324" s="145"/>
      <c r="J1324" s="98"/>
      <c r="K1324" s="98"/>
      <c r="L1324" s="145"/>
      <c r="M1324" s="145"/>
      <c r="N1324" s="145"/>
      <c r="O1324" s="122"/>
      <c r="P1324" s="104"/>
      <c r="Q1324" s="150"/>
      <c r="R1324" s="141"/>
      <c r="S1324" s="145"/>
      <c r="T1324" s="140"/>
      <c r="U1324" s="140"/>
      <c r="V1324" s="145"/>
      <c r="W1324" s="140"/>
      <c r="X1324" s="140"/>
      <c r="Y1324" s="145"/>
      <c r="Z1324" s="140"/>
      <c r="AA1324" s="140"/>
      <c r="AB1324" s="145"/>
      <c r="AC1324" s="140"/>
      <c r="AD1324" s="140"/>
      <c r="AE1324" s="145"/>
      <c r="AF1324" s="140"/>
      <c r="AG1324" s="140"/>
      <c r="AH1324" s="151"/>
      <c r="AK1324" s="151"/>
      <c r="AN1324" s="151"/>
      <c r="AQ1324" s="151"/>
      <c r="AT1324" s="151"/>
      <c r="AW1324" s="151"/>
      <c r="BI1324" s="143"/>
      <c r="BJ1324" s="139"/>
      <c r="BK1324" s="143"/>
      <c r="BL1324" s="122"/>
      <c r="BM1324" s="141"/>
      <c r="BN1324" s="156"/>
      <c r="BO1324" s="139"/>
      <c r="BP1324" s="141"/>
      <c r="BQ1324" s="153"/>
      <c r="BR1324" s="120"/>
      <c r="BS1324" s="121"/>
      <c r="BY1324" s="142"/>
      <c r="BZ1324" s="151"/>
      <c r="CC1324" s="151"/>
      <c r="CF1324" s="108"/>
      <c r="CG1324" s="108"/>
      <c r="CH1324" s="108"/>
      <c r="CI1324" s="108"/>
      <c r="CJ1324" s="108"/>
      <c r="CK1324" s="108"/>
      <c r="CL1324" s="108"/>
      <c r="CM1324" s="108"/>
      <c r="CN1324" s="108"/>
      <c r="CO1324" s="108"/>
      <c r="CP1324" s="108"/>
      <c r="CQ1324" s="108"/>
      <c r="CR1324" s="108"/>
      <c r="CS1324" s="147"/>
      <c r="CT1324" s="149"/>
      <c r="CU1324" s="139"/>
      <c r="CV1324" s="139"/>
      <c r="CY1324" s="217"/>
      <c r="CZ1324" s="217"/>
      <c r="DA1324" s="151"/>
      <c r="DB1324" s="164"/>
      <c r="DC1324" s="151"/>
      <c r="DZ1324" s="140"/>
      <c r="EA1324" s="207"/>
      <c r="EB1324" s="142"/>
    </row>
    <row r="1325" spans="1:132" x14ac:dyDescent="0.3">
      <c r="A1325" s="230"/>
      <c r="B1325" s="145"/>
      <c r="C1325" s="181"/>
      <c r="D1325" s="145"/>
      <c r="E1325" s="145"/>
      <c r="F1325" s="145"/>
      <c r="G1325" s="98"/>
      <c r="H1325" s="104"/>
      <c r="I1325" s="145"/>
      <c r="J1325" s="98"/>
      <c r="K1325" s="98"/>
      <c r="L1325" s="145"/>
      <c r="M1325" s="145"/>
      <c r="N1325" s="145"/>
      <c r="O1325" s="122"/>
      <c r="P1325" s="104"/>
      <c r="Q1325" s="150"/>
      <c r="R1325" s="141"/>
      <c r="S1325" s="104"/>
      <c r="T1325" s="141"/>
      <c r="U1325" s="141"/>
      <c r="V1325" s="104"/>
      <c r="W1325" s="141"/>
      <c r="X1325" s="141"/>
      <c r="Y1325" s="104"/>
      <c r="Z1325" s="141"/>
      <c r="AA1325" s="141"/>
      <c r="AB1325" s="104"/>
      <c r="AC1325" s="141"/>
      <c r="AD1325" s="141"/>
      <c r="AE1325" s="102"/>
      <c r="AF1325" s="141"/>
      <c r="AG1325" s="141"/>
      <c r="AH1325" s="104"/>
      <c r="AI1325" s="141"/>
      <c r="AJ1325" s="141"/>
      <c r="AK1325" s="145"/>
      <c r="AL1325" s="122"/>
      <c r="AM1325" s="122"/>
      <c r="BH1325" s="178"/>
      <c r="BI1325" s="143"/>
      <c r="BJ1325" s="139"/>
      <c r="BK1325" s="143"/>
      <c r="BL1325" s="122"/>
      <c r="BM1325" s="141"/>
      <c r="BN1325" s="156"/>
      <c r="BO1325" s="139"/>
      <c r="BP1325" s="141"/>
      <c r="BQ1325" s="136"/>
      <c r="BR1325" s="145"/>
      <c r="BS1325" s="98"/>
      <c r="BT1325" s="98"/>
      <c r="BU1325" s="98"/>
      <c r="BV1325" s="145"/>
      <c r="BW1325" s="145"/>
      <c r="BX1325" s="145"/>
      <c r="BY1325" s="98"/>
      <c r="BZ1325" s="104"/>
      <c r="CA1325" s="122"/>
      <c r="CB1325" s="141"/>
      <c r="CC1325" s="152"/>
      <c r="CD1325" s="122"/>
      <c r="CE1325" s="141"/>
      <c r="CF1325" s="152"/>
      <c r="CP1325" s="141"/>
      <c r="CS1325" s="147"/>
      <c r="CT1325" s="149"/>
      <c r="CU1325" s="139"/>
      <c r="CV1325" s="139"/>
      <c r="CW1325" s="122"/>
      <c r="CX1325" s="152"/>
      <c r="CY1325" s="143"/>
      <c r="CZ1325" s="143"/>
      <c r="DA1325" s="151"/>
      <c r="DB1325" s="164"/>
      <c r="DC1325" s="151"/>
      <c r="DZ1325" s="211"/>
      <c r="EA1325" s="139"/>
    </row>
    <row r="1326" spans="1:132" x14ac:dyDescent="0.3">
      <c r="A1326" s="231"/>
      <c r="B1326" s="145"/>
      <c r="C1326" s="181"/>
      <c r="D1326" s="145"/>
      <c r="E1326" s="145"/>
      <c r="F1326" s="145"/>
      <c r="G1326" s="98"/>
      <c r="H1326" s="104"/>
      <c r="I1326" s="145"/>
      <c r="J1326" s="98"/>
      <c r="K1326" s="98"/>
      <c r="L1326" s="145"/>
      <c r="M1326" s="145"/>
      <c r="N1326" s="145"/>
      <c r="O1326" s="122"/>
      <c r="P1326" s="104"/>
      <c r="Q1326" s="150"/>
      <c r="R1326" s="141"/>
      <c r="S1326" s="104"/>
      <c r="T1326" s="141"/>
      <c r="U1326" s="141"/>
      <c r="V1326" s="104"/>
      <c r="W1326" s="141"/>
      <c r="X1326" s="141"/>
      <c r="Y1326" s="104"/>
      <c r="Z1326" s="141"/>
      <c r="AA1326" s="141"/>
      <c r="AB1326" s="104"/>
      <c r="AC1326" s="141"/>
      <c r="AD1326" s="141"/>
      <c r="AE1326" s="102"/>
      <c r="AF1326" s="141"/>
      <c r="AG1326" s="141"/>
      <c r="AH1326" s="104"/>
      <c r="AI1326" s="141"/>
      <c r="AJ1326" s="141"/>
      <c r="AK1326" s="145"/>
      <c r="AL1326" s="122"/>
      <c r="AM1326" s="122"/>
      <c r="BH1326" s="178"/>
      <c r="BI1326" s="143"/>
      <c r="BJ1326" s="139"/>
      <c r="BK1326" s="143"/>
      <c r="BL1326" s="122"/>
      <c r="BM1326" s="141"/>
      <c r="BN1326" s="156"/>
      <c r="BO1326" s="139"/>
      <c r="BP1326" s="141"/>
      <c r="BQ1326" s="136"/>
      <c r="BR1326" s="145"/>
      <c r="BS1326" s="98"/>
      <c r="BT1326" s="98"/>
      <c r="BU1326" s="98"/>
      <c r="BV1326" s="145"/>
      <c r="BW1326" s="145"/>
      <c r="BX1326" s="145"/>
      <c r="BY1326" s="98"/>
      <c r="BZ1326" s="104"/>
      <c r="CA1326" s="122"/>
      <c r="CB1326" s="141"/>
      <c r="CC1326" s="152"/>
      <c r="CD1326" s="122"/>
      <c r="CE1326" s="141"/>
      <c r="CF1326" s="152"/>
      <c r="CP1326" s="141"/>
      <c r="CS1326" s="147"/>
      <c r="CT1326" s="148"/>
      <c r="CU1326" s="139"/>
      <c r="CV1326" s="139"/>
      <c r="CW1326" s="122"/>
      <c r="CX1326" s="152"/>
      <c r="CY1326" s="143"/>
      <c r="CZ1326" s="143"/>
      <c r="DA1326" s="151"/>
      <c r="DB1326" s="164"/>
      <c r="DC1326" s="151"/>
      <c r="DZ1326" s="211"/>
      <c r="EA1326" s="139"/>
    </row>
    <row r="1327" spans="1:132" x14ac:dyDescent="0.3">
      <c r="A1327" s="135"/>
      <c r="B1327" s="145"/>
      <c r="C1327" s="181"/>
      <c r="D1327" s="145"/>
      <c r="E1327" s="145"/>
      <c r="F1327" s="145"/>
      <c r="G1327" s="98"/>
      <c r="H1327" s="104"/>
      <c r="I1327" s="145"/>
      <c r="J1327" s="98"/>
      <c r="K1327" s="98"/>
      <c r="L1327" s="145"/>
      <c r="M1327" s="145"/>
      <c r="N1327" s="145"/>
      <c r="O1327" s="122"/>
      <c r="P1327" s="104"/>
      <c r="Q1327" s="150"/>
      <c r="R1327" s="141"/>
      <c r="S1327" s="104"/>
      <c r="T1327" s="141"/>
      <c r="U1327" s="141"/>
      <c r="V1327" s="104"/>
      <c r="W1327" s="141"/>
      <c r="X1327" s="141"/>
      <c r="Y1327" s="104"/>
      <c r="Z1327" s="141"/>
      <c r="AA1327" s="141"/>
      <c r="AB1327" s="104"/>
      <c r="AC1327" s="141"/>
      <c r="AD1327" s="141"/>
      <c r="AE1327" s="102"/>
      <c r="AF1327" s="141"/>
      <c r="AG1327" s="141"/>
      <c r="AH1327" s="104"/>
      <c r="AI1327" s="141"/>
      <c r="AJ1327" s="141"/>
      <c r="AK1327" s="145"/>
      <c r="AL1327" s="140"/>
      <c r="AM1327" s="140"/>
      <c r="BH1327" s="165"/>
      <c r="BI1327" s="143"/>
      <c r="BJ1327" s="139"/>
      <c r="BK1327" s="143"/>
      <c r="BL1327" s="122"/>
      <c r="BM1327" s="141"/>
      <c r="BN1327" s="156"/>
      <c r="BO1327" s="139"/>
      <c r="BP1327" s="141"/>
      <c r="BQ1327" s="136"/>
      <c r="BR1327" s="145"/>
      <c r="BS1327" s="98"/>
      <c r="BT1327" s="98"/>
      <c r="BU1327" s="98"/>
      <c r="BV1327" s="145"/>
      <c r="BW1327" s="145"/>
      <c r="BX1327" s="145"/>
      <c r="BY1327" s="98"/>
      <c r="BZ1327" s="104"/>
      <c r="CA1327" s="122"/>
      <c r="CB1327" s="141"/>
      <c r="CC1327" s="152"/>
      <c r="CD1327" s="122"/>
      <c r="CE1327" s="141"/>
      <c r="CF1327" s="152"/>
      <c r="CP1327" s="141"/>
      <c r="CS1327" s="147"/>
      <c r="CT1327" s="99"/>
      <c r="CU1327" s="139"/>
      <c r="CV1327" s="139"/>
      <c r="CW1327" s="122"/>
      <c r="CX1327" s="152"/>
      <c r="CY1327" s="143"/>
      <c r="CZ1327" s="143"/>
      <c r="DA1327" s="151"/>
      <c r="DB1327" s="164"/>
      <c r="DC1327" s="151"/>
      <c r="DZ1327" s="211"/>
      <c r="EA1327" s="139"/>
    </row>
    <row r="1328" spans="1:132" x14ac:dyDescent="0.3">
      <c r="A1328" s="135"/>
      <c r="B1328" s="145"/>
      <c r="C1328" s="181"/>
      <c r="D1328" s="145"/>
      <c r="E1328" s="145"/>
      <c r="F1328" s="145"/>
      <c r="G1328" s="98"/>
      <c r="H1328" s="104"/>
      <c r="I1328" s="145"/>
      <c r="J1328" s="98"/>
      <c r="K1328" s="98"/>
      <c r="L1328" s="145"/>
      <c r="M1328" s="145"/>
      <c r="N1328" s="145"/>
      <c r="O1328" s="122"/>
      <c r="P1328" s="104"/>
      <c r="Q1328" s="150"/>
      <c r="R1328" s="141"/>
      <c r="S1328" s="104"/>
      <c r="T1328" s="141"/>
      <c r="U1328" s="141"/>
      <c r="V1328" s="104"/>
      <c r="W1328" s="141"/>
      <c r="X1328" s="141"/>
      <c r="Y1328" s="104"/>
      <c r="Z1328" s="141"/>
      <c r="AA1328" s="141"/>
      <c r="AB1328" s="104"/>
      <c r="AC1328" s="141"/>
      <c r="AD1328" s="141"/>
      <c r="AE1328" s="102"/>
      <c r="AF1328" s="141"/>
      <c r="AG1328" s="141"/>
      <c r="AH1328" s="104"/>
      <c r="AI1328" s="141"/>
      <c r="AJ1328" s="141"/>
      <c r="AK1328" s="145"/>
      <c r="AL1328" s="122"/>
      <c r="AM1328" s="122"/>
      <c r="BH1328" s="178"/>
      <c r="BI1328" s="143"/>
      <c r="BJ1328" s="139"/>
      <c r="BK1328" s="143"/>
      <c r="BL1328" s="122"/>
      <c r="BM1328" s="141"/>
      <c r="BN1328" s="156"/>
      <c r="BO1328" s="139"/>
      <c r="BP1328" s="141"/>
      <c r="BQ1328" s="136"/>
      <c r="BR1328" s="145"/>
      <c r="BS1328" s="98"/>
      <c r="BT1328" s="98"/>
      <c r="BU1328" s="98"/>
      <c r="BV1328" s="145"/>
      <c r="BW1328" s="145"/>
      <c r="BX1328" s="145"/>
      <c r="BY1328" s="98"/>
      <c r="BZ1328" s="104"/>
      <c r="CA1328" s="122"/>
      <c r="CB1328" s="141"/>
      <c r="CC1328" s="152"/>
      <c r="CD1328" s="122"/>
      <c r="CE1328" s="141"/>
      <c r="CF1328" s="152"/>
      <c r="CP1328" s="141"/>
      <c r="CS1328" s="147"/>
      <c r="CT1328" s="149"/>
      <c r="CU1328" s="139"/>
      <c r="CV1328" s="139"/>
      <c r="CW1328" s="122"/>
      <c r="CX1328" s="152"/>
      <c r="CY1328" s="143"/>
      <c r="CZ1328" s="143"/>
      <c r="DA1328" s="151"/>
      <c r="DB1328" s="164"/>
      <c r="DC1328" s="151"/>
      <c r="DZ1328" s="211"/>
      <c r="EA1328" s="139"/>
    </row>
    <row r="1329" spans="1:131" x14ac:dyDescent="0.3">
      <c r="A1329" s="145"/>
      <c r="B1329" s="145"/>
      <c r="C1329" s="181"/>
      <c r="D1329" s="145"/>
      <c r="E1329" s="145"/>
      <c r="F1329" s="145"/>
      <c r="G1329" s="98"/>
      <c r="H1329" s="104"/>
      <c r="I1329" s="145"/>
      <c r="J1329" s="98"/>
      <c r="K1329" s="98"/>
      <c r="L1329" s="145"/>
      <c r="M1329" s="145"/>
      <c r="N1329" s="145"/>
      <c r="O1329" s="122"/>
      <c r="P1329" s="104"/>
      <c r="Q1329" s="150"/>
      <c r="R1329" s="141"/>
      <c r="S1329" s="104"/>
      <c r="T1329" s="141"/>
      <c r="U1329" s="141"/>
      <c r="V1329" s="104"/>
      <c r="W1329" s="141"/>
      <c r="X1329" s="141"/>
      <c r="Y1329" s="104"/>
      <c r="Z1329" s="141"/>
      <c r="AA1329" s="141"/>
      <c r="AB1329" s="104"/>
      <c r="AC1329" s="141"/>
      <c r="AD1329" s="141"/>
      <c r="AE1329" s="102"/>
      <c r="AF1329" s="141"/>
      <c r="AG1329" s="141"/>
      <c r="AH1329" s="151"/>
      <c r="AI1329" s="142"/>
      <c r="AJ1329" s="142"/>
      <c r="BI1329" s="157"/>
      <c r="BJ1329" s="158"/>
      <c r="BK1329" s="157"/>
      <c r="BL1329" s="122"/>
      <c r="BM1329" s="141"/>
      <c r="BN1329" s="156"/>
      <c r="BO1329" s="139"/>
      <c r="BP1329" s="141"/>
      <c r="BQ1329" s="153"/>
      <c r="CK1329" s="205"/>
      <c r="CL1329" s="125"/>
      <c r="CM1329" s="205"/>
      <c r="CN1329" s="125"/>
      <c r="CO1329" s="125"/>
      <c r="CP1329" s="125"/>
      <c r="CS1329" s="175"/>
      <c r="CT1329" s="148"/>
      <c r="CU1329" s="139"/>
      <c r="CV1329" s="139"/>
      <c r="CY1329" s="143"/>
      <c r="CZ1329" s="143"/>
      <c r="DA1329" s="151"/>
      <c r="DB1329" s="164"/>
      <c r="DC1329" s="151"/>
      <c r="DZ1329" s="211"/>
      <c r="EA1329" s="160"/>
    </row>
    <row r="1330" spans="1:131" x14ac:dyDescent="0.3">
      <c r="A1330" s="230"/>
      <c r="B1330" s="145"/>
      <c r="C1330" s="183"/>
      <c r="D1330" s="145"/>
      <c r="E1330" s="145"/>
      <c r="F1330" s="107"/>
      <c r="G1330" s="98"/>
      <c r="H1330" s="104"/>
      <c r="I1330" s="145"/>
      <c r="J1330" s="98"/>
      <c r="K1330" s="98"/>
      <c r="L1330" s="145"/>
      <c r="M1330" s="145"/>
      <c r="N1330" s="145"/>
      <c r="O1330" s="122"/>
      <c r="P1330" s="104"/>
      <c r="Q1330" s="150"/>
      <c r="R1330" s="141"/>
      <c r="S1330" s="104"/>
      <c r="T1330" s="141"/>
      <c r="U1330" s="141"/>
      <c r="V1330" s="104"/>
      <c r="W1330" s="141"/>
      <c r="X1330" s="141"/>
      <c r="Y1330" s="104"/>
      <c r="Z1330" s="141"/>
      <c r="AA1330" s="141"/>
      <c r="AB1330" s="104"/>
      <c r="AC1330" s="141"/>
      <c r="AD1330" s="141"/>
      <c r="AE1330" s="102"/>
      <c r="AF1330" s="141"/>
      <c r="AG1330" s="141"/>
      <c r="AH1330" s="104"/>
      <c r="AI1330" s="141"/>
      <c r="AJ1330" s="141"/>
      <c r="AK1330" s="145"/>
      <c r="AL1330" s="122"/>
      <c r="AM1330" s="122"/>
      <c r="BH1330" s="178"/>
      <c r="BI1330" s="143"/>
      <c r="BJ1330" s="139"/>
      <c r="BK1330" s="143"/>
      <c r="BL1330" s="122"/>
      <c r="BM1330" s="141"/>
      <c r="BN1330" s="156"/>
      <c r="BO1330" s="139"/>
      <c r="BP1330" s="141"/>
      <c r="BQ1330" s="136"/>
      <c r="BR1330" s="145"/>
      <c r="BS1330" s="98"/>
      <c r="BT1330" s="98"/>
      <c r="BU1330" s="98"/>
      <c r="BV1330" s="145"/>
      <c r="BW1330" s="145"/>
      <c r="BX1330" s="145"/>
      <c r="BY1330" s="98"/>
      <c r="BZ1330" s="104"/>
      <c r="CA1330" s="122"/>
      <c r="CB1330" s="141"/>
      <c r="CC1330" s="152"/>
      <c r="CD1330" s="122"/>
      <c r="CE1330" s="141"/>
      <c r="CF1330" s="152"/>
      <c r="CP1330" s="141"/>
      <c r="CS1330" s="147"/>
      <c r="CT1330" s="149"/>
      <c r="CU1330" s="139"/>
      <c r="CV1330" s="139"/>
      <c r="CW1330" s="122"/>
      <c r="CX1330" s="152"/>
      <c r="CY1330" s="143"/>
      <c r="CZ1330" s="143"/>
      <c r="DA1330" s="151"/>
      <c r="DB1330" s="164"/>
      <c r="DC1330" s="151"/>
      <c r="DZ1330" s="211"/>
      <c r="EA1330" s="160"/>
    </row>
    <row r="1331" spans="1:131" x14ac:dyDescent="0.3">
      <c r="A1331" s="230"/>
      <c r="B1331" s="145"/>
      <c r="C1331" s="183"/>
      <c r="D1331" s="107"/>
      <c r="E1331" s="145"/>
      <c r="F1331" s="145"/>
      <c r="G1331" s="98"/>
      <c r="H1331" s="104"/>
      <c r="I1331" s="145"/>
      <c r="J1331" s="98"/>
      <c r="K1331" s="98"/>
      <c r="L1331" s="145"/>
      <c r="M1331" s="145"/>
      <c r="N1331" s="145"/>
      <c r="O1331" s="122"/>
      <c r="P1331" s="104"/>
      <c r="Q1331" s="150"/>
      <c r="R1331" s="141"/>
      <c r="S1331" s="104"/>
      <c r="T1331" s="141"/>
      <c r="U1331" s="141"/>
      <c r="V1331" s="104"/>
      <c r="W1331" s="141"/>
      <c r="X1331" s="141"/>
      <c r="Y1331" s="104"/>
      <c r="Z1331" s="141"/>
      <c r="AA1331" s="141"/>
      <c r="AB1331" s="104"/>
      <c r="AC1331" s="141"/>
      <c r="AD1331" s="141"/>
      <c r="AE1331" s="102"/>
      <c r="AF1331" s="141"/>
      <c r="AG1331" s="141"/>
      <c r="AH1331" s="104"/>
      <c r="AI1331" s="141"/>
      <c r="AJ1331" s="141"/>
      <c r="AK1331" s="145"/>
      <c r="AL1331" s="139"/>
      <c r="AM1331" s="139"/>
      <c r="BH1331" s="178"/>
      <c r="BI1331" s="143"/>
      <c r="BJ1331" s="139"/>
      <c r="BK1331" s="143"/>
      <c r="BL1331" s="122"/>
      <c r="BM1331" s="141"/>
      <c r="BN1331" s="156"/>
      <c r="BO1331" s="139"/>
      <c r="BP1331" s="141"/>
      <c r="BQ1331" s="136"/>
      <c r="BR1331" s="145"/>
      <c r="BS1331" s="98"/>
      <c r="BT1331" s="98"/>
      <c r="BU1331" s="98"/>
      <c r="BV1331" s="145"/>
      <c r="BW1331" s="145"/>
      <c r="BX1331" s="145"/>
      <c r="BY1331" s="98"/>
      <c r="BZ1331" s="104"/>
      <c r="CA1331" s="122"/>
      <c r="CB1331" s="141"/>
      <c r="CC1331" s="152"/>
      <c r="CD1331" s="122"/>
      <c r="CE1331" s="141"/>
      <c r="CF1331" s="152"/>
      <c r="CP1331" s="141"/>
      <c r="CS1331" s="147"/>
      <c r="CT1331" s="149"/>
      <c r="CU1331" s="139"/>
      <c r="CV1331" s="139"/>
      <c r="CW1331" s="122"/>
      <c r="CX1331" s="152"/>
      <c r="CY1331" s="143"/>
      <c r="CZ1331" s="143"/>
      <c r="DA1331" s="151"/>
      <c r="DB1331" s="164"/>
      <c r="DC1331" s="151"/>
      <c r="DZ1331" s="211"/>
      <c r="EA1331" s="139"/>
    </row>
    <row r="1332" spans="1:131" x14ac:dyDescent="0.3">
      <c r="A1332" s="232"/>
      <c r="B1332" s="145"/>
      <c r="C1332" s="183"/>
      <c r="D1332" s="107"/>
      <c r="E1332" s="145"/>
      <c r="F1332" s="145"/>
      <c r="G1332" s="98"/>
      <c r="H1332" s="104"/>
      <c r="I1332" s="145"/>
      <c r="J1332" s="98"/>
      <c r="K1332" s="98"/>
      <c r="L1332" s="145"/>
      <c r="M1332" s="145"/>
      <c r="N1332" s="145"/>
      <c r="O1332" s="122"/>
      <c r="P1332" s="104"/>
      <c r="Q1332" s="150"/>
      <c r="R1332" s="141"/>
      <c r="S1332" s="104"/>
      <c r="T1332" s="141"/>
      <c r="U1332" s="141"/>
      <c r="V1332" s="104"/>
      <c r="W1332" s="141"/>
      <c r="X1332" s="141"/>
      <c r="Y1332" s="104"/>
      <c r="Z1332" s="141"/>
      <c r="AA1332" s="141"/>
      <c r="AB1332" s="104"/>
      <c r="AC1332" s="141"/>
      <c r="AD1332" s="141"/>
      <c r="AE1332" s="102"/>
      <c r="AF1332" s="141"/>
      <c r="AG1332" s="141"/>
      <c r="AH1332" s="104"/>
      <c r="AI1332" s="141"/>
      <c r="AJ1332" s="141"/>
      <c r="AK1332" s="104"/>
      <c r="AL1332" s="141"/>
      <c r="AM1332" s="141"/>
      <c r="BH1332" s="165"/>
      <c r="BI1332" s="138"/>
      <c r="BJ1332" s="138"/>
      <c r="BK1332" s="138"/>
      <c r="BL1332" s="122"/>
      <c r="BM1332" s="141"/>
      <c r="BN1332" s="156"/>
      <c r="BO1332" s="139"/>
      <c r="BP1332" s="141"/>
      <c r="BQ1332" s="136"/>
      <c r="BR1332" s="145"/>
      <c r="BS1332" s="98"/>
      <c r="BT1332" s="98"/>
      <c r="BU1332" s="98"/>
      <c r="BV1332" s="145"/>
      <c r="BW1332" s="145"/>
      <c r="BX1332" s="145"/>
      <c r="BY1332" s="98"/>
      <c r="BZ1332" s="104"/>
      <c r="CA1332" s="122"/>
      <c r="CB1332" s="141"/>
      <c r="CC1332" s="152"/>
      <c r="CD1332" s="122"/>
      <c r="CE1332" s="141"/>
      <c r="CF1332" s="152"/>
      <c r="CP1332" s="141"/>
      <c r="CS1332" s="147"/>
      <c r="CT1332" s="100"/>
      <c r="CU1332" s="139"/>
      <c r="CV1332" s="139"/>
      <c r="CW1332" s="122"/>
      <c r="CX1332" s="152"/>
      <c r="CY1332" s="143"/>
      <c r="CZ1332" s="143"/>
      <c r="DA1332" s="151"/>
      <c r="DB1332" s="164"/>
      <c r="DC1332" s="151"/>
      <c r="DZ1332" s="140"/>
      <c r="EA1332" s="139"/>
    </row>
    <row r="1333" spans="1:131" x14ac:dyDescent="0.3">
      <c r="A1333" s="232"/>
      <c r="B1333" s="145"/>
      <c r="C1333" s="183"/>
      <c r="D1333" s="107"/>
      <c r="E1333" s="145"/>
      <c r="F1333" s="145"/>
      <c r="G1333" s="98"/>
      <c r="H1333" s="104"/>
      <c r="I1333" s="145"/>
      <c r="J1333" s="98"/>
      <c r="K1333" s="98"/>
      <c r="L1333" s="145"/>
      <c r="M1333" s="145"/>
      <c r="N1333" s="145"/>
      <c r="O1333" s="122"/>
      <c r="P1333" s="104"/>
      <c r="Q1333" s="150"/>
      <c r="R1333" s="141"/>
      <c r="S1333" s="104"/>
      <c r="T1333" s="141"/>
      <c r="U1333" s="141"/>
      <c r="V1333" s="104"/>
      <c r="W1333" s="141"/>
      <c r="X1333" s="141"/>
      <c r="Y1333" s="104"/>
      <c r="Z1333" s="141"/>
      <c r="AA1333" s="141"/>
      <c r="AB1333" s="104"/>
      <c r="AC1333" s="141"/>
      <c r="AD1333" s="141"/>
      <c r="AE1333" s="102"/>
      <c r="AF1333" s="141"/>
      <c r="AG1333" s="141"/>
      <c r="AH1333" s="104"/>
      <c r="AI1333" s="141"/>
      <c r="AJ1333" s="141"/>
      <c r="AK1333" s="104"/>
      <c r="AL1333" s="141"/>
      <c r="AM1333" s="141"/>
      <c r="BH1333" s="165"/>
      <c r="BI1333" s="138"/>
      <c r="BJ1333" s="138"/>
      <c r="BK1333" s="138"/>
      <c r="BL1333" s="122"/>
      <c r="BM1333" s="141"/>
      <c r="BN1333" s="156"/>
      <c r="BO1333" s="139"/>
      <c r="BP1333" s="141"/>
      <c r="BQ1333" s="136"/>
      <c r="BR1333" s="145"/>
      <c r="BS1333" s="98"/>
      <c r="BT1333" s="98"/>
      <c r="BU1333" s="98"/>
      <c r="BV1333" s="145"/>
      <c r="BW1333" s="145"/>
      <c r="BX1333" s="145"/>
      <c r="BY1333" s="98"/>
      <c r="BZ1333" s="104"/>
      <c r="CA1333" s="122"/>
      <c r="CB1333" s="141"/>
      <c r="CC1333" s="152"/>
      <c r="CD1333" s="122"/>
      <c r="CE1333" s="141"/>
      <c r="CF1333" s="152"/>
      <c r="CP1333" s="141"/>
      <c r="CS1333" s="147"/>
      <c r="CT1333" s="149"/>
      <c r="CU1333" s="139"/>
      <c r="CV1333" s="139"/>
      <c r="CW1333" s="122"/>
      <c r="CX1333" s="152"/>
      <c r="CY1333" s="143"/>
      <c r="CZ1333" s="143"/>
      <c r="DA1333" s="151"/>
      <c r="DB1333" s="164"/>
      <c r="DC1333" s="151"/>
      <c r="DZ1333" s="140"/>
      <c r="EA1333" s="122"/>
    </row>
    <row r="1334" spans="1:131" x14ac:dyDescent="0.3">
      <c r="A1334" s="232"/>
      <c r="B1334" s="145"/>
      <c r="C1334" s="181"/>
      <c r="D1334" s="145"/>
      <c r="E1334" s="145"/>
      <c r="F1334" s="145"/>
      <c r="G1334" s="98"/>
      <c r="H1334" s="104"/>
      <c r="I1334" s="145"/>
      <c r="J1334" s="98"/>
      <c r="K1334" s="98"/>
      <c r="L1334" s="145"/>
      <c r="M1334" s="145"/>
      <c r="N1334" s="145"/>
      <c r="O1334" s="122"/>
      <c r="P1334" s="104"/>
      <c r="Q1334" s="150"/>
      <c r="R1334" s="141"/>
      <c r="S1334" s="104"/>
      <c r="T1334" s="141"/>
      <c r="U1334" s="141"/>
      <c r="V1334" s="104"/>
      <c r="W1334" s="141"/>
      <c r="X1334" s="141"/>
      <c r="Y1334" s="104"/>
      <c r="Z1334" s="141"/>
      <c r="AA1334" s="141"/>
      <c r="AB1334" s="104"/>
      <c r="AC1334" s="141"/>
      <c r="AD1334" s="141"/>
      <c r="AE1334" s="102"/>
      <c r="AF1334" s="141"/>
      <c r="AG1334" s="141"/>
      <c r="AH1334" s="104"/>
      <c r="AI1334" s="141"/>
      <c r="AJ1334" s="141"/>
      <c r="AK1334" s="145"/>
      <c r="AL1334" s="144"/>
      <c r="AM1334" s="144"/>
      <c r="BH1334" s="210"/>
      <c r="BI1334" s="139"/>
      <c r="BJ1334" s="139"/>
      <c r="BK1334" s="146"/>
      <c r="BL1334" s="122"/>
      <c r="BM1334" s="141"/>
      <c r="BN1334" s="156"/>
      <c r="BO1334" s="139"/>
      <c r="BP1334" s="141"/>
      <c r="BQ1334" s="136"/>
      <c r="BR1334" s="145"/>
      <c r="BS1334" s="98"/>
      <c r="BT1334" s="98"/>
      <c r="BU1334" s="98"/>
      <c r="BV1334" s="107"/>
      <c r="BW1334" s="145"/>
      <c r="BX1334" s="145"/>
      <c r="BY1334" s="98"/>
      <c r="BZ1334" s="104"/>
      <c r="CA1334" s="122"/>
      <c r="CB1334" s="141"/>
      <c r="CC1334" s="152"/>
      <c r="CD1334" s="122"/>
      <c r="CE1334" s="141"/>
      <c r="CF1334" s="152"/>
      <c r="CP1334" s="141"/>
      <c r="CS1334" s="147"/>
      <c r="CT1334" s="148"/>
      <c r="CU1334" s="139"/>
      <c r="CV1334" s="139"/>
      <c r="CW1334" s="122"/>
      <c r="CX1334" s="152"/>
      <c r="CY1334" s="143"/>
      <c r="CZ1334" s="143"/>
      <c r="DA1334" s="151"/>
      <c r="DB1334" s="164"/>
      <c r="DC1334" s="151"/>
      <c r="DZ1334" s="140"/>
      <c r="EA1334" s="160"/>
    </row>
    <row r="1335" spans="1:131" x14ac:dyDescent="0.3">
      <c r="A1335" s="232"/>
      <c r="B1335" s="145"/>
      <c r="C1335" s="181"/>
      <c r="D1335" s="145"/>
      <c r="E1335" s="145"/>
      <c r="F1335" s="145"/>
      <c r="G1335" s="98"/>
      <c r="H1335" s="104"/>
      <c r="I1335" s="145"/>
      <c r="J1335" s="98"/>
      <c r="K1335" s="98"/>
      <c r="L1335" s="145"/>
      <c r="M1335" s="145"/>
      <c r="N1335" s="145"/>
      <c r="O1335" s="122"/>
      <c r="P1335" s="104"/>
      <c r="Q1335" s="150"/>
      <c r="R1335" s="141"/>
      <c r="S1335" s="104"/>
      <c r="T1335" s="141"/>
      <c r="U1335" s="141"/>
      <c r="V1335" s="104"/>
      <c r="W1335" s="141"/>
      <c r="X1335" s="141"/>
      <c r="Y1335" s="104"/>
      <c r="Z1335" s="141"/>
      <c r="AA1335" s="141"/>
      <c r="AB1335" s="104"/>
      <c r="AC1335" s="141"/>
      <c r="AD1335" s="141"/>
      <c r="AE1335" s="102"/>
      <c r="AF1335" s="141"/>
      <c r="AG1335" s="141"/>
      <c r="AH1335" s="104"/>
      <c r="AI1335" s="141"/>
      <c r="AJ1335" s="141"/>
      <c r="AK1335" s="145"/>
      <c r="AL1335" s="122"/>
      <c r="AM1335" s="122"/>
      <c r="BH1335" s="178"/>
      <c r="BI1335" s="146"/>
      <c r="BJ1335" s="139"/>
      <c r="BK1335" s="146"/>
      <c r="BL1335" s="122"/>
      <c r="BM1335" s="141"/>
      <c r="BN1335" s="156"/>
      <c r="BO1335" s="139"/>
      <c r="BP1335" s="141"/>
      <c r="BQ1335" s="136"/>
      <c r="BR1335" s="145"/>
      <c r="BS1335" s="98"/>
      <c r="BT1335" s="98"/>
      <c r="BU1335" s="98"/>
      <c r="BV1335" s="107"/>
      <c r="BW1335" s="145"/>
      <c r="BX1335" s="145"/>
      <c r="BY1335" s="98"/>
      <c r="BZ1335" s="104"/>
      <c r="CA1335" s="122"/>
      <c r="CB1335" s="141"/>
      <c r="CC1335" s="152"/>
      <c r="CD1335" s="122"/>
      <c r="CE1335" s="141"/>
      <c r="CF1335" s="152"/>
      <c r="CP1335" s="141"/>
      <c r="CS1335" s="147"/>
      <c r="CT1335" s="149"/>
      <c r="CU1335" s="139"/>
      <c r="CV1335" s="139"/>
      <c r="CW1335" s="122"/>
      <c r="CX1335" s="152"/>
      <c r="CY1335" s="143"/>
      <c r="CZ1335" s="143"/>
      <c r="DA1335" s="151"/>
      <c r="DB1335" s="164"/>
      <c r="DC1335" s="151"/>
      <c r="DZ1335" s="140"/>
      <c r="EA1335" s="139"/>
    </row>
    <row r="1336" spans="1:131" x14ac:dyDescent="0.3">
      <c r="A1336" s="232"/>
      <c r="B1336" s="145"/>
      <c r="C1336" s="183"/>
      <c r="D1336" s="145"/>
      <c r="E1336" s="145"/>
      <c r="F1336" s="145"/>
      <c r="G1336" s="98"/>
      <c r="H1336" s="104"/>
      <c r="I1336" s="145"/>
      <c r="J1336" s="98"/>
      <c r="K1336" s="98"/>
      <c r="L1336" s="145"/>
      <c r="M1336" s="145"/>
      <c r="N1336" s="145"/>
      <c r="O1336" s="122"/>
      <c r="P1336" s="104"/>
      <c r="Q1336" s="150"/>
      <c r="R1336" s="141"/>
      <c r="S1336" s="104"/>
      <c r="T1336" s="141"/>
      <c r="U1336" s="141"/>
      <c r="V1336" s="104"/>
      <c r="W1336" s="141"/>
      <c r="X1336" s="141"/>
      <c r="Y1336" s="104"/>
      <c r="Z1336" s="141"/>
      <c r="AA1336" s="141"/>
      <c r="AB1336" s="104"/>
      <c r="AC1336" s="141"/>
      <c r="AD1336" s="141"/>
      <c r="AE1336" s="102"/>
      <c r="AF1336" s="141"/>
      <c r="AG1336" s="141"/>
      <c r="AH1336" s="104"/>
      <c r="AI1336" s="141"/>
      <c r="AJ1336" s="141"/>
      <c r="AK1336" s="145"/>
      <c r="AL1336" s="140"/>
      <c r="AM1336" s="140"/>
      <c r="BH1336" s="165"/>
      <c r="BI1336" s="146"/>
      <c r="BJ1336" s="139"/>
      <c r="BK1336" s="146"/>
      <c r="BL1336" s="122"/>
      <c r="BM1336" s="141"/>
      <c r="BN1336" s="156"/>
      <c r="BO1336" s="139"/>
      <c r="BP1336" s="141"/>
      <c r="BQ1336" s="136"/>
      <c r="BR1336" s="145"/>
      <c r="BS1336" s="98"/>
      <c r="BT1336" s="98"/>
      <c r="BU1336" s="98"/>
      <c r="BV1336" s="107"/>
      <c r="BW1336" s="145"/>
      <c r="BX1336" s="145"/>
      <c r="BY1336" s="98"/>
      <c r="BZ1336" s="104"/>
      <c r="CA1336" s="122"/>
      <c r="CB1336" s="141"/>
      <c r="CC1336" s="152"/>
      <c r="CD1336" s="122"/>
      <c r="CE1336" s="141"/>
      <c r="CF1336" s="152"/>
      <c r="CP1336" s="141"/>
      <c r="CS1336" s="147"/>
      <c r="CT1336" s="149"/>
      <c r="CU1336" s="139"/>
      <c r="CV1336" s="139"/>
      <c r="CW1336" s="122"/>
      <c r="CX1336" s="152"/>
      <c r="CY1336" s="143"/>
      <c r="CZ1336" s="143"/>
      <c r="DA1336" s="151"/>
      <c r="DB1336" s="164"/>
      <c r="DC1336" s="151"/>
      <c r="DZ1336" s="140"/>
      <c r="EA1336" s="160"/>
    </row>
    <row r="1337" spans="1:131" x14ac:dyDescent="0.3">
      <c r="A1337" s="232"/>
      <c r="B1337" s="145"/>
      <c r="C1337" s="181"/>
      <c r="D1337" s="145"/>
      <c r="E1337" s="145"/>
      <c r="F1337" s="145"/>
      <c r="G1337" s="98"/>
      <c r="H1337" s="104"/>
      <c r="I1337" s="145"/>
      <c r="J1337" s="98"/>
      <c r="K1337" s="98"/>
      <c r="L1337" s="145"/>
      <c r="M1337" s="145"/>
      <c r="N1337" s="145"/>
      <c r="O1337" s="122"/>
      <c r="P1337" s="104"/>
      <c r="Q1337" s="150"/>
      <c r="R1337" s="141"/>
      <c r="S1337" s="104"/>
      <c r="T1337" s="141"/>
      <c r="U1337" s="141"/>
      <c r="V1337" s="104"/>
      <c r="W1337" s="141"/>
      <c r="X1337" s="141"/>
      <c r="Y1337" s="104"/>
      <c r="Z1337" s="141"/>
      <c r="AA1337" s="141"/>
      <c r="AB1337" s="104"/>
      <c r="AC1337" s="141"/>
      <c r="AD1337" s="154"/>
      <c r="AE1337" s="104"/>
      <c r="AF1337" s="154"/>
      <c r="AG1337" s="154"/>
      <c r="AH1337" s="104"/>
      <c r="AI1337" s="141"/>
      <c r="AJ1337" s="154"/>
      <c r="AK1337" s="104"/>
      <c r="AL1337" s="154"/>
      <c r="AM1337" s="154"/>
      <c r="BH1337" s="160"/>
      <c r="BI1337" s="143"/>
      <c r="BJ1337" s="139"/>
      <c r="BK1337" s="143"/>
      <c r="BL1337" s="122"/>
      <c r="BM1337" s="141"/>
      <c r="BN1337" s="156"/>
      <c r="BO1337" s="139"/>
      <c r="BP1337" s="141"/>
      <c r="BQ1337" s="136"/>
      <c r="BR1337" s="145"/>
      <c r="BS1337" s="98"/>
      <c r="BT1337" s="98"/>
      <c r="BU1337" s="98"/>
      <c r="BV1337" s="145"/>
      <c r="BW1337" s="145"/>
      <c r="BX1337" s="145"/>
      <c r="BY1337" s="98"/>
      <c r="BZ1337" s="104"/>
      <c r="CA1337" s="122"/>
      <c r="CB1337" s="141"/>
      <c r="CC1337" s="152"/>
      <c r="CD1337" s="122"/>
      <c r="CE1337" s="141"/>
      <c r="CF1337" s="152"/>
      <c r="CP1337" s="141"/>
      <c r="CS1337" s="147"/>
      <c r="CT1337" s="99"/>
      <c r="CU1337" s="139"/>
      <c r="CV1337" s="139"/>
      <c r="CW1337" s="122"/>
      <c r="CX1337" s="152"/>
      <c r="CY1337" s="143"/>
      <c r="CZ1337" s="143"/>
      <c r="DA1337" s="151"/>
      <c r="DB1337" s="164"/>
      <c r="DC1337" s="151"/>
      <c r="DZ1337" s="211"/>
      <c r="EA1337" s="139"/>
    </row>
    <row r="1338" spans="1:131" x14ac:dyDescent="0.3">
      <c r="A1338" s="232"/>
      <c r="B1338" s="145"/>
      <c r="C1338" s="183"/>
      <c r="D1338" s="145"/>
      <c r="E1338" s="145"/>
      <c r="F1338" s="107"/>
      <c r="G1338" s="98"/>
      <c r="H1338" s="104"/>
      <c r="I1338" s="145"/>
      <c r="J1338" s="98"/>
      <c r="K1338" s="98"/>
      <c r="L1338" s="145"/>
      <c r="M1338" s="145"/>
      <c r="N1338" s="145"/>
      <c r="O1338" s="122"/>
      <c r="P1338" s="104"/>
      <c r="Q1338" s="150"/>
      <c r="R1338" s="141"/>
      <c r="S1338" s="104"/>
      <c r="T1338" s="141"/>
      <c r="U1338" s="141"/>
      <c r="V1338" s="104"/>
      <c r="W1338" s="141"/>
      <c r="X1338" s="141"/>
      <c r="Y1338" s="104"/>
      <c r="Z1338" s="141"/>
      <c r="AA1338" s="141"/>
      <c r="AB1338" s="102"/>
      <c r="AC1338" s="141"/>
      <c r="AD1338" s="141"/>
      <c r="AE1338" s="104"/>
      <c r="AF1338" s="141"/>
      <c r="AG1338" s="141"/>
      <c r="AH1338" s="145"/>
      <c r="AI1338" s="139"/>
      <c r="AJ1338" s="139"/>
      <c r="AK1338" s="145"/>
      <c r="AL1338" s="139"/>
      <c r="AM1338" s="139"/>
      <c r="BH1338" s="160"/>
      <c r="BI1338" s="143"/>
      <c r="BJ1338" s="139"/>
      <c r="BK1338" s="143"/>
      <c r="BL1338" s="122"/>
      <c r="BM1338" s="141"/>
      <c r="BN1338" s="156"/>
      <c r="BO1338" s="139"/>
      <c r="BP1338" s="141"/>
      <c r="BQ1338" s="136"/>
      <c r="BR1338" s="145"/>
      <c r="BS1338" s="98"/>
      <c r="BT1338" s="98"/>
      <c r="BU1338" s="98"/>
      <c r="BV1338" s="145"/>
      <c r="BW1338" s="145"/>
      <c r="BX1338" s="145"/>
      <c r="BY1338" s="98"/>
      <c r="BZ1338" s="104"/>
      <c r="CA1338" s="122"/>
      <c r="CB1338" s="141"/>
      <c r="CC1338" s="152"/>
      <c r="CD1338" s="122"/>
      <c r="CE1338" s="141"/>
      <c r="CF1338" s="152"/>
      <c r="CP1338" s="141"/>
      <c r="CS1338" s="147"/>
      <c r="CT1338" s="148"/>
      <c r="CU1338" s="139"/>
      <c r="CV1338" s="139"/>
      <c r="CW1338" s="122"/>
      <c r="CX1338" s="152"/>
      <c r="CY1338" s="143"/>
      <c r="CZ1338" s="143"/>
      <c r="DA1338" s="151"/>
      <c r="DB1338" s="164"/>
      <c r="DC1338" s="151"/>
      <c r="DZ1338" s="211"/>
      <c r="EA1338" s="139"/>
    </row>
    <row r="1339" spans="1:131" x14ac:dyDescent="0.3">
      <c r="A1339" s="232"/>
      <c r="B1339" s="145"/>
      <c r="C1339" s="181"/>
      <c r="D1339" s="145"/>
      <c r="E1339" s="145"/>
      <c r="F1339" s="145"/>
      <c r="G1339" s="98"/>
      <c r="H1339" s="104"/>
      <c r="I1339" s="145"/>
      <c r="J1339" s="98"/>
      <c r="K1339" s="98"/>
      <c r="L1339" s="145"/>
      <c r="M1339" s="145"/>
      <c r="N1339" s="145"/>
      <c r="O1339" s="122"/>
      <c r="P1339" s="104"/>
      <c r="Q1339" s="150"/>
      <c r="R1339" s="141"/>
      <c r="S1339" s="104"/>
      <c r="T1339" s="141"/>
      <c r="U1339" s="141"/>
      <c r="V1339" s="104"/>
      <c r="W1339" s="141"/>
      <c r="X1339" s="141"/>
      <c r="Y1339" s="104"/>
      <c r="Z1339" s="141"/>
      <c r="AA1339" s="141"/>
      <c r="AB1339" s="104"/>
      <c r="AC1339" s="141"/>
      <c r="AD1339" s="141"/>
      <c r="AE1339" s="145"/>
      <c r="AF1339" s="139"/>
      <c r="AG1339" s="139"/>
      <c r="AH1339" s="145"/>
      <c r="AI1339" s="139"/>
      <c r="AJ1339" s="139"/>
      <c r="AK1339" s="145"/>
      <c r="AL1339" s="139"/>
      <c r="AM1339" s="139"/>
      <c r="BH1339" s="160"/>
      <c r="BI1339" s="143"/>
      <c r="BJ1339" s="139"/>
      <c r="BK1339" s="143"/>
      <c r="BL1339" s="122"/>
      <c r="BM1339" s="141"/>
      <c r="BN1339" s="156"/>
      <c r="BO1339" s="139"/>
      <c r="BP1339" s="141"/>
      <c r="BQ1339" s="136"/>
      <c r="BR1339" s="145"/>
      <c r="BS1339" s="98"/>
      <c r="BT1339" s="98"/>
      <c r="BU1339" s="98"/>
      <c r="BV1339" s="145"/>
      <c r="BW1339" s="145"/>
      <c r="BX1339" s="145"/>
      <c r="BY1339" s="98"/>
      <c r="BZ1339" s="104"/>
      <c r="CA1339" s="122"/>
      <c r="CB1339" s="141"/>
      <c r="CC1339" s="152"/>
      <c r="CD1339" s="122"/>
      <c r="CE1339" s="141"/>
      <c r="CF1339" s="152"/>
      <c r="CP1339" s="141"/>
      <c r="CS1339" s="147"/>
      <c r="CT1339" s="149"/>
      <c r="CU1339" s="139"/>
      <c r="CV1339" s="139"/>
      <c r="CW1339" s="122"/>
      <c r="CX1339" s="152"/>
      <c r="CY1339" s="143"/>
      <c r="CZ1339" s="143"/>
      <c r="DA1339" s="151"/>
      <c r="DB1339" s="164"/>
      <c r="DC1339" s="151"/>
      <c r="DZ1339" s="211"/>
      <c r="EA1339" s="139"/>
    </row>
    <row r="1340" spans="1:131" x14ac:dyDescent="0.3">
      <c r="A1340" s="232"/>
      <c r="B1340" s="145"/>
      <c r="C1340" s="181"/>
      <c r="D1340" s="145"/>
      <c r="E1340" s="145"/>
      <c r="F1340" s="145"/>
      <c r="G1340" s="98"/>
      <c r="H1340" s="104"/>
      <c r="I1340" s="145"/>
      <c r="J1340" s="98"/>
      <c r="K1340" s="98"/>
      <c r="L1340" s="145"/>
      <c r="M1340" s="145"/>
      <c r="N1340" s="145"/>
      <c r="O1340" s="122"/>
      <c r="P1340" s="104"/>
      <c r="Q1340" s="150"/>
      <c r="R1340" s="141"/>
      <c r="S1340" s="104"/>
      <c r="T1340" s="141"/>
      <c r="U1340" s="141"/>
      <c r="V1340" s="104"/>
      <c r="W1340" s="141"/>
      <c r="X1340" s="141"/>
      <c r="Y1340" s="104"/>
      <c r="Z1340" s="141"/>
      <c r="AA1340" s="141"/>
      <c r="AB1340" s="104"/>
      <c r="AC1340" s="141"/>
      <c r="AD1340" s="141"/>
      <c r="AE1340" s="145"/>
      <c r="AF1340" s="122"/>
      <c r="AG1340" s="122"/>
      <c r="AH1340" s="145"/>
      <c r="AI1340" s="122"/>
      <c r="AJ1340" s="122"/>
      <c r="AK1340" s="145"/>
      <c r="AL1340" s="122"/>
      <c r="AM1340" s="122"/>
      <c r="BH1340" s="178"/>
      <c r="BI1340" s="143"/>
      <c r="BJ1340" s="139"/>
      <c r="BK1340" s="143"/>
      <c r="BL1340" s="122"/>
      <c r="BM1340" s="141"/>
      <c r="BN1340" s="156"/>
      <c r="BO1340" s="139"/>
      <c r="BP1340" s="141"/>
      <c r="BQ1340" s="136"/>
      <c r="BR1340" s="145"/>
      <c r="BS1340" s="98"/>
      <c r="BT1340" s="98"/>
      <c r="BU1340" s="98"/>
      <c r="BV1340" s="145"/>
      <c r="BW1340" s="145"/>
      <c r="BX1340" s="145"/>
      <c r="BY1340" s="98"/>
      <c r="BZ1340" s="104"/>
      <c r="CA1340" s="122"/>
      <c r="CB1340" s="141"/>
      <c r="CC1340" s="152"/>
      <c r="CD1340" s="122"/>
      <c r="CE1340" s="141"/>
      <c r="CF1340" s="152"/>
      <c r="CP1340" s="141"/>
      <c r="CS1340" s="147"/>
      <c r="CT1340" s="148"/>
      <c r="CU1340" s="139"/>
      <c r="CV1340" s="139"/>
      <c r="CW1340" s="122"/>
      <c r="CX1340" s="152"/>
      <c r="CY1340" s="143"/>
      <c r="CZ1340" s="143"/>
      <c r="DA1340" s="151"/>
      <c r="DB1340" s="164"/>
      <c r="DC1340" s="151"/>
      <c r="DZ1340" s="211"/>
      <c r="EA1340" s="139"/>
    </row>
    <row r="1341" spans="1:131" x14ac:dyDescent="0.3">
      <c r="A1341" s="232"/>
      <c r="B1341" s="145"/>
      <c r="C1341" s="181"/>
      <c r="D1341" s="145"/>
      <c r="E1341" s="145"/>
      <c r="F1341" s="145"/>
      <c r="G1341" s="98"/>
      <c r="H1341" s="104"/>
      <c r="I1341" s="145"/>
      <c r="J1341" s="98"/>
      <c r="K1341" s="98"/>
      <c r="L1341" s="145"/>
      <c r="M1341" s="145"/>
      <c r="N1341" s="145"/>
      <c r="O1341" s="122"/>
      <c r="P1341" s="104"/>
      <c r="Q1341" s="150"/>
      <c r="R1341" s="141"/>
      <c r="S1341" s="104"/>
      <c r="T1341" s="141"/>
      <c r="U1341" s="141"/>
      <c r="V1341" s="104"/>
      <c r="W1341" s="141"/>
      <c r="X1341" s="141"/>
      <c r="Y1341" s="104"/>
      <c r="Z1341" s="141"/>
      <c r="AA1341" s="141"/>
      <c r="AB1341" s="104"/>
      <c r="AC1341" s="141"/>
      <c r="AD1341" s="141"/>
      <c r="AE1341" s="145"/>
      <c r="AF1341" s="139"/>
      <c r="AG1341" s="139"/>
      <c r="AH1341" s="145"/>
      <c r="AI1341" s="139"/>
      <c r="AJ1341" s="139"/>
      <c r="AK1341" s="145"/>
      <c r="AL1341" s="139"/>
      <c r="AM1341" s="139"/>
      <c r="BH1341" s="160"/>
      <c r="BI1341" s="138"/>
      <c r="BJ1341" s="138"/>
      <c r="BK1341" s="138"/>
      <c r="BL1341" s="122"/>
      <c r="BM1341" s="141"/>
      <c r="BN1341" s="156"/>
      <c r="BO1341" s="139"/>
      <c r="BP1341" s="141"/>
      <c r="BQ1341" s="136"/>
      <c r="BR1341" s="145"/>
      <c r="BS1341" s="98"/>
      <c r="BT1341" s="98"/>
      <c r="BU1341" s="98"/>
      <c r="BV1341" s="145"/>
      <c r="BW1341" s="145"/>
      <c r="BX1341" s="145"/>
      <c r="BY1341" s="98"/>
      <c r="BZ1341" s="104"/>
      <c r="CA1341" s="122"/>
      <c r="CB1341" s="141"/>
      <c r="CC1341" s="152"/>
      <c r="CD1341" s="122"/>
      <c r="CE1341" s="141"/>
      <c r="CF1341" s="152"/>
      <c r="CP1341" s="141"/>
      <c r="CS1341" s="159"/>
      <c r="CT1341" s="148"/>
      <c r="CU1341" s="139"/>
      <c r="CV1341" s="139"/>
      <c r="CW1341" s="122"/>
      <c r="CX1341" s="122"/>
      <c r="CY1341" s="122"/>
      <c r="CZ1341" s="122"/>
      <c r="DA1341" s="151"/>
      <c r="DB1341" s="164"/>
      <c r="DC1341" s="151"/>
      <c r="DZ1341" s="140"/>
      <c r="EA1341" s="160"/>
    </row>
    <row r="1342" spans="1:131" x14ac:dyDescent="0.3">
      <c r="A1342" s="230"/>
      <c r="B1342" s="145"/>
      <c r="C1342" s="183"/>
      <c r="D1342" s="107"/>
      <c r="E1342" s="145"/>
      <c r="F1342" s="145"/>
      <c r="G1342" s="98"/>
      <c r="H1342" s="104"/>
      <c r="I1342" s="145"/>
      <c r="J1342" s="98"/>
      <c r="K1342" s="98"/>
      <c r="L1342" s="145"/>
      <c r="M1342" s="145"/>
      <c r="N1342" s="145"/>
      <c r="O1342" s="122"/>
      <c r="P1342" s="104"/>
      <c r="Q1342" s="150"/>
      <c r="R1342" s="141"/>
      <c r="S1342" s="104"/>
      <c r="T1342" s="141"/>
      <c r="U1342" s="141"/>
      <c r="V1342" s="104"/>
      <c r="W1342" s="141"/>
      <c r="X1342" s="141"/>
      <c r="Y1342" s="102"/>
      <c r="Z1342" s="141"/>
      <c r="AA1342" s="141"/>
      <c r="AB1342" s="104"/>
      <c r="AC1342" s="141"/>
      <c r="AD1342" s="141"/>
      <c r="AE1342" s="104"/>
      <c r="AF1342" s="141"/>
      <c r="AG1342" s="141"/>
      <c r="AH1342" s="104"/>
      <c r="AI1342" s="141"/>
      <c r="AJ1342" s="141"/>
      <c r="AK1342" s="104"/>
      <c r="AL1342" s="141"/>
      <c r="AM1342" s="141"/>
      <c r="BH1342" s="160"/>
      <c r="BI1342" s="143"/>
      <c r="BJ1342" s="139"/>
      <c r="BK1342" s="143"/>
      <c r="BL1342" s="122"/>
      <c r="BM1342" s="141"/>
      <c r="BN1342" s="156"/>
      <c r="BO1342" s="139"/>
      <c r="BP1342" s="141"/>
      <c r="BQ1342" s="136"/>
      <c r="BR1342" s="145"/>
      <c r="BS1342" s="98"/>
      <c r="BT1342" s="98"/>
      <c r="BU1342" s="98"/>
      <c r="BV1342" s="145"/>
      <c r="BW1342" s="145"/>
      <c r="BX1342" s="145"/>
      <c r="BY1342" s="98"/>
      <c r="BZ1342" s="104"/>
      <c r="CA1342" s="122"/>
      <c r="CB1342" s="141"/>
      <c r="CC1342" s="152"/>
      <c r="CD1342" s="122"/>
      <c r="CE1342" s="141"/>
      <c r="CF1342" s="152"/>
      <c r="CP1342" s="141"/>
      <c r="CS1342" s="147"/>
      <c r="CT1342" s="148"/>
      <c r="CU1342" s="139"/>
      <c r="CV1342" s="139"/>
      <c r="CW1342" s="122"/>
      <c r="CX1342" s="152"/>
      <c r="CY1342" s="217"/>
      <c r="CZ1342" s="217"/>
      <c r="DA1342" s="151"/>
      <c r="DB1342" s="164"/>
      <c r="DC1342" s="151"/>
      <c r="DZ1342" s="140"/>
      <c r="EA1342" s="139"/>
    </row>
    <row r="1343" spans="1:131" x14ac:dyDescent="0.3">
      <c r="A1343" s="233"/>
      <c r="B1343" s="145"/>
      <c r="C1343" s="181"/>
      <c r="D1343" s="145"/>
      <c r="E1343" s="145"/>
      <c r="F1343" s="145"/>
      <c r="G1343" s="98"/>
      <c r="H1343" s="104"/>
      <c r="I1343" s="145"/>
      <c r="J1343" s="98"/>
      <c r="K1343" s="98"/>
      <c r="L1343" s="145"/>
      <c r="M1343" s="145"/>
      <c r="N1343" s="145"/>
      <c r="O1343" s="122"/>
      <c r="P1343" s="104"/>
      <c r="Q1343" s="223"/>
      <c r="R1343" s="141"/>
      <c r="S1343" s="104"/>
      <c r="T1343" s="141"/>
      <c r="U1343" s="141"/>
      <c r="V1343" s="104"/>
      <c r="W1343" s="141"/>
      <c r="X1343" s="141"/>
      <c r="Y1343" s="102"/>
      <c r="Z1343" s="141"/>
      <c r="AA1343" s="141"/>
      <c r="AB1343" s="104"/>
      <c r="AC1343" s="141"/>
      <c r="AD1343" s="141"/>
      <c r="AE1343" s="104"/>
      <c r="AF1343" s="141"/>
      <c r="AG1343" s="141"/>
      <c r="AH1343" s="145"/>
      <c r="AI1343" s="140"/>
      <c r="AJ1343" s="140"/>
      <c r="AK1343" s="145"/>
      <c r="AL1343" s="140"/>
      <c r="AM1343" s="140"/>
      <c r="BH1343" s="165"/>
      <c r="BI1343" s="143"/>
      <c r="BJ1343" s="139"/>
      <c r="BK1343" s="143"/>
      <c r="BL1343" s="208"/>
      <c r="BM1343" s="224"/>
      <c r="BN1343" s="225"/>
      <c r="BO1343" s="158"/>
      <c r="BP1343" s="224"/>
      <c r="BQ1343" s="234"/>
      <c r="BR1343" s="192"/>
      <c r="BS1343" s="195"/>
      <c r="BT1343" s="195"/>
      <c r="BU1343" s="195"/>
      <c r="BV1343" s="192"/>
      <c r="BW1343" s="192"/>
      <c r="BX1343" s="192"/>
      <c r="BY1343" s="195"/>
      <c r="BZ1343" s="237"/>
      <c r="CA1343" s="122"/>
      <c r="CB1343" s="141"/>
      <c r="CC1343" s="152"/>
      <c r="CD1343" s="122"/>
      <c r="CE1343" s="141"/>
      <c r="CF1343" s="152"/>
      <c r="CP1343" s="141"/>
      <c r="CS1343" s="147"/>
      <c r="CT1343" s="99"/>
      <c r="CU1343" s="158"/>
      <c r="CV1343" s="158"/>
      <c r="CW1343" s="122"/>
      <c r="CX1343" s="152"/>
      <c r="CY1343" s="143"/>
      <c r="CZ1343" s="143"/>
      <c r="DA1343" s="151"/>
      <c r="DB1343" s="164"/>
      <c r="DC1343" s="151"/>
      <c r="DZ1343" s="140"/>
      <c r="EA1343" s="207"/>
    </row>
    <row r="1344" spans="1:131" x14ac:dyDescent="0.3">
      <c r="A1344" s="233"/>
      <c r="B1344" s="145"/>
      <c r="C1344" s="183"/>
      <c r="D1344" s="107"/>
      <c r="E1344" s="145"/>
      <c r="F1344" s="145"/>
      <c r="G1344" s="98"/>
      <c r="H1344" s="104"/>
      <c r="I1344" s="145"/>
      <c r="J1344" s="98"/>
      <c r="K1344" s="98"/>
      <c r="L1344" s="145"/>
      <c r="M1344" s="145"/>
      <c r="N1344" s="145"/>
      <c r="O1344" s="122"/>
      <c r="P1344" s="104"/>
      <c r="Q1344" s="150"/>
      <c r="R1344" s="141"/>
      <c r="S1344" s="104"/>
      <c r="T1344" s="141"/>
      <c r="U1344" s="141"/>
      <c r="V1344" s="104"/>
      <c r="W1344" s="141"/>
      <c r="X1344" s="141"/>
      <c r="Y1344" s="104"/>
      <c r="Z1344" s="141"/>
      <c r="AA1344" s="141"/>
      <c r="AB1344" s="104"/>
      <c r="AC1344" s="141"/>
      <c r="AD1344" s="141"/>
      <c r="AE1344" s="102"/>
      <c r="AF1344" s="141"/>
      <c r="AG1344" s="141"/>
      <c r="AH1344" s="151"/>
      <c r="AI1344" s="141"/>
      <c r="AJ1344" s="154"/>
      <c r="BI1344" s="143"/>
      <c r="BJ1344" s="139"/>
      <c r="BK1344" s="143"/>
      <c r="BL1344" s="122"/>
      <c r="BM1344" s="141"/>
      <c r="BN1344" s="156"/>
      <c r="BO1344" s="139"/>
      <c r="BP1344" s="141"/>
      <c r="BQ1344" s="136"/>
      <c r="BR1344" s="145"/>
      <c r="BS1344" s="98"/>
      <c r="BT1344" s="98"/>
      <c r="BU1344" s="98"/>
      <c r="BV1344" s="145"/>
      <c r="BW1344" s="145"/>
      <c r="BX1344" s="145"/>
      <c r="BY1344" s="98"/>
      <c r="BZ1344" s="104"/>
      <c r="CA1344" s="139"/>
      <c r="CB1344" s="154"/>
      <c r="CC1344" s="155"/>
      <c r="CD1344" s="139"/>
      <c r="CE1344" s="154"/>
      <c r="CF1344" s="155"/>
      <c r="CP1344" s="121"/>
      <c r="CS1344" s="168"/>
      <c r="CT1344" s="100"/>
      <c r="CU1344" s="139"/>
      <c r="CV1344" s="139"/>
      <c r="CW1344" s="139"/>
      <c r="CX1344" s="139"/>
      <c r="CY1344" s="170"/>
      <c r="CZ1344" s="140"/>
      <c r="DA1344" s="151"/>
      <c r="DB1344" s="164"/>
      <c r="DC1344" s="151"/>
      <c r="DZ1344" s="211"/>
      <c r="EA1344" s="139"/>
    </row>
    <row r="1345" spans="1:131" x14ac:dyDescent="0.3">
      <c r="A1345" s="232"/>
      <c r="B1345" s="145"/>
      <c r="C1345" s="183"/>
      <c r="D1345" s="107"/>
      <c r="E1345" s="145"/>
      <c r="F1345" s="145"/>
      <c r="G1345" s="98"/>
      <c r="H1345" s="104"/>
      <c r="I1345" s="145"/>
      <c r="J1345" s="98"/>
      <c r="K1345" s="98"/>
      <c r="L1345" s="145"/>
      <c r="M1345" s="145"/>
      <c r="N1345" s="145"/>
      <c r="O1345" s="122"/>
      <c r="P1345" s="104"/>
      <c r="Q1345" s="150"/>
      <c r="R1345" s="141"/>
      <c r="S1345" s="104"/>
      <c r="T1345" s="141"/>
      <c r="U1345" s="141"/>
      <c r="V1345" s="104"/>
      <c r="W1345" s="141"/>
      <c r="X1345" s="141"/>
      <c r="Y1345" s="104"/>
      <c r="Z1345" s="141"/>
      <c r="AA1345" s="141"/>
      <c r="AB1345" s="104"/>
      <c r="AC1345" s="141"/>
      <c r="AD1345" s="141"/>
      <c r="AE1345" s="102"/>
      <c r="AF1345" s="141"/>
      <c r="AG1345" s="235"/>
      <c r="AH1345" s="104"/>
      <c r="AI1345" s="216"/>
      <c r="AJ1345" s="150"/>
      <c r="BI1345" s="143"/>
      <c r="BJ1345" s="139"/>
      <c r="BK1345" s="143"/>
      <c r="BL1345" s="122"/>
      <c r="BM1345" s="141"/>
      <c r="BN1345" s="156"/>
      <c r="BO1345" s="139"/>
      <c r="BP1345" s="141"/>
      <c r="BQ1345" s="136"/>
      <c r="BR1345" s="145"/>
      <c r="BS1345" s="98"/>
      <c r="BT1345" s="98"/>
      <c r="BU1345" s="98"/>
      <c r="BV1345" s="145"/>
      <c r="BW1345" s="145"/>
      <c r="BX1345" s="145"/>
      <c r="BY1345" s="98"/>
      <c r="BZ1345" s="104"/>
      <c r="CA1345" s="140"/>
      <c r="CB1345" s="150"/>
      <c r="CC1345" s="106"/>
      <c r="CD1345" s="140"/>
      <c r="CE1345" s="150"/>
      <c r="CF1345" s="106"/>
      <c r="CG1345" s="213"/>
      <c r="CH1345" s="213"/>
      <c r="CI1345" s="213"/>
      <c r="CJ1345" s="213"/>
      <c r="CK1345" s="213"/>
      <c r="CL1345" s="213"/>
      <c r="CM1345" s="213"/>
      <c r="CN1345" s="213"/>
      <c r="CO1345" s="213"/>
      <c r="CP1345" s="141"/>
      <c r="CQ1345" s="213"/>
      <c r="CR1345" s="213"/>
      <c r="CS1345" s="147"/>
      <c r="CT1345" s="100"/>
      <c r="CU1345" s="139"/>
      <c r="CV1345" s="139"/>
      <c r="CW1345" s="140"/>
      <c r="CX1345" s="140"/>
      <c r="CY1345" s="143"/>
      <c r="CZ1345" s="143"/>
      <c r="DA1345" s="151"/>
      <c r="DB1345" s="164"/>
      <c r="DC1345" s="151"/>
      <c r="DZ1345" s="211"/>
      <c r="EA1345" s="139"/>
    </row>
    <row r="1346" spans="1:131" x14ac:dyDescent="0.3">
      <c r="A1346" s="232"/>
      <c r="B1346" s="145"/>
      <c r="C1346" s="181"/>
      <c r="D1346" s="107"/>
      <c r="E1346" s="107"/>
      <c r="F1346" s="145"/>
      <c r="G1346" s="98"/>
      <c r="H1346" s="104"/>
      <c r="I1346" s="145"/>
      <c r="J1346" s="98"/>
      <c r="K1346" s="98"/>
      <c r="L1346" s="145"/>
      <c r="M1346" s="145"/>
      <c r="N1346" s="145"/>
      <c r="O1346" s="122"/>
      <c r="P1346" s="104"/>
      <c r="Q1346" s="150"/>
      <c r="R1346" s="141"/>
      <c r="S1346" s="104"/>
      <c r="T1346" s="141"/>
      <c r="U1346" s="141"/>
      <c r="V1346" s="104"/>
      <c r="W1346" s="141"/>
      <c r="X1346" s="141"/>
      <c r="Y1346" s="104"/>
      <c r="Z1346" s="141"/>
      <c r="AA1346" s="141"/>
      <c r="AB1346" s="104"/>
      <c r="AC1346" s="141"/>
      <c r="AD1346" s="141"/>
      <c r="AE1346" s="102"/>
      <c r="AF1346" s="141"/>
      <c r="AG1346" s="235"/>
      <c r="AH1346" s="104"/>
      <c r="AI1346" s="216"/>
      <c r="AJ1346" s="150"/>
      <c r="BI1346" s="143"/>
      <c r="BJ1346" s="139"/>
      <c r="BK1346" s="143"/>
      <c r="BL1346" s="122"/>
      <c r="BM1346" s="141"/>
      <c r="BN1346" s="156"/>
      <c r="BO1346" s="139"/>
      <c r="BP1346" s="141"/>
      <c r="BQ1346" s="136"/>
      <c r="BR1346" s="145"/>
      <c r="BS1346" s="98"/>
      <c r="BT1346" s="98"/>
      <c r="BU1346" s="98"/>
      <c r="BV1346" s="145"/>
      <c r="BW1346" s="145"/>
      <c r="BX1346" s="145"/>
      <c r="BY1346" s="98"/>
      <c r="BZ1346" s="104"/>
      <c r="CA1346" s="140"/>
      <c r="CB1346" s="150"/>
      <c r="CC1346" s="106"/>
      <c r="CD1346" s="140"/>
      <c r="CE1346" s="150"/>
      <c r="CF1346" s="106"/>
      <c r="CG1346" s="213"/>
      <c r="CH1346" s="213"/>
      <c r="CI1346" s="213"/>
      <c r="CJ1346" s="213"/>
      <c r="CK1346" s="213"/>
      <c r="CL1346" s="213"/>
      <c r="CM1346" s="213"/>
      <c r="CN1346" s="213"/>
      <c r="CO1346" s="213"/>
      <c r="CP1346" s="141"/>
      <c r="CQ1346" s="213"/>
      <c r="CR1346" s="213"/>
      <c r="CS1346" s="147"/>
      <c r="CT1346" s="148"/>
      <c r="CU1346" s="139"/>
      <c r="CV1346" s="139"/>
      <c r="CW1346" s="140"/>
      <c r="CX1346" s="140"/>
      <c r="CY1346" s="143"/>
      <c r="CZ1346" s="143"/>
      <c r="DA1346" s="151"/>
      <c r="DB1346" s="164"/>
      <c r="DC1346" s="151"/>
      <c r="DZ1346" s="211"/>
      <c r="EA1346" s="139"/>
    </row>
    <row r="1347" spans="1:131" x14ac:dyDescent="0.3">
      <c r="A1347" s="232"/>
      <c r="B1347" s="145"/>
      <c r="C1347" s="181"/>
      <c r="D1347" s="145"/>
      <c r="E1347" s="145"/>
      <c r="F1347" s="145"/>
      <c r="G1347" s="98"/>
      <c r="H1347" s="104"/>
      <c r="I1347" s="145"/>
      <c r="J1347" s="98"/>
      <c r="K1347" s="98"/>
      <c r="L1347" s="145"/>
      <c r="M1347" s="145"/>
      <c r="N1347" s="145"/>
      <c r="O1347" s="122"/>
      <c r="P1347" s="104"/>
      <c r="Q1347" s="150"/>
      <c r="R1347" s="141"/>
      <c r="S1347" s="104"/>
      <c r="T1347" s="141"/>
      <c r="U1347" s="141"/>
      <c r="V1347" s="104"/>
      <c r="W1347" s="141"/>
      <c r="X1347" s="141"/>
      <c r="Y1347" s="104"/>
      <c r="Z1347" s="141"/>
      <c r="AA1347" s="141"/>
      <c r="AB1347" s="104"/>
      <c r="AC1347" s="141"/>
      <c r="AD1347" s="141"/>
      <c r="AE1347" s="102"/>
      <c r="AF1347" s="141"/>
      <c r="AG1347" s="235"/>
      <c r="AH1347" s="104"/>
      <c r="AI1347" s="216"/>
      <c r="AJ1347" s="154"/>
      <c r="BI1347" s="143"/>
      <c r="BJ1347" s="139"/>
      <c r="BK1347" s="143"/>
      <c r="BL1347" s="122"/>
      <c r="BM1347" s="141"/>
      <c r="BN1347" s="156"/>
      <c r="BO1347" s="139"/>
      <c r="BP1347" s="141"/>
      <c r="BQ1347" s="136"/>
      <c r="BR1347" s="145"/>
      <c r="BS1347" s="98"/>
      <c r="BT1347" s="98"/>
      <c r="BU1347" s="98"/>
      <c r="BV1347" s="145"/>
      <c r="BW1347" s="145"/>
      <c r="BX1347" s="145"/>
      <c r="BY1347" s="98"/>
      <c r="BZ1347" s="104"/>
      <c r="CA1347" s="140"/>
      <c r="CB1347" s="141"/>
      <c r="CC1347" s="152"/>
      <c r="CD1347" s="122"/>
      <c r="CE1347" s="141"/>
      <c r="CF1347" s="152"/>
      <c r="CG1347" s="213"/>
      <c r="CH1347" s="213"/>
      <c r="CI1347" s="213"/>
      <c r="CJ1347" s="213"/>
      <c r="CK1347" s="213"/>
      <c r="CL1347" s="213"/>
      <c r="CM1347" s="213"/>
      <c r="CN1347" s="213"/>
      <c r="CO1347" s="213"/>
      <c r="CP1347" s="141"/>
      <c r="CQ1347" s="213"/>
      <c r="CR1347" s="213"/>
      <c r="CS1347" s="147"/>
      <c r="CT1347" s="109"/>
      <c r="CU1347" s="139"/>
      <c r="CV1347" s="139"/>
      <c r="CW1347" s="122"/>
      <c r="CX1347" s="122"/>
      <c r="CY1347" s="143"/>
      <c r="CZ1347" s="143"/>
      <c r="DA1347" s="151"/>
      <c r="DB1347" s="164"/>
      <c r="DC1347" s="151"/>
      <c r="DZ1347" s="211"/>
      <c r="EA1347" s="139"/>
    </row>
    <row r="1348" spans="1:131" x14ac:dyDescent="0.3">
      <c r="A1348" s="232"/>
      <c r="B1348" s="145"/>
      <c r="C1348" s="181"/>
      <c r="D1348" s="145"/>
      <c r="E1348" s="145"/>
      <c r="F1348" s="145"/>
      <c r="G1348" s="98"/>
      <c r="H1348" s="104"/>
      <c r="I1348" s="145"/>
      <c r="J1348" s="98"/>
      <c r="K1348" s="98"/>
      <c r="L1348" s="145"/>
      <c r="M1348" s="145"/>
      <c r="N1348" s="145"/>
      <c r="O1348" s="122"/>
      <c r="P1348" s="104"/>
      <c r="Q1348" s="150"/>
      <c r="R1348" s="141"/>
      <c r="S1348" s="104"/>
      <c r="T1348" s="141"/>
      <c r="U1348" s="141"/>
      <c r="V1348" s="104"/>
      <c r="W1348" s="141"/>
      <c r="X1348" s="141"/>
      <c r="Y1348" s="104"/>
      <c r="Z1348" s="141"/>
      <c r="AA1348" s="141"/>
      <c r="AB1348" s="104"/>
      <c r="AC1348" s="141"/>
      <c r="AD1348" s="141"/>
      <c r="AE1348" s="102"/>
      <c r="AF1348" s="141"/>
      <c r="AG1348" s="141"/>
      <c r="AH1348" s="151"/>
      <c r="AI1348" s="141"/>
      <c r="AJ1348" s="141"/>
      <c r="AK1348" s="151"/>
      <c r="AL1348" s="141"/>
      <c r="AM1348" s="142"/>
      <c r="BI1348" s="139"/>
      <c r="BJ1348" s="144"/>
      <c r="BK1348" s="139"/>
      <c r="BL1348" s="122"/>
      <c r="BM1348" s="141"/>
      <c r="BN1348" s="156"/>
      <c r="BO1348" s="139"/>
      <c r="BP1348" s="141"/>
      <c r="BQ1348" s="136"/>
      <c r="BR1348" s="145"/>
      <c r="BS1348" s="98"/>
      <c r="BT1348" s="98"/>
      <c r="BU1348" s="98"/>
      <c r="BV1348" s="145"/>
      <c r="BW1348" s="145"/>
      <c r="BX1348" s="145"/>
      <c r="BY1348" s="98"/>
      <c r="BZ1348" s="104"/>
      <c r="CA1348" s="139"/>
      <c r="CB1348" s="141"/>
      <c r="CC1348" s="155"/>
      <c r="CD1348" s="139"/>
      <c r="CE1348" s="154"/>
      <c r="CF1348" s="155"/>
      <c r="CG1348" s="213"/>
      <c r="CH1348" s="213"/>
      <c r="CI1348" s="213"/>
      <c r="CJ1348" s="213"/>
      <c r="CK1348" s="213"/>
      <c r="CL1348" s="213"/>
      <c r="CM1348" s="213"/>
      <c r="CN1348" s="213"/>
      <c r="CO1348" s="213"/>
      <c r="CP1348" s="98"/>
      <c r="CQ1348" s="213"/>
      <c r="CR1348" s="213"/>
      <c r="CS1348" s="147"/>
      <c r="CT1348" s="149"/>
      <c r="CU1348" s="139"/>
      <c r="CV1348" s="139"/>
      <c r="CW1348" s="139"/>
      <c r="CX1348" s="139"/>
      <c r="CY1348" s="143"/>
      <c r="CZ1348" s="143"/>
      <c r="DA1348" s="151"/>
      <c r="DB1348" s="164"/>
      <c r="DC1348" s="151"/>
      <c r="DZ1348" s="140"/>
      <c r="EA1348" s="160"/>
    </row>
    <row r="1349" spans="1:131" x14ac:dyDescent="0.3">
      <c r="A1349" s="232"/>
      <c r="B1349" s="145"/>
      <c r="C1349" s="181"/>
      <c r="D1349" s="145"/>
      <c r="E1349" s="145"/>
      <c r="F1349" s="145"/>
      <c r="G1349" s="98"/>
      <c r="H1349" s="104"/>
      <c r="I1349" s="145"/>
      <c r="J1349" s="98"/>
      <c r="K1349" s="98"/>
      <c r="L1349" s="145"/>
      <c r="M1349" s="145"/>
      <c r="N1349" s="145"/>
      <c r="O1349" s="122"/>
      <c r="P1349" s="104"/>
      <c r="Q1349" s="150"/>
      <c r="R1349" s="141"/>
      <c r="S1349" s="104"/>
      <c r="T1349" s="141"/>
      <c r="U1349" s="141"/>
      <c r="V1349" s="104"/>
      <c r="W1349" s="141"/>
      <c r="X1349" s="141"/>
      <c r="Y1349" s="104"/>
      <c r="Z1349" s="141"/>
      <c r="AA1349" s="141"/>
      <c r="AB1349" s="104"/>
      <c r="AC1349" s="141"/>
      <c r="AD1349" s="141"/>
      <c r="AE1349" s="102"/>
      <c r="AF1349" s="141"/>
      <c r="AG1349" s="141"/>
      <c r="AH1349" s="151"/>
      <c r="AI1349" s="141"/>
      <c r="AJ1349" s="141"/>
      <c r="AK1349" s="151"/>
      <c r="AL1349" s="141"/>
      <c r="AM1349" s="142"/>
      <c r="BI1349" s="139"/>
      <c r="BJ1349" s="139"/>
      <c r="BK1349" s="139"/>
      <c r="BL1349" s="122"/>
      <c r="BM1349" s="141"/>
      <c r="BN1349" s="156"/>
      <c r="BO1349" s="139"/>
      <c r="BP1349" s="141"/>
      <c r="BQ1349" s="136"/>
      <c r="BR1349" s="145"/>
      <c r="BS1349" s="98"/>
      <c r="BT1349" s="98"/>
      <c r="BU1349" s="98"/>
      <c r="BV1349" s="145"/>
      <c r="BW1349" s="145"/>
      <c r="BX1349" s="145"/>
      <c r="BY1349" s="98"/>
      <c r="BZ1349" s="104"/>
      <c r="CA1349" s="122"/>
      <c r="CB1349" s="141"/>
      <c r="CC1349" s="152"/>
      <c r="CD1349" s="122"/>
      <c r="CE1349" s="141"/>
      <c r="CF1349" s="152"/>
      <c r="CG1349" s="213"/>
      <c r="CH1349" s="213"/>
      <c r="CI1349" s="213"/>
      <c r="CJ1349" s="213"/>
      <c r="CK1349" s="213"/>
      <c r="CL1349" s="213"/>
      <c r="CM1349" s="213"/>
      <c r="CN1349" s="213"/>
      <c r="CO1349" s="213"/>
      <c r="CP1349" s="98"/>
      <c r="CQ1349" s="213"/>
      <c r="CR1349" s="213"/>
      <c r="CS1349" s="166"/>
      <c r="CT1349" s="149"/>
      <c r="CU1349" s="139"/>
      <c r="CV1349" s="139"/>
      <c r="CW1349" s="122"/>
      <c r="CX1349" s="122"/>
      <c r="CY1349" s="143"/>
      <c r="CZ1349" s="143"/>
      <c r="DA1349" s="151"/>
      <c r="DB1349" s="164"/>
      <c r="DC1349" s="151"/>
      <c r="DZ1349" s="140"/>
      <c r="EA1349" s="160"/>
    </row>
    <row r="1350" spans="1:131" x14ac:dyDescent="0.3">
      <c r="A1350" s="201"/>
      <c r="B1350" s="145"/>
      <c r="C1350" s="192"/>
      <c r="D1350" s="201"/>
      <c r="E1350" s="192"/>
      <c r="F1350" s="192"/>
      <c r="G1350" s="192"/>
      <c r="H1350" s="204"/>
      <c r="I1350" s="192"/>
      <c r="J1350" s="192"/>
      <c r="K1350" s="192"/>
      <c r="L1350" s="192"/>
      <c r="M1350" s="192"/>
      <c r="N1350" s="192"/>
      <c r="O1350" s="140"/>
      <c r="P1350" s="145"/>
      <c r="Q1350" s="140"/>
      <c r="R1350" s="140"/>
      <c r="S1350" s="145"/>
      <c r="T1350" s="140"/>
      <c r="U1350" s="140"/>
      <c r="V1350" s="145"/>
      <c r="W1350" s="140"/>
      <c r="X1350" s="140"/>
      <c r="Y1350" s="145"/>
      <c r="Z1350" s="140"/>
      <c r="AA1350" s="140"/>
      <c r="AB1350" s="145"/>
      <c r="AC1350" s="140"/>
      <c r="AD1350" s="140"/>
      <c r="AE1350" s="145"/>
      <c r="AF1350" s="140"/>
      <c r="AG1350" s="140"/>
      <c r="BI1350" s="140"/>
      <c r="BJ1350" s="140"/>
      <c r="BK1350" s="140"/>
      <c r="BL1350" s="140"/>
      <c r="BM1350" s="140"/>
      <c r="BN1350" s="140"/>
      <c r="BO1350" s="140"/>
      <c r="BP1350" s="140"/>
      <c r="BQ1350" s="140"/>
      <c r="CS1350" s="133"/>
      <c r="CT1350" s="140"/>
      <c r="CU1350" s="140"/>
      <c r="CV1350" s="140"/>
      <c r="CY1350" s="140"/>
      <c r="CZ1350" s="140"/>
      <c r="DA1350" s="151"/>
      <c r="DB1350" s="164"/>
      <c r="DC1350" s="151"/>
      <c r="DZ1350" s="206"/>
      <c r="EA1350" s="107"/>
    </row>
    <row r="1351" spans="1:131" x14ac:dyDescent="0.3">
      <c r="A1351" s="201"/>
      <c r="B1351" s="145"/>
      <c r="C1351" s="192"/>
      <c r="D1351" s="201"/>
      <c r="E1351" s="192"/>
      <c r="F1351" s="192"/>
      <c r="G1351" s="192"/>
      <c r="H1351" s="204"/>
      <c r="I1351" s="192"/>
      <c r="J1351" s="192"/>
      <c r="K1351" s="192"/>
      <c r="L1351" s="192"/>
      <c r="M1351" s="192"/>
      <c r="N1351" s="192"/>
      <c r="O1351" s="140"/>
      <c r="P1351" s="145"/>
      <c r="Q1351" s="140"/>
      <c r="R1351" s="140"/>
      <c r="S1351" s="145"/>
      <c r="T1351" s="140"/>
      <c r="U1351" s="140"/>
      <c r="V1351" s="145"/>
      <c r="W1351" s="140"/>
      <c r="X1351" s="140"/>
      <c r="Y1351" s="145"/>
      <c r="Z1351" s="140"/>
      <c r="AA1351" s="140"/>
      <c r="AB1351" s="145"/>
      <c r="AC1351" s="140"/>
      <c r="AD1351" s="140"/>
      <c r="AE1351" s="145"/>
      <c r="AF1351" s="140"/>
      <c r="AG1351" s="140"/>
      <c r="BI1351" s="140"/>
      <c r="BJ1351" s="140"/>
      <c r="BK1351" s="140"/>
      <c r="BL1351" s="140"/>
      <c r="BM1351" s="140"/>
      <c r="BN1351" s="140"/>
      <c r="BO1351" s="140"/>
      <c r="BP1351" s="140"/>
      <c r="BQ1351" s="140"/>
      <c r="CS1351" s="133"/>
      <c r="CT1351" s="140"/>
      <c r="CU1351" s="140"/>
      <c r="CV1351" s="140"/>
      <c r="CY1351" s="140"/>
      <c r="CZ1351" s="140"/>
      <c r="DA1351" s="151"/>
      <c r="DB1351" s="164"/>
      <c r="DC1351" s="151"/>
      <c r="DZ1351" s="206"/>
      <c r="EA1351" s="107"/>
    </row>
    <row r="1352" spans="1:131" x14ac:dyDescent="0.3">
      <c r="A1352" s="201"/>
      <c r="B1352" s="145"/>
      <c r="C1352" s="192"/>
      <c r="D1352" s="201"/>
      <c r="E1352" s="192"/>
      <c r="F1352" s="192"/>
      <c r="G1352" s="192"/>
      <c r="H1352" s="204"/>
      <c r="I1352" s="192"/>
      <c r="J1352" s="192"/>
      <c r="K1352" s="192"/>
      <c r="L1352" s="192"/>
      <c r="M1352" s="192"/>
      <c r="N1352" s="192"/>
      <c r="O1352" s="140"/>
      <c r="P1352" s="145"/>
      <c r="Q1352" s="140"/>
      <c r="R1352" s="140"/>
      <c r="S1352" s="145"/>
      <c r="T1352" s="140"/>
      <c r="U1352" s="140"/>
      <c r="V1352" s="145"/>
      <c r="W1352" s="140"/>
      <c r="X1352" s="140"/>
      <c r="Y1352" s="145"/>
      <c r="Z1352" s="140"/>
      <c r="AA1352" s="140"/>
      <c r="AB1352" s="145"/>
      <c r="AC1352" s="140"/>
      <c r="AD1352" s="140"/>
      <c r="AE1352" s="145"/>
      <c r="AF1352" s="140"/>
      <c r="AG1352" s="140"/>
      <c r="BI1352" s="140"/>
      <c r="BJ1352" s="140"/>
      <c r="BK1352" s="140"/>
      <c r="BL1352" s="140"/>
      <c r="BM1352" s="140"/>
      <c r="BN1352" s="140"/>
      <c r="BO1352" s="140"/>
      <c r="BP1352" s="140"/>
      <c r="BQ1352" s="140"/>
      <c r="CS1352" s="133"/>
      <c r="CT1352" s="140"/>
      <c r="CU1352" s="140"/>
      <c r="CV1352" s="140"/>
      <c r="CY1352" s="140"/>
      <c r="CZ1352" s="140"/>
      <c r="DA1352" s="151"/>
      <c r="DB1352" s="164"/>
      <c r="DC1352" s="151"/>
      <c r="DZ1352" s="206"/>
      <c r="EA1352" s="107"/>
    </row>
    <row r="1353" spans="1:131" x14ac:dyDescent="0.3">
      <c r="A1353" s="201"/>
      <c r="B1353" s="145"/>
      <c r="C1353" s="192"/>
      <c r="D1353" s="201"/>
      <c r="E1353" s="192"/>
      <c r="F1353" s="192"/>
      <c r="G1353" s="192"/>
      <c r="H1353" s="204"/>
      <c r="I1353" s="192"/>
      <c r="J1353" s="192"/>
      <c r="K1353" s="192"/>
      <c r="L1353" s="192"/>
      <c r="M1353" s="192"/>
      <c r="N1353" s="192"/>
      <c r="O1353" s="140"/>
      <c r="P1353" s="145"/>
      <c r="Q1353" s="140"/>
      <c r="R1353" s="140"/>
      <c r="S1353" s="145"/>
      <c r="T1353" s="140"/>
      <c r="U1353" s="140"/>
      <c r="V1353" s="145"/>
      <c r="W1353" s="140"/>
      <c r="X1353" s="140"/>
      <c r="Y1353" s="145"/>
      <c r="Z1353" s="140"/>
      <c r="AA1353" s="140"/>
      <c r="AB1353" s="145"/>
      <c r="AC1353" s="140"/>
      <c r="AD1353" s="140"/>
      <c r="AE1353" s="145"/>
      <c r="AF1353" s="140"/>
      <c r="AG1353" s="140"/>
      <c r="BI1353" s="140"/>
      <c r="BJ1353" s="140"/>
      <c r="BK1353" s="140"/>
      <c r="BL1353" s="140"/>
      <c r="BM1353" s="140"/>
      <c r="BN1353" s="140"/>
      <c r="BO1353" s="140"/>
      <c r="BP1353" s="140"/>
      <c r="BQ1353" s="140"/>
      <c r="CS1353" s="133"/>
      <c r="CT1353" s="140"/>
      <c r="CU1353" s="140"/>
      <c r="CV1353" s="140"/>
      <c r="CY1353" s="140"/>
      <c r="CZ1353" s="140"/>
      <c r="DA1353" s="151"/>
      <c r="DB1353" s="164"/>
      <c r="DC1353" s="151"/>
      <c r="DZ1353" s="206"/>
      <c r="EA1353" s="107"/>
    </row>
    <row r="1354" spans="1:131" x14ac:dyDescent="0.3">
      <c r="A1354" s="201"/>
      <c r="B1354" s="145"/>
      <c r="C1354" s="192"/>
      <c r="D1354" s="201"/>
      <c r="E1354" s="192"/>
      <c r="F1354" s="192"/>
      <c r="G1354" s="192"/>
      <c r="H1354" s="204"/>
      <c r="I1354" s="192"/>
      <c r="J1354" s="192"/>
      <c r="K1354" s="192"/>
      <c r="L1354" s="192"/>
      <c r="M1354" s="192"/>
      <c r="N1354" s="192"/>
      <c r="O1354" s="140"/>
      <c r="P1354" s="145"/>
      <c r="Q1354" s="140"/>
      <c r="R1354" s="140"/>
      <c r="S1354" s="145"/>
      <c r="T1354" s="140"/>
      <c r="U1354" s="140"/>
      <c r="V1354" s="145"/>
      <c r="W1354" s="140"/>
      <c r="X1354" s="140"/>
      <c r="Y1354" s="145"/>
      <c r="Z1354" s="140"/>
      <c r="AA1354" s="140"/>
      <c r="AB1354" s="145"/>
      <c r="AC1354" s="140"/>
      <c r="AD1354" s="140"/>
      <c r="AE1354" s="145"/>
      <c r="AF1354" s="140"/>
      <c r="AG1354" s="140"/>
      <c r="BI1354" s="140"/>
      <c r="BJ1354" s="140"/>
      <c r="BK1354" s="140"/>
      <c r="BL1354" s="140"/>
      <c r="BM1354" s="140"/>
      <c r="BN1354" s="140"/>
      <c r="BO1354" s="140"/>
      <c r="BP1354" s="140"/>
      <c r="BQ1354" s="140"/>
      <c r="CS1354" s="133"/>
      <c r="CT1354" s="140"/>
      <c r="CU1354" s="140"/>
      <c r="CV1354" s="140"/>
      <c r="CY1354" s="140"/>
      <c r="CZ1354" s="140"/>
      <c r="DA1354" s="151"/>
      <c r="DB1354" s="164"/>
      <c r="DC1354" s="151"/>
      <c r="DZ1354" s="206"/>
      <c r="EA1354" s="107"/>
    </row>
    <row r="1355" spans="1:131" x14ac:dyDescent="0.3">
      <c r="A1355" s="201"/>
      <c r="B1355" s="145"/>
      <c r="C1355" s="192"/>
      <c r="D1355" s="201"/>
      <c r="E1355" s="192"/>
      <c r="F1355" s="192"/>
      <c r="G1355" s="192"/>
      <c r="H1355" s="204"/>
      <c r="I1355" s="192"/>
      <c r="J1355" s="192"/>
      <c r="K1355" s="192"/>
      <c r="L1355" s="192"/>
      <c r="M1355" s="192"/>
      <c r="N1355" s="192"/>
      <c r="O1355" s="140"/>
      <c r="P1355" s="145"/>
      <c r="Q1355" s="140"/>
      <c r="R1355" s="140"/>
      <c r="S1355" s="145"/>
      <c r="T1355" s="140"/>
      <c r="U1355" s="140"/>
      <c r="V1355" s="145"/>
      <c r="W1355" s="140"/>
      <c r="X1355" s="140"/>
      <c r="Y1355" s="145"/>
      <c r="Z1355" s="140"/>
      <c r="AA1355" s="140"/>
      <c r="AB1355" s="145"/>
      <c r="AC1355" s="140"/>
      <c r="AD1355" s="140"/>
      <c r="AE1355" s="145"/>
      <c r="AF1355" s="140"/>
      <c r="AG1355" s="140"/>
      <c r="BI1355" s="140"/>
      <c r="BJ1355" s="140"/>
      <c r="BK1355" s="140"/>
      <c r="BL1355" s="140"/>
      <c r="BM1355" s="140"/>
      <c r="BN1355" s="140"/>
      <c r="BO1355" s="140"/>
      <c r="BP1355" s="140"/>
      <c r="BQ1355" s="140"/>
      <c r="CS1355" s="133"/>
      <c r="CT1355" s="140"/>
      <c r="CU1355" s="140"/>
      <c r="CV1355" s="140"/>
      <c r="CY1355" s="140"/>
      <c r="CZ1355" s="140"/>
      <c r="DA1355" s="151"/>
      <c r="DB1355" s="164"/>
      <c r="DC1355" s="151"/>
      <c r="DZ1355" s="206"/>
      <c r="EA1355" s="107"/>
    </row>
    <row r="1356" spans="1:131" x14ac:dyDescent="0.3">
      <c r="A1356" s="201"/>
      <c r="B1356" s="145"/>
      <c r="C1356" s="192"/>
      <c r="D1356" s="201"/>
      <c r="E1356" s="192"/>
      <c r="F1356" s="192"/>
      <c r="G1356" s="192"/>
      <c r="H1356" s="204"/>
      <c r="I1356" s="192"/>
      <c r="J1356" s="192"/>
      <c r="K1356" s="192"/>
      <c r="L1356" s="192"/>
      <c r="M1356" s="192"/>
      <c r="N1356" s="192"/>
      <c r="O1356" s="140"/>
      <c r="P1356" s="145"/>
      <c r="Q1356" s="140"/>
      <c r="R1356" s="140"/>
      <c r="S1356" s="145"/>
      <c r="T1356" s="140"/>
      <c r="U1356" s="140"/>
      <c r="V1356" s="145"/>
      <c r="W1356" s="140"/>
      <c r="X1356" s="140"/>
      <c r="Y1356" s="145"/>
      <c r="Z1356" s="140"/>
      <c r="AA1356" s="140"/>
      <c r="AB1356" s="145"/>
      <c r="AC1356" s="140"/>
      <c r="AD1356" s="140"/>
      <c r="AE1356" s="145"/>
      <c r="AF1356" s="140"/>
      <c r="AG1356" s="140"/>
      <c r="BI1356" s="140"/>
      <c r="BJ1356" s="140"/>
      <c r="BK1356" s="140"/>
      <c r="BL1356" s="140"/>
      <c r="BM1356" s="140"/>
      <c r="BN1356" s="140"/>
      <c r="BO1356" s="140"/>
      <c r="BP1356" s="140"/>
      <c r="BQ1356" s="140"/>
      <c r="CS1356" s="133"/>
      <c r="CT1356" s="140"/>
      <c r="CU1356" s="140"/>
      <c r="CV1356" s="140"/>
      <c r="CY1356" s="140"/>
      <c r="CZ1356" s="140"/>
      <c r="DA1356" s="151"/>
      <c r="DB1356" s="164"/>
      <c r="DC1356" s="151"/>
      <c r="DZ1356" s="206"/>
      <c r="EA1356" s="107"/>
    </row>
    <row r="1357" spans="1:131" x14ac:dyDescent="0.3">
      <c r="A1357" s="201"/>
      <c r="B1357" s="145"/>
      <c r="C1357" s="192"/>
      <c r="D1357" s="201"/>
      <c r="E1357" s="192"/>
      <c r="F1357" s="192"/>
      <c r="G1357" s="192"/>
      <c r="H1357" s="204"/>
      <c r="I1357" s="192"/>
      <c r="J1357" s="192"/>
      <c r="K1357" s="192"/>
      <c r="L1357" s="192"/>
      <c r="M1357" s="192"/>
      <c r="N1357" s="192"/>
      <c r="O1357" s="140"/>
      <c r="P1357" s="145"/>
      <c r="Q1357" s="140"/>
      <c r="R1357" s="140"/>
      <c r="S1357" s="145"/>
      <c r="T1357" s="140"/>
      <c r="U1357" s="140"/>
      <c r="V1357" s="145"/>
      <c r="W1357" s="140"/>
      <c r="X1357" s="140"/>
      <c r="Y1357" s="145"/>
      <c r="Z1357" s="140"/>
      <c r="AA1357" s="140"/>
      <c r="AB1357" s="145"/>
      <c r="AC1357" s="140"/>
      <c r="AD1357" s="140"/>
      <c r="AE1357" s="145"/>
      <c r="AF1357" s="140"/>
      <c r="AG1357" s="140"/>
      <c r="BI1357" s="140"/>
      <c r="BJ1357" s="140"/>
      <c r="BK1357" s="140"/>
      <c r="BL1357" s="140"/>
      <c r="BM1357" s="140"/>
      <c r="BN1357" s="140"/>
      <c r="BO1357" s="140"/>
      <c r="BP1357" s="140"/>
      <c r="BQ1357" s="140"/>
      <c r="CS1357" s="133"/>
      <c r="CT1357" s="140"/>
      <c r="CU1357" s="140"/>
      <c r="CV1357" s="140"/>
      <c r="CY1357" s="140"/>
      <c r="CZ1357" s="140"/>
      <c r="DA1357" s="151"/>
      <c r="DB1357" s="164"/>
      <c r="DC1357" s="151"/>
      <c r="DZ1357" s="206"/>
      <c r="EA1357" s="107"/>
    </row>
    <row r="1358" spans="1:131" x14ac:dyDescent="0.3">
      <c r="A1358" s="201"/>
      <c r="B1358" s="145"/>
      <c r="C1358" s="192"/>
      <c r="D1358" s="201"/>
      <c r="E1358" s="192"/>
      <c r="F1358" s="192"/>
      <c r="G1358" s="192"/>
      <c r="H1358" s="204"/>
      <c r="I1358" s="192"/>
      <c r="J1358" s="192"/>
      <c r="K1358" s="192"/>
      <c r="L1358" s="192"/>
      <c r="M1358" s="192"/>
      <c r="N1358" s="192"/>
      <c r="O1358" s="140"/>
      <c r="P1358" s="145"/>
      <c r="Q1358" s="140"/>
      <c r="R1358" s="140"/>
      <c r="S1358" s="145"/>
      <c r="T1358" s="140"/>
      <c r="U1358" s="140"/>
      <c r="V1358" s="145"/>
      <c r="W1358" s="140"/>
      <c r="X1358" s="140"/>
      <c r="Y1358" s="145"/>
      <c r="Z1358" s="140"/>
      <c r="AA1358" s="140"/>
      <c r="AB1358" s="145"/>
      <c r="AC1358" s="140"/>
      <c r="AD1358" s="140"/>
      <c r="AE1358" s="145"/>
      <c r="AF1358" s="140"/>
      <c r="AG1358" s="140"/>
      <c r="BI1358" s="140"/>
      <c r="BJ1358" s="140"/>
      <c r="BK1358" s="140"/>
      <c r="BL1358" s="140"/>
      <c r="BM1358" s="140"/>
      <c r="BN1358" s="140"/>
      <c r="BO1358" s="140"/>
      <c r="BP1358" s="140"/>
      <c r="BQ1358" s="140"/>
      <c r="CS1358" s="133"/>
      <c r="CT1358" s="140"/>
      <c r="CU1358" s="140"/>
      <c r="CV1358" s="140"/>
      <c r="CY1358" s="140"/>
      <c r="CZ1358" s="140"/>
      <c r="DA1358" s="151"/>
      <c r="DB1358" s="164"/>
      <c r="DC1358" s="151"/>
      <c r="DZ1358" s="206"/>
      <c r="EA1358" s="107"/>
    </row>
    <row r="1359" spans="1:131" x14ac:dyDescent="0.3">
      <c r="A1359" s="201"/>
      <c r="B1359" s="145"/>
      <c r="C1359" s="192"/>
      <c r="D1359" s="201"/>
      <c r="E1359" s="192"/>
      <c r="F1359" s="192"/>
      <c r="G1359" s="192"/>
      <c r="H1359" s="204"/>
      <c r="I1359" s="192"/>
      <c r="J1359" s="192"/>
      <c r="K1359" s="192"/>
      <c r="L1359" s="192"/>
      <c r="M1359" s="192"/>
      <c r="N1359" s="192"/>
      <c r="O1359" s="140"/>
      <c r="P1359" s="145"/>
      <c r="Q1359" s="140"/>
      <c r="R1359" s="140"/>
      <c r="S1359" s="145"/>
      <c r="T1359" s="140"/>
      <c r="U1359" s="140"/>
      <c r="V1359" s="145"/>
      <c r="W1359" s="140"/>
      <c r="X1359" s="140"/>
      <c r="Y1359" s="145"/>
      <c r="Z1359" s="140"/>
      <c r="AA1359" s="140"/>
      <c r="AB1359" s="145"/>
      <c r="AC1359" s="140"/>
      <c r="AD1359" s="140"/>
      <c r="AE1359" s="145"/>
      <c r="AF1359" s="140"/>
      <c r="AG1359" s="140"/>
      <c r="BI1359" s="140"/>
      <c r="BJ1359" s="140"/>
      <c r="BK1359" s="140"/>
      <c r="BL1359" s="140"/>
      <c r="BM1359" s="140"/>
      <c r="BN1359" s="140"/>
      <c r="BO1359" s="140"/>
      <c r="BP1359" s="140"/>
      <c r="BQ1359" s="140"/>
      <c r="CS1359" s="133"/>
      <c r="CT1359" s="140"/>
      <c r="CU1359" s="140"/>
      <c r="CV1359" s="140"/>
      <c r="CY1359" s="140"/>
      <c r="CZ1359" s="140"/>
      <c r="DA1359" s="151"/>
      <c r="DB1359" s="164"/>
      <c r="DC1359" s="151"/>
      <c r="DZ1359" s="206"/>
      <c r="EA1359" s="107"/>
    </row>
    <row r="1360" spans="1:131" x14ac:dyDescent="0.3">
      <c r="A1360" s="201"/>
      <c r="B1360" s="145"/>
      <c r="C1360" s="192"/>
      <c r="D1360" s="201"/>
      <c r="E1360" s="192"/>
      <c r="F1360" s="192"/>
      <c r="G1360" s="192"/>
      <c r="H1360" s="204"/>
      <c r="I1360" s="192"/>
      <c r="J1360" s="192"/>
      <c r="K1360" s="192"/>
      <c r="L1360" s="192"/>
      <c r="M1360" s="192"/>
      <c r="N1360" s="192"/>
      <c r="O1360" s="140"/>
      <c r="P1360" s="145"/>
      <c r="Q1360" s="140"/>
      <c r="R1360" s="140"/>
      <c r="S1360" s="145"/>
      <c r="T1360" s="140"/>
      <c r="U1360" s="140"/>
      <c r="V1360" s="145"/>
      <c r="W1360" s="140"/>
      <c r="X1360" s="140"/>
      <c r="Y1360" s="145"/>
      <c r="Z1360" s="140"/>
      <c r="AA1360" s="140"/>
      <c r="AB1360" s="145"/>
      <c r="AC1360" s="140"/>
      <c r="AD1360" s="140"/>
      <c r="AE1360" s="145"/>
      <c r="AF1360" s="140"/>
      <c r="AG1360" s="140"/>
      <c r="BI1360" s="140"/>
      <c r="BJ1360" s="140"/>
      <c r="BK1360" s="140"/>
      <c r="BL1360" s="140"/>
      <c r="BM1360" s="140"/>
      <c r="BN1360" s="140"/>
      <c r="BO1360" s="140"/>
      <c r="BP1360" s="140"/>
      <c r="BQ1360" s="140"/>
      <c r="CS1360" s="133"/>
      <c r="CT1360" s="140"/>
      <c r="CU1360" s="140"/>
      <c r="CV1360" s="140"/>
      <c r="CY1360" s="140"/>
      <c r="CZ1360" s="140"/>
      <c r="DA1360" s="151"/>
      <c r="DB1360" s="164"/>
      <c r="DC1360" s="151"/>
      <c r="DZ1360" s="206"/>
      <c r="EA1360" s="107"/>
    </row>
    <row r="1361" spans="1:131" x14ac:dyDescent="0.3">
      <c r="A1361" s="201"/>
      <c r="B1361" s="145"/>
      <c r="C1361" s="192"/>
      <c r="D1361" s="201"/>
      <c r="E1361" s="192"/>
      <c r="F1361" s="192"/>
      <c r="G1361" s="192"/>
      <c r="H1361" s="204"/>
      <c r="I1361" s="192"/>
      <c r="J1361" s="192"/>
      <c r="K1361" s="192"/>
      <c r="L1361" s="192"/>
      <c r="M1361" s="192"/>
      <c r="N1361" s="192"/>
      <c r="O1361" s="140"/>
      <c r="P1361" s="145"/>
      <c r="Q1361" s="140"/>
      <c r="R1361" s="140"/>
      <c r="S1361" s="145"/>
      <c r="T1361" s="140"/>
      <c r="U1361" s="140"/>
      <c r="V1361" s="145"/>
      <c r="W1361" s="140"/>
      <c r="X1361" s="140"/>
      <c r="Y1361" s="145"/>
      <c r="Z1361" s="140"/>
      <c r="AA1361" s="140"/>
      <c r="AB1361" s="145"/>
      <c r="AC1361" s="140"/>
      <c r="AD1361" s="140"/>
      <c r="AE1361" s="145"/>
      <c r="AF1361" s="140"/>
      <c r="AG1361" s="140"/>
      <c r="BI1361" s="140"/>
      <c r="BJ1361" s="140"/>
      <c r="BK1361" s="140"/>
      <c r="BL1361" s="140"/>
      <c r="BM1361" s="140"/>
      <c r="BN1361" s="140"/>
      <c r="BO1361" s="140"/>
      <c r="BP1361" s="140"/>
      <c r="BQ1361" s="140"/>
      <c r="CS1361" s="133"/>
      <c r="CT1361" s="140"/>
      <c r="CU1361" s="140"/>
      <c r="CV1361" s="140"/>
      <c r="CY1361" s="140"/>
      <c r="CZ1361" s="140"/>
      <c r="DA1361" s="151"/>
      <c r="DB1361" s="164"/>
      <c r="DC1361" s="151"/>
      <c r="DZ1361" s="206"/>
      <c r="EA1361" s="107"/>
    </row>
    <row r="1362" spans="1:131" x14ac:dyDescent="0.3">
      <c r="A1362" s="201"/>
      <c r="B1362" s="145"/>
      <c r="C1362" s="192"/>
      <c r="D1362" s="201"/>
      <c r="E1362" s="192"/>
      <c r="F1362" s="192"/>
      <c r="G1362" s="192"/>
      <c r="H1362" s="204"/>
      <c r="I1362" s="192"/>
      <c r="J1362" s="192"/>
      <c r="K1362" s="192"/>
      <c r="L1362" s="192"/>
      <c r="M1362" s="192"/>
      <c r="N1362" s="192"/>
      <c r="O1362" s="140"/>
      <c r="P1362" s="145"/>
      <c r="Q1362" s="140"/>
      <c r="R1362" s="140"/>
      <c r="S1362" s="145"/>
      <c r="T1362" s="140"/>
      <c r="U1362" s="140"/>
      <c r="V1362" s="145"/>
      <c r="W1362" s="140"/>
      <c r="X1362" s="140"/>
      <c r="Y1362" s="145"/>
      <c r="Z1362" s="140"/>
      <c r="AA1362" s="140"/>
      <c r="AB1362" s="145"/>
      <c r="AC1362" s="140"/>
      <c r="AD1362" s="140"/>
      <c r="AE1362" s="145"/>
      <c r="AF1362" s="140"/>
      <c r="AG1362" s="140"/>
      <c r="BI1362" s="140"/>
      <c r="BJ1362" s="140"/>
      <c r="BK1362" s="140"/>
      <c r="BL1362" s="140"/>
      <c r="BM1362" s="140"/>
      <c r="BN1362" s="140"/>
      <c r="BO1362" s="140"/>
      <c r="BP1362" s="140"/>
      <c r="BQ1362" s="140"/>
      <c r="CS1362" s="133"/>
      <c r="CT1362" s="140"/>
      <c r="CU1362" s="140"/>
      <c r="CV1362" s="140"/>
      <c r="CY1362" s="140"/>
      <c r="CZ1362" s="140"/>
      <c r="DA1362" s="151"/>
      <c r="DB1362" s="164"/>
      <c r="DC1362" s="151"/>
      <c r="DZ1362" s="206"/>
      <c r="EA1362" s="107"/>
    </row>
    <row r="1363" spans="1:131" x14ac:dyDescent="0.3">
      <c r="A1363" s="201"/>
      <c r="B1363" s="145"/>
      <c r="C1363" s="192"/>
      <c r="D1363" s="201"/>
      <c r="E1363" s="192"/>
      <c r="F1363" s="192"/>
      <c r="G1363" s="192"/>
      <c r="H1363" s="204"/>
      <c r="I1363" s="192"/>
      <c r="J1363" s="192"/>
      <c r="K1363" s="192"/>
      <c r="L1363" s="192"/>
      <c r="M1363" s="192"/>
      <c r="N1363" s="192"/>
      <c r="O1363" s="140"/>
      <c r="P1363" s="145"/>
      <c r="Q1363" s="140"/>
      <c r="R1363" s="140"/>
      <c r="S1363" s="145"/>
      <c r="T1363" s="140"/>
      <c r="U1363" s="140"/>
      <c r="V1363" s="145"/>
      <c r="W1363" s="140"/>
      <c r="X1363" s="140"/>
      <c r="Y1363" s="145"/>
      <c r="Z1363" s="140"/>
      <c r="AA1363" s="140"/>
      <c r="AB1363" s="145"/>
      <c r="AC1363" s="140"/>
      <c r="AD1363" s="140"/>
      <c r="AE1363" s="145"/>
      <c r="AF1363" s="140"/>
      <c r="AG1363" s="140"/>
      <c r="BI1363" s="140"/>
      <c r="BJ1363" s="140"/>
      <c r="BK1363" s="140"/>
      <c r="BL1363" s="140"/>
      <c r="BM1363" s="140"/>
      <c r="BN1363" s="140"/>
      <c r="BO1363" s="140"/>
      <c r="BP1363" s="140"/>
      <c r="BQ1363" s="140"/>
      <c r="CS1363" s="133"/>
      <c r="CT1363" s="140"/>
      <c r="CU1363" s="140"/>
      <c r="CV1363" s="140"/>
      <c r="CY1363" s="140"/>
      <c r="CZ1363" s="140"/>
      <c r="DA1363" s="151"/>
      <c r="DB1363" s="164"/>
      <c r="DC1363" s="151"/>
      <c r="DZ1363" s="206"/>
      <c r="EA1363" s="107"/>
    </row>
    <row r="1364" spans="1:131" x14ac:dyDescent="0.3">
      <c r="A1364" s="201"/>
      <c r="B1364" s="145"/>
      <c r="C1364" s="192"/>
      <c r="D1364" s="201"/>
      <c r="E1364" s="192"/>
      <c r="F1364" s="192"/>
      <c r="G1364" s="192"/>
      <c r="H1364" s="204"/>
      <c r="I1364" s="192"/>
      <c r="J1364" s="192"/>
      <c r="K1364" s="192"/>
      <c r="L1364" s="192"/>
      <c r="M1364" s="192"/>
      <c r="N1364" s="192"/>
      <c r="O1364" s="140"/>
      <c r="P1364" s="145"/>
      <c r="Q1364" s="140"/>
      <c r="R1364" s="140"/>
      <c r="S1364" s="145"/>
      <c r="T1364" s="140"/>
      <c r="U1364" s="140"/>
      <c r="V1364" s="145"/>
      <c r="W1364" s="140"/>
      <c r="X1364" s="140"/>
      <c r="Y1364" s="145"/>
      <c r="Z1364" s="140"/>
      <c r="AA1364" s="140"/>
      <c r="AB1364" s="145"/>
      <c r="AC1364" s="140"/>
      <c r="AD1364" s="140"/>
      <c r="AE1364" s="145"/>
      <c r="AF1364" s="140"/>
      <c r="AG1364" s="140"/>
      <c r="BI1364" s="140"/>
      <c r="BJ1364" s="140"/>
      <c r="BK1364" s="140"/>
      <c r="BL1364" s="140"/>
      <c r="BM1364" s="140"/>
      <c r="BN1364" s="140"/>
      <c r="BO1364" s="140"/>
      <c r="BP1364" s="140"/>
      <c r="BQ1364" s="140"/>
      <c r="CS1364" s="133"/>
      <c r="CT1364" s="140"/>
      <c r="CU1364" s="140"/>
      <c r="CV1364" s="140"/>
      <c r="CY1364" s="140"/>
      <c r="CZ1364" s="140"/>
      <c r="DA1364" s="151"/>
      <c r="DB1364" s="164"/>
      <c r="DC1364" s="151"/>
      <c r="DZ1364" s="206"/>
      <c r="EA1364" s="107"/>
    </row>
    <row r="1365" spans="1:131" x14ac:dyDescent="0.3">
      <c r="A1365" s="201"/>
      <c r="B1365" s="145"/>
      <c r="C1365" s="192"/>
      <c r="D1365" s="201"/>
      <c r="E1365" s="192"/>
      <c r="F1365" s="192"/>
      <c r="G1365" s="192"/>
      <c r="H1365" s="204"/>
      <c r="I1365" s="192"/>
      <c r="J1365" s="192"/>
      <c r="K1365" s="192"/>
      <c r="L1365" s="192"/>
      <c r="M1365" s="192"/>
      <c r="N1365" s="192"/>
      <c r="O1365" s="140"/>
      <c r="P1365" s="145"/>
      <c r="Q1365" s="140"/>
      <c r="R1365" s="140"/>
      <c r="S1365" s="145"/>
      <c r="T1365" s="140"/>
      <c r="U1365" s="140"/>
      <c r="V1365" s="145"/>
      <c r="W1365" s="140"/>
      <c r="X1365" s="140"/>
      <c r="Y1365" s="145"/>
      <c r="Z1365" s="140"/>
      <c r="AA1365" s="140"/>
      <c r="AB1365" s="145"/>
      <c r="AC1365" s="140"/>
      <c r="AD1365" s="140"/>
      <c r="AE1365" s="145"/>
      <c r="AF1365" s="140"/>
      <c r="AG1365" s="140"/>
      <c r="BI1365" s="140"/>
      <c r="BJ1365" s="140"/>
      <c r="BK1365" s="140"/>
      <c r="BL1365" s="140"/>
      <c r="BM1365" s="140"/>
      <c r="BN1365" s="140"/>
      <c r="BO1365" s="140"/>
      <c r="BP1365" s="140"/>
      <c r="BQ1365" s="140"/>
      <c r="CS1365" s="133"/>
      <c r="CT1365" s="140"/>
      <c r="CU1365" s="140"/>
      <c r="CV1365" s="140"/>
      <c r="CY1365" s="140"/>
      <c r="CZ1365" s="140"/>
      <c r="DA1365" s="151"/>
      <c r="DB1365" s="164"/>
      <c r="DC1365" s="151"/>
      <c r="DZ1365" s="206"/>
      <c r="EA1365" s="107"/>
    </row>
    <row r="1366" spans="1:131" x14ac:dyDescent="0.3">
      <c r="A1366" s="201"/>
      <c r="B1366" s="145"/>
      <c r="C1366" s="192"/>
      <c r="D1366" s="201"/>
      <c r="E1366" s="192"/>
      <c r="F1366" s="192"/>
      <c r="G1366" s="192"/>
      <c r="H1366" s="204"/>
      <c r="I1366" s="192"/>
      <c r="J1366" s="192"/>
      <c r="K1366" s="192"/>
      <c r="L1366" s="192"/>
      <c r="M1366" s="192"/>
      <c r="N1366" s="192"/>
      <c r="O1366" s="140"/>
      <c r="P1366" s="145"/>
      <c r="Q1366" s="140"/>
      <c r="R1366" s="140"/>
      <c r="S1366" s="145"/>
      <c r="T1366" s="140"/>
      <c r="U1366" s="140"/>
      <c r="V1366" s="145"/>
      <c r="W1366" s="140"/>
      <c r="X1366" s="140"/>
      <c r="Y1366" s="145"/>
      <c r="Z1366" s="140"/>
      <c r="AA1366" s="140"/>
      <c r="AB1366" s="145"/>
      <c r="AC1366" s="140"/>
      <c r="AD1366" s="140"/>
      <c r="AE1366" s="145"/>
      <c r="AF1366" s="140"/>
      <c r="AG1366" s="140"/>
      <c r="BI1366" s="140"/>
      <c r="BJ1366" s="140"/>
      <c r="BK1366" s="140"/>
      <c r="BL1366" s="140"/>
      <c r="BM1366" s="140"/>
      <c r="BN1366" s="140"/>
      <c r="BO1366" s="140"/>
      <c r="BP1366" s="140"/>
      <c r="BQ1366" s="140"/>
      <c r="CS1366" s="133"/>
      <c r="CT1366" s="140"/>
      <c r="CU1366" s="140"/>
      <c r="CV1366" s="140"/>
      <c r="CY1366" s="140"/>
      <c r="CZ1366" s="140"/>
      <c r="DA1366" s="151"/>
      <c r="DB1366" s="164"/>
      <c r="DC1366" s="151"/>
      <c r="DZ1366" s="206"/>
      <c r="EA1366" s="107"/>
    </row>
    <row r="1367" spans="1:131" x14ac:dyDescent="0.3">
      <c r="A1367" s="201"/>
      <c r="B1367" s="145"/>
      <c r="C1367" s="192"/>
      <c r="D1367" s="201"/>
      <c r="E1367" s="192"/>
      <c r="F1367" s="192"/>
      <c r="G1367" s="192"/>
      <c r="H1367" s="204"/>
      <c r="I1367" s="192"/>
      <c r="J1367" s="192"/>
      <c r="K1367" s="192"/>
      <c r="L1367" s="192"/>
      <c r="M1367" s="192"/>
      <c r="N1367" s="192"/>
      <c r="O1367" s="140"/>
      <c r="P1367" s="145"/>
      <c r="Q1367" s="140"/>
      <c r="R1367" s="140"/>
      <c r="S1367" s="145"/>
      <c r="T1367" s="140"/>
      <c r="U1367" s="140"/>
      <c r="V1367" s="145"/>
      <c r="W1367" s="140"/>
      <c r="X1367" s="140"/>
      <c r="Y1367" s="145"/>
      <c r="Z1367" s="140"/>
      <c r="AA1367" s="140"/>
      <c r="AB1367" s="145"/>
      <c r="AC1367" s="140"/>
      <c r="AD1367" s="140"/>
      <c r="AE1367" s="145"/>
      <c r="AF1367" s="140"/>
      <c r="AG1367" s="140"/>
      <c r="BI1367" s="140"/>
      <c r="BJ1367" s="140"/>
      <c r="BK1367" s="140"/>
      <c r="BL1367" s="140"/>
      <c r="BM1367" s="140"/>
      <c r="BN1367" s="140"/>
      <c r="BO1367" s="140"/>
      <c r="BP1367" s="140"/>
      <c r="BQ1367" s="140"/>
      <c r="CS1367" s="133"/>
      <c r="CT1367" s="140"/>
      <c r="CU1367" s="140"/>
      <c r="CV1367" s="140"/>
      <c r="CY1367" s="140"/>
      <c r="CZ1367" s="140"/>
      <c r="DA1367" s="151"/>
      <c r="DB1367" s="164"/>
      <c r="DC1367" s="151"/>
      <c r="DZ1367" s="206"/>
      <c r="EA1367" s="107"/>
    </row>
    <row r="1368" spans="1:131" x14ac:dyDescent="0.3">
      <c r="A1368" s="201"/>
      <c r="B1368" s="145"/>
      <c r="C1368" s="192"/>
      <c r="D1368" s="201"/>
      <c r="E1368" s="192"/>
      <c r="F1368" s="192"/>
      <c r="G1368" s="192"/>
      <c r="H1368" s="204"/>
      <c r="I1368" s="192"/>
      <c r="J1368" s="192"/>
      <c r="K1368" s="192"/>
      <c r="L1368" s="192"/>
      <c r="M1368" s="192"/>
      <c r="N1368" s="192"/>
      <c r="O1368" s="140"/>
      <c r="P1368" s="145"/>
      <c r="Q1368" s="140"/>
      <c r="R1368" s="140"/>
      <c r="S1368" s="145"/>
      <c r="T1368" s="140"/>
      <c r="U1368" s="140"/>
      <c r="V1368" s="145"/>
      <c r="W1368" s="140"/>
      <c r="X1368" s="140"/>
      <c r="Y1368" s="145"/>
      <c r="Z1368" s="140"/>
      <c r="AA1368" s="140"/>
      <c r="AB1368" s="145"/>
      <c r="AC1368" s="140"/>
      <c r="AD1368" s="140"/>
      <c r="AE1368" s="145"/>
      <c r="AF1368" s="140"/>
      <c r="AG1368" s="140"/>
      <c r="BI1368" s="140"/>
      <c r="BJ1368" s="140"/>
      <c r="BK1368" s="140"/>
      <c r="BL1368" s="140"/>
      <c r="BM1368" s="140"/>
      <c r="BN1368" s="140"/>
      <c r="BO1368" s="140"/>
      <c r="BP1368" s="140"/>
      <c r="BQ1368" s="140"/>
      <c r="CS1368" s="133"/>
      <c r="CT1368" s="140"/>
      <c r="CU1368" s="140"/>
      <c r="CV1368" s="140"/>
      <c r="CY1368" s="140"/>
      <c r="CZ1368" s="140"/>
      <c r="DA1368" s="151"/>
      <c r="DB1368" s="164"/>
      <c r="DC1368" s="151"/>
      <c r="DZ1368" s="206"/>
      <c r="EA1368" s="107"/>
    </row>
    <row r="1369" spans="1:131" x14ac:dyDescent="0.3">
      <c r="A1369" s="201"/>
      <c r="B1369" s="145"/>
      <c r="C1369" s="192"/>
      <c r="D1369" s="201"/>
      <c r="E1369" s="192"/>
      <c r="F1369" s="192"/>
      <c r="G1369" s="192"/>
      <c r="H1369" s="204"/>
      <c r="I1369" s="192"/>
      <c r="J1369" s="192"/>
      <c r="K1369" s="192"/>
      <c r="L1369" s="192"/>
      <c r="M1369" s="192"/>
      <c r="N1369" s="192"/>
      <c r="O1369" s="140"/>
      <c r="P1369" s="145"/>
      <c r="Q1369" s="140"/>
      <c r="R1369" s="140"/>
      <c r="S1369" s="145"/>
      <c r="T1369" s="140"/>
      <c r="U1369" s="140"/>
      <c r="V1369" s="145"/>
      <c r="W1369" s="140"/>
      <c r="X1369" s="140"/>
      <c r="Y1369" s="145"/>
      <c r="Z1369" s="140"/>
      <c r="AA1369" s="140"/>
      <c r="AB1369" s="145"/>
      <c r="AC1369" s="140"/>
      <c r="AD1369" s="140"/>
      <c r="AE1369" s="145"/>
      <c r="AF1369" s="140"/>
      <c r="AG1369" s="140"/>
      <c r="BI1369" s="140"/>
      <c r="BJ1369" s="140"/>
      <c r="BK1369" s="140"/>
      <c r="BL1369" s="140"/>
      <c r="BM1369" s="140"/>
      <c r="BN1369" s="140"/>
      <c r="BO1369" s="140"/>
      <c r="BP1369" s="140"/>
      <c r="BQ1369" s="140"/>
      <c r="CS1369" s="133"/>
      <c r="CT1369" s="140"/>
      <c r="CU1369" s="140"/>
      <c r="CV1369" s="140"/>
      <c r="CY1369" s="140"/>
      <c r="CZ1369" s="140"/>
      <c r="DA1369" s="151"/>
      <c r="DB1369" s="164"/>
      <c r="DC1369" s="151"/>
      <c r="DZ1369" s="206"/>
      <c r="EA1369" s="107"/>
    </row>
    <row r="1370" spans="1:131" x14ac:dyDescent="0.3">
      <c r="A1370" s="201"/>
      <c r="B1370" s="145"/>
      <c r="C1370" s="192"/>
      <c r="D1370" s="201"/>
      <c r="E1370" s="192"/>
      <c r="F1370" s="192"/>
      <c r="G1370" s="192"/>
      <c r="H1370" s="204"/>
      <c r="I1370" s="192"/>
      <c r="J1370" s="192"/>
      <c r="K1370" s="192"/>
      <c r="L1370" s="192"/>
      <c r="M1370" s="192"/>
      <c r="N1370" s="192"/>
      <c r="O1370" s="140"/>
      <c r="P1370" s="145"/>
      <c r="Q1370" s="140"/>
      <c r="R1370" s="140"/>
      <c r="S1370" s="145"/>
      <c r="T1370" s="140"/>
      <c r="U1370" s="140"/>
      <c r="V1370" s="145"/>
      <c r="W1370" s="140"/>
      <c r="X1370" s="140"/>
      <c r="Y1370" s="145"/>
      <c r="Z1370" s="140"/>
      <c r="AA1370" s="140"/>
      <c r="AB1370" s="145"/>
      <c r="AC1370" s="140"/>
      <c r="AD1370" s="140"/>
      <c r="AE1370" s="145"/>
      <c r="AF1370" s="140"/>
      <c r="AG1370" s="140"/>
      <c r="BI1370" s="140"/>
      <c r="BJ1370" s="140"/>
      <c r="BK1370" s="140"/>
      <c r="BL1370" s="140"/>
      <c r="BM1370" s="140"/>
      <c r="BN1370" s="140"/>
      <c r="BO1370" s="140"/>
      <c r="BP1370" s="140"/>
      <c r="BQ1370" s="140"/>
      <c r="CS1370" s="133"/>
      <c r="CT1370" s="140"/>
      <c r="CU1370" s="140"/>
      <c r="CV1370" s="140"/>
      <c r="CY1370" s="140"/>
      <c r="CZ1370" s="140"/>
      <c r="DA1370" s="151"/>
      <c r="DB1370" s="164"/>
      <c r="DC1370" s="151"/>
      <c r="DZ1370" s="206"/>
      <c r="EA1370" s="107"/>
    </row>
    <row r="1371" spans="1:131" x14ac:dyDescent="0.3">
      <c r="A1371" s="201"/>
      <c r="B1371" s="145"/>
      <c r="C1371" s="192"/>
      <c r="D1371" s="201"/>
      <c r="E1371" s="192"/>
      <c r="F1371" s="192"/>
      <c r="G1371" s="192"/>
      <c r="H1371" s="204"/>
      <c r="I1371" s="192"/>
      <c r="J1371" s="192"/>
      <c r="K1371" s="192"/>
      <c r="L1371" s="192"/>
      <c r="M1371" s="192"/>
      <c r="N1371" s="192"/>
      <c r="O1371" s="140"/>
      <c r="P1371" s="145"/>
      <c r="Q1371" s="140"/>
      <c r="R1371" s="140"/>
      <c r="S1371" s="145"/>
      <c r="T1371" s="140"/>
      <c r="U1371" s="140"/>
      <c r="V1371" s="145"/>
      <c r="W1371" s="140"/>
      <c r="X1371" s="140"/>
      <c r="Y1371" s="145"/>
      <c r="Z1371" s="140"/>
      <c r="AA1371" s="140"/>
      <c r="AB1371" s="145"/>
      <c r="AC1371" s="140"/>
      <c r="AD1371" s="140"/>
      <c r="AE1371" s="145"/>
      <c r="AF1371" s="140"/>
      <c r="AG1371" s="140"/>
      <c r="BI1371" s="140"/>
      <c r="BJ1371" s="140"/>
      <c r="BK1371" s="140"/>
      <c r="BL1371" s="140"/>
      <c r="BM1371" s="140"/>
      <c r="BN1371" s="140"/>
      <c r="BO1371" s="140"/>
      <c r="BP1371" s="140"/>
      <c r="BQ1371" s="140"/>
      <c r="CS1371" s="133"/>
      <c r="CT1371" s="140"/>
      <c r="CU1371" s="140"/>
      <c r="CV1371" s="140"/>
      <c r="CY1371" s="140"/>
      <c r="CZ1371" s="140"/>
      <c r="DA1371" s="151"/>
      <c r="DB1371" s="164"/>
      <c r="DC1371" s="151"/>
      <c r="DZ1371" s="206"/>
      <c r="EA1371" s="107"/>
    </row>
    <row r="1372" spans="1:131" x14ac:dyDescent="0.3">
      <c r="A1372" s="201"/>
      <c r="B1372" s="145"/>
      <c r="C1372" s="192"/>
      <c r="D1372" s="201"/>
      <c r="E1372" s="192"/>
      <c r="F1372" s="192"/>
      <c r="G1372" s="192"/>
      <c r="H1372" s="204"/>
      <c r="I1372" s="192"/>
      <c r="J1372" s="192"/>
      <c r="K1372" s="192"/>
      <c r="L1372" s="192"/>
      <c r="M1372" s="192"/>
      <c r="N1372" s="192"/>
      <c r="O1372" s="140"/>
      <c r="P1372" s="145"/>
      <c r="Q1372" s="140"/>
      <c r="R1372" s="140"/>
      <c r="S1372" s="145"/>
      <c r="T1372" s="140"/>
      <c r="U1372" s="140"/>
      <c r="V1372" s="145"/>
      <c r="W1372" s="140"/>
      <c r="X1372" s="140"/>
      <c r="Y1372" s="145"/>
      <c r="Z1372" s="140"/>
      <c r="AA1372" s="140"/>
      <c r="AB1372" s="145"/>
      <c r="AC1372" s="140"/>
      <c r="AD1372" s="140"/>
      <c r="AE1372" s="145"/>
      <c r="AF1372" s="140"/>
      <c r="AG1372" s="140"/>
      <c r="BI1372" s="140"/>
      <c r="BJ1372" s="140"/>
      <c r="BK1372" s="140"/>
      <c r="BL1372" s="140"/>
      <c r="BM1372" s="140"/>
      <c r="BN1372" s="140"/>
      <c r="BO1372" s="140"/>
      <c r="BP1372" s="140"/>
      <c r="BQ1372" s="140"/>
      <c r="CS1372" s="133"/>
      <c r="CT1372" s="140"/>
      <c r="CU1372" s="140"/>
      <c r="CV1372" s="140"/>
      <c r="CY1372" s="140"/>
      <c r="CZ1372" s="140"/>
      <c r="DA1372" s="151"/>
      <c r="DB1372" s="164"/>
      <c r="DC1372" s="151"/>
      <c r="DZ1372" s="206"/>
      <c r="EA1372" s="107"/>
    </row>
    <row r="1373" spans="1:131" x14ac:dyDescent="0.3">
      <c r="A1373" s="201"/>
      <c r="B1373" s="145"/>
      <c r="C1373" s="192"/>
      <c r="D1373" s="201"/>
      <c r="E1373" s="192"/>
      <c r="F1373" s="192"/>
      <c r="G1373" s="192"/>
      <c r="H1373" s="204"/>
      <c r="I1373" s="192"/>
      <c r="J1373" s="192"/>
      <c r="K1373" s="192"/>
      <c r="L1373" s="192"/>
      <c r="M1373" s="192"/>
      <c r="N1373" s="192"/>
      <c r="O1373" s="140"/>
      <c r="P1373" s="145"/>
      <c r="Q1373" s="140"/>
      <c r="R1373" s="140"/>
      <c r="S1373" s="145"/>
      <c r="T1373" s="140"/>
      <c r="U1373" s="140"/>
      <c r="V1373" s="145"/>
      <c r="W1373" s="140"/>
      <c r="X1373" s="140"/>
      <c r="Y1373" s="145"/>
      <c r="Z1373" s="140"/>
      <c r="AA1373" s="140"/>
      <c r="AB1373" s="145"/>
      <c r="AC1373" s="140"/>
      <c r="AD1373" s="140"/>
      <c r="AE1373" s="145"/>
      <c r="AF1373" s="140"/>
      <c r="AG1373" s="140"/>
      <c r="BI1373" s="140"/>
      <c r="BJ1373" s="140"/>
      <c r="BK1373" s="140"/>
      <c r="BL1373" s="140"/>
      <c r="BM1373" s="140"/>
      <c r="BN1373" s="140"/>
      <c r="BO1373" s="140"/>
      <c r="BP1373" s="140"/>
      <c r="BQ1373" s="140"/>
      <c r="CS1373" s="133"/>
      <c r="CT1373" s="140"/>
      <c r="CU1373" s="140"/>
      <c r="CV1373" s="140"/>
      <c r="CY1373" s="140"/>
      <c r="CZ1373" s="140"/>
      <c r="DA1373" s="151"/>
      <c r="DB1373" s="164"/>
      <c r="DC1373" s="151"/>
      <c r="DZ1373" s="206"/>
      <c r="EA1373" s="107"/>
    </row>
    <row r="1374" spans="1:131" x14ac:dyDescent="0.3">
      <c r="A1374" s="201"/>
      <c r="B1374" s="145"/>
      <c r="C1374" s="192"/>
      <c r="D1374" s="201"/>
      <c r="E1374" s="192"/>
      <c r="F1374" s="192"/>
      <c r="G1374" s="192"/>
      <c r="H1374" s="204"/>
      <c r="I1374" s="192"/>
      <c r="J1374" s="192"/>
      <c r="K1374" s="192"/>
      <c r="L1374" s="192"/>
      <c r="M1374" s="192"/>
      <c r="N1374" s="192"/>
      <c r="O1374" s="140"/>
      <c r="P1374" s="145"/>
      <c r="Q1374" s="140"/>
      <c r="R1374" s="140"/>
      <c r="S1374" s="145"/>
      <c r="T1374" s="140"/>
      <c r="U1374" s="140"/>
      <c r="V1374" s="145"/>
      <c r="W1374" s="140"/>
      <c r="X1374" s="140"/>
      <c r="Y1374" s="145"/>
      <c r="Z1374" s="140"/>
      <c r="AA1374" s="140"/>
      <c r="AB1374" s="145"/>
      <c r="AC1374" s="140"/>
      <c r="AD1374" s="140"/>
      <c r="AE1374" s="145"/>
      <c r="AF1374" s="140"/>
      <c r="AG1374" s="140"/>
      <c r="BI1374" s="140"/>
      <c r="BJ1374" s="140"/>
      <c r="BK1374" s="140"/>
      <c r="BL1374" s="140"/>
      <c r="BM1374" s="140"/>
      <c r="BN1374" s="140"/>
      <c r="BO1374" s="140"/>
      <c r="BP1374" s="140"/>
      <c r="BQ1374" s="140"/>
      <c r="CS1374" s="133"/>
      <c r="CT1374" s="140"/>
      <c r="CU1374" s="140"/>
      <c r="CV1374" s="140"/>
      <c r="CY1374" s="140"/>
      <c r="CZ1374" s="140"/>
      <c r="DA1374" s="151"/>
      <c r="DB1374" s="164"/>
      <c r="DC1374" s="151"/>
      <c r="DZ1374" s="206"/>
      <c r="EA1374" s="107"/>
    </row>
    <row r="1375" spans="1:131" x14ac:dyDescent="0.3">
      <c r="A1375" s="201"/>
      <c r="B1375" s="145"/>
      <c r="C1375" s="192"/>
      <c r="D1375" s="201"/>
      <c r="E1375" s="192"/>
      <c r="F1375" s="192"/>
      <c r="G1375" s="192"/>
      <c r="H1375" s="204"/>
      <c r="I1375" s="192"/>
      <c r="J1375" s="192"/>
      <c r="K1375" s="192"/>
      <c r="L1375" s="192"/>
      <c r="M1375" s="192"/>
      <c r="N1375" s="192"/>
      <c r="O1375" s="140"/>
      <c r="P1375" s="145"/>
      <c r="Q1375" s="140"/>
      <c r="R1375" s="140"/>
      <c r="S1375" s="145"/>
      <c r="T1375" s="140"/>
      <c r="U1375" s="140"/>
      <c r="V1375" s="145"/>
      <c r="W1375" s="140"/>
      <c r="X1375" s="140"/>
      <c r="Y1375" s="145"/>
      <c r="Z1375" s="140"/>
      <c r="AA1375" s="140"/>
      <c r="AB1375" s="145"/>
      <c r="AC1375" s="140"/>
      <c r="AD1375" s="140"/>
      <c r="AE1375" s="145"/>
      <c r="AF1375" s="140"/>
      <c r="AG1375" s="140"/>
      <c r="BI1375" s="140"/>
      <c r="BJ1375" s="140"/>
      <c r="BK1375" s="140"/>
      <c r="BL1375" s="140"/>
      <c r="BM1375" s="140"/>
      <c r="BN1375" s="140"/>
      <c r="BO1375" s="140"/>
      <c r="BP1375" s="140"/>
      <c r="BQ1375" s="140"/>
      <c r="CS1375" s="133"/>
      <c r="CT1375" s="140"/>
      <c r="CU1375" s="140"/>
      <c r="CV1375" s="140"/>
      <c r="CY1375" s="140"/>
      <c r="CZ1375" s="140"/>
      <c r="DA1375" s="151"/>
      <c r="DB1375" s="164"/>
      <c r="DC1375" s="151"/>
      <c r="DZ1375" s="206"/>
      <c r="EA1375" s="107"/>
    </row>
    <row r="1376" spans="1:131" x14ac:dyDescent="0.3">
      <c r="A1376" s="201"/>
      <c r="B1376" s="145"/>
      <c r="C1376" s="192"/>
      <c r="D1376" s="201"/>
      <c r="E1376" s="192"/>
      <c r="F1376" s="192"/>
      <c r="G1376" s="192"/>
      <c r="H1376" s="204"/>
      <c r="I1376" s="192"/>
      <c r="J1376" s="192"/>
      <c r="K1376" s="192"/>
      <c r="L1376" s="192"/>
      <c r="M1376" s="192"/>
      <c r="N1376" s="192"/>
      <c r="O1376" s="140"/>
      <c r="P1376" s="145"/>
      <c r="Q1376" s="140"/>
      <c r="R1376" s="140"/>
      <c r="S1376" s="145"/>
      <c r="T1376" s="140"/>
      <c r="U1376" s="140"/>
      <c r="V1376" s="145"/>
      <c r="W1376" s="140"/>
      <c r="X1376" s="140"/>
      <c r="Y1376" s="145"/>
      <c r="Z1376" s="140"/>
      <c r="AA1376" s="140"/>
      <c r="AB1376" s="145"/>
      <c r="AC1376" s="140"/>
      <c r="AD1376" s="140"/>
      <c r="AE1376" s="145"/>
      <c r="AF1376" s="140"/>
      <c r="AG1376" s="140"/>
      <c r="BI1376" s="140"/>
      <c r="BJ1376" s="140"/>
      <c r="BK1376" s="140"/>
      <c r="BL1376" s="140"/>
      <c r="BM1376" s="140"/>
      <c r="BN1376" s="140"/>
      <c r="BO1376" s="140"/>
      <c r="BP1376" s="140"/>
      <c r="BQ1376" s="140"/>
      <c r="CS1376" s="133"/>
      <c r="CT1376" s="140"/>
      <c r="CU1376" s="140"/>
      <c r="CV1376" s="140"/>
      <c r="CY1376" s="140"/>
      <c r="CZ1376" s="140"/>
      <c r="DA1376" s="151"/>
      <c r="DB1376" s="164"/>
      <c r="DC1376" s="151"/>
      <c r="DZ1376" s="206"/>
      <c r="EA1376" s="107"/>
    </row>
    <row r="1377" spans="1:131" x14ac:dyDescent="0.3">
      <c r="A1377" s="201"/>
      <c r="B1377" s="145"/>
      <c r="C1377" s="192"/>
      <c r="D1377" s="201"/>
      <c r="E1377" s="192"/>
      <c r="F1377" s="192"/>
      <c r="G1377" s="192"/>
      <c r="H1377" s="204"/>
      <c r="I1377" s="192"/>
      <c r="J1377" s="192"/>
      <c r="K1377" s="192"/>
      <c r="L1377" s="192"/>
      <c r="M1377" s="192"/>
      <c r="N1377" s="192"/>
      <c r="O1377" s="140"/>
      <c r="P1377" s="145"/>
      <c r="Q1377" s="140"/>
      <c r="R1377" s="140"/>
      <c r="S1377" s="145"/>
      <c r="T1377" s="140"/>
      <c r="U1377" s="140"/>
      <c r="V1377" s="145"/>
      <c r="W1377" s="140"/>
      <c r="X1377" s="140"/>
      <c r="Y1377" s="145"/>
      <c r="Z1377" s="140"/>
      <c r="AA1377" s="140"/>
      <c r="AB1377" s="145"/>
      <c r="AC1377" s="140"/>
      <c r="AD1377" s="140"/>
      <c r="AE1377" s="145"/>
      <c r="AF1377" s="140"/>
      <c r="AG1377" s="140"/>
      <c r="BI1377" s="140"/>
      <c r="BJ1377" s="140"/>
      <c r="BK1377" s="140"/>
      <c r="BL1377" s="140"/>
      <c r="BM1377" s="140"/>
      <c r="BN1377" s="140"/>
      <c r="BO1377" s="140"/>
      <c r="BP1377" s="140"/>
      <c r="BQ1377" s="140"/>
      <c r="CS1377" s="133"/>
      <c r="CT1377" s="140"/>
      <c r="CU1377" s="140"/>
      <c r="CV1377" s="140"/>
      <c r="CY1377" s="140"/>
      <c r="CZ1377" s="140"/>
      <c r="DA1377" s="151"/>
      <c r="DB1377" s="164"/>
      <c r="DC1377" s="151"/>
      <c r="DZ1377" s="206"/>
      <c r="EA1377" s="107"/>
    </row>
    <row r="1378" spans="1:131" x14ac:dyDescent="0.3">
      <c r="A1378" s="201"/>
      <c r="B1378" s="145"/>
      <c r="C1378" s="192"/>
      <c r="D1378" s="201"/>
      <c r="E1378" s="192"/>
      <c r="F1378" s="192"/>
      <c r="G1378" s="192"/>
      <c r="H1378" s="204"/>
      <c r="I1378" s="192"/>
      <c r="J1378" s="192"/>
      <c r="K1378" s="192"/>
      <c r="L1378" s="192"/>
      <c r="M1378" s="192"/>
      <c r="N1378" s="192"/>
      <c r="O1378" s="140"/>
      <c r="P1378" s="145"/>
      <c r="Q1378" s="140"/>
      <c r="R1378" s="140"/>
      <c r="S1378" s="145"/>
      <c r="T1378" s="140"/>
      <c r="U1378" s="140"/>
      <c r="V1378" s="145"/>
      <c r="W1378" s="140"/>
      <c r="X1378" s="140"/>
      <c r="Y1378" s="145"/>
      <c r="Z1378" s="140"/>
      <c r="AA1378" s="140"/>
      <c r="AB1378" s="145"/>
      <c r="AC1378" s="140"/>
      <c r="AD1378" s="140"/>
      <c r="AE1378" s="145"/>
      <c r="AF1378" s="140"/>
      <c r="AG1378" s="140"/>
      <c r="BI1378" s="140"/>
      <c r="BJ1378" s="140"/>
      <c r="BK1378" s="140"/>
      <c r="BL1378" s="140"/>
      <c r="BM1378" s="140"/>
      <c r="BN1378" s="140"/>
      <c r="BO1378" s="140"/>
      <c r="BP1378" s="140"/>
      <c r="BQ1378" s="140"/>
      <c r="CS1378" s="133"/>
      <c r="CT1378" s="140"/>
      <c r="CU1378" s="140"/>
      <c r="CV1378" s="140"/>
      <c r="CY1378" s="140"/>
      <c r="CZ1378" s="140"/>
      <c r="DA1378" s="151"/>
      <c r="DB1378" s="164"/>
      <c r="DC1378" s="151"/>
      <c r="DZ1378" s="206"/>
      <c r="EA1378" s="107"/>
    </row>
    <row r="1379" spans="1:131" x14ac:dyDescent="0.3">
      <c r="A1379" s="201"/>
      <c r="B1379" s="145"/>
      <c r="C1379" s="192"/>
      <c r="D1379" s="201"/>
      <c r="E1379" s="192"/>
      <c r="F1379" s="192"/>
      <c r="G1379" s="192"/>
      <c r="H1379" s="204"/>
      <c r="I1379" s="192"/>
      <c r="J1379" s="192"/>
      <c r="K1379" s="192"/>
      <c r="L1379" s="192"/>
      <c r="M1379" s="192"/>
      <c r="N1379" s="192"/>
      <c r="O1379" s="140"/>
      <c r="P1379" s="145"/>
      <c r="Q1379" s="140"/>
      <c r="R1379" s="140"/>
      <c r="S1379" s="145"/>
      <c r="T1379" s="140"/>
      <c r="U1379" s="140"/>
      <c r="V1379" s="145"/>
      <c r="W1379" s="140"/>
      <c r="X1379" s="140"/>
      <c r="Y1379" s="145"/>
      <c r="Z1379" s="140"/>
      <c r="AA1379" s="140"/>
      <c r="AB1379" s="145"/>
      <c r="AC1379" s="140"/>
      <c r="AD1379" s="140"/>
      <c r="AE1379" s="145"/>
      <c r="AF1379" s="140"/>
      <c r="AG1379" s="140"/>
      <c r="BI1379" s="140"/>
      <c r="BJ1379" s="140"/>
      <c r="BK1379" s="140"/>
      <c r="BL1379" s="140"/>
      <c r="BM1379" s="140"/>
      <c r="BN1379" s="140"/>
      <c r="BO1379" s="140"/>
      <c r="BP1379" s="140"/>
      <c r="BQ1379" s="140"/>
      <c r="CS1379" s="133"/>
      <c r="CT1379" s="140"/>
      <c r="CU1379" s="140"/>
      <c r="CV1379" s="140"/>
      <c r="CY1379" s="140"/>
      <c r="CZ1379" s="140"/>
      <c r="DA1379" s="151"/>
      <c r="DB1379" s="164"/>
      <c r="DC1379" s="151"/>
      <c r="DZ1379" s="206"/>
      <c r="EA1379" s="107"/>
    </row>
    <row r="1380" spans="1:131" x14ac:dyDescent="0.3">
      <c r="A1380" s="201"/>
      <c r="B1380" s="145"/>
      <c r="C1380" s="192"/>
      <c r="D1380" s="201"/>
      <c r="E1380" s="192"/>
      <c r="F1380" s="192"/>
      <c r="G1380" s="192"/>
      <c r="H1380" s="204"/>
      <c r="I1380" s="192"/>
      <c r="J1380" s="192"/>
      <c r="K1380" s="192"/>
      <c r="L1380" s="192"/>
      <c r="M1380" s="192"/>
      <c r="N1380" s="192"/>
      <c r="O1380" s="140"/>
      <c r="P1380" s="145"/>
      <c r="Q1380" s="140"/>
      <c r="R1380" s="140"/>
      <c r="S1380" s="145"/>
      <c r="T1380" s="140"/>
      <c r="U1380" s="140"/>
      <c r="V1380" s="145"/>
      <c r="W1380" s="140"/>
      <c r="X1380" s="140"/>
      <c r="Y1380" s="145"/>
      <c r="Z1380" s="140"/>
      <c r="AA1380" s="140"/>
      <c r="AB1380" s="145"/>
      <c r="AC1380" s="140"/>
      <c r="AD1380" s="140"/>
      <c r="AE1380" s="145"/>
      <c r="AF1380" s="140"/>
      <c r="AG1380" s="140"/>
      <c r="BI1380" s="140"/>
      <c r="BJ1380" s="140"/>
      <c r="BK1380" s="140"/>
      <c r="BL1380" s="140"/>
      <c r="BM1380" s="140"/>
      <c r="BN1380" s="140"/>
      <c r="BO1380" s="140"/>
      <c r="BP1380" s="140"/>
      <c r="BQ1380" s="140"/>
      <c r="CS1380" s="133"/>
      <c r="CT1380" s="140"/>
      <c r="CU1380" s="140"/>
      <c r="CV1380" s="140"/>
      <c r="CY1380" s="140"/>
      <c r="CZ1380" s="140"/>
      <c r="DA1380" s="151"/>
      <c r="DB1380" s="164"/>
      <c r="DC1380" s="151"/>
      <c r="DZ1380" s="206"/>
      <c r="EA1380" s="107"/>
    </row>
    <row r="1381" spans="1:131" x14ac:dyDescent="0.3">
      <c r="A1381" s="201"/>
      <c r="B1381" s="145"/>
      <c r="C1381" s="192"/>
      <c r="D1381" s="201"/>
      <c r="E1381" s="192"/>
      <c r="F1381" s="192"/>
      <c r="G1381" s="192"/>
      <c r="H1381" s="204"/>
      <c r="I1381" s="192"/>
      <c r="J1381" s="192"/>
      <c r="K1381" s="192"/>
      <c r="L1381" s="192"/>
      <c r="M1381" s="192"/>
      <c r="N1381" s="192"/>
      <c r="O1381" s="140"/>
      <c r="P1381" s="145"/>
      <c r="Q1381" s="140"/>
      <c r="R1381" s="140"/>
      <c r="S1381" s="145"/>
      <c r="T1381" s="140"/>
      <c r="U1381" s="140"/>
      <c r="V1381" s="145"/>
      <c r="W1381" s="140"/>
      <c r="X1381" s="140"/>
      <c r="Y1381" s="145"/>
      <c r="Z1381" s="140"/>
      <c r="AA1381" s="140"/>
      <c r="AB1381" s="145"/>
      <c r="AC1381" s="140"/>
      <c r="AD1381" s="140"/>
      <c r="AE1381" s="145"/>
      <c r="AF1381" s="140"/>
      <c r="AG1381" s="140"/>
      <c r="BI1381" s="140"/>
      <c r="BJ1381" s="140"/>
      <c r="BK1381" s="140"/>
      <c r="BL1381" s="140"/>
      <c r="BM1381" s="140"/>
      <c r="BN1381" s="140"/>
      <c r="BO1381" s="140"/>
      <c r="BP1381" s="140"/>
      <c r="BQ1381" s="140"/>
      <c r="CS1381" s="133"/>
      <c r="CT1381" s="140"/>
      <c r="CU1381" s="140"/>
      <c r="CV1381" s="140"/>
      <c r="CY1381" s="140"/>
      <c r="CZ1381" s="140"/>
      <c r="DA1381" s="151"/>
      <c r="DB1381" s="164"/>
      <c r="DC1381" s="151"/>
      <c r="DZ1381" s="206"/>
      <c r="EA1381" s="107"/>
    </row>
    <row r="1382" spans="1:131" x14ac:dyDescent="0.3">
      <c r="A1382" s="201"/>
      <c r="B1382" s="145"/>
      <c r="C1382" s="192"/>
      <c r="D1382" s="201"/>
      <c r="E1382" s="192"/>
      <c r="F1382" s="192"/>
      <c r="G1382" s="192"/>
      <c r="H1382" s="204"/>
      <c r="I1382" s="192"/>
      <c r="J1382" s="192"/>
      <c r="K1382" s="192"/>
      <c r="L1382" s="192"/>
      <c r="M1382" s="192"/>
      <c r="N1382" s="192"/>
      <c r="O1382" s="140"/>
      <c r="P1382" s="145"/>
      <c r="Q1382" s="140"/>
      <c r="R1382" s="140"/>
      <c r="S1382" s="145"/>
      <c r="T1382" s="140"/>
      <c r="U1382" s="140"/>
      <c r="V1382" s="145"/>
      <c r="W1382" s="140"/>
      <c r="X1382" s="140"/>
      <c r="Y1382" s="145"/>
      <c r="Z1382" s="140"/>
      <c r="AA1382" s="140"/>
      <c r="AB1382" s="145"/>
      <c r="AC1382" s="140"/>
      <c r="AD1382" s="140"/>
      <c r="AE1382" s="145"/>
      <c r="AF1382" s="140"/>
      <c r="AG1382" s="140"/>
      <c r="BI1382" s="140"/>
      <c r="BJ1382" s="140"/>
      <c r="BK1382" s="140"/>
      <c r="BL1382" s="140"/>
      <c r="BM1382" s="140"/>
      <c r="BN1382" s="140"/>
      <c r="BO1382" s="140"/>
      <c r="BP1382" s="140"/>
      <c r="BQ1382" s="140"/>
      <c r="CS1382" s="133"/>
      <c r="CT1382" s="140"/>
      <c r="CU1382" s="140"/>
      <c r="CV1382" s="140"/>
      <c r="CY1382" s="140"/>
      <c r="CZ1382" s="140"/>
      <c r="DA1382" s="151"/>
      <c r="DB1382" s="164"/>
      <c r="DC1382" s="151"/>
      <c r="DZ1382" s="206"/>
      <c r="EA1382" s="107"/>
    </row>
    <row r="1383" spans="1:131" x14ac:dyDescent="0.3">
      <c r="A1383" s="201"/>
      <c r="B1383" s="145"/>
      <c r="C1383" s="192"/>
      <c r="D1383" s="201"/>
      <c r="E1383" s="192"/>
      <c r="F1383" s="192"/>
      <c r="G1383" s="192"/>
      <c r="H1383" s="204"/>
      <c r="I1383" s="192"/>
      <c r="J1383" s="192"/>
      <c r="K1383" s="192"/>
      <c r="L1383" s="192"/>
      <c r="M1383" s="192"/>
      <c r="N1383" s="192"/>
      <c r="O1383" s="140"/>
      <c r="P1383" s="145"/>
      <c r="Q1383" s="140"/>
      <c r="R1383" s="140"/>
      <c r="S1383" s="145"/>
      <c r="T1383" s="140"/>
      <c r="U1383" s="140"/>
      <c r="V1383" s="145"/>
      <c r="W1383" s="140"/>
      <c r="X1383" s="140"/>
      <c r="Y1383" s="145"/>
      <c r="Z1383" s="140"/>
      <c r="AA1383" s="140"/>
      <c r="AB1383" s="145"/>
      <c r="AC1383" s="140"/>
      <c r="AD1383" s="140"/>
      <c r="AE1383" s="145"/>
      <c r="AF1383" s="140"/>
      <c r="AG1383" s="140"/>
      <c r="BI1383" s="140"/>
      <c r="BJ1383" s="140"/>
      <c r="BK1383" s="140"/>
      <c r="BL1383" s="140"/>
      <c r="BM1383" s="140"/>
      <c r="BN1383" s="140"/>
      <c r="BO1383" s="140"/>
      <c r="BP1383" s="140"/>
      <c r="BQ1383" s="140"/>
      <c r="CS1383" s="133"/>
      <c r="CT1383" s="140"/>
      <c r="CU1383" s="140"/>
      <c r="CV1383" s="140"/>
      <c r="CY1383" s="140"/>
      <c r="CZ1383" s="140"/>
      <c r="DA1383" s="151"/>
      <c r="DB1383" s="164"/>
      <c r="DC1383" s="151"/>
      <c r="DZ1383" s="206"/>
      <c r="EA1383" s="107"/>
    </row>
    <row r="1384" spans="1:131" x14ac:dyDescent="0.3">
      <c r="A1384" s="201"/>
      <c r="B1384" s="145"/>
      <c r="C1384" s="192"/>
      <c r="D1384" s="201"/>
      <c r="E1384" s="192"/>
      <c r="F1384" s="192"/>
      <c r="G1384" s="192"/>
      <c r="H1384" s="204"/>
      <c r="I1384" s="192"/>
      <c r="J1384" s="192"/>
      <c r="K1384" s="192"/>
      <c r="L1384" s="192"/>
      <c r="M1384" s="192"/>
      <c r="N1384" s="192"/>
      <c r="O1384" s="140"/>
      <c r="P1384" s="145"/>
      <c r="Q1384" s="140"/>
      <c r="R1384" s="140"/>
      <c r="S1384" s="145"/>
      <c r="T1384" s="140"/>
      <c r="U1384" s="140"/>
      <c r="V1384" s="145"/>
      <c r="W1384" s="140"/>
      <c r="X1384" s="140"/>
      <c r="Y1384" s="145"/>
      <c r="Z1384" s="140"/>
      <c r="AA1384" s="140"/>
      <c r="AB1384" s="145"/>
      <c r="AC1384" s="140"/>
      <c r="AD1384" s="140"/>
      <c r="AE1384" s="145"/>
      <c r="AF1384" s="140"/>
      <c r="AG1384" s="140"/>
      <c r="BI1384" s="140"/>
      <c r="BJ1384" s="140"/>
      <c r="BK1384" s="140"/>
      <c r="BL1384" s="140"/>
      <c r="BM1384" s="140"/>
      <c r="BN1384" s="140"/>
      <c r="BO1384" s="140"/>
      <c r="BP1384" s="140"/>
      <c r="BQ1384" s="140"/>
      <c r="CS1384" s="133"/>
      <c r="CT1384" s="140"/>
      <c r="CU1384" s="140"/>
      <c r="CV1384" s="140"/>
      <c r="CY1384" s="140"/>
      <c r="CZ1384" s="140"/>
      <c r="DA1384" s="151"/>
      <c r="DB1384" s="164"/>
      <c r="DC1384" s="151"/>
      <c r="DZ1384" s="206"/>
      <c r="EA1384" s="107"/>
    </row>
    <row r="1385" spans="1:131" x14ac:dyDescent="0.3">
      <c r="A1385" s="201"/>
      <c r="B1385" s="145"/>
      <c r="C1385" s="192"/>
      <c r="D1385" s="201"/>
      <c r="E1385" s="192"/>
      <c r="F1385" s="192"/>
      <c r="G1385" s="192"/>
      <c r="H1385" s="204"/>
      <c r="I1385" s="192"/>
      <c r="J1385" s="192"/>
      <c r="K1385" s="192"/>
      <c r="L1385" s="192"/>
      <c r="M1385" s="192"/>
      <c r="N1385" s="192"/>
      <c r="O1385" s="140"/>
      <c r="P1385" s="145"/>
      <c r="Q1385" s="140"/>
      <c r="R1385" s="140"/>
      <c r="S1385" s="145"/>
      <c r="T1385" s="140"/>
      <c r="U1385" s="140"/>
      <c r="V1385" s="145"/>
      <c r="W1385" s="140"/>
      <c r="X1385" s="140"/>
      <c r="Y1385" s="145"/>
      <c r="Z1385" s="140"/>
      <c r="AA1385" s="140"/>
      <c r="AB1385" s="145"/>
      <c r="AC1385" s="140"/>
      <c r="AD1385" s="140"/>
      <c r="AE1385" s="145"/>
      <c r="AF1385" s="140"/>
      <c r="AG1385" s="140"/>
      <c r="BI1385" s="140"/>
      <c r="BJ1385" s="140"/>
      <c r="BK1385" s="140"/>
      <c r="BL1385" s="140"/>
      <c r="BM1385" s="140"/>
      <c r="BN1385" s="140"/>
      <c r="BO1385" s="140"/>
      <c r="BP1385" s="140"/>
      <c r="BQ1385" s="140"/>
      <c r="CS1385" s="133"/>
      <c r="CT1385" s="140"/>
      <c r="CU1385" s="140"/>
      <c r="CV1385" s="140"/>
      <c r="CY1385" s="140"/>
      <c r="CZ1385" s="140"/>
      <c r="DA1385" s="151"/>
      <c r="DB1385" s="164"/>
      <c r="DC1385" s="151"/>
      <c r="DZ1385" s="206"/>
      <c r="EA1385" s="107"/>
    </row>
    <row r="1386" spans="1:131" x14ac:dyDescent="0.3">
      <c r="A1386" s="201"/>
      <c r="B1386" s="145"/>
      <c r="C1386" s="192"/>
      <c r="D1386" s="201"/>
      <c r="E1386" s="192"/>
      <c r="F1386" s="192"/>
      <c r="G1386" s="192"/>
      <c r="H1386" s="204"/>
      <c r="I1386" s="192"/>
      <c r="J1386" s="192"/>
      <c r="K1386" s="192"/>
      <c r="L1386" s="192"/>
      <c r="M1386" s="192"/>
      <c r="N1386" s="192"/>
      <c r="O1386" s="140"/>
      <c r="P1386" s="145"/>
      <c r="Q1386" s="140"/>
      <c r="R1386" s="140"/>
      <c r="S1386" s="145"/>
      <c r="T1386" s="140"/>
      <c r="U1386" s="140"/>
      <c r="V1386" s="145"/>
      <c r="W1386" s="140"/>
      <c r="X1386" s="140"/>
      <c r="Y1386" s="145"/>
      <c r="Z1386" s="140"/>
      <c r="AA1386" s="140"/>
      <c r="AB1386" s="145"/>
      <c r="AC1386" s="140"/>
      <c r="AD1386" s="140"/>
      <c r="AE1386" s="145"/>
      <c r="AF1386" s="140"/>
      <c r="AG1386" s="140"/>
      <c r="BI1386" s="140"/>
      <c r="BJ1386" s="140"/>
      <c r="BK1386" s="140"/>
      <c r="BL1386" s="140"/>
      <c r="BM1386" s="140"/>
      <c r="BN1386" s="140"/>
      <c r="BO1386" s="140"/>
      <c r="BP1386" s="140"/>
      <c r="BQ1386" s="140"/>
      <c r="CS1386" s="133"/>
      <c r="CT1386" s="140"/>
      <c r="CU1386" s="140"/>
      <c r="CV1386" s="140"/>
      <c r="CY1386" s="140"/>
      <c r="CZ1386" s="140"/>
      <c r="DA1386" s="151"/>
      <c r="DB1386" s="164"/>
      <c r="DC1386" s="151"/>
      <c r="DZ1386" s="206"/>
      <c r="EA1386" s="107"/>
    </row>
    <row r="1387" spans="1:131" x14ac:dyDescent="0.3">
      <c r="A1387" s="201"/>
      <c r="B1387" s="145"/>
      <c r="C1387" s="192"/>
      <c r="D1387" s="201"/>
      <c r="E1387" s="192"/>
      <c r="F1387" s="192"/>
      <c r="G1387" s="192"/>
      <c r="H1387" s="204"/>
      <c r="I1387" s="192"/>
      <c r="J1387" s="192"/>
      <c r="K1387" s="192"/>
      <c r="L1387" s="192"/>
      <c r="M1387" s="192"/>
      <c r="N1387" s="192"/>
      <c r="O1387" s="140"/>
      <c r="P1387" s="145"/>
      <c r="Q1387" s="140"/>
      <c r="R1387" s="140"/>
      <c r="S1387" s="145"/>
      <c r="T1387" s="140"/>
      <c r="U1387" s="140"/>
      <c r="V1387" s="145"/>
      <c r="W1387" s="140"/>
      <c r="X1387" s="140"/>
      <c r="Y1387" s="145"/>
      <c r="Z1387" s="140"/>
      <c r="AA1387" s="140"/>
      <c r="AB1387" s="145"/>
      <c r="AC1387" s="140"/>
      <c r="AD1387" s="140"/>
      <c r="AE1387" s="145"/>
      <c r="AF1387" s="140"/>
      <c r="AG1387" s="140"/>
      <c r="BI1387" s="140"/>
      <c r="BJ1387" s="140"/>
      <c r="BK1387" s="140"/>
      <c r="BL1387" s="140"/>
      <c r="BM1387" s="140"/>
      <c r="BN1387" s="140"/>
      <c r="BO1387" s="140"/>
      <c r="BP1387" s="140"/>
      <c r="BQ1387" s="140"/>
      <c r="CS1387" s="133"/>
      <c r="CT1387" s="140"/>
      <c r="CU1387" s="140"/>
      <c r="CV1387" s="140"/>
      <c r="CY1387" s="140"/>
      <c r="CZ1387" s="140"/>
      <c r="DA1387" s="151"/>
      <c r="DB1387" s="164"/>
      <c r="DC1387" s="151"/>
      <c r="DZ1387" s="206"/>
      <c r="EA1387" s="107"/>
    </row>
    <row r="1388" spans="1:131" x14ac:dyDescent="0.3">
      <c r="A1388" s="201"/>
      <c r="B1388" s="145"/>
      <c r="C1388" s="192"/>
      <c r="D1388" s="201"/>
      <c r="E1388" s="192"/>
      <c r="F1388" s="192"/>
      <c r="G1388" s="192"/>
      <c r="H1388" s="204"/>
      <c r="I1388" s="192"/>
      <c r="J1388" s="192"/>
      <c r="K1388" s="192"/>
      <c r="L1388" s="192"/>
      <c r="M1388" s="192"/>
      <c r="N1388" s="192"/>
      <c r="O1388" s="140"/>
      <c r="P1388" s="145"/>
      <c r="Q1388" s="140"/>
      <c r="R1388" s="140"/>
      <c r="S1388" s="145"/>
      <c r="T1388" s="140"/>
      <c r="U1388" s="140"/>
      <c r="V1388" s="145"/>
      <c r="W1388" s="140"/>
      <c r="X1388" s="140"/>
      <c r="Y1388" s="145"/>
      <c r="Z1388" s="140"/>
      <c r="AA1388" s="140"/>
      <c r="AB1388" s="145"/>
      <c r="AC1388" s="140"/>
      <c r="AD1388" s="140"/>
      <c r="AE1388" s="145"/>
      <c r="AF1388" s="140"/>
      <c r="AG1388" s="140"/>
      <c r="BI1388" s="140"/>
      <c r="BJ1388" s="140"/>
      <c r="BK1388" s="140"/>
      <c r="BL1388" s="140"/>
      <c r="BM1388" s="140"/>
      <c r="BN1388" s="140"/>
      <c r="BO1388" s="140"/>
      <c r="BP1388" s="140"/>
      <c r="BQ1388" s="140"/>
      <c r="CS1388" s="133"/>
      <c r="CT1388" s="140"/>
      <c r="CU1388" s="140"/>
      <c r="CV1388" s="140"/>
      <c r="CY1388" s="140"/>
      <c r="CZ1388" s="140"/>
      <c r="DA1388" s="151"/>
      <c r="DB1388" s="164"/>
      <c r="DC1388" s="151"/>
      <c r="DZ1388" s="206"/>
      <c r="EA1388" s="107"/>
    </row>
    <row r="1389" spans="1:131" x14ac:dyDescent="0.3">
      <c r="A1389" s="201"/>
      <c r="B1389" s="145"/>
      <c r="C1389" s="192"/>
      <c r="D1389" s="201"/>
      <c r="E1389" s="192"/>
      <c r="F1389" s="192"/>
      <c r="G1389" s="192"/>
      <c r="H1389" s="204"/>
      <c r="I1389" s="192"/>
      <c r="J1389" s="192"/>
      <c r="K1389" s="192"/>
      <c r="L1389" s="192"/>
      <c r="M1389" s="192"/>
      <c r="N1389" s="192"/>
      <c r="O1389" s="140"/>
      <c r="P1389" s="145"/>
      <c r="Q1389" s="140"/>
      <c r="R1389" s="140"/>
      <c r="S1389" s="145"/>
      <c r="T1389" s="140"/>
      <c r="U1389" s="140"/>
      <c r="V1389" s="145"/>
      <c r="W1389" s="140"/>
      <c r="X1389" s="140"/>
      <c r="Y1389" s="145"/>
      <c r="Z1389" s="140"/>
      <c r="AA1389" s="140"/>
      <c r="AB1389" s="145"/>
      <c r="AC1389" s="140"/>
      <c r="AD1389" s="140"/>
      <c r="AE1389" s="145"/>
      <c r="AF1389" s="140"/>
      <c r="AG1389" s="140"/>
      <c r="BI1389" s="140"/>
      <c r="BJ1389" s="140"/>
      <c r="BK1389" s="140"/>
      <c r="BL1389" s="140"/>
      <c r="BM1389" s="140"/>
      <c r="BN1389" s="140"/>
      <c r="BO1389" s="140"/>
      <c r="BP1389" s="140"/>
      <c r="BQ1389" s="140"/>
      <c r="CS1389" s="133"/>
      <c r="CT1389" s="140"/>
      <c r="CU1389" s="140"/>
      <c r="CV1389" s="140"/>
      <c r="CY1389" s="140"/>
      <c r="CZ1389" s="140"/>
      <c r="DA1389" s="151"/>
      <c r="DB1389" s="164"/>
      <c r="DC1389" s="151"/>
      <c r="DZ1389" s="206"/>
      <c r="EA1389" s="107"/>
    </row>
    <row r="1390" spans="1:131" x14ac:dyDescent="0.3">
      <c r="A1390" s="201"/>
      <c r="B1390" s="192"/>
      <c r="C1390" s="192"/>
      <c r="D1390" s="201"/>
      <c r="E1390" s="192"/>
      <c r="F1390" s="192"/>
      <c r="G1390" s="192"/>
      <c r="H1390" s="204"/>
      <c r="I1390" s="192"/>
      <c r="J1390" s="192"/>
      <c r="K1390" s="192"/>
      <c r="L1390" s="192"/>
      <c r="M1390" s="192"/>
      <c r="N1390" s="192"/>
      <c r="O1390" s="140"/>
      <c r="P1390" s="145"/>
      <c r="Q1390" s="140"/>
      <c r="R1390" s="140"/>
      <c r="S1390" s="145"/>
      <c r="T1390" s="140"/>
      <c r="U1390" s="140"/>
      <c r="V1390" s="145"/>
      <c r="W1390" s="140"/>
      <c r="X1390" s="140"/>
      <c r="Y1390" s="145"/>
      <c r="Z1390" s="140"/>
      <c r="AA1390" s="140"/>
      <c r="AB1390" s="145"/>
      <c r="AC1390" s="140"/>
      <c r="AD1390" s="140"/>
      <c r="AE1390" s="145"/>
      <c r="AF1390" s="140"/>
      <c r="AG1390" s="140"/>
      <c r="BI1390" s="140"/>
      <c r="BJ1390" s="140"/>
      <c r="BK1390" s="140"/>
      <c r="BL1390" s="140"/>
      <c r="BM1390" s="140"/>
      <c r="BN1390" s="140"/>
      <c r="BO1390" s="140"/>
      <c r="BP1390" s="140"/>
      <c r="BQ1390" s="140"/>
      <c r="CS1390" s="133"/>
      <c r="CT1390" s="140"/>
      <c r="CU1390" s="140"/>
      <c r="CV1390" s="140"/>
      <c r="CY1390" s="140"/>
      <c r="CZ1390" s="140"/>
      <c r="DA1390" s="151"/>
      <c r="DB1390" s="164"/>
      <c r="DC1390" s="151"/>
      <c r="DZ1390" s="206"/>
      <c r="EA1390" s="107"/>
    </row>
    <row r="1391" spans="1:131" x14ac:dyDescent="0.3">
      <c r="A1391" s="201"/>
      <c r="B1391" s="192"/>
      <c r="C1391" s="192"/>
      <c r="D1391" s="201"/>
      <c r="E1391" s="192"/>
      <c r="F1391" s="192"/>
      <c r="G1391" s="192"/>
      <c r="H1391" s="204"/>
      <c r="I1391" s="192"/>
      <c r="J1391" s="192"/>
      <c r="K1391" s="192"/>
      <c r="L1391" s="192"/>
      <c r="M1391" s="192"/>
      <c r="N1391" s="192"/>
      <c r="O1391" s="140"/>
      <c r="P1391" s="145"/>
      <c r="Q1391" s="140"/>
      <c r="R1391" s="140"/>
      <c r="S1391" s="145"/>
      <c r="T1391" s="140"/>
      <c r="U1391" s="140"/>
      <c r="V1391" s="145"/>
      <c r="W1391" s="140"/>
      <c r="X1391" s="140"/>
      <c r="Y1391" s="145"/>
      <c r="Z1391" s="140"/>
      <c r="AA1391" s="140"/>
      <c r="AB1391" s="145"/>
      <c r="AC1391" s="140"/>
      <c r="AD1391" s="140"/>
      <c r="AE1391" s="145"/>
      <c r="AF1391" s="140"/>
      <c r="AG1391" s="140"/>
      <c r="BI1391" s="140"/>
      <c r="BJ1391" s="140"/>
      <c r="BK1391" s="140"/>
      <c r="BL1391" s="140"/>
      <c r="BM1391" s="140"/>
      <c r="BN1391" s="140"/>
      <c r="BO1391" s="140"/>
      <c r="BP1391" s="140"/>
      <c r="BQ1391" s="140"/>
      <c r="CS1391" s="133"/>
      <c r="CT1391" s="140"/>
      <c r="CU1391" s="140"/>
      <c r="CV1391" s="140"/>
      <c r="CY1391" s="140"/>
      <c r="CZ1391" s="140"/>
      <c r="DA1391" s="151"/>
      <c r="DB1391" s="164"/>
      <c r="DC1391" s="151"/>
      <c r="DZ1391" s="206"/>
      <c r="EA1391" s="107"/>
    </row>
    <row r="1392" spans="1:131" x14ac:dyDescent="0.3">
      <c r="A1392" s="201"/>
      <c r="B1392" s="192"/>
      <c r="C1392" s="192"/>
      <c r="D1392" s="201"/>
      <c r="E1392" s="192"/>
      <c r="F1392" s="192"/>
      <c r="G1392" s="192"/>
      <c r="H1392" s="204"/>
      <c r="I1392" s="192"/>
      <c r="J1392" s="192"/>
      <c r="K1392" s="192"/>
      <c r="L1392" s="192"/>
      <c r="M1392" s="192"/>
      <c r="N1392" s="192"/>
      <c r="O1392" s="140"/>
      <c r="P1392" s="145"/>
      <c r="Q1392" s="140"/>
      <c r="R1392" s="140"/>
      <c r="S1392" s="145"/>
      <c r="T1392" s="140"/>
      <c r="U1392" s="140"/>
      <c r="V1392" s="145"/>
      <c r="W1392" s="140"/>
      <c r="X1392" s="140"/>
      <c r="Y1392" s="145"/>
      <c r="Z1392" s="140"/>
      <c r="AA1392" s="140"/>
      <c r="AB1392" s="145"/>
      <c r="AC1392" s="140"/>
      <c r="AD1392" s="140"/>
      <c r="AE1392" s="145"/>
      <c r="AF1392" s="140"/>
      <c r="AG1392" s="140"/>
      <c r="BI1392" s="140"/>
      <c r="BJ1392" s="140"/>
      <c r="BK1392" s="140"/>
      <c r="BL1392" s="140"/>
      <c r="BM1392" s="140"/>
      <c r="BN1392" s="140"/>
      <c r="BO1392" s="140"/>
      <c r="BP1392" s="140"/>
      <c r="BQ1392" s="140"/>
      <c r="CS1392" s="133"/>
      <c r="CT1392" s="140"/>
      <c r="CU1392" s="140"/>
      <c r="CV1392" s="140"/>
      <c r="CY1392" s="140"/>
      <c r="CZ1392" s="140"/>
      <c r="DA1392" s="151"/>
      <c r="DB1392" s="164"/>
      <c r="DC1392" s="151"/>
      <c r="DZ1392" s="206"/>
      <c r="EA1392" s="107"/>
    </row>
    <row r="1393" spans="1:131" x14ac:dyDescent="0.3">
      <c r="A1393" s="201"/>
      <c r="B1393" s="192"/>
      <c r="C1393" s="192"/>
      <c r="D1393" s="201"/>
      <c r="E1393" s="192"/>
      <c r="F1393" s="192"/>
      <c r="G1393" s="192"/>
      <c r="H1393" s="204"/>
      <c r="I1393" s="192"/>
      <c r="J1393" s="192"/>
      <c r="K1393" s="192"/>
      <c r="L1393" s="192"/>
      <c r="M1393" s="192"/>
      <c r="N1393" s="192"/>
      <c r="O1393" s="140"/>
      <c r="P1393" s="145"/>
      <c r="Q1393" s="140"/>
      <c r="R1393" s="140"/>
      <c r="S1393" s="145"/>
      <c r="T1393" s="140"/>
      <c r="U1393" s="140"/>
      <c r="V1393" s="145"/>
      <c r="W1393" s="140"/>
      <c r="X1393" s="140"/>
      <c r="Y1393" s="145"/>
      <c r="Z1393" s="140"/>
      <c r="AA1393" s="140"/>
      <c r="AB1393" s="145"/>
      <c r="AC1393" s="140"/>
      <c r="AD1393" s="140"/>
      <c r="AE1393" s="145"/>
      <c r="AF1393" s="140"/>
      <c r="AG1393" s="140"/>
      <c r="BI1393" s="140"/>
      <c r="BJ1393" s="140"/>
      <c r="BK1393" s="140"/>
      <c r="BL1393" s="140"/>
      <c r="BM1393" s="140"/>
      <c r="BN1393" s="140"/>
      <c r="BO1393" s="140"/>
      <c r="BP1393" s="140"/>
      <c r="BQ1393" s="140"/>
      <c r="CS1393" s="133"/>
      <c r="CT1393" s="140"/>
      <c r="CU1393" s="140"/>
      <c r="CV1393" s="140"/>
      <c r="CY1393" s="140"/>
      <c r="CZ1393" s="140"/>
      <c r="DA1393" s="151"/>
      <c r="DB1393" s="164"/>
      <c r="DC1393" s="151"/>
      <c r="DZ1393" s="206"/>
      <c r="EA1393" s="107"/>
    </row>
    <row r="1394" spans="1:131" x14ac:dyDescent="0.3">
      <c r="A1394" s="201"/>
      <c r="B1394" s="192"/>
      <c r="C1394" s="192"/>
      <c r="D1394" s="201"/>
      <c r="E1394" s="192"/>
      <c r="F1394" s="192"/>
      <c r="G1394" s="192"/>
      <c r="H1394" s="204"/>
      <c r="I1394" s="192"/>
      <c r="J1394" s="192"/>
      <c r="K1394" s="192"/>
      <c r="L1394" s="192"/>
      <c r="M1394" s="192"/>
      <c r="N1394" s="192"/>
      <c r="O1394" s="140"/>
      <c r="P1394" s="145"/>
      <c r="Q1394" s="140"/>
      <c r="R1394" s="140"/>
      <c r="S1394" s="145"/>
      <c r="T1394" s="140"/>
      <c r="U1394" s="140"/>
      <c r="V1394" s="145"/>
      <c r="W1394" s="140"/>
      <c r="X1394" s="140"/>
      <c r="Y1394" s="145"/>
      <c r="Z1394" s="140"/>
      <c r="AA1394" s="140"/>
      <c r="AB1394" s="145"/>
      <c r="AC1394" s="140"/>
      <c r="AD1394" s="140"/>
      <c r="AE1394" s="145"/>
      <c r="AF1394" s="140"/>
      <c r="AG1394" s="140"/>
      <c r="BI1394" s="140"/>
      <c r="BJ1394" s="140"/>
      <c r="BK1394" s="140"/>
      <c r="BL1394" s="140"/>
      <c r="BM1394" s="140"/>
      <c r="BN1394" s="140"/>
      <c r="BO1394" s="140"/>
      <c r="BP1394" s="140"/>
      <c r="BQ1394" s="140"/>
      <c r="CS1394" s="133"/>
      <c r="CT1394" s="140"/>
      <c r="CU1394" s="140"/>
      <c r="CV1394" s="140"/>
      <c r="CY1394" s="140"/>
      <c r="CZ1394" s="140"/>
      <c r="DA1394" s="151"/>
      <c r="DB1394" s="164"/>
      <c r="DC1394" s="151"/>
      <c r="DZ1394" s="206"/>
      <c r="EA1394" s="107"/>
    </row>
    <row r="1395" spans="1:131" x14ac:dyDescent="0.3">
      <c r="A1395" s="201"/>
      <c r="B1395" s="192"/>
      <c r="C1395" s="192"/>
      <c r="D1395" s="201"/>
      <c r="E1395" s="192"/>
      <c r="F1395" s="192"/>
      <c r="G1395" s="192"/>
      <c r="H1395" s="204"/>
      <c r="I1395" s="192"/>
      <c r="J1395" s="192"/>
      <c r="K1395" s="192"/>
      <c r="L1395" s="192"/>
      <c r="M1395" s="192"/>
      <c r="N1395" s="192"/>
      <c r="O1395" s="140"/>
      <c r="P1395" s="145"/>
      <c r="Q1395" s="140"/>
      <c r="R1395" s="140"/>
      <c r="S1395" s="145"/>
      <c r="T1395" s="140"/>
      <c r="U1395" s="140"/>
      <c r="V1395" s="145"/>
      <c r="W1395" s="140"/>
      <c r="X1395" s="140"/>
      <c r="Y1395" s="145"/>
      <c r="Z1395" s="140"/>
      <c r="AA1395" s="140"/>
      <c r="AB1395" s="145"/>
      <c r="AC1395" s="140"/>
      <c r="AD1395" s="140"/>
      <c r="AE1395" s="145"/>
      <c r="AF1395" s="140"/>
      <c r="AG1395" s="140"/>
      <c r="BI1395" s="140"/>
      <c r="BJ1395" s="140"/>
      <c r="BK1395" s="140"/>
      <c r="BL1395" s="140"/>
      <c r="BM1395" s="140"/>
      <c r="BN1395" s="140"/>
      <c r="BO1395" s="140"/>
      <c r="BP1395" s="140"/>
      <c r="BQ1395" s="140"/>
      <c r="CS1395" s="133"/>
      <c r="CT1395" s="140"/>
      <c r="CU1395" s="140"/>
      <c r="CV1395" s="140"/>
      <c r="CY1395" s="140"/>
      <c r="CZ1395" s="140"/>
      <c r="DA1395" s="151"/>
      <c r="DB1395" s="164"/>
      <c r="DC1395" s="151"/>
      <c r="DZ1395" s="206"/>
      <c r="EA1395" s="107"/>
    </row>
    <row r="1396" spans="1:131" x14ac:dyDescent="0.3">
      <c r="A1396" s="201"/>
      <c r="B1396" s="192"/>
      <c r="C1396" s="192"/>
      <c r="D1396" s="201"/>
      <c r="E1396" s="192"/>
      <c r="F1396" s="192"/>
      <c r="G1396" s="192"/>
      <c r="H1396" s="204"/>
      <c r="I1396" s="192"/>
      <c r="J1396" s="192"/>
      <c r="K1396" s="192"/>
      <c r="L1396" s="192"/>
      <c r="M1396" s="192"/>
      <c r="N1396" s="192"/>
      <c r="O1396" s="140"/>
      <c r="P1396" s="145"/>
      <c r="Q1396" s="140"/>
      <c r="R1396" s="140"/>
      <c r="S1396" s="145"/>
      <c r="T1396" s="140"/>
      <c r="U1396" s="140"/>
      <c r="V1396" s="145"/>
      <c r="W1396" s="140"/>
      <c r="X1396" s="140"/>
      <c r="Y1396" s="145"/>
      <c r="Z1396" s="140"/>
      <c r="AA1396" s="140"/>
      <c r="AB1396" s="145"/>
      <c r="AC1396" s="140"/>
      <c r="AD1396" s="140"/>
      <c r="AE1396" s="145"/>
      <c r="AF1396" s="140"/>
      <c r="AG1396" s="140"/>
      <c r="BI1396" s="140"/>
      <c r="BJ1396" s="140"/>
      <c r="BK1396" s="140"/>
      <c r="BL1396" s="140"/>
      <c r="BM1396" s="140"/>
      <c r="BN1396" s="140"/>
      <c r="BO1396" s="140"/>
      <c r="BP1396" s="140"/>
      <c r="BQ1396" s="140"/>
      <c r="CS1396" s="133"/>
      <c r="CT1396" s="140"/>
      <c r="CU1396" s="140"/>
      <c r="CV1396" s="140"/>
      <c r="CY1396" s="140"/>
      <c r="CZ1396" s="140"/>
      <c r="DA1396" s="151"/>
      <c r="DB1396" s="164"/>
      <c r="DC1396" s="151"/>
      <c r="DZ1396" s="206"/>
      <c r="EA1396" s="107"/>
    </row>
    <row r="1397" spans="1:131" x14ac:dyDescent="0.3">
      <c r="A1397" s="201"/>
      <c r="B1397" s="192"/>
      <c r="C1397" s="192"/>
      <c r="D1397" s="201"/>
      <c r="E1397" s="192"/>
      <c r="F1397" s="192"/>
      <c r="G1397" s="192"/>
      <c r="H1397" s="204"/>
      <c r="I1397" s="192"/>
      <c r="J1397" s="192"/>
      <c r="K1397" s="192"/>
      <c r="L1397" s="192"/>
      <c r="M1397" s="192"/>
      <c r="N1397" s="192"/>
      <c r="O1397" s="140"/>
      <c r="P1397" s="145"/>
      <c r="Q1397" s="140"/>
      <c r="R1397" s="140"/>
      <c r="S1397" s="145"/>
      <c r="T1397" s="140"/>
      <c r="U1397" s="140"/>
      <c r="V1397" s="145"/>
      <c r="W1397" s="140"/>
      <c r="X1397" s="140"/>
      <c r="Y1397" s="145"/>
      <c r="Z1397" s="140"/>
      <c r="AA1397" s="140"/>
      <c r="AB1397" s="145"/>
      <c r="AC1397" s="140"/>
      <c r="AD1397" s="140"/>
      <c r="AE1397" s="145"/>
      <c r="AF1397" s="140"/>
      <c r="AG1397" s="140"/>
      <c r="BI1397" s="140"/>
      <c r="BJ1397" s="140"/>
      <c r="BK1397" s="140"/>
      <c r="BL1397" s="140"/>
      <c r="BM1397" s="140"/>
      <c r="BN1397" s="140"/>
      <c r="BO1397" s="140"/>
      <c r="BP1397" s="140"/>
      <c r="BQ1397" s="140"/>
      <c r="CS1397" s="133"/>
      <c r="CT1397" s="140"/>
      <c r="CU1397" s="140"/>
      <c r="CV1397" s="140"/>
      <c r="CY1397" s="140"/>
      <c r="CZ1397" s="140"/>
      <c r="DA1397" s="151"/>
      <c r="DB1397" s="164"/>
      <c r="DC1397" s="151"/>
      <c r="DZ1397" s="206"/>
      <c r="EA1397" s="107"/>
    </row>
    <row r="1398" spans="1:131" x14ac:dyDescent="0.3">
      <c r="A1398" s="201"/>
      <c r="B1398" s="192"/>
      <c r="C1398" s="192"/>
      <c r="D1398" s="201"/>
      <c r="E1398" s="192"/>
      <c r="F1398" s="192"/>
      <c r="G1398" s="192"/>
      <c r="H1398" s="204"/>
      <c r="I1398" s="192"/>
      <c r="J1398" s="192"/>
      <c r="K1398" s="192"/>
      <c r="L1398" s="192"/>
      <c r="M1398" s="192"/>
      <c r="N1398" s="192"/>
      <c r="O1398" s="140"/>
      <c r="P1398" s="145"/>
      <c r="Q1398" s="140"/>
      <c r="R1398" s="140"/>
      <c r="S1398" s="145"/>
      <c r="T1398" s="140"/>
      <c r="U1398" s="140"/>
      <c r="V1398" s="145"/>
      <c r="W1398" s="140"/>
      <c r="X1398" s="140"/>
      <c r="Y1398" s="145"/>
      <c r="Z1398" s="140"/>
      <c r="AA1398" s="140"/>
      <c r="AB1398" s="145"/>
      <c r="AC1398" s="140"/>
      <c r="AD1398" s="140"/>
      <c r="AE1398" s="145"/>
      <c r="AF1398" s="140"/>
      <c r="AG1398" s="140"/>
      <c r="BI1398" s="140"/>
      <c r="BJ1398" s="140"/>
      <c r="BK1398" s="140"/>
      <c r="BL1398" s="140"/>
      <c r="BM1398" s="140"/>
      <c r="BN1398" s="140"/>
      <c r="BO1398" s="140"/>
      <c r="BP1398" s="140"/>
      <c r="BQ1398" s="140"/>
      <c r="CS1398" s="133"/>
      <c r="CT1398" s="140"/>
      <c r="CU1398" s="140"/>
      <c r="CV1398" s="140"/>
      <c r="CY1398" s="140"/>
      <c r="CZ1398" s="140"/>
      <c r="DA1398" s="151"/>
      <c r="DB1398" s="164"/>
      <c r="DC1398" s="151"/>
      <c r="DZ1398" s="206"/>
      <c r="EA1398" s="107"/>
    </row>
    <row r="1399" spans="1:131" x14ac:dyDescent="0.3">
      <c r="A1399" s="201"/>
      <c r="B1399" s="192"/>
      <c r="C1399" s="192"/>
      <c r="D1399" s="201"/>
      <c r="E1399" s="192"/>
      <c r="F1399" s="192"/>
      <c r="G1399" s="192"/>
      <c r="H1399" s="204"/>
      <c r="I1399" s="192"/>
      <c r="J1399" s="192"/>
      <c r="K1399" s="192"/>
      <c r="L1399" s="192"/>
      <c r="M1399" s="192"/>
      <c r="N1399" s="192"/>
      <c r="O1399" s="140"/>
      <c r="P1399" s="145"/>
      <c r="Q1399" s="140"/>
      <c r="R1399" s="140"/>
      <c r="S1399" s="145"/>
      <c r="T1399" s="140"/>
      <c r="U1399" s="140"/>
      <c r="V1399" s="145"/>
      <c r="W1399" s="140"/>
      <c r="X1399" s="140"/>
      <c r="Y1399" s="145"/>
      <c r="Z1399" s="140"/>
      <c r="AA1399" s="140"/>
      <c r="AB1399" s="145"/>
      <c r="AC1399" s="140"/>
      <c r="AD1399" s="140"/>
      <c r="AE1399" s="145"/>
      <c r="AF1399" s="140"/>
      <c r="AG1399" s="140"/>
      <c r="BI1399" s="140"/>
      <c r="BJ1399" s="140"/>
      <c r="BK1399" s="140"/>
      <c r="BL1399" s="140"/>
      <c r="BM1399" s="140"/>
      <c r="BN1399" s="140"/>
      <c r="BO1399" s="140"/>
      <c r="BP1399" s="140"/>
      <c r="BQ1399" s="140"/>
      <c r="CS1399" s="133"/>
      <c r="CT1399" s="140"/>
      <c r="CU1399" s="140"/>
      <c r="CV1399" s="140"/>
      <c r="CY1399" s="140"/>
      <c r="CZ1399" s="140"/>
      <c r="DA1399" s="151"/>
      <c r="DB1399" s="164"/>
      <c r="DC1399" s="151"/>
      <c r="DZ1399" s="206"/>
      <c r="EA1399" s="107"/>
    </row>
    <row r="1400" spans="1:131" x14ac:dyDescent="0.3">
      <c r="A1400" s="201"/>
      <c r="B1400" s="192"/>
      <c r="C1400" s="192"/>
      <c r="D1400" s="201"/>
      <c r="E1400" s="192"/>
      <c r="F1400" s="192"/>
      <c r="G1400" s="192"/>
      <c r="H1400" s="204"/>
      <c r="I1400" s="192"/>
      <c r="J1400" s="192"/>
      <c r="K1400" s="192"/>
      <c r="L1400" s="192"/>
      <c r="M1400" s="192"/>
      <c r="N1400" s="192"/>
      <c r="O1400" s="140"/>
      <c r="P1400" s="145"/>
      <c r="Q1400" s="140"/>
      <c r="R1400" s="140"/>
      <c r="S1400" s="145"/>
      <c r="T1400" s="140"/>
      <c r="U1400" s="140"/>
      <c r="V1400" s="145"/>
      <c r="W1400" s="140"/>
      <c r="X1400" s="140"/>
      <c r="Y1400" s="145"/>
      <c r="Z1400" s="140"/>
      <c r="AA1400" s="140"/>
      <c r="AB1400" s="145"/>
      <c r="AC1400" s="140"/>
      <c r="AD1400" s="140"/>
      <c r="AE1400" s="145"/>
      <c r="AF1400" s="140"/>
      <c r="AG1400" s="140"/>
      <c r="BI1400" s="140"/>
      <c r="BJ1400" s="140"/>
      <c r="BK1400" s="140"/>
      <c r="BL1400" s="140"/>
      <c r="BM1400" s="140"/>
      <c r="BN1400" s="140"/>
      <c r="BO1400" s="140"/>
      <c r="BP1400" s="140"/>
      <c r="BQ1400" s="140"/>
      <c r="CS1400" s="133"/>
      <c r="CT1400" s="140"/>
      <c r="CU1400" s="140"/>
      <c r="CV1400" s="140"/>
      <c r="CY1400" s="140"/>
      <c r="CZ1400" s="140"/>
      <c r="DA1400" s="151"/>
      <c r="DB1400" s="164"/>
      <c r="DC1400" s="151"/>
      <c r="DZ1400" s="206"/>
      <c r="EA1400" s="107"/>
    </row>
    <row r="1401" spans="1:131" x14ac:dyDescent="0.3">
      <c r="A1401" s="201"/>
      <c r="B1401" s="192"/>
      <c r="C1401" s="192"/>
      <c r="D1401" s="201"/>
      <c r="E1401" s="192"/>
      <c r="F1401" s="192"/>
      <c r="G1401" s="192"/>
      <c r="H1401" s="204"/>
      <c r="I1401" s="192"/>
      <c r="J1401" s="192"/>
      <c r="K1401" s="192"/>
      <c r="L1401" s="192"/>
      <c r="M1401" s="192"/>
      <c r="N1401" s="192"/>
      <c r="O1401" s="140"/>
      <c r="P1401" s="145"/>
      <c r="Q1401" s="140"/>
      <c r="R1401" s="140"/>
      <c r="S1401" s="145"/>
      <c r="T1401" s="140"/>
      <c r="U1401" s="140"/>
      <c r="V1401" s="145"/>
      <c r="W1401" s="140"/>
      <c r="X1401" s="140"/>
      <c r="Y1401" s="145"/>
      <c r="Z1401" s="140"/>
      <c r="AA1401" s="140"/>
      <c r="AB1401" s="145"/>
      <c r="AC1401" s="140"/>
      <c r="AD1401" s="140"/>
      <c r="AE1401" s="145"/>
      <c r="AF1401" s="140"/>
      <c r="AG1401" s="140"/>
      <c r="BI1401" s="140"/>
      <c r="BJ1401" s="140"/>
      <c r="BK1401" s="140"/>
      <c r="BL1401" s="140"/>
      <c r="BM1401" s="140"/>
      <c r="BN1401" s="140"/>
      <c r="BO1401" s="140"/>
      <c r="BP1401" s="140"/>
      <c r="BQ1401" s="140"/>
      <c r="CS1401" s="133"/>
      <c r="CT1401" s="140"/>
      <c r="CU1401" s="140"/>
      <c r="CV1401" s="140"/>
      <c r="CY1401" s="140"/>
      <c r="CZ1401" s="140"/>
      <c r="DA1401" s="151"/>
      <c r="DB1401" s="164"/>
      <c r="DC1401" s="151"/>
      <c r="DZ1401" s="206"/>
      <c r="EA1401" s="107"/>
    </row>
    <row r="1402" spans="1:131" x14ac:dyDescent="0.3">
      <c r="A1402" s="201"/>
      <c r="B1402" s="192"/>
      <c r="C1402" s="192"/>
      <c r="D1402" s="201"/>
      <c r="E1402" s="192"/>
      <c r="F1402" s="192"/>
      <c r="G1402" s="192"/>
      <c r="H1402" s="204"/>
      <c r="I1402" s="192"/>
      <c r="J1402" s="192"/>
      <c r="K1402" s="192"/>
      <c r="L1402" s="192"/>
      <c r="M1402" s="192"/>
      <c r="N1402" s="192"/>
      <c r="O1402" s="140"/>
      <c r="P1402" s="145"/>
      <c r="Q1402" s="140"/>
      <c r="R1402" s="140"/>
      <c r="S1402" s="145"/>
      <c r="T1402" s="140"/>
      <c r="U1402" s="140"/>
      <c r="V1402" s="145"/>
      <c r="W1402" s="140"/>
      <c r="X1402" s="140"/>
      <c r="Y1402" s="145"/>
      <c r="Z1402" s="140"/>
      <c r="AA1402" s="140"/>
      <c r="AB1402" s="145"/>
      <c r="AC1402" s="140"/>
      <c r="AD1402" s="140"/>
      <c r="AE1402" s="145"/>
      <c r="AF1402" s="140"/>
      <c r="AG1402" s="140"/>
      <c r="BI1402" s="140"/>
      <c r="BJ1402" s="140"/>
      <c r="BK1402" s="140"/>
      <c r="BL1402" s="140"/>
      <c r="BM1402" s="140"/>
      <c r="BN1402" s="140"/>
      <c r="BO1402" s="140"/>
      <c r="BP1402" s="140"/>
      <c r="BQ1402" s="140"/>
      <c r="CS1402" s="133"/>
      <c r="CT1402" s="140"/>
      <c r="CU1402" s="140"/>
      <c r="CV1402" s="140"/>
      <c r="CY1402" s="140"/>
      <c r="CZ1402" s="140"/>
      <c r="DA1402" s="151"/>
      <c r="DB1402" s="164"/>
      <c r="DC1402" s="151"/>
      <c r="DZ1402" s="206"/>
      <c r="EA1402" s="107"/>
    </row>
    <row r="1403" spans="1:131" x14ac:dyDescent="0.3">
      <c r="A1403" s="201"/>
      <c r="B1403" s="192"/>
      <c r="C1403" s="192"/>
      <c r="D1403" s="201"/>
      <c r="E1403" s="192"/>
      <c r="F1403" s="192"/>
      <c r="G1403" s="192"/>
      <c r="H1403" s="204"/>
      <c r="I1403" s="192"/>
      <c r="J1403" s="192"/>
      <c r="K1403" s="192"/>
      <c r="L1403" s="192"/>
      <c r="M1403" s="192"/>
      <c r="N1403" s="192"/>
      <c r="O1403" s="140"/>
      <c r="P1403" s="145"/>
      <c r="Q1403" s="140"/>
      <c r="R1403" s="140"/>
      <c r="S1403" s="145"/>
      <c r="T1403" s="140"/>
      <c r="U1403" s="140"/>
      <c r="V1403" s="145"/>
      <c r="W1403" s="140"/>
      <c r="X1403" s="140"/>
      <c r="Y1403" s="145"/>
      <c r="Z1403" s="140"/>
      <c r="AA1403" s="140"/>
      <c r="AB1403" s="145"/>
      <c r="AC1403" s="140"/>
      <c r="AD1403" s="140"/>
      <c r="AE1403" s="145"/>
      <c r="AF1403" s="140"/>
      <c r="AG1403" s="140"/>
      <c r="BI1403" s="140"/>
      <c r="BJ1403" s="140"/>
      <c r="BK1403" s="140"/>
      <c r="BL1403" s="140"/>
      <c r="BM1403" s="140"/>
      <c r="BN1403" s="140"/>
      <c r="BO1403" s="140"/>
      <c r="BP1403" s="140"/>
      <c r="BQ1403" s="140"/>
      <c r="CS1403" s="133"/>
      <c r="CT1403" s="140"/>
      <c r="CU1403" s="140"/>
      <c r="CV1403" s="140"/>
      <c r="CY1403" s="140"/>
      <c r="CZ1403" s="140"/>
      <c r="DA1403" s="151"/>
      <c r="DB1403" s="164"/>
      <c r="DC1403" s="151"/>
      <c r="DZ1403" s="206"/>
      <c r="EA1403" s="107"/>
    </row>
    <row r="1404" spans="1:131" x14ac:dyDescent="0.3">
      <c r="A1404" s="201"/>
      <c r="B1404" s="192"/>
      <c r="C1404" s="192"/>
      <c r="D1404" s="201"/>
      <c r="E1404" s="192"/>
      <c r="F1404" s="192"/>
      <c r="G1404" s="192"/>
      <c r="H1404" s="204"/>
      <c r="I1404" s="192"/>
      <c r="J1404" s="192"/>
      <c r="K1404" s="192"/>
      <c r="L1404" s="192"/>
      <c r="M1404" s="192"/>
      <c r="N1404" s="192"/>
      <c r="O1404" s="140"/>
      <c r="P1404" s="145"/>
      <c r="Q1404" s="140"/>
      <c r="R1404" s="140"/>
      <c r="S1404" s="145"/>
      <c r="T1404" s="140"/>
      <c r="U1404" s="140"/>
      <c r="V1404" s="145"/>
      <c r="W1404" s="140"/>
      <c r="X1404" s="140"/>
      <c r="Y1404" s="145"/>
      <c r="Z1404" s="140"/>
      <c r="AA1404" s="140"/>
      <c r="AB1404" s="145"/>
      <c r="AC1404" s="140"/>
      <c r="AD1404" s="140"/>
      <c r="AE1404" s="145"/>
      <c r="AF1404" s="140"/>
      <c r="AG1404" s="140"/>
      <c r="BI1404" s="140"/>
      <c r="BJ1404" s="140"/>
      <c r="BK1404" s="140"/>
      <c r="BL1404" s="140"/>
      <c r="BM1404" s="140"/>
      <c r="BN1404" s="140"/>
      <c r="BO1404" s="140"/>
      <c r="BP1404" s="140"/>
      <c r="BQ1404" s="140"/>
      <c r="CS1404" s="133"/>
      <c r="CT1404" s="140"/>
      <c r="CU1404" s="140"/>
      <c r="CV1404" s="140"/>
      <c r="CY1404" s="140"/>
      <c r="CZ1404" s="140"/>
      <c r="DA1404" s="151"/>
      <c r="DB1404" s="164"/>
      <c r="DC1404" s="151"/>
      <c r="DZ1404" s="206"/>
      <c r="EA1404" s="107"/>
    </row>
    <row r="1405" spans="1:131" x14ac:dyDescent="0.3">
      <c r="A1405" s="201"/>
      <c r="B1405" s="192"/>
      <c r="C1405" s="192"/>
      <c r="D1405" s="201"/>
      <c r="E1405" s="192"/>
      <c r="F1405" s="192"/>
      <c r="G1405" s="192"/>
      <c r="H1405" s="204"/>
      <c r="I1405" s="192"/>
      <c r="J1405" s="192"/>
      <c r="K1405" s="192"/>
      <c r="L1405" s="192"/>
      <c r="M1405" s="192"/>
      <c r="N1405" s="192"/>
      <c r="O1405" s="140"/>
      <c r="P1405" s="145"/>
      <c r="Q1405" s="140"/>
      <c r="R1405" s="140"/>
      <c r="S1405" s="145"/>
      <c r="T1405" s="140"/>
      <c r="U1405" s="140"/>
      <c r="V1405" s="145"/>
      <c r="W1405" s="140"/>
      <c r="X1405" s="140"/>
      <c r="Y1405" s="145"/>
      <c r="Z1405" s="140"/>
      <c r="AA1405" s="140"/>
      <c r="AB1405" s="145"/>
      <c r="AC1405" s="140"/>
      <c r="AD1405" s="140"/>
      <c r="AE1405" s="145"/>
      <c r="AF1405" s="140"/>
      <c r="AG1405" s="140"/>
      <c r="BI1405" s="140"/>
      <c r="BJ1405" s="140"/>
      <c r="BK1405" s="140"/>
      <c r="BL1405" s="140"/>
      <c r="BM1405" s="140"/>
      <c r="BN1405" s="140"/>
      <c r="BO1405" s="140"/>
      <c r="BP1405" s="140"/>
      <c r="BQ1405" s="140"/>
      <c r="CS1405" s="133"/>
      <c r="CT1405" s="140"/>
      <c r="CU1405" s="140"/>
      <c r="CV1405" s="140"/>
      <c r="CY1405" s="140"/>
      <c r="CZ1405" s="140"/>
      <c r="DA1405" s="151"/>
      <c r="DB1405" s="164"/>
      <c r="DC1405" s="151"/>
      <c r="DZ1405" s="206"/>
      <c r="EA1405" s="107"/>
    </row>
    <row r="1406" spans="1:131" x14ac:dyDescent="0.3">
      <c r="A1406" s="201"/>
      <c r="B1406" s="192"/>
      <c r="C1406" s="192"/>
      <c r="D1406" s="201"/>
      <c r="E1406" s="192"/>
      <c r="F1406" s="192"/>
      <c r="G1406" s="192"/>
      <c r="H1406" s="204"/>
      <c r="I1406" s="192"/>
      <c r="J1406" s="192"/>
      <c r="K1406" s="192"/>
      <c r="L1406" s="192"/>
      <c r="M1406" s="192"/>
      <c r="N1406" s="192"/>
      <c r="O1406" s="140"/>
      <c r="P1406" s="145"/>
      <c r="Q1406" s="140"/>
      <c r="R1406" s="140"/>
      <c r="S1406" s="145"/>
      <c r="T1406" s="140"/>
      <c r="U1406" s="140"/>
      <c r="V1406" s="145"/>
      <c r="W1406" s="140"/>
      <c r="X1406" s="140"/>
      <c r="Y1406" s="145"/>
      <c r="Z1406" s="140"/>
      <c r="AA1406" s="140"/>
      <c r="AB1406" s="145"/>
      <c r="AC1406" s="140"/>
      <c r="AD1406" s="140"/>
      <c r="AE1406" s="145"/>
      <c r="AF1406" s="140"/>
      <c r="AG1406" s="140"/>
      <c r="BI1406" s="140"/>
      <c r="BJ1406" s="140"/>
      <c r="BK1406" s="140"/>
      <c r="BL1406" s="140"/>
      <c r="BM1406" s="140"/>
      <c r="BN1406" s="140"/>
      <c r="BO1406" s="140"/>
      <c r="BP1406" s="140"/>
      <c r="BQ1406" s="140"/>
      <c r="CS1406" s="133"/>
      <c r="CT1406" s="140"/>
      <c r="CU1406" s="140"/>
      <c r="CV1406" s="140"/>
      <c r="CY1406" s="140"/>
      <c r="CZ1406" s="140"/>
      <c r="DA1406" s="151"/>
      <c r="DB1406" s="164"/>
      <c r="DC1406" s="151"/>
      <c r="DZ1406" s="206"/>
      <c r="EA1406" s="107"/>
    </row>
    <row r="1407" spans="1:131" x14ac:dyDescent="0.3">
      <c r="A1407" s="201"/>
      <c r="B1407" s="192"/>
      <c r="C1407" s="192"/>
      <c r="D1407" s="201"/>
      <c r="E1407" s="192"/>
      <c r="F1407" s="192"/>
      <c r="G1407" s="192"/>
      <c r="H1407" s="204"/>
      <c r="I1407" s="192"/>
      <c r="J1407" s="192"/>
      <c r="K1407" s="192"/>
      <c r="L1407" s="192"/>
      <c r="M1407" s="192"/>
      <c r="N1407" s="192"/>
      <c r="O1407" s="140"/>
      <c r="P1407" s="145"/>
      <c r="Q1407" s="140"/>
      <c r="R1407" s="140"/>
      <c r="S1407" s="145"/>
      <c r="T1407" s="140"/>
      <c r="U1407" s="140"/>
      <c r="V1407" s="145"/>
      <c r="W1407" s="140"/>
      <c r="X1407" s="140"/>
      <c r="Y1407" s="145"/>
      <c r="Z1407" s="140"/>
      <c r="AA1407" s="140"/>
      <c r="AB1407" s="145"/>
      <c r="AC1407" s="140"/>
      <c r="AD1407" s="140"/>
      <c r="AE1407" s="145"/>
      <c r="AF1407" s="140"/>
      <c r="AG1407" s="140"/>
      <c r="BI1407" s="140"/>
      <c r="BJ1407" s="140"/>
      <c r="BK1407" s="140"/>
      <c r="BL1407" s="140"/>
      <c r="BM1407" s="140"/>
      <c r="BN1407" s="140"/>
      <c r="BO1407" s="140"/>
      <c r="BP1407" s="140"/>
      <c r="BQ1407" s="140"/>
      <c r="CS1407" s="133"/>
      <c r="CT1407" s="140"/>
      <c r="CU1407" s="140"/>
      <c r="CV1407" s="140"/>
      <c r="CY1407" s="140"/>
      <c r="CZ1407" s="140"/>
      <c r="DA1407" s="151"/>
      <c r="DB1407" s="164"/>
      <c r="DC1407" s="151"/>
      <c r="DZ1407" s="206"/>
      <c r="EA1407" s="107"/>
    </row>
    <row r="1408" spans="1:131" x14ac:dyDescent="0.3">
      <c r="A1408" s="201"/>
      <c r="B1408" s="192"/>
      <c r="C1408" s="192"/>
      <c r="D1408" s="201"/>
      <c r="E1408" s="192"/>
      <c r="F1408" s="192"/>
      <c r="G1408" s="192"/>
      <c r="H1408" s="204"/>
      <c r="I1408" s="192"/>
      <c r="J1408" s="192"/>
      <c r="K1408" s="192"/>
      <c r="L1408" s="192"/>
      <c r="M1408" s="192"/>
      <c r="N1408" s="192"/>
      <c r="O1408" s="140"/>
      <c r="P1408" s="145"/>
      <c r="Q1408" s="140"/>
      <c r="R1408" s="140"/>
      <c r="S1408" s="145"/>
      <c r="T1408" s="140"/>
      <c r="U1408" s="140"/>
      <c r="V1408" s="145"/>
      <c r="W1408" s="140"/>
      <c r="X1408" s="140"/>
      <c r="Y1408" s="145"/>
      <c r="Z1408" s="140"/>
      <c r="AA1408" s="140"/>
      <c r="AB1408" s="145"/>
      <c r="AC1408" s="140"/>
      <c r="AD1408" s="140"/>
      <c r="AE1408" s="145"/>
      <c r="AF1408" s="140"/>
      <c r="AG1408" s="140"/>
      <c r="BI1408" s="140"/>
      <c r="BJ1408" s="140"/>
      <c r="BK1408" s="140"/>
      <c r="BL1408" s="140"/>
      <c r="BM1408" s="140"/>
      <c r="BN1408" s="140"/>
      <c r="BO1408" s="140"/>
      <c r="BP1408" s="140"/>
      <c r="BQ1408" s="140"/>
      <c r="CS1408" s="133"/>
      <c r="CT1408" s="140"/>
      <c r="CU1408" s="140"/>
      <c r="CV1408" s="140"/>
      <c r="CY1408" s="140"/>
      <c r="CZ1408" s="140"/>
      <c r="DA1408" s="151"/>
      <c r="DB1408" s="164"/>
      <c r="DC1408" s="151"/>
      <c r="DZ1408" s="206"/>
      <c r="EA1408" s="107"/>
    </row>
    <row r="1409" spans="1:131" x14ac:dyDescent="0.3">
      <c r="A1409" s="201"/>
      <c r="B1409" s="192"/>
      <c r="C1409" s="192"/>
      <c r="D1409" s="201"/>
      <c r="E1409" s="192"/>
      <c r="F1409" s="192"/>
      <c r="G1409" s="192"/>
      <c r="H1409" s="204"/>
      <c r="I1409" s="192"/>
      <c r="J1409" s="192"/>
      <c r="K1409" s="192"/>
      <c r="L1409" s="192"/>
      <c r="M1409" s="192"/>
      <c r="N1409" s="192"/>
      <c r="O1409" s="140"/>
      <c r="P1409" s="145"/>
      <c r="Q1409" s="140"/>
      <c r="R1409" s="140"/>
      <c r="S1409" s="145"/>
      <c r="T1409" s="140"/>
      <c r="U1409" s="140"/>
      <c r="V1409" s="145"/>
      <c r="W1409" s="140"/>
      <c r="X1409" s="140"/>
      <c r="Y1409" s="145"/>
      <c r="Z1409" s="140"/>
      <c r="AA1409" s="140"/>
      <c r="AB1409" s="145"/>
      <c r="AC1409" s="140"/>
      <c r="AD1409" s="140"/>
      <c r="AE1409" s="145"/>
      <c r="AF1409" s="140"/>
      <c r="AG1409" s="140"/>
      <c r="BI1409" s="140"/>
      <c r="BJ1409" s="140"/>
      <c r="BK1409" s="140"/>
      <c r="BL1409" s="140"/>
      <c r="BM1409" s="140"/>
      <c r="BN1409" s="140"/>
      <c r="BO1409" s="140"/>
      <c r="BP1409" s="140"/>
      <c r="BQ1409" s="140"/>
      <c r="CS1409" s="133"/>
      <c r="CT1409" s="140"/>
      <c r="CU1409" s="140"/>
      <c r="CV1409" s="140"/>
      <c r="CY1409" s="140"/>
      <c r="CZ1409" s="140"/>
      <c r="DA1409" s="151"/>
      <c r="DB1409" s="164"/>
      <c r="DC1409" s="151"/>
      <c r="DZ1409" s="206"/>
      <c r="EA1409" s="107"/>
    </row>
    <row r="1410" spans="1:131" x14ac:dyDescent="0.3">
      <c r="A1410" s="201"/>
      <c r="B1410" s="192"/>
      <c r="C1410" s="192"/>
      <c r="D1410" s="201"/>
      <c r="E1410" s="192"/>
      <c r="F1410" s="192"/>
      <c r="G1410" s="192"/>
      <c r="H1410" s="204"/>
      <c r="I1410" s="192"/>
      <c r="J1410" s="192"/>
      <c r="K1410" s="192"/>
      <c r="L1410" s="192"/>
      <c r="M1410" s="192"/>
      <c r="N1410" s="192"/>
      <c r="O1410" s="140"/>
      <c r="P1410" s="145"/>
      <c r="Q1410" s="140"/>
      <c r="R1410" s="140"/>
      <c r="S1410" s="145"/>
      <c r="T1410" s="140"/>
      <c r="U1410" s="140"/>
      <c r="V1410" s="145"/>
      <c r="W1410" s="140"/>
      <c r="X1410" s="140"/>
      <c r="Y1410" s="145"/>
      <c r="Z1410" s="140"/>
      <c r="AA1410" s="140"/>
      <c r="AB1410" s="145"/>
      <c r="AC1410" s="140"/>
      <c r="AD1410" s="140"/>
      <c r="AE1410" s="145"/>
      <c r="AF1410" s="140"/>
      <c r="AG1410" s="140"/>
      <c r="BI1410" s="140"/>
      <c r="BJ1410" s="140"/>
      <c r="BK1410" s="140"/>
      <c r="BL1410" s="140"/>
      <c r="BM1410" s="140"/>
      <c r="BN1410" s="140"/>
      <c r="BO1410" s="140"/>
      <c r="BP1410" s="140"/>
      <c r="BQ1410" s="140"/>
      <c r="CS1410" s="133"/>
      <c r="CT1410" s="140"/>
      <c r="CU1410" s="140"/>
      <c r="CV1410" s="140"/>
      <c r="CY1410" s="140"/>
      <c r="CZ1410" s="140"/>
      <c r="DA1410" s="151"/>
      <c r="DB1410" s="164"/>
      <c r="DC1410" s="151"/>
      <c r="DZ1410" s="206"/>
      <c r="EA1410" s="107"/>
    </row>
    <row r="1411" spans="1:131" x14ac:dyDescent="0.3">
      <c r="A1411" s="201"/>
      <c r="B1411" s="192"/>
      <c r="C1411" s="192"/>
      <c r="D1411" s="201"/>
      <c r="E1411" s="192"/>
      <c r="F1411" s="192"/>
      <c r="G1411" s="192"/>
      <c r="H1411" s="204"/>
      <c r="I1411" s="192"/>
      <c r="J1411" s="192"/>
      <c r="K1411" s="192"/>
      <c r="L1411" s="192"/>
      <c r="M1411" s="192"/>
      <c r="N1411" s="192"/>
      <c r="O1411" s="140"/>
      <c r="P1411" s="145"/>
      <c r="Q1411" s="140"/>
      <c r="R1411" s="140"/>
      <c r="S1411" s="145"/>
      <c r="T1411" s="140"/>
      <c r="U1411" s="140"/>
      <c r="V1411" s="145"/>
      <c r="W1411" s="140"/>
      <c r="X1411" s="140"/>
      <c r="Y1411" s="145"/>
      <c r="Z1411" s="140"/>
      <c r="AA1411" s="140"/>
      <c r="AB1411" s="145"/>
      <c r="AC1411" s="140"/>
      <c r="AD1411" s="140"/>
      <c r="AE1411" s="145"/>
      <c r="AF1411" s="140"/>
      <c r="AG1411" s="140"/>
      <c r="BI1411" s="140"/>
      <c r="BJ1411" s="140"/>
      <c r="BK1411" s="140"/>
      <c r="BL1411" s="140"/>
      <c r="BM1411" s="140"/>
      <c r="BN1411" s="140"/>
      <c r="BO1411" s="140"/>
      <c r="BP1411" s="140"/>
      <c r="BQ1411" s="140"/>
      <c r="CS1411" s="133"/>
      <c r="CT1411" s="140"/>
      <c r="CU1411" s="140"/>
      <c r="CV1411" s="140"/>
      <c r="CY1411" s="140"/>
      <c r="CZ1411" s="140"/>
      <c r="DA1411" s="151"/>
      <c r="DB1411" s="164"/>
      <c r="DC1411" s="151"/>
      <c r="DZ1411" s="206"/>
      <c r="EA1411" s="107"/>
    </row>
    <row r="1412" spans="1:131" x14ac:dyDescent="0.3">
      <c r="A1412" s="201"/>
      <c r="B1412" s="192"/>
      <c r="C1412" s="192"/>
      <c r="D1412" s="201"/>
      <c r="E1412" s="192"/>
      <c r="F1412" s="192"/>
      <c r="G1412" s="192"/>
      <c r="H1412" s="204"/>
      <c r="I1412" s="192"/>
      <c r="J1412" s="192"/>
      <c r="K1412" s="192"/>
      <c r="L1412" s="192"/>
      <c r="M1412" s="192"/>
      <c r="N1412" s="192"/>
      <c r="O1412" s="140"/>
      <c r="P1412" s="145"/>
      <c r="Q1412" s="140"/>
      <c r="R1412" s="140"/>
      <c r="S1412" s="145"/>
      <c r="T1412" s="140"/>
      <c r="U1412" s="140"/>
      <c r="V1412" s="145"/>
      <c r="W1412" s="140"/>
      <c r="X1412" s="140"/>
      <c r="Y1412" s="145"/>
      <c r="Z1412" s="140"/>
      <c r="AA1412" s="140"/>
      <c r="AB1412" s="145"/>
      <c r="AC1412" s="140"/>
      <c r="AD1412" s="140"/>
      <c r="AE1412" s="145"/>
      <c r="AF1412" s="140"/>
      <c r="AG1412" s="140"/>
      <c r="BI1412" s="140"/>
      <c r="BJ1412" s="140"/>
      <c r="BK1412" s="140"/>
      <c r="BL1412" s="140"/>
      <c r="BM1412" s="140"/>
      <c r="BN1412" s="140"/>
      <c r="BO1412" s="140"/>
      <c r="BP1412" s="140"/>
      <c r="BQ1412" s="140"/>
      <c r="CS1412" s="133"/>
      <c r="CT1412" s="140"/>
      <c r="CU1412" s="140"/>
      <c r="CV1412" s="140"/>
      <c r="CY1412" s="140"/>
      <c r="CZ1412" s="140"/>
      <c r="DA1412" s="151"/>
      <c r="DB1412" s="164"/>
      <c r="DC1412" s="151"/>
      <c r="DZ1412" s="206"/>
      <c r="EA1412" s="107"/>
    </row>
    <row r="1413" spans="1:131" x14ac:dyDescent="0.3">
      <c r="A1413" s="201"/>
      <c r="B1413" s="192"/>
      <c r="C1413" s="192"/>
      <c r="D1413" s="201"/>
      <c r="E1413" s="192"/>
      <c r="F1413" s="192"/>
      <c r="G1413" s="192"/>
      <c r="H1413" s="204"/>
      <c r="I1413" s="192"/>
      <c r="J1413" s="192"/>
      <c r="K1413" s="192"/>
      <c r="L1413" s="192"/>
      <c r="M1413" s="192"/>
      <c r="N1413" s="192"/>
      <c r="O1413" s="140"/>
      <c r="P1413" s="145"/>
      <c r="Q1413" s="140"/>
      <c r="R1413" s="140"/>
      <c r="S1413" s="145"/>
      <c r="T1413" s="140"/>
      <c r="U1413" s="140"/>
      <c r="V1413" s="145"/>
      <c r="W1413" s="140"/>
      <c r="X1413" s="140"/>
      <c r="Y1413" s="145"/>
      <c r="Z1413" s="140"/>
      <c r="AA1413" s="140"/>
      <c r="AB1413" s="145"/>
      <c r="AC1413" s="140"/>
      <c r="AD1413" s="140"/>
      <c r="AE1413" s="145"/>
      <c r="AF1413" s="140"/>
      <c r="AG1413" s="140"/>
      <c r="BI1413" s="140"/>
      <c r="BJ1413" s="140"/>
      <c r="BK1413" s="140"/>
      <c r="BL1413" s="140"/>
      <c r="BM1413" s="140"/>
      <c r="BN1413" s="140"/>
      <c r="BO1413" s="140"/>
      <c r="BP1413" s="140"/>
      <c r="BQ1413" s="140"/>
      <c r="CS1413" s="133"/>
      <c r="CT1413" s="140"/>
      <c r="CU1413" s="140"/>
      <c r="CV1413" s="140"/>
      <c r="CY1413" s="140"/>
      <c r="CZ1413" s="140"/>
      <c r="DA1413" s="151"/>
      <c r="DB1413" s="164"/>
      <c r="DC1413" s="151"/>
      <c r="DZ1413" s="206"/>
      <c r="EA1413" s="107"/>
    </row>
    <row r="1414" spans="1:131" x14ac:dyDescent="0.3">
      <c r="A1414" s="201"/>
      <c r="B1414" s="192"/>
      <c r="C1414" s="192"/>
      <c r="D1414" s="201"/>
      <c r="E1414" s="192"/>
      <c r="F1414" s="192"/>
      <c r="G1414" s="192"/>
      <c r="H1414" s="204"/>
      <c r="I1414" s="192"/>
      <c r="J1414" s="192"/>
      <c r="K1414" s="192"/>
      <c r="L1414" s="192"/>
      <c r="M1414" s="192"/>
      <c r="N1414" s="192"/>
      <c r="O1414" s="140"/>
      <c r="P1414" s="145"/>
      <c r="Q1414" s="140"/>
      <c r="R1414" s="140"/>
      <c r="S1414" s="145"/>
      <c r="T1414" s="140"/>
      <c r="U1414" s="140"/>
      <c r="V1414" s="145"/>
      <c r="W1414" s="140"/>
      <c r="X1414" s="140"/>
      <c r="Y1414" s="145"/>
      <c r="Z1414" s="140"/>
      <c r="AA1414" s="140"/>
      <c r="AB1414" s="145"/>
      <c r="AC1414" s="140"/>
      <c r="AD1414" s="140"/>
      <c r="AE1414" s="145"/>
      <c r="AF1414" s="140"/>
      <c r="AG1414" s="140"/>
      <c r="BI1414" s="140"/>
      <c r="BJ1414" s="140"/>
      <c r="BK1414" s="140"/>
      <c r="BL1414" s="140"/>
      <c r="BM1414" s="140"/>
      <c r="BN1414" s="140"/>
      <c r="BO1414" s="140"/>
      <c r="BP1414" s="140"/>
      <c r="BQ1414" s="140"/>
      <c r="CS1414" s="133"/>
      <c r="CT1414" s="140"/>
      <c r="CU1414" s="140"/>
      <c r="CV1414" s="140"/>
      <c r="CY1414" s="140"/>
      <c r="CZ1414" s="140"/>
      <c r="DA1414" s="151"/>
      <c r="DB1414" s="164"/>
      <c r="DC1414" s="151"/>
      <c r="DZ1414" s="206"/>
      <c r="EA1414" s="107"/>
    </row>
    <row r="1415" spans="1:131" x14ac:dyDescent="0.3">
      <c r="A1415" s="201"/>
      <c r="B1415" s="192"/>
      <c r="C1415" s="192"/>
      <c r="D1415" s="201"/>
      <c r="E1415" s="192"/>
      <c r="F1415" s="192"/>
      <c r="G1415" s="192"/>
      <c r="H1415" s="204"/>
      <c r="I1415" s="192"/>
      <c r="J1415" s="192"/>
      <c r="K1415" s="192"/>
      <c r="L1415" s="192"/>
      <c r="M1415" s="192"/>
      <c r="N1415" s="192"/>
      <c r="O1415" s="140"/>
      <c r="P1415" s="145"/>
      <c r="Q1415" s="140"/>
      <c r="R1415" s="140"/>
      <c r="S1415" s="145"/>
      <c r="T1415" s="140"/>
      <c r="U1415" s="140"/>
      <c r="V1415" s="145"/>
      <c r="W1415" s="140"/>
      <c r="X1415" s="140"/>
      <c r="Y1415" s="145"/>
      <c r="Z1415" s="140"/>
      <c r="AA1415" s="140"/>
      <c r="AB1415" s="145"/>
      <c r="AC1415" s="140"/>
      <c r="AD1415" s="140"/>
      <c r="AE1415" s="145"/>
      <c r="AF1415" s="140"/>
      <c r="AG1415" s="140"/>
      <c r="BI1415" s="140"/>
      <c r="BJ1415" s="140"/>
      <c r="BK1415" s="140"/>
      <c r="BL1415" s="140"/>
      <c r="BM1415" s="140"/>
      <c r="BN1415" s="140"/>
      <c r="BO1415" s="140"/>
      <c r="BP1415" s="140"/>
      <c r="BQ1415" s="140"/>
      <c r="CS1415" s="133"/>
      <c r="CT1415" s="140"/>
      <c r="CU1415" s="140"/>
      <c r="CV1415" s="140"/>
      <c r="CY1415" s="140"/>
      <c r="CZ1415" s="140"/>
      <c r="DA1415" s="151"/>
      <c r="DB1415" s="164"/>
      <c r="DC1415" s="151"/>
      <c r="DZ1415" s="206"/>
      <c r="EA1415" s="107"/>
    </row>
    <row r="1416" spans="1:131" x14ac:dyDescent="0.3">
      <c r="A1416" s="201"/>
      <c r="B1416" s="192"/>
      <c r="C1416" s="192"/>
      <c r="D1416" s="201"/>
      <c r="E1416" s="192"/>
      <c r="F1416" s="192"/>
      <c r="G1416" s="192"/>
      <c r="H1416" s="204"/>
      <c r="I1416" s="192"/>
      <c r="J1416" s="192"/>
      <c r="K1416" s="192"/>
      <c r="L1416" s="192"/>
      <c r="M1416" s="192"/>
      <c r="N1416" s="192"/>
      <c r="O1416" s="140"/>
      <c r="P1416" s="145"/>
      <c r="Q1416" s="140"/>
      <c r="R1416" s="140"/>
      <c r="S1416" s="145"/>
      <c r="T1416" s="140"/>
      <c r="U1416" s="140"/>
      <c r="V1416" s="145"/>
      <c r="W1416" s="140"/>
      <c r="X1416" s="140"/>
      <c r="Y1416" s="145"/>
      <c r="Z1416" s="140"/>
      <c r="AA1416" s="140"/>
      <c r="AB1416" s="145"/>
      <c r="AC1416" s="140"/>
      <c r="AD1416" s="140"/>
      <c r="AE1416" s="145"/>
      <c r="AF1416" s="140"/>
      <c r="AG1416" s="140"/>
      <c r="BI1416" s="140"/>
      <c r="BJ1416" s="140"/>
      <c r="BK1416" s="140"/>
      <c r="BL1416" s="140"/>
      <c r="BM1416" s="140"/>
      <c r="BN1416" s="140"/>
      <c r="BO1416" s="140"/>
      <c r="BP1416" s="140"/>
      <c r="BQ1416" s="140"/>
      <c r="CS1416" s="133"/>
      <c r="CT1416" s="140"/>
      <c r="CU1416" s="140"/>
      <c r="CV1416" s="140"/>
      <c r="CY1416" s="140"/>
      <c r="CZ1416" s="140"/>
      <c r="DA1416" s="151"/>
      <c r="DB1416" s="164"/>
      <c r="DC1416" s="151"/>
      <c r="DZ1416" s="206"/>
      <c r="EA1416" s="107"/>
    </row>
    <row r="1417" spans="1:131" x14ac:dyDescent="0.3">
      <c r="A1417" s="201"/>
      <c r="B1417" s="192"/>
      <c r="C1417" s="192"/>
      <c r="D1417" s="201"/>
      <c r="E1417" s="192"/>
      <c r="F1417" s="192"/>
      <c r="G1417" s="192"/>
      <c r="H1417" s="204"/>
      <c r="I1417" s="192"/>
      <c r="J1417" s="192"/>
      <c r="K1417" s="192"/>
      <c r="L1417" s="192"/>
      <c r="M1417" s="192"/>
      <c r="N1417" s="192"/>
      <c r="O1417" s="140"/>
      <c r="P1417" s="145"/>
      <c r="Q1417" s="140"/>
      <c r="R1417" s="140"/>
      <c r="S1417" s="145"/>
      <c r="T1417" s="140"/>
      <c r="U1417" s="140"/>
      <c r="V1417" s="145"/>
      <c r="W1417" s="140"/>
      <c r="X1417" s="140"/>
      <c r="Y1417" s="145"/>
      <c r="Z1417" s="140"/>
      <c r="AA1417" s="140"/>
      <c r="AB1417" s="145"/>
      <c r="AC1417" s="140"/>
      <c r="AD1417" s="140"/>
      <c r="AE1417" s="145"/>
      <c r="AF1417" s="140"/>
      <c r="AG1417" s="140"/>
      <c r="BI1417" s="140"/>
      <c r="BJ1417" s="140"/>
      <c r="BK1417" s="140"/>
      <c r="BL1417" s="140"/>
      <c r="BM1417" s="140"/>
      <c r="BN1417" s="140"/>
      <c r="BO1417" s="140"/>
      <c r="BP1417" s="140"/>
      <c r="BQ1417" s="140"/>
      <c r="CS1417" s="133"/>
      <c r="CT1417" s="140"/>
      <c r="CU1417" s="140"/>
      <c r="CV1417" s="140"/>
      <c r="CY1417" s="140"/>
      <c r="CZ1417" s="140"/>
      <c r="DA1417" s="151"/>
      <c r="DB1417" s="164"/>
      <c r="DC1417" s="151"/>
      <c r="DZ1417" s="206"/>
      <c r="EA1417" s="107"/>
    </row>
    <row r="1418" spans="1:131" x14ac:dyDescent="0.3">
      <c r="A1418" s="201"/>
      <c r="B1418" s="192"/>
      <c r="C1418" s="192"/>
      <c r="D1418" s="201"/>
      <c r="E1418" s="192"/>
      <c r="F1418" s="192"/>
      <c r="G1418" s="192"/>
      <c r="H1418" s="204"/>
      <c r="I1418" s="192"/>
      <c r="J1418" s="192"/>
      <c r="K1418" s="192"/>
      <c r="L1418" s="192"/>
      <c r="M1418" s="192"/>
      <c r="N1418" s="192"/>
      <c r="O1418" s="140"/>
      <c r="P1418" s="145"/>
      <c r="Q1418" s="140"/>
      <c r="R1418" s="140"/>
      <c r="S1418" s="145"/>
      <c r="T1418" s="140"/>
      <c r="U1418" s="140"/>
      <c r="V1418" s="145"/>
      <c r="W1418" s="140"/>
      <c r="X1418" s="140"/>
      <c r="Y1418" s="145"/>
      <c r="Z1418" s="140"/>
      <c r="AA1418" s="140"/>
      <c r="AB1418" s="145"/>
      <c r="AC1418" s="140"/>
      <c r="AD1418" s="140"/>
      <c r="AE1418" s="145"/>
      <c r="AF1418" s="140"/>
      <c r="AG1418" s="140"/>
      <c r="BI1418" s="140"/>
      <c r="BJ1418" s="140"/>
      <c r="BK1418" s="140"/>
      <c r="BL1418" s="140"/>
      <c r="BM1418" s="140"/>
      <c r="BN1418" s="140"/>
      <c r="BO1418" s="140"/>
      <c r="BP1418" s="140"/>
      <c r="BQ1418" s="140"/>
      <c r="CS1418" s="133"/>
      <c r="CT1418" s="140"/>
      <c r="CU1418" s="140"/>
      <c r="CV1418" s="140"/>
      <c r="CY1418" s="140"/>
      <c r="CZ1418" s="140"/>
      <c r="DA1418" s="151"/>
      <c r="DB1418" s="164"/>
      <c r="DC1418" s="151"/>
      <c r="DZ1418" s="206"/>
      <c r="EA1418" s="107"/>
    </row>
    <row r="1419" spans="1:131" x14ac:dyDescent="0.3">
      <c r="A1419" s="201"/>
      <c r="B1419" s="192"/>
      <c r="C1419" s="192"/>
      <c r="D1419" s="201"/>
      <c r="E1419" s="192"/>
      <c r="F1419" s="192"/>
      <c r="G1419" s="192"/>
      <c r="H1419" s="204"/>
      <c r="I1419" s="192"/>
      <c r="J1419" s="192"/>
      <c r="K1419" s="192"/>
      <c r="L1419" s="192"/>
      <c r="M1419" s="192"/>
      <c r="N1419" s="192"/>
      <c r="O1419" s="140"/>
      <c r="P1419" s="145"/>
      <c r="Q1419" s="140"/>
      <c r="R1419" s="140"/>
      <c r="S1419" s="145"/>
      <c r="T1419" s="140"/>
      <c r="U1419" s="140"/>
      <c r="V1419" s="145"/>
      <c r="W1419" s="140"/>
      <c r="X1419" s="140"/>
      <c r="Y1419" s="145"/>
      <c r="Z1419" s="140"/>
      <c r="AA1419" s="140"/>
      <c r="AB1419" s="145"/>
      <c r="AC1419" s="140"/>
      <c r="AD1419" s="140"/>
      <c r="AE1419" s="145"/>
      <c r="AF1419" s="140"/>
      <c r="AG1419" s="140"/>
      <c r="BI1419" s="140"/>
      <c r="BJ1419" s="140"/>
      <c r="BK1419" s="140"/>
      <c r="BL1419" s="140"/>
      <c r="BM1419" s="140"/>
      <c r="BN1419" s="140"/>
      <c r="BO1419" s="140"/>
      <c r="BP1419" s="140"/>
      <c r="BQ1419" s="140"/>
      <c r="CS1419" s="133"/>
      <c r="CT1419" s="140"/>
      <c r="CU1419" s="140"/>
      <c r="CV1419" s="140"/>
      <c r="CY1419" s="140"/>
      <c r="CZ1419" s="140"/>
      <c r="DA1419" s="151"/>
      <c r="DB1419" s="164"/>
      <c r="DC1419" s="151"/>
      <c r="DZ1419" s="206"/>
      <c r="EA1419" s="107"/>
    </row>
    <row r="1420" spans="1:131" x14ac:dyDescent="0.3">
      <c r="A1420" s="201"/>
      <c r="B1420" s="192"/>
      <c r="C1420" s="192"/>
      <c r="D1420" s="201"/>
      <c r="E1420" s="192"/>
      <c r="F1420" s="192"/>
      <c r="G1420" s="192"/>
      <c r="H1420" s="204"/>
      <c r="I1420" s="192"/>
      <c r="J1420" s="192"/>
      <c r="K1420" s="192"/>
      <c r="L1420" s="192"/>
      <c r="M1420" s="192"/>
      <c r="N1420" s="192"/>
      <c r="O1420" s="140"/>
      <c r="P1420" s="145"/>
      <c r="Q1420" s="140"/>
      <c r="R1420" s="140"/>
      <c r="S1420" s="145"/>
      <c r="T1420" s="140"/>
      <c r="U1420" s="140"/>
      <c r="V1420" s="145"/>
      <c r="W1420" s="140"/>
      <c r="X1420" s="140"/>
      <c r="Y1420" s="145"/>
      <c r="Z1420" s="140"/>
      <c r="AA1420" s="140"/>
      <c r="AB1420" s="145"/>
      <c r="AC1420" s="140"/>
      <c r="AD1420" s="140"/>
      <c r="AE1420" s="145"/>
      <c r="AF1420" s="140"/>
      <c r="AG1420" s="140"/>
      <c r="BI1420" s="140"/>
      <c r="BJ1420" s="140"/>
      <c r="BK1420" s="140"/>
      <c r="BL1420" s="140"/>
      <c r="BM1420" s="140"/>
      <c r="BN1420" s="140"/>
      <c r="BO1420" s="140"/>
      <c r="BP1420" s="140"/>
      <c r="BQ1420" s="140"/>
      <c r="CS1420" s="133"/>
      <c r="CT1420" s="140"/>
      <c r="CU1420" s="140"/>
      <c r="CV1420" s="140"/>
      <c r="CY1420" s="140"/>
      <c r="CZ1420" s="140"/>
      <c r="DA1420" s="151"/>
      <c r="DB1420" s="164"/>
      <c r="DC1420" s="151"/>
      <c r="DZ1420" s="206"/>
      <c r="EA1420" s="107"/>
    </row>
    <row r="1421" spans="1:131" x14ac:dyDescent="0.3">
      <c r="A1421" s="201"/>
      <c r="B1421" s="192"/>
      <c r="C1421" s="192"/>
      <c r="D1421" s="201"/>
      <c r="E1421" s="192"/>
      <c r="F1421" s="192"/>
      <c r="G1421" s="192"/>
      <c r="H1421" s="204"/>
      <c r="I1421" s="192"/>
      <c r="J1421" s="192"/>
      <c r="K1421" s="192"/>
      <c r="L1421" s="192"/>
      <c r="M1421" s="192"/>
      <c r="N1421" s="192"/>
      <c r="O1421" s="140"/>
      <c r="P1421" s="145"/>
      <c r="Q1421" s="140"/>
      <c r="R1421" s="140"/>
      <c r="S1421" s="145"/>
      <c r="T1421" s="140"/>
      <c r="U1421" s="140"/>
      <c r="V1421" s="145"/>
      <c r="W1421" s="140"/>
      <c r="X1421" s="140"/>
      <c r="Y1421" s="145"/>
      <c r="Z1421" s="140"/>
      <c r="AA1421" s="140"/>
      <c r="AB1421" s="145"/>
      <c r="AC1421" s="140"/>
      <c r="AD1421" s="140"/>
      <c r="AE1421" s="145"/>
      <c r="AF1421" s="140"/>
      <c r="AG1421" s="140"/>
      <c r="BI1421" s="140"/>
      <c r="BJ1421" s="140"/>
      <c r="BK1421" s="140"/>
      <c r="BL1421" s="140"/>
      <c r="BM1421" s="140"/>
      <c r="BN1421" s="140"/>
      <c r="BO1421" s="140"/>
      <c r="BP1421" s="140"/>
      <c r="BQ1421" s="140"/>
      <c r="CS1421" s="133"/>
      <c r="CT1421" s="140"/>
      <c r="CU1421" s="140"/>
      <c r="CV1421" s="140"/>
      <c r="CY1421" s="140"/>
      <c r="CZ1421" s="140"/>
      <c r="DA1421" s="151">
        <f t="shared" ref="DA1421:DA1438" si="34">P1421+S1421+V1421+Y1421+AB1421+AE1421+AH1421+AK1421+AN1421+AQ1421+AT1421+AW1421+AZ1421+BC1421+BF1421</f>
        <v>0</v>
      </c>
      <c r="DB1421" s="164">
        <f t="shared" ref="DB1421:DB1438" si="35">H1421+BZ1421-DA1421</f>
        <v>0</v>
      </c>
      <c r="DC1421" s="151">
        <f t="shared" ref="DC1421:DC1438" si="36">BQ1421+CF1421-DA1421</f>
        <v>0</v>
      </c>
      <c r="DZ1421" s="206"/>
      <c r="EA1421" s="107"/>
    </row>
    <row r="1422" spans="1:131" x14ac:dyDescent="0.3">
      <c r="A1422" s="201"/>
      <c r="B1422" s="192"/>
      <c r="C1422" s="192"/>
      <c r="D1422" s="201"/>
      <c r="E1422" s="192"/>
      <c r="F1422" s="192"/>
      <c r="G1422" s="192"/>
      <c r="H1422" s="204"/>
      <c r="I1422" s="192"/>
      <c r="J1422" s="192"/>
      <c r="K1422" s="192"/>
      <c r="L1422" s="192"/>
      <c r="M1422" s="192"/>
      <c r="N1422" s="192"/>
      <c r="O1422" s="140"/>
      <c r="P1422" s="145"/>
      <c r="Q1422" s="140"/>
      <c r="R1422" s="140"/>
      <c r="S1422" s="145"/>
      <c r="T1422" s="140"/>
      <c r="U1422" s="140"/>
      <c r="V1422" s="145"/>
      <c r="W1422" s="140"/>
      <c r="X1422" s="140"/>
      <c r="Y1422" s="145"/>
      <c r="Z1422" s="140"/>
      <c r="AA1422" s="140"/>
      <c r="AB1422" s="145"/>
      <c r="AC1422" s="140"/>
      <c r="AD1422" s="140"/>
      <c r="AE1422" s="145"/>
      <c r="AF1422" s="140"/>
      <c r="AG1422" s="140"/>
      <c r="BI1422" s="140"/>
      <c r="BJ1422" s="140"/>
      <c r="BK1422" s="140"/>
      <c r="BL1422" s="140"/>
      <c r="BM1422" s="140"/>
      <c r="BN1422" s="140"/>
      <c r="BO1422" s="140"/>
      <c r="BP1422" s="140"/>
      <c r="BQ1422" s="140"/>
      <c r="CS1422" s="133"/>
      <c r="CT1422" s="140"/>
      <c r="CU1422" s="140"/>
      <c r="CV1422" s="140"/>
      <c r="CY1422" s="140"/>
      <c r="CZ1422" s="140"/>
      <c r="DA1422" s="151">
        <f t="shared" si="34"/>
        <v>0</v>
      </c>
      <c r="DB1422" s="164">
        <f t="shared" si="35"/>
        <v>0</v>
      </c>
      <c r="DC1422" s="151">
        <f t="shared" si="36"/>
        <v>0</v>
      </c>
      <c r="DZ1422" s="206"/>
      <c r="EA1422" s="107" t="e">
        <v>#N/A</v>
      </c>
    </row>
    <row r="1423" spans="1:131" x14ac:dyDescent="0.3">
      <c r="A1423" s="201"/>
      <c r="B1423" s="192"/>
      <c r="C1423" s="192"/>
      <c r="D1423" s="201"/>
      <c r="E1423" s="192"/>
      <c r="F1423" s="192"/>
      <c r="G1423" s="192"/>
      <c r="H1423" s="204"/>
      <c r="I1423" s="192"/>
      <c r="J1423" s="192"/>
      <c r="K1423" s="192"/>
      <c r="L1423" s="192"/>
      <c r="M1423" s="192"/>
      <c r="N1423" s="192"/>
      <c r="O1423" s="140"/>
      <c r="P1423" s="145"/>
      <c r="Q1423" s="140"/>
      <c r="R1423" s="140"/>
      <c r="S1423" s="145"/>
      <c r="T1423" s="140"/>
      <c r="U1423" s="140"/>
      <c r="V1423" s="145"/>
      <c r="W1423" s="140"/>
      <c r="X1423" s="140"/>
      <c r="Y1423" s="145"/>
      <c r="Z1423" s="140"/>
      <c r="AA1423" s="140"/>
      <c r="AB1423" s="145"/>
      <c r="AC1423" s="140"/>
      <c r="AD1423" s="140"/>
      <c r="AE1423" s="145"/>
      <c r="AF1423" s="140"/>
      <c r="AG1423" s="140"/>
      <c r="BI1423" s="140"/>
      <c r="BJ1423" s="140"/>
      <c r="BK1423" s="140"/>
      <c r="BL1423" s="140"/>
      <c r="BM1423" s="140"/>
      <c r="BN1423" s="140"/>
      <c r="BO1423" s="140"/>
      <c r="BP1423" s="140"/>
      <c r="BQ1423" s="140"/>
      <c r="CS1423" s="133"/>
      <c r="CT1423" s="140"/>
      <c r="CU1423" s="140"/>
      <c r="CV1423" s="140"/>
      <c r="CY1423" s="140"/>
      <c r="CZ1423" s="140"/>
      <c r="DA1423" s="151">
        <f t="shared" si="34"/>
        <v>0</v>
      </c>
      <c r="DB1423" s="164">
        <f t="shared" si="35"/>
        <v>0</v>
      </c>
      <c r="DC1423" s="151">
        <f t="shared" si="36"/>
        <v>0</v>
      </c>
      <c r="DZ1423" s="206"/>
      <c r="EA1423" s="107"/>
    </row>
    <row r="1424" spans="1:131" x14ac:dyDescent="0.3">
      <c r="A1424" s="201"/>
      <c r="B1424" s="192"/>
      <c r="C1424" s="192"/>
      <c r="D1424" s="201"/>
      <c r="E1424" s="192"/>
      <c r="F1424" s="192"/>
      <c r="G1424" s="192"/>
      <c r="H1424" s="204"/>
      <c r="I1424" s="192"/>
      <c r="J1424" s="192"/>
      <c r="K1424" s="192"/>
      <c r="L1424" s="192"/>
      <c r="M1424" s="192"/>
      <c r="N1424" s="192"/>
      <c r="O1424" s="140"/>
      <c r="P1424" s="145"/>
      <c r="Q1424" s="140"/>
      <c r="R1424" s="140"/>
      <c r="S1424" s="145"/>
      <c r="T1424" s="140"/>
      <c r="U1424" s="140"/>
      <c r="V1424" s="145"/>
      <c r="W1424" s="140"/>
      <c r="X1424" s="140"/>
      <c r="Y1424" s="145"/>
      <c r="Z1424" s="140"/>
      <c r="AA1424" s="140"/>
      <c r="AB1424" s="145"/>
      <c r="AC1424" s="140"/>
      <c r="AD1424" s="140"/>
      <c r="AE1424" s="145"/>
      <c r="AF1424" s="140"/>
      <c r="AG1424" s="140"/>
      <c r="BI1424" s="140"/>
      <c r="BJ1424" s="140"/>
      <c r="BK1424" s="140"/>
      <c r="BL1424" s="140"/>
      <c r="BM1424" s="140"/>
      <c r="BN1424" s="140"/>
      <c r="BO1424" s="140"/>
      <c r="BP1424" s="140"/>
      <c r="BQ1424" s="140"/>
      <c r="CS1424" s="133"/>
      <c r="CT1424" s="140"/>
      <c r="CU1424" s="140"/>
      <c r="CV1424" s="140"/>
      <c r="CY1424" s="140"/>
      <c r="CZ1424" s="140"/>
      <c r="DA1424" s="151">
        <f t="shared" si="34"/>
        <v>0</v>
      </c>
      <c r="DB1424" s="164">
        <f t="shared" si="35"/>
        <v>0</v>
      </c>
      <c r="DC1424" s="151">
        <f t="shared" si="36"/>
        <v>0</v>
      </c>
      <c r="DZ1424" s="206"/>
      <c r="EA1424" s="107"/>
    </row>
    <row r="1425" spans="1:131" x14ac:dyDescent="0.3">
      <c r="A1425" s="201"/>
      <c r="B1425" s="192"/>
      <c r="C1425" s="192"/>
      <c r="D1425" s="201"/>
      <c r="E1425" s="192"/>
      <c r="F1425" s="192"/>
      <c r="G1425" s="192"/>
      <c r="H1425" s="204"/>
      <c r="I1425" s="192"/>
      <c r="J1425" s="192"/>
      <c r="K1425" s="192"/>
      <c r="L1425" s="192"/>
      <c r="M1425" s="192"/>
      <c r="N1425" s="192"/>
      <c r="O1425" s="140"/>
      <c r="P1425" s="145"/>
      <c r="Q1425" s="140"/>
      <c r="R1425" s="140"/>
      <c r="S1425" s="145"/>
      <c r="T1425" s="140"/>
      <c r="U1425" s="140"/>
      <c r="V1425" s="145"/>
      <c r="W1425" s="140"/>
      <c r="X1425" s="140"/>
      <c r="Y1425" s="145"/>
      <c r="Z1425" s="140"/>
      <c r="AA1425" s="140"/>
      <c r="AB1425" s="145"/>
      <c r="AC1425" s="140"/>
      <c r="AD1425" s="140"/>
      <c r="AE1425" s="145"/>
      <c r="AF1425" s="140"/>
      <c r="AG1425" s="140"/>
      <c r="BI1425" s="140"/>
      <c r="BJ1425" s="140"/>
      <c r="BK1425" s="140"/>
      <c r="BL1425" s="140"/>
      <c r="BM1425" s="140"/>
      <c r="BN1425" s="140"/>
      <c r="BO1425" s="140"/>
      <c r="BP1425" s="140"/>
      <c r="BQ1425" s="140"/>
      <c r="CS1425" s="133"/>
      <c r="CT1425" s="140"/>
      <c r="CU1425" s="140"/>
      <c r="CV1425" s="140"/>
      <c r="CY1425" s="140"/>
      <c r="CZ1425" s="140"/>
      <c r="DA1425" s="151">
        <f t="shared" si="34"/>
        <v>0</v>
      </c>
      <c r="DB1425" s="164">
        <f t="shared" si="35"/>
        <v>0</v>
      </c>
      <c r="DC1425" s="151">
        <f t="shared" si="36"/>
        <v>0</v>
      </c>
      <c r="DZ1425" s="206"/>
      <c r="EA1425" s="107" t="e">
        <v>#N/A</v>
      </c>
    </row>
    <row r="1426" spans="1:131" x14ac:dyDescent="0.3">
      <c r="A1426" s="201"/>
      <c r="B1426" s="192"/>
      <c r="C1426" s="192"/>
      <c r="D1426" s="201"/>
      <c r="E1426" s="192"/>
      <c r="F1426" s="192"/>
      <c r="G1426" s="192"/>
      <c r="H1426" s="204"/>
      <c r="I1426" s="192"/>
      <c r="J1426" s="192"/>
      <c r="K1426" s="192"/>
      <c r="L1426" s="192"/>
      <c r="M1426" s="192"/>
      <c r="N1426" s="192"/>
      <c r="O1426" s="140"/>
      <c r="P1426" s="145"/>
      <c r="Q1426" s="140"/>
      <c r="R1426" s="140"/>
      <c r="S1426" s="145"/>
      <c r="T1426" s="140"/>
      <c r="U1426" s="140"/>
      <c r="V1426" s="145"/>
      <c r="W1426" s="140"/>
      <c r="X1426" s="140"/>
      <c r="Y1426" s="145"/>
      <c r="Z1426" s="140"/>
      <c r="AA1426" s="140"/>
      <c r="AB1426" s="145"/>
      <c r="AC1426" s="140"/>
      <c r="AD1426" s="140"/>
      <c r="AE1426" s="145"/>
      <c r="AF1426" s="140"/>
      <c r="AG1426" s="140"/>
      <c r="BI1426" s="140"/>
      <c r="BJ1426" s="140"/>
      <c r="BK1426" s="140"/>
      <c r="BL1426" s="140"/>
      <c r="BM1426" s="140"/>
      <c r="BN1426" s="140"/>
      <c r="BO1426" s="140"/>
      <c r="BP1426" s="140"/>
      <c r="BQ1426" s="140"/>
      <c r="CS1426" s="133"/>
      <c r="CT1426" s="140"/>
      <c r="CU1426" s="140"/>
      <c r="CV1426" s="140"/>
      <c r="CY1426" s="140"/>
      <c r="CZ1426" s="140"/>
      <c r="DA1426" s="151">
        <f t="shared" si="34"/>
        <v>0</v>
      </c>
      <c r="DB1426" s="164">
        <f t="shared" si="35"/>
        <v>0</v>
      </c>
      <c r="DC1426" s="151">
        <f t="shared" si="36"/>
        <v>0</v>
      </c>
      <c r="DZ1426" s="206"/>
      <c r="EA1426" s="107" t="e">
        <v>#N/A</v>
      </c>
    </row>
    <row r="1427" spans="1:131" x14ac:dyDescent="0.3">
      <c r="A1427" s="201"/>
      <c r="B1427" s="192"/>
      <c r="C1427" s="192"/>
      <c r="D1427" s="201"/>
      <c r="E1427" s="192"/>
      <c r="F1427" s="192"/>
      <c r="G1427" s="192"/>
      <c r="H1427" s="204"/>
      <c r="I1427" s="192"/>
      <c r="J1427" s="192"/>
      <c r="K1427" s="192"/>
      <c r="L1427" s="192"/>
      <c r="M1427" s="192"/>
      <c r="N1427" s="192"/>
      <c r="O1427" s="140"/>
      <c r="P1427" s="145"/>
      <c r="Q1427" s="140"/>
      <c r="R1427" s="140"/>
      <c r="S1427" s="145"/>
      <c r="T1427" s="140"/>
      <c r="U1427" s="140"/>
      <c r="V1427" s="145"/>
      <c r="W1427" s="140"/>
      <c r="X1427" s="140"/>
      <c r="Y1427" s="145"/>
      <c r="Z1427" s="140"/>
      <c r="AA1427" s="140"/>
      <c r="AB1427" s="145"/>
      <c r="AC1427" s="140"/>
      <c r="AD1427" s="140"/>
      <c r="AE1427" s="145"/>
      <c r="AF1427" s="140"/>
      <c r="AG1427" s="140"/>
      <c r="BI1427" s="140"/>
      <c r="BJ1427" s="140"/>
      <c r="BK1427" s="140"/>
      <c r="BL1427" s="140"/>
      <c r="BM1427" s="140"/>
      <c r="BN1427" s="140"/>
      <c r="BO1427" s="140"/>
      <c r="BP1427" s="140"/>
      <c r="BQ1427" s="140"/>
      <c r="CS1427" s="133"/>
      <c r="CT1427" s="140"/>
      <c r="CU1427" s="140"/>
      <c r="CV1427" s="140"/>
      <c r="CY1427" s="140"/>
      <c r="CZ1427" s="140"/>
      <c r="DA1427" s="151">
        <f t="shared" si="34"/>
        <v>0</v>
      </c>
      <c r="DB1427" s="164">
        <f t="shared" si="35"/>
        <v>0</v>
      </c>
      <c r="DC1427" s="151">
        <f t="shared" si="36"/>
        <v>0</v>
      </c>
      <c r="DZ1427" s="206"/>
      <c r="EA1427" s="107" t="e">
        <v>#N/A</v>
      </c>
    </row>
    <row r="1428" spans="1:131" x14ac:dyDescent="0.3">
      <c r="A1428" s="201"/>
      <c r="B1428" s="192"/>
      <c r="C1428" s="192"/>
      <c r="D1428" s="201"/>
      <c r="E1428" s="192"/>
      <c r="F1428" s="192"/>
      <c r="G1428" s="192"/>
      <c r="H1428" s="204"/>
      <c r="I1428" s="192"/>
      <c r="J1428" s="192"/>
      <c r="K1428" s="192"/>
      <c r="L1428" s="192"/>
      <c r="M1428" s="192"/>
      <c r="N1428" s="192"/>
      <c r="O1428" s="140"/>
      <c r="P1428" s="145"/>
      <c r="Q1428" s="140"/>
      <c r="R1428" s="140"/>
      <c r="S1428" s="145"/>
      <c r="T1428" s="140"/>
      <c r="U1428" s="140"/>
      <c r="V1428" s="145"/>
      <c r="W1428" s="140"/>
      <c r="X1428" s="140"/>
      <c r="Y1428" s="145"/>
      <c r="Z1428" s="140"/>
      <c r="AA1428" s="140"/>
      <c r="AB1428" s="145"/>
      <c r="AC1428" s="140"/>
      <c r="AD1428" s="140"/>
      <c r="AE1428" s="145"/>
      <c r="AF1428" s="140"/>
      <c r="AG1428" s="140"/>
      <c r="BI1428" s="140"/>
      <c r="BJ1428" s="140"/>
      <c r="BK1428" s="140"/>
      <c r="BL1428" s="140"/>
      <c r="BM1428" s="140"/>
      <c r="BN1428" s="140"/>
      <c r="BO1428" s="140"/>
      <c r="BP1428" s="140"/>
      <c r="BQ1428" s="140"/>
      <c r="CS1428" s="133"/>
      <c r="CT1428" s="140"/>
      <c r="CU1428" s="140"/>
      <c r="CV1428" s="140"/>
      <c r="CY1428" s="140"/>
      <c r="CZ1428" s="140"/>
      <c r="DA1428" s="151">
        <f t="shared" si="34"/>
        <v>0</v>
      </c>
      <c r="DB1428" s="164">
        <f t="shared" si="35"/>
        <v>0</v>
      </c>
      <c r="DC1428" s="151">
        <f t="shared" si="36"/>
        <v>0</v>
      </c>
      <c r="DZ1428" s="206"/>
      <c r="EA1428" s="107"/>
    </row>
    <row r="1429" spans="1:131" x14ac:dyDescent="0.3">
      <c r="A1429" s="201"/>
      <c r="B1429" s="192"/>
      <c r="C1429" s="192"/>
      <c r="D1429" s="201"/>
      <c r="E1429" s="192"/>
      <c r="F1429" s="192"/>
      <c r="G1429" s="192"/>
      <c r="H1429" s="204"/>
      <c r="I1429" s="192"/>
      <c r="J1429" s="192"/>
      <c r="K1429" s="192"/>
      <c r="L1429" s="192"/>
      <c r="M1429" s="192"/>
      <c r="N1429" s="192"/>
      <c r="O1429" s="140"/>
      <c r="P1429" s="145"/>
      <c r="Q1429" s="140"/>
      <c r="R1429" s="140"/>
      <c r="S1429" s="145"/>
      <c r="T1429" s="140"/>
      <c r="U1429" s="140"/>
      <c r="V1429" s="145"/>
      <c r="W1429" s="140"/>
      <c r="X1429" s="140"/>
      <c r="Y1429" s="145"/>
      <c r="Z1429" s="140"/>
      <c r="AA1429" s="140"/>
      <c r="AB1429" s="145"/>
      <c r="AC1429" s="140"/>
      <c r="AD1429" s="140"/>
      <c r="AE1429" s="145"/>
      <c r="AF1429" s="140"/>
      <c r="AG1429" s="140"/>
      <c r="BI1429" s="140"/>
      <c r="BJ1429" s="140"/>
      <c r="BK1429" s="140"/>
      <c r="BL1429" s="140"/>
      <c r="BM1429" s="140"/>
      <c r="BN1429" s="140"/>
      <c r="BO1429" s="140"/>
      <c r="BP1429" s="140"/>
      <c r="BQ1429" s="140"/>
      <c r="CS1429" s="133"/>
      <c r="CT1429" s="140"/>
      <c r="CU1429" s="140"/>
      <c r="CV1429" s="140"/>
      <c r="CY1429" s="140"/>
      <c r="CZ1429" s="140"/>
      <c r="DA1429" s="151">
        <f t="shared" si="34"/>
        <v>0</v>
      </c>
      <c r="DB1429" s="164">
        <f t="shared" si="35"/>
        <v>0</v>
      </c>
      <c r="DC1429" s="151">
        <f t="shared" si="36"/>
        <v>0</v>
      </c>
      <c r="DZ1429" s="206"/>
      <c r="EA1429" s="107"/>
    </row>
    <row r="1430" spans="1:131" x14ac:dyDescent="0.3">
      <c r="A1430" s="201"/>
      <c r="B1430" s="192"/>
      <c r="C1430" s="192"/>
      <c r="D1430" s="201"/>
      <c r="E1430" s="192"/>
      <c r="F1430" s="192"/>
      <c r="G1430" s="192"/>
      <c r="H1430" s="204"/>
      <c r="I1430" s="192"/>
      <c r="J1430" s="192"/>
      <c r="K1430" s="192"/>
      <c r="L1430" s="192"/>
      <c r="M1430" s="192"/>
      <c r="N1430" s="192"/>
      <c r="O1430" s="140"/>
      <c r="P1430" s="145"/>
      <c r="Q1430" s="140"/>
      <c r="R1430" s="140"/>
      <c r="S1430" s="145"/>
      <c r="T1430" s="140"/>
      <c r="U1430" s="140"/>
      <c r="V1430" s="145"/>
      <c r="W1430" s="140"/>
      <c r="X1430" s="140"/>
      <c r="Y1430" s="145"/>
      <c r="Z1430" s="140"/>
      <c r="AA1430" s="140"/>
      <c r="AB1430" s="145"/>
      <c r="AC1430" s="140"/>
      <c r="AD1430" s="140"/>
      <c r="AE1430" s="145"/>
      <c r="AF1430" s="140"/>
      <c r="AG1430" s="140"/>
      <c r="BI1430" s="140"/>
      <c r="BJ1430" s="140"/>
      <c r="BK1430" s="140"/>
      <c r="BL1430" s="140"/>
      <c r="BM1430" s="140"/>
      <c r="BN1430" s="140"/>
      <c r="BO1430" s="140"/>
      <c r="BP1430" s="140"/>
      <c r="BQ1430" s="140"/>
      <c r="CS1430" s="133"/>
      <c r="CT1430" s="140"/>
      <c r="CU1430" s="140"/>
      <c r="CV1430" s="140"/>
      <c r="CY1430" s="140"/>
      <c r="CZ1430" s="140"/>
      <c r="DA1430" s="151">
        <f t="shared" si="34"/>
        <v>0</v>
      </c>
      <c r="DB1430" s="164">
        <f t="shared" si="35"/>
        <v>0</v>
      </c>
      <c r="DC1430" s="151">
        <f t="shared" si="36"/>
        <v>0</v>
      </c>
      <c r="DZ1430" s="206"/>
      <c r="EA1430" s="107" t="e">
        <v>#N/A</v>
      </c>
    </row>
    <row r="1431" spans="1:131" x14ac:dyDescent="0.3">
      <c r="A1431" s="201"/>
      <c r="B1431" s="192"/>
      <c r="C1431" s="192"/>
      <c r="D1431" s="201"/>
      <c r="E1431" s="192"/>
      <c r="F1431" s="192"/>
      <c r="G1431" s="192"/>
      <c r="H1431" s="204"/>
      <c r="I1431" s="192"/>
      <c r="J1431" s="192"/>
      <c r="K1431" s="192"/>
      <c r="L1431" s="192"/>
      <c r="M1431" s="192"/>
      <c r="N1431" s="192"/>
      <c r="O1431" s="140"/>
      <c r="P1431" s="145"/>
      <c r="Q1431" s="140"/>
      <c r="R1431" s="140"/>
      <c r="S1431" s="145"/>
      <c r="T1431" s="140"/>
      <c r="U1431" s="140"/>
      <c r="V1431" s="145"/>
      <c r="W1431" s="140"/>
      <c r="X1431" s="140"/>
      <c r="Y1431" s="145"/>
      <c r="Z1431" s="140"/>
      <c r="AA1431" s="140"/>
      <c r="AB1431" s="145"/>
      <c r="AC1431" s="140"/>
      <c r="AD1431" s="140"/>
      <c r="AE1431" s="145"/>
      <c r="AF1431" s="140"/>
      <c r="AG1431" s="140"/>
      <c r="BI1431" s="140"/>
      <c r="BJ1431" s="140"/>
      <c r="BK1431" s="140"/>
      <c r="BL1431" s="140"/>
      <c r="BM1431" s="140"/>
      <c r="BN1431" s="140"/>
      <c r="BO1431" s="140"/>
      <c r="BP1431" s="140"/>
      <c r="BQ1431" s="140"/>
      <c r="CS1431" s="133"/>
      <c r="CT1431" s="140"/>
      <c r="CU1431" s="140"/>
      <c r="CV1431" s="140"/>
      <c r="CY1431" s="140"/>
      <c r="CZ1431" s="140"/>
      <c r="DA1431" s="151">
        <f t="shared" si="34"/>
        <v>0</v>
      </c>
      <c r="DB1431" s="164">
        <f t="shared" si="35"/>
        <v>0</v>
      </c>
      <c r="DC1431" s="151">
        <f t="shared" si="36"/>
        <v>0</v>
      </c>
      <c r="DZ1431" s="206"/>
      <c r="EA1431" s="107" t="e">
        <v>#N/A</v>
      </c>
    </row>
    <row r="1432" spans="1:131" x14ac:dyDescent="0.3">
      <c r="A1432" s="201"/>
      <c r="B1432" s="192"/>
      <c r="C1432" s="192"/>
      <c r="D1432" s="201"/>
      <c r="E1432" s="192"/>
      <c r="F1432" s="192"/>
      <c r="G1432" s="192"/>
      <c r="H1432" s="204"/>
      <c r="I1432" s="192"/>
      <c r="J1432" s="192"/>
      <c r="K1432" s="192"/>
      <c r="L1432" s="192"/>
      <c r="M1432" s="192"/>
      <c r="N1432" s="192"/>
      <c r="O1432" s="140"/>
      <c r="P1432" s="145"/>
      <c r="Q1432" s="140"/>
      <c r="R1432" s="140"/>
      <c r="S1432" s="145"/>
      <c r="T1432" s="140"/>
      <c r="U1432" s="140"/>
      <c r="V1432" s="145"/>
      <c r="W1432" s="140"/>
      <c r="X1432" s="140"/>
      <c r="Y1432" s="145"/>
      <c r="Z1432" s="140"/>
      <c r="AA1432" s="140"/>
      <c r="AB1432" s="145"/>
      <c r="AC1432" s="140"/>
      <c r="AD1432" s="140"/>
      <c r="AE1432" s="145"/>
      <c r="AF1432" s="140"/>
      <c r="AG1432" s="140"/>
      <c r="BI1432" s="140"/>
      <c r="BJ1432" s="140"/>
      <c r="BK1432" s="140"/>
      <c r="BL1432" s="140"/>
      <c r="BM1432" s="140"/>
      <c r="BN1432" s="140"/>
      <c r="BO1432" s="140"/>
      <c r="BP1432" s="140"/>
      <c r="BQ1432" s="140"/>
      <c r="CS1432" s="133"/>
      <c r="CT1432" s="140"/>
      <c r="CU1432" s="140"/>
      <c r="CV1432" s="140"/>
      <c r="CY1432" s="140"/>
      <c r="CZ1432" s="140"/>
      <c r="DA1432" s="151">
        <f t="shared" si="34"/>
        <v>0</v>
      </c>
      <c r="DB1432" s="164">
        <f t="shared" si="35"/>
        <v>0</v>
      </c>
      <c r="DC1432" s="151">
        <f t="shared" si="36"/>
        <v>0</v>
      </c>
      <c r="DZ1432" s="206"/>
      <c r="EA1432" s="107" t="e">
        <v>#N/A</v>
      </c>
    </row>
    <row r="1433" spans="1:131" x14ac:dyDescent="0.3">
      <c r="A1433" s="201"/>
      <c r="B1433" s="192"/>
      <c r="C1433" s="192"/>
      <c r="D1433" s="201"/>
      <c r="E1433" s="192"/>
      <c r="F1433" s="192"/>
      <c r="G1433" s="192"/>
      <c r="H1433" s="204"/>
      <c r="I1433" s="192"/>
      <c r="J1433" s="192"/>
      <c r="K1433" s="192"/>
      <c r="L1433" s="192"/>
      <c r="M1433" s="192"/>
      <c r="N1433" s="192"/>
      <c r="O1433" s="140"/>
      <c r="P1433" s="145"/>
      <c r="Q1433" s="140"/>
      <c r="R1433" s="140"/>
      <c r="S1433" s="145"/>
      <c r="T1433" s="140"/>
      <c r="U1433" s="140"/>
      <c r="V1433" s="145"/>
      <c r="W1433" s="140"/>
      <c r="X1433" s="140"/>
      <c r="Y1433" s="145"/>
      <c r="Z1433" s="140"/>
      <c r="AA1433" s="140"/>
      <c r="AB1433" s="145"/>
      <c r="AC1433" s="140"/>
      <c r="AD1433" s="140"/>
      <c r="AE1433" s="145"/>
      <c r="AF1433" s="140"/>
      <c r="AG1433" s="140"/>
      <c r="BI1433" s="140"/>
      <c r="BJ1433" s="140"/>
      <c r="BK1433" s="140"/>
      <c r="BL1433" s="140"/>
      <c r="BM1433" s="140"/>
      <c r="BN1433" s="140"/>
      <c r="BO1433" s="140"/>
      <c r="BP1433" s="140"/>
      <c r="BQ1433" s="140"/>
      <c r="CS1433" s="133"/>
      <c r="CT1433" s="140"/>
      <c r="CU1433" s="140"/>
      <c r="CV1433" s="140"/>
      <c r="CY1433" s="140"/>
      <c r="CZ1433" s="140"/>
      <c r="DA1433" s="151">
        <f t="shared" si="34"/>
        <v>0</v>
      </c>
      <c r="DB1433" s="164">
        <f t="shared" si="35"/>
        <v>0</v>
      </c>
      <c r="DC1433" s="151">
        <f t="shared" si="36"/>
        <v>0</v>
      </c>
      <c r="DZ1433" s="206"/>
      <c r="EA1433" s="107"/>
    </row>
    <row r="1434" spans="1:131" x14ac:dyDescent="0.3">
      <c r="A1434" s="201"/>
      <c r="B1434" s="192"/>
      <c r="C1434" s="192"/>
      <c r="D1434" s="201"/>
      <c r="E1434" s="192"/>
      <c r="F1434" s="192"/>
      <c r="G1434" s="192"/>
      <c r="H1434" s="204"/>
      <c r="I1434" s="192"/>
      <c r="J1434" s="192"/>
      <c r="K1434" s="192"/>
      <c r="L1434" s="192"/>
      <c r="M1434" s="192"/>
      <c r="N1434" s="192"/>
      <c r="O1434" s="140"/>
      <c r="P1434" s="145"/>
      <c r="Q1434" s="140"/>
      <c r="R1434" s="140"/>
      <c r="S1434" s="145"/>
      <c r="T1434" s="140"/>
      <c r="U1434" s="140"/>
      <c r="V1434" s="145"/>
      <c r="W1434" s="140"/>
      <c r="X1434" s="140"/>
      <c r="Y1434" s="145"/>
      <c r="Z1434" s="140"/>
      <c r="AA1434" s="140"/>
      <c r="AB1434" s="145"/>
      <c r="AC1434" s="140"/>
      <c r="AD1434" s="140"/>
      <c r="AE1434" s="145"/>
      <c r="AF1434" s="140"/>
      <c r="AG1434" s="140"/>
      <c r="BI1434" s="140"/>
      <c r="BJ1434" s="140"/>
      <c r="BK1434" s="140"/>
      <c r="BL1434" s="140"/>
      <c r="BM1434" s="140"/>
      <c r="BN1434" s="140"/>
      <c r="BO1434" s="140"/>
      <c r="BP1434" s="140"/>
      <c r="BQ1434" s="140"/>
      <c r="CS1434" s="133"/>
      <c r="CT1434" s="140"/>
      <c r="CU1434" s="140"/>
      <c r="CV1434" s="140"/>
      <c r="CY1434" s="140"/>
      <c r="CZ1434" s="140"/>
      <c r="DA1434" s="151">
        <f t="shared" si="34"/>
        <v>0</v>
      </c>
      <c r="DB1434" s="164">
        <f t="shared" si="35"/>
        <v>0</v>
      </c>
      <c r="DC1434" s="151">
        <f t="shared" si="36"/>
        <v>0</v>
      </c>
      <c r="DZ1434" s="206"/>
      <c r="EA1434" s="107"/>
    </row>
    <row r="1435" spans="1:131" x14ac:dyDescent="0.3">
      <c r="A1435" s="201"/>
      <c r="B1435" s="192"/>
      <c r="C1435" s="192"/>
      <c r="D1435" s="201"/>
      <c r="E1435" s="192"/>
      <c r="F1435" s="192"/>
      <c r="G1435" s="192"/>
      <c r="H1435" s="204"/>
      <c r="I1435" s="192"/>
      <c r="J1435" s="192"/>
      <c r="K1435" s="192"/>
      <c r="L1435" s="192"/>
      <c r="M1435" s="192"/>
      <c r="N1435" s="192"/>
      <c r="O1435" s="140"/>
      <c r="P1435" s="145"/>
      <c r="Q1435" s="140"/>
      <c r="R1435" s="140"/>
      <c r="S1435" s="145"/>
      <c r="T1435" s="140"/>
      <c r="U1435" s="140"/>
      <c r="V1435" s="145"/>
      <c r="W1435" s="140"/>
      <c r="X1435" s="140"/>
      <c r="Y1435" s="145"/>
      <c r="Z1435" s="140"/>
      <c r="AA1435" s="140"/>
      <c r="AB1435" s="145"/>
      <c r="AC1435" s="140"/>
      <c r="AD1435" s="140"/>
      <c r="AE1435" s="145"/>
      <c r="AF1435" s="140"/>
      <c r="AG1435" s="140"/>
      <c r="BI1435" s="140"/>
      <c r="BJ1435" s="140"/>
      <c r="BK1435" s="140"/>
      <c r="BL1435" s="140"/>
      <c r="BM1435" s="140"/>
      <c r="BN1435" s="140"/>
      <c r="BO1435" s="140"/>
      <c r="BP1435" s="140"/>
      <c r="BQ1435" s="140"/>
      <c r="CS1435" s="133"/>
      <c r="CT1435" s="140"/>
      <c r="CU1435" s="140"/>
      <c r="CV1435" s="140"/>
      <c r="CY1435" s="140"/>
      <c r="CZ1435" s="140"/>
      <c r="DA1435" s="151">
        <f t="shared" si="34"/>
        <v>0</v>
      </c>
      <c r="DB1435" s="164">
        <f t="shared" si="35"/>
        <v>0</v>
      </c>
      <c r="DC1435" s="151">
        <f t="shared" si="36"/>
        <v>0</v>
      </c>
      <c r="DZ1435" s="206"/>
      <c r="EA1435" s="107"/>
    </row>
    <row r="1436" spans="1:131" x14ac:dyDescent="0.3">
      <c r="A1436" s="201"/>
      <c r="B1436" s="192"/>
      <c r="C1436" s="192"/>
      <c r="D1436" s="201"/>
      <c r="E1436" s="192"/>
      <c r="F1436" s="192"/>
      <c r="G1436" s="192"/>
      <c r="H1436" s="204"/>
      <c r="I1436" s="192"/>
      <c r="J1436" s="192"/>
      <c r="K1436" s="192"/>
      <c r="L1436" s="192"/>
      <c r="M1436" s="192"/>
      <c r="N1436" s="192"/>
      <c r="O1436" s="140"/>
      <c r="P1436" s="145"/>
      <c r="Q1436" s="140"/>
      <c r="R1436" s="140"/>
      <c r="S1436" s="145"/>
      <c r="T1436" s="140"/>
      <c r="U1436" s="140"/>
      <c r="V1436" s="145"/>
      <c r="W1436" s="140"/>
      <c r="X1436" s="140"/>
      <c r="Y1436" s="145"/>
      <c r="Z1436" s="140"/>
      <c r="AA1436" s="140"/>
      <c r="AB1436" s="145"/>
      <c r="AC1436" s="140"/>
      <c r="AD1436" s="140"/>
      <c r="AE1436" s="145"/>
      <c r="AF1436" s="140"/>
      <c r="AG1436" s="140"/>
      <c r="BI1436" s="140"/>
      <c r="BJ1436" s="140"/>
      <c r="BK1436" s="140"/>
      <c r="BL1436" s="140"/>
      <c r="BM1436" s="140"/>
      <c r="BN1436" s="140"/>
      <c r="BO1436" s="140"/>
      <c r="BP1436" s="140"/>
      <c r="BQ1436" s="140"/>
      <c r="CS1436" s="133"/>
      <c r="CT1436" s="140"/>
      <c r="CU1436" s="140"/>
      <c r="CV1436" s="140"/>
      <c r="CY1436" s="140"/>
      <c r="CZ1436" s="140"/>
      <c r="DA1436" s="151">
        <f t="shared" si="34"/>
        <v>0</v>
      </c>
      <c r="DB1436" s="164">
        <f t="shared" si="35"/>
        <v>0</v>
      </c>
      <c r="DC1436" s="151">
        <f t="shared" si="36"/>
        <v>0</v>
      </c>
      <c r="DZ1436" s="206"/>
      <c r="EA1436" s="107" t="e">
        <v>#N/A</v>
      </c>
    </row>
    <row r="1437" spans="1:131" x14ac:dyDescent="0.3">
      <c r="A1437" s="201"/>
      <c r="B1437" s="192"/>
      <c r="C1437" s="192"/>
      <c r="D1437" s="201"/>
      <c r="E1437" s="192"/>
      <c r="F1437" s="192"/>
      <c r="G1437" s="192"/>
      <c r="H1437" s="204"/>
      <c r="I1437" s="192"/>
      <c r="J1437" s="192"/>
      <c r="K1437" s="192"/>
      <c r="L1437" s="192"/>
      <c r="M1437" s="192"/>
      <c r="N1437" s="192"/>
      <c r="O1437" s="140"/>
      <c r="P1437" s="145"/>
      <c r="Q1437" s="140"/>
      <c r="R1437" s="140"/>
      <c r="S1437" s="145"/>
      <c r="T1437" s="140"/>
      <c r="U1437" s="140"/>
      <c r="V1437" s="145"/>
      <c r="W1437" s="140"/>
      <c r="X1437" s="140"/>
      <c r="Y1437" s="145"/>
      <c r="Z1437" s="140"/>
      <c r="AA1437" s="140"/>
      <c r="AB1437" s="145"/>
      <c r="AC1437" s="140"/>
      <c r="AD1437" s="140"/>
      <c r="AE1437" s="145"/>
      <c r="AF1437" s="140"/>
      <c r="AG1437" s="140"/>
      <c r="BI1437" s="140"/>
      <c r="BJ1437" s="140"/>
      <c r="BK1437" s="140"/>
      <c r="BL1437" s="140"/>
      <c r="BM1437" s="140"/>
      <c r="BN1437" s="140"/>
      <c r="BO1437" s="140"/>
      <c r="BP1437" s="140"/>
      <c r="BQ1437" s="140"/>
      <c r="CS1437" s="133"/>
      <c r="CT1437" s="140"/>
      <c r="CU1437" s="140"/>
      <c r="CV1437" s="140"/>
      <c r="CY1437" s="140"/>
      <c r="CZ1437" s="140"/>
      <c r="DA1437" s="151">
        <f t="shared" si="34"/>
        <v>0</v>
      </c>
      <c r="DB1437" s="164">
        <f t="shared" si="35"/>
        <v>0</v>
      </c>
      <c r="DC1437" s="151">
        <f t="shared" si="36"/>
        <v>0</v>
      </c>
      <c r="DZ1437" s="206"/>
      <c r="EA1437" s="107" t="e">
        <v>#N/A</v>
      </c>
    </row>
    <row r="1438" spans="1:131" x14ac:dyDescent="0.3">
      <c r="A1438" s="201"/>
      <c r="B1438" s="192"/>
      <c r="C1438" s="192"/>
      <c r="D1438" s="201"/>
      <c r="E1438" s="192"/>
      <c r="F1438" s="192"/>
      <c r="G1438" s="192"/>
      <c r="H1438" s="204"/>
      <c r="I1438" s="192"/>
      <c r="J1438" s="192"/>
      <c r="K1438" s="192"/>
      <c r="L1438" s="192"/>
      <c r="M1438" s="192"/>
      <c r="N1438" s="192"/>
      <c r="O1438" s="140"/>
      <c r="P1438" s="145"/>
      <c r="Q1438" s="140"/>
      <c r="R1438" s="140"/>
      <c r="S1438" s="145"/>
      <c r="T1438" s="140"/>
      <c r="U1438" s="140"/>
      <c r="V1438" s="145"/>
      <c r="W1438" s="140"/>
      <c r="X1438" s="140"/>
      <c r="Y1438" s="145"/>
      <c r="Z1438" s="140"/>
      <c r="AA1438" s="140"/>
      <c r="AB1438" s="145"/>
      <c r="AC1438" s="140"/>
      <c r="AD1438" s="140"/>
      <c r="AE1438" s="145"/>
      <c r="AF1438" s="140"/>
      <c r="AG1438" s="140"/>
      <c r="BI1438" s="140"/>
      <c r="BJ1438" s="140"/>
      <c r="BK1438" s="140"/>
      <c r="BL1438" s="140"/>
      <c r="BM1438" s="140"/>
      <c r="BN1438" s="140"/>
      <c r="BO1438" s="140"/>
      <c r="BP1438" s="140"/>
      <c r="BQ1438" s="140"/>
      <c r="CS1438" s="133"/>
      <c r="CT1438" s="140"/>
      <c r="CU1438" s="140"/>
      <c r="CV1438" s="140"/>
      <c r="CY1438" s="140"/>
      <c r="CZ1438" s="140"/>
      <c r="DA1438" s="151">
        <f t="shared" si="34"/>
        <v>0</v>
      </c>
      <c r="DB1438" s="164">
        <f t="shared" si="35"/>
        <v>0</v>
      </c>
      <c r="DC1438" s="151">
        <f t="shared" si="36"/>
        <v>0</v>
      </c>
      <c r="DZ1438" s="206"/>
      <c r="EA1438" s="107" t="e">
        <v>#N/A</v>
      </c>
    </row>
    <row r="1439" spans="1:131" x14ac:dyDescent="0.3">
      <c r="CP1439" s="125"/>
    </row>
    <row r="1440" spans="1:131" x14ac:dyDescent="0.3">
      <c r="DA1440" s="110"/>
    </row>
    <row r="1442" spans="89:94" x14ac:dyDescent="0.3">
      <c r="CK1442" s="160"/>
      <c r="CL1442" s="253"/>
      <c r="CM1442" s="160"/>
      <c r="CN1442" s="253"/>
      <c r="CO1442" s="253"/>
      <c r="CP1442" s="253"/>
    </row>
  </sheetData>
  <sheetProtection algorithmName="SHA-512" hashValue="OdaWnm1ThjiZQUUaX2MVHz/+5WImQQ37uPfCSJdbW4OtJPtsZORVlohX5EUPZG5PjgxNrJmvBgR7snQ7JldyRA==" saltValue="KvVFARzWnz9KcJYH9hxS6Q==" spinCount="100000" sheet="1" autoFilter="0"/>
  <autoFilter ref="A3:ED627" xr:uid="{00000000-0009-0000-0000-000009000000}">
    <filterColumn colId="1">
      <filters>
        <filter val="0471 DE 2026"/>
      </filters>
    </filterColumn>
  </autoFilter>
  <mergeCells count="16">
    <mergeCell ref="CT1:CZ1"/>
    <mergeCell ref="P1:R1"/>
    <mergeCell ref="S1:U1"/>
    <mergeCell ref="V1:X1"/>
    <mergeCell ref="Y1:AA1"/>
    <mergeCell ref="AB1:AD1"/>
    <mergeCell ref="AE1:AG1"/>
    <mergeCell ref="AH1:AJ1"/>
    <mergeCell ref="AK1:AM1"/>
    <mergeCell ref="AN1:AP1"/>
    <mergeCell ref="AQ1:AS1"/>
    <mergeCell ref="AT1:AV1"/>
    <mergeCell ref="AW1:AY1"/>
    <mergeCell ref="AZ1:BB1"/>
    <mergeCell ref="BC1:BE1"/>
    <mergeCell ref="BF1:BH1"/>
  </mergeCells>
  <conditionalFormatting sqref="B1:B3 D2:E2 G2:H2 J2:K2 M2:N2 P2:Q2 S2:T2 V2:W2 Y2:Z2 AB2:AC2 AE2:AF2 AH2:AI2 AK2:AL2 AN2:AO2 AQ2:AR2 AT2:AU2 AW2:AX2 AZ2:BA2 BC2:BD2 BF2:BG2 BI2:BJ2 BL2:BM2 BO2:BP2 BR2:BS2 BU2:BV2 BX2:BY2 CA2:CB2 CD2:CE2 CG2:CH2 CJ2:CK2 CM2:CN2 CP2:CQ2 CS2:CT2 CV2:CW2 CY2:CZ2 DB2:DC2 DE2:DF2 DH2:DI2 DK2:DL2 DN2:DO2 DQ2:DR2 DT2:DU2 DW2:DX2 DZ2:EA2 EC2">
    <cfRule type="duplicateValues" dxfId="2232" priority="33825"/>
    <cfRule type="duplicateValues" dxfId="2231" priority="33790"/>
    <cfRule type="duplicateValues" dxfId="2230" priority="33824"/>
    <cfRule type="duplicateValues" dxfId="2229" priority="33417"/>
    <cfRule type="duplicateValues" dxfId="2228" priority="33416"/>
    <cfRule type="duplicateValues" dxfId="2227" priority="33620"/>
    <cfRule type="duplicateValues" dxfId="2226" priority="33723"/>
    <cfRule type="duplicateValues" dxfId="2225" priority="33722"/>
    <cfRule type="duplicateValues" priority="33655"/>
    <cfRule type="duplicateValues" dxfId="2224" priority="33654"/>
    <cfRule type="duplicateValues" dxfId="2223" priority="33586"/>
    <cfRule type="duplicateValues" priority="33519"/>
    <cfRule type="duplicateValues" dxfId="2222" priority="33518"/>
    <cfRule type="duplicateValues" dxfId="2221" priority="33418"/>
  </conditionalFormatting>
  <conditionalFormatting sqref="B1:B3 E2 H2 K2 N2 Q2 T2 W2 Z2 AC2 AF2 AI2 AL2 AO2 AR2 AU2 AX2 BA2 BD2 BG2 BJ2 BM2 BP2 BS2 BV2 BY2 CB2 CE2 CH2 CK2 CN2 CQ2 CT2 CW2 CZ2 DC2 DF2 DI2 DL2 DO2 DR2 DU2 DX2 EA2">
    <cfRule type="duplicateValues" dxfId="2220" priority="12728"/>
    <cfRule type="duplicateValues" dxfId="2219" priority="12718"/>
    <cfRule type="duplicateValues" dxfId="2218" priority="12713"/>
    <cfRule type="duplicateValues" dxfId="2217" priority="12714"/>
    <cfRule type="duplicateValues" dxfId="2216" priority="12715"/>
    <cfRule type="duplicateValues" dxfId="2215" priority="12716"/>
    <cfRule type="duplicateValues" dxfId="2214" priority="12717"/>
    <cfRule type="duplicateValues" dxfId="2213" priority="12725"/>
    <cfRule type="duplicateValues" dxfId="2212" priority="12720"/>
    <cfRule type="duplicateValues" dxfId="2211" priority="12721"/>
    <cfRule type="duplicateValues" dxfId="2210" priority="12723"/>
    <cfRule type="duplicateValues" dxfId="2209" priority="12724"/>
    <cfRule type="duplicateValues" dxfId="2208" priority="12726"/>
    <cfRule type="duplicateValues" dxfId="2207" priority="12727"/>
  </conditionalFormatting>
  <conditionalFormatting sqref="B1:B1048576">
    <cfRule type="duplicateValues" dxfId="2206" priority="1"/>
  </conditionalFormatting>
  <conditionalFormatting sqref="B4">
    <cfRule type="duplicateValues" dxfId="2205" priority="344"/>
  </conditionalFormatting>
  <conditionalFormatting sqref="B4:B6">
    <cfRule type="duplicateValues" dxfId="2204" priority="342"/>
  </conditionalFormatting>
  <conditionalFormatting sqref="B4:B10">
    <cfRule type="duplicateValues" dxfId="2203" priority="341"/>
  </conditionalFormatting>
  <conditionalFormatting sqref="B4:B23">
    <cfRule type="duplicateValues" dxfId="2202" priority="320"/>
  </conditionalFormatting>
  <conditionalFormatting sqref="B4:B299">
    <cfRule type="duplicateValues" dxfId="2201" priority="175"/>
  </conditionalFormatting>
  <conditionalFormatting sqref="B11:B12">
    <cfRule type="duplicateValues" dxfId="2200" priority="312"/>
  </conditionalFormatting>
  <conditionalFormatting sqref="B14:B18 B11:B12">
    <cfRule type="duplicateValues" dxfId="2199" priority="313"/>
  </conditionalFormatting>
  <conditionalFormatting sqref="B14:B21 B4:B12">
    <cfRule type="duplicateValues" dxfId="2198" priority="322"/>
  </conditionalFormatting>
  <conditionalFormatting sqref="B19">
    <cfRule type="duplicateValues" dxfId="2197" priority="328"/>
    <cfRule type="duplicateValues" dxfId="2196" priority="327"/>
  </conditionalFormatting>
  <conditionalFormatting sqref="B20">
    <cfRule type="duplicateValues" dxfId="2195" priority="339"/>
    <cfRule type="duplicateValues" dxfId="2194" priority="338"/>
  </conditionalFormatting>
  <conditionalFormatting sqref="B21">
    <cfRule type="duplicateValues" dxfId="2193" priority="319"/>
  </conditionalFormatting>
  <conditionalFormatting sqref="B22:B23">
    <cfRule type="duplicateValues" dxfId="2192" priority="321"/>
  </conditionalFormatting>
  <conditionalFormatting sqref="B490:B527">
    <cfRule type="duplicateValues" dxfId="2191" priority="362"/>
    <cfRule type="duplicateValues" dxfId="2190" priority="363"/>
    <cfRule type="duplicateValues" dxfId="2189" priority="364"/>
    <cfRule type="duplicateValues" dxfId="2188" priority="445"/>
    <cfRule type="duplicateValues" dxfId="2187" priority="446"/>
    <cfRule type="duplicateValues" dxfId="2186" priority="448"/>
    <cfRule type="duplicateValues" dxfId="2185" priority="374"/>
    <cfRule type="duplicateValues" dxfId="2184" priority="375"/>
    <cfRule type="duplicateValues" dxfId="2183" priority="144970"/>
    <cfRule type="duplicateValues" dxfId="2182" priority="447"/>
    <cfRule type="duplicateValues" dxfId="2181" priority="361"/>
  </conditionalFormatting>
  <conditionalFormatting sqref="B494:B497 B521:B524">
    <cfRule type="duplicateValues" dxfId="2180" priority="444"/>
  </conditionalFormatting>
  <conditionalFormatting sqref="B494:B497">
    <cfRule type="duplicateValues" dxfId="2179" priority="441"/>
    <cfRule type="duplicateValues" dxfId="2178" priority="442"/>
    <cfRule type="duplicateValues" dxfId="2177" priority="443"/>
  </conditionalFormatting>
  <conditionalFormatting sqref="B528:B609">
    <cfRule type="duplicateValues" dxfId="2176" priority="146168"/>
  </conditionalFormatting>
  <conditionalFormatting sqref="B611">
    <cfRule type="duplicateValues" dxfId="2175" priority="74"/>
  </conditionalFormatting>
  <conditionalFormatting sqref="B614">
    <cfRule type="duplicateValues" dxfId="2174" priority="42"/>
  </conditionalFormatting>
  <conditionalFormatting sqref="B615:B627">
    <cfRule type="duplicateValues" dxfId="2173" priority="145563"/>
  </conditionalFormatting>
  <conditionalFormatting sqref="B626">
    <cfRule type="duplicateValues" dxfId="2172" priority="23"/>
  </conditionalFormatting>
  <conditionalFormatting sqref="B647:B651 B653:B656">
    <cfRule type="duplicateValues" dxfId="2171" priority="127902"/>
  </conditionalFormatting>
  <conditionalFormatting sqref="B647:B651 B653:B661">
    <cfRule type="duplicateValues" dxfId="2170" priority="127908"/>
  </conditionalFormatting>
  <conditionalFormatting sqref="B647:B651 B653:B662">
    <cfRule type="duplicateValues" dxfId="2169" priority="127911"/>
    <cfRule type="duplicateValues" dxfId="2168" priority="4023"/>
  </conditionalFormatting>
  <conditionalFormatting sqref="B652">
    <cfRule type="duplicateValues" dxfId="2167" priority="4009"/>
    <cfRule type="duplicateValues" dxfId="2166" priority="4007"/>
    <cfRule type="duplicateValues" dxfId="2165" priority="4008"/>
    <cfRule type="duplicateValues" dxfId="2164" priority="4010"/>
    <cfRule type="duplicateValues" dxfId="2163" priority="4012"/>
    <cfRule type="duplicateValues" dxfId="2162" priority="4011"/>
  </conditionalFormatting>
  <conditionalFormatting sqref="B663">
    <cfRule type="duplicateValues" dxfId="2161" priority="3942"/>
    <cfRule type="duplicateValues" dxfId="2160" priority="3943"/>
    <cfRule type="duplicateValues" dxfId="2159" priority="3941"/>
    <cfRule type="duplicateValues" dxfId="2158" priority="3939"/>
    <cfRule type="duplicateValues" dxfId="2157" priority="3940"/>
  </conditionalFormatting>
  <conditionalFormatting sqref="B664">
    <cfRule type="duplicateValues" dxfId="2156" priority="3934"/>
    <cfRule type="duplicateValues" dxfId="2155" priority="3930"/>
    <cfRule type="duplicateValues" dxfId="2154" priority="3928"/>
    <cfRule type="duplicateValues" dxfId="2153" priority="3929"/>
    <cfRule type="duplicateValues" dxfId="2152" priority="3931"/>
    <cfRule type="duplicateValues" dxfId="2151" priority="3932"/>
    <cfRule type="duplicateValues" dxfId="2150" priority="3933"/>
  </conditionalFormatting>
  <conditionalFormatting sqref="B1206:B1207">
    <cfRule type="duplicateValues" dxfId="2149" priority="134064"/>
  </conditionalFormatting>
  <conditionalFormatting sqref="B1206:B1209">
    <cfRule type="duplicateValues" dxfId="2148" priority="134063"/>
    <cfRule type="duplicateValues" dxfId="2147" priority="134067"/>
  </conditionalFormatting>
  <conditionalFormatting sqref="B1206:B1210">
    <cfRule type="duplicateValues" dxfId="2146" priority="135232"/>
  </conditionalFormatting>
  <conditionalFormatting sqref="B1208:B1209">
    <cfRule type="duplicateValues" dxfId="2145" priority="3645"/>
    <cfRule type="duplicateValues" dxfId="2144" priority="3646"/>
  </conditionalFormatting>
  <conditionalFormatting sqref="B1210">
    <cfRule type="duplicateValues" dxfId="2143" priority="134932"/>
    <cfRule type="duplicateValues" dxfId="2142" priority="134933"/>
    <cfRule type="duplicateValues" dxfId="2141" priority="134644"/>
  </conditionalFormatting>
  <conditionalFormatting sqref="B1325:B1328 B1330:B1342">
    <cfRule type="duplicateValues" dxfId="2140" priority="848"/>
  </conditionalFormatting>
  <conditionalFormatting sqref="B1325:B1328">
    <cfRule type="duplicateValues" dxfId="2139" priority="142451"/>
  </conditionalFormatting>
  <conditionalFormatting sqref="B1330:B1347 B1:B3 B1350:B1048576 B628:B1328 E2 H2 K2 N2 Q2 T2 W2 Z2 AC2 AF2 AI2 AL2 AO2 AR2 AU2 AX2 BA2 BD2 BG2 BJ2 BM2 BP2 BS2 BV2 BY2 CB2 CE2 CH2 CK2 CN2 CQ2 CT2 CW2 CZ2 DC2 DF2 DI2 DL2 DO2 DR2 DU2 DX2 EA2">
    <cfRule type="duplicateValues" dxfId="2138" priority="144329"/>
  </conditionalFormatting>
  <conditionalFormatting sqref="B1343">
    <cfRule type="duplicateValues" dxfId="2137" priority="819"/>
    <cfRule type="duplicateValues" dxfId="2136" priority="818"/>
  </conditionalFormatting>
  <conditionalFormatting sqref="B1344">
    <cfRule type="duplicateValues" dxfId="2135" priority="829"/>
    <cfRule type="duplicateValues" dxfId="2134" priority="830"/>
  </conditionalFormatting>
  <conditionalFormatting sqref="B1345:B1347">
    <cfRule type="duplicateValues" dxfId="2133" priority="815"/>
  </conditionalFormatting>
  <conditionalFormatting sqref="B1348:B1349">
    <cfRule type="duplicateValues" dxfId="2132" priority="144333"/>
  </conditionalFormatting>
  <conditionalFormatting sqref="B1350:B1048576 B1:B3 B628:B1324 E2 H2 K2 N2 Q2 T2 W2 Z2 AC2 AF2 AI2 AL2 AO2 AR2 AU2 AX2 BA2 BD2 BG2 BJ2 BM2 BP2 BS2 BV2 BY2 CB2 CE2 CH2 CK2 CN2 CQ2 CT2 CW2 CZ2 DC2 DF2 DI2 DL2 DO2 DR2 DU2 DX2 EA2">
    <cfRule type="duplicateValues" dxfId="2131" priority="144326"/>
  </conditionalFormatting>
  <conditionalFormatting sqref="B1391">
    <cfRule type="duplicateValues" dxfId="2130" priority="2684"/>
    <cfRule type="duplicateValues" dxfId="2129" priority="2685"/>
    <cfRule type="duplicateValues" dxfId="2128" priority="2687"/>
    <cfRule type="duplicateValues" dxfId="2127" priority="2688"/>
    <cfRule type="duplicateValues" dxfId="2126" priority="2666"/>
    <cfRule type="duplicateValues" dxfId="2125" priority="2686"/>
    <cfRule type="duplicateValues" dxfId="2124" priority="2665"/>
    <cfRule type="duplicateValues" dxfId="2123" priority="2667"/>
  </conditionalFormatting>
  <conditionalFormatting sqref="B1392:B1393">
    <cfRule type="duplicateValues" dxfId="2122" priority="2691"/>
    <cfRule type="duplicateValues" dxfId="2121" priority="2704"/>
    <cfRule type="duplicateValues" dxfId="2120" priority="2703"/>
    <cfRule type="duplicateValues" dxfId="2119" priority="2702"/>
    <cfRule type="duplicateValues" dxfId="2118" priority="2701"/>
    <cfRule type="duplicateValues" dxfId="2117" priority="2689"/>
    <cfRule type="duplicateValues" dxfId="2116" priority="2690"/>
    <cfRule type="duplicateValues" dxfId="2115" priority="2700"/>
  </conditionalFormatting>
  <conditionalFormatting sqref="B1396">
    <cfRule type="duplicateValues" dxfId="2114" priority="2516"/>
    <cfRule type="duplicateValues" dxfId="2113" priority="2507"/>
    <cfRule type="duplicateValues" dxfId="2112" priority="2506"/>
    <cfRule type="duplicateValues" dxfId="2111" priority="2519"/>
    <cfRule type="duplicateValues" dxfId="2110" priority="2520"/>
    <cfRule type="duplicateValues" dxfId="2109" priority="2505"/>
    <cfRule type="duplicateValues" dxfId="2108" priority="2518"/>
    <cfRule type="duplicateValues" dxfId="2107" priority="2517"/>
  </conditionalFormatting>
  <conditionalFormatting sqref="B1399">
    <cfRule type="duplicateValues" dxfId="2106" priority="2523"/>
    <cfRule type="duplicateValues" dxfId="2105" priority="2540"/>
    <cfRule type="duplicateValues" dxfId="2104" priority="2541"/>
    <cfRule type="duplicateValues" dxfId="2103" priority="2542"/>
    <cfRule type="duplicateValues" dxfId="2102" priority="2543"/>
    <cfRule type="duplicateValues" dxfId="2101" priority="2544"/>
    <cfRule type="duplicateValues" dxfId="2100" priority="2521"/>
    <cfRule type="duplicateValues" dxfId="2099" priority="2522"/>
  </conditionalFormatting>
  <conditionalFormatting sqref="B1400:B1401">
    <cfRule type="duplicateValues" dxfId="2098" priority="2546"/>
    <cfRule type="duplicateValues" dxfId="2097" priority="2545"/>
    <cfRule type="duplicateValues" dxfId="2096" priority="2560"/>
    <cfRule type="duplicateValues" dxfId="2095" priority="2547"/>
    <cfRule type="duplicateValues" dxfId="2094" priority="2556"/>
    <cfRule type="duplicateValues" dxfId="2093" priority="2557"/>
    <cfRule type="duplicateValues" dxfId="2092" priority="2558"/>
    <cfRule type="duplicateValues" dxfId="2091" priority="2559"/>
  </conditionalFormatting>
  <conditionalFormatting sqref="B1404">
    <cfRule type="duplicateValues" dxfId="2090" priority="2582"/>
    <cfRule type="duplicateValues" dxfId="2089" priority="2563"/>
    <cfRule type="duplicateValues" dxfId="2088" priority="2562"/>
    <cfRule type="duplicateValues" dxfId="2087" priority="2583"/>
    <cfRule type="duplicateValues" dxfId="2086" priority="2561"/>
    <cfRule type="duplicateValues" dxfId="2085" priority="2580"/>
    <cfRule type="duplicateValues" dxfId="2084" priority="2581"/>
    <cfRule type="duplicateValues" dxfId="2083" priority="2584"/>
  </conditionalFormatting>
  <conditionalFormatting sqref="B1405:B1406">
    <cfRule type="duplicateValues" dxfId="2082" priority="2600"/>
    <cfRule type="duplicateValues" dxfId="2081" priority="2596"/>
    <cfRule type="duplicateValues" dxfId="2080" priority="2597"/>
    <cfRule type="duplicateValues" dxfId="2079" priority="2598"/>
    <cfRule type="duplicateValues" dxfId="2078" priority="2599"/>
    <cfRule type="duplicateValues" dxfId="2077" priority="2587"/>
    <cfRule type="duplicateValues" dxfId="2076" priority="2585"/>
    <cfRule type="duplicateValues" dxfId="2075" priority="2586"/>
  </conditionalFormatting>
  <conditionalFormatting sqref="B1409">
    <cfRule type="duplicateValues" dxfId="2074" priority="2413"/>
    <cfRule type="duplicateValues" dxfId="2073" priority="2403"/>
    <cfRule type="duplicateValues" dxfId="2072" priority="2415"/>
    <cfRule type="duplicateValues" dxfId="2071" priority="2416"/>
    <cfRule type="duplicateValues" dxfId="2070" priority="2414"/>
    <cfRule type="duplicateValues" dxfId="2069" priority="2401"/>
    <cfRule type="duplicateValues" dxfId="2068" priority="2402"/>
    <cfRule type="duplicateValues" dxfId="2067" priority="2412"/>
  </conditionalFormatting>
  <conditionalFormatting sqref="B1412">
    <cfRule type="duplicateValues" dxfId="2066" priority="2417"/>
    <cfRule type="duplicateValues" dxfId="2065" priority="2418"/>
    <cfRule type="duplicateValues" dxfId="2064" priority="2419"/>
    <cfRule type="duplicateValues" dxfId="2063" priority="2439"/>
    <cfRule type="duplicateValues" dxfId="2062" priority="2436"/>
    <cfRule type="duplicateValues" dxfId="2061" priority="2437"/>
    <cfRule type="duplicateValues" dxfId="2060" priority="2438"/>
    <cfRule type="duplicateValues" dxfId="2059" priority="2440"/>
  </conditionalFormatting>
  <conditionalFormatting sqref="B1413:B1414">
    <cfRule type="duplicateValues" dxfId="2058" priority="2442"/>
    <cfRule type="duplicateValues" dxfId="2057" priority="2456"/>
    <cfRule type="duplicateValues" dxfId="2056" priority="2455"/>
    <cfRule type="duplicateValues" dxfId="2055" priority="2454"/>
    <cfRule type="duplicateValues" dxfId="2054" priority="2453"/>
    <cfRule type="duplicateValues" dxfId="2053" priority="2452"/>
    <cfRule type="duplicateValues" dxfId="2052" priority="2443"/>
    <cfRule type="duplicateValues" dxfId="2051" priority="2441"/>
  </conditionalFormatting>
  <conditionalFormatting sqref="B1417">
    <cfRule type="duplicateValues" dxfId="2050" priority="2480"/>
    <cfRule type="duplicateValues" dxfId="2049" priority="2478"/>
    <cfRule type="duplicateValues" dxfId="2048" priority="2477"/>
    <cfRule type="duplicateValues" dxfId="2047" priority="2476"/>
    <cfRule type="duplicateValues" dxfId="2046" priority="2459"/>
    <cfRule type="duplicateValues" dxfId="2045" priority="2458"/>
    <cfRule type="duplicateValues" dxfId="2044" priority="2457"/>
    <cfRule type="duplicateValues" dxfId="2043" priority="2479"/>
  </conditionalFormatting>
  <conditionalFormatting sqref="B1418:B1419">
    <cfRule type="duplicateValues" dxfId="2042" priority="2492"/>
    <cfRule type="duplicateValues" dxfId="2041" priority="2494"/>
    <cfRule type="duplicateValues" dxfId="2040" priority="2496"/>
    <cfRule type="duplicateValues" dxfId="2039" priority="2493"/>
    <cfRule type="duplicateValues" dxfId="2038" priority="2495"/>
    <cfRule type="duplicateValues" dxfId="2037" priority="2481"/>
    <cfRule type="duplicateValues" dxfId="2036" priority="2482"/>
    <cfRule type="duplicateValues" dxfId="2035" priority="2483"/>
  </conditionalFormatting>
  <conditionalFormatting sqref="B1422">
    <cfRule type="duplicateValues" dxfId="2034" priority="2312"/>
    <cfRule type="duplicateValues" dxfId="2033" priority="2299"/>
    <cfRule type="duplicateValues" dxfId="2032" priority="2298"/>
    <cfRule type="duplicateValues" dxfId="2031" priority="2297"/>
    <cfRule type="duplicateValues" dxfId="2030" priority="2308"/>
    <cfRule type="duplicateValues" dxfId="2029" priority="2309"/>
    <cfRule type="duplicateValues" dxfId="2028" priority="2310"/>
    <cfRule type="duplicateValues" dxfId="2027" priority="2311"/>
  </conditionalFormatting>
  <conditionalFormatting sqref="B1425">
    <cfRule type="duplicateValues" dxfId="2026" priority="2332"/>
    <cfRule type="duplicateValues" dxfId="2025" priority="2333"/>
    <cfRule type="duplicateValues" dxfId="2024" priority="2315"/>
    <cfRule type="duplicateValues" dxfId="2023" priority="2336"/>
    <cfRule type="duplicateValues" dxfId="2022" priority="2335"/>
    <cfRule type="duplicateValues" dxfId="2021" priority="2334"/>
    <cfRule type="duplicateValues" dxfId="2020" priority="2313"/>
    <cfRule type="duplicateValues" dxfId="2019" priority="2314"/>
  </conditionalFormatting>
  <conditionalFormatting sqref="B1426:B1427">
    <cfRule type="duplicateValues" dxfId="2018" priority="2349"/>
    <cfRule type="duplicateValues" dxfId="2017" priority="2352"/>
    <cfRule type="duplicateValues" dxfId="2016" priority="2339"/>
    <cfRule type="duplicateValues" dxfId="2015" priority="2338"/>
    <cfRule type="duplicateValues" dxfId="2014" priority="2337"/>
    <cfRule type="duplicateValues" dxfId="2013" priority="2348"/>
    <cfRule type="duplicateValues" dxfId="2012" priority="2351"/>
    <cfRule type="duplicateValues" dxfId="2011" priority="2350"/>
  </conditionalFormatting>
  <conditionalFormatting sqref="B1430">
    <cfRule type="duplicateValues" dxfId="2010" priority="2355"/>
    <cfRule type="duplicateValues" dxfId="2009" priority="2353"/>
    <cfRule type="duplicateValues" dxfId="2008" priority="2354"/>
    <cfRule type="duplicateValues" dxfId="2007" priority="2374"/>
    <cfRule type="duplicateValues" dxfId="2006" priority="2373"/>
    <cfRule type="duplicateValues" dxfId="2005" priority="2372"/>
    <cfRule type="duplicateValues" dxfId="2004" priority="2376"/>
    <cfRule type="duplicateValues" dxfId="2003" priority="2375"/>
  </conditionalFormatting>
  <conditionalFormatting sqref="B1431:B1432">
    <cfRule type="duplicateValues" dxfId="2002" priority="2379"/>
    <cfRule type="duplicateValues" dxfId="2001" priority="2392"/>
    <cfRule type="duplicateValues" dxfId="2000" priority="2391"/>
    <cfRule type="duplicateValues" dxfId="1999" priority="2378"/>
    <cfRule type="duplicateValues" dxfId="1998" priority="2389"/>
    <cfRule type="duplicateValues" dxfId="1997" priority="2390"/>
    <cfRule type="duplicateValues" dxfId="1996" priority="2388"/>
    <cfRule type="duplicateValues" dxfId="1995" priority="2377"/>
  </conditionalFormatting>
  <conditionalFormatting sqref="B1436:B1438">
    <cfRule type="duplicateValues" dxfId="1994" priority="137192"/>
  </conditionalFormatting>
  <conditionalFormatting sqref="B1436:B1048576 B1:B3 B628:B646 E2 H2 K2 N2 Q2 T2 W2 Z2 AC2 AF2 AI2 AL2 AO2 AR2 AU2 AX2 BA2 BD2 BG2 BJ2 BM2 BP2 BS2 BV2 BY2 CB2 CE2 CH2 CK2 CN2 CQ2 CT2 CW2 CZ2 DC2 DF2 DI2 DL2 DO2 DR2 DU2 DX2 EA2">
    <cfRule type="duplicateValues" dxfId="1993" priority="137483"/>
  </conditionalFormatting>
  <conditionalFormatting sqref="B1436:B1048576 B1:B3 B628:B662 E2 H2 K2 N2 Q2 T2 W2 Z2 AC2 AF2 AI2 AL2 AO2 AR2 AU2 AX2 BA2 BD2 BG2 BJ2 BM2 BP2 BS2 BV2 BY2 CB2 CE2 CH2 CK2 CN2 CQ2 CT2 CW2 CZ2 DC2 DF2 DI2 DL2 DO2 DR2 DU2 DX2 EA2">
    <cfRule type="duplicateValues" dxfId="1992" priority="137479"/>
  </conditionalFormatting>
  <conditionalFormatting sqref="B1436:B1048576 B1:B3 B628:B1210 E2 H2 K2 N2 Q2 T2 W2 Z2 AC2 AF2 AI2 AL2 AO2 AR2 AU2 AX2 BA2 BD2 BG2 BJ2 BM2 BP2 BS2 BV2 BY2 CB2 CE2 CH2 CK2 CN2 CQ2 CT2 CW2 CZ2 DC2 DF2 DI2 DL2 DO2 DR2 DU2 DX2 EA2">
    <cfRule type="duplicateValues" dxfId="1991" priority="137487"/>
  </conditionalFormatting>
  <conditionalFormatting sqref="B1436:B1048576 B1:B3 E2 H2 K2 N2 Q2 T2 W2 Z2 AC2 AF2 AI2 AL2 AO2 AR2 AU2 AX2 BA2 BD2 BG2 BJ2 BM2 BP2 BS2 BV2 BY2 CB2 CE2 CH2 CK2 CN2 CQ2 CT2 CW2 CZ2 DC2 DF2 DI2 DL2 DO2 DR2 DU2 DX2 EA2">
    <cfRule type="duplicateValues" dxfId="1990" priority="137418"/>
    <cfRule type="duplicateValues" dxfId="1989" priority="137434"/>
  </conditionalFormatting>
  <conditionalFormatting sqref="B1436:B1048576">
    <cfRule type="duplicateValues" dxfId="1988" priority="137423"/>
  </conditionalFormatting>
  <conditionalFormatting sqref="B1439:B1048576 B1:B3 D2:E2 G2:H2 J2:K2 M2:N2 P2:Q2 S2:T2 V2:W2 Y2:Z2 AB2:AC2 AE2:AF2 AH2:AI2 AK2:AL2 AN2:AO2 AQ2:AR2 AT2:AU2 AW2:AX2 AZ2:BA2 BC2:BD2 BF2:BG2 BI2:BJ2 BL2:BM2 BO2:BP2 BR2:BS2 BU2:BV2 BX2:BY2 CA2:CB2 CD2:CE2 CG2:CH2 CJ2:CK2 CM2:CN2 CP2:CQ2 CS2:CT2 CV2:CW2 CY2:CZ2 DB2:DC2 DE2:DF2 DH2:DI2 DK2:DL2 DN2:DO2 DQ2:DR2 DT2:DU2 DW2:DX2 DZ2:EA2 EC2">
    <cfRule type="duplicateValues" dxfId="1987" priority="120095"/>
    <cfRule type="duplicateValues" dxfId="1986" priority="120141"/>
    <cfRule type="duplicateValues" dxfId="1985" priority="120187"/>
  </conditionalFormatting>
  <conditionalFormatting sqref="B1439:B1048576 B1:B3 E2 H2 K2 N2 Q2 T2 W2 Z2 AC2 AF2 AI2 AL2 AO2 AR2 AU2 AX2 BA2 BD2 BG2 BJ2 BM2 BP2 BS2 BV2 BY2 CB2 CE2 CH2 CK2 CN2 CQ2 CT2 CW2 CZ2 DC2 DF2 DI2 DL2 DO2 DR2 DU2 DX2 EA2">
    <cfRule type="duplicateValues" dxfId="1984" priority="119991"/>
    <cfRule type="duplicateValues" dxfId="1983" priority="120046"/>
  </conditionalFormatting>
  <conditionalFormatting sqref="B1439:B1048576">
    <cfRule type="duplicateValues" dxfId="1982" priority="120000"/>
    <cfRule type="duplicateValues" dxfId="1981" priority="119996"/>
    <cfRule type="duplicateValues" dxfId="1980" priority="120092"/>
  </conditionalFormatting>
  <conditionalFormatting sqref="B1440:B1048576">
    <cfRule type="duplicateValues" dxfId="1979" priority="120264"/>
  </conditionalFormatting>
  <conditionalFormatting sqref="C1:C3 F2 I2 L2 O2 R2 U2 X2 AA2 AD2 AG2 AJ2 AM2 AP2 AS2 AV2 AY2 BB2 BE2 BH2 BK2 BN2 BQ2 BT2 BW2 BZ2 CC2 CF2 CI2 CL2 CO2 CR2 CU2 CX2 DA2 DD2 DG2 DJ2 DM2 DP2 DS2 DV2 DY2 EB2">
    <cfRule type="duplicateValues" dxfId="1978" priority="34040"/>
    <cfRule type="duplicateValues" dxfId="1977" priority="34039"/>
  </conditionalFormatting>
  <conditionalFormatting sqref="C613">
    <cfRule type="duplicateValues" dxfId="1976" priority="46"/>
    <cfRule type="duplicateValues" dxfId="1975" priority="47"/>
    <cfRule type="duplicateValues" dxfId="1974" priority="48"/>
    <cfRule type="duplicateValues" dxfId="1973" priority="49"/>
    <cfRule type="duplicateValues" dxfId="1972" priority="50"/>
    <cfRule type="duplicateValues" dxfId="1971" priority="56"/>
    <cfRule type="duplicateValues" dxfId="1970" priority="55"/>
    <cfRule type="duplicateValues" dxfId="1969" priority="54"/>
    <cfRule type="duplicateValues" dxfId="1968" priority="53"/>
    <cfRule type="duplicateValues" dxfId="1967" priority="52"/>
    <cfRule type="duplicateValues" dxfId="1966" priority="51"/>
  </conditionalFormatting>
  <conditionalFormatting sqref="C614">
    <cfRule type="duplicateValues" dxfId="1965" priority="32"/>
    <cfRule type="duplicateValues" dxfId="1964" priority="33"/>
    <cfRule type="duplicateValues" dxfId="1963" priority="34"/>
    <cfRule type="duplicateValues" dxfId="1962" priority="35"/>
    <cfRule type="duplicateValues" dxfId="1961" priority="36"/>
    <cfRule type="duplicateValues" dxfId="1960" priority="37"/>
    <cfRule type="duplicateValues" dxfId="1959" priority="38"/>
    <cfRule type="duplicateValues" dxfId="1958" priority="39"/>
    <cfRule type="duplicateValues" dxfId="1957" priority="41"/>
    <cfRule type="duplicateValues" dxfId="1956" priority="40"/>
    <cfRule type="duplicateValues" dxfId="1955" priority="31"/>
  </conditionalFormatting>
  <conditionalFormatting sqref="D610">
    <cfRule type="duplicateValues" dxfId="1954" priority="81"/>
  </conditionalFormatting>
  <conditionalFormatting sqref="D611">
    <cfRule type="duplicateValues" dxfId="1953" priority="71"/>
    <cfRule type="duplicateValues" dxfId="1952" priority="73"/>
    <cfRule type="duplicateValues" dxfId="1951" priority="72"/>
  </conditionalFormatting>
  <conditionalFormatting sqref="D612">
    <cfRule type="duplicateValues" dxfId="1950" priority="57"/>
    <cfRule type="duplicateValues" dxfId="1949" priority="58"/>
    <cfRule type="duplicateValues" dxfId="1948" priority="59"/>
    <cfRule type="duplicateValues" dxfId="1947" priority="60"/>
    <cfRule type="duplicateValues" dxfId="1946" priority="61"/>
    <cfRule type="duplicateValues" dxfId="1945" priority="62"/>
  </conditionalFormatting>
  <conditionalFormatting sqref="D627">
    <cfRule type="duplicateValues" dxfId="1944" priority="3"/>
    <cfRule type="duplicateValues" dxfId="1943" priority="4"/>
  </conditionalFormatting>
  <conditionalFormatting sqref="CY10">
    <cfRule type="duplicateValues" dxfId="1942" priority="345"/>
  </conditionalFormatting>
  <conditionalFormatting sqref="CY78">
    <cfRule type="duplicateValues" dxfId="1941" priority="258"/>
  </conditionalFormatting>
  <conditionalFormatting sqref="CY96">
    <cfRule type="duplicateValues" dxfId="1940" priority="217"/>
  </conditionalFormatting>
  <conditionalFormatting sqref="CY163">
    <cfRule type="duplicateValues" dxfId="1939" priority="221"/>
  </conditionalFormatting>
  <conditionalFormatting sqref="CY192">
    <cfRule type="duplicateValues" dxfId="1938" priority="220"/>
  </conditionalFormatting>
  <conditionalFormatting sqref="CY273">
    <cfRule type="duplicateValues" dxfId="1937" priority="219"/>
  </conditionalFormatting>
  <conditionalFormatting sqref="CY283">
    <cfRule type="duplicateValues" dxfId="1936" priority="218"/>
  </conditionalFormatting>
  <conditionalFormatting sqref="CY308">
    <cfRule type="duplicateValues" dxfId="1935" priority="199"/>
  </conditionalFormatting>
  <conditionalFormatting sqref="CY316">
    <cfRule type="duplicateValues" dxfId="1934" priority="211"/>
  </conditionalFormatting>
  <conditionalFormatting sqref="CY340">
    <cfRule type="duplicateValues" dxfId="1933" priority="210"/>
  </conditionalFormatting>
  <conditionalFormatting sqref="CY347">
    <cfRule type="duplicateValues" dxfId="1932" priority="209"/>
  </conditionalFormatting>
  <conditionalFormatting sqref="CY369">
    <cfRule type="duplicateValues" dxfId="1931" priority="194"/>
  </conditionalFormatting>
  <conditionalFormatting sqref="CY370">
    <cfRule type="duplicateValues" dxfId="1930" priority="208"/>
  </conditionalFormatting>
  <conditionalFormatting sqref="CY381">
    <cfRule type="duplicateValues" dxfId="1929" priority="198"/>
  </conditionalFormatting>
  <conditionalFormatting sqref="CY399">
    <cfRule type="duplicateValues" dxfId="1928" priority="207"/>
  </conditionalFormatting>
  <conditionalFormatting sqref="CY412">
    <cfRule type="duplicateValues" dxfId="1927" priority="206"/>
  </conditionalFormatting>
  <conditionalFormatting sqref="CY413">
    <cfRule type="duplicateValues" dxfId="1926" priority="205"/>
  </conditionalFormatting>
  <conditionalFormatting sqref="CY415">
    <cfRule type="duplicateValues" dxfId="1925" priority="204"/>
  </conditionalFormatting>
  <conditionalFormatting sqref="CY436">
    <cfRule type="duplicateValues" dxfId="1924" priority="203"/>
  </conditionalFormatting>
  <conditionalFormatting sqref="CY437">
    <cfRule type="duplicateValues" dxfId="1923" priority="202"/>
  </conditionalFormatting>
  <conditionalFormatting sqref="CY439">
    <cfRule type="duplicateValues" dxfId="1922" priority="201"/>
  </conditionalFormatting>
  <conditionalFormatting sqref="CY445">
    <cfRule type="duplicateValues" dxfId="1921" priority="200"/>
  </conditionalFormatting>
  <conditionalFormatting sqref="CY456">
    <cfRule type="duplicateValues" dxfId="1920" priority="196"/>
  </conditionalFormatting>
  <conditionalFormatting sqref="CY471">
    <cfRule type="duplicateValues" dxfId="1919" priority="197"/>
  </conditionalFormatting>
  <conditionalFormatting sqref="CY480">
    <cfRule type="duplicateValues" dxfId="1918" priority="195"/>
  </conditionalFormatting>
  <conditionalFormatting sqref="CY482">
    <cfRule type="duplicateValues" dxfId="1917" priority="193"/>
  </conditionalFormatting>
  <conditionalFormatting sqref="CY528">
    <cfRule type="duplicateValues" dxfId="1916" priority="169"/>
  </conditionalFormatting>
  <conditionalFormatting sqref="CY531">
    <cfRule type="duplicateValues" dxfId="1915" priority="168"/>
  </conditionalFormatting>
  <conditionalFormatting sqref="CY537">
    <cfRule type="duplicateValues" dxfId="1914" priority="166"/>
  </conditionalFormatting>
  <conditionalFormatting sqref="CY539">
    <cfRule type="duplicateValues" dxfId="1913" priority="165"/>
  </conditionalFormatting>
  <conditionalFormatting sqref="CY540">
    <cfRule type="duplicateValues" dxfId="1912" priority="164"/>
  </conditionalFormatting>
  <conditionalFormatting sqref="CY549">
    <cfRule type="duplicateValues" dxfId="1911" priority="163"/>
  </conditionalFormatting>
  <conditionalFormatting sqref="CY554">
    <cfRule type="duplicateValues" dxfId="1910" priority="162"/>
  </conditionalFormatting>
  <conditionalFormatting sqref="CY565">
    <cfRule type="duplicateValues" dxfId="1909" priority="161"/>
  </conditionalFormatting>
  <conditionalFormatting sqref="CY566">
    <cfRule type="duplicateValues" dxfId="1908" priority="160"/>
  </conditionalFormatting>
  <conditionalFormatting sqref="CY567">
    <cfRule type="duplicateValues" dxfId="1907" priority="159"/>
  </conditionalFormatting>
  <conditionalFormatting sqref="CY577">
    <cfRule type="duplicateValues" dxfId="1906" priority="158"/>
  </conditionalFormatting>
  <conditionalFormatting sqref="CY578">
    <cfRule type="duplicateValues" dxfId="1905" priority="157"/>
  </conditionalFormatting>
  <conditionalFormatting sqref="CY582">
    <cfRule type="duplicateValues" dxfId="1904" priority="156"/>
  </conditionalFormatting>
  <conditionalFormatting sqref="CY583">
    <cfRule type="duplicateValues" dxfId="1903" priority="155"/>
  </conditionalFormatting>
  <conditionalFormatting sqref="CY586">
    <cfRule type="duplicateValues" dxfId="1902" priority="154"/>
  </conditionalFormatting>
  <conditionalFormatting sqref="CY587">
    <cfRule type="duplicateValues" dxfId="1901" priority="153"/>
  </conditionalFormatting>
  <conditionalFormatting sqref="CY588">
    <cfRule type="duplicateValues" dxfId="1900" priority="152"/>
  </conditionalFormatting>
  <conditionalFormatting sqref="CY589">
    <cfRule type="duplicateValues" dxfId="1899" priority="151"/>
  </conditionalFormatting>
  <conditionalFormatting sqref="CY590">
    <cfRule type="duplicateValues" dxfId="1898" priority="150"/>
  </conditionalFormatting>
  <conditionalFormatting sqref="CY596">
    <cfRule type="duplicateValues" dxfId="1897" priority="149"/>
  </conditionalFormatting>
  <conditionalFormatting sqref="CY600">
    <cfRule type="duplicateValues" dxfId="1896" priority="148"/>
  </conditionalFormatting>
  <conditionalFormatting sqref="CY602">
    <cfRule type="duplicateValues" dxfId="1895" priority="147"/>
  </conditionalFormatting>
  <conditionalFormatting sqref="CY604">
    <cfRule type="duplicateValues" dxfId="1894" priority="146"/>
  </conditionalFormatting>
  <conditionalFormatting sqref="CY609">
    <cfRule type="duplicateValues" dxfId="1893" priority="145"/>
  </conditionalFormatting>
  <conditionalFormatting sqref="CY614">
    <cfRule type="duplicateValues" dxfId="1892" priority="30"/>
  </conditionalFormatting>
  <conditionalFormatting sqref="CY626">
    <cfRule type="duplicateValues" dxfId="1891" priority="9"/>
  </conditionalFormatting>
  <conditionalFormatting sqref="CY772">
    <cfRule type="duplicateValues" dxfId="1890" priority="3200"/>
  </conditionalFormatting>
  <conditionalFormatting sqref="CY830">
    <cfRule type="duplicateValues" dxfId="1889" priority="3198"/>
  </conditionalFormatting>
  <conditionalFormatting sqref="CY973">
    <cfRule type="duplicateValues" dxfId="1888" priority="3199"/>
  </conditionalFormatting>
  <conditionalFormatting sqref="CY999">
    <cfRule type="duplicateValues" dxfId="1887" priority="3110"/>
  </conditionalFormatting>
  <conditionalFormatting sqref="CY1005">
    <cfRule type="duplicateValues" dxfId="1886" priority="3108"/>
  </conditionalFormatting>
  <conditionalFormatting sqref="CY1032">
    <cfRule type="duplicateValues" dxfId="1885" priority="3109"/>
  </conditionalFormatting>
  <conditionalFormatting sqref="CY1076">
    <cfRule type="duplicateValues" dxfId="1884" priority="3107"/>
  </conditionalFormatting>
  <conditionalFormatting sqref="CY1101">
    <cfRule type="duplicateValues" dxfId="1883" priority="3087"/>
  </conditionalFormatting>
  <conditionalFormatting sqref="CY1103">
    <cfRule type="duplicateValues" dxfId="1882" priority="3088"/>
  </conditionalFormatting>
  <conditionalFormatting sqref="CY1109">
    <cfRule type="duplicateValues" dxfId="1881" priority="3066"/>
  </conditionalFormatting>
  <conditionalFormatting sqref="CY1112">
    <cfRule type="duplicateValues" dxfId="1880" priority="3065"/>
  </conditionalFormatting>
  <conditionalFormatting sqref="CY1129">
    <cfRule type="duplicateValues" dxfId="1879" priority="3064"/>
  </conditionalFormatting>
  <conditionalFormatting sqref="CY1142">
    <cfRule type="duplicateValues" dxfId="1878" priority="3067"/>
  </conditionalFormatting>
  <conditionalFormatting sqref="CY1143">
    <cfRule type="duplicateValues" dxfId="1877" priority="3062"/>
  </conditionalFormatting>
  <conditionalFormatting sqref="CY1145">
    <cfRule type="duplicateValues" dxfId="1876" priority="3063"/>
  </conditionalFormatting>
  <conditionalFormatting sqref="CY1153">
    <cfRule type="duplicateValues" dxfId="1875" priority="3018"/>
  </conditionalFormatting>
  <conditionalFormatting sqref="CY1155">
    <cfRule type="duplicateValues" dxfId="1874" priority="3017"/>
  </conditionalFormatting>
  <conditionalFormatting sqref="CY1162">
    <cfRule type="duplicateValues" dxfId="1873" priority="3016"/>
  </conditionalFormatting>
  <conditionalFormatting sqref="CY1163">
    <cfRule type="duplicateValues" dxfId="1872" priority="3015"/>
  </conditionalFormatting>
  <conditionalFormatting sqref="CY1177">
    <cfRule type="duplicateValues" dxfId="1871" priority="2989"/>
  </conditionalFormatting>
  <conditionalFormatting sqref="CY1178 CY1181">
    <cfRule type="duplicateValues" dxfId="1870" priority="2991"/>
  </conditionalFormatting>
  <conditionalFormatting sqref="CY1179">
    <cfRule type="duplicateValues" dxfId="1869" priority="2990"/>
  </conditionalFormatting>
  <conditionalFormatting sqref="CY1191">
    <cfRule type="duplicateValues" dxfId="1868" priority="2952"/>
  </conditionalFormatting>
  <conditionalFormatting sqref="CY1221">
    <cfRule type="duplicateValues" dxfId="1867" priority="2892"/>
  </conditionalFormatting>
  <conditionalFormatting sqref="CY1222">
    <cfRule type="duplicateValues" dxfId="1866" priority="2891"/>
  </conditionalFormatting>
  <conditionalFormatting sqref="CY1252">
    <cfRule type="duplicateValues" dxfId="1865" priority="2858"/>
  </conditionalFormatting>
  <conditionalFormatting sqref="CY1254">
    <cfRule type="duplicateValues" dxfId="1864" priority="2857"/>
  </conditionalFormatting>
  <conditionalFormatting sqref="DZ4">
    <cfRule type="duplicateValues" dxfId="1863" priority="260"/>
    <cfRule type="duplicateValues" dxfId="1862" priority="259"/>
    <cfRule type="duplicateValues" dxfId="1861" priority="261"/>
    <cfRule type="duplicateValues" dxfId="1860" priority="343"/>
    <cfRule type="duplicateValues" dxfId="1859" priority="262"/>
    <cfRule type="duplicateValues" dxfId="1858" priority="263"/>
    <cfRule type="duplicateValues" dxfId="1857" priority="264"/>
    <cfRule type="duplicateValues" dxfId="1856" priority="265"/>
  </conditionalFormatting>
  <conditionalFormatting sqref="DZ5">
    <cfRule type="duplicateValues" dxfId="1855" priority="355"/>
    <cfRule type="duplicateValues" dxfId="1854" priority="354"/>
    <cfRule type="duplicateValues" dxfId="1853" priority="350"/>
    <cfRule type="duplicateValues" dxfId="1852" priority="359"/>
    <cfRule type="duplicateValues" dxfId="1851" priority="349"/>
    <cfRule type="duplicateValues" dxfId="1850" priority="348"/>
    <cfRule type="duplicateValues" dxfId="1849" priority="347"/>
    <cfRule type="duplicateValues" dxfId="1848" priority="346"/>
    <cfRule type="duplicateValues" dxfId="1847" priority="274"/>
    <cfRule type="duplicateValues" dxfId="1846" priority="276"/>
    <cfRule type="duplicateValues" dxfId="1845" priority="275"/>
    <cfRule type="duplicateValues" dxfId="1844" priority="353"/>
    <cfRule type="duplicateValues" dxfId="1843" priority="351"/>
    <cfRule type="duplicateValues" dxfId="1842" priority="357"/>
    <cfRule type="duplicateValues" dxfId="1841" priority="352"/>
    <cfRule type="duplicateValues" dxfId="1840" priority="356"/>
    <cfRule type="duplicateValues" dxfId="1839" priority="358"/>
  </conditionalFormatting>
  <conditionalFormatting sqref="DZ6">
    <cfRule type="duplicateValues" dxfId="1838" priority="360"/>
    <cfRule type="duplicateValues" dxfId="1837" priority="290"/>
    <cfRule type="duplicateValues" dxfId="1836" priority="289"/>
    <cfRule type="duplicateValues" dxfId="1835" priority="279"/>
    <cfRule type="duplicateValues" dxfId="1834" priority="280"/>
    <cfRule type="duplicateValues" dxfId="1833" priority="281"/>
    <cfRule type="duplicateValues" dxfId="1832" priority="282"/>
    <cfRule type="duplicateValues" dxfId="1831" priority="283"/>
    <cfRule type="duplicateValues" dxfId="1830" priority="284"/>
    <cfRule type="duplicateValues" dxfId="1829" priority="285"/>
    <cfRule type="duplicateValues" dxfId="1828" priority="286"/>
    <cfRule type="duplicateValues" dxfId="1827" priority="287"/>
    <cfRule type="duplicateValues" dxfId="1826" priority="288"/>
    <cfRule type="duplicateValues" dxfId="1825" priority="291"/>
    <cfRule type="duplicateValues" dxfId="1824" priority="292"/>
    <cfRule type="duplicateValues" dxfId="1823" priority="293"/>
  </conditionalFormatting>
  <conditionalFormatting sqref="DZ7">
    <cfRule type="duplicateValues" dxfId="1822" priority="278"/>
  </conditionalFormatting>
  <conditionalFormatting sqref="DZ7:DZ8">
    <cfRule type="duplicateValues" dxfId="1821" priority="277"/>
  </conditionalFormatting>
  <conditionalFormatting sqref="DZ8">
    <cfRule type="duplicateValues" dxfId="1820" priority="294"/>
  </conditionalFormatting>
  <conditionalFormatting sqref="DZ9">
    <cfRule type="duplicateValues" dxfId="1819" priority="307"/>
    <cfRule type="duplicateValues" dxfId="1818" priority="297"/>
    <cfRule type="duplicateValues" dxfId="1817" priority="298"/>
    <cfRule type="duplicateValues" dxfId="1816" priority="299"/>
    <cfRule type="duplicateValues" dxfId="1815" priority="300"/>
    <cfRule type="duplicateValues" dxfId="1814" priority="309"/>
    <cfRule type="duplicateValues" dxfId="1813" priority="308"/>
    <cfRule type="duplicateValues" dxfId="1812" priority="296"/>
    <cfRule type="duplicateValues" dxfId="1811" priority="306"/>
    <cfRule type="duplicateValues" dxfId="1810" priority="305"/>
    <cfRule type="duplicateValues" dxfId="1809" priority="304"/>
    <cfRule type="duplicateValues" dxfId="1808" priority="303"/>
    <cfRule type="duplicateValues" dxfId="1807" priority="301"/>
    <cfRule type="duplicateValues" dxfId="1806" priority="302"/>
    <cfRule type="duplicateValues" dxfId="1805" priority="295"/>
  </conditionalFormatting>
  <conditionalFormatting sqref="DZ10">
    <cfRule type="duplicateValues" dxfId="1804" priority="311"/>
    <cfRule type="duplicateValues" dxfId="1803" priority="310"/>
  </conditionalFormatting>
  <conditionalFormatting sqref="DZ13">
    <cfRule type="duplicateValues" dxfId="1802" priority="326"/>
    <cfRule type="duplicateValues" dxfId="1801" priority="325"/>
    <cfRule type="duplicateValues" dxfId="1800" priority="324"/>
  </conditionalFormatting>
  <conditionalFormatting sqref="DZ14 DZ11:DZ12">
    <cfRule type="duplicateValues" dxfId="1799" priority="315"/>
  </conditionalFormatting>
  <conditionalFormatting sqref="DZ14:DZ16 DZ11:DZ12">
    <cfRule type="duplicateValues" dxfId="1798" priority="314"/>
  </conditionalFormatting>
  <conditionalFormatting sqref="DZ15:DZ16">
    <cfRule type="duplicateValues" dxfId="1797" priority="316"/>
  </conditionalFormatting>
  <conditionalFormatting sqref="DZ17">
    <cfRule type="duplicateValues" dxfId="1796" priority="317"/>
  </conditionalFormatting>
  <conditionalFormatting sqref="DZ18">
    <cfRule type="duplicateValues" dxfId="1795" priority="340"/>
  </conditionalFormatting>
  <conditionalFormatting sqref="DZ19">
    <cfRule type="duplicateValues" dxfId="1794" priority="330"/>
    <cfRule type="duplicateValues" dxfId="1793" priority="329"/>
    <cfRule type="duplicateValues" dxfId="1792" priority="335"/>
    <cfRule type="duplicateValues" dxfId="1791" priority="334"/>
    <cfRule type="duplicateValues" dxfId="1790" priority="331"/>
    <cfRule type="duplicateValues" dxfId="1789" priority="333"/>
    <cfRule type="duplicateValues" dxfId="1788" priority="332"/>
  </conditionalFormatting>
  <conditionalFormatting sqref="DZ20">
    <cfRule type="duplicateValues" dxfId="1787" priority="337"/>
    <cfRule type="duplicateValues" dxfId="1786" priority="336"/>
  </conditionalFormatting>
  <conditionalFormatting sqref="DZ21">
    <cfRule type="duplicateValues" dxfId="1785" priority="318"/>
  </conditionalFormatting>
  <conditionalFormatting sqref="DZ22:DZ23">
    <cfRule type="duplicateValues" dxfId="1784" priority="323"/>
  </conditionalFormatting>
  <conditionalFormatting sqref="DZ24:DZ84">
    <cfRule type="duplicateValues" dxfId="1783" priority="257"/>
    <cfRule type="duplicateValues" dxfId="1782" priority="256"/>
    <cfRule type="duplicateValues" dxfId="1781" priority="255"/>
  </conditionalFormatting>
  <conditionalFormatting sqref="DZ85:DZ92">
    <cfRule type="duplicateValues" dxfId="1780" priority="252"/>
    <cfRule type="duplicateValues" dxfId="1779" priority="253"/>
    <cfRule type="duplicateValues" dxfId="1778" priority="254"/>
  </conditionalFormatting>
  <conditionalFormatting sqref="DZ93">
    <cfRule type="duplicateValues" dxfId="1777" priority="250"/>
    <cfRule type="duplicateValues" dxfId="1776" priority="249"/>
    <cfRule type="duplicateValues" dxfId="1775" priority="251"/>
  </conditionalFormatting>
  <conditionalFormatting sqref="DZ95">
    <cfRule type="duplicateValues" dxfId="1774" priority="247"/>
    <cfRule type="duplicateValues" dxfId="1773" priority="246"/>
    <cfRule type="duplicateValues" dxfId="1772" priority="248"/>
  </conditionalFormatting>
  <conditionalFormatting sqref="DZ96:DZ212">
    <cfRule type="duplicateValues" dxfId="1771" priority="215"/>
    <cfRule type="duplicateValues" dxfId="1770" priority="214"/>
    <cfRule type="duplicateValues" dxfId="1769" priority="213"/>
  </conditionalFormatting>
  <conditionalFormatting sqref="DZ96:DZ288">
    <cfRule type="duplicateValues" dxfId="1768" priority="212"/>
  </conditionalFormatting>
  <conditionalFormatting sqref="DZ213:DZ288">
    <cfRule type="duplicateValues" dxfId="1767" priority="216"/>
  </conditionalFormatting>
  <conditionalFormatting sqref="DZ289">
    <cfRule type="duplicateValues" dxfId="1766" priority="245"/>
    <cfRule type="duplicateValues" dxfId="1765" priority="243"/>
    <cfRule type="duplicateValues" dxfId="1764" priority="244"/>
  </conditionalFormatting>
  <conditionalFormatting sqref="DZ290">
    <cfRule type="duplicateValues" dxfId="1763" priority="231"/>
    <cfRule type="duplicateValues" dxfId="1762" priority="233"/>
    <cfRule type="duplicateValues" dxfId="1761" priority="232"/>
  </conditionalFormatting>
  <conditionalFormatting sqref="DZ291">
    <cfRule type="duplicateValues" dxfId="1760" priority="228"/>
    <cfRule type="duplicateValues" dxfId="1759" priority="230"/>
    <cfRule type="duplicateValues" dxfId="1758" priority="229"/>
  </conditionalFormatting>
  <conditionalFormatting sqref="DZ292">
    <cfRule type="duplicateValues" dxfId="1757" priority="238"/>
    <cfRule type="duplicateValues" dxfId="1756" priority="239"/>
    <cfRule type="duplicateValues" dxfId="1755" priority="237"/>
  </conditionalFormatting>
  <conditionalFormatting sqref="DZ294">
    <cfRule type="duplicateValues" dxfId="1754" priority="234"/>
    <cfRule type="duplicateValues" dxfId="1753" priority="236"/>
    <cfRule type="duplicateValues" dxfId="1752" priority="235"/>
  </conditionalFormatting>
  <conditionalFormatting sqref="DZ296">
    <cfRule type="duplicateValues" dxfId="1751" priority="242"/>
    <cfRule type="duplicateValues" dxfId="1750" priority="241"/>
    <cfRule type="duplicateValues" dxfId="1749" priority="240"/>
  </conditionalFormatting>
  <conditionalFormatting sqref="DZ297">
    <cfRule type="duplicateValues" dxfId="1748" priority="224"/>
    <cfRule type="duplicateValues" dxfId="1747" priority="223"/>
    <cfRule type="duplicateValues" dxfId="1746" priority="222"/>
  </conditionalFormatting>
  <conditionalFormatting sqref="DZ299">
    <cfRule type="duplicateValues" dxfId="1745" priority="227"/>
    <cfRule type="duplicateValues" dxfId="1744" priority="226"/>
    <cfRule type="duplicateValues" dxfId="1743" priority="225"/>
  </conditionalFormatting>
  <conditionalFormatting sqref="DZ319">
    <cfRule type="duplicateValues" dxfId="1742" priority="88"/>
    <cfRule type="duplicateValues" dxfId="1741" priority="89"/>
    <cfRule type="duplicateValues" dxfId="1740" priority="86"/>
    <cfRule type="duplicateValues" dxfId="1739" priority="87"/>
  </conditionalFormatting>
  <conditionalFormatting sqref="DZ398">
    <cfRule type="duplicateValues" dxfId="1738" priority="183"/>
    <cfRule type="duplicateValues" dxfId="1737" priority="182"/>
    <cfRule type="duplicateValues" dxfId="1736" priority="181"/>
    <cfRule type="duplicateValues" dxfId="1735" priority="180"/>
  </conditionalFormatting>
  <conditionalFormatting sqref="DZ399:DZ450 DZ300:DZ318 DZ320:DZ397">
    <cfRule type="duplicateValues" dxfId="1734" priority="150401"/>
    <cfRule type="duplicateValues" dxfId="1733" priority="150394"/>
    <cfRule type="duplicateValues" dxfId="1732" priority="150393"/>
  </conditionalFormatting>
  <conditionalFormatting sqref="DZ399:DZ480 DZ300:DZ318 DZ320:DZ397">
    <cfRule type="duplicateValues" dxfId="1731" priority="150405"/>
  </conditionalFormatting>
  <conditionalFormatting sqref="DZ479">
    <cfRule type="duplicateValues" dxfId="1730" priority="190"/>
    <cfRule type="duplicateValues" dxfId="1729" priority="191"/>
    <cfRule type="duplicateValues" dxfId="1728" priority="192"/>
  </conditionalFormatting>
  <conditionalFormatting sqref="DZ480 DZ451:DZ478">
    <cfRule type="duplicateValues" dxfId="1727" priority="189"/>
  </conditionalFormatting>
  <conditionalFormatting sqref="DZ481">
    <cfRule type="duplicateValues" dxfId="1726" priority="184"/>
    <cfRule type="duplicateValues" dxfId="1725" priority="187"/>
    <cfRule type="duplicateValues" dxfId="1724" priority="186"/>
    <cfRule type="duplicateValues" dxfId="1723" priority="185"/>
  </conditionalFormatting>
  <conditionalFormatting sqref="DZ482">
    <cfRule type="duplicateValues" dxfId="1722" priority="188"/>
  </conditionalFormatting>
  <conditionalFormatting sqref="DZ483:DZ488">
    <cfRule type="duplicateValues" dxfId="1721" priority="170"/>
  </conditionalFormatting>
  <conditionalFormatting sqref="DZ489">
    <cfRule type="duplicateValues" dxfId="1720" priority="179"/>
    <cfRule type="duplicateValues" dxfId="1719" priority="178"/>
    <cfRule type="duplicateValues" dxfId="1718" priority="177"/>
    <cfRule type="duplicateValues" dxfId="1717" priority="176"/>
  </conditionalFormatting>
  <conditionalFormatting sqref="DZ498:DZ507">
    <cfRule type="duplicateValues" dxfId="1716" priority="405"/>
    <cfRule type="duplicateValues" dxfId="1715" priority="404"/>
    <cfRule type="duplicateValues" dxfId="1714" priority="403"/>
    <cfRule type="duplicateValues" dxfId="1713" priority="415"/>
    <cfRule type="duplicateValues" dxfId="1712" priority="417"/>
    <cfRule type="duplicateValues" dxfId="1711" priority="416"/>
    <cfRule type="duplicateValues" dxfId="1710" priority="406"/>
  </conditionalFormatting>
  <conditionalFormatting sqref="DZ498:DZ524">
    <cfRule type="duplicateValues" dxfId="1709" priority="373"/>
  </conditionalFormatting>
  <conditionalFormatting sqref="DZ508">
    <cfRule type="duplicateValues" dxfId="1708" priority="413"/>
    <cfRule type="duplicateValues" dxfId="1707" priority="409"/>
    <cfRule type="duplicateValues" dxfId="1706" priority="410"/>
    <cfRule type="duplicateValues" dxfId="1705" priority="408"/>
    <cfRule type="duplicateValues" dxfId="1704" priority="411"/>
    <cfRule type="duplicateValues" dxfId="1703" priority="412"/>
    <cfRule type="duplicateValues" dxfId="1702" priority="414"/>
    <cfRule type="duplicateValues" dxfId="1701" priority="407"/>
  </conditionalFormatting>
  <conditionalFormatting sqref="DZ509:DZ524">
    <cfRule type="duplicateValues" dxfId="1700" priority="366"/>
    <cfRule type="duplicateValues" dxfId="1699" priority="367"/>
    <cfRule type="duplicateValues" dxfId="1698" priority="372"/>
    <cfRule type="duplicateValues" dxfId="1697" priority="371"/>
    <cfRule type="duplicateValues" dxfId="1696" priority="370"/>
    <cfRule type="duplicateValues" dxfId="1695" priority="369"/>
    <cfRule type="duplicateValues" dxfId="1694" priority="368"/>
  </conditionalFormatting>
  <conditionalFormatting sqref="DZ525:DZ526">
    <cfRule type="duplicateValues" dxfId="1693" priority="401"/>
    <cfRule type="duplicateValues" dxfId="1692" priority="388"/>
    <cfRule type="duplicateValues" dxfId="1691" priority="387"/>
    <cfRule type="duplicateValues" dxfId="1690" priority="386"/>
    <cfRule type="duplicateValues" dxfId="1689" priority="385"/>
    <cfRule type="duplicateValues" dxfId="1688" priority="400"/>
    <cfRule type="duplicateValues" dxfId="1687" priority="389"/>
    <cfRule type="duplicateValues" dxfId="1686" priority="402"/>
  </conditionalFormatting>
  <conditionalFormatting sqref="DZ525:DZ527">
    <cfRule type="duplicateValues" dxfId="1685" priority="390"/>
    <cfRule type="duplicateValues" dxfId="1684" priority="384"/>
  </conditionalFormatting>
  <conditionalFormatting sqref="DZ527">
    <cfRule type="duplicateValues" dxfId="1683" priority="392"/>
    <cfRule type="duplicateValues" dxfId="1682" priority="393"/>
    <cfRule type="duplicateValues" dxfId="1681" priority="394"/>
    <cfRule type="duplicateValues" dxfId="1680" priority="395"/>
    <cfRule type="duplicateValues" dxfId="1679" priority="396"/>
    <cfRule type="duplicateValues" dxfId="1678" priority="397"/>
    <cfRule type="duplicateValues" dxfId="1677" priority="399"/>
    <cfRule type="duplicateValues" dxfId="1676" priority="398"/>
    <cfRule type="duplicateValues" dxfId="1675" priority="391"/>
  </conditionalFormatting>
  <conditionalFormatting sqref="DZ528:DZ545">
    <cfRule type="duplicateValues" dxfId="1674" priority="146158"/>
    <cfRule type="duplicateValues" dxfId="1673" priority="146157"/>
    <cfRule type="duplicateValues" dxfId="1672" priority="146156"/>
  </conditionalFormatting>
  <conditionalFormatting sqref="DZ528:DZ561">
    <cfRule type="duplicateValues" dxfId="1671" priority="146162"/>
  </conditionalFormatting>
  <conditionalFormatting sqref="DZ528:DZ562">
    <cfRule type="duplicateValues" dxfId="1670" priority="93"/>
  </conditionalFormatting>
  <conditionalFormatting sqref="DZ528:DZ564">
    <cfRule type="duplicateValues" dxfId="1669" priority="146166"/>
  </conditionalFormatting>
  <conditionalFormatting sqref="DZ546:DZ553">
    <cfRule type="duplicateValues" dxfId="1668" priority="144"/>
  </conditionalFormatting>
  <conditionalFormatting sqref="DZ554">
    <cfRule type="duplicateValues" dxfId="1667" priority="143"/>
    <cfRule type="duplicateValues" dxfId="1666" priority="142"/>
  </conditionalFormatting>
  <conditionalFormatting sqref="DZ554:DZ561">
    <cfRule type="duplicateValues" dxfId="1665" priority="141"/>
  </conditionalFormatting>
  <conditionalFormatting sqref="DZ555">
    <cfRule type="duplicateValues" dxfId="1664" priority="140"/>
    <cfRule type="duplicateValues" dxfId="1663" priority="139"/>
  </conditionalFormatting>
  <conditionalFormatting sqref="DZ556">
    <cfRule type="duplicateValues" dxfId="1662" priority="138"/>
    <cfRule type="duplicateValues" dxfId="1661" priority="137"/>
  </conditionalFormatting>
  <conditionalFormatting sqref="DZ557">
    <cfRule type="duplicateValues" dxfId="1660" priority="136"/>
    <cfRule type="duplicateValues" dxfId="1659" priority="135"/>
  </conditionalFormatting>
  <conditionalFormatting sqref="DZ558">
    <cfRule type="duplicateValues" dxfId="1658" priority="133"/>
    <cfRule type="duplicateValues" dxfId="1657" priority="134"/>
  </conditionalFormatting>
  <conditionalFormatting sqref="DZ559">
    <cfRule type="duplicateValues" dxfId="1656" priority="131"/>
    <cfRule type="duplicateValues" dxfId="1655" priority="132"/>
  </conditionalFormatting>
  <conditionalFormatting sqref="DZ560">
    <cfRule type="duplicateValues" dxfId="1654" priority="129"/>
    <cfRule type="duplicateValues" dxfId="1653" priority="130"/>
  </conditionalFormatting>
  <conditionalFormatting sqref="DZ561">
    <cfRule type="duplicateValues" dxfId="1652" priority="127"/>
    <cfRule type="duplicateValues" dxfId="1651" priority="128"/>
  </conditionalFormatting>
  <conditionalFormatting sqref="DZ562">
    <cfRule type="duplicateValues" dxfId="1650" priority="125"/>
    <cfRule type="duplicateValues" dxfId="1649" priority="126"/>
    <cfRule type="duplicateValues" dxfId="1648" priority="123"/>
    <cfRule type="duplicateValues" dxfId="1647" priority="124"/>
  </conditionalFormatting>
  <conditionalFormatting sqref="DZ563">
    <cfRule type="duplicateValues" dxfId="1646" priority="118"/>
    <cfRule type="duplicateValues" dxfId="1645" priority="117"/>
    <cfRule type="duplicateValues" dxfId="1644" priority="119"/>
    <cfRule type="duplicateValues" dxfId="1643" priority="121"/>
    <cfRule type="duplicateValues" dxfId="1642" priority="122"/>
    <cfRule type="duplicateValues" dxfId="1641" priority="120"/>
  </conditionalFormatting>
  <conditionalFormatting sqref="DZ564">
    <cfRule type="duplicateValues" dxfId="1640" priority="113"/>
    <cfRule type="duplicateValues" dxfId="1639" priority="115"/>
    <cfRule type="duplicateValues" dxfId="1638" priority="116"/>
    <cfRule type="duplicateValues" dxfId="1637" priority="114"/>
  </conditionalFormatting>
  <conditionalFormatting sqref="DZ565">
    <cfRule type="duplicateValues" dxfId="1636" priority="112"/>
  </conditionalFormatting>
  <conditionalFormatting sqref="DZ566">
    <cfRule type="duplicateValues" dxfId="1635" priority="111"/>
  </conditionalFormatting>
  <conditionalFormatting sqref="DZ567:DZ569">
    <cfRule type="duplicateValues" dxfId="1634" priority="110"/>
  </conditionalFormatting>
  <conditionalFormatting sqref="DZ570">
    <cfRule type="duplicateValues" dxfId="1633" priority="109"/>
  </conditionalFormatting>
  <conditionalFormatting sqref="DZ571:DZ573">
    <cfRule type="duplicateValues" dxfId="1632" priority="108"/>
  </conditionalFormatting>
  <conditionalFormatting sqref="DZ574:DZ576">
    <cfRule type="duplicateValues" dxfId="1631" priority="107"/>
  </conditionalFormatting>
  <conditionalFormatting sqref="DZ577:DZ578">
    <cfRule type="duplicateValues" dxfId="1630" priority="106"/>
  </conditionalFormatting>
  <conditionalFormatting sqref="DZ579:DZ580">
    <cfRule type="duplicateValues" dxfId="1629" priority="105"/>
  </conditionalFormatting>
  <conditionalFormatting sqref="DZ581:DZ583">
    <cfRule type="duplicateValues" dxfId="1628" priority="104"/>
  </conditionalFormatting>
  <conditionalFormatting sqref="DZ584">
    <cfRule type="duplicateValues" dxfId="1627" priority="103"/>
  </conditionalFormatting>
  <conditionalFormatting sqref="DZ585:DZ587">
    <cfRule type="duplicateValues" dxfId="1626" priority="102"/>
  </conditionalFormatting>
  <conditionalFormatting sqref="DZ588:DZ589">
    <cfRule type="duplicateValues" dxfId="1625" priority="101"/>
  </conditionalFormatting>
  <conditionalFormatting sqref="DZ590">
    <cfRule type="duplicateValues" dxfId="1624" priority="100"/>
  </conditionalFormatting>
  <conditionalFormatting sqref="DZ591:DZ604">
    <cfRule type="duplicateValues" dxfId="1623" priority="99"/>
  </conditionalFormatting>
  <conditionalFormatting sqref="DZ605">
    <cfRule type="duplicateValues" dxfId="1622" priority="98"/>
  </conditionalFormatting>
  <conditionalFormatting sqref="DZ606:DZ609">
    <cfRule type="duplicateValues" dxfId="1621" priority="97"/>
  </conditionalFormatting>
  <conditionalFormatting sqref="DZ610">
    <cfRule type="duplicateValues" dxfId="1620" priority="82"/>
    <cfRule type="duplicateValues" dxfId="1619" priority="83"/>
    <cfRule type="duplicateValues" dxfId="1618" priority="84"/>
    <cfRule type="duplicateValues" dxfId="1617" priority="85"/>
  </conditionalFormatting>
  <conditionalFormatting sqref="DZ611">
    <cfRule type="duplicateValues" dxfId="1616" priority="79"/>
    <cfRule type="duplicateValues" dxfId="1615" priority="78"/>
    <cfRule type="duplicateValues" dxfId="1614" priority="77"/>
    <cfRule type="duplicateValues" dxfId="1613" priority="76"/>
    <cfRule type="duplicateValues" dxfId="1612" priority="75"/>
    <cfRule type="duplicateValues" dxfId="1611" priority="80"/>
  </conditionalFormatting>
  <conditionalFormatting sqref="DZ612">
    <cfRule type="duplicateValues" dxfId="1610" priority="64"/>
    <cfRule type="duplicateValues" dxfId="1609" priority="63"/>
  </conditionalFormatting>
  <conditionalFormatting sqref="DZ613">
    <cfRule type="duplicateValues" dxfId="1608" priority="45"/>
    <cfRule type="duplicateValues" dxfId="1607" priority="44"/>
    <cfRule type="duplicateValues" dxfId="1606" priority="43"/>
  </conditionalFormatting>
  <conditionalFormatting sqref="DZ614">
    <cfRule type="duplicateValues" dxfId="1605" priority="29"/>
  </conditionalFormatting>
  <conditionalFormatting sqref="DZ615:DZ621">
    <cfRule type="duplicateValues" dxfId="1604" priority="25"/>
    <cfRule type="duplicateValues" dxfId="1603" priority="26"/>
    <cfRule type="duplicateValues" dxfId="1602" priority="27"/>
  </conditionalFormatting>
  <conditionalFormatting sqref="DZ615:DZ625">
    <cfRule type="duplicateValues" dxfId="1601" priority="28"/>
  </conditionalFormatting>
  <conditionalFormatting sqref="DZ622:DZ625">
    <cfRule type="duplicateValues" dxfId="1600" priority="24"/>
  </conditionalFormatting>
  <conditionalFormatting sqref="DZ626">
    <cfRule type="duplicateValues" dxfId="1599" priority="22"/>
    <cfRule type="duplicateValues" dxfId="1598" priority="20"/>
    <cfRule type="duplicateValues" dxfId="1597" priority="21"/>
    <cfRule type="duplicateValues" dxfId="1596" priority="19"/>
  </conditionalFormatting>
  <conditionalFormatting sqref="DZ627">
    <cfRule type="duplicateValues" dxfId="1595" priority="8"/>
    <cfRule type="duplicateValues" dxfId="1594" priority="5"/>
    <cfRule type="duplicateValues" dxfId="1593" priority="6"/>
    <cfRule type="duplicateValues" dxfId="1592" priority="7"/>
  </conditionalFormatting>
  <conditionalFormatting sqref="DZ628">
    <cfRule type="duplicateValues" dxfId="1591" priority="4118"/>
    <cfRule type="duplicateValues" dxfId="1590" priority="4119"/>
    <cfRule type="duplicateValues" dxfId="1589" priority="4121"/>
    <cfRule type="duplicateValues" dxfId="1588" priority="4104"/>
    <cfRule type="duplicateValues" dxfId="1587" priority="4120"/>
    <cfRule type="duplicateValues" dxfId="1586" priority="4105"/>
    <cfRule type="duplicateValues" dxfId="1585" priority="4106"/>
    <cfRule type="duplicateValues" dxfId="1584" priority="4107"/>
    <cfRule type="duplicateValues" dxfId="1583" priority="4108"/>
    <cfRule type="duplicateValues" dxfId="1582" priority="4109"/>
    <cfRule type="duplicateValues" dxfId="1581" priority="4110"/>
    <cfRule type="duplicateValues" dxfId="1580" priority="4111"/>
    <cfRule type="duplicateValues" dxfId="1579" priority="4112"/>
    <cfRule type="duplicateValues" dxfId="1578" priority="4113"/>
    <cfRule type="duplicateValues" dxfId="1577" priority="4114"/>
    <cfRule type="duplicateValues" dxfId="1576" priority="4115"/>
    <cfRule type="duplicateValues" dxfId="1575" priority="4116"/>
    <cfRule type="duplicateValues" dxfId="1574" priority="4117"/>
  </conditionalFormatting>
  <conditionalFormatting sqref="DZ628:DZ629">
    <cfRule type="duplicateValues" dxfId="1573" priority="124071"/>
  </conditionalFormatting>
  <conditionalFormatting sqref="DZ629">
    <cfRule type="duplicateValues" dxfId="1572" priority="4125"/>
    <cfRule type="duplicateValues" dxfId="1571" priority="4127"/>
    <cfRule type="duplicateValues" dxfId="1570" priority="4128"/>
    <cfRule type="duplicateValues" dxfId="1569" priority="4130"/>
    <cfRule type="duplicateValues" dxfId="1568" priority="4131"/>
    <cfRule type="duplicateValues" dxfId="1567" priority="4132"/>
    <cfRule type="duplicateValues" dxfId="1566" priority="4133"/>
    <cfRule type="duplicateValues" dxfId="1565" priority="4134"/>
    <cfRule type="duplicateValues" dxfId="1564" priority="4135"/>
    <cfRule type="duplicateValues" dxfId="1563" priority="4136"/>
    <cfRule type="duplicateValues" dxfId="1562" priority="4137"/>
    <cfRule type="duplicateValues" dxfId="1561" priority="4138"/>
    <cfRule type="duplicateValues" dxfId="1560" priority="4129"/>
    <cfRule type="duplicateValues" dxfId="1559" priority="124069"/>
    <cfRule type="duplicateValues" dxfId="1558" priority="4126"/>
    <cfRule type="duplicateValues" dxfId="1557" priority="4123"/>
    <cfRule type="duplicateValues" dxfId="1556" priority="4124"/>
  </conditionalFormatting>
  <conditionalFormatting sqref="DZ630">
    <cfRule type="duplicateValues" dxfId="1555" priority="123808"/>
    <cfRule type="duplicateValues" dxfId="1554" priority="123804"/>
    <cfRule type="duplicateValues" dxfId="1553" priority="123802"/>
    <cfRule type="duplicateValues" dxfId="1552" priority="123810"/>
    <cfRule type="duplicateValues" dxfId="1551" priority="123805"/>
    <cfRule type="duplicateValues" dxfId="1550" priority="123806"/>
    <cfRule type="duplicateValues" dxfId="1549" priority="123807"/>
    <cfRule type="duplicateValues" dxfId="1548" priority="123809"/>
  </conditionalFormatting>
  <conditionalFormatting sqref="DZ631:DZ638">
    <cfRule type="duplicateValues" dxfId="1547" priority="4171"/>
    <cfRule type="duplicateValues" dxfId="1546" priority="4172"/>
    <cfRule type="duplicateValues" dxfId="1545" priority="4173"/>
    <cfRule type="duplicateValues" dxfId="1544" priority="4174"/>
    <cfRule type="duplicateValues" dxfId="1543" priority="4176"/>
    <cfRule type="duplicateValues" dxfId="1542" priority="4177"/>
    <cfRule type="duplicateValues" dxfId="1541" priority="4178"/>
    <cfRule type="duplicateValues" dxfId="1540" priority="4175"/>
  </conditionalFormatting>
  <conditionalFormatting sqref="DZ639:DZ640">
    <cfRule type="duplicateValues" dxfId="1539" priority="4219"/>
    <cfRule type="duplicateValues" dxfId="1538" priority="4220"/>
    <cfRule type="duplicateValues" dxfId="1537" priority="4221"/>
    <cfRule type="duplicateValues" dxfId="1536" priority="4222"/>
    <cfRule type="duplicateValues" dxfId="1535" priority="4224"/>
    <cfRule type="duplicateValues" dxfId="1534" priority="4225"/>
    <cfRule type="duplicateValues" dxfId="1533" priority="4223"/>
    <cfRule type="duplicateValues" dxfId="1532" priority="4218"/>
  </conditionalFormatting>
  <conditionalFormatting sqref="DZ641">
    <cfRule type="duplicateValues" dxfId="1531" priority="4060"/>
    <cfRule type="duplicateValues" dxfId="1530" priority="4059"/>
    <cfRule type="duplicateValues" dxfId="1529" priority="4058"/>
    <cfRule type="duplicateValues" dxfId="1528" priority="4057"/>
    <cfRule type="duplicateValues" dxfId="1527" priority="4056"/>
    <cfRule type="duplicateValues" dxfId="1526" priority="4055"/>
  </conditionalFormatting>
  <conditionalFormatting sqref="DZ641:DZ646">
    <cfRule type="duplicateValues" dxfId="1525" priority="124613"/>
  </conditionalFormatting>
  <conditionalFormatting sqref="DZ642:DZ645">
    <cfRule type="duplicateValues" dxfId="1524" priority="4087"/>
    <cfRule type="duplicateValues" dxfId="1523" priority="4094"/>
    <cfRule type="duplicateValues" dxfId="1522" priority="4086"/>
    <cfRule type="duplicateValues" dxfId="1521" priority="4084"/>
    <cfRule type="duplicateValues" dxfId="1520" priority="4083"/>
    <cfRule type="duplicateValues" dxfId="1519" priority="4082"/>
    <cfRule type="duplicateValues" dxfId="1518" priority="4093"/>
    <cfRule type="duplicateValues" dxfId="1517" priority="4091"/>
    <cfRule type="duplicateValues" dxfId="1516" priority="4090"/>
    <cfRule type="duplicateValues" dxfId="1515" priority="4085"/>
    <cfRule type="duplicateValues" dxfId="1514" priority="4089"/>
    <cfRule type="duplicateValues" dxfId="1513" priority="124608"/>
    <cfRule type="duplicateValues" dxfId="1512" priority="124609"/>
    <cfRule type="duplicateValues" dxfId="1511" priority="124611"/>
    <cfRule type="duplicateValues" dxfId="1510" priority="4092"/>
    <cfRule type="duplicateValues" dxfId="1509" priority="124607"/>
    <cfRule type="duplicateValues" dxfId="1508" priority="4088"/>
  </conditionalFormatting>
  <conditionalFormatting sqref="DZ642:DZ646">
    <cfRule type="duplicateValues" dxfId="1507" priority="124612"/>
  </conditionalFormatting>
  <conditionalFormatting sqref="DZ646">
    <cfRule type="duplicateValues" dxfId="1506" priority="4064"/>
    <cfRule type="duplicateValues" dxfId="1505" priority="4062"/>
    <cfRule type="duplicateValues" dxfId="1504" priority="4063"/>
    <cfRule type="duplicateValues" dxfId="1503" priority="4065"/>
    <cfRule type="duplicateValues" dxfId="1502" priority="4066"/>
    <cfRule type="duplicateValues" dxfId="1501" priority="4067"/>
    <cfRule type="duplicateValues" dxfId="1500" priority="4068"/>
    <cfRule type="duplicateValues" dxfId="1499" priority="4069"/>
  </conditionalFormatting>
  <conditionalFormatting sqref="DZ647:DZ650">
    <cfRule type="duplicateValues" dxfId="1498" priority="4034"/>
    <cfRule type="duplicateValues" dxfId="1497" priority="4035"/>
    <cfRule type="duplicateValues" dxfId="1496" priority="4037"/>
    <cfRule type="duplicateValues" dxfId="1495" priority="4036"/>
  </conditionalFormatting>
  <conditionalFormatting sqref="DZ651 DZ653:DZ656">
    <cfRule type="duplicateValues" dxfId="1494" priority="127915"/>
    <cfRule type="duplicateValues" dxfId="1493" priority="127920"/>
    <cfRule type="duplicateValues" dxfId="1492" priority="127923"/>
    <cfRule type="duplicateValues" dxfId="1491" priority="127914"/>
  </conditionalFormatting>
  <conditionalFormatting sqref="DZ652">
    <cfRule type="duplicateValues" dxfId="1490" priority="4018"/>
    <cfRule type="duplicateValues" dxfId="1489" priority="4013"/>
    <cfRule type="duplicateValues" dxfId="1488" priority="4020"/>
    <cfRule type="duplicateValues" dxfId="1487" priority="4019"/>
    <cfRule type="duplicateValues" dxfId="1486" priority="4017"/>
    <cfRule type="duplicateValues" dxfId="1485" priority="4016"/>
    <cfRule type="duplicateValues" dxfId="1484" priority="4015"/>
    <cfRule type="duplicateValues" dxfId="1483" priority="4014"/>
  </conditionalFormatting>
  <conditionalFormatting sqref="DZ657:DZ661">
    <cfRule type="duplicateValues" dxfId="1482" priority="4032"/>
    <cfRule type="duplicateValues" dxfId="1481" priority="4031"/>
    <cfRule type="duplicateValues" dxfId="1480" priority="4030"/>
    <cfRule type="duplicateValues" dxfId="1479" priority="4033"/>
  </conditionalFormatting>
  <conditionalFormatting sqref="DZ662">
    <cfRule type="duplicateValues" dxfId="1478" priority="4029"/>
    <cfRule type="duplicateValues" dxfId="1477" priority="4028"/>
    <cfRule type="duplicateValues" dxfId="1476" priority="4026"/>
    <cfRule type="duplicateValues" dxfId="1475" priority="4027"/>
  </conditionalFormatting>
  <conditionalFormatting sqref="DZ663">
    <cfRule type="duplicateValues" dxfId="1474" priority="3938"/>
    <cfRule type="duplicateValues" dxfId="1473" priority="3937"/>
    <cfRule type="duplicateValues" dxfId="1472" priority="3936"/>
    <cfRule type="duplicateValues" dxfId="1471" priority="3935"/>
  </conditionalFormatting>
  <conditionalFormatting sqref="DZ664">
    <cfRule type="duplicateValues" dxfId="1470" priority="3927"/>
    <cfRule type="duplicateValues" dxfId="1469" priority="3923"/>
    <cfRule type="duplicateValues" dxfId="1468" priority="3924"/>
    <cfRule type="duplicateValues" dxfId="1467" priority="3925"/>
    <cfRule type="duplicateValues" dxfId="1466" priority="3926"/>
  </conditionalFormatting>
  <conditionalFormatting sqref="DZ665:DZ666">
    <cfRule type="duplicateValues" dxfId="1465" priority="3960"/>
    <cfRule type="duplicateValues" dxfId="1464" priority="3961"/>
    <cfRule type="duplicateValues" dxfId="1463" priority="3962"/>
    <cfRule type="duplicateValues" dxfId="1462" priority="3963"/>
    <cfRule type="duplicateValues" dxfId="1461" priority="3965"/>
    <cfRule type="duplicateValues" dxfId="1460" priority="3966"/>
    <cfRule type="duplicateValues" dxfId="1459" priority="3967"/>
    <cfRule type="duplicateValues" dxfId="1458" priority="3964"/>
  </conditionalFormatting>
  <conditionalFormatting sqref="DZ667">
    <cfRule type="duplicateValues" dxfId="1457" priority="3951"/>
    <cfRule type="duplicateValues" dxfId="1456" priority="3949"/>
    <cfRule type="duplicateValues" dxfId="1455" priority="3948"/>
    <cfRule type="duplicateValues" dxfId="1454" priority="3950"/>
    <cfRule type="duplicateValues" dxfId="1453" priority="3947"/>
    <cfRule type="duplicateValues" dxfId="1452" priority="3946"/>
    <cfRule type="duplicateValues" dxfId="1451" priority="3945"/>
    <cfRule type="duplicateValues" dxfId="1450" priority="3944"/>
  </conditionalFormatting>
  <conditionalFormatting sqref="DZ668:DZ674">
    <cfRule type="duplicateValues" dxfId="1449" priority="3959"/>
    <cfRule type="duplicateValues" dxfId="1448" priority="3958"/>
    <cfRule type="duplicateValues" dxfId="1447" priority="3957"/>
    <cfRule type="duplicateValues" dxfId="1446" priority="3955"/>
    <cfRule type="duplicateValues" dxfId="1445" priority="3954"/>
    <cfRule type="duplicateValues" dxfId="1444" priority="3953"/>
    <cfRule type="duplicateValues" dxfId="1443" priority="3952"/>
    <cfRule type="duplicateValues" dxfId="1442" priority="3956"/>
  </conditionalFormatting>
  <conditionalFormatting sqref="DZ675">
    <cfRule type="duplicateValues" dxfId="1441" priority="3918"/>
    <cfRule type="duplicateValues" dxfId="1440" priority="3917"/>
    <cfRule type="duplicateValues" dxfId="1439" priority="3916"/>
    <cfRule type="duplicateValues" dxfId="1438" priority="3915"/>
    <cfRule type="duplicateValues" dxfId="1437" priority="3914"/>
    <cfRule type="duplicateValues" dxfId="1436" priority="3913"/>
    <cfRule type="duplicateValues" dxfId="1435" priority="3912"/>
    <cfRule type="duplicateValues" dxfId="1434" priority="3911"/>
    <cfRule type="duplicateValues" dxfId="1433" priority="3910"/>
    <cfRule type="duplicateValues" dxfId="1432" priority="3909"/>
    <cfRule type="duplicateValues" dxfId="1431" priority="3908"/>
    <cfRule type="duplicateValues" dxfId="1430" priority="3907"/>
    <cfRule type="duplicateValues" dxfId="1429" priority="3906"/>
    <cfRule type="duplicateValues" dxfId="1428" priority="3905"/>
    <cfRule type="duplicateValues" dxfId="1427" priority="3904"/>
    <cfRule type="duplicateValues" dxfId="1426" priority="3903"/>
    <cfRule type="duplicateValues" dxfId="1425" priority="3902"/>
    <cfRule type="duplicateValues" dxfId="1424" priority="3901"/>
    <cfRule type="duplicateValues" dxfId="1423" priority="3900"/>
    <cfRule type="duplicateValues" dxfId="1422" priority="3899"/>
  </conditionalFormatting>
  <conditionalFormatting sqref="DZ676">
    <cfRule type="duplicateValues" dxfId="1421" priority="3882"/>
    <cfRule type="duplicateValues" dxfId="1420" priority="3884"/>
    <cfRule type="duplicateValues" dxfId="1419" priority="3886"/>
    <cfRule type="duplicateValues" dxfId="1418" priority="3885"/>
    <cfRule type="duplicateValues" dxfId="1417" priority="3866"/>
    <cfRule type="duplicateValues" dxfId="1416" priority="3868"/>
    <cfRule type="duplicateValues" dxfId="1415" priority="3867"/>
    <cfRule type="duplicateValues" dxfId="1414" priority="3880"/>
    <cfRule type="duplicateValues" dxfId="1413" priority="3869"/>
    <cfRule type="duplicateValues" dxfId="1412" priority="3883"/>
    <cfRule type="duplicateValues" dxfId="1411" priority="3870"/>
    <cfRule type="duplicateValues" dxfId="1410" priority="3871"/>
    <cfRule type="duplicateValues" dxfId="1409" priority="3872"/>
    <cfRule type="duplicateValues" dxfId="1408" priority="3873"/>
    <cfRule type="duplicateValues" dxfId="1407" priority="3874"/>
    <cfRule type="duplicateValues" dxfId="1406" priority="3875"/>
    <cfRule type="duplicateValues" dxfId="1405" priority="3876"/>
    <cfRule type="duplicateValues" dxfId="1404" priority="3877"/>
    <cfRule type="duplicateValues" dxfId="1403" priority="3878"/>
    <cfRule type="duplicateValues" dxfId="1402" priority="3879"/>
    <cfRule type="duplicateValues" dxfId="1401" priority="3881"/>
  </conditionalFormatting>
  <conditionalFormatting sqref="DZ677 DZ675">
    <cfRule type="duplicateValues" dxfId="1400" priority="3857"/>
  </conditionalFormatting>
  <conditionalFormatting sqref="DZ677">
    <cfRule type="duplicateValues" dxfId="1399" priority="3898"/>
    <cfRule type="duplicateValues" dxfId="1398" priority="3897"/>
    <cfRule type="duplicateValues" dxfId="1397" priority="3894"/>
    <cfRule type="duplicateValues" dxfId="1396" priority="3895"/>
    <cfRule type="duplicateValues" dxfId="1395" priority="3896"/>
    <cfRule type="duplicateValues" dxfId="1394" priority="3890"/>
    <cfRule type="duplicateValues" dxfId="1393" priority="3865"/>
    <cfRule type="duplicateValues" dxfId="1392" priority="3863"/>
    <cfRule type="duplicateValues" dxfId="1391" priority="3864"/>
    <cfRule type="duplicateValues" dxfId="1390" priority="3858"/>
    <cfRule type="duplicateValues" dxfId="1389" priority="3859"/>
    <cfRule type="duplicateValues" dxfId="1388" priority="3860"/>
    <cfRule type="duplicateValues" dxfId="1387" priority="3861"/>
    <cfRule type="duplicateValues" dxfId="1386" priority="3887"/>
    <cfRule type="duplicateValues" dxfId="1385" priority="3888"/>
    <cfRule type="duplicateValues" dxfId="1384" priority="3889"/>
    <cfRule type="duplicateValues" dxfId="1383" priority="3891"/>
    <cfRule type="duplicateValues" dxfId="1382" priority="3892"/>
    <cfRule type="duplicateValues" dxfId="1381" priority="3862"/>
    <cfRule type="duplicateValues" dxfId="1380" priority="3893"/>
  </conditionalFormatting>
  <conditionalFormatting sqref="DZ678:DZ683">
    <cfRule type="duplicateValues" dxfId="1379" priority="3779"/>
    <cfRule type="duplicateValues" dxfId="1378" priority="3786"/>
    <cfRule type="duplicateValues" dxfId="1377" priority="3784"/>
    <cfRule type="duplicateValues" dxfId="1376" priority="3783"/>
    <cfRule type="duplicateValues" dxfId="1375" priority="3782"/>
    <cfRule type="duplicateValues" dxfId="1374" priority="3781"/>
    <cfRule type="duplicateValues" dxfId="1373" priority="3785"/>
    <cfRule type="duplicateValues" dxfId="1372" priority="3780"/>
  </conditionalFormatting>
  <conditionalFormatting sqref="DZ684:DZ691">
    <cfRule type="duplicateValues" dxfId="1371" priority="3796"/>
    <cfRule type="duplicateValues" dxfId="1370" priority="3795"/>
    <cfRule type="duplicateValues" dxfId="1369" priority="3794"/>
    <cfRule type="duplicateValues" dxfId="1368" priority="3791"/>
    <cfRule type="duplicateValues" dxfId="1367" priority="3790"/>
    <cfRule type="duplicateValues" dxfId="1366" priority="3789"/>
    <cfRule type="duplicateValues" dxfId="1365" priority="3793"/>
    <cfRule type="duplicateValues" dxfId="1364" priority="3792"/>
  </conditionalFormatting>
  <conditionalFormatting sqref="DZ692:DZ699">
    <cfRule type="duplicateValues" dxfId="1363" priority="3830"/>
    <cfRule type="duplicateValues" dxfId="1362" priority="3829"/>
    <cfRule type="duplicateValues" dxfId="1361" priority="3828"/>
    <cfRule type="duplicateValues" dxfId="1360" priority="3827"/>
    <cfRule type="duplicateValues" dxfId="1359" priority="3825"/>
    <cfRule type="duplicateValues" dxfId="1358" priority="3824"/>
    <cfRule type="duplicateValues" dxfId="1357" priority="3826"/>
    <cfRule type="duplicateValues" dxfId="1356" priority="3831"/>
  </conditionalFormatting>
  <conditionalFormatting sqref="DZ701:DZ889">
    <cfRule type="duplicateValues" dxfId="1355" priority="143400"/>
  </conditionalFormatting>
  <conditionalFormatting sqref="DZ701:DZ977">
    <cfRule type="duplicateValues" dxfId="1354" priority="144043"/>
  </conditionalFormatting>
  <conditionalFormatting sqref="DZ890:DZ977">
    <cfRule type="duplicateValues" dxfId="1353" priority="144041"/>
  </conditionalFormatting>
  <conditionalFormatting sqref="DZ978">
    <cfRule type="duplicateValues" dxfId="1352" priority="3149"/>
    <cfRule type="duplicateValues" dxfId="1351" priority="3169"/>
    <cfRule type="duplicateValues" dxfId="1350" priority="3168"/>
    <cfRule type="duplicateValues" dxfId="1349" priority="3167"/>
    <cfRule type="duplicateValues" dxfId="1348" priority="3166"/>
    <cfRule type="duplicateValues" dxfId="1347" priority="3157"/>
    <cfRule type="duplicateValues" dxfId="1346" priority="3165"/>
    <cfRule type="duplicateValues" dxfId="1345" priority="3163"/>
    <cfRule type="duplicateValues" dxfId="1344" priority="3162"/>
    <cfRule type="duplicateValues" dxfId="1343" priority="3161"/>
    <cfRule type="duplicateValues" dxfId="1342" priority="3160"/>
    <cfRule type="duplicateValues" dxfId="1341" priority="3159"/>
    <cfRule type="duplicateValues" dxfId="1340" priority="3158"/>
    <cfRule type="duplicateValues" dxfId="1339" priority="3156"/>
    <cfRule type="duplicateValues" dxfId="1338" priority="3164"/>
    <cfRule type="duplicateValues" dxfId="1337" priority="3155"/>
    <cfRule type="duplicateValues" dxfId="1336" priority="3154"/>
    <cfRule type="duplicateValues" dxfId="1335" priority="3153"/>
    <cfRule type="duplicateValues" dxfId="1334" priority="3152"/>
    <cfRule type="duplicateValues" dxfId="1333" priority="3151"/>
    <cfRule type="duplicateValues" dxfId="1332" priority="3150"/>
  </conditionalFormatting>
  <conditionalFormatting sqref="DZ978:DZ984">
    <cfRule type="duplicateValues" dxfId="1331" priority="3127"/>
  </conditionalFormatting>
  <conditionalFormatting sqref="DZ979">
    <cfRule type="duplicateValues" dxfId="1330" priority="3147"/>
    <cfRule type="duplicateValues" dxfId="1329" priority="3146"/>
    <cfRule type="duplicateValues" dxfId="1328" priority="3130"/>
    <cfRule type="duplicateValues" dxfId="1327" priority="3145"/>
    <cfRule type="duplicateValues" dxfId="1326" priority="3144"/>
    <cfRule type="duplicateValues" dxfId="1325" priority="3143"/>
    <cfRule type="duplicateValues" dxfId="1324" priority="3131"/>
    <cfRule type="duplicateValues" dxfId="1323" priority="3141"/>
    <cfRule type="duplicateValues" dxfId="1322" priority="3140"/>
    <cfRule type="duplicateValues" dxfId="1321" priority="3139"/>
    <cfRule type="duplicateValues" dxfId="1320" priority="3129"/>
    <cfRule type="duplicateValues" dxfId="1319" priority="3138"/>
    <cfRule type="duplicateValues" dxfId="1318" priority="3128"/>
    <cfRule type="duplicateValues" dxfId="1317" priority="3137"/>
    <cfRule type="duplicateValues" dxfId="1316" priority="3136"/>
    <cfRule type="duplicateValues" dxfId="1315" priority="3135"/>
    <cfRule type="duplicateValues" dxfId="1314" priority="3134"/>
    <cfRule type="duplicateValues" dxfId="1313" priority="3133"/>
    <cfRule type="duplicateValues" dxfId="1312" priority="3132"/>
    <cfRule type="duplicateValues" dxfId="1311" priority="3148"/>
    <cfRule type="duplicateValues" dxfId="1310" priority="3142"/>
  </conditionalFormatting>
  <conditionalFormatting sqref="DZ980:DZ984">
    <cfRule type="duplicateValues" dxfId="1309" priority="3192"/>
    <cfRule type="duplicateValues" dxfId="1308" priority="3191"/>
    <cfRule type="duplicateValues" dxfId="1307" priority="3190"/>
    <cfRule type="duplicateValues" dxfId="1306" priority="3189"/>
    <cfRule type="duplicateValues" dxfId="1305" priority="3188"/>
    <cfRule type="duplicateValues" dxfId="1304" priority="3187"/>
    <cfRule type="duplicateValues" dxfId="1303" priority="3186"/>
    <cfRule type="duplicateValues" dxfId="1302" priority="3184"/>
    <cfRule type="duplicateValues" dxfId="1301" priority="3183"/>
    <cfRule type="duplicateValues" dxfId="1300" priority="3182"/>
    <cfRule type="duplicateValues" dxfId="1299" priority="3181"/>
    <cfRule type="duplicateValues" dxfId="1298" priority="3179"/>
    <cfRule type="duplicateValues" dxfId="1297" priority="3178"/>
    <cfRule type="duplicateValues" dxfId="1296" priority="3177"/>
    <cfRule type="duplicateValues" dxfId="1295" priority="3176"/>
    <cfRule type="duplicateValues" dxfId="1294" priority="3175"/>
    <cfRule type="duplicateValues" dxfId="1293" priority="3174"/>
    <cfRule type="duplicateValues" dxfId="1292" priority="3173"/>
    <cfRule type="duplicateValues" dxfId="1291" priority="3172"/>
    <cfRule type="duplicateValues" dxfId="1290" priority="3171"/>
    <cfRule type="duplicateValues" dxfId="1289" priority="3170"/>
    <cfRule type="duplicateValues" dxfId="1288" priority="3180"/>
    <cfRule type="duplicateValues" dxfId="1287" priority="3185"/>
    <cfRule type="duplicateValues" dxfId="1286" priority="3196"/>
    <cfRule type="duplicateValues" dxfId="1285" priority="3195"/>
    <cfRule type="duplicateValues" dxfId="1284" priority="3194"/>
    <cfRule type="duplicateValues" dxfId="1283" priority="3193"/>
  </conditionalFormatting>
  <conditionalFormatting sqref="DZ1025">
    <cfRule type="duplicateValues" dxfId="1282" priority="3105"/>
  </conditionalFormatting>
  <conditionalFormatting sqref="DZ1026:DZ1074 DZ988:DZ1024 DZ1076:DZ1077">
    <cfRule type="duplicateValues" dxfId="1281" priority="3125"/>
  </conditionalFormatting>
  <conditionalFormatting sqref="DZ1075">
    <cfRule type="duplicateValues" dxfId="1280" priority="3100"/>
    <cfRule type="duplicateValues" dxfId="1279" priority="3099"/>
    <cfRule type="duplicateValues" dxfId="1278" priority="3098"/>
  </conditionalFormatting>
  <conditionalFormatting sqref="DZ1076:DZ1088 DZ988:DZ1074">
    <cfRule type="duplicateValues" dxfId="1277" priority="3124"/>
  </conditionalFormatting>
  <conditionalFormatting sqref="DZ1076:DZ1089 DZ988:DZ1074">
    <cfRule type="duplicateValues" dxfId="1276" priority="3126"/>
  </conditionalFormatting>
  <conditionalFormatting sqref="DZ1078:DZ1088">
    <cfRule type="duplicateValues" dxfId="1275" priority="3106"/>
  </conditionalFormatting>
  <conditionalFormatting sqref="DZ1089">
    <cfRule type="duplicateValues" dxfId="1274" priority="3103"/>
    <cfRule type="duplicateValues" dxfId="1273" priority="3102"/>
    <cfRule type="duplicateValues" dxfId="1272" priority="3101"/>
    <cfRule type="duplicateValues" dxfId="1271" priority="3104"/>
  </conditionalFormatting>
  <conditionalFormatting sqref="DZ1090:DZ1092 DZ985:DZ987 DZ700">
    <cfRule type="duplicateValues" dxfId="1270" priority="129090"/>
    <cfRule type="duplicateValues" dxfId="1269" priority="129083"/>
    <cfRule type="duplicateValues" dxfId="1268" priority="129091"/>
    <cfRule type="duplicateValues" dxfId="1267" priority="129089"/>
    <cfRule type="duplicateValues" dxfId="1266" priority="129085"/>
    <cfRule type="duplicateValues" dxfId="1265" priority="129086"/>
    <cfRule type="duplicateValues" dxfId="1264" priority="129087"/>
    <cfRule type="duplicateValues" dxfId="1263" priority="129088"/>
  </conditionalFormatting>
  <conditionalFormatting sqref="DZ1093:DZ1098">
    <cfRule type="duplicateValues" dxfId="1262" priority="3229"/>
    <cfRule type="duplicateValues" dxfId="1261" priority="3230"/>
    <cfRule type="duplicateValues" dxfId="1260" priority="3227"/>
    <cfRule type="duplicateValues" dxfId="1259" priority="3226"/>
    <cfRule type="duplicateValues" dxfId="1258" priority="3233"/>
    <cfRule type="duplicateValues" dxfId="1257" priority="3231"/>
    <cfRule type="duplicateValues" dxfId="1256" priority="3232"/>
    <cfRule type="duplicateValues" dxfId="1255" priority="3228"/>
  </conditionalFormatting>
  <conditionalFormatting sqref="DZ1100">
    <cfRule type="duplicateValues" dxfId="1254" priority="3085"/>
    <cfRule type="duplicateValues" dxfId="1253" priority="3084"/>
    <cfRule type="duplicateValues" dxfId="1252" priority="3083"/>
    <cfRule type="duplicateValues" dxfId="1251" priority="3082"/>
  </conditionalFormatting>
  <conditionalFormatting sqref="DZ1100:DZ1103">
    <cfRule type="duplicateValues" dxfId="1250" priority="3097"/>
  </conditionalFormatting>
  <conditionalFormatting sqref="DZ1101">
    <cfRule type="duplicateValues" dxfId="1249" priority="3079"/>
    <cfRule type="duplicateValues" dxfId="1248" priority="3080"/>
    <cfRule type="duplicateValues" dxfId="1247" priority="3078"/>
    <cfRule type="duplicateValues" dxfId="1246" priority="3081"/>
  </conditionalFormatting>
  <conditionalFormatting sqref="DZ1102">
    <cfRule type="duplicateValues" dxfId="1245" priority="3074"/>
    <cfRule type="duplicateValues" dxfId="1244" priority="3077"/>
    <cfRule type="duplicateValues" dxfId="1243" priority="3076"/>
    <cfRule type="duplicateValues" dxfId="1242" priority="3075"/>
  </conditionalFormatting>
  <conditionalFormatting sqref="DZ1103">
    <cfRule type="duplicateValues" dxfId="1241" priority="3086"/>
  </conditionalFormatting>
  <conditionalFormatting sqref="DZ1104:DZ1107 DZ1099">
    <cfRule type="duplicateValues" dxfId="1240" priority="129781"/>
    <cfRule type="duplicateValues" dxfId="1239" priority="129783"/>
    <cfRule type="duplicateValues" dxfId="1238" priority="129784"/>
    <cfRule type="duplicateValues" dxfId="1237" priority="129782"/>
    <cfRule type="duplicateValues" dxfId="1236" priority="129785"/>
    <cfRule type="duplicateValues" dxfId="1235" priority="129777"/>
    <cfRule type="duplicateValues" dxfId="1234" priority="129779"/>
    <cfRule type="duplicateValues" dxfId="1233" priority="129780"/>
  </conditionalFormatting>
  <conditionalFormatting sqref="DZ1108:DZ1112">
    <cfRule type="duplicateValues" dxfId="1232" priority="3059"/>
  </conditionalFormatting>
  <conditionalFormatting sqref="DZ1108:DZ1142">
    <cfRule type="duplicateValues" dxfId="1231" priority="138162"/>
  </conditionalFormatting>
  <conditionalFormatting sqref="DZ1108:DZ1148">
    <cfRule type="duplicateValues" dxfId="1230" priority="138166"/>
  </conditionalFormatting>
  <conditionalFormatting sqref="DZ1113:DZ1142">
    <cfRule type="duplicateValues" dxfId="1229" priority="138164"/>
  </conditionalFormatting>
  <conditionalFormatting sqref="DZ1143">
    <cfRule type="duplicateValues" dxfId="1228" priority="3043"/>
    <cfRule type="duplicateValues" dxfId="1227" priority="3044"/>
    <cfRule type="duplicateValues" dxfId="1226" priority="3045"/>
    <cfRule type="duplicateValues" dxfId="1225" priority="3046"/>
    <cfRule type="duplicateValues" dxfId="1224" priority="3048"/>
    <cfRule type="duplicateValues" dxfId="1223" priority="3049"/>
    <cfRule type="duplicateValues" dxfId="1222" priority="3050"/>
    <cfRule type="duplicateValues" dxfId="1221" priority="3051"/>
    <cfRule type="duplicateValues" dxfId="1220" priority="3052"/>
    <cfRule type="duplicateValues" dxfId="1219" priority="3053"/>
    <cfRule type="duplicateValues" dxfId="1218" priority="3054"/>
    <cfRule type="duplicateValues" dxfId="1217" priority="3055"/>
    <cfRule type="duplicateValues" dxfId="1216" priority="3056"/>
    <cfRule type="duplicateValues" dxfId="1215" priority="3047"/>
    <cfRule type="duplicateValues" dxfId="1214" priority="3037"/>
    <cfRule type="duplicateValues" dxfId="1213" priority="3038"/>
    <cfRule type="duplicateValues" dxfId="1212" priority="3039"/>
    <cfRule type="duplicateValues" dxfId="1211" priority="3057"/>
    <cfRule type="duplicateValues" dxfId="1210" priority="3040"/>
    <cfRule type="duplicateValues" dxfId="1209" priority="3041"/>
    <cfRule type="duplicateValues" dxfId="1208" priority="3042"/>
  </conditionalFormatting>
  <conditionalFormatting sqref="DZ1144">
    <cfRule type="duplicateValues" dxfId="1207" priority="3036"/>
    <cfRule type="duplicateValues" dxfId="1206" priority="3035"/>
    <cfRule type="duplicateValues" dxfId="1205" priority="3034"/>
    <cfRule type="duplicateValues" dxfId="1204" priority="3032"/>
    <cfRule type="duplicateValues" dxfId="1203" priority="3033"/>
  </conditionalFormatting>
  <conditionalFormatting sqref="DZ1145">
    <cfRule type="duplicateValues" dxfId="1202" priority="3031"/>
    <cfRule type="duplicateValues" dxfId="1201" priority="3030"/>
  </conditionalFormatting>
  <conditionalFormatting sqref="DZ1146">
    <cfRule type="duplicateValues" dxfId="1200" priority="3029"/>
    <cfRule type="duplicateValues" dxfId="1199" priority="3028"/>
    <cfRule type="duplicateValues" dxfId="1198" priority="3027"/>
    <cfRule type="duplicateValues" dxfId="1197" priority="3026"/>
    <cfRule type="duplicateValues" dxfId="1196" priority="3025"/>
    <cfRule type="duplicateValues" dxfId="1195" priority="3024"/>
  </conditionalFormatting>
  <conditionalFormatting sqref="DZ1147">
    <cfRule type="duplicateValues" dxfId="1194" priority="3023"/>
    <cfRule type="duplicateValues" dxfId="1193" priority="3022"/>
  </conditionalFormatting>
  <conditionalFormatting sqref="DZ1148">
    <cfRule type="duplicateValues" dxfId="1192" priority="3021"/>
  </conditionalFormatting>
  <conditionalFormatting sqref="DZ1149:DZ1152">
    <cfRule type="duplicateValues" dxfId="1191" priority="130441"/>
    <cfRule type="duplicateValues" dxfId="1190" priority="130434"/>
    <cfRule type="duplicateValues" dxfId="1189" priority="130435"/>
    <cfRule type="duplicateValues" dxfId="1188" priority="130436"/>
    <cfRule type="duplicateValues" dxfId="1187" priority="130440"/>
    <cfRule type="duplicateValues" dxfId="1186" priority="130437"/>
    <cfRule type="duplicateValues" dxfId="1185" priority="130438"/>
    <cfRule type="duplicateValues" dxfId="1184" priority="130439"/>
  </conditionalFormatting>
  <conditionalFormatting sqref="DZ1153:DZ1154">
    <cfRule type="duplicateValues" dxfId="1183" priority="3008"/>
  </conditionalFormatting>
  <conditionalFormatting sqref="DZ1153:DZ1155">
    <cfRule type="duplicateValues" dxfId="1182" priority="3007"/>
  </conditionalFormatting>
  <conditionalFormatting sqref="DZ1153:DZ1160">
    <cfRule type="duplicateValues" dxfId="1181" priority="131086"/>
  </conditionalFormatting>
  <conditionalFormatting sqref="DZ1153:DZ1162">
    <cfRule type="duplicateValues" dxfId="1180" priority="131087"/>
  </conditionalFormatting>
  <conditionalFormatting sqref="DZ1153:DZ1163">
    <cfRule type="duplicateValues" dxfId="1179" priority="137937"/>
  </conditionalFormatting>
  <conditionalFormatting sqref="DZ1155">
    <cfRule type="duplicateValues" dxfId="1178" priority="3014"/>
  </conditionalFormatting>
  <conditionalFormatting sqref="DZ1156:DZ1158">
    <cfRule type="duplicateValues" dxfId="1177" priority="3005"/>
  </conditionalFormatting>
  <conditionalFormatting sqref="DZ1156:DZ1160">
    <cfRule type="duplicateValues" dxfId="1176" priority="131085"/>
    <cfRule type="duplicateValues" dxfId="1175" priority="3012"/>
  </conditionalFormatting>
  <conditionalFormatting sqref="DZ1159:DZ1160">
    <cfRule type="duplicateValues" dxfId="1174" priority="3013"/>
  </conditionalFormatting>
  <conditionalFormatting sqref="DZ1161">
    <cfRule type="duplicateValues" dxfId="1173" priority="3002"/>
    <cfRule type="duplicateValues" dxfId="1172" priority="3003"/>
    <cfRule type="duplicateValues" dxfId="1171" priority="3004"/>
    <cfRule type="duplicateValues" dxfId="1170" priority="3011"/>
    <cfRule type="duplicateValues" dxfId="1169" priority="3001"/>
  </conditionalFormatting>
  <conditionalFormatting sqref="DZ1162">
    <cfRule type="duplicateValues" dxfId="1168" priority="3000"/>
    <cfRule type="duplicateValues" dxfId="1167" priority="2999"/>
    <cfRule type="duplicateValues" dxfId="1166" priority="2998"/>
    <cfRule type="duplicateValues" dxfId="1165" priority="2997"/>
  </conditionalFormatting>
  <conditionalFormatting sqref="DZ1163">
    <cfRule type="duplicateValues" dxfId="1164" priority="2995"/>
    <cfRule type="duplicateValues" dxfId="1163" priority="2994"/>
  </conditionalFormatting>
  <conditionalFormatting sqref="DZ1164:DZ1170">
    <cfRule type="duplicateValues" dxfId="1162" priority="131080"/>
    <cfRule type="duplicateValues" dxfId="1161" priority="131077"/>
    <cfRule type="duplicateValues" dxfId="1160" priority="131076"/>
    <cfRule type="duplicateValues" dxfId="1159" priority="131083"/>
    <cfRule type="duplicateValues" dxfId="1158" priority="131082"/>
    <cfRule type="duplicateValues" dxfId="1157" priority="131081"/>
    <cfRule type="duplicateValues" dxfId="1156" priority="131079"/>
    <cfRule type="duplicateValues" dxfId="1155" priority="131078"/>
  </conditionalFormatting>
  <conditionalFormatting sqref="DZ1171:DZ1173">
    <cfRule type="duplicateValues" dxfId="1154" priority="3419"/>
    <cfRule type="duplicateValues" dxfId="1153" priority="3415"/>
    <cfRule type="duplicateValues" dxfId="1152" priority="3414"/>
    <cfRule type="duplicateValues" dxfId="1151" priority="3413"/>
    <cfRule type="duplicateValues" dxfId="1150" priority="3420"/>
    <cfRule type="duplicateValues" dxfId="1149" priority="3416"/>
    <cfRule type="duplicateValues" dxfId="1148" priority="3417"/>
    <cfRule type="duplicateValues" dxfId="1147" priority="3418"/>
  </conditionalFormatting>
  <conditionalFormatting sqref="DZ1174 DZ1176:DZ1179 DZ1181">
    <cfRule type="duplicateValues" dxfId="1146" priority="2984"/>
  </conditionalFormatting>
  <conditionalFormatting sqref="DZ1174">
    <cfRule type="duplicateValues" dxfId="1145" priority="131984"/>
  </conditionalFormatting>
  <conditionalFormatting sqref="DZ1174:DZ1183">
    <cfRule type="duplicateValues" dxfId="1144" priority="131983"/>
  </conditionalFormatting>
  <conditionalFormatting sqref="DZ1175">
    <cfRule type="duplicateValues" dxfId="1143" priority="2978"/>
    <cfRule type="duplicateValues" dxfId="1142" priority="2977"/>
    <cfRule type="duplicateValues" dxfId="1141" priority="2976"/>
    <cfRule type="duplicateValues" dxfId="1140" priority="2979"/>
  </conditionalFormatting>
  <conditionalFormatting sqref="DZ1179 DZ1181">
    <cfRule type="duplicateValues" dxfId="1139" priority="2982"/>
    <cfRule type="duplicateValues" dxfId="1138" priority="2983"/>
    <cfRule type="duplicateValues" dxfId="1137" priority="2980"/>
    <cfRule type="duplicateValues" dxfId="1136" priority="2981"/>
  </conditionalFormatting>
  <conditionalFormatting sqref="DZ1180">
    <cfRule type="duplicateValues" dxfId="1135" priority="2968"/>
    <cfRule type="duplicateValues" dxfId="1134" priority="2975"/>
    <cfRule type="duplicateValues" dxfId="1133" priority="2969"/>
    <cfRule type="duplicateValues" dxfId="1132" priority="2970"/>
    <cfRule type="duplicateValues" dxfId="1131" priority="2971"/>
    <cfRule type="duplicateValues" dxfId="1130" priority="2972"/>
    <cfRule type="duplicateValues" dxfId="1129" priority="2973"/>
    <cfRule type="duplicateValues" dxfId="1128" priority="2974"/>
  </conditionalFormatting>
  <conditionalFormatting sqref="DZ1182">
    <cfRule type="duplicateValues" dxfId="1127" priority="2960"/>
    <cfRule type="duplicateValues" dxfId="1126" priority="2962"/>
    <cfRule type="duplicateValues" dxfId="1125" priority="2963"/>
    <cfRule type="duplicateValues" dxfId="1124" priority="2964"/>
    <cfRule type="duplicateValues" dxfId="1123" priority="2965"/>
    <cfRule type="duplicateValues" dxfId="1122" priority="2966"/>
    <cfRule type="duplicateValues" dxfId="1121" priority="2967"/>
    <cfRule type="duplicateValues" dxfId="1120" priority="2961"/>
  </conditionalFormatting>
  <conditionalFormatting sqref="DZ1183">
    <cfRule type="duplicateValues" dxfId="1119" priority="2955"/>
    <cfRule type="duplicateValues" dxfId="1118" priority="2957"/>
    <cfRule type="duplicateValues" dxfId="1117" priority="2956"/>
    <cfRule type="duplicateValues" dxfId="1116" priority="2954"/>
    <cfRule type="duplicateValues" dxfId="1115" priority="2958"/>
    <cfRule type="duplicateValues" dxfId="1114" priority="2959"/>
  </conditionalFormatting>
  <conditionalFormatting sqref="DZ1184:DZ1188">
    <cfRule type="duplicateValues" dxfId="1113" priority="131978"/>
    <cfRule type="duplicateValues" dxfId="1112" priority="131979"/>
    <cfRule type="duplicateValues" dxfId="1111" priority="131980"/>
    <cfRule type="duplicateValues" dxfId="1110" priority="131981"/>
    <cfRule type="duplicateValues" dxfId="1109" priority="131976"/>
    <cfRule type="duplicateValues" dxfId="1108" priority="131974"/>
    <cfRule type="duplicateValues" dxfId="1107" priority="131975"/>
    <cfRule type="duplicateValues" dxfId="1106" priority="131977"/>
  </conditionalFormatting>
  <conditionalFormatting sqref="DZ1189">
    <cfRule type="duplicateValues" dxfId="1105" priority="132580"/>
    <cfRule type="duplicateValues" dxfId="1104" priority="132581"/>
    <cfRule type="duplicateValues" dxfId="1103" priority="132582"/>
    <cfRule type="duplicateValues" dxfId="1102" priority="132583"/>
    <cfRule type="duplicateValues" dxfId="1101" priority="132584"/>
    <cfRule type="duplicateValues" dxfId="1100" priority="132587"/>
    <cfRule type="duplicateValues" dxfId="1099" priority="132586"/>
    <cfRule type="duplicateValues" dxfId="1098" priority="132585"/>
  </conditionalFormatting>
  <conditionalFormatting sqref="DZ1190">
    <cfRule type="duplicateValues" dxfId="1097" priority="2914"/>
    <cfRule type="duplicateValues" dxfId="1096" priority="2915"/>
    <cfRule type="duplicateValues" dxfId="1095" priority="2916"/>
    <cfRule type="duplicateValues" dxfId="1094" priority="2910"/>
    <cfRule type="duplicateValues" dxfId="1093" priority="2911"/>
    <cfRule type="duplicateValues" dxfId="1092" priority="2912"/>
    <cfRule type="duplicateValues" dxfId="1091" priority="2913"/>
  </conditionalFormatting>
  <conditionalFormatting sqref="DZ1191">
    <cfRule type="duplicateValues" dxfId="1090" priority="2946"/>
    <cfRule type="duplicateValues" dxfId="1089" priority="2950"/>
    <cfRule type="duplicateValues" dxfId="1088" priority="2949"/>
    <cfRule type="duplicateValues" dxfId="1087" priority="2948"/>
    <cfRule type="duplicateValues" dxfId="1086" priority="2947"/>
  </conditionalFormatting>
  <conditionalFormatting sqref="DZ1191:DZ1192">
    <cfRule type="duplicateValues" dxfId="1085" priority="137712"/>
  </conditionalFormatting>
  <conditionalFormatting sqref="DZ1192">
    <cfRule type="duplicateValues" dxfId="1084" priority="2939"/>
    <cfRule type="duplicateValues" dxfId="1083" priority="2944"/>
    <cfRule type="duplicateValues" dxfId="1082" priority="2943"/>
    <cfRule type="duplicateValues" dxfId="1081" priority="2942"/>
    <cfRule type="duplicateValues" dxfId="1080" priority="2941"/>
    <cfRule type="duplicateValues" dxfId="1079" priority="2940"/>
    <cfRule type="duplicateValues" dxfId="1078" priority="2938"/>
    <cfRule type="duplicateValues" dxfId="1077" priority="2937"/>
    <cfRule type="duplicateValues" dxfId="1076" priority="2945"/>
  </conditionalFormatting>
  <conditionalFormatting sqref="DZ1193">
    <cfRule type="duplicateValues" dxfId="1075" priority="2951"/>
  </conditionalFormatting>
  <conditionalFormatting sqref="DZ1194">
    <cfRule type="duplicateValues" dxfId="1074" priority="135503"/>
    <cfRule type="duplicateValues" dxfId="1073" priority="135504"/>
    <cfRule type="duplicateValues" dxfId="1072" priority="135505"/>
    <cfRule type="duplicateValues" dxfId="1071" priority="135502"/>
    <cfRule type="duplicateValues" dxfId="1070" priority="135501"/>
    <cfRule type="duplicateValues" dxfId="1069" priority="135500"/>
    <cfRule type="duplicateValues" dxfId="1068" priority="135499"/>
    <cfRule type="duplicateValues" dxfId="1067" priority="135498"/>
  </conditionalFormatting>
  <conditionalFormatting sqref="DZ1195:DZ1200">
    <cfRule type="duplicateValues" dxfId="1066" priority="3544"/>
    <cfRule type="duplicateValues" dxfId="1065" priority="3545"/>
    <cfRule type="duplicateValues" dxfId="1064" priority="3546"/>
    <cfRule type="duplicateValues" dxfId="1063" priority="3548"/>
    <cfRule type="duplicateValues" dxfId="1062" priority="3547"/>
    <cfRule type="duplicateValues" dxfId="1061" priority="3543"/>
    <cfRule type="duplicateValues" dxfId="1060" priority="3542"/>
    <cfRule type="duplicateValues" dxfId="1059" priority="3549"/>
  </conditionalFormatting>
  <conditionalFormatting sqref="DZ1201">
    <cfRule type="duplicateValues" dxfId="1058" priority="132884"/>
    <cfRule type="duplicateValues" dxfId="1057" priority="132883"/>
    <cfRule type="duplicateValues" dxfId="1056" priority="132879"/>
    <cfRule type="duplicateValues" dxfId="1055" priority="132885"/>
    <cfRule type="duplicateValues" dxfId="1054" priority="132882"/>
    <cfRule type="duplicateValues" dxfId="1053" priority="132881"/>
    <cfRule type="duplicateValues" dxfId="1052" priority="132880"/>
    <cfRule type="duplicateValues" dxfId="1051" priority="132877"/>
  </conditionalFormatting>
  <conditionalFormatting sqref="DZ1202">
    <cfRule type="duplicateValues" dxfId="1050" priority="2908"/>
    <cfRule type="duplicateValues" dxfId="1049" priority="134078"/>
    <cfRule type="duplicateValues" dxfId="1048" priority="134079"/>
  </conditionalFormatting>
  <conditionalFormatting sqref="DZ1202:DZ1203">
    <cfRule type="duplicateValues" dxfId="1047" priority="134077"/>
    <cfRule type="duplicateValues" dxfId="1046" priority="134080"/>
  </conditionalFormatting>
  <conditionalFormatting sqref="DZ1203">
    <cfRule type="duplicateValues" dxfId="1045" priority="2903"/>
    <cfRule type="duplicateValues" dxfId="1044" priority="2902"/>
    <cfRule type="duplicateValues" dxfId="1043" priority="2904"/>
    <cfRule type="duplicateValues" dxfId="1042" priority="2905"/>
    <cfRule type="duplicateValues" dxfId="1041" priority="2899"/>
    <cfRule type="duplicateValues" dxfId="1040" priority="2900"/>
    <cfRule type="duplicateValues" dxfId="1039" priority="2901"/>
  </conditionalFormatting>
  <conditionalFormatting sqref="DZ1206:DZ1209">
    <cfRule type="duplicateValues" dxfId="1038" priority="134369"/>
    <cfRule type="duplicateValues" dxfId="1037" priority="134364"/>
    <cfRule type="duplicateValues" dxfId="1036" priority="134366"/>
    <cfRule type="duplicateValues" dxfId="1035" priority="134362"/>
    <cfRule type="duplicateValues" dxfId="1034" priority="134365"/>
    <cfRule type="duplicateValues" dxfId="1033" priority="134363"/>
    <cfRule type="duplicateValues" dxfId="1032" priority="134367"/>
    <cfRule type="duplicateValues" dxfId="1031" priority="134368"/>
  </conditionalFormatting>
  <conditionalFormatting sqref="DZ1210">
    <cfRule type="duplicateValues" dxfId="1030" priority="134939"/>
    <cfRule type="duplicateValues" dxfId="1029" priority="134940"/>
    <cfRule type="duplicateValues" dxfId="1028" priority="134941"/>
    <cfRule type="duplicateValues" dxfId="1027" priority="134942"/>
    <cfRule type="duplicateValues" dxfId="1026" priority="134943"/>
    <cfRule type="duplicateValues" dxfId="1025" priority="134944"/>
    <cfRule type="duplicateValues" dxfId="1024" priority="134945"/>
    <cfRule type="duplicateValues" dxfId="1023" priority="134946"/>
  </conditionalFormatting>
  <conditionalFormatting sqref="DZ1211">
    <cfRule type="duplicateValues" dxfId="1022" priority="2893"/>
    <cfRule type="duplicateValues" dxfId="1021" priority="2894"/>
  </conditionalFormatting>
  <conditionalFormatting sqref="DZ1212">
    <cfRule type="duplicateValues" dxfId="1020" priority="2895"/>
  </conditionalFormatting>
  <conditionalFormatting sqref="DZ1213:DZ1216">
    <cfRule type="duplicateValues" dxfId="1019" priority="135229"/>
    <cfRule type="duplicateValues" dxfId="1018" priority="135230"/>
    <cfRule type="duplicateValues" dxfId="1017" priority="135231"/>
    <cfRule type="duplicateValues" dxfId="1016" priority="135224"/>
    <cfRule type="duplicateValues" dxfId="1015" priority="135225"/>
    <cfRule type="duplicateValues" dxfId="1014" priority="135226"/>
    <cfRule type="duplicateValues" dxfId="1013" priority="135227"/>
    <cfRule type="duplicateValues" dxfId="1012" priority="135228"/>
  </conditionalFormatting>
  <conditionalFormatting sqref="DZ1217:DZ1220">
    <cfRule type="duplicateValues" dxfId="1011" priority="135506"/>
    <cfRule type="duplicateValues" dxfId="1010" priority="135513"/>
    <cfRule type="duplicateValues" dxfId="1009" priority="135512"/>
    <cfRule type="duplicateValues" dxfId="1008" priority="135511"/>
    <cfRule type="duplicateValues" dxfId="1007" priority="135510"/>
    <cfRule type="duplicateValues" dxfId="1006" priority="135509"/>
    <cfRule type="duplicateValues" dxfId="1005" priority="135508"/>
    <cfRule type="duplicateValues" dxfId="1004" priority="135507"/>
  </conditionalFormatting>
  <conditionalFormatting sqref="DZ1221:DZ1223">
    <cfRule type="duplicateValues" dxfId="1003" priority="2885"/>
    <cfRule type="duplicateValues" dxfId="1002" priority="2886"/>
    <cfRule type="duplicateValues" dxfId="1001" priority="2888"/>
    <cfRule type="duplicateValues" dxfId="1000" priority="2887"/>
  </conditionalFormatting>
  <conditionalFormatting sqref="DZ1221:DZ1226">
    <cfRule type="duplicateValues" dxfId="999" priority="3700"/>
  </conditionalFormatting>
  <conditionalFormatting sqref="DZ1227">
    <cfRule type="duplicateValues" dxfId="998" priority="136335"/>
    <cfRule type="duplicateValues" dxfId="997" priority="136334"/>
    <cfRule type="duplicateValues" dxfId="996" priority="136333"/>
    <cfRule type="duplicateValues" dxfId="995" priority="136332"/>
    <cfRule type="duplicateValues" dxfId="994" priority="136331"/>
    <cfRule type="duplicateValues" dxfId="993" priority="136330"/>
    <cfRule type="duplicateValues" dxfId="992" priority="136329"/>
    <cfRule type="duplicateValues" dxfId="991" priority="136336"/>
  </conditionalFormatting>
  <conditionalFormatting sqref="DZ1228:DZ1232">
    <cfRule type="duplicateValues" dxfId="990" priority="136615"/>
    <cfRule type="duplicateValues" dxfId="989" priority="136611"/>
    <cfRule type="duplicateValues" dxfId="988" priority="136610"/>
    <cfRule type="duplicateValues" dxfId="987" priority="136609"/>
    <cfRule type="duplicateValues" dxfId="986" priority="136614"/>
    <cfRule type="duplicateValues" dxfId="985" priority="136613"/>
    <cfRule type="duplicateValues" dxfId="984" priority="136612"/>
    <cfRule type="duplicateValues" dxfId="983" priority="136608"/>
  </conditionalFormatting>
  <conditionalFormatting sqref="DZ1235:DZ1237">
    <cfRule type="duplicateValues" dxfId="982" priority="2865"/>
    <cfRule type="duplicateValues" dxfId="981" priority="2863"/>
    <cfRule type="duplicateValues" dxfId="980" priority="2864"/>
    <cfRule type="duplicateValues" dxfId="979" priority="2866"/>
    <cfRule type="duplicateValues" dxfId="978" priority="2860"/>
    <cfRule type="duplicateValues" dxfId="977" priority="2861"/>
    <cfRule type="duplicateValues" dxfId="976" priority="2859"/>
    <cfRule type="duplicateValues" dxfId="975" priority="2862"/>
  </conditionalFormatting>
  <conditionalFormatting sqref="DZ1238:DZ1244">
    <cfRule type="duplicateValues" dxfId="974" priority="2870"/>
    <cfRule type="duplicateValues" dxfId="973" priority="2872"/>
    <cfRule type="duplicateValues" dxfId="972" priority="2873"/>
    <cfRule type="duplicateValues" dxfId="971" priority="2869"/>
    <cfRule type="duplicateValues" dxfId="970" priority="2868"/>
    <cfRule type="duplicateValues" dxfId="969" priority="2867"/>
    <cfRule type="duplicateValues" dxfId="968" priority="2874"/>
    <cfRule type="duplicateValues" dxfId="967" priority="2871"/>
  </conditionalFormatting>
  <conditionalFormatting sqref="DZ1245:DZ1250">
    <cfRule type="duplicateValues" dxfId="966" priority="2879"/>
    <cfRule type="duplicateValues" dxfId="965" priority="2875"/>
    <cfRule type="duplicateValues" dxfId="964" priority="2876"/>
    <cfRule type="duplicateValues" dxfId="963" priority="2877"/>
    <cfRule type="duplicateValues" dxfId="962" priority="2878"/>
    <cfRule type="duplicateValues" dxfId="961" priority="2881"/>
    <cfRule type="duplicateValues" dxfId="960" priority="2882"/>
    <cfRule type="duplicateValues" dxfId="959" priority="2880"/>
  </conditionalFormatting>
  <conditionalFormatting sqref="DZ1251">
    <cfRule type="duplicateValues" dxfId="958" priority="2856"/>
    <cfRule type="duplicateValues" dxfId="957" priority="2855"/>
  </conditionalFormatting>
  <conditionalFormatting sqref="DZ1255:DZ1257">
    <cfRule type="duplicateValues" dxfId="956" priority="137185"/>
    <cfRule type="duplicateValues" dxfId="955" priority="137186"/>
    <cfRule type="duplicateValues" dxfId="954" priority="137187"/>
    <cfRule type="duplicateValues" dxfId="953" priority="137188"/>
    <cfRule type="duplicateValues" dxfId="952" priority="137184"/>
    <cfRule type="duplicateValues" dxfId="951" priority="137190"/>
    <cfRule type="duplicateValues" dxfId="950" priority="137189"/>
    <cfRule type="duplicateValues" dxfId="949" priority="137191"/>
  </conditionalFormatting>
  <conditionalFormatting sqref="DZ1258:DZ1264">
    <cfRule type="duplicateValues" dxfId="948" priority="128479"/>
    <cfRule type="duplicateValues" dxfId="947" priority="128483"/>
    <cfRule type="duplicateValues" dxfId="946" priority="128478"/>
    <cfRule type="duplicateValues" dxfId="945" priority="128480"/>
    <cfRule type="duplicateValues" dxfId="944" priority="128484"/>
    <cfRule type="duplicateValues" dxfId="943" priority="128482"/>
    <cfRule type="duplicateValues" dxfId="942" priority="128481"/>
    <cfRule type="duplicateValues" dxfId="941" priority="128485"/>
  </conditionalFormatting>
  <conditionalFormatting sqref="DZ1265:DZ1272">
    <cfRule type="duplicateValues" dxfId="940" priority="4253"/>
    <cfRule type="duplicateValues" dxfId="939" priority="4252"/>
    <cfRule type="duplicateValues" dxfId="938" priority="4251"/>
    <cfRule type="duplicateValues" dxfId="937" priority="4250"/>
    <cfRule type="duplicateValues" dxfId="936" priority="4254"/>
    <cfRule type="duplicateValues" dxfId="935" priority="4257"/>
    <cfRule type="duplicateValues" dxfId="934" priority="4256"/>
    <cfRule type="duplicateValues" dxfId="933" priority="4255"/>
  </conditionalFormatting>
  <conditionalFormatting sqref="DZ1273:DZ1280">
    <cfRule type="duplicateValues" dxfId="932" priority="4302"/>
    <cfRule type="duplicateValues" dxfId="931" priority="4303"/>
    <cfRule type="duplicateValues" dxfId="930" priority="4299"/>
    <cfRule type="duplicateValues" dxfId="929" priority="4304"/>
    <cfRule type="duplicateValues" dxfId="928" priority="4305"/>
    <cfRule type="duplicateValues" dxfId="927" priority="4298"/>
    <cfRule type="duplicateValues" dxfId="926" priority="4300"/>
    <cfRule type="duplicateValues" dxfId="925" priority="4301"/>
  </conditionalFormatting>
  <conditionalFormatting sqref="DZ1282">
    <cfRule type="duplicateValues" dxfId="924" priority="2793"/>
  </conditionalFormatting>
  <conditionalFormatting sqref="DZ1283:DZ1284">
    <cfRule type="duplicateValues" dxfId="923" priority="1483"/>
    <cfRule type="duplicateValues" dxfId="922" priority="1482"/>
    <cfRule type="duplicateValues" dxfId="921" priority="1481"/>
    <cfRule type="duplicateValues" dxfId="920" priority="1480"/>
    <cfRule type="duplicateValues" dxfId="919" priority="1479"/>
    <cfRule type="duplicateValues" dxfId="918" priority="1478"/>
    <cfRule type="duplicateValues" dxfId="917" priority="1477"/>
    <cfRule type="duplicateValues" dxfId="916" priority="1476"/>
  </conditionalFormatting>
  <conditionalFormatting sqref="DZ1285">
    <cfRule type="duplicateValues" dxfId="915" priority="1489"/>
    <cfRule type="duplicateValues" dxfId="914" priority="1488"/>
    <cfRule type="duplicateValues" dxfId="913" priority="1487"/>
    <cfRule type="duplicateValues" dxfId="912" priority="1486"/>
    <cfRule type="duplicateValues" dxfId="911" priority="1484"/>
    <cfRule type="duplicateValues" dxfId="910" priority="1490"/>
    <cfRule type="duplicateValues" dxfId="909" priority="1485"/>
    <cfRule type="duplicateValues" dxfId="908" priority="1491"/>
  </conditionalFormatting>
  <conditionalFormatting sqref="DZ1286:DZ1287">
    <cfRule type="duplicateValues" dxfId="907" priority="1503"/>
    <cfRule type="duplicateValues" dxfId="906" priority="1504"/>
    <cfRule type="duplicateValues" dxfId="905" priority="1505"/>
    <cfRule type="duplicateValues" dxfId="904" priority="1501"/>
    <cfRule type="duplicateValues" dxfId="903" priority="1506"/>
    <cfRule type="duplicateValues" dxfId="902" priority="1500"/>
    <cfRule type="duplicateValues" dxfId="901" priority="1502"/>
    <cfRule type="duplicateValues" dxfId="900" priority="1507"/>
  </conditionalFormatting>
  <conditionalFormatting sqref="DZ1288:DZ1289">
    <cfRule type="duplicateValues" dxfId="899" priority="1519"/>
    <cfRule type="duplicateValues" dxfId="898" priority="1517"/>
    <cfRule type="duplicateValues" dxfId="897" priority="1516"/>
    <cfRule type="duplicateValues" dxfId="896" priority="1523"/>
    <cfRule type="duplicateValues" dxfId="895" priority="1522"/>
    <cfRule type="duplicateValues" dxfId="894" priority="1521"/>
    <cfRule type="duplicateValues" dxfId="893" priority="1520"/>
    <cfRule type="duplicateValues" dxfId="892" priority="1518"/>
  </conditionalFormatting>
  <conditionalFormatting sqref="DZ1290">
    <cfRule type="duplicateValues" dxfId="891" priority="1524"/>
    <cfRule type="duplicateValues" dxfId="890" priority="1530"/>
    <cfRule type="duplicateValues" dxfId="889" priority="1527"/>
    <cfRule type="duplicateValues" dxfId="888" priority="1528"/>
    <cfRule type="duplicateValues" dxfId="887" priority="1526"/>
    <cfRule type="duplicateValues" dxfId="886" priority="1525"/>
    <cfRule type="duplicateValues" dxfId="885" priority="1529"/>
    <cfRule type="duplicateValues" dxfId="884" priority="1531"/>
  </conditionalFormatting>
  <conditionalFormatting sqref="DZ1291:DZ1292">
    <cfRule type="duplicateValues" dxfId="883" priority="1546"/>
    <cfRule type="duplicateValues" dxfId="882" priority="1540"/>
    <cfRule type="duplicateValues" dxfId="881" priority="1541"/>
    <cfRule type="duplicateValues" dxfId="880" priority="1542"/>
    <cfRule type="duplicateValues" dxfId="879" priority="1543"/>
    <cfRule type="duplicateValues" dxfId="878" priority="1544"/>
    <cfRule type="duplicateValues" dxfId="877" priority="1545"/>
    <cfRule type="duplicateValues" dxfId="876" priority="1547"/>
  </conditionalFormatting>
  <conditionalFormatting sqref="DZ1293:DZ1294">
    <cfRule type="duplicateValues" dxfId="875" priority="1557"/>
    <cfRule type="duplicateValues" dxfId="874" priority="1560"/>
    <cfRule type="duplicateValues" dxfId="873" priority="1559"/>
    <cfRule type="duplicateValues" dxfId="872" priority="1558"/>
    <cfRule type="duplicateValues" dxfId="871" priority="1556"/>
    <cfRule type="duplicateValues" dxfId="870" priority="1555"/>
    <cfRule type="duplicateValues" dxfId="869" priority="1554"/>
    <cfRule type="duplicateValues" dxfId="868" priority="1553"/>
  </conditionalFormatting>
  <conditionalFormatting sqref="DZ1295">
    <cfRule type="duplicateValues" dxfId="867" priority="1570"/>
    <cfRule type="duplicateValues" dxfId="866" priority="1569"/>
    <cfRule type="duplicateValues" dxfId="865" priority="1564"/>
    <cfRule type="duplicateValues" dxfId="864" priority="1565"/>
    <cfRule type="duplicateValues" dxfId="863" priority="1566"/>
    <cfRule type="duplicateValues" dxfId="862" priority="1567"/>
    <cfRule type="duplicateValues" dxfId="861" priority="1568"/>
    <cfRule type="duplicateValues" dxfId="860" priority="1571"/>
  </conditionalFormatting>
  <conditionalFormatting sqref="DZ1296:DZ1297">
    <cfRule type="duplicateValues" dxfId="859" priority="1585"/>
    <cfRule type="duplicateValues" dxfId="858" priority="1586"/>
    <cfRule type="duplicateValues" dxfId="857" priority="1587"/>
    <cfRule type="duplicateValues" dxfId="856" priority="1582"/>
    <cfRule type="duplicateValues" dxfId="855" priority="1580"/>
    <cfRule type="duplicateValues" dxfId="854" priority="1581"/>
    <cfRule type="duplicateValues" dxfId="853" priority="1583"/>
    <cfRule type="duplicateValues" dxfId="852" priority="1584"/>
  </conditionalFormatting>
  <conditionalFormatting sqref="DZ1298">
    <cfRule type="duplicateValues" dxfId="851" priority="1588"/>
    <cfRule type="duplicateValues" dxfId="850" priority="1589"/>
    <cfRule type="duplicateValues" dxfId="849" priority="1590"/>
    <cfRule type="duplicateValues" dxfId="848" priority="1591"/>
    <cfRule type="duplicateValues" dxfId="847" priority="1592"/>
    <cfRule type="duplicateValues" dxfId="846" priority="1593"/>
    <cfRule type="duplicateValues" dxfId="845" priority="1594"/>
    <cfRule type="duplicateValues" dxfId="844" priority="1595"/>
  </conditionalFormatting>
  <conditionalFormatting sqref="DZ1299:DZ1300">
    <cfRule type="duplicateValues" dxfId="843" priority="1611"/>
    <cfRule type="duplicateValues" dxfId="842" priority="1604"/>
    <cfRule type="duplicateValues" dxfId="841" priority="1608"/>
    <cfRule type="duplicateValues" dxfId="840" priority="1605"/>
    <cfRule type="duplicateValues" dxfId="839" priority="1606"/>
    <cfRule type="duplicateValues" dxfId="838" priority="1607"/>
    <cfRule type="duplicateValues" dxfId="837" priority="1609"/>
    <cfRule type="duplicateValues" dxfId="836" priority="1610"/>
  </conditionalFormatting>
  <conditionalFormatting sqref="DZ1301:DZ1302">
    <cfRule type="duplicateValues" dxfId="835" priority="1627"/>
    <cfRule type="duplicateValues" dxfId="834" priority="1621"/>
    <cfRule type="duplicateValues" dxfId="833" priority="1622"/>
    <cfRule type="duplicateValues" dxfId="832" priority="1623"/>
    <cfRule type="duplicateValues" dxfId="831" priority="1620"/>
    <cfRule type="duplicateValues" dxfId="830" priority="1625"/>
    <cfRule type="duplicateValues" dxfId="829" priority="1626"/>
    <cfRule type="duplicateValues" dxfId="828" priority="1624"/>
  </conditionalFormatting>
  <conditionalFormatting sqref="DZ1303">
    <cfRule type="duplicateValues" dxfId="827" priority="1635"/>
    <cfRule type="duplicateValues" dxfId="826" priority="1634"/>
    <cfRule type="duplicateValues" dxfId="825" priority="1630"/>
    <cfRule type="duplicateValues" dxfId="824" priority="1628"/>
    <cfRule type="duplicateValues" dxfId="823" priority="1629"/>
    <cfRule type="duplicateValues" dxfId="822" priority="1631"/>
    <cfRule type="duplicateValues" dxfId="821" priority="1632"/>
    <cfRule type="duplicateValues" dxfId="820" priority="1633"/>
  </conditionalFormatting>
  <conditionalFormatting sqref="DZ1304:DZ1305">
    <cfRule type="duplicateValues" dxfId="819" priority="1644"/>
    <cfRule type="duplicateValues" dxfId="818" priority="1651"/>
    <cfRule type="duplicateValues" dxfId="817" priority="1650"/>
    <cfRule type="duplicateValues" dxfId="816" priority="1649"/>
    <cfRule type="duplicateValues" dxfId="815" priority="1648"/>
    <cfRule type="duplicateValues" dxfId="814" priority="1647"/>
    <cfRule type="duplicateValues" dxfId="813" priority="1646"/>
    <cfRule type="duplicateValues" dxfId="812" priority="1645"/>
  </conditionalFormatting>
  <conditionalFormatting sqref="DZ1306:DZ1307">
    <cfRule type="duplicateValues" dxfId="811" priority="1663"/>
    <cfRule type="duplicateValues" dxfId="810" priority="1662"/>
    <cfRule type="duplicateValues" dxfId="809" priority="1661"/>
    <cfRule type="duplicateValues" dxfId="808" priority="1660"/>
    <cfRule type="duplicateValues" dxfId="807" priority="1659"/>
    <cfRule type="duplicateValues" dxfId="806" priority="1658"/>
    <cfRule type="duplicateValues" dxfId="805" priority="1657"/>
    <cfRule type="duplicateValues" dxfId="804" priority="1664"/>
  </conditionalFormatting>
  <conditionalFormatting sqref="DZ1307:DZ1308">
    <cfRule type="duplicateValues" dxfId="803" priority="865"/>
    <cfRule type="duplicateValues" dxfId="802" priority="861"/>
    <cfRule type="duplicateValues" dxfId="801" priority="864"/>
    <cfRule type="duplicateValues" dxfId="800" priority="863"/>
    <cfRule type="duplicateValues" dxfId="799" priority="866"/>
    <cfRule type="duplicateValues" dxfId="798" priority="867"/>
    <cfRule type="duplicateValues" dxfId="797" priority="862"/>
    <cfRule type="duplicateValues" dxfId="796" priority="860"/>
  </conditionalFormatting>
  <conditionalFormatting sqref="DZ1308">
    <cfRule type="duplicateValues" dxfId="795" priority="1987"/>
    <cfRule type="duplicateValues" dxfId="794" priority="1986"/>
    <cfRule type="duplicateValues" dxfId="793" priority="1985"/>
    <cfRule type="duplicateValues" dxfId="792" priority="1984"/>
    <cfRule type="duplicateValues" dxfId="791" priority="1980"/>
    <cfRule type="duplicateValues" dxfId="790" priority="1981"/>
    <cfRule type="duplicateValues" dxfId="789" priority="1982"/>
    <cfRule type="duplicateValues" dxfId="788" priority="1983"/>
  </conditionalFormatting>
  <conditionalFormatting sqref="DZ1309">
    <cfRule type="duplicateValues" dxfId="787" priority="868"/>
    <cfRule type="duplicateValues" dxfId="786" priority="870"/>
    <cfRule type="duplicateValues" dxfId="785" priority="872"/>
    <cfRule type="duplicateValues" dxfId="784" priority="869"/>
    <cfRule type="duplicateValues" dxfId="783" priority="873"/>
    <cfRule type="duplicateValues" dxfId="782" priority="874"/>
    <cfRule type="duplicateValues" dxfId="781" priority="875"/>
    <cfRule type="duplicateValues" dxfId="780" priority="871"/>
  </conditionalFormatting>
  <conditionalFormatting sqref="DZ1309:DZ1310">
    <cfRule type="duplicateValues" dxfId="779" priority="2000"/>
    <cfRule type="duplicateValues" dxfId="778" priority="1996"/>
    <cfRule type="duplicateValues" dxfId="777" priority="1997"/>
    <cfRule type="duplicateValues" dxfId="776" priority="2003"/>
    <cfRule type="duplicateValues" dxfId="775" priority="2002"/>
    <cfRule type="duplicateValues" dxfId="774" priority="2001"/>
    <cfRule type="duplicateValues" dxfId="773" priority="1999"/>
    <cfRule type="duplicateValues" dxfId="772" priority="1998"/>
  </conditionalFormatting>
  <conditionalFormatting sqref="DZ1310:DZ1311">
    <cfRule type="duplicateValues" dxfId="771" priority="886"/>
    <cfRule type="duplicateValues" dxfId="770" priority="887"/>
    <cfRule type="duplicateValues" dxfId="769" priority="888"/>
    <cfRule type="duplicateValues" dxfId="768" priority="889"/>
    <cfRule type="duplicateValues" dxfId="767" priority="890"/>
    <cfRule type="duplicateValues" dxfId="766" priority="891"/>
    <cfRule type="duplicateValues" dxfId="765" priority="885"/>
    <cfRule type="duplicateValues" dxfId="764" priority="884"/>
  </conditionalFormatting>
  <conditionalFormatting sqref="DZ1311">
    <cfRule type="duplicateValues" dxfId="763" priority="2011"/>
    <cfRule type="duplicateValues" dxfId="762" priority="2010"/>
    <cfRule type="duplicateValues" dxfId="761" priority="2008"/>
    <cfRule type="duplicateValues" dxfId="760" priority="2007"/>
    <cfRule type="duplicateValues" dxfId="759" priority="2005"/>
    <cfRule type="duplicateValues" dxfId="758" priority="2004"/>
    <cfRule type="duplicateValues" dxfId="757" priority="2009"/>
    <cfRule type="duplicateValues" dxfId="756" priority="2006"/>
  </conditionalFormatting>
  <conditionalFormatting sqref="DZ1312:DZ1313">
    <cfRule type="duplicateValues" dxfId="755" priority="2027"/>
    <cfRule type="duplicateValues" dxfId="754" priority="2026"/>
    <cfRule type="duplicateValues" dxfId="753" priority="2025"/>
    <cfRule type="duplicateValues" dxfId="752" priority="2024"/>
    <cfRule type="duplicateValues" dxfId="751" priority="2023"/>
    <cfRule type="duplicateValues" dxfId="750" priority="2022"/>
    <cfRule type="duplicateValues" dxfId="749" priority="2021"/>
    <cfRule type="duplicateValues" dxfId="748" priority="902"/>
    <cfRule type="duplicateValues" dxfId="747" priority="2020"/>
    <cfRule type="duplicateValues" dxfId="746" priority="907"/>
    <cfRule type="duplicateValues" dxfId="745" priority="906"/>
    <cfRule type="duplicateValues" dxfId="744" priority="905"/>
    <cfRule type="duplicateValues" dxfId="743" priority="904"/>
    <cfRule type="duplicateValues" dxfId="742" priority="903"/>
    <cfRule type="duplicateValues" dxfId="741" priority="900"/>
    <cfRule type="duplicateValues" dxfId="740" priority="901"/>
  </conditionalFormatting>
  <conditionalFormatting sqref="DZ1314">
    <cfRule type="duplicateValues" dxfId="739" priority="908"/>
    <cfRule type="duplicateValues" dxfId="738" priority="911"/>
    <cfRule type="duplicateValues" dxfId="737" priority="913"/>
    <cfRule type="duplicateValues" dxfId="736" priority="910"/>
    <cfRule type="duplicateValues" dxfId="735" priority="914"/>
    <cfRule type="duplicateValues" dxfId="734" priority="915"/>
    <cfRule type="duplicateValues" dxfId="733" priority="909"/>
    <cfRule type="duplicateValues" dxfId="732" priority="912"/>
  </conditionalFormatting>
  <conditionalFormatting sqref="DZ1314:DZ1315">
    <cfRule type="duplicateValues" dxfId="731" priority="2038"/>
    <cfRule type="duplicateValues" dxfId="730" priority="2036"/>
    <cfRule type="duplicateValues" dxfId="729" priority="2037"/>
    <cfRule type="duplicateValues" dxfId="728" priority="2039"/>
    <cfRule type="duplicateValues" dxfId="727" priority="2040"/>
    <cfRule type="duplicateValues" dxfId="726" priority="2041"/>
    <cfRule type="duplicateValues" dxfId="725" priority="2042"/>
    <cfRule type="duplicateValues" dxfId="724" priority="2043"/>
  </conditionalFormatting>
  <conditionalFormatting sqref="DZ1315:DZ1316">
    <cfRule type="duplicateValues" dxfId="723" priority="930"/>
    <cfRule type="duplicateValues" dxfId="722" priority="924"/>
    <cfRule type="duplicateValues" dxfId="721" priority="925"/>
    <cfRule type="duplicateValues" dxfId="720" priority="926"/>
    <cfRule type="duplicateValues" dxfId="719" priority="927"/>
    <cfRule type="duplicateValues" dxfId="718" priority="928"/>
    <cfRule type="duplicateValues" dxfId="717" priority="929"/>
    <cfRule type="duplicateValues" dxfId="716" priority="931"/>
  </conditionalFormatting>
  <conditionalFormatting sqref="DZ1316">
    <cfRule type="duplicateValues" dxfId="715" priority="2051"/>
    <cfRule type="duplicateValues" dxfId="714" priority="2050"/>
    <cfRule type="duplicateValues" dxfId="713" priority="2049"/>
    <cfRule type="duplicateValues" dxfId="712" priority="2044"/>
    <cfRule type="duplicateValues" dxfId="711" priority="2045"/>
    <cfRule type="duplicateValues" dxfId="710" priority="2046"/>
    <cfRule type="duplicateValues" dxfId="709" priority="2047"/>
    <cfRule type="duplicateValues" dxfId="708" priority="2048"/>
  </conditionalFormatting>
  <conditionalFormatting sqref="DZ1317:DZ1318">
    <cfRule type="duplicateValues" dxfId="707" priority="2066"/>
    <cfRule type="duplicateValues" dxfId="706" priority="2065"/>
    <cfRule type="duplicateValues" dxfId="705" priority="2064"/>
    <cfRule type="duplicateValues" dxfId="704" priority="2062"/>
    <cfRule type="duplicateValues" dxfId="703" priority="2061"/>
    <cfRule type="duplicateValues" dxfId="702" priority="2060"/>
    <cfRule type="duplicateValues" dxfId="701" priority="943"/>
    <cfRule type="duplicateValues" dxfId="700" priority="944"/>
    <cfRule type="duplicateValues" dxfId="699" priority="942"/>
    <cfRule type="duplicateValues" dxfId="698" priority="941"/>
    <cfRule type="duplicateValues" dxfId="697" priority="940"/>
    <cfRule type="duplicateValues" dxfId="696" priority="939"/>
    <cfRule type="duplicateValues" dxfId="695" priority="938"/>
    <cfRule type="duplicateValues" dxfId="694" priority="937"/>
    <cfRule type="duplicateValues" dxfId="693" priority="2063"/>
    <cfRule type="duplicateValues" dxfId="692" priority="2067"/>
  </conditionalFormatting>
  <conditionalFormatting sqref="DZ1319">
    <cfRule type="duplicateValues" dxfId="691" priority="951"/>
    <cfRule type="duplicateValues" dxfId="690" priority="948"/>
    <cfRule type="duplicateValues" dxfId="689" priority="955"/>
    <cfRule type="duplicateValues" dxfId="688" priority="949"/>
    <cfRule type="duplicateValues" dxfId="687" priority="950"/>
    <cfRule type="duplicateValues" dxfId="686" priority="954"/>
    <cfRule type="duplicateValues" dxfId="685" priority="952"/>
    <cfRule type="duplicateValues" dxfId="684" priority="953"/>
  </conditionalFormatting>
  <conditionalFormatting sqref="DZ1319:DZ1320">
    <cfRule type="duplicateValues" dxfId="683" priority="2076"/>
    <cfRule type="duplicateValues" dxfId="682" priority="2075"/>
    <cfRule type="duplicateValues" dxfId="681" priority="2074"/>
    <cfRule type="duplicateValues" dxfId="680" priority="2073"/>
    <cfRule type="duplicateValues" dxfId="679" priority="2079"/>
    <cfRule type="duplicateValues" dxfId="678" priority="2078"/>
    <cfRule type="duplicateValues" dxfId="677" priority="2080"/>
    <cfRule type="duplicateValues" dxfId="676" priority="2077"/>
  </conditionalFormatting>
  <conditionalFormatting sqref="DZ1320:DZ1321">
    <cfRule type="duplicateValues" dxfId="675" priority="970"/>
    <cfRule type="duplicateValues" dxfId="674" priority="971"/>
    <cfRule type="duplicateValues" dxfId="673" priority="968"/>
    <cfRule type="duplicateValues" dxfId="672" priority="967"/>
    <cfRule type="duplicateValues" dxfId="671" priority="969"/>
    <cfRule type="duplicateValues" dxfId="670" priority="965"/>
    <cfRule type="duplicateValues" dxfId="669" priority="966"/>
    <cfRule type="duplicateValues" dxfId="668" priority="964"/>
  </conditionalFormatting>
  <conditionalFormatting sqref="DZ1321">
    <cfRule type="duplicateValues" dxfId="667" priority="1876"/>
    <cfRule type="duplicateValues" dxfId="666" priority="1877"/>
    <cfRule type="duplicateValues" dxfId="665" priority="1878"/>
    <cfRule type="duplicateValues" dxfId="664" priority="1879"/>
    <cfRule type="duplicateValues" dxfId="663" priority="1880"/>
    <cfRule type="duplicateValues" dxfId="662" priority="1881"/>
    <cfRule type="duplicateValues" dxfId="661" priority="1882"/>
    <cfRule type="duplicateValues" dxfId="660" priority="1883"/>
  </conditionalFormatting>
  <conditionalFormatting sqref="DZ1322">
    <cfRule type="duplicateValues" dxfId="659" priority="974"/>
    <cfRule type="duplicateValues" dxfId="658" priority="973"/>
    <cfRule type="duplicateValues" dxfId="657" priority="972"/>
    <cfRule type="duplicateValues" dxfId="656" priority="1894"/>
    <cfRule type="duplicateValues" dxfId="655" priority="1893"/>
    <cfRule type="duplicateValues" dxfId="654" priority="1892"/>
    <cfRule type="duplicateValues" dxfId="653" priority="1899"/>
    <cfRule type="duplicateValues" dxfId="652" priority="1898"/>
    <cfRule type="duplicateValues" dxfId="651" priority="1897"/>
    <cfRule type="duplicateValues" dxfId="650" priority="979"/>
    <cfRule type="duplicateValues" dxfId="649" priority="1896"/>
    <cfRule type="duplicateValues" dxfId="648" priority="1895"/>
    <cfRule type="duplicateValues" dxfId="647" priority="978"/>
    <cfRule type="duplicateValues" dxfId="646" priority="977"/>
    <cfRule type="duplicateValues" dxfId="645" priority="976"/>
    <cfRule type="duplicateValues" dxfId="644" priority="975"/>
  </conditionalFormatting>
  <conditionalFormatting sqref="DZ1323:DZ1324">
    <cfRule type="duplicateValues" dxfId="643" priority="856"/>
  </conditionalFormatting>
  <conditionalFormatting sqref="DZ1325:DZ1328 DZ1330:DZ1331">
    <cfRule type="duplicateValues" dxfId="642" priority="853"/>
  </conditionalFormatting>
  <conditionalFormatting sqref="DZ1325:DZ1328 DZ1330:DZ1336">
    <cfRule type="duplicateValues" dxfId="641" priority="854"/>
  </conditionalFormatting>
  <conditionalFormatting sqref="DZ1329">
    <cfRule type="duplicateValues" dxfId="640" priority="794"/>
    <cfRule type="duplicateValues" dxfId="639" priority="796"/>
    <cfRule type="duplicateValues" dxfId="638" priority="795"/>
  </conditionalFormatting>
  <conditionalFormatting sqref="DZ1332:DZ1336">
    <cfRule type="duplicateValues" dxfId="637" priority="852"/>
  </conditionalFormatting>
  <conditionalFormatting sqref="DZ1337:DZ1340">
    <cfRule type="duplicateValues" dxfId="636" priority="851"/>
  </conditionalFormatting>
  <conditionalFormatting sqref="DZ1341">
    <cfRule type="duplicateValues" dxfId="635" priority="850"/>
  </conditionalFormatting>
  <conditionalFormatting sqref="DZ1342">
    <cfRule type="duplicateValues" dxfId="634" priority="849"/>
  </conditionalFormatting>
  <conditionalFormatting sqref="DZ1343">
    <cfRule type="duplicateValues" dxfId="633" priority="826"/>
    <cfRule type="duplicateValues" dxfId="632" priority="824"/>
    <cfRule type="duplicateValues" dxfId="631" priority="823"/>
    <cfRule type="duplicateValues" dxfId="630" priority="822"/>
    <cfRule type="duplicateValues" dxfId="629" priority="821"/>
    <cfRule type="duplicateValues" dxfId="628" priority="820"/>
    <cfRule type="duplicateValues" dxfId="627" priority="825"/>
  </conditionalFormatting>
  <conditionalFormatting sqref="DZ1344">
    <cfRule type="duplicateValues" dxfId="626" priority="828"/>
    <cfRule type="duplicateValues" dxfId="625" priority="827"/>
  </conditionalFormatting>
  <conditionalFormatting sqref="DZ1345:DZ1347">
    <cfRule type="duplicateValues" dxfId="624" priority="816"/>
  </conditionalFormatting>
  <conditionalFormatting sqref="DZ1348:DZ1349">
    <cfRule type="duplicateValues" dxfId="623" priority="783"/>
  </conditionalFormatting>
  <conditionalFormatting sqref="DZ1350">
    <cfRule type="duplicateValues" dxfId="622" priority="144319"/>
    <cfRule type="duplicateValues" dxfId="621" priority="144318"/>
    <cfRule type="duplicateValues" dxfId="620" priority="144325"/>
    <cfRule type="duplicateValues" dxfId="619" priority="144324"/>
    <cfRule type="duplicateValues" dxfId="618" priority="144323"/>
    <cfRule type="duplicateValues" dxfId="617" priority="144322"/>
    <cfRule type="duplicateValues" dxfId="616" priority="144321"/>
    <cfRule type="duplicateValues" dxfId="615" priority="144320"/>
  </conditionalFormatting>
  <conditionalFormatting sqref="DZ1350:DZ1351">
    <cfRule type="duplicateValues" dxfId="614" priority="1344"/>
    <cfRule type="duplicateValues" dxfId="613" priority="1343"/>
    <cfRule type="duplicateValues" dxfId="612" priority="1342"/>
    <cfRule type="duplicateValues" dxfId="611" priority="1341"/>
    <cfRule type="duplicateValues" dxfId="610" priority="1340"/>
    <cfRule type="duplicateValues" dxfId="609" priority="1347"/>
    <cfRule type="duplicateValues" dxfId="608" priority="1346"/>
    <cfRule type="duplicateValues" dxfId="607" priority="1345"/>
  </conditionalFormatting>
  <conditionalFormatting sqref="DZ1351">
    <cfRule type="duplicateValues" dxfId="606" priority="1739"/>
    <cfRule type="duplicateValues" dxfId="605" priority="1732"/>
    <cfRule type="duplicateValues" dxfId="604" priority="1733"/>
    <cfRule type="duplicateValues" dxfId="603" priority="1734"/>
    <cfRule type="duplicateValues" dxfId="602" priority="1735"/>
    <cfRule type="duplicateValues" dxfId="601" priority="1736"/>
    <cfRule type="duplicateValues" dxfId="600" priority="1737"/>
    <cfRule type="duplicateValues" dxfId="599" priority="1738"/>
  </conditionalFormatting>
  <conditionalFormatting sqref="DZ1352:DZ1353">
    <cfRule type="duplicateValues" dxfId="598" priority="1355"/>
    <cfRule type="duplicateValues" dxfId="597" priority="1356"/>
    <cfRule type="duplicateValues" dxfId="596" priority="1357"/>
    <cfRule type="duplicateValues" dxfId="595" priority="1359"/>
    <cfRule type="duplicateValues" dxfId="594" priority="1360"/>
    <cfRule type="duplicateValues" dxfId="593" priority="1358"/>
    <cfRule type="duplicateValues" dxfId="592" priority="1755"/>
    <cfRule type="duplicateValues" dxfId="591" priority="1754"/>
    <cfRule type="duplicateValues" dxfId="590" priority="1753"/>
    <cfRule type="duplicateValues" dxfId="589" priority="1752"/>
    <cfRule type="duplicateValues" dxfId="588" priority="1751"/>
    <cfRule type="duplicateValues" dxfId="587" priority="1750"/>
    <cfRule type="duplicateValues" dxfId="586" priority="1749"/>
    <cfRule type="duplicateValues" dxfId="585" priority="1748"/>
    <cfRule type="duplicateValues" dxfId="584" priority="1353"/>
    <cfRule type="duplicateValues" dxfId="583" priority="1354"/>
  </conditionalFormatting>
  <conditionalFormatting sqref="DZ1354">
    <cfRule type="duplicateValues" dxfId="582" priority="1163"/>
    <cfRule type="duplicateValues" dxfId="581" priority="1162"/>
    <cfRule type="duplicateValues" dxfId="580" priority="1158"/>
    <cfRule type="duplicateValues" dxfId="579" priority="1157"/>
    <cfRule type="duplicateValues" dxfId="578" priority="1159"/>
    <cfRule type="duplicateValues" dxfId="577" priority="1161"/>
    <cfRule type="duplicateValues" dxfId="576" priority="1156"/>
    <cfRule type="duplicateValues" dxfId="575" priority="1160"/>
  </conditionalFormatting>
  <conditionalFormatting sqref="DZ1354:DZ1355">
    <cfRule type="duplicateValues" dxfId="574" priority="1763"/>
    <cfRule type="duplicateValues" dxfId="573" priority="1764"/>
    <cfRule type="duplicateValues" dxfId="572" priority="1765"/>
    <cfRule type="duplicateValues" dxfId="571" priority="1766"/>
    <cfRule type="duplicateValues" dxfId="570" priority="1767"/>
    <cfRule type="duplicateValues" dxfId="569" priority="1768"/>
    <cfRule type="duplicateValues" dxfId="568" priority="1762"/>
    <cfRule type="duplicateValues" dxfId="567" priority="1761"/>
  </conditionalFormatting>
  <conditionalFormatting sqref="DZ1355:DZ1356">
    <cfRule type="duplicateValues" dxfId="566" priority="1178"/>
    <cfRule type="duplicateValues" dxfId="565" priority="1172"/>
    <cfRule type="duplicateValues" dxfId="564" priority="1173"/>
    <cfRule type="duplicateValues" dxfId="563" priority="1174"/>
    <cfRule type="duplicateValues" dxfId="562" priority="1175"/>
    <cfRule type="duplicateValues" dxfId="561" priority="1176"/>
    <cfRule type="duplicateValues" dxfId="560" priority="1177"/>
    <cfRule type="duplicateValues" dxfId="559" priority="1179"/>
  </conditionalFormatting>
  <conditionalFormatting sqref="DZ1356">
    <cfRule type="duplicateValues" dxfId="558" priority="2084"/>
    <cfRule type="duplicateValues" dxfId="557" priority="2085"/>
    <cfRule type="duplicateValues" dxfId="556" priority="2086"/>
    <cfRule type="duplicateValues" dxfId="555" priority="2088"/>
    <cfRule type="duplicateValues" dxfId="554" priority="2087"/>
    <cfRule type="duplicateValues" dxfId="553" priority="2082"/>
    <cfRule type="duplicateValues" dxfId="552" priority="2081"/>
    <cfRule type="duplicateValues" dxfId="551" priority="2083"/>
  </conditionalFormatting>
  <conditionalFormatting sqref="DZ1357">
    <cfRule type="duplicateValues" dxfId="550" priority="2092"/>
    <cfRule type="duplicateValues" dxfId="549" priority="2093"/>
    <cfRule type="duplicateValues" dxfId="548" priority="2094"/>
    <cfRule type="duplicateValues" dxfId="547" priority="2095"/>
    <cfRule type="duplicateValues" dxfId="546" priority="2096"/>
    <cfRule type="duplicateValues" dxfId="545" priority="2097"/>
    <cfRule type="duplicateValues" dxfId="544" priority="2098"/>
    <cfRule type="duplicateValues" dxfId="543" priority="2099"/>
    <cfRule type="duplicateValues" dxfId="542" priority="1183"/>
    <cfRule type="duplicateValues" dxfId="541" priority="1182"/>
    <cfRule type="duplicateValues" dxfId="540" priority="1181"/>
    <cfRule type="duplicateValues" dxfId="539" priority="1185"/>
    <cfRule type="duplicateValues" dxfId="538" priority="1184"/>
    <cfRule type="duplicateValues" dxfId="537" priority="1186"/>
    <cfRule type="duplicateValues" dxfId="536" priority="1187"/>
    <cfRule type="duplicateValues" dxfId="535" priority="1180"/>
  </conditionalFormatting>
  <conditionalFormatting sqref="DZ1358:DZ1359">
    <cfRule type="duplicateValues" dxfId="534" priority="2108"/>
    <cfRule type="duplicateValues" dxfId="533" priority="2109"/>
    <cfRule type="duplicateValues" dxfId="532" priority="2110"/>
    <cfRule type="duplicateValues" dxfId="531" priority="2111"/>
    <cfRule type="duplicateValues" dxfId="530" priority="1201"/>
    <cfRule type="duplicateValues" dxfId="529" priority="1202"/>
    <cfRule type="duplicateValues" dxfId="528" priority="1203"/>
    <cfRule type="duplicateValues" dxfId="527" priority="1196"/>
    <cfRule type="duplicateValues" dxfId="526" priority="1197"/>
    <cfRule type="duplicateValues" dxfId="525" priority="2115"/>
    <cfRule type="duplicateValues" dxfId="524" priority="2114"/>
    <cfRule type="duplicateValues" dxfId="523" priority="2113"/>
    <cfRule type="duplicateValues" dxfId="522" priority="2112"/>
    <cfRule type="duplicateValues" dxfId="521" priority="1198"/>
    <cfRule type="duplicateValues" dxfId="520" priority="1199"/>
    <cfRule type="duplicateValues" dxfId="519" priority="1200"/>
  </conditionalFormatting>
  <conditionalFormatting sqref="DZ1360">
    <cfRule type="duplicateValues" dxfId="518" priority="2118"/>
    <cfRule type="duplicateValues" dxfId="517" priority="2119"/>
    <cfRule type="duplicateValues" dxfId="516" priority="2121"/>
    <cfRule type="duplicateValues" dxfId="515" priority="2116"/>
    <cfRule type="duplicateValues" dxfId="514" priority="2123"/>
    <cfRule type="duplicateValues" dxfId="513" priority="2120"/>
    <cfRule type="duplicateValues" dxfId="512" priority="2122"/>
    <cfRule type="duplicateValues" dxfId="511" priority="2117"/>
  </conditionalFormatting>
  <conditionalFormatting sqref="DZ1360:DZ1361">
    <cfRule type="duplicateValues" dxfId="510" priority="1212"/>
    <cfRule type="duplicateValues" dxfId="509" priority="1213"/>
    <cfRule type="duplicateValues" dxfId="508" priority="1214"/>
    <cfRule type="duplicateValues" dxfId="507" priority="1215"/>
    <cfRule type="duplicateValues" dxfId="506" priority="1216"/>
    <cfRule type="duplicateValues" dxfId="505" priority="1217"/>
    <cfRule type="duplicateValues" dxfId="504" priority="1218"/>
    <cfRule type="duplicateValues" dxfId="503" priority="1219"/>
  </conditionalFormatting>
  <conditionalFormatting sqref="DZ1361:DZ1362">
    <cfRule type="duplicateValues" dxfId="502" priority="2136"/>
    <cfRule type="duplicateValues" dxfId="501" priority="2139"/>
    <cfRule type="duplicateValues" dxfId="500" priority="2132"/>
    <cfRule type="duplicateValues" dxfId="499" priority="2133"/>
    <cfRule type="duplicateValues" dxfId="498" priority="2134"/>
    <cfRule type="duplicateValues" dxfId="497" priority="2135"/>
    <cfRule type="duplicateValues" dxfId="496" priority="2137"/>
    <cfRule type="duplicateValues" dxfId="495" priority="2138"/>
  </conditionalFormatting>
  <conditionalFormatting sqref="DZ1362">
    <cfRule type="duplicateValues" dxfId="494" priority="1227"/>
    <cfRule type="duplicateValues" dxfId="493" priority="1226"/>
    <cfRule type="duplicateValues" dxfId="492" priority="1225"/>
    <cfRule type="duplicateValues" dxfId="491" priority="1224"/>
    <cfRule type="duplicateValues" dxfId="490" priority="1223"/>
    <cfRule type="duplicateValues" dxfId="489" priority="1220"/>
    <cfRule type="duplicateValues" dxfId="488" priority="1222"/>
    <cfRule type="duplicateValues" dxfId="487" priority="1221"/>
  </conditionalFormatting>
  <conditionalFormatting sqref="DZ1363:DZ1364">
    <cfRule type="duplicateValues" dxfId="486" priority="2151"/>
    <cfRule type="duplicateValues" dxfId="485" priority="2152"/>
    <cfRule type="duplicateValues" dxfId="484" priority="2154"/>
    <cfRule type="duplicateValues" dxfId="483" priority="2148"/>
    <cfRule type="duplicateValues" dxfId="482" priority="2149"/>
    <cfRule type="duplicateValues" dxfId="481" priority="2153"/>
    <cfRule type="duplicateValues" dxfId="480" priority="1243"/>
    <cfRule type="duplicateValues" dxfId="479" priority="1237"/>
    <cfRule type="duplicateValues" dxfId="478" priority="1242"/>
    <cfRule type="duplicateValues" dxfId="477" priority="1241"/>
    <cfRule type="duplicateValues" dxfId="476" priority="1240"/>
    <cfRule type="duplicateValues" dxfId="475" priority="1239"/>
    <cfRule type="duplicateValues" dxfId="474" priority="1238"/>
    <cfRule type="duplicateValues" dxfId="473" priority="1236"/>
    <cfRule type="duplicateValues" dxfId="472" priority="2150"/>
    <cfRule type="duplicateValues" dxfId="471" priority="2155"/>
  </conditionalFormatting>
  <conditionalFormatting sqref="DZ1365">
    <cfRule type="duplicateValues" dxfId="470" priority="2159"/>
    <cfRule type="duplicateValues" dxfId="469" priority="2157"/>
    <cfRule type="duplicateValues" dxfId="468" priority="2163"/>
    <cfRule type="duplicateValues" dxfId="467" priority="2161"/>
    <cfRule type="duplicateValues" dxfId="466" priority="2158"/>
    <cfRule type="duplicateValues" dxfId="465" priority="2162"/>
    <cfRule type="duplicateValues" dxfId="464" priority="2160"/>
    <cfRule type="duplicateValues" dxfId="463" priority="2156"/>
  </conditionalFormatting>
  <conditionalFormatting sqref="DZ1365:DZ1366">
    <cfRule type="duplicateValues" dxfId="462" priority="1249"/>
    <cfRule type="duplicateValues" dxfId="461" priority="1250"/>
    <cfRule type="duplicateValues" dxfId="460" priority="1251"/>
    <cfRule type="duplicateValues" dxfId="459" priority="1252"/>
    <cfRule type="duplicateValues" dxfId="458" priority="1253"/>
    <cfRule type="duplicateValues" dxfId="457" priority="1254"/>
    <cfRule type="duplicateValues" dxfId="456" priority="1256"/>
    <cfRule type="duplicateValues" dxfId="455" priority="1255"/>
  </conditionalFormatting>
  <conditionalFormatting sqref="DZ1366:DZ1367">
    <cfRule type="duplicateValues" dxfId="454" priority="2176"/>
    <cfRule type="duplicateValues" dxfId="453" priority="2177"/>
    <cfRule type="duplicateValues" dxfId="452" priority="2172"/>
    <cfRule type="duplicateValues" dxfId="451" priority="2174"/>
    <cfRule type="duplicateValues" dxfId="450" priority="2173"/>
    <cfRule type="duplicateValues" dxfId="449" priority="2179"/>
    <cfRule type="duplicateValues" dxfId="448" priority="2178"/>
    <cfRule type="duplicateValues" dxfId="447" priority="2175"/>
  </conditionalFormatting>
  <conditionalFormatting sqref="DZ1367">
    <cfRule type="duplicateValues" dxfId="446" priority="1057"/>
    <cfRule type="duplicateValues" dxfId="445" priority="1052"/>
    <cfRule type="duplicateValues" dxfId="444" priority="1053"/>
    <cfRule type="duplicateValues" dxfId="443" priority="1054"/>
    <cfRule type="duplicateValues" dxfId="442" priority="1055"/>
    <cfRule type="duplicateValues" dxfId="441" priority="1058"/>
    <cfRule type="duplicateValues" dxfId="440" priority="1056"/>
    <cfRule type="duplicateValues" dxfId="439" priority="1059"/>
  </conditionalFormatting>
  <conditionalFormatting sqref="DZ1368:DZ1369">
    <cfRule type="duplicateValues" dxfId="438" priority="1068"/>
    <cfRule type="duplicateValues" dxfId="437" priority="1069"/>
    <cfRule type="duplicateValues" dxfId="436" priority="1070"/>
    <cfRule type="duplicateValues" dxfId="435" priority="1071"/>
    <cfRule type="duplicateValues" dxfId="434" priority="1072"/>
    <cfRule type="duplicateValues" dxfId="433" priority="1073"/>
    <cfRule type="duplicateValues" dxfId="432" priority="1074"/>
    <cfRule type="duplicateValues" dxfId="431" priority="1075"/>
    <cfRule type="duplicateValues" dxfId="430" priority="2190"/>
    <cfRule type="duplicateValues" dxfId="429" priority="2192"/>
    <cfRule type="duplicateValues" dxfId="428" priority="2191"/>
    <cfRule type="duplicateValues" dxfId="427" priority="2189"/>
    <cfRule type="duplicateValues" dxfId="426" priority="2188"/>
    <cfRule type="duplicateValues" dxfId="425" priority="2187"/>
    <cfRule type="duplicateValues" dxfId="424" priority="2186"/>
    <cfRule type="duplicateValues" dxfId="423" priority="2185"/>
  </conditionalFormatting>
  <conditionalFormatting sqref="DZ1370">
    <cfRule type="duplicateValues" dxfId="422" priority="2199"/>
    <cfRule type="duplicateValues" dxfId="421" priority="2196"/>
    <cfRule type="duplicateValues" dxfId="420" priority="1080"/>
    <cfRule type="duplicateValues" dxfId="419" priority="2200"/>
    <cfRule type="duplicateValues" dxfId="418" priority="1081"/>
    <cfRule type="duplicateValues" dxfId="417" priority="2201"/>
    <cfRule type="duplicateValues" dxfId="416" priority="1082"/>
    <cfRule type="duplicateValues" dxfId="415" priority="1078"/>
    <cfRule type="duplicateValues" dxfId="414" priority="1079"/>
    <cfRule type="duplicateValues" dxfId="413" priority="2197"/>
    <cfRule type="duplicateValues" dxfId="412" priority="2198"/>
    <cfRule type="duplicateValues" dxfId="411" priority="1077"/>
    <cfRule type="duplicateValues" dxfId="410" priority="2203"/>
    <cfRule type="duplicateValues" dxfId="409" priority="1083"/>
    <cfRule type="duplicateValues" dxfId="408" priority="1076"/>
    <cfRule type="duplicateValues" dxfId="407" priority="2202"/>
  </conditionalFormatting>
  <conditionalFormatting sqref="DZ1371:DZ1372">
    <cfRule type="duplicateValues" dxfId="406" priority="1097"/>
    <cfRule type="duplicateValues" dxfId="405" priority="1098"/>
    <cfRule type="duplicateValues" dxfId="404" priority="2219"/>
    <cfRule type="duplicateValues" dxfId="403" priority="1092"/>
    <cfRule type="duplicateValues" dxfId="402" priority="1095"/>
    <cfRule type="duplicateValues" dxfId="401" priority="2213"/>
    <cfRule type="duplicateValues" dxfId="400" priority="2217"/>
    <cfRule type="duplicateValues" dxfId="399" priority="2212"/>
    <cfRule type="duplicateValues" dxfId="398" priority="2215"/>
    <cfRule type="duplicateValues" dxfId="397" priority="1099"/>
    <cfRule type="duplicateValues" dxfId="396" priority="2214"/>
    <cfRule type="duplicateValues" dxfId="395" priority="2218"/>
    <cfRule type="duplicateValues" dxfId="394" priority="1096"/>
    <cfRule type="duplicateValues" dxfId="393" priority="2216"/>
    <cfRule type="duplicateValues" dxfId="392" priority="1093"/>
    <cfRule type="duplicateValues" dxfId="391" priority="1094"/>
  </conditionalFormatting>
  <conditionalFormatting sqref="DZ1373">
    <cfRule type="duplicateValues" dxfId="390" priority="2222"/>
    <cfRule type="duplicateValues" dxfId="389" priority="2221"/>
    <cfRule type="duplicateValues" dxfId="388" priority="2220"/>
    <cfRule type="duplicateValues" dxfId="387" priority="2226"/>
    <cfRule type="duplicateValues" dxfId="386" priority="2225"/>
    <cfRule type="duplicateValues" dxfId="385" priority="2224"/>
    <cfRule type="duplicateValues" dxfId="384" priority="2223"/>
    <cfRule type="duplicateValues" dxfId="383" priority="2227"/>
  </conditionalFormatting>
  <conditionalFormatting sqref="DZ1373:DZ1374">
    <cfRule type="duplicateValues" dxfId="382" priority="1112"/>
    <cfRule type="duplicateValues" dxfId="381" priority="1115"/>
    <cfRule type="duplicateValues" dxfId="380" priority="1114"/>
    <cfRule type="duplicateValues" dxfId="379" priority="1113"/>
    <cfRule type="duplicateValues" dxfId="378" priority="1111"/>
    <cfRule type="duplicateValues" dxfId="377" priority="1110"/>
    <cfRule type="duplicateValues" dxfId="376" priority="1109"/>
    <cfRule type="duplicateValues" dxfId="375" priority="1108"/>
  </conditionalFormatting>
  <conditionalFormatting sqref="DZ1374:DZ1375">
    <cfRule type="duplicateValues" dxfId="374" priority="2240"/>
    <cfRule type="duplicateValues" dxfId="373" priority="2242"/>
    <cfRule type="duplicateValues" dxfId="372" priority="2236"/>
    <cfRule type="duplicateValues" dxfId="371" priority="2237"/>
    <cfRule type="duplicateValues" dxfId="370" priority="2238"/>
    <cfRule type="duplicateValues" dxfId="369" priority="2239"/>
    <cfRule type="duplicateValues" dxfId="368" priority="2241"/>
    <cfRule type="duplicateValues" dxfId="367" priority="2243"/>
  </conditionalFormatting>
  <conditionalFormatting sqref="DZ1375">
    <cfRule type="duplicateValues" dxfId="366" priority="1120"/>
    <cfRule type="duplicateValues" dxfId="365" priority="1121"/>
    <cfRule type="duplicateValues" dxfId="364" priority="1122"/>
    <cfRule type="duplicateValues" dxfId="363" priority="1123"/>
    <cfRule type="duplicateValues" dxfId="362" priority="1119"/>
    <cfRule type="duplicateValues" dxfId="361" priority="1118"/>
    <cfRule type="duplicateValues" dxfId="360" priority="1117"/>
    <cfRule type="duplicateValues" dxfId="359" priority="1116"/>
  </conditionalFormatting>
  <conditionalFormatting sqref="DZ1376:DZ1377">
    <cfRule type="duplicateValues" dxfId="358" priority="2259"/>
    <cfRule type="duplicateValues" dxfId="357" priority="1139"/>
    <cfRule type="duplicateValues" dxfId="356" priority="2255"/>
    <cfRule type="duplicateValues" dxfId="355" priority="2258"/>
    <cfRule type="duplicateValues" dxfId="354" priority="2253"/>
    <cfRule type="duplicateValues" dxfId="353" priority="2257"/>
    <cfRule type="duplicateValues" dxfId="352" priority="2256"/>
    <cfRule type="duplicateValues" dxfId="351" priority="1137"/>
    <cfRule type="duplicateValues" dxfId="350" priority="1132"/>
    <cfRule type="duplicateValues" dxfId="349" priority="1133"/>
    <cfRule type="duplicateValues" dxfId="348" priority="1134"/>
    <cfRule type="duplicateValues" dxfId="347" priority="1135"/>
    <cfRule type="duplicateValues" dxfId="346" priority="1136"/>
    <cfRule type="duplicateValues" dxfId="345" priority="1138"/>
    <cfRule type="duplicateValues" dxfId="344" priority="2252"/>
    <cfRule type="duplicateValues" dxfId="343" priority="2254"/>
  </conditionalFormatting>
  <conditionalFormatting sqref="DZ1378">
    <cfRule type="duplicateValues" dxfId="342" priority="2262"/>
    <cfRule type="duplicateValues" dxfId="341" priority="2267"/>
    <cfRule type="duplicateValues" dxfId="340" priority="2266"/>
    <cfRule type="duplicateValues" dxfId="339" priority="2260"/>
    <cfRule type="duplicateValues" dxfId="338" priority="2261"/>
    <cfRule type="duplicateValues" dxfId="337" priority="2264"/>
    <cfRule type="duplicateValues" dxfId="336" priority="2265"/>
    <cfRule type="duplicateValues" dxfId="335" priority="2263"/>
  </conditionalFormatting>
  <conditionalFormatting sqref="DZ1378:DZ1379">
    <cfRule type="duplicateValues" dxfId="334" priority="1152"/>
    <cfRule type="duplicateValues" dxfId="333" priority="1145"/>
    <cfRule type="duplicateValues" dxfId="332" priority="1146"/>
    <cfRule type="duplicateValues" dxfId="331" priority="1147"/>
    <cfRule type="duplicateValues" dxfId="330" priority="1148"/>
    <cfRule type="duplicateValues" dxfId="329" priority="1149"/>
    <cfRule type="duplicateValues" dxfId="328" priority="1150"/>
    <cfRule type="duplicateValues" dxfId="327" priority="1151"/>
  </conditionalFormatting>
  <conditionalFormatting sqref="DZ1379:DZ1380">
    <cfRule type="duplicateValues" dxfId="326" priority="2276"/>
    <cfRule type="duplicateValues" dxfId="325" priority="2280"/>
    <cfRule type="duplicateValues" dxfId="324" priority="2279"/>
    <cfRule type="duplicateValues" dxfId="323" priority="2278"/>
    <cfRule type="duplicateValues" dxfId="322" priority="2281"/>
    <cfRule type="duplicateValues" dxfId="321" priority="2282"/>
    <cfRule type="duplicateValues" dxfId="320" priority="2277"/>
    <cfRule type="duplicateValues" dxfId="319" priority="2283"/>
  </conditionalFormatting>
  <conditionalFormatting sqref="DZ1380">
    <cfRule type="duplicateValues" dxfId="318" priority="1472"/>
    <cfRule type="duplicateValues" dxfId="317" priority="1471"/>
    <cfRule type="duplicateValues" dxfId="316" priority="1470"/>
    <cfRule type="duplicateValues" dxfId="315" priority="1469"/>
    <cfRule type="duplicateValues" dxfId="314" priority="1468"/>
    <cfRule type="duplicateValues" dxfId="313" priority="1467"/>
    <cfRule type="duplicateValues" dxfId="312" priority="1466"/>
    <cfRule type="duplicateValues" dxfId="311" priority="1465"/>
  </conditionalFormatting>
  <conditionalFormatting sqref="DZ1381:DZ1382">
    <cfRule type="duplicateValues" dxfId="310" priority="2290"/>
    <cfRule type="duplicateValues" dxfId="309" priority="2291"/>
    <cfRule type="duplicateValues" dxfId="308" priority="2292"/>
    <cfRule type="duplicateValues" dxfId="307" priority="2293"/>
    <cfRule type="duplicateValues" dxfId="306" priority="2294"/>
    <cfRule type="duplicateValues" dxfId="305" priority="2289"/>
    <cfRule type="duplicateValues" dxfId="304" priority="2295"/>
    <cfRule type="duplicateValues" dxfId="303" priority="2296"/>
  </conditionalFormatting>
  <conditionalFormatting sqref="DZ1383">
    <cfRule type="duplicateValues" dxfId="302" priority="2612"/>
    <cfRule type="duplicateValues" dxfId="301" priority="2613"/>
    <cfRule type="duplicateValues" dxfId="300" priority="2614"/>
    <cfRule type="duplicateValues" dxfId="299" priority="2615"/>
    <cfRule type="duplicateValues" dxfId="298" priority="2617"/>
    <cfRule type="duplicateValues" dxfId="297" priority="2618"/>
    <cfRule type="duplicateValues" dxfId="296" priority="2619"/>
    <cfRule type="duplicateValues" dxfId="295" priority="2616"/>
  </conditionalFormatting>
  <conditionalFormatting sqref="DZ1384:DZ1385">
    <cfRule type="duplicateValues" dxfId="294" priority="2635"/>
    <cfRule type="duplicateValues" dxfId="293" priority="2634"/>
    <cfRule type="duplicateValues" dxfId="292" priority="2628"/>
    <cfRule type="duplicateValues" dxfId="291" priority="2629"/>
    <cfRule type="duplicateValues" dxfId="290" priority="2630"/>
    <cfRule type="duplicateValues" dxfId="289" priority="2631"/>
    <cfRule type="duplicateValues" dxfId="288" priority="2632"/>
    <cfRule type="duplicateValues" dxfId="287" priority="2633"/>
  </conditionalFormatting>
  <conditionalFormatting sqref="DZ1386">
    <cfRule type="duplicateValues" dxfId="286" priority="2639"/>
    <cfRule type="duplicateValues" dxfId="285" priority="2640"/>
    <cfRule type="duplicateValues" dxfId="284" priority="2641"/>
    <cfRule type="duplicateValues" dxfId="283" priority="2642"/>
    <cfRule type="duplicateValues" dxfId="282" priority="2643"/>
    <cfRule type="duplicateValues" dxfId="281" priority="2636"/>
    <cfRule type="duplicateValues" dxfId="280" priority="2637"/>
    <cfRule type="duplicateValues" dxfId="279" priority="2638"/>
  </conditionalFormatting>
  <conditionalFormatting sqref="DZ1387:DZ1388">
    <cfRule type="duplicateValues" dxfId="278" priority="2657"/>
    <cfRule type="duplicateValues" dxfId="277" priority="2658"/>
    <cfRule type="duplicateValues" dxfId="276" priority="2659"/>
    <cfRule type="duplicateValues" dxfId="275" priority="2652"/>
    <cfRule type="duplicateValues" dxfId="274" priority="2653"/>
    <cfRule type="duplicateValues" dxfId="273" priority="2654"/>
    <cfRule type="duplicateValues" dxfId="272" priority="2655"/>
    <cfRule type="duplicateValues" dxfId="271" priority="2656"/>
  </conditionalFormatting>
  <conditionalFormatting sqref="DZ1389:DZ1390">
    <cfRule type="duplicateValues" dxfId="270" priority="2670"/>
    <cfRule type="duplicateValues" dxfId="269" priority="2668"/>
    <cfRule type="duplicateValues" dxfId="268" priority="2669"/>
    <cfRule type="duplicateValues" dxfId="267" priority="2671"/>
    <cfRule type="duplicateValues" dxfId="266" priority="2672"/>
    <cfRule type="duplicateValues" dxfId="265" priority="2673"/>
    <cfRule type="duplicateValues" dxfId="264" priority="2674"/>
    <cfRule type="duplicateValues" dxfId="263" priority="2675"/>
  </conditionalFormatting>
  <conditionalFormatting sqref="DZ1391">
    <cfRule type="duplicateValues" dxfId="262" priority="2682"/>
    <cfRule type="duplicateValues" dxfId="261" priority="2683"/>
    <cfRule type="duplicateValues" dxfId="260" priority="2677"/>
    <cfRule type="duplicateValues" dxfId="259" priority="2676"/>
    <cfRule type="duplicateValues" dxfId="258" priority="2678"/>
    <cfRule type="duplicateValues" dxfId="257" priority="2679"/>
    <cfRule type="duplicateValues" dxfId="256" priority="2680"/>
    <cfRule type="duplicateValues" dxfId="255" priority="2681"/>
  </conditionalFormatting>
  <conditionalFormatting sqref="DZ1392:DZ1393">
    <cfRule type="duplicateValues" dxfId="254" priority="2697"/>
    <cfRule type="duplicateValues" dxfId="253" priority="2692"/>
    <cfRule type="duplicateValues" dxfId="252" priority="2693"/>
    <cfRule type="duplicateValues" dxfId="251" priority="2694"/>
    <cfRule type="duplicateValues" dxfId="250" priority="2695"/>
    <cfRule type="duplicateValues" dxfId="249" priority="2696"/>
    <cfRule type="duplicateValues" dxfId="248" priority="2698"/>
    <cfRule type="duplicateValues" dxfId="247" priority="2699"/>
  </conditionalFormatting>
  <conditionalFormatting sqref="DZ1394:DZ1395">
    <cfRule type="duplicateValues" dxfId="246" priority="2705"/>
    <cfRule type="duplicateValues" dxfId="245" priority="2706"/>
    <cfRule type="duplicateValues" dxfId="244" priority="2707"/>
    <cfRule type="duplicateValues" dxfId="243" priority="2708"/>
    <cfRule type="duplicateValues" dxfId="242" priority="2709"/>
    <cfRule type="duplicateValues" dxfId="241" priority="2710"/>
    <cfRule type="duplicateValues" dxfId="240" priority="2711"/>
    <cfRule type="duplicateValues" dxfId="239" priority="2712"/>
  </conditionalFormatting>
  <conditionalFormatting sqref="DZ1396">
    <cfRule type="duplicateValues" dxfId="238" priority="2514"/>
    <cfRule type="duplicateValues" dxfId="237" priority="2513"/>
    <cfRule type="duplicateValues" dxfId="236" priority="2512"/>
    <cfRule type="duplicateValues" dxfId="235" priority="2511"/>
    <cfRule type="duplicateValues" dxfId="234" priority="2515"/>
    <cfRule type="duplicateValues" dxfId="233" priority="2510"/>
    <cfRule type="duplicateValues" dxfId="232" priority="2509"/>
    <cfRule type="duplicateValues" dxfId="231" priority="2508"/>
  </conditionalFormatting>
  <conditionalFormatting sqref="DZ1397:DZ1398">
    <cfRule type="duplicateValues" dxfId="230" priority="2525"/>
    <cfRule type="duplicateValues" dxfId="229" priority="2524"/>
    <cfRule type="duplicateValues" dxfId="228" priority="2526"/>
    <cfRule type="duplicateValues" dxfId="227" priority="2531"/>
    <cfRule type="duplicateValues" dxfId="226" priority="2530"/>
    <cfRule type="duplicateValues" dxfId="225" priority="2529"/>
    <cfRule type="duplicateValues" dxfId="224" priority="2528"/>
    <cfRule type="duplicateValues" dxfId="223" priority="2527"/>
  </conditionalFormatting>
  <conditionalFormatting sqref="DZ1399">
    <cfRule type="duplicateValues" dxfId="222" priority="2532"/>
    <cfRule type="duplicateValues" dxfId="221" priority="2536"/>
    <cfRule type="duplicateValues" dxfId="220" priority="2538"/>
    <cfRule type="duplicateValues" dxfId="219" priority="2539"/>
    <cfRule type="duplicateValues" dxfId="218" priority="2537"/>
    <cfRule type="duplicateValues" dxfId="217" priority="2535"/>
    <cfRule type="duplicateValues" dxfId="216" priority="2533"/>
    <cfRule type="duplicateValues" dxfId="215" priority="2534"/>
  </conditionalFormatting>
  <conditionalFormatting sqref="DZ1400:DZ1401">
    <cfRule type="duplicateValues" dxfId="214" priority="2548"/>
    <cfRule type="duplicateValues" dxfId="213" priority="2554"/>
    <cfRule type="duplicateValues" dxfId="212" priority="2555"/>
    <cfRule type="duplicateValues" dxfId="211" priority="2552"/>
    <cfRule type="duplicateValues" dxfId="210" priority="2551"/>
    <cfRule type="duplicateValues" dxfId="209" priority="2550"/>
    <cfRule type="duplicateValues" dxfId="208" priority="2549"/>
    <cfRule type="duplicateValues" dxfId="207" priority="2553"/>
  </conditionalFormatting>
  <conditionalFormatting sqref="DZ1402:DZ1403">
    <cfRule type="duplicateValues" dxfId="206" priority="2567"/>
    <cfRule type="duplicateValues" dxfId="205" priority="2566"/>
    <cfRule type="duplicateValues" dxfId="204" priority="2565"/>
    <cfRule type="duplicateValues" dxfId="203" priority="2571"/>
    <cfRule type="duplicateValues" dxfId="202" priority="2570"/>
    <cfRule type="duplicateValues" dxfId="201" priority="2569"/>
    <cfRule type="duplicateValues" dxfId="200" priority="2568"/>
    <cfRule type="duplicateValues" dxfId="199" priority="2564"/>
  </conditionalFormatting>
  <conditionalFormatting sqref="DZ1404">
    <cfRule type="duplicateValues" dxfId="198" priority="2572"/>
    <cfRule type="duplicateValues" dxfId="197" priority="2576"/>
    <cfRule type="duplicateValues" dxfId="196" priority="2574"/>
    <cfRule type="duplicateValues" dxfId="195" priority="2575"/>
    <cfRule type="duplicateValues" dxfId="194" priority="2573"/>
    <cfRule type="duplicateValues" dxfId="193" priority="2579"/>
    <cfRule type="duplicateValues" dxfId="192" priority="2578"/>
    <cfRule type="duplicateValues" dxfId="191" priority="2577"/>
  </conditionalFormatting>
  <conditionalFormatting sqref="DZ1405:DZ1406">
    <cfRule type="duplicateValues" dxfId="190" priority="2588"/>
    <cfRule type="duplicateValues" dxfId="189" priority="2589"/>
    <cfRule type="duplicateValues" dxfId="188" priority="2590"/>
    <cfRule type="duplicateValues" dxfId="187" priority="2591"/>
    <cfRule type="duplicateValues" dxfId="186" priority="2592"/>
    <cfRule type="duplicateValues" dxfId="185" priority="2593"/>
    <cfRule type="duplicateValues" dxfId="184" priority="2594"/>
    <cfRule type="duplicateValues" dxfId="183" priority="2595"/>
  </conditionalFormatting>
  <conditionalFormatting sqref="DZ1407:DZ1408">
    <cfRule type="duplicateValues" dxfId="182" priority="2605"/>
    <cfRule type="duplicateValues" dxfId="181" priority="2606"/>
    <cfRule type="duplicateValues" dxfId="180" priority="2607"/>
    <cfRule type="duplicateValues" dxfId="179" priority="2608"/>
    <cfRule type="duplicateValues" dxfId="178" priority="2601"/>
    <cfRule type="duplicateValues" dxfId="177" priority="2602"/>
    <cfRule type="duplicateValues" dxfId="176" priority="2603"/>
    <cfRule type="duplicateValues" dxfId="175" priority="2604"/>
  </conditionalFormatting>
  <conditionalFormatting sqref="DZ1409">
    <cfRule type="duplicateValues" dxfId="174" priority="2407"/>
    <cfRule type="duplicateValues" dxfId="173" priority="2411"/>
    <cfRule type="duplicateValues" dxfId="172" priority="2405"/>
    <cfRule type="duplicateValues" dxfId="171" priority="2408"/>
    <cfRule type="duplicateValues" dxfId="170" priority="2406"/>
    <cfRule type="duplicateValues" dxfId="169" priority="2404"/>
    <cfRule type="duplicateValues" dxfId="168" priority="2409"/>
    <cfRule type="duplicateValues" dxfId="167" priority="2410"/>
  </conditionalFormatting>
  <conditionalFormatting sqref="DZ1410:DZ1411">
    <cfRule type="duplicateValues" dxfId="166" priority="2425"/>
    <cfRule type="duplicateValues" dxfId="165" priority="2426"/>
    <cfRule type="duplicateValues" dxfId="164" priority="2427"/>
    <cfRule type="duplicateValues" dxfId="163" priority="2420"/>
    <cfRule type="duplicateValues" dxfId="162" priority="2421"/>
    <cfRule type="duplicateValues" dxfId="161" priority="2422"/>
    <cfRule type="duplicateValues" dxfId="160" priority="2423"/>
    <cfRule type="duplicateValues" dxfId="159" priority="2424"/>
  </conditionalFormatting>
  <conditionalFormatting sqref="DZ1412">
    <cfRule type="duplicateValues" dxfId="158" priority="2435"/>
    <cfRule type="duplicateValues" dxfId="157" priority="2434"/>
    <cfRule type="duplicateValues" dxfId="156" priority="2433"/>
    <cfRule type="duplicateValues" dxfId="155" priority="2432"/>
    <cfRule type="duplicateValues" dxfId="154" priority="2431"/>
    <cfRule type="duplicateValues" dxfId="153" priority="2430"/>
    <cfRule type="duplicateValues" dxfId="152" priority="2429"/>
    <cfRule type="duplicateValues" dxfId="151" priority="2428"/>
  </conditionalFormatting>
  <conditionalFormatting sqref="DZ1413:DZ1414">
    <cfRule type="duplicateValues" dxfId="150" priority="2448"/>
    <cfRule type="duplicateValues" dxfId="149" priority="2449"/>
    <cfRule type="duplicateValues" dxfId="148" priority="2451"/>
    <cfRule type="duplicateValues" dxfId="147" priority="2444"/>
    <cfRule type="duplicateValues" dxfId="146" priority="2446"/>
    <cfRule type="duplicateValues" dxfId="145" priority="2445"/>
    <cfRule type="duplicateValues" dxfId="144" priority="2447"/>
    <cfRule type="duplicateValues" dxfId="143" priority="2450"/>
  </conditionalFormatting>
  <conditionalFormatting sqref="DZ1415:DZ1416">
    <cfRule type="duplicateValues" dxfId="142" priority="2465"/>
    <cfRule type="duplicateValues" dxfId="141" priority="2463"/>
    <cfRule type="duplicateValues" dxfId="140" priority="2462"/>
    <cfRule type="duplicateValues" dxfId="139" priority="2461"/>
    <cfRule type="duplicateValues" dxfId="138" priority="2460"/>
    <cfRule type="duplicateValues" dxfId="137" priority="2464"/>
    <cfRule type="duplicateValues" dxfId="136" priority="2466"/>
    <cfRule type="duplicateValues" dxfId="135" priority="2467"/>
  </conditionalFormatting>
  <conditionalFormatting sqref="DZ1417">
    <cfRule type="duplicateValues" dxfId="134" priority="2471"/>
    <cfRule type="duplicateValues" dxfId="133" priority="2470"/>
    <cfRule type="duplicateValues" dxfId="132" priority="2468"/>
    <cfRule type="duplicateValues" dxfId="131" priority="2475"/>
    <cfRule type="duplicateValues" dxfId="130" priority="2474"/>
    <cfRule type="duplicateValues" dxfId="129" priority="2472"/>
    <cfRule type="duplicateValues" dxfId="128" priority="2473"/>
    <cfRule type="duplicateValues" dxfId="127" priority="2469"/>
  </conditionalFormatting>
  <conditionalFormatting sqref="DZ1418:DZ1419">
    <cfRule type="duplicateValues" dxfId="126" priority="2485"/>
    <cfRule type="duplicateValues" dxfId="125" priority="2487"/>
    <cfRule type="duplicateValues" dxfId="124" priority="2488"/>
    <cfRule type="duplicateValues" dxfId="123" priority="2491"/>
    <cfRule type="duplicateValues" dxfId="122" priority="2490"/>
    <cfRule type="duplicateValues" dxfId="121" priority="2489"/>
    <cfRule type="duplicateValues" dxfId="120" priority="2486"/>
    <cfRule type="duplicateValues" dxfId="119" priority="2484"/>
  </conditionalFormatting>
  <conditionalFormatting sqref="DZ1420:DZ1421">
    <cfRule type="duplicateValues" dxfId="118" priority="2500"/>
    <cfRule type="duplicateValues" dxfId="117" priority="2501"/>
    <cfRule type="duplicateValues" dxfId="116" priority="2502"/>
    <cfRule type="duplicateValues" dxfId="115" priority="2503"/>
    <cfRule type="duplicateValues" dxfId="114" priority="2504"/>
    <cfRule type="duplicateValues" dxfId="113" priority="2497"/>
    <cfRule type="duplicateValues" dxfId="112" priority="2498"/>
    <cfRule type="duplicateValues" dxfId="111" priority="2499"/>
  </conditionalFormatting>
  <conditionalFormatting sqref="DZ1422">
    <cfRule type="duplicateValues" dxfId="110" priority="2305"/>
    <cfRule type="duplicateValues" dxfId="109" priority="2307"/>
    <cfRule type="duplicateValues" dxfId="108" priority="2306"/>
    <cfRule type="duplicateValues" dxfId="107" priority="2302"/>
    <cfRule type="duplicateValues" dxfId="106" priority="2301"/>
    <cfRule type="duplicateValues" dxfId="105" priority="2300"/>
    <cfRule type="duplicateValues" dxfId="104" priority="2304"/>
    <cfRule type="duplicateValues" dxfId="103" priority="2303"/>
  </conditionalFormatting>
  <conditionalFormatting sqref="DZ1423:DZ1424">
    <cfRule type="duplicateValues" dxfId="102" priority="2322"/>
    <cfRule type="duplicateValues" dxfId="101" priority="2321"/>
    <cfRule type="duplicateValues" dxfId="100" priority="2316"/>
    <cfRule type="duplicateValues" dxfId="99" priority="2317"/>
    <cfRule type="duplicateValues" dxfId="98" priority="2318"/>
    <cfRule type="duplicateValues" dxfId="97" priority="2319"/>
    <cfRule type="duplicateValues" dxfId="96" priority="2320"/>
    <cfRule type="duplicateValues" dxfId="95" priority="2323"/>
  </conditionalFormatting>
  <conditionalFormatting sqref="DZ1425">
    <cfRule type="duplicateValues" dxfId="94" priority="2326"/>
    <cfRule type="duplicateValues" dxfId="93" priority="2324"/>
    <cfRule type="duplicateValues" dxfId="92" priority="2325"/>
    <cfRule type="duplicateValues" dxfId="91" priority="2327"/>
    <cfRule type="duplicateValues" dxfId="90" priority="2328"/>
    <cfRule type="duplicateValues" dxfId="89" priority="2329"/>
    <cfRule type="duplicateValues" dxfId="88" priority="2330"/>
    <cfRule type="duplicateValues" dxfId="87" priority="2331"/>
  </conditionalFormatting>
  <conditionalFormatting sqref="DZ1426:DZ1427">
    <cfRule type="duplicateValues" dxfId="86" priority="2347"/>
    <cfRule type="duplicateValues" dxfId="85" priority="2346"/>
    <cfRule type="duplicateValues" dxfId="84" priority="2345"/>
    <cfRule type="duplicateValues" dxfId="83" priority="2344"/>
    <cfRule type="duplicateValues" dxfId="82" priority="2343"/>
    <cfRule type="duplicateValues" dxfId="81" priority="2342"/>
    <cfRule type="duplicateValues" dxfId="80" priority="2340"/>
    <cfRule type="duplicateValues" dxfId="79" priority="2341"/>
  </conditionalFormatting>
  <conditionalFormatting sqref="DZ1428:DZ1429">
    <cfRule type="duplicateValues" dxfId="78" priority="2359"/>
    <cfRule type="duplicateValues" dxfId="77" priority="2358"/>
    <cfRule type="duplicateValues" dxfId="76" priority="2356"/>
    <cfRule type="duplicateValues" dxfId="75" priority="2357"/>
    <cfRule type="duplicateValues" dxfId="74" priority="2360"/>
    <cfRule type="duplicateValues" dxfId="73" priority="2361"/>
    <cfRule type="duplicateValues" dxfId="72" priority="2362"/>
    <cfRule type="duplicateValues" dxfId="71" priority="2363"/>
  </conditionalFormatting>
  <conditionalFormatting sqref="DZ1430">
    <cfRule type="duplicateValues" dxfId="70" priority="2370"/>
    <cfRule type="duplicateValues" dxfId="69" priority="2365"/>
    <cfRule type="duplicateValues" dxfId="68" priority="2369"/>
    <cfRule type="duplicateValues" dxfId="67" priority="2368"/>
    <cfRule type="duplicateValues" dxfId="66" priority="2367"/>
    <cfRule type="duplicateValues" dxfId="65" priority="2366"/>
    <cfRule type="duplicateValues" dxfId="64" priority="2371"/>
    <cfRule type="duplicateValues" dxfId="63" priority="2364"/>
  </conditionalFormatting>
  <conditionalFormatting sqref="DZ1431:DZ1432">
    <cfRule type="duplicateValues" dxfId="62" priority="2387"/>
    <cfRule type="duplicateValues" dxfId="61" priority="2381"/>
    <cfRule type="duplicateValues" dxfId="60" priority="2380"/>
    <cfRule type="duplicateValues" dxfId="59" priority="2384"/>
    <cfRule type="duplicateValues" dxfId="58" priority="2386"/>
    <cfRule type="duplicateValues" dxfId="57" priority="2385"/>
    <cfRule type="duplicateValues" dxfId="56" priority="2383"/>
    <cfRule type="duplicateValues" dxfId="55" priority="2382"/>
  </conditionalFormatting>
  <conditionalFormatting sqref="DZ1433:DZ1434">
    <cfRule type="duplicateValues" dxfId="54" priority="2397"/>
    <cfRule type="duplicateValues" dxfId="53" priority="2396"/>
    <cfRule type="duplicateValues" dxfId="52" priority="2395"/>
    <cfRule type="duplicateValues" dxfId="51" priority="2399"/>
    <cfRule type="duplicateValues" dxfId="50" priority="2400"/>
    <cfRule type="duplicateValues" dxfId="49" priority="2398"/>
    <cfRule type="duplicateValues" dxfId="48" priority="2394"/>
    <cfRule type="duplicateValues" dxfId="47" priority="2393"/>
  </conditionalFormatting>
  <conditionalFormatting sqref="DZ1435 DZ1281">
    <cfRule type="duplicateValues" dxfId="46" priority="137472"/>
    <cfRule type="duplicateValues" dxfId="45" priority="137473"/>
    <cfRule type="duplicateValues" dxfId="44" priority="137474"/>
    <cfRule type="duplicateValues" dxfId="43" priority="137475"/>
    <cfRule type="duplicateValues" dxfId="42" priority="137476"/>
    <cfRule type="duplicateValues" dxfId="41" priority="137477"/>
    <cfRule type="duplicateValues" dxfId="40" priority="137478"/>
    <cfRule type="duplicateValues" dxfId="39" priority="137471"/>
  </conditionalFormatting>
  <conditionalFormatting sqref="DZ1436:DZ1438">
    <cfRule type="duplicateValues" dxfId="38" priority="137439"/>
    <cfRule type="duplicateValues" dxfId="37" priority="137443"/>
    <cfRule type="duplicateValues" dxfId="36" priority="137444"/>
    <cfRule type="duplicateValues" dxfId="35" priority="137445"/>
    <cfRule type="duplicateValues" dxfId="34" priority="137446"/>
    <cfRule type="duplicateValues" dxfId="33" priority="137447"/>
    <cfRule type="duplicateValues" dxfId="32" priority="137448"/>
    <cfRule type="duplicateValues" dxfId="31" priority="137449"/>
  </conditionalFormatting>
  <conditionalFormatting sqref="EA4">
    <cfRule type="duplicateValues" dxfId="30" priority="273"/>
    <cfRule type="duplicateValues" dxfId="29" priority="268"/>
    <cfRule type="duplicateValues" dxfId="28" priority="269"/>
    <cfRule type="duplicateValues" dxfId="27" priority="270"/>
    <cfRule type="duplicateValues" dxfId="26" priority="271"/>
    <cfRule type="duplicateValues" dxfId="25" priority="272"/>
    <cfRule type="duplicateValues" dxfId="24" priority="266"/>
    <cfRule type="duplicateValues" dxfId="23" priority="267"/>
  </conditionalFormatting>
  <conditionalFormatting sqref="EA498:EA507">
    <cfRule type="duplicateValues" dxfId="22" priority="421"/>
    <cfRule type="duplicateValues" dxfId="21" priority="438"/>
    <cfRule type="duplicateValues" dxfId="20" priority="420"/>
    <cfRule type="duplicateValues" dxfId="19" priority="419"/>
    <cfRule type="duplicateValues" dxfId="18" priority="439"/>
    <cfRule type="duplicateValues" dxfId="17" priority="418"/>
    <cfRule type="duplicateValues" dxfId="16" priority="437"/>
  </conditionalFormatting>
  <conditionalFormatting sqref="EA498:EA509">
    <cfRule type="duplicateValues" dxfId="15" priority="440"/>
  </conditionalFormatting>
  <conditionalFormatting sqref="EA508">
    <cfRule type="duplicateValues" dxfId="14" priority="433"/>
    <cfRule type="duplicateValues" dxfId="13" priority="432"/>
    <cfRule type="duplicateValues" dxfId="12" priority="430"/>
    <cfRule type="duplicateValues" dxfId="11" priority="429"/>
    <cfRule type="duplicateValues" dxfId="10" priority="431"/>
    <cfRule type="duplicateValues" dxfId="9" priority="436"/>
    <cfRule type="duplicateValues" dxfId="8" priority="435"/>
    <cfRule type="duplicateValues" dxfId="7" priority="434"/>
  </conditionalFormatting>
  <conditionalFormatting sqref="EA509">
    <cfRule type="duplicateValues" dxfId="6" priority="423"/>
    <cfRule type="duplicateValues" dxfId="5" priority="425"/>
    <cfRule type="duplicateValues" dxfId="4" priority="426"/>
    <cfRule type="duplicateValues" dxfId="3" priority="427"/>
    <cfRule type="duplicateValues" dxfId="2" priority="428"/>
    <cfRule type="duplicateValues" dxfId="1" priority="424"/>
    <cfRule type="duplicateValues" dxfId="0" priority="422"/>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X1000"/>
  <sheetViews>
    <sheetView workbookViewId="0">
      <pane xSplit="3" ySplit="2" topLeftCell="H975" activePane="bottomRight" state="frozen"/>
      <selection pane="topRight" activeCell="D1" sqref="D1"/>
      <selection pane="bottomLeft" activeCell="A3" sqref="A3"/>
      <selection pane="bottomRight" activeCell="C1000" sqref="C1000"/>
    </sheetView>
  </sheetViews>
  <sheetFormatPr baseColWidth="10" defaultRowHeight="14.4" x14ac:dyDescent="0.3"/>
  <cols>
    <col min="1" max="1" width="14.88671875" style="18" customWidth="1"/>
    <col min="2" max="3" width="11" style="19" customWidth="1"/>
    <col min="4" max="4" width="19.33203125" customWidth="1"/>
    <col min="5" max="5" width="14.88671875" style="4" customWidth="1"/>
    <col min="6" max="6" width="13.44140625" style="9" customWidth="1"/>
    <col min="7" max="7" width="17" style="22" customWidth="1"/>
    <col min="8" max="8" width="15.44140625" style="3" customWidth="1"/>
    <col min="9" max="9" width="11.44140625" customWidth="1"/>
    <col min="10" max="10" width="19" customWidth="1"/>
    <col min="11" max="14" width="11.44140625" customWidth="1"/>
    <col min="15" max="15" width="11.88671875" customWidth="1"/>
    <col min="16" max="17" width="11.44140625" customWidth="1"/>
    <col min="18" max="18" width="15.33203125" style="25" customWidth="1"/>
    <col min="19" max="19" width="11.44140625" customWidth="1"/>
    <col min="20" max="20" width="13.5546875" customWidth="1"/>
    <col min="21" max="21" width="11.88671875" customWidth="1"/>
    <col min="22" max="22" width="14.109375" customWidth="1"/>
    <col min="23" max="23" width="70.6640625" customWidth="1"/>
  </cols>
  <sheetData>
    <row r="1" spans="1:24" ht="35.25" customHeight="1" x14ac:dyDescent="0.3">
      <c r="A1" s="638"/>
      <c r="B1" s="638"/>
      <c r="C1" s="11"/>
      <c r="D1" s="17"/>
      <c r="E1" s="639"/>
      <c r="F1" s="640"/>
      <c r="G1" s="20"/>
      <c r="H1" s="13"/>
      <c r="I1" s="14"/>
      <c r="J1" s="14"/>
      <c r="K1" s="14"/>
      <c r="L1" s="14"/>
      <c r="M1" s="14"/>
      <c r="N1" s="14"/>
      <c r="O1" s="14"/>
      <c r="P1" s="14"/>
      <c r="Q1" s="14"/>
      <c r="R1" s="23"/>
      <c r="S1" s="14"/>
      <c r="T1" s="14"/>
      <c r="U1" s="14"/>
      <c r="V1" s="14"/>
      <c r="W1" s="14"/>
    </row>
    <row r="2" spans="1:24" s="2" customFormat="1" ht="43.2" x14ac:dyDescent="0.3">
      <c r="A2" s="1" t="s">
        <v>4</v>
      </c>
      <c r="B2" s="1" t="s">
        <v>63</v>
      </c>
      <c r="C2" s="1" t="s">
        <v>65</v>
      </c>
      <c r="D2" s="6" t="s">
        <v>23</v>
      </c>
      <c r="E2" s="7" t="s">
        <v>45</v>
      </c>
      <c r="F2" s="10" t="s">
        <v>27</v>
      </c>
      <c r="G2" s="21" t="s">
        <v>46</v>
      </c>
      <c r="H2" s="8" t="s">
        <v>47</v>
      </c>
      <c r="I2" s="6" t="s">
        <v>48</v>
      </c>
      <c r="J2" s="6" t="s">
        <v>49</v>
      </c>
      <c r="K2" s="6" t="s">
        <v>50</v>
      </c>
      <c r="L2" s="6" t="s">
        <v>51</v>
      </c>
      <c r="M2" s="6" t="s">
        <v>52</v>
      </c>
      <c r="N2" s="6" t="s">
        <v>53</v>
      </c>
      <c r="O2" s="6" t="s">
        <v>54</v>
      </c>
      <c r="P2" s="6" t="s">
        <v>55</v>
      </c>
      <c r="Q2" s="6" t="s">
        <v>56</v>
      </c>
      <c r="R2" s="24" t="s">
        <v>57</v>
      </c>
      <c r="S2" s="6" t="s">
        <v>58</v>
      </c>
      <c r="T2" s="6" t="s">
        <v>59</v>
      </c>
      <c r="U2" s="6" t="s">
        <v>60</v>
      </c>
      <c r="V2" s="6" t="s">
        <v>61</v>
      </c>
      <c r="W2" s="6" t="s">
        <v>62</v>
      </c>
    </row>
    <row r="3" spans="1:24" x14ac:dyDescent="0.3">
      <c r="A3" s="12"/>
      <c r="B3" s="5"/>
      <c r="C3" s="5"/>
      <c r="D3" s="14" t="str">
        <f t="shared" ref="D3:D66" si="0">IFERROR(IF(C3&lt;&gt;"",CONCATENATE(VLOOKUP(A3,matriz,IF(C3="NO",98,100),FALSE),VLOOKUP(A3,matriz,103,FALSE)),""),"")</f>
        <v/>
      </c>
      <c r="E3" s="15" t="str">
        <f>IFERROR(IF(A3&lt;&gt;"",VLOOKUP(A3,matriz,IF(generador!B3=1,15,IF(generador!B3=2,18,IF(generador!B3=3,21,IF(generador!B3=4,24,IF(generador!B3=5,27,IF(generador!B3=6,30,IF(generador!B3=7,33,IF(generador!B3=8,36,IF(generador!B3=9,39,IF(generador!B3=10,42,IF(generador!B3=11,45,IF(generador!B3=12,48,IF(generador!B3=13,51,IF(generador!B3=14,54,IF(generador!B3=15,57))))))))))))))),FALSE),""),"")</f>
        <v/>
      </c>
      <c r="F3" s="16" t="str">
        <f t="shared" ref="F3:F66" si="1">IFERROR(IF(E3,VLOOKUP(A3,matriz,97,FALSE),""),"")</f>
        <v/>
      </c>
      <c r="G3" s="20" t="str">
        <f t="shared" ref="G3:G66" si="2">IFERROR(IF(E3,VLOOKUP(A3,matriz,IF(C3="NO",99,101),FALSE),""),"")</f>
        <v/>
      </c>
      <c r="H3" s="13" t="str">
        <f ca="1">IFERROR(IF(C3&lt;&gt;"",TODAY(),""),"")</f>
        <v/>
      </c>
      <c r="I3" s="14" t="str">
        <f>IFERROR(IF(D3&lt;&gt;"",I2+1,""),1)</f>
        <v/>
      </c>
      <c r="J3" s="14" t="str">
        <f>""</f>
        <v/>
      </c>
      <c r="K3" s="14" t="str">
        <f t="shared" ref="K3" si="3">IFERROR(IF(E3,0,""),"")</f>
        <v/>
      </c>
      <c r="L3" s="14" t="str">
        <f t="shared" ref="L3" si="4">IFERROR(IF(E3,0,""),"")</f>
        <v/>
      </c>
      <c r="M3" s="14" t="str">
        <f t="shared" ref="M3" si="5">IFERROR(IF(E3,0,""),"")</f>
        <v/>
      </c>
      <c r="N3" s="14" t="str">
        <f t="shared" ref="N3" si="6">IFERROR(IF(E3,0,""),"")</f>
        <v/>
      </c>
      <c r="O3" s="14" t="str">
        <f t="shared" ref="O3" si="7">IFERROR(IF(E3,"01",""),"")</f>
        <v/>
      </c>
      <c r="P3" s="14" t="str">
        <f>IFERROR(IF(K3&lt;&gt;"",P2+1,""),1)</f>
        <v/>
      </c>
      <c r="Q3" s="14" t="str">
        <f t="shared" ref="Q3" si="8">IFERROR(IF(E3,0,""),"")</f>
        <v/>
      </c>
      <c r="R3" s="96" t="str">
        <f t="shared" ref="R3:R66" si="9">IFERROR(IF(E3,CONCATENATE(TEXT(VLOOKUP(A3,matriz,IF(C3="NO",67,82),FALSE),"YYYY"),VLOOKUP(A3,matriz,IF(C3="NO",66,81),FALSE)),""),"")</f>
        <v/>
      </c>
      <c r="S3" s="14" t="str">
        <f>IFERROR(IF(D3&lt;&gt;"",S2+1,""),1)</f>
        <v/>
      </c>
      <c r="T3" s="14" t="str">
        <f t="shared" ref="T3:T66" si="10">IFERROR(IF(E3,CONCATENATE(TEXT(VLOOKUP(A3,matriz,IF(C3="NO",64,79),FALSE),"YYYY"),VLOOKUP(A3,matriz,IF(C3="NO",63,78),FALSE)),""),"")</f>
        <v/>
      </c>
      <c r="U3" s="14" t="str">
        <f t="shared" ref="U3" si="11">IFERROR(IF(E3,0,""),"")</f>
        <v/>
      </c>
      <c r="V3" s="14" t="str">
        <f t="shared" ref="V3" si="12">IFERROR(IF(E3,A3,""),"")</f>
        <v/>
      </c>
      <c r="W3" s="14" t="str">
        <f>IFERROR(CONCATENATE("PAGO N° ",B3," DEL CONTRATO CPS ",V3," ENTRE ",TEXT(VLOOKUP(A3,matriz,IF(generador!B3=1,16,IF(generador!B3=2,19,IF(generador!B3=3,22,IF(generador!B3=4,25,IF(generador!B3=5,28,IF(generador!B3=6,31,IF(generador!B3=7,34,IF(generador!B3=8,37,IF(generador!B3=9,40,IF(generador!B3=10,43,IF(generador!B3=11,46,IF(generador!B3=12,49,IF(generador!B3=13,52,IF(generador!B3=14,55,IF(generador!B3=15,58))))))))))))))),FALSE),"dd/mm/yyyy")," Y ",TEXT(VLOOKUP(A3,matriz,IF(generador!B3=1,17,IF(generador!B3=2,20,IF(generador!B3=3,23,IF(generador!B3=4,26,IF(generador!B3=5,29,IF(generador!B3=6,32,IF(generador!B3=7,35,IF(generador!B3=8,38,IF(generador!B3=9,41,IF(generador!B3=10,44,IF(generador!B3=11,47,IF(generador!B3=12,50,IF(generador!B3=13,53,IF(generador!B3=14,56,IF(generador!B3=15,59))))))))))))))),FALSE),"dd/mm/yyyy")),"")</f>
        <v/>
      </c>
      <c r="X3" s="3"/>
    </row>
    <row r="4" spans="1:24" x14ac:dyDescent="0.3">
      <c r="A4" s="12"/>
      <c r="B4" s="5"/>
      <c r="C4" s="5"/>
      <c r="D4" s="14" t="str">
        <f t="shared" si="0"/>
        <v/>
      </c>
      <c r="E4" s="15" t="str">
        <f>IFERROR(IF(A4&lt;&gt;"",VLOOKUP(A4,matriz,IF(generador!B4=1,15,IF(generador!B4=2,18,IF(generador!B4=3,21,IF(generador!B4=4,24,IF(generador!B4=5,27,IF(generador!B4=6,30,IF(generador!B4=7,33,IF(generador!B4=8,36,IF(generador!B4=9,39,IF(generador!B4=10,42,IF(generador!B4=11,45,IF(generador!B4=12,48,IF(generador!B4=13,51,IF(generador!B4=14,54,IF(generador!B4=15,57))))))))))))))),FALSE),""),"")</f>
        <v/>
      </c>
      <c r="F4" s="16" t="str">
        <f t="shared" si="1"/>
        <v/>
      </c>
      <c r="G4" s="20" t="str">
        <f t="shared" si="2"/>
        <v/>
      </c>
      <c r="H4" s="13" t="str">
        <f t="shared" ref="H4:H67" ca="1" si="13">IFERROR(IF(C4&lt;&gt;"",TODAY(),""),"")</f>
        <v/>
      </c>
      <c r="I4" s="14" t="str">
        <f t="shared" ref="I4:I67" si="14">IFERROR(IF(D4&lt;&gt;"",I3+1,""),1)</f>
        <v/>
      </c>
      <c r="J4" s="14" t="str">
        <f>""</f>
        <v/>
      </c>
      <c r="K4" s="14" t="str">
        <f t="shared" ref="K4:K67" si="15">IFERROR(IF(E4,0,""),"")</f>
        <v/>
      </c>
      <c r="L4" s="14" t="str">
        <f t="shared" ref="L4:L67" si="16">IFERROR(IF(E4,0,""),"")</f>
        <v/>
      </c>
      <c r="M4" s="14" t="str">
        <f t="shared" ref="M4:M67" si="17">IFERROR(IF(E4,0,""),"")</f>
        <v/>
      </c>
      <c r="N4" s="14" t="str">
        <f t="shared" ref="N4:N67" si="18">IFERROR(IF(E4,0,""),"")</f>
        <v/>
      </c>
      <c r="O4" s="14" t="str">
        <f t="shared" ref="O4:O67" si="19">IFERROR(IF(E4,"01",""),"")</f>
        <v/>
      </c>
      <c r="P4" s="14" t="str">
        <f t="shared" ref="P4:P67" si="20">IFERROR(IF(K4&lt;&gt;"",P3+1,""),1)</f>
        <v/>
      </c>
      <c r="Q4" s="14" t="str">
        <f t="shared" ref="Q4:Q67" si="21">IFERROR(IF(E4,0,""),"")</f>
        <v/>
      </c>
      <c r="R4" s="96" t="str">
        <f t="shared" si="9"/>
        <v/>
      </c>
      <c r="S4" s="14" t="str">
        <f t="shared" ref="S4:S67" si="22">IFERROR(IF(D4&lt;&gt;"",S3+1,""),1)</f>
        <v/>
      </c>
      <c r="T4" s="14" t="str">
        <f t="shared" si="10"/>
        <v/>
      </c>
      <c r="U4" s="14" t="str">
        <f t="shared" ref="U4:U67" si="23">IFERROR(IF(E4,0,""),"")</f>
        <v/>
      </c>
      <c r="V4" s="14" t="str">
        <f t="shared" ref="V4:V67" si="24">IFERROR(IF(E4,A4,""),"")</f>
        <v/>
      </c>
      <c r="W4" s="14" t="str">
        <f>IFERROR(CONCATENATE("PAGO N° ",B4," DEL CONTRATO CPS ",V4," ENTRE ",TEXT(VLOOKUP(A4,matriz,IF(generador!B4=1,16,IF(generador!B4=2,19,IF(generador!B4=3,22,IF(generador!B4=4,25,IF(generador!B4=5,28,IF(generador!B4=6,31,IF(generador!B4=7,34,IF(generador!B4=8,37,IF(generador!B4=9,40,IF(generador!B4=10,43,IF(generador!B4=11,46,IF(generador!B4=12,49,IF(generador!B4=13,52,IF(generador!B4=14,55,IF(generador!B4=15,58))))))))))))))),FALSE),"dd/mm/yyyy")," Y ",TEXT(VLOOKUP(A4,matriz,IF(generador!B4=1,17,IF(generador!B4=2,20,IF(generador!B4=3,23,IF(generador!B4=4,26,IF(generador!B4=5,29,IF(generador!B4=6,32,IF(generador!B4=7,35,IF(generador!B4=8,38,IF(generador!B4=9,41,IF(generador!B4=10,44,IF(generador!B4=11,47,IF(generador!B4=12,50,IF(generador!B4=13,53,IF(generador!B4=14,56,IF(generador!B4=15,59))))))))))))))),FALSE),"dd/mm/yyyy")),"")</f>
        <v/>
      </c>
    </row>
    <row r="5" spans="1:24" x14ac:dyDescent="0.3">
      <c r="A5" s="12"/>
      <c r="B5" s="5"/>
      <c r="C5" s="5"/>
      <c r="D5" s="14" t="str">
        <f t="shared" si="0"/>
        <v/>
      </c>
      <c r="E5" s="15" t="str">
        <f>IFERROR(IF(A5&lt;&gt;"",VLOOKUP(A5,matriz,IF(generador!B5=1,15,IF(generador!B5=2,18,IF(generador!B5=3,21,IF(generador!B5=4,24,IF(generador!B5=5,27,IF(generador!B5=6,30,IF(generador!B5=7,33,IF(generador!B5=8,36,IF(generador!B5=9,39,IF(generador!B5=10,42,IF(generador!B5=11,45,IF(generador!B5=12,48,IF(generador!B5=13,51,IF(generador!B5=14,54,IF(generador!B5=15,57))))))))))))))),FALSE),""),"")</f>
        <v/>
      </c>
      <c r="F5" s="16" t="str">
        <f t="shared" si="1"/>
        <v/>
      </c>
      <c r="G5" s="20" t="str">
        <f t="shared" si="2"/>
        <v/>
      </c>
      <c r="H5" s="13" t="str">
        <f t="shared" ca="1" si="13"/>
        <v/>
      </c>
      <c r="I5" s="14" t="str">
        <f t="shared" si="14"/>
        <v/>
      </c>
      <c r="J5" s="14" t="str">
        <f>""</f>
        <v/>
      </c>
      <c r="K5" s="14" t="str">
        <f t="shared" si="15"/>
        <v/>
      </c>
      <c r="L5" s="14" t="str">
        <f t="shared" si="16"/>
        <v/>
      </c>
      <c r="M5" s="14" t="str">
        <f t="shared" si="17"/>
        <v/>
      </c>
      <c r="N5" s="14" t="str">
        <f t="shared" si="18"/>
        <v/>
      </c>
      <c r="O5" s="14" t="str">
        <f t="shared" si="19"/>
        <v/>
      </c>
      <c r="P5" s="14" t="str">
        <f t="shared" si="20"/>
        <v/>
      </c>
      <c r="Q5" s="14" t="str">
        <f t="shared" si="21"/>
        <v/>
      </c>
      <c r="R5" s="96" t="str">
        <f t="shared" si="9"/>
        <v/>
      </c>
      <c r="S5" s="14" t="str">
        <f t="shared" si="22"/>
        <v/>
      </c>
      <c r="T5" s="14" t="str">
        <f t="shared" si="10"/>
        <v/>
      </c>
      <c r="U5" s="14" t="str">
        <f t="shared" si="23"/>
        <v/>
      </c>
      <c r="V5" s="14" t="str">
        <f t="shared" si="24"/>
        <v/>
      </c>
      <c r="W5" s="14" t="str">
        <f>IFERROR(CONCATENATE("PAGO N° ",B5," DEL CONTRATO CPS ",V5," ENTRE ",TEXT(VLOOKUP(A5,matriz,IF(generador!B5=1,16,IF(generador!B5=2,19,IF(generador!B5=3,22,IF(generador!B5=4,25,IF(generador!B5=5,28,IF(generador!B5=6,31,IF(generador!B5=7,34,IF(generador!B5=8,37,IF(generador!B5=9,40,IF(generador!B5=10,43,IF(generador!B5=11,46,IF(generador!B5=12,49,IF(generador!B5=13,52,IF(generador!B5=14,55,IF(generador!B5=15,58))))))))))))))),FALSE),"dd/mm/yyyy")," Y ",TEXT(VLOOKUP(A5,matriz,IF(generador!B5=1,17,IF(generador!B5=2,20,IF(generador!B5=3,23,IF(generador!B5=4,26,IF(generador!B5=5,29,IF(generador!B5=6,32,IF(generador!B5=7,35,IF(generador!B5=8,38,IF(generador!B5=9,41,IF(generador!B5=10,44,IF(generador!B5=11,47,IF(generador!B5=12,50,IF(generador!B5=13,53,IF(generador!B5=14,56,IF(generador!B5=15,59))))))))))))))),FALSE),"dd/mm/yyyy")),"")</f>
        <v/>
      </c>
    </row>
    <row r="6" spans="1:24" x14ac:dyDescent="0.3">
      <c r="A6" s="12"/>
      <c r="B6" s="5"/>
      <c r="C6" s="5"/>
      <c r="D6" s="14" t="str">
        <f t="shared" si="0"/>
        <v/>
      </c>
      <c r="E6" s="15" t="str">
        <f>IFERROR(IF(A6&lt;&gt;"",VLOOKUP(A6,matriz,IF(generador!B6=1,15,IF(generador!B6=2,18,IF(generador!B6=3,21,IF(generador!B6=4,24,IF(generador!B6=5,27,IF(generador!B6=6,30,IF(generador!B6=7,33,IF(generador!B6=8,36,IF(generador!B6=9,39,IF(generador!B6=10,42,IF(generador!B6=11,45,IF(generador!B6=12,48,IF(generador!B6=13,51,IF(generador!B6=14,54,IF(generador!B6=15,57))))))))))))))),FALSE),""),"")</f>
        <v/>
      </c>
      <c r="F6" s="16" t="str">
        <f t="shared" si="1"/>
        <v/>
      </c>
      <c r="G6" s="20" t="str">
        <f t="shared" si="2"/>
        <v/>
      </c>
      <c r="H6" s="13" t="str">
        <f t="shared" ca="1" si="13"/>
        <v/>
      </c>
      <c r="I6" s="14" t="str">
        <f t="shared" si="14"/>
        <v/>
      </c>
      <c r="J6" s="14" t="str">
        <f>""</f>
        <v/>
      </c>
      <c r="K6" s="14" t="str">
        <f t="shared" si="15"/>
        <v/>
      </c>
      <c r="L6" s="14" t="str">
        <f t="shared" si="16"/>
        <v/>
      </c>
      <c r="M6" s="14" t="str">
        <f t="shared" si="17"/>
        <v/>
      </c>
      <c r="N6" s="14" t="str">
        <f t="shared" si="18"/>
        <v/>
      </c>
      <c r="O6" s="14" t="str">
        <f t="shared" si="19"/>
        <v/>
      </c>
      <c r="P6" s="14" t="str">
        <f t="shared" si="20"/>
        <v/>
      </c>
      <c r="Q6" s="14" t="str">
        <f t="shared" si="21"/>
        <v/>
      </c>
      <c r="R6" s="96" t="str">
        <f t="shared" si="9"/>
        <v/>
      </c>
      <c r="S6" s="14" t="str">
        <f t="shared" si="22"/>
        <v/>
      </c>
      <c r="T6" s="14" t="str">
        <f t="shared" si="10"/>
        <v/>
      </c>
      <c r="U6" s="14" t="str">
        <f t="shared" si="23"/>
        <v/>
      </c>
      <c r="V6" s="14" t="str">
        <f t="shared" si="24"/>
        <v/>
      </c>
      <c r="W6" s="14" t="str">
        <f>IFERROR(CONCATENATE("PAGO N° ",B6," DEL CONTRATO CPS ",V6," ENTRE ",TEXT(VLOOKUP(A6,matriz,IF(generador!B6=1,16,IF(generador!B6=2,19,IF(generador!B6=3,22,IF(generador!B6=4,25,IF(generador!B6=5,28,IF(generador!B6=6,31,IF(generador!B6=7,34,IF(generador!B6=8,37,IF(generador!B6=9,40,IF(generador!B6=10,43,IF(generador!B6=11,46,IF(generador!B6=12,49,IF(generador!B6=13,52,IF(generador!B6=14,55,IF(generador!B6=15,58))))))))))))))),FALSE),"dd/mm/yyyy")," Y ",TEXT(VLOOKUP(A6,matriz,IF(generador!B6=1,17,IF(generador!B6=2,20,IF(generador!B6=3,23,IF(generador!B6=4,26,IF(generador!B6=5,29,IF(generador!B6=6,32,IF(generador!B6=7,35,IF(generador!B6=8,38,IF(generador!B6=9,41,IF(generador!B6=10,44,IF(generador!B6=11,47,IF(generador!B6=12,50,IF(generador!B6=13,53,IF(generador!B6=14,56,IF(generador!B6=15,59))))))))))))))),FALSE),"dd/mm/yyyy")),"")</f>
        <v/>
      </c>
    </row>
    <row r="7" spans="1:24" x14ac:dyDescent="0.3">
      <c r="A7" s="12"/>
      <c r="B7" s="5"/>
      <c r="C7" s="5"/>
      <c r="D7" s="14" t="str">
        <f t="shared" si="0"/>
        <v/>
      </c>
      <c r="E7" s="15" t="str">
        <f>IFERROR(IF(A7&lt;&gt;"",VLOOKUP(A7,matriz,IF(generador!B7=1,15,IF(generador!B7=2,18,IF(generador!B7=3,21,IF(generador!B7=4,24,IF(generador!B7=5,27,IF(generador!B7=6,30,IF(generador!B7=7,33,IF(generador!B7=8,36,IF(generador!B7=9,39,IF(generador!B7=10,42,IF(generador!B7=11,45,IF(generador!B7=12,48,IF(generador!B7=13,51,IF(generador!B7=14,54,IF(generador!B7=15,57))))))))))))))),FALSE),""),"")</f>
        <v/>
      </c>
      <c r="F7" s="16" t="str">
        <f t="shared" si="1"/>
        <v/>
      </c>
      <c r="G7" s="20" t="str">
        <f t="shared" si="2"/>
        <v/>
      </c>
      <c r="H7" s="13" t="str">
        <f t="shared" ca="1" si="13"/>
        <v/>
      </c>
      <c r="I7" s="14" t="str">
        <f t="shared" si="14"/>
        <v/>
      </c>
      <c r="J7" s="14" t="str">
        <f>""</f>
        <v/>
      </c>
      <c r="K7" s="14" t="str">
        <f t="shared" si="15"/>
        <v/>
      </c>
      <c r="L7" s="14" t="str">
        <f t="shared" si="16"/>
        <v/>
      </c>
      <c r="M7" s="14" t="str">
        <f t="shared" si="17"/>
        <v/>
      </c>
      <c r="N7" s="14" t="str">
        <f t="shared" si="18"/>
        <v/>
      </c>
      <c r="O7" s="14" t="str">
        <f t="shared" si="19"/>
        <v/>
      </c>
      <c r="P7" s="14" t="str">
        <f t="shared" si="20"/>
        <v/>
      </c>
      <c r="Q7" s="14" t="str">
        <f t="shared" si="21"/>
        <v/>
      </c>
      <c r="R7" s="96" t="str">
        <f t="shared" si="9"/>
        <v/>
      </c>
      <c r="S7" s="14" t="str">
        <f t="shared" si="22"/>
        <v/>
      </c>
      <c r="T7" s="14" t="str">
        <f t="shared" si="10"/>
        <v/>
      </c>
      <c r="U7" s="14" t="str">
        <f t="shared" si="23"/>
        <v/>
      </c>
      <c r="V7" s="14" t="str">
        <f t="shared" si="24"/>
        <v/>
      </c>
      <c r="W7" s="14" t="str">
        <f>IFERROR(CONCATENATE("PAGO N° ",B7," DEL CONTRATO CPS ",V7," ENTRE ",TEXT(VLOOKUP(A7,matriz,IF(generador!B7=1,16,IF(generador!B7=2,19,IF(generador!B7=3,22,IF(generador!B7=4,25,IF(generador!B7=5,28,IF(generador!B7=6,31,IF(generador!B7=7,34,IF(generador!B7=8,37,IF(generador!B7=9,40,IF(generador!B7=10,43,IF(generador!B7=11,46,IF(generador!B7=12,49,IF(generador!B7=13,52,IF(generador!B7=14,55,IF(generador!B7=15,58))))))))))))))),FALSE),"dd/mm/yyyy")," Y ",TEXT(VLOOKUP(A7,matriz,IF(generador!B7=1,17,IF(generador!B7=2,20,IF(generador!B7=3,23,IF(generador!B7=4,26,IF(generador!B7=5,29,IF(generador!B7=6,32,IF(generador!B7=7,35,IF(generador!B7=8,38,IF(generador!B7=9,41,IF(generador!B7=10,44,IF(generador!B7=11,47,IF(generador!B7=12,50,IF(generador!B7=13,53,IF(generador!B7=14,56,IF(generador!B7=15,59))))))))))))))),FALSE),"dd/mm/yyyy")),"")</f>
        <v/>
      </c>
    </row>
    <row r="8" spans="1:24" x14ac:dyDescent="0.3">
      <c r="A8" s="12"/>
      <c r="B8" s="5"/>
      <c r="C8" s="5"/>
      <c r="D8" s="14" t="str">
        <f t="shared" si="0"/>
        <v/>
      </c>
      <c r="E8" s="15" t="str">
        <f>IFERROR(IF(A8&lt;&gt;"",VLOOKUP(A8,matriz,IF(generador!B8=1,15,IF(generador!B8=2,18,IF(generador!B8=3,21,IF(generador!B8=4,24,IF(generador!B8=5,27,IF(generador!B8=6,30,IF(generador!B8=7,33,IF(generador!B8=8,36,IF(generador!B8=9,39,IF(generador!B8=10,42,IF(generador!B8=11,45,IF(generador!B8=12,48,IF(generador!B8=13,51,IF(generador!B8=14,54,IF(generador!B8=15,57))))))))))))))),FALSE),""),"")</f>
        <v/>
      </c>
      <c r="F8" s="16" t="str">
        <f t="shared" si="1"/>
        <v/>
      </c>
      <c r="G8" s="20" t="str">
        <f t="shared" si="2"/>
        <v/>
      </c>
      <c r="H8" s="13" t="str">
        <f t="shared" ca="1" si="13"/>
        <v/>
      </c>
      <c r="I8" s="14" t="str">
        <f t="shared" si="14"/>
        <v/>
      </c>
      <c r="J8" s="14" t="str">
        <f>""</f>
        <v/>
      </c>
      <c r="K8" s="14" t="str">
        <f t="shared" si="15"/>
        <v/>
      </c>
      <c r="L8" s="14" t="str">
        <f t="shared" si="16"/>
        <v/>
      </c>
      <c r="M8" s="14" t="str">
        <f t="shared" si="17"/>
        <v/>
      </c>
      <c r="N8" s="14" t="str">
        <f t="shared" si="18"/>
        <v/>
      </c>
      <c r="O8" s="14" t="str">
        <f t="shared" si="19"/>
        <v/>
      </c>
      <c r="P8" s="14" t="str">
        <f t="shared" si="20"/>
        <v/>
      </c>
      <c r="Q8" s="14" t="str">
        <f t="shared" si="21"/>
        <v/>
      </c>
      <c r="R8" s="96" t="str">
        <f t="shared" si="9"/>
        <v/>
      </c>
      <c r="S8" s="14" t="str">
        <f t="shared" si="22"/>
        <v/>
      </c>
      <c r="T8" s="14" t="str">
        <f t="shared" si="10"/>
        <v/>
      </c>
      <c r="U8" s="14" t="str">
        <f t="shared" si="23"/>
        <v/>
      </c>
      <c r="V8" s="14" t="str">
        <f t="shared" si="24"/>
        <v/>
      </c>
      <c r="W8" s="14" t="str">
        <f>IFERROR(CONCATENATE("PAGO N° ",B8," DEL CONTRATO CPS ",V8," ENTRE ",TEXT(VLOOKUP(A8,matriz,IF(generador!B8=1,16,IF(generador!B8=2,19,IF(generador!B8=3,22,IF(generador!B8=4,25,IF(generador!B8=5,28,IF(generador!B8=6,31,IF(generador!B8=7,34,IF(generador!B8=8,37,IF(generador!B8=9,40,IF(generador!B8=10,43,IF(generador!B8=11,46,IF(generador!B8=12,49,IF(generador!B8=13,52,IF(generador!B8=14,55,IF(generador!B8=15,58))))))))))))))),FALSE),"dd/mm/yyyy")," Y ",TEXT(VLOOKUP(A8,matriz,IF(generador!B8=1,17,IF(generador!B8=2,20,IF(generador!B8=3,23,IF(generador!B8=4,26,IF(generador!B8=5,29,IF(generador!B8=6,32,IF(generador!B8=7,35,IF(generador!B8=8,38,IF(generador!B8=9,41,IF(generador!B8=10,44,IF(generador!B8=11,47,IF(generador!B8=12,50,IF(generador!B8=13,53,IF(generador!B8=14,56,IF(generador!B8=15,59))))))))))))))),FALSE),"dd/mm/yyyy")),"")</f>
        <v/>
      </c>
    </row>
    <row r="9" spans="1:24" x14ac:dyDescent="0.3">
      <c r="A9" s="12"/>
      <c r="B9" s="5"/>
      <c r="C9" s="5"/>
      <c r="D9" s="14" t="str">
        <f t="shared" si="0"/>
        <v/>
      </c>
      <c r="E9" s="15" t="str">
        <f>IFERROR(IF(A9&lt;&gt;"",VLOOKUP(A9,matriz,IF(generador!B9=1,15,IF(generador!B9=2,18,IF(generador!B9=3,21,IF(generador!B9=4,24,IF(generador!B9=5,27,IF(generador!B9=6,30,IF(generador!B9=7,33,IF(generador!B9=8,36,IF(generador!B9=9,39,IF(generador!B9=10,42,IF(generador!B9=11,45,IF(generador!B9=12,48,IF(generador!B9=13,51,IF(generador!B9=14,54,IF(generador!B9=15,57))))))))))))))),FALSE),""),"")</f>
        <v/>
      </c>
      <c r="F9" s="16" t="str">
        <f t="shared" si="1"/>
        <v/>
      </c>
      <c r="G9" s="20" t="str">
        <f t="shared" si="2"/>
        <v/>
      </c>
      <c r="H9" s="13" t="str">
        <f t="shared" ca="1" si="13"/>
        <v/>
      </c>
      <c r="I9" s="14" t="str">
        <f t="shared" si="14"/>
        <v/>
      </c>
      <c r="J9" s="14" t="str">
        <f>""</f>
        <v/>
      </c>
      <c r="K9" s="14" t="str">
        <f t="shared" si="15"/>
        <v/>
      </c>
      <c r="L9" s="14" t="str">
        <f t="shared" si="16"/>
        <v/>
      </c>
      <c r="M9" s="14" t="str">
        <f t="shared" si="17"/>
        <v/>
      </c>
      <c r="N9" s="14" t="str">
        <f t="shared" si="18"/>
        <v/>
      </c>
      <c r="O9" s="14" t="str">
        <f t="shared" si="19"/>
        <v/>
      </c>
      <c r="P9" s="14" t="str">
        <f t="shared" si="20"/>
        <v/>
      </c>
      <c r="Q9" s="14" t="str">
        <f t="shared" si="21"/>
        <v/>
      </c>
      <c r="R9" s="96" t="str">
        <f t="shared" si="9"/>
        <v/>
      </c>
      <c r="S9" s="14" t="str">
        <f t="shared" si="22"/>
        <v/>
      </c>
      <c r="T9" s="14" t="str">
        <f t="shared" si="10"/>
        <v/>
      </c>
      <c r="U9" s="14" t="str">
        <f t="shared" si="23"/>
        <v/>
      </c>
      <c r="V9" s="14" t="str">
        <f t="shared" si="24"/>
        <v/>
      </c>
      <c r="W9" s="14" t="str">
        <f>IFERROR(CONCATENATE("PAGO N° ",B9," DEL CONTRATO CPS ",V9," ENTRE ",TEXT(VLOOKUP(A9,matriz,IF(generador!B9=1,16,IF(generador!B9=2,19,IF(generador!B9=3,22,IF(generador!B9=4,25,IF(generador!B9=5,28,IF(generador!B9=6,31,IF(generador!B9=7,34,IF(generador!B9=8,37,IF(generador!B9=9,40,IF(generador!B9=10,43,IF(generador!B9=11,46,IF(generador!B9=12,49,IF(generador!B9=13,52,IF(generador!B9=14,55,IF(generador!B9=15,58))))))))))))))),FALSE),"dd/mm/yyyy")," Y ",TEXT(VLOOKUP(A9,matriz,IF(generador!B9=1,17,IF(generador!B9=2,20,IF(generador!B9=3,23,IF(generador!B9=4,26,IF(generador!B9=5,29,IF(generador!B9=6,32,IF(generador!B9=7,35,IF(generador!B9=8,38,IF(generador!B9=9,41,IF(generador!B9=10,44,IF(generador!B9=11,47,IF(generador!B9=12,50,IF(generador!B9=13,53,IF(generador!B9=14,56,IF(generador!B9=15,59))))))))))))))),FALSE),"dd/mm/yyyy")),"")</f>
        <v/>
      </c>
    </row>
    <row r="10" spans="1:24" x14ac:dyDescent="0.3">
      <c r="A10" s="12"/>
      <c r="B10" s="5"/>
      <c r="C10" s="5"/>
      <c r="D10" s="14" t="str">
        <f t="shared" si="0"/>
        <v/>
      </c>
      <c r="E10" s="15" t="str">
        <f>IFERROR(IF(A10&lt;&gt;"",VLOOKUP(A10,matriz,IF(generador!B10=1,15,IF(generador!B10=2,18,IF(generador!B10=3,21,IF(generador!B10=4,24,IF(generador!B10=5,27,IF(generador!B10=6,30,IF(generador!B10=7,33,IF(generador!B10=8,36,IF(generador!B10=9,39,IF(generador!B10=10,42,IF(generador!B10=11,45,IF(generador!B10=12,48,IF(generador!B10=13,51,IF(generador!B10=14,54,IF(generador!B10=15,57))))))))))))))),FALSE),""),"")</f>
        <v/>
      </c>
      <c r="F10" s="16" t="str">
        <f t="shared" si="1"/>
        <v/>
      </c>
      <c r="G10" s="20" t="str">
        <f t="shared" si="2"/>
        <v/>
      </c>
      <c r="H10" s="13" t="str">
        <f t="shared" ca="1" si="13"/>
        <v/>
      </c>
      <c r="I10" s="14" t="str">
        <f t="shared" si="14"/>
        <v/>
      </c>
      <c r="J10" s="14" t="str">
        <f>""</f>
        <v/>
      </c>
      <c r="K10" s="14" t="str">
        <f t="shared" si="15"/>
        <v/>
      </c>
      <c r="L10" s="14" t="str">
        <f t="shared" si="16"/>
        <v/>
      </c>
      <c r="M10" s="14" t="str">
        <f t="shared" si="17"/>
        <v/>
      </c>
      <c r="N10" s="14" t="str">
        <f t="shared" si="18"/>
        <v/>
      </c>
      <c r="O10" s="14" t="str">
        <f t="shared" si="19"/>
        <v/>
      </c>
      <c r="P10" s="14" t="str">
        <f t="shared" si="20"/>
        <v/>
      </c>
      <c r="Q10" s="14" t="str">
        <f t="shared" si="21"/>
        <v/>
      </c>
      <c r="R10" s="96" t="str">
        <f t="shared" si="9"/>
        <v/>
      </c>
      <c r="S10" s="14" t="str">
        <f t="shared" si="22"/>
        <v/>
      </c>
      <c r="T10" s="14" t="str">
        <f t="shared" si="10"/>
        <v/>
      </c>
      <c r="U10" s="14" t="str">
        <f t="shared" si="23"/>
        <v/>
      </c>
      <c r="V10" s="14" t="str">
        <f t="shared" si="24"/>
        <v/>
      </c>
      <c r="W10" s="14" t="str">
        <f>IFERROR(CONCATENATE("PAGO N° ",B10," DEL CONTRATO CPS ",V10," ENTRE ",TEXT(VLOOKUP(A10,matriz,IF(generador!B10=1,16,IF(generador!B10=2,19,IF(generador!B10=3,22,IF(generador!B10=4,25,IF(generador!B10=5,28,IF(generador!B10=6,31,IF(generador!B10=7,34,IF(generador!B10=8,37,IF(generador!B10=9,40,IF(generador!B10=10,43,IF(generador!B10=11,46,IF(generador!B10=12,49,IF(generador!B10=13,52,IF(generador!B10=14,55,IF(generador!B10=15,58))))))))))))))),FALSE),"dd/mm/yyyy")," Y ",TEXT(VLOOKUP(A10,matriz,IF(generador!B10=1,17,IF(generador!B10=2,20,IF(generador!B10=3,23,IF(generador!B10=4,26,IF(generador!B10=5,29,IF(generador!B10=6,32,IF(generador!B10=7,35,IF(generador!B10=8,38,IF(generador!B10=9,41,IF(generador!B10=10,44,IF(generador!B10=11,47,IF(generador!B10=12,50,IF(generador!B10=13,53,IF(generador!B10=14,56,IF(generador!B10=15,59))))))))))))))),FALSE),"dd/mm/yyyy")),"")</f>
        <v/>
      </c>
    </row>
    <row r="11" spans="1:24" x14ac:dyDescent="0.3">
      <c r="A11" s="12"/>
      <c r="B11" s="5"/>
      <c r="C11" s="5"/>
      <c r="D11" s="14" t="str">
        <f t="shared" si="0"/>
        <v/>
      </c>
      <c r="E11" s="15" t="str">
        <f>IFERROR(IF(A11&lt;&gt;"",VLOOKUP(A11,matriz,IF(generador!B11=1,15,IF(generador!B11=2,18,IF(generador!B11=3,21,IF(generador!B11=4,24,IF(generador!B11=5,27,IF(generador!B11=6,30,IF(generador!B11=7,33,IF(generador!B11=8,36,IF(generador!B11=9,39,IF(generador!B11=10,42,IF(generador!B11=11,45,IF(generador!B11=12,48,IF(generador!B11=13,51,IF(generador!B11=14,54,IF(generador!B11=15,57))))))))))))))),FALSE),""),"")</f>
        <v/>
      </c>
      <c r="F11" s="16" t="str">
        <f t="shared" si="1"/>
        <v/>
      </c>
      <c r="G11" s="20" t="str">
        <f t="shared" si="2"/>
        <v/>
      </c>
      <c r="H11" s="13" t="str">
        <f t="shared" ca="1" si="13"/>
        <v/>
      </c>
      <c r="I11" s="14" t="str">
        <f t="shared" si="14"/>
        <v/>
      </c>
      <c r="J11" s="14" t="str">
        <f>""</f>
        <v/>
      </c>
      <c r="K11" s="14" t="str">
        <f t="shared" si="15"/>
        <v/>
      </c>
      <c r="L11" s="14" t="str">
        <f t="shared" si="16"/>
        <v/>
      </c>
      <c r="M11" s="14" t="str">
        <f t="shared" si="17"/>
        <v/>
      </c>
      <c r="N11" s="14" t="str">
        <f t="shared" si="18"/>
        <v/>
      </c>
      <c r="O11" s="14" t="str">
        <f t="shared" si="19"/>
        <v/>
      </c>
      <c r="P11" s="14" t="str">
        <f t="shared" si="20"/>
        <v/>
      </c>
      <c r="Q11" s="14" t="str">
        <f t="shared" si="21"/>
        <v/>
      </c>
      <c r="R11" s="96" t="str">
        <f t="shared" si="9"/>
        <v/>
      </c>
      <c r="S11" s="14" t="str">
        <f t="shared" si="22"/>
        <v/>
      </c>
      <c r="T11" s="14" t="str">
        <f t="shared" si="10"/>
        <v/>
      </c>
      <c r="U11" s="14" t="str">
        <f t="shared" si="23"/>
        <v/>
      </c>
      <c r="V11" s="14" t="str">
        <f t="shared" si="24"/>
        <v/>
      </c>
      <c r="W11" s="14" t="str">
        <f>IFERROR(CONCATENATE("PAGO N° ",B11," DEL CONTRATO CPS ",V11," ENTRE ",TEXT(VLOOKUP(A11,matriz,IF(generador!B11=1,16,IF(generador!B11=2,19,IF(generador!B11=3,22,IF(generador!B11=4,25,IF(generador!B11=5,28,IF(generador!B11=6,31,IF(generador!B11=7,34,IF(generador!B11=8,37,IF(generador!B11=9,40,IF(generador!B11=10,43,IF(generador!B11=11,46,IF(generador!B11=12,49,IF(generador!B11=13,52,IF(generador!B11=14,55,IF(generador!B11=15,58))))))))))))))),FALSE),"dd/mm/yyyy")," Y ",TEXT(VLOOKUP(A11,matriz,IF(generador!B11=1,17,IF(generador!B11=2,20,IF(generador!B11=3,23,IF(generador!B11=4,26,IF(generador!B11=5,29,IF(generador!B11=6,32,IF(generador!B11=7,35,IF(generador!B11=8,38,IF(generador!B11=9,41,IF(generador!B11=10,44,IF(generador!B11=11,47,IF(generador!B11=12,50,IF(generador!B11=13,53,IF(generador!B11=14,56,IF(generador!B11=15,59))))))))))))))),FALSE),"dd/mm/yyyy")),"")</f>
        <v/>
      </c>
    </row>
    <row r="12" spans="1:24" x14ac:dyDescent="0.3">
      <c r="A12" s="12"/>
      <c r="B12" s="5"/>
      <c r="C12" s="5"/>
      <c r="D12" s="14" t="str">
        <f t="shared" si="0"/>
        <v/>
      </c>
      <c r="E12" s="15" t="str">
        <f>IFERROR(IF(A12&lt;&gt;"",VLOOKUP(A12,matriz,IF(generador!B12=1,15,IF(generador!B12=2,18,IF(generador!B12=3,21,IF(generador!B12=4,24,IF(generador!B12=5,27,IF(generador!B12=6,30,IF(generador!B12=7,33,IF(generador!B12=8,36,IF(generador!B12=9,39,IF(generador!B12=10,42,IF(generador!B12=11,45,IF(generador!B12=12,48,IF(generador!B12=13,51,IF(generador!B12=14,54,IF(generador!B12=15,57))))))))))))))),FALSE),""),"")</f>
        <v/>
      </c>
      <c r="F12" s="16" t="str">
        <f t="shared" si="1"/>
        <v/>
      </c>
      <c r="G12" s="20" t="str">
        <f t="shared" si="2"/>
        <v/>
      </c>
      <c r="H12" s="13" t="str">
        <f t="shared" ca="1" si="13"/>
        <v/>
      </c>
      <c r="I12" s="14" t="str">
        <f t="shared" si="14"/>
        <v/>
      </c>
      <c r="J12" s="14" t="str">
        <f>""</f>
        <v/>
      </c>
      <c r="K12" s="14" t="str">
        <f t="shared" si="15"/>
        <v/>
      </c>
      <c r="L12" s="14" t="str">
        <f t="shared" si="16"/>
        <v/>
      </c>
      <c r="M12" s="14" t="str">
        <f t="shared" si="17"/>
        <v/>
      </c>
      <c r="N12" s="14" t="str">
        <f t="shared" si="18"/>
        <v/>
      </c>
      <c r="O12" s="14" t="str">
        <f t="shared" si="19"/>
        <v/>
      </c>
      <c r="P12" s="14" t="str">
        <f t="shared" si="20"/>
        <v/>
      </c>
      <c r="Q12" s="14" t="str">
        <f t="shared" si="21"/>
        <v/>
      </c>
      <c r="R12" s="96" t="str">
        <f t="shared" si="9"/>
        <v/>
      </c>
      <c r="S12" s="14" t="str">
        <f t="shared" si="22"/>
        <v/>
      </c>
      <c r="T12" s="14" t="str">
        <f t="shared" si="10"/>
        <v/>
      </c>
      <c r="U12" s="14" t="str">
        <f t="shared" si="23"/>
        <v/>
      </c>
      <c r="V12" s="14" t="str">
        <f t="shared" si="24"/>
        <v/>
      </c>
      <c r="W12" s="14" t="str">
        <f>IFERROR(CONCATENATE("PAGO N° ",B12," DEL CONTRATO CPS ",V12," ENTRE ",TEXT(VLOOKUP(A12,matriz,IF(generador!B12=1,16,IF(generador!B12=2,19,IF(generador!B12=3,22,IF(generador!B12=4,25,IF(generador!B12=5,28,IF(generador!B12=6,31,IF(generador!B12=7,34,IF(generador!B12=8,37,IF(generador!B12=9,40,IF(generador!B12=10,43,IF(generador!B12=11,46,IF(generador!B12=12,49,IF(generador!B12=13,52,IF(generador!B12=14,55,IF(generador!B12=15,58))))))))))))))),FALSE),"dd/mm/yyyy")," Y ",TEXT(VLOOKUP(A12,matriz,IF(generador!B12=1,17,IF(generador!B12=2,20,IF(generador!B12=3,23,IF(generador!B12=4,26,IF(generador!B12=5,29,IF(generador!B12=6,32,IF(generador!B12=7,35,IF(generador!B12=8,38,IF(generador!B12=9,41,IF(generador!B12=10,44,IF(generador!B12=11,47,IF(generador!B12=12,50,IF(generador!B12=13,53,IF(generador!B12=14,56,IF(generador!B12=15,59))))))))))))))),FALSE),"dd/mm/yyyy")),"")</f>
        <v/>
      </c>
    </row>
    <row r="13" spans="1:24" x14ac:dyDescent="0.3">
      <c r="A13" s="12"/>
      <c r="B13" s="5"/>
      <c r="C13" s="5"/>
      <c r="D13" s="14" t="str">
        <f t="shared" si="0"/>
        <v/>
      </c>
      <c r="E13" s="15" t="str">
        <f>IFERROR(IF(A13&lt;&gt;"",VLOOKUP(A13,matriz,IF(generador!B13=1,15,IF(generador!B13=2,18,IF(generador!B13=3,21,IF(generador!B13=4,24,IF(generador!B13=5,27,IF(generador!B13=6,30,IF(generador!B13=7,33,IF(generador!B13=8,36,IF(generador!B13=9,39,IF(generador!B13=10,42,IF(generador!B13=11,45,IF(generador!B13=12,48,IF(generador!B13=13,51,IF(generador!B13=14,54,IF(generador!B13=15,57))))))))))))))),FALSE),""),"")</f>
        <v/>
      </c>
      <c r="F13" s="16" t="str">
        <f t="shared" si="1"/>
        <v/>
      </c>
      <c r="G13" s="20" t="str">
        <f t="shared" si="2"/>
        <v/>
      </c>
      <c r="H13" s="13" t="str">
        <f t="shared" ca="1" si="13"/>
        <v/>
      </c>
      <c r="I13" s="14" t="str">
        <f t="shared" si="14"/>
        <v/>
      </c>
      <c r="J13" s="14" t="str">
        <f>""</f>
        <v/>
      </c>
      <c r="K13" s="14" t="str">
        <f t="shared" si="15"/>
        <v/>
      </c>
      <c r="L13" s="14" t="str">
        <f t="shared" si="16"/>
        <v/>
      </c>
      <c r="M13" s="14" t="str">
        <f t="shared" si="17"/>
        <v/>
      </c>
      <c r="N13" s="14" t="str">
        <f t="shared" si="18"/>
        <v/>
      </c>
      <c r="O13" s="14" t="str">
        <f t="shared" si="19"/>
        <v/>
      </c>
      <c r="P13" s="14" t="str">
        <f t="shared" si="20"/>
        <v/>
      </c>
      <c r="Q13" s="14" t="str">
        <f t="shared" si="21"/>
        <v/>
      </c>
      <c r="R13" s="96" t="str">
        <f t="shared" si="9"/>
        <v/>
      </c>
      <c r="S13" s="14" t="str">
        <f t="shared" si="22"/>
        <v/>
      </c>
      <c r="T13" s="14" t="str">
        <f t="shared" si="10"/>
        <v/>
      </c>
      <c r="U13" s="14" t="str">
        <f t="shared" si="23"/>
        <v/>
      </c>
      <c r="V13" s="14" t="str">
        <f t="shared" si="24"/>
        <v/>
      </c>
      <c r="W13" s="14" t="str">
        <f>IFERROR(CONCATENATE("PAGO N° ",B13," DEL CONTRATO CPS ",V13," ENTRE ",TEXT(VLOOKUP(A13,matriz,IF(generador!B13=1,16,IF(generador!B13=2,19,IF(generador!B13=3,22,IF(generador!B13=4,25,IF(generador!B13=5,28,IF(generador!B13=6,31,IF(generador!B13=7,34,IF(generador!B13=8,37,IF(generador!B13=9,40,IF(generador!B13=10,43,IF(generador!B13=11,46,IF(generador!B13=12,49,IF(generador!B13=13,52,IF(generador!B13=14,55,IF(generador!B13=15,58))))))))))))))),FALSE),"dd/mm/yyyy")," Y ",TEXT(VLOOKUP(A13,matriz,IF(generador!B13=1,17,IF(generador!B13=2,20,IF(generador!B13=3,23,IF(generador!B13=4,26,IF(generador!B13=5,29,IF(generador!B13=6,32,IF(generador!B13=7,35,IF(generador!B13=8,38,IF(generador!B13=9,41,IF(generador!B13=10,44,IF(generador!B13=11,47,IF(generador!B13=12,50,IF(generador!B13=13,53,IF(generador!B13=14,56,IF(generador!B13=15,59))))))))))))))),FALSE),"dd/mm/yyyy")),"")</f>
        <v/>
      </c>
    </row>
    <row r="14" spans="1:24" x14ac:dyDescent="0.3">
      <c r="A14" s="12"/>
      <c r="B14" s="5"/>
      <c r="C14" s="5"/>
      <c r="D14" s="14" t="str">
        <f t="shared" si="0"/>
        <v/>
      </c>
      <c r="E14" s="15" t="str">
        <f>IFERROR(IF(A14&lt;&gt;"",VLOOKUP(A14,matriz,IF(generador!B14=1,15,IF(generador!B14=2,18,IF(generador!B14=3,21,IF(generador!B14=4,24,IF(generador!B14=5,27,IF(generador!B14=6,30,IF(generador!B14=7,33,IF(generador!B14=8,36,IF(generador!B14=9,39,IF(generador!B14=10,42,IF(generador!B14=11,45,IF(generador!B14=12,48,IF(generador!B14=13,51,IF(generador!B14=14,54,IF(generador!B14=15,57))))))))))))))),FALSE),""),"")</f>
        <v/>
      </c>
      <c r="F14" s="16" t="str">
        <f t="shared" si="1"/>
        <v/>
      </c>
      <c r="G14" s="20" t="str">
        <f t="shared" si="2"/>
        <v/>
      </c>
      <c r="H14" s="13" t="str">
        <f t="shared" ca="1" si="13"/>
        <v/>
      </c>
      <c r="I14" s="14" t="str">
        <f t="shared" si="14"/>
        <v/>
      </c>
      <c r="J14" s="14" t="str">
        <f>""</f>
        <v/>
      </c>
      <c r="K14" s="14" t="str">
        <f t="shared" si="15"/>
        <v/>
      </c>
      <c r="L14" s="14" t="str">
        <f t="shared" si="16"/>
        <v/>
      </c>
      <c r="M14" s="14" t="str">
        <f t="shared" si="17"/>
        <v/>
      </c>
      <c r="N14" s="14" t="str">
        <f t="shared" si="18"/>
        <v/>
      </c>
      <c r="O14" s="14" t="str">
        <f t="shared" si="19"/>
        <v/>
      </c>
      <c r="P14" s="14" t="str">
        <f t="shared" si="20"/>
        <v/>
      </c>
      <c r="Q14" s="14" t="str">
        <f t="shared" si="21"/>
        <v/>
      </c>
      <c r="R14" s="96" t="str">
        <f t="shared" si="9"/>
        <v/>
      </c>
      <c r="S14" s="14" t="str">
        <f t="shared" si="22"/>
        <v/>
      </c>
      <c r="T14" s="14" t="str">
        <f t="shared" si="10"/>
        <v/>
      </c>
      <c r="U14" s="14" t="str">
        <f t="shared" si="23"/>
        <v/>
      </c>
      <c r="V14" s="14" t="str">
        <f t="shared" si="24"/>
        <v/>
      </c>
      <c r="W14" s="14" t="str">
        <f>IFERROR(CONCATENATE("PAGO N° ",B14," DEL CONTRATO CPS ",V14," ENTRE ",TEXT(VLOOKUP(A14,matriz,IF(generador!B14=1,16,IF(generador!B14=2,19,IF(generador!B14=3,22,IF(generador!B14=4,25,IF(generador!B14=5,28,IF(generador!B14=6,31,IF(generador!B14=7,34,IF(generador!B14=8,37,IF(generador!B14=9,40,IF(generador!B14=10,43,IF(generador!B14=11,46,IF(generador!B14=12,49,IF(generador!B14=13,52,IF(generador!B14=14,55,IF(generador!B14=15,58))))))))))))))),FALSE),"dd/mm/yyyy")," Y ",TEXT(VLOOKUP(A14,matriz,IF(generador!B14=1,17,IF(generador!B14=2,20,IF(generador!B14=3,23,IF(generador!B14=4,26,IF(generador!B14=5,29,IF(generador!B14=6,32,IF(generador!B14=7,35,IF(generador!B14=8,38,IF(generador!B14=9,41,IF(generador!B14=10,44,IF(generador!B14=11,47,IF(generador!B14=12,50,IF(generador!B14=13,53,IF(generador!B14=14,56,IF(generador!B14=15,59))))))))))))))),FALSE),"dd/mm/yyyy")),"")</f>
        <v/>
      </c>
    </row>
    <row r="15" spans="1:24" x14ac:dyDescent="0.3">
      <c r="A15" s="12"/>
      <c r="B15" s="5"/>
      <c r="C15" s="5"/>
      <c r="D15" s="14" t="str">
        <f t="shared" si="0"/>
        <v/>
      </c>
      <c r="E15" s="15" t="str">
        <f>IFERROR(IF(A15&lt;&gt;"",VLOOKUP(A15,matriz,IF(generador!B15=1,15,IF(generador!B15=2,18,IF(generador!B15=3,21,IF(generador!B15=4,24,IF(generador!B15=5,27,IF(generador!B15=6,30,IF(generador!B15=7,33,IF(generador!B15=8,36,IF(generador!B15=9,39,IF(generador!B15=10,42,IF(generador!B15=11,45,IF(generador!B15=12,48,IF(generador!B15=13,51,IF(generador!B15=14,54,IF(generador!B15=15,57))))))))))))))),FALSE),""),"")</f>
        <v/>
      </c>
      <c r="F15" s="16" t="str">
        <f t="shared" si="1"/>
        <v/>
      </c>
      <c r="G15" s="20" t="str">
        <f t="shared" si="2"/>
        <v/>
      </c>
      <c r="H15" s="13" t="str">
        <f t="shared" ca="1" si="13"/>
        <v/>
      </c>
      <c r="I15" s="14" t="str">
        <f t="shared" si="14"/>
        <v/>
      </c>
      <c r="J15" s="14" t="str">
        <f>""</f>
        <v/>
      </c>
      <c r="K15" s="14" t="str">
        <f t="shared" si="15"/>
        <v/>
      </c>
      <c r="L15" s="14" t="str">
        <f t="shared" si="16"/>
        <v/>
      </c>
      <c r="M15" s="14" t="str">
        <f t="shared" si="17"/>
        <v/>
      </c>
      <c r="N15" s="14" t="str">
        <f t="shared" si="18"/>
        <v/>
      </c>
      <c r="O15" s="14" t="str">
        <f t="shared" si="19"/>
        <v/>
      </c>
      <c r="P15" s="14" t="str">
        <f t="shared" si="20"/>
        <v/>
      </c>
      <c r="Q15" s="14" t="str">
        <f t="shared" si="21"/>
        <v/>
      </c>
      <c r="R15" s="96" t="str">
        <f t="shared" si="9"/>
        <v/>
      </c>
      <c r="S15" s="14" t="str">
        <f t="shared" si="22"/>
        <v/>
      </c>
      <c r="T15" s="14" t="str">
        <f t="shared" si="10"/>
        <v/>
      </c>
      <c r="U15" s="14" t="str">
        <f t="shared" si="23"/>
        <v/>
      </c>
      <c r="V15" s="14" t="str">
        <f t="shared" si="24"/>
        <v/>
      </c>
      <c r="W15" s="14" t="str">
        <f>IFERROR(CONCATENATE("PAGO N° ",B15," DEL CONTRATO CPS ",V15," ENTRE ",TEXT(VLOOKUP(A15,matriz,IF(generador!B15=1,16,IF(generador!B15=2,19,IF(generador!B15=3,22,IF(generador!B15=4,25,IF(generador!B15=5,28,IF(generador!B15=6,31,IF(generador!B15=7,34,IF(generador!B15=8,37,IF(generador!B15=9,40,IF(generador!B15=10,43,IF(generador!B15=11,46,IF(generador!B15=12,49,IF(generador!B15=13,52,IF(generador!B15=14,55,IF(generador!B15=15,58))))))))))))))),FALSE),"dd/mm/yyyy")," Y ",TEXT(VLOOKUP(A15,matriz,IF(generador!B15=1,17,IF(generador!B15=2,20,IF(generador!B15=3,23,IF(generador!B15=4,26,IF(generador!B15=5,29,IF(generador!B15=6,32,IF(generador!B15=7,35,IF(generador!B15=8,38,IF(generador!B15=9,41,IF(generador!B15=10,44,IF(generador!B15=11,47,IF(generador!B15=12,50,IF(generador!B15=13,53,IF(generador!B15=14,56,IF(generador!B15=15,59))))))))))))))),FALSE),"dd/mm/yyyy")),"")</f>
        <v/>
      </c>
    </row>
    <row r="16" spans="1:24" x14ac:dyDescent="0.3">
      <c r="A16" s="12"/>
      <c r="B16" s="5"/>
      <c r="C16" s="5"/>
      <c r="D16" s="14" t="str">
        <f t="shared" si="0"/>
        <v/>
      </c>
      <c r="E16" s="15" t="str">
        <f>IFERROR(IF(A16&lt;&gt;"",VLOOKUP(A16,matriz,IF(generador!B16=1,15,IF(generador!B16=2,18,IF(generador!B16=3,21,IF(generador!B16=4,24,IF(generador!B16=5,27,IF(generador!B16=6,30,IF(generador!B16=7,33,IF(generador!B16=8,36,IF(generador!B16=9,39,IF(generador!B16=10,42,IF(generador!B16=11,45,IF(generador!B16=12,48,IF(generador!B16=13,51,IF(generador!B16=14,54,IF(generador!B16=15,57))))))))))))))),FALSE),""),"")</f>
        <v/>
      </c>
      <c r="F16" s="16" t="str">
        <f t="shared" si="1"/>
        <v/>
      </c>
      <c r="G16" s="20" t="str">
        <f t="shared" si="2"/>
        <v/>
      </c>
      <c r="H16" s="13" t="str">
        <f t="shared" ca="1" si="13"/>
        <v/>
      </c>
      <c r="I16" s="14" t="str">
        <f t="shared" si="14"/>
        <v/>
      </c>
      <c r="J16" s="14" t="str">
        <f>""</f>
        <v/>
      </c>
      <c r="K16" s="14" t="str">
        <f t="shared" si="15"/>
        <v/>
      </c>
      <c r="L16" s="14" t="str">
        <f t="shared" si="16"/>
        <v/>
      </c>
      <c r="M16" s="14" t="str">
        <f t="shared" si="17"/>
        <v/>
      </c>
      <c r="N16" s="14" t="str">
        <f t="shared" si="18"/>
        <v/>
      </c>
      <c r="O16" s="14" t="str">
        <f t="shared" si="19"/>
        <v/>
      </c>
      <c r="P16" s="14" t="str">
        <f t="shared" si="20"/>
        <v/>
      </c>
      <c r="Q16" s="14" t="str">
        <f t="shared" si="21"/>
        <v/>
      </c>
      <c r="R16" s="96" t="str">
        <f t="shared" si="9"/>
        <v/>
      </c>
      <c r="S16" s="14" t="str">
        <f t="shared" si="22"/>
        <v/>
      </c>
      <c r="T16" s="14" t="str">
        <f t="shared" si="10"/>
        <v/>
      </c>
      <c r="U16" s="14" t="str">
        <f t="shared" si="23"/>
        <v/>
      </c>
      <c r="V16" s="14" t="str">
        <f t="shared" si="24"/>
        <v/>
      </c>
      <c r="W16" s="14" t="str">
        <f>IFERROR(CONCATENATE("PAGO N° ",B16," DEL CONTRATO CPS ",V16," ENTRE ",TEXT(VLOOKUP(A16,matriz,IF(generador!B16=1,16,IF(generador!B16=2,19,IF(generador!B16=3,22,IF(generador!B16=4,25,IF(generador!B16=5,28,IF(generador!B16=6,31,IF(generador!B16=7,34,IF(generador!B16=8,37,IF(generador!B16=9,40,IF(generador!B16=10,43,IF(generador!B16=11,46,IF(generador!B16=12,49,IF(generador!B16=13,52,IF(generador!B16=14,55,IF(generador!B16=15,58))))))))))))))),FALSE),"dd/mm/yyyy")," Y ",TEXT(VLOOKUP(A16,matriz,IF(generador!B16=1,17,IF(generador!B16=2,20,IF(generador!B16=3,23,IF(generador!B16=4,26,IF(generador!B16=5,29,IF(generador!B16=6,32,IF(generador!B16=7,35,IF(generador!B16=8,38,IF(generador!B16=9,41,IF(generador!B16=10,44,IF(generador!B16=11,47,IF(generador!B16=12,50,IF(generador!B16=13,53,IF(generador!B16=14,56,IF(generador!B16=15,59))))))))))))))),FALSE),"dd/mm/yyyy")),"")</f>
        <v/>
      </c>
    </row>
    <row r="17" spans="1:23" x14ac:dyDescent="0.3">
      <c r="A17" s="12"/>
      <c r="B17" s="5"/>
      <c r="C17" s="5"/>
      <c r="D17" s="14" t="str">
        <f t="shared" si="0"/>
        <v/>
      </c>
      <c r="E17" s="15" t="str">
        <f>IFERROR(IF(A17&lt;&gt;"",VLOOKUP(A17,matriz,IF(generador!B17=1,15,IF(generador!B17=2,18,IF(generador!B17=3,21,IF(generador!B17=4,24,IF(generador!B17=5,27,IF(generador!B17=6,30,IF(generador!B17=7,33,IF(generador!B17=8,36,IF(generador!B17=9,39,IF(generador!B17=10,42,IF(generador!B17=11,45,IF(generador!B17=12,48,IF(generador!B17=13,51,IF(generador!B17=14,54,IF(generador!B17=15,57))))))))))))))),FALSE),""),"")</f>
        <v/>
      </c>
      <c r="F17" s="16" t="str">
        <f t="shared" si="1"/>
        <v/>
      </c>
      <c r="G17" s="20" t="str">
        <f t="shared" si="2"/>
        <v/>
      </c>
      <c r="H17" s="13" t="str">
        <f t="shared" ca="1" si="13"/>
        <v/>
      </c>
      <c r="I17" s="14" t="str">
        <f t="shared" si="14"/>
        <v/>
      </c>
      <c r="J17" s="14" t="str">
        <f>""</f>
        <v/>
      </c>
      <c r="K17" s="14" t="str">
        <f t="shared" si="15"/>
        <v/>
      </c>
      <c r="L17" s="14" t="str">
        <f t="shared" si="16"/>
        <v/>
      </c>
      <c r="M17" s="14" t="str">
        <f t="shared" si="17"/>
        <v/>
      </c>
      <c r="N17" s="14" t="str">
        <f t="shared" si="18"/>
        <v/>
      </c>
      <c r="O17" s="14" t="str">
        <f t="shared" si="19"/>
        <v/>
      </c>
      <c r="P17" s="14" t="str">
        <f t="shared" si="20"/>
        <v/>
      </c>
      <c r="Q17" s="14" t="str">
        <f t="shared" si="21"/>
        <v/>
      </c>
      <c r="R17" s="96" t="str">
        <f t="shared" si="9"/>
        <v/>
      </c>
      <c r="S17" s="14" t="str">
        <f t="shared" si="22"/>
        <v/>
      </c>
      <c r="T17" s="14" t="str">
        <f t="shared" si="10"/>
        <v/>
      </c>
      <c r="U17" s="14" t="str">
        <f t="shared" si="23"/>
        <v/>
      </c>
      <c r="V17" s="14" t="str">
        <f t="shared" si="24"/>
        <v/>
      </c>
      <c r="W17" s="14" t="str">
        <f>IFERROR(CONCATENATE("PAGO N° ",B17," DEL CONTRATO CPS ",V17," ENTRE ",TEXT(VLOOKUP(A17,matriz,IF(generador!B17=1,16,IF(generador!B17=2,19,IF(generador!B17=3,22,IF(generador!B17=4,25,IF(generador!B17=5,28,IF(generador!B17=6,31,IF(generador!B17=7,34,IF(generador!B17=8,37,IF(generador!B17=9,40,IF(generador!B17=10,43,IF(generador!B17=11,46,IF(generador!B17=12,49,IF(generador!B17=13,52,IF(generador!B17=14,55,IF(generador!B17=15,58))))))))))))))),FALSE),"dd/mm/yyyy")," Y ",TEXT(VLOOKUP(A17,matriz,IF(generador!B17=1,17,IF(generador!B17=2,20,IF(generador!B17=3,23,IF(generador!B17=4,26,IF(generador!B17=5,29,IF(generador!B17=6,32,IF(generador!B17=7,35,IF(generador!B17=8,38,IF(generador!B17=9,41,IF(generador!B17=10,44,IF(generador!B17=11,47,IF(generador!B17=12,50,IF(generador!B17=13,53,IF(generador!B17=14,56,IF(generador!B17=15,59))))))))))))))),FALSE),"dd/mm/yyyy")),"")</f>
        <v/>
      </c>
    </row>
    <row r="18" spans="1:23" x14ac:dyDescent="0.3">
      <c r="A18" s="12"/>
      <c r="B18" s="5"/>
      <c r="C18" s="5"/>
      <c r="D18" s="14" t="str">
        <f t="shared" si="0"/>
        <v/>
      </c>
      <c r="E18" s="15" t="str">
        <f>IFERROR(IF(A18&lt;&gt;"",VLOOKUP(A18,matriz,IF(generador!B18=1,15,IF(generador!B18=2,18,IF(generador!B18=3,21,IF(generador!B18=4,24,IF(generador!B18=5,27,IF(generador!B18=6,30,IF(generador!B18=7,33,IF(generador!B18=8,36,IF(generador!B18=9,39,IF(generador!B18=10,42,IF(generador!B18=11,45,IF(generador!B18=12,48,IF(generador!B18=13,51,IF(generador!B18=14,54,IF(generador!B18=15,57))))))))))))))),FALSE),""),"")</f>
        <v/>
      </c>
      <c r="F18" s="16" t="str">
        <f t="shared" si="1"/>
        <v/>
      </c>
      <c r="G18" s="20" t="str">
        <f t="shared" si="2"/>
        <v/>
      </c>
      <c r="H18" s="13" t="str">
        <f t="shared" ca="1" si="13"/>
        <v/>
      </c>
      <c r="I18" s="14" t="str">
        <f t="shared" si="14"/>
        <v/>
      </c>
      <c r="J18" s="14" t="str">
        <f>""</f>
        <v/>
      </c>
      <c r="K18" s="14" t="str">
        <f t="shared" si="15"/>
        <v/>
      </c>
      <c r="L18" s="14" t="str">
        <f t="shared" si="16"/>
        <v/>
      </c>
      <c r="M18" s="14" t="str">
        <f t="shared" si="17"/>
        <v/>
      </c>
      <c r="N18" s="14" t="str">
        <f t="shared" si="18"/>
        <v/>
      </c>
      <c r="O18" s="14" t="str">
        <f t="shared" si="19"/>
        <v/>
      </c>
      <c r="P18" s="14" t="str">
        <f t="shared" si="20"/>
        <v/>
      </c>
      <c r="Q18" s="14" t="str">
        <f t="shared" si="21"/>
        <v/>
      </c>
      <c r="R18" s="96" t="str">
        <f t="shared" si="9"/>
        <v/>
      </c>
      <c r="S18" s="14" t="str">
        <f t="shared" si="22"/>
        <v/>
      </c>
      <c r="T18" s="14" t="str">
        <f t="shared" si="10"/>
        <v/>
      </c>
      <c r="U18" s="14" t="str">
        <f t="shared" si="23"/>
        <v/>
      </c>
      <c r="V18" s="14" t="str">
        <f t="shared" si="24"/>
        <v/>
      </c>
      <c r="W18" s="14" t="str">
        <f>IFERROR(CONCATENATE("PAGO N° ",B18," DEL CONTRATO CPS ",V18," ENTRE ",TEXT(VLOOKUP(A18,matriz,IF(generador!B18=1,16,IF(generador!B18=2,19,IF(generador!B18=3,22,IF(generador!B18=4,25,IF(generador!B18=5,28,IF(generador!B18=6,31,IF(generador!B18=7,34,IF(generador!B18=8,37,IF(generador!B18=9,40,IF(generador!B18=10,43,IF(generador!B18=11,46,IF(generador!B18=12,49,IF(generador!B18=13,52,IF(generador!B18=14,55,IF(generador!B18=15,58))))))))))))))),FALSE),"dd/mm/yyyy")," Y ",TEXT(VLOOKUP(A18,matriz,IF(generador!B18=1,17,IF(generador!B18=2,20,IF(generador!B18=3,23,IF(generador!B18=4,26,IF(generador!B18=5,29,IF(generador!B18=6,32,IF(generador!B18=7,35,IF(generador!B18=8,38,IF(generador!B18=9,41,IF(generador!B18=10,44,IF(generador!B18=11,47,IF(generador!B18=12,50,IF(generador!B18=13,53,IF(generador!B18=14,56,IF(generador!B18=15,59))))))))))))))),FALSE),"dd/mm/yyyy")),"")</f>
        <v/>
      </c>
    </row>
    <row r="19" spans="1:23" x14ac:dyDescent="0.3">
      <c r="A19" s="12"/>
      <c r="B19" s="5"/>
      <c r="C19" s="5"/>
      <c r="D19" s="14" t="str">
        <f t="shared" si="0"/>
        <v/>
      </c>
      <c r="E19" s="15" t="str">
        <f>IFERROR(IF(A19&lt;&gt;"",VLOOKUP(A19,matriz,IF(generador!B19=1,15,IF(generador!B19=2,18,IF(generador!B19=3,21,IF(generador!B19=4,24,IF(generador!B19=5,27,IF(generador!B19=6,30,IF(generador!B19=7,33,IF(generador!B19=8,36,IF(generador!B19=9,39,IF(generador!B19=10,42,IF(generador!B19=11,45,IF(generador!B19=12,48,IF(generador!B19=13,51,IF(generador!B19=14,54,IF(generador!B19=15,57))))))))))))))),FALSE),""),"")</f>
        <v/>
      </c>
      <c r="F19" s="16" t="str">
        <f t="shared" si="1"/>
        <v/>
      </c>
      <c r="G19" s="20" t="str">
        <f t="shared" si="2"/>
        <v/>
      </c>
      <c r="H19" s="13" t="str">
        <f t="shared" ca="1" si="13"/>
        <v/>
      </c>
      <c r="I19" s="14" t="str">
        <f t="shared" si="14"/>
        <v/>
      </c>
      <c r="J19" s="14" t="str">
        <f>""</f>
        <v/>
      </c>
      <c r="K19" s="14" t="str">
        <f t="shared" si="15"/>
        <v/>
      </c>
      <c r="L19" s="14" t="str">
        <f t="shared" si="16"/>
        <v/>
      </c>
      <c r="M19" s="14" t="str">
        <f t="shared" si="17"/>
        <v/>
      </c>
      <c r="N19" s="14" t="str">
        <f t="shared" si="18"/>
        <v/>
      </c>
      <c r="O19" s="14" t="str">
        <f t="shared" si="19"/>
        <v/>
      </c>
      <c r="P19" s="14" t="str">
        <f t="shared" si="20"/>
        <v/>
      </c>
      <c r="Q19" s="14" t="str">
        <f t="shared" si="21"/>
        <v/>
      </c>
      <c r="R19" s="96" t="str">
        <f t="shared" si="9"/>
        <v/>
      </c>
      <c r="S19" s="14" t="str">
        <f t="shared" si="22"/>
        <v/>
      </c>
      <c r="T19" s="14" t="str">
        <f t="shared" si="10"/>
        <v/>
      </c>
      <c r="U19" s="14" t="str">
        <f t="shared" si="23"/>
        <v/>
      </c>
      <c r="V19" s="14" t="str">
        <f t="shared" si="24"/>
        <v/>
      </c>
      <c r="W19" s="14" t="str">
        <f>IFERROR(CONCATENATE("PAGO N° ",B19," DEL CONTRATO CPS ",V19," ENTRE ",TEXT(VLOOKUP(A19,matriz,IF(generador!B19=1,16,IF(generador!B19=2,19,IF(generador!B19=3,22,IF(generador!B19=4,25,IF(generador!B19=5,28,IF(generador!B19=6,31,IF(generador!B19=7,34,IF(generador!B19=8,37,IF(generador!B19=9,40,IF(generador!B19=10,43,IF(generador!B19=11,46,IF(generador!B19=12,49,IF(generador!B19=13,52,IF(generador!B19=14,55,IF(generador!B19=15,58))))))))))))))),FALSE),"dd/mm/yyyy")," Y ",TEXT(VLOOKUP(A19,matriz,IF(generador!B19=1,17,IF(generador!B19=2,20,IF(generador!B19=3,23,IF(generador!B19=4,26,IF(generador!B19=5,29,IF(generador!B19=6,32,IF(generador!B19=7,35,IF(generador!B19=8,38,IF(generador!B19=9,41,IF(generador!B19=10,44,IF(generador!B19=11,47,IF(generador!B19=12,50,IF(generador!B19=13,53,IF(generador!B19=14,56,IF(generador!B19=15,59))))))))))))))),FALSE),"dd/mm/yyyy")),"")</f>
        <v/>
      </c>
    </row>
    <row r="20" spans="1:23" x14ac:dyDescent="0.3">
      <c r="A20" s="12"/>
      <c r="B20" s="5"/>
      <c r="C20" s="5"/>
      <c r="D20" s="14" t="str">
        <f t="shared" si="0"/>
        <v/>
      </c>
      <c r="E20" s="15" t="str">
        <f>IFERROR(IF(A20&lt;&gt;"",VLOOKUP(A20,matriz,IF(generador!B20=1,15,IF(generador!B20=2,18,IF(generador!B20=3,21,IF(generador!B20=4,24,IF(generador!B20=5,27,IF(generador!B20=6,30,IF(generador!B20=7,33,IF(generador!B20=8,36,IF(generador!B20=9,39,IF(generador!B20=10,42,IF(generador!B20=11,45,IF(generador!B20=12,48,IF(generador!B20=13,51,IF(generador!B20=14,54,IF(generador!B20=15,57))))))))))))))),FALSE),""),"")</f>
        <v/>
      </c>
      <c r="F20" s="16" t="str">
        <f t="shared" si="1"/>
        <v/>
      </c>
      <c r="G20" s="20" t="str">
        <f t="shared" si="2"/>
        <v/>
      </c>
      <c r="H20" s="13" t="str">
        <f t="shared" ca="1" si="13"/>
        <v/>
      </c>
      <c r="I20" s="14" t="str">
        <f t="shared" si="14"/>
        <v/>
      </c>
      <c r="J20" s="14" t="str">
        <f>""</f>
        <v/>
      </c>
      <c r="K20" s="14" t="str">
        <f t="shared" si="15"/>
        <v/>
      </c>
      <c r="L20" s="14" t="str">
        <f t="shared" si="16"/>
        <v/>
      </c>
      <c r="M20" s="14" t="str">
        <f t="shared" si="17"/>
        <v/>
      </c>
      <c r="N20" s="14" t="str">
        <f t="shared" si="18"/>
        <v/>
      </c>
      <c r="O20" s="14" t="str">
        <f t="shared" si="19"/>
        <v/>
      </c>
      <c r="P20" s="14" t="str">
        <f t="shared" si="20"/>
        <v/>
      </c>
      <c r="Q20" s="14" t="str">
        <f t="shared" si="21"/>
        <v/>
      </c>
      <c r="R20" s="96" t="str">
        <f t="shared" si="9"/>
        <v/>
      </c>
      <c r="S20" s="14" t="str">
        <f t="shared" si="22"/>
        <v/>
      </c>
      <c r="T20" s="14" t="str">
        <f t="shared" si="10"/>
        <v/>
      </c>
      <c r="U20" s="14" t="str">
        <f t="shared" si="23"/>
        <v/>
      </c>
      <c r="V20" s="14" t="str">
        <f t="shared" si="24"/>
        <v/>
      </c>
      <c r="W20" s="14" t="str">
        <f>IFERROR(CONCATENATE("PAGO N° ",B20," DEL CONTRATO CPS ",V20," ENTRE ",TEXT(VLOOKUP(A20,matriz,IF(generador!B20=1,16,IF(generador!B20=2,19,IF(generador!B20=3,22,IF(generador!B20=4,25,IF(generador!B20=5,28,IF(generador!B20=6,31,IF(generador!B20=7,34,IF(generador!B20=8,37,IF(generador!B20=9,40,IF(generador!B20=10,43,IF(generador!B20=11,46,IF(generador!B20=12,49,IF(generador!B20=13,52,IF(generador!B20=14,55,IF(generador!B20=15,58))))))))))))))),FALSE),"dd/mm/yyyy")," Y ",TEXT(VLOOKUP(A20,matriz,IF(generador!B20=1,17,IF(generador!B20=2,20,IF(generador!B20=3,23,IF(generador!B20=4,26,IF(generador!B20=5,29,IF(generador!B20=6,32,IF(generador!B20=7,35,IF(generador!B20=8,38,IF(generador!B20=9,41,IF(generador!B20=10,44,IF(generador!B20=11,47,IF(generador!B20=12,50,IF(generador!B20=13,53,IF(generador!B20=14,56,IF(generador!B20=15,59))))))))))))))),FALSE),"dd/mm/yyyy")),"")</f>
        <v/>
      </c>
    </row>
    <row r="21" spans="1:23" x14ac:dyDescent="0.3">
      <c r="A21" s="12"/>
      <c r="B21" s="5"/>
      <c r="C21" s="5"/>
      <c r="D21" s="14" t="str">
        <f t="shared" si="0"/>
        <v/>
      </c>
      <c r="E21" s="15" t="str">
        <f>IFERROR(IF(A21&lt;&gt;"",VLOOKUP(A21,matriz,IF(generador!B21=1,15,IF(generador!B21=2,18,IF(generador!B21=3,21,IF(generador!B21=4,24,IF(generador!B21=5,27,IF(generador!B21=6,30,IF(generador!B21=7,33,IF(generador!B21=8,36,IF(generador!B21=9,39,IF(generador!B21=10,42,IF(generador!B21=11,45,IF(generador!B21=12,48,IF(generador!B21=13,51,IF(generador!B21=14,54,IF(generador!B21=15,57))))))))))))))),FALSE),""),"")</f>
        <v/>
      </c>
      <c r="F21" s="16" t="str">
        <f t="shared" si="1"/>
        <v/>
      </c>
      <c r="G21" s="20" t="str">
        <f t="shared" si="2"/>
        <v/>
      </c>
      <c r="H21" s="13" t="str">
        <f t="shared" ca="1" si="13"/>
        <v/>
      </c>
      <c r="I21" s="14" t="str">
        <f t="shared" si="14"/>
        <v/>
      </c>
      <c r="J21" s="14" t="str">
        <f>""</f>
        <v/>
      </c>
      <c r="K21" s="14" t="str">
        <f t="shared" si="15"/>
        <v/>
      </c>
      <c r="L21" s="14" t="str">
        <f t="shared" si="16"/>
        <v/>
      </c>
      <c r="M21" s="14" t="str">
        <f t="shared" si="17"/>
        <v/>
      </c>
      <c r="N21" s="14" t="str">
        <f t="shared" si="18"/>
        <v/>
      </c>
      <c r="O21" s="14" t="str">
        <f t="shared" si="19"/>
        <v/>
      </c>
      <c r="P21" s="14" t="str">
        <f t="shared" si="20"/>
        <v/>
      </c>
      <c r="Q21" s="14" t="str">
        <f t="shared" si="21"/>
        <v/>
      </c>
      <c r="R21" s="96" t="str">
        <f t="shared" si="9"/>
        <v/>
      </c>
      <c r="S21" s="14" t="str">
        <f t="shared" si="22"/>
        <v/>
      </c>
      <c r="T21" s="14" t="str">
        <f t="shared" si="10"/>
        <v/>
      </c>
      <c r="U21" s="14" t="str">
        <f t="shared" si="23"/>
        <v/>
      </c>
      <c r="V21" s="14" t="str">
        <f t="shared" si="24"/>
        <v/>
      </c>
      <c r="W21" s="14" t="str">
        <f>IFERROR(CONCATENATE("PAGO N° ",B21," DEL CONTRATO CPS ",V21," ENTRE ",TEXT(VLOOKUP(A21,matriz,IF(generador!B21=1,16,IF(generador!B21=2,19,IF(generador!B21=3,22,IF(generador!B21=4,25,IF(generador!B21=5,28,IF(generador!B21=6,31,IF(generador!B21=7,34,IF(generador!B21=8,37,IF(generador!B21=9,40,IF(generador!B21=10,43,IF(generador!B21=11,46,IF(generador!B21=12,49,IF(generador!B21=13,52,IF(generador!B21=14,55,IF(generador!B21=15,58))))))))))))))),FALSE),"dd/mm/yyyy")," Y ",TEXT(VLOOKUP(A21,matriz,IF(generador!B21=1,17,IF(generador!B21=2,20,IF(generador!B21=3,23,IF(generador!B21=4,26,IF(generador!B21=5,29,IF(generador!B21=6,32,IF(generador!B21=7,35,IF(generador!B21=8,38,IF(generador!B21=9,41,IF(generador!B21=10,44,IF(generador!B21=11,47,IF(generador!B21=12,50,IF(generador!B21=13,53,IF(generador!B21=14,56,IF(generador!B21=15,59))))))))))))))),FALSE),"dd/mm/yyyy")),"")</f>
        <v/>
      </c>
    </row>
    <row r="22" spans="1:23" x14ac:dyDescent="0.3">
      <c r="A22" s="12"/>
      <c r="B22" s="5"/>
      <c r="C22" s="5"/>
      <c r="D22" s="14" t="str">
        <f t="shared" si="0"/>
        <v/>
      </c>
      <c r="E22" s="15" t="str">
        <f>IFERROR(IF(A22&lt;&gt;"",VLOOKUP(A22,matriz,IF(generador!B22=1,15,IF(generador!B22=2,18,IF(generador!B22=3,21,IF(generador!B22=4,24,IF(generador!B22=5,27,IF(generador!B22=6,30,IF(generador!B22=7,33,IF(generador!B22=8,36,IF(generador!B22=9,39,IF(generador!B22=10,42,IF(generador!B22=11,45,IF(generador!B22=12,48,IF(generador!B22=13,51,IF(generador!B22=14,54,IF(generador!B22=15,57))))))))))))))),FALSE),""),"")</f>
        <v/>
      </c>
      <c r="F22" s="16" t="str">
        <f t="shared" si="1"/>
        <v/>
      </c>
      <c r="G22" s="20" t="str">
        <f t="shared" si="2"/>
        <v/>
      </c>
      <c r="H22" s="13" t="str">
        <f t="shared" ca="1" si="13"/>
        <v/>
      </c>
      <c r="I22" s="14" t="str">
        <f t="shared" si="14"/>
        <v/>
      </c>
      <c r="J22" s="14" t="str">
        <f>""</f>
        <v/>
      </c>
      <c r="K22" s="14" t="str">
        <f t="shared" si="15"/>
        <v/>
      </c>
      <c r="L22" s="14" t="str">
        <f t="shared" si="16"/>
        <v/>
      </c>
      <c r="M22" s="14" t="str">
        <f t="shared" si="17"/>
        <v/>
      </c>
      <c r="N22" s="14" t="str">
        <f t="shared" si="18"/>
        <v/>
      </c>
      <c r="O22" s="14" t="str">
        <f t="shared" si="19"/>
        <v/>
      </c>
      <c r="P22" s="14" t="str">
        <f t="shared" si="20"/>
        <v/>
      </c>
      <c r="Q22" s="14" t="str">
        <f t="shared" si="21"/>
        <v/>
      </c>
      <c r="R22" s="96" t="str">
        <f t="shared" si="9"/>
        <v/>
      </c>
      <c r="S22" s="14" t="str">
        <f t="shared" si="22"/>
        <v/>
      </c>
      <c r="T22" s="14" t="str">
        <f t="shared" si="10"/>
        <v/>
      </c>
      <c r="U22" s="14" t="str">
        <f t="shared" si="23"/>
        <v/>
      </c>
      <c r="V22" s="14" t="str">
        <f t="shared" si="24"/>
        <v/>
      </c>
      <c r="W22" s="14" t="str">
        <f>IFERROR(CONCATENATE("PAGO N° ",B22," DEL CONTRATO CPS ",V22," ENTRE ",TEXT(VLOOKUP(A22,matriz,IF(generador!B22=1,16,IF(generador!B22=2,19,IF(generador!B22=3,22,IF(generador!B22=4,25,IF(generador!B22=5,28,IF(generador!B22=6,31,IF(generador!B22=7,34,IF(generador!B22=8,37,IF(generador!B22=9,40,IF(generador!B22=10,43,IF(generador!B22=11,46,IF(generador!B22=12,49,IF(generador!B22=13,52,IF(generador!B22=14,55,IF(generador!B22=15,58))))))))))))))),FALSE),"dd/mm/yyyy")," Y ",TEXT(VLOOKUP(A22,matriz,IF(generador!B22=1,17,IF(generador!B22=2,20,IF(generador!B22=3,23,IF(generador!B22=4,26,IF(generador!B22=5,29,IF(generador!B22=6,32,IF(generador!B22=7,35,IF(generador!B22=8,38,IF(generador!B22=9,41,IF(generador!B22=10,44,IF(generador!B22=11,47,IF(generador!B22=12,50,IF(generador!B22=13,53,IF(generador!B22=14,56,IF(generador!B22=15,59))))))))))))))),FALSE),"dd/mm/yyyy")),"")</f>
        <v/>
      </c>
    </row>
    <row r="23" spans="1:23" x14ac:dyDescent="0.3">
      <c r="A23" s="12"/>
      <c r="B23" s="5"/>
      <c r="C23" s="5"/>
      <c r="D23" s="14" t="str">
        <f t="shared" si="0"/>
        <v/>
      </c>
      <c r="E23" s="15" t="str">
        <f>IFERROR(IF(A23&lt;&gt;"",VLOOKUP(A23,matriz,IF(generador!B23=1,15,IF(generador!B23=2,18,IF(generador!B23=3,21,IF(generador!B23=4,24,IF(generador!B23=5,27,IF(generador!B23=6,30,IF(generador!B23=7,33,IF(generador!B23=8,36,IF(generador!B23=9,39,IF(generador!B23=10,42,IF(generador!B23=11,45,IF(generador!B23=12,48,IF(generador!B23=13,51,IF(generador!B23=14,54,IF(generador!B23=15,57))))))))))))))),FALSE),""),"")</f>
        <v/>
      </c>
      <c r="F23" s="16" t="str">
        <f t="shared" si="1"/>
        <v/>
      </c>
      <c r="G23" s="20" t="str">
        <f t="shared" si="2"/>
        <v/>
      </c>
      <c r="H23" s="13" t="str">
        <f t="shared" ca="1" si="13"/>
        <v/>
      </c>
      <c r="I23" s="14" t="str">
        <f t="shared" si="14"/>
        <v/>
      </c>
      <c r="J23" s="14" t="str">
        <f>""</f>
        <v/>
      </c>
      <c r="K23" s="14" t="str">
        <f t="shared" si="15"/>
        <v/>
      </c>
      <c r="L23" s="14" t="str">
        <f t="shared" si="16"/>
        <v/>
      </c>
      <c r="M23" s="14" t="str">
        <f t="shared" si="17"/>
        <v/>
      </c>
      <c r="N23" s="14" t="str">
        <f t="shared" si="18"/>
        <v/>
      </c>
      <c r="O23" s="14" t="str">
        <f t="shared" si="19"/>
        <v/>
      </c>
      <c r="P23" s="14" t="str">
        <f t="shared" si="20"/>
        <v/>
      </c>
      <c r="Q23" s="14" t="str">
        <f t="shared" si="21"/>
        <v/>
      </c>
      <c r="R23" s="96" t="str">
        <f t="shared" si="9"/>
        <v/>
      </c>
      <c r="S23" s="14" t="str">
        <f t="shared" si="22"/>
        <v/>
      </c>
      <c r="T23" s="14" t="str">
        <f t="shared" si="10"/>
        <v/>
      </c>
      <c r="U23" s="14" t="str">
        <f t="shared" si="23"/>
        <v/>
      </c>
      <c r="V23" s="14" t="str">
        <f t="shared" si="24"/>
        <v/>
      </c>
      <c r="W23" s="14" t="str">
        <f>IFERROR(CONCATENATE("PAGO N° ",B23," DEL CONTRATO CPS ",V23," ENTRE ",TEXT(VLOOKUP(A23,matriz,IF(generador!B23=1,16,IF(generador!B23=2,19,IF(generador!B23=3,22,IF(generador!B23=4,25,IF(generador!B23=5,28,IF(generador!B23=6,31,IF(generador!B23=7,34,IF(generador!B23=8,37,IF(generador!B23=9,40,IF(generador!B23=10,43,IF(generador!B23=11,46,IF(generador!B23=12,49,IF(generador!B23=13,52,IF(generador!B23=14,55,IF(generador!B23=15,58))))))))))))))),FALSE),"dd/mm/yyyy")," Y ",TEXT(VLOOKUP(A23,matriz,IF(generador!B23=1,17,IF(generador!B23=2,20,IF(generador!B23=3,23,IF(generador!B23=4,26,IF(generador!B23=5,29,IF(generador!B23=6,32,IF(generador!B23=7,35,IF(generador!B23=8,38,IF(generador!B23=9,41,IF(generador!B23=10,44,IF(generador!B23=11,47,IF(generador!B23=12,50,IF(generador!B23=13,53,IF(generador!B23=14,56,IF(generador!B23=15,59))))))))))))))),FALSE),"dd/mm/yyyy")),"")</f>
        <v/>
      </c>
    </row>
    <row r="24" spans="1:23" x14ac:dyDescent="0.3">
      <c r="A24" s="12"/>
      <c r="B24" s="5"/>
      <c r="C24" s="5"/>
      <c r="D24" s="14" t="str">
        <f t="shared" si="0"/>
        <v/>
      </c>
      <c r="E24" s="15" t="str">
        <f>IFERROR(IF(A24&lt;&gt;"",VLOOKUP(A24,matriz,IF(generador!B24=1,15,IF(generador!B24=2,18,IF(generador!B24=3,21,IF(generador!B24=4,24,IF(generador!B24=5,27,IF(generador!B24=6,30,IF(generador!B24=7,33,IF(generador!B24=8,36,IF(generador!B24=9,39,IF(generador!B24=10,42,IF(generador!B24=11,45,IF(generador!B24=12,48,IF(generador!B24=13,51,IF(generador!B24=14,54,IF(generador!B24=15,57))))))))))))))),FALSE),""),"")</f>
        <v/>
      </c>
      <c r="F24" s="16" t="str">
        <f t="shared" si="1"/>
        <v/>
      </c>
      <c r="G24" s="20" t="str">
        <f t="shared" si="2"/>
        <v/>
      </c>
      <c r="H24" s="13" t="str">
        <f t="shared" ca="1" si="13"/>
        <v/>
      </c>
      <c r="I24" s="14" t="str">
        <f t="shared" si="14"/>
        <v/>
      </c>
      <c r="J24" s="14" t="str">
        <f>""</f>
        <v/>
      </c>
      <c r="K24" s="14" t="str">
        <f t="shared" si="15"/>
        <v/>
      </c>
      <c r="L24" s="14" t="str">
        <f t="shared" si="16"/>
        <v/>
      </c>
      <c r="M24" s="14" t="str">
        <f t="shared" si="17"/>
        <v/>
      </c>
      <c r="N24" s="14" t="str">
        <f t="shared" si="18"/>
        <v/>
      </c>
      <c r="O24" s="14" t="str">
        <f t="shared" si="19"/>
        <v/>
      </c>
      <c r="P24" s="14" t="str">
        <f t="shared" si="20"/>
        <v/>
      </c>
      <c r="Q24" s="14" t="str">
        <f t="shared" si="21"/>
        <v/>
      </c>
      <c r="R24" s="96" t="str">
        <f t="shared" si="9"/>
        <v/>
      </c>
      <c r="S24" s="14" t="str">
        <f t="shared" si="22"/>
        <v/>
      </c>
      <c r="T24" s="14" t="str">
        <f t="shared" si="10"/>
        <v/>
      </c>
      <c r="U24" s="14" t="str">
        <f t="shared" si="23"/>
        <v/>
      </c>
      <c r="V24" s="14" t="str">
        <f t="shared" si="24"/>
        <v/>
      </c>
      <c r="W24" s="14" t="str">
        <f>IFERROR(CONCATENATE("PAGO N° ",B24," DEL CONTRATO CPS ",V24," ENTRE ",TEXT(VLOOKUP(A24,matriz,IF(generador!B24=1,16,IF(generador!B24=2,19,IF(generador!B24=3,22,IF(generador!B24=4,25,IF(generador!B24=5,28,IF(generador!B24=6,31,IF(generador!B24=7,34,IF(generador!B24=8,37,IF(generador!B24=9,40,IF(generador!B24=10,43,IF(generador!B24=11,46,IF(generador!B24=12,49,IF(generador!B24=13,52,IF(generador!B24=14,55,IF(generador!B24=15,58))))))))))))))),FALSE),"dd/mm/yyyy")," Y ",TEXT(VLOOKUP(A24,matriz,IF(generador!B24=1,17,IF(generador!B24=2,20,IF(generador!B24=3,23,IF(generador!B24=4,26,IF(generador!B24=5,29,IF(generador!B24=6,32,IF(generador!B24=7,35,IF(generador!B24=8,38,IF(generador!B24=9,41,IF(generador!B24=10,44,IF(generador!B24=11,47,IF(generador!B24=12,50,IF(generador!B24=13,53,IF(generador!B24=14,56,IF(generador!B24=15,59))))))))))))))),FALSE),"dd/mm/yyyy")),"")</f>
        <v/>
      </c>
    </row>
    <row r="25" spans="1:23" x14ac:dyDescent="0.3">
      <c r="A25" s="12"/>
      <c r="B25" s="5"/>
      <c r="C25" s="5"/>
      <c r="D25" s="14" t="str">
        <f t="shared" si="0"/>
        <v/>
      </c>
      <c r="E25" s="15" t="str">
        <f>IFERROR(IF(A25&lt;&gt;"",VLOOKUP(A25,matriz,IF(generador!B25=1,15,IF(generador!B25=2,18,IF(generador!B25=3,21,IF(generador!B25=4,24,IF(generador!B25=5,27,IF(generador!B25=6,30,IF(generador!B25=7,33,IF(generador!B25=8,36,IF(generador!B25=9,39,IF(generador!B25=10,42,IF(generador!B25=11,45,IF(generador!B25=12,48,IF(generador!B25=13,51,IF(generador!B25=14,54,IF(generador!B25=15,57))))))))))))))),FALSE),""),"")</f>
        <v/>
      </c>
      <c r="F25" s="16" t="str">
        <f t="shared" si="1"/>
        <v/>
      </c>
      <c r="G25" s="20" t="str">
        <f t="shared" si="2"/>
        <v/>
      </c>
      <c r="H25" s="13" t="str">
        <f t="shared" ca="1" si="13"/>
        <v/>
      </c>
      <c r="I25" s="14" t="str">
        <f t="shared" si="14"/>
        <v/>
      </c>
      <c r="J25" s="14" t="str">
        <f>""</f>
        <v/>
      </c>
      <c r="K25" s="14" t="str">
        <f t="shared" si="15"/>
        <v/>
      </c>
      <c r="L25" s="14" t="str">
        <f t="shared" si="16"/>
        <v/>
      </c>
      <c r="M25" s="14" t="str">
        <f t="shared" si="17"/>
        <v/>
      </c>
      <c r="N25" s="14" t="str">
        <f t="shared" si="18"/>
        <v/>
      </c>
      <c r="O25" s="14" t="str">
        <f t="shared" si="19"/>
        <v/>
      </c>
      <c r="P25" s="14" t="str">
        <f t="shared" si="20"/>
        <v/>
      </c>
      <c r="Q25" s="14" t="str">
        <f t="shared" si="21"/>
        <v/>
      </c>
      <c r="R25" s="96" t="str">
        <f t="shared" si="9"/>
        <v/>
      </c>
      <c r="S25" s="14" t="str">
        <f t="shared" si="22"/>
        <v/>
      </c>
      <c r="T25" s="14" t="str">
        <f t="shared" si="10"/>
        <v/>
      </c>
      <c r="U25" s="14" t="str">
        <f t="shared" si="23"/>
        <v/>
      </c>
      <c r="V25" s="14" t="str">
        <f t="shared" si="24"/>
        <v/>
      </c>
      <c r="W25" s="14" t="str">
        <f>IFERROR(CONCATENATE("PAGO N° ",B25," DEL CONTRATO CPS ",V25," ENTRE ",TEXT(VLOOKUP(A25,matriz,IF(generador!B25=1,16,IF(generador!B25=2,19,IF(generador!B25=3,22,IF(generador!B25=4,25,IF(generador!B25=5,28,IF(generador!B25=6,31,IF(generador!B25=7,34,IF(generador!B25=8,37,IF(generador!B25=9,40,IF(generador!B25=10,43,IF(generador!B25=11,46,IF(generador!B25=12,49,IF(generador!B25=13,52,IF(generador!B25=14,55,IF(generador!B25=15,58))))))))))))))),FALSE),"dd/mm/yyyy")," Y ",TEXT(VLOOKUP(A25,matriz,IF(generador!B25=1,17,IF(generador!B25=2,20,IF(generador!B25=3,23,IF(generador!B25=4,26,IF(generador!B25=5,29,IF(generador!B25=6,32,IF(generador!B25=7,35,IF(generador!B25=8,38,IF(generador!B25=9,41,IF(generador!B25=10,44,IF(generador!B25=11,47,IF(generador!B25=12,50,IF(generador!B25=13,53,IF(generador!B25=14,56,IF(generador!B25=15,59))))))))))))))),FALSE),"dd/mm/yyyy")),"")</f>
        <v/>
      </c>
    </row>
    <row r="26" spans="1:23" x14ac:dyDescent="0.3">
      <c r="A26" s="12"/>
      <c r="B26" s="5"/>
      <c r="C26" s="5"/>
      <c r="D26" s="14" t="str">
        <f t="shared" si="0"/>
        <v/>
      </c>
      <c r="E26" s="15" t="str">
        <f>IFERROR(IF(A26&lt;&gt;"",VLOOKUP(A26,matriz,IF(generador!B26=1,15,IF(generador!B26=2,18,IF(generador!B26=3,21,IF(generador!B26=4,24,IF(generador!B26=5,27,IF(generador!B26=6,30,IF(generador!B26=7,33,IF(generador!B26=8,36,IF(generador!B26=9,39,IF(generador!B26=10,42,IF(generador!B26=11,45,IF(generador!B26=12,48,IF(generador!B26=13,51,IF(generador!B26=14,54,IF(generador!B26=15,57))))))))))))))),FALSE),""),"")</f>
        <v/>
      </c>
      <c r="F26" s="16" t="str">
        <f t="shared" si="1"/>
        <v/>
      </c>
      <c r="G26" s="20" t="str">
        <f t="shared" si="2"/>
        <v/>
      </c>
      <c r="H26" s="13" t="str">
        <f t="shared" ca="1" si="13"/>
        <v/>
      </c>
      <c r="I26" s="14" t="str">
        <f t="shared" si="14"/>
        <v/>
      </c>
      <c r="J26" s="14" t="str">
        <f>""</f>
        <v/>
      </c>
      <c r="K26" s="14" t="str">
        <f t="shared" si="15"/>
        <v/>
      </c>
      <c r="L26" s="14" t="str">
        <f t="shared" si="16"/>
        <v/>
      </c>
      <c r="M26" s="14" t="str">
        <f t="shared" si="17"/>
        <v/>
      </c>
      <c r="N26" s="14" t="str">
        <f t="shared" si="18"/>
        <v/>
      </c>
      <c r="O26" s="14" t="str">
        <f t="shared" si="19"/>
        <v/>
      </c>
      <c r="P26" s="14" t="str">
        <f t="shared" si="20"/>
        <v/>
      </c>
      <c r="Q26" s="14" t="str">
        <f t="shared" si="21"/>
        <v/>
      </c>
      <c r="R26" s="96" t="str">
        <f t="shared" si="9"/>
        <v/>
      </c>
      <c r="S26" s="14" t="str">
        <f t="shared" si="22"/>
        <v/>
      </c>
      <c r="T26" s="14" t="str">
        <f t="shared" si="10"/>
        <v/>
      </c>
      <c r="U26" s="14" t="str">
        <f t="shared" si="23"/>
        <v/>
      </c>
      <c r="V26" s="14" t="str">
        <f t="shared" si="24"/>
        <v/>
      </c>
      <c r="W26" s="14" t="str">
        <f>IFERROR(CONCATENATE("PAGO N° ",B26," DEL CONTRATO CPS ",V26," ENTRE ",TEXT(VLOOKUP(A26,matriz,IF(generador!B26=1,16,IF(generador!B26=2,19,IF(generador!B26=3,22,IF(generador!B26=4,25,IF(generador!B26=5,28,IF(generador!B26=6,31,IF(generador!B26=7,34,IF(generador!B26=8,37,IF(generador!B26=9,40,IF(generador!B26=10,43,IF(generador!B26=11,46,IF(generador!B26=12,49,IF(generador!B26=13,52,IF(generador!B26=14,55,IF(generador!B26=15,58))))))))))))))),FALSE),"dd/mm/yyyy")," Y ",TEXT(VLOOKUP(A26,matriz,IF(generador!B26=1,17,IF(generador!B26=2,20,IF(generador!B26=3,23,IF(generador!B26=4,26,IF(generador!B26=5,29,IF(generador!B26=6,32,IF(generador!B26=7,35,IF(generador!B26=8,38,IF(generador!B26=9,41,IF(generador!B26=10,44,IF(generador!B26=11,47,IF(generador!B26=12,50,IF(generador!B26=13,53,IF(generador!B26=14,56,IF(generador!B26=15,59))))))))))))))),FALSE),"dd/mm/yyyy")),"")</f>
        <v/>
      </c>
    </row>
    <row r="27" spans="1:23" x14ac:dyDescent="0.3">
      <c r="A27" s="12"/>
      <c r="B27" s="5"/>
      <c r="C27" s="5"/>
      <c r="D27" s="14" t="str">
        <f t="shared" si="0"/>
        <v/>
      </c>
      <c r="E27" s="15" t="str">
        <f>IFERROR(IF(A27&lt;&gt;"",VLOOKUP(A27,matriz,IF(generador!B27=1,15,IF(generador!B27=2,18,IF(generador!B27=3,21,IF(generador!B27=4,24,IF(generador!B27=5,27,IF(generador!B27=6,30,IF(generador!B27=7,33,IF(generador!B27=8,36,IF(generador!B27=9,39,IF(generador!B27=10,42,IF(generador!B27=11,45,IF(generador!B27=12,48,IF(generador!B27=13,51,IF(generador!B27=14,54,IF(generador!B27=15,57))))))))))))))),FALSE),""),"")</f>
        <v/>
      </c>
      <c r="F27" s="16" t="str">
        <f t="shared" si="1"/>
        <v/>
      </c>
      <c r="G27" s="20" t="str">
        <f t="shared" si="2"/>
        <v/>
      </c>
      <c r="H27" s="13" t="str">
        <f t="shared" ca="1" si="13"/>
        <v/>
      </c>
      <c r="I27" s="14" t="str">
        <f t="shared" si="14"/>
        <v/>
      </c>
      <c r="J27" s="14" t="str">
        <f>""</f>
        <v/>
      </c>
      <c r="K27" s="14" t="str">
        <f t="shared" si="15"/>
        <v/>
      </c>
      <c r="L27" s="14" t="str">
        <f t="shared" si="16"/>
        <v/>
      </c>
      <c r="M27" s="14" t="str">
        <f t="shared" si="17"/>
        <v/>
      </c>
      <c r="N27" s="14" t="str">
        <f t="shared" si="18"/>
        <v/>
      </c>
      <c r="O27" s="14" t="str">
        <f t="shared" si="19"/>
        <v/>
      </c>
      <c r="P27" s="14" t="str">
        <f t="shared" si="20"/>
        <v/>
      </c>
      <c r="Q27" s="14" t="str">
        <f t="shared" si="21"/>
        <v/>
      </c>
      <c r="R27" s="96" t="str">
        <f t="shared" si="9"/>
        <v/>
      </c>
      <c r="S27" s="14" t="str">
        <f t="shared" si="22"/>
        <v/>
      </c>
      <c r="T27" s="14" t="str">
        <f t="shared" si="10"/>
        <v/>
      </c>
      <c r="U27" s="14" t="str">
        <f t="shared" si="23"/>
        <v/>
      </c>
      <c r="V27" s="14" t="str">
        <f t="shared" si="24"/>
        <v/>
      </c>
      <c r="W27" s="14" t="str">
        <f>IFERROR(CONCATENATE("PAGO N° ",B27," DEL CONTRATO CPS ",V27," ENTRE ",TEXT(VLOOKUP(A27,matriz,IF(generador!B27=1,16,IF(generador!B27=2,19,IF(generador!B27=3,22,IF(generador!B27=4,25,IF(generador!B27=5,28,IF(generador!B27=6,31,IF(generador!B27=7,34,IF(generador!B27=8,37,IF(generador!B27=9,40,IF(generador!B27=10,43,IF(generador!B27=11,46,IF(generador!B27=12,49,IF(generador!B27=13,52,IF(generador!B27=14,55,IF(generador!B27=15,58))))))))))))))),FALSE),"dd/mm/yyyy")," Y ",TEXT(VLOOKUP(A27,matriz,IF(generador!B27=1,17,IF(generador!B27=2,20,IF(generador!B27=3,23,IF(generador!B27=4,26,IF(generador!B27=5,29,IF(generador!B27=6,32,IF(generador!B27=7,35,IF(generador!B27=8,38,IF(generador!B27=9,41,IF(generador!B27=10,44,IF(generador!B27=11,47,IF(generador!B27=12,50,IF(generador!B27=13,53,IF(generador!B27=14,56,IF(generador!B27=15,59))))))))))))))),FALSE),"dd/mm/yyyy")),"")</f>
        <v/>
      </c>
    </row>
    <row r="28" spans="1:23" x14ac:dyDescent="0.3">
      <c r="A28" s="12"/>
      <c r="B28" s="5"/>
      <c r="C28" s="5"/>
      <c r="D28" s="14" t="str">
        <f t="shared" si="0"/>
        <v/>
      </c>
      <c r="E28" s="15" t="str">
        <f>IFERROR(IF(A28&lt;&gt;"",VLOOKUP(A28,matriz,IF(generador!B28=1,15,IF(generador!B28=2,18,IF(generador!B28=3,21,IF(generador!B28=4,24,IF(generador!B28=5,27,IF(generador!B28=6,30,IF(generador!B28=7,33,IF(generador!B28=8,36,IF(generador!B28=9,39,IF(generador!B28=10,42,IF(generador!B28=11,45,IF(generador!B28=12,48,IF(generador!B28=13,51,IF(generador!B28=14,54,IF(generador!B28=15,57))))))))))))))),FALSE),""),"")</f>
        <v/>
      </c>
      <c r="F28" s="16" t="str">
        <f t="shared" si="1"/>
        <v/>
      </c>
      <c r="G28" s="20" t="str">
        <f t="shared" si="2"/>
        <v/>
      </c>
      <c r="H28" s="13" t="str">
        <f t="shared" ca="1" si="13"/>
        <v/>
      </c>
      <c r="I28" s="14" t="str">
        <f t="shared" si="14"/>
        <v/>
      </c>
      <c r="J28" s="14" t="str">
        <f>""</f>
        <v/>
      </c>
      <c r="K28" s="14" t="str">
        <f t="shared" si="15"/>
        <v/>
      </c>
      <c r="L28" s="14" t="str">
        <f t="shared" si="16"/>
        <v/>
      </c>
      <c r="M28" s="14" t="str">
        <f t="shared" si="17"/>
        <v/>
      </c>
      <c r="N28" s="14" t="str">
        <f t="shared" si="18"/>
        <v/>
      </c>
      <c r="O28" s="14" t="str">
        <f t="shared" si="19"/>
        <v/>
      </c>
      <c r="P28" s="14" t="str">
        <f t="shared" si="20"/>
        <v/>
      </c>
      <c r="Q28" s="14" t="str">
        <f t="shared" si="21"/>
        <v/>
      </c>
      <c r="R28" s="96" t="str">
        <f t="shared" si="9"/>
        <v/>
      </c>
      <c r="S28" s="14" t="str">
        <f t="shared" si="22"/>
        <v/>
      </c>
      <c r="T28" s="14" t="str">
        <f t="shared" si="10"/>
        <v/>
      </c>
      <c r="U28" s="14" t="str">
        <f t="shared" si="23"/>
        <v/>
      </c>
      <c r="V28" s="14" t="str">
        <f t="shared" si="24"/>
        <v/>
      </c>
      <c r="W28" s="14" t="str">
        <f>IFERROR(CONCATENATE("PAGO N° ",B28," DEL CONTRATO CPS ",V28," ENTRE ",TEXT(VLOOKUP(A28,matriz,IF(generador!B28=1,16,IF(generador!B28=2,19,IF(generador!B28=3,22,IF(generador!B28=4,25,IF(generador!B28=5,28,IF(generador!B28=6,31,IF(generador!B28=7,34,IF(generador!B28=8,37,IF(generador!B28=9,40,IF(generador!B28=10,43,IF(generador!B28=11,46,IF(generador!B28=12,49,IF(generador!B28=13,52,IF(generador!B28=14,55,IF(generador!B28=15,58))))))))))))))),FALSE),"dd/mm/yyyy")," Y ",TEXT(VLOOKUP(A28,matriz,IF(generador!B28=1,17,IF(generador!B28=2,20,IF(generador!B28=3,23,IF(generador!B28=4,26,IF(generador!B28=5,29,IF(generador!B28=6,32,IF(generador!B28=7,35,IF(generador!B28=8,38,IF(generador!B28=9,41,IF(generador!B28=10,44,IF(generador!B28=11,47,IF(generador!B28=12,50,IF(generador!B28=13,53,IF(generador!B28=14,56,IF(generador!B28=15,59))))))))))))))),FALSE),"dd/mm/yyyy")),"")</f>
        <v/>
      </c>
    </row>
    <row r="29" spans="1:23" x14ac:dyDescent="0.3">
      <c r="A29" s="12"/>
      <c r="B29" s="5"/>
      <c r="C29" s="5"/>
      <c r="D29" s="14" t="str">
        <f t="shared" si="0"/>
        <v/>
      </c>
      <c r="E29" s="15" t="str">
        <f>IFERROR(IF(A29&lt;&gt;"",VLOOKUP(A29,matriz,IF(generador!B29=1,15,IF(generador!B29=2,18,IF(generador!B29=3,21,IF(generador!B29=4,24,IF(generador!B29=5,27,IF(generador!B29=6,30,IF(generador!B29=7,33,IF(generador!B29=8,36,IF(generador!B29=9,39,IF(generador!B29=10,42,IF(generador!B29=11,45,IF(generador!B29=12,48,IF(generador!B29=13,51,IF(generador!B29=14,54,IF(generador!B29=15,57))))))))))))))),FALSE),""),"")</f>
        <v/>
      </c>
      <c r="F29" s="16" t="str">
        <f t="shared" si="1"/>
        <v/>
      </c>
      <c r="G29" s="20" t="str">
        <f t="shared" si="2"/>
        <v/>
      </c>
      <c r="H29" s="13" t="str">
        <f t="shared" ca="1" si="13"/>
        <v/>
      </c>
      <c r="I29" s="14" t="str">
        <f t="shared" si="14"/>
        <v/>
      </c>
      <c r="J29" s="14" t="str">
        <f>""</f>
        <v/>
      </c>
      <c r="K29" s="14" t="str">
        <f t="shared" si="15"/>
        <v/>
      </c>
      <c r="L29" s="14" t="str">
        <f t="shared" si="16"/>
        <v/>
      </c>
      <c r="M29" s="14" t="str">
        <f t="shared" si="17"/>
        <v/>
      </c>
      <c r="N29" s="14" t="str">
        <f t="shared" si="18"/>
        <v/>
      </c>
      <c r="O29" s="14" t="str">
        <f t="shared" si="19"/>
        <v/>
      </c>
      <c r="P29" s="14" t="str">
        <f t="shared" si="20"/>
        <v/>
      </c>
      <c r="Q29" s="14" t="str">
        <f t="shared" si="21"/>
        <v/>
      </c>
      <c r="R29" s="96" t="str">
        <f t="shared" si="9"/>
        <v/>
      </c>
      <c r="S29" s="14" t="str">
        <f t="shared" si="22"/>
        <v/>
      </c>
      <c r="T29" s="14" t="str">
        <f t="shared" si="10"/>
        <v/>
      </c>
      <c r="U29" s="14" t="str">
        <f t="shared" si="23"/>
        <v/>
      </c>
      <c r="V29" s="14" t="str">
        <f t="shared" si="24"/>
        <v/>
      </c>
      <c r="W29" s="14" t="str">
        <f>IFERROR(CONCATENATE("PAGO N° ",B29," DEL CONTRATO CPS ",V29," ENTRE ",TEXT(VLOOKUP(A29,matriz,IF(generador!B29=1,16,IF(generador!B29=2,19,IF(generador!B29=3,22,IF(generador!B29=4,25,IF(generador!B29=5,28,IF(generador!B29=6,31,IF(generador!B29=7,34,IF(generador!B29=8,37,IF(generador!B29=9,40,IF(generador!B29=10,43,IF(generador!B29=11,46,IF(generador!B29=12,49,IF(generador!B29=13,52,IF(generador!B29=14,55,IF(generador!B29=15,58))))))))))))))),FALSE),"dd/mm/yyyy")," Y ",TEXT(VLOOKUP(A29,matriz,IF(generador!B29=1,17,IF(generador!B29=2,20,IF(generador!B29=3,23,IF(generador!B29=4,26,IF(generador!B29=5,29,IF(generador!B29=6,32,IF(generador!B29=7,35,IF(generador!B29=8,38,IF(generador!B29=9,41,IF(generador!B29=10,44,IF(generador!B29=11,47,IF(generador!B29=12,50,IF(generador!B29=13,53,IF(generador!B29=14,56,IF(generador!B29=15,59))))))))))))))),FALSE),"dd/mm/yyyy")),"")</f>
        <v/>
      </c>
    </row>
    <row r="30" spans="1:23" x14ac:dyDescent="0.3">
      <c r="A30" s="12"/>
      <c r="B30" s="5"/>
      <c r="C30" s="5"/>
      <c r="D30" s="14" t="str">
        <f t="shared" si="0"/>
        <v/>
      </c>
      <c r="E30" s="15" t="str">
        <f>IFERROR(IF(A30&lt;&gt;"",VLOOKUP(A30,matriz,IF(generador!B30=1,15,IF(generador!B30=2,18,IF(generador!B30=3,21,IF(generador!B30=4,24,IF(generador!B30=5,27,IF(generador!B30=6,30,IF(generador!B30=7,33,IF(generador!B30=8,36,IF(generador!B30=9,39,IF(generador!B30=10,42,IF(generador!B30=11,45,IF(generador!B30=12,48,IF(generador!B30=13,51,IF(generador!B30=14,54,IF(generador!B30=15,57))))))))))))))),FALSE),""),"")</f>
        <v/>
      </c>
      <c r="F30" s="16" t="str">
        <f t="shared" si="1"/>
        <v/>
      </c>
      <c r="G30" s="20" t="str">
        <f t="shared" si="2"/>
        <v/>
      </c>
      <c r="H30" s="13" t="str">
        <f t="shared" ca="1" si="13"/>
        <v/>
      </c>
      <c r="I30" s="14" t="str">
        <f t="shared" si="14"/>
        <v/>
      </c>
      <c r="J30" s="14" t="str">
        <f>""</f>
        <v/>
      </c>
      <c r="K30" s="14" t="str">
        <f t="shared" si="15"/>
        <v/>
      </c>
      <c r="L30" s="14" t="str">
        <f t="shared" si="16"/>
        <v/>
      </c>
      <c r="M30" s="14" t="str">
        <f t="shared" si="17"/>
        <v/>
      </c>
      <c r="N30" s="14" t="str">
        <f t="shared" si="18"/>
        <v/>
      </c>
      <c r="O30" s="14" t="str">
        <f t="shared" si="19"/>
        <v/>
      </c>
      <c r="P30" s="14" t="str">
        <f t="shared" si="20"/>
        <v/>
      </c>
      <c r="Q30" s="14" t="str">
        <f t="shared" si="21"/>
        <v/>
      </c>
      <c r="R30" s="96" t="str">
        <f t="shared" si="9"/>
        <v/>
      </c>
      <c r="S30" s="14" t="str">
        <f t="shared" si="22"/>
        <v/>
      </c>
      <c r="T30" s="14" t="str">
        <f t="shared" si="10"/>
        <v/>
      </c>
      <c r="U30" s="14" t="str">
        <f t="shared" si="23"/>
        <v/>
      </c>
      <c r="V30" s="14" t="str">
        <f t="shared" si="24"/>
        <v/>
      </c>
      <c r="W30" s="14" t="str">
        <f>IFERROR(CONCATENATE("PAGO N° ",B30," DEL CONTRATO CPS ",V30," ENTRE ",TEXT(VLOOKUP(A30,matriz,IF(generador!B30=1,16,IF(generador!B30=2,19,IF(generador!B30=3,22,IF(generador!B30=4,25,IF(generador!B30=5,28,IF(generador!B30=6,31,IF(generador!B30=7,34,IF(generador!B30=8,37,IF(generador!B30=9,40,IF(generador!B30=10,43,IF(generador!B30=11,46,IF(generador!B30=12,49,IF(generador!B30=13,52,IF(generador!B30=14,55,IF(generador!B30=15,58))))))))))))))),FALSE),"dd/mm/yyyy")," Y ",TEXT(VLOOKUP(A30,matriz,IF(generador!B30=1,17,IF(generador!B30=2,20,IF(generador!B30=3,23,IF(generador!B30=4,26,IF(generador!B30=5,29,IF(generador!B30=6,32,IF(generador!B30=7,35,IF(generador!B30=8,38,IF(generador!B30=9,41,IF(generador!B30=10,44,IF(generador!B30=11,47,IF(generador!B30=12,50,IF(generador!B30=13,53,IF(generador!B30=14,56,IF(generador!B30=15,59))))))))))))))),FALSE),"dd/mm/yyyy")),"")</f>
        <v/>
      </c>
    </row>
    <row r="31" spans="1:23" x14ac:dyDescent="0.3">
      <c r="A31" s="12"/>
      <c r="B31" s="5"/>
      <c r="C31" s="5"/>
      <c r="D31" s="14" t="str">
        <f t="shared" si="0"/>
        <v/>
      </c>
      <c r="E31" s="15" t="str">
        <f>IFERROR(IF(A31&lt;&gt;"",VLOOKUP(A31,matriz,IF(generador!B31=1,15,IF(generador!B31=2,18,IF(generador!B31=3,21,IF(generador!B31=4,24,IF(generador!B31=5,27,IF(generador!B31=6,30,IF(generador!B31=7,33,IF(generador!B31=8,36,IF(generador!B31=9,39,IF(generador!B31=10,42,IF(generador!B31=11,45,IF(generador!B31=12,48,IF(generador!B31=13,51,IF(generador!B31=14,54,IF(generador!B31=15,57))))))))))))))),FALSE),""),"")</f>
        <v/>
      </c>
      <c r="F31" s="16" t="str">
        <f t="shared" si="1"/>
        <v/>
      </c>
      <c r="G31" s="20" t="str">
        <f t="shared" si="2"/>
        <v/>
      </c>
      <c r="H31" s="13" t="str">
        <f t="shared" ca="1" si="13"/>
        <v/>
      </c>
      <c r="I31" s="14" t="str">
        <f t="shared" si="14"/>
        <v/>
      </c>
      <c r="J31" s="14" t="str">
        <f>""</f>
        <v/>
      </c>
      <c r="K31" s="14" t="str">
        <f t="shared" si="15"/>
        <v/>
      </c>
      <c r="L31" s="14" t="str">
        <f t="shared" si="16"/>
        <v/>
      </c>
      <c r="M31" s="14" t="str">
        <f t="shared" si="17"/>
        <v/>
      </c>
      <c r="N31" s="14" t="str">
        <f t="shared" si="18"/>
        <v/>
      </c>
      <c r="O31" s="14" t="str">
        <f t="shared" si="19"/>
        <v/>
      </c>
      <c r="P31" s="14" t="str">
        <f t="shared" si="20"/>
        <v/>
      </c>
      <c r="Q31" s="14" t="str">
        <f t="shared" si="21"/>
        <v/>
      </c>
      <c r="R31" s="96" t="str">
        <f t="shared" si="9"/>
        <v/>
      </c>
      <c r="S31" s="14" t="str">
        <f t="shared" si="22"/>
        <v/>
      </c>
      <c r="T31" s="14" t="str">
        <f t="shared" si="10"/>
        <v/>
      </c>
      <c r="U31" s="14" t="str">
        <f t="shared" si="23"/>
        <v/>
      </c>
      <c r="V31" s="14" t="str">
        <f t="shared" si="24"/>
        <v/>
      </c>
      <c r="W31" s="14" t="str">
        <f>IFERROR(CONCATENATE("PAGO N° ",B31," DEL CONTRATO CPS ",V31," ENTRE ",TEXT(VLOOKUP(A31,matriz,IF(generador!B31=1,16,IF(generador!B31=2,19,IF(generador!B31=3,22,IF(generador!B31=4,25,IF(generador!B31=5,28,IF(generador!B31=6,31,IF(generador!B31=7,34,IF(generador!B31=8,37,IF(generador!B31=9,40,IF(generador!B31=10,43,IF(generador!B31=11,46,IF(generador!B31=12,49,IF(generador!B31=13,52,IF(generador!B31=14,55,IF(generador!B31=15,58))))))))))))))),FALSE),"dd/mm/yyyy")," Y ",TEXT(VLOOKUP(A31,matriz,IF(generador!B31=1,17,IF(generador!B31=2,20,IF(generador!B31=3,23,IF(generador!B31=4,26,IF(generador!B31=5,29,IF(generador!B31=6,32,IF(generador!B31=7,35,IF(generador!B31=8,38,IF(generador!B31=9,41,IF(generador!B31=10,44,IF(generador!B31=11,47,IF(generador!B31=12,50,IF(generador!B31=13,53,IF(generador!B31=14,56,IF(generador!B31=15,59))))))))))))))),FALSE),"dd/mm/yyyy")),"")</f>
        <v/>
      </c>
    </row>
    <row r="32" spans="1:23" x14ac:dyDescent="0.3">
      <c r="A32" s="12"/>
      <c r="B32" s="5"/>
      <c r="C32" s="5"/>
      <c r="D32" s="14" t="str">
        <f t="shared" si="0"/>
        <v/>
      </c>
      <c r="E32" s="15" t="str">
        <f>IFERROR(IF(A32&lt;&gt;"",VLOOKUP(A32,matriz,IF(generador!B32=1,15,IF(generador!B32=2,18,IF(generador!B32=3,21,IF(generador!B32=4,24,IF(generador!B32=5,27,IF(generador!B32=6,30,IF(generador!B32=7,33,IF(generador!B32=8,36,IF(generador!B32=9,39,IF(generador!B32=10,42,IF(generador!B32=11,45,IF(generador!B32=12,48,IF(generador!B32=13,51,IF(generador!B32=14,54,IF(generador!B32=15,57))))))))))))))),FALSE),""),"")</f>
        <v/>
      </c>
      <c r="F32" s="16" t="str">
        <f t="shared" si="1"/>
        <v/>
      </c>
      <c r="G32" s="20" t="str">
        <f t="shared" si="2"/>
        <v/>
      </c>
      <c r="H32" s="13" t="str">
        <f t="shared" ca="1" si="13"/>
        <v/>
      </c>
      <c r="I32" s="14" t="str">
        <f t="shared" si="14"/>
        <v/>
      </c>
      <c r="J32" s="14" t="str">
        <f>""</f>
        <v/>
      </c>
      <c r="K32" s="14" t="str">
        <f t="shared" si="15"/>
        <v/>
      </c>
      <c r="L32" s="14" t="str">
        <f t="shared" si="16"/>
        <v/>
      </c>
      <c r="M32" s="14" t="str">
        <f t="shared" si="17"/>
        <v/>
      </c>
      <c r="N32" s="14" t="str">
        <f t="shared" si="18"/>
        <v/>
      </c>
      <c r="O32" s="14" t="str">
        <f t="shared" si="19"/>
        <v/>
      </c>
      <c r="P32" s="14" t="str">
        <f t="shared" si="20"/>
        <v/>
      </c>
      <c r="Q32" s="14" t="str">
        <f t="shared" si="21"/>
        <v/>
      </c>
      <c r="R32" s="96" t="str">
        <f t="shared" si="9"/>
        <v/>
      </c>
      <c r="S32" s="14" t="str">
        <f t="shared" si="22"/>
        <v/>
      </c>
      <c r="T32" s="14" t="str">
        <f t="shared" si="10"/>
        <v/>
      </c>
      <c r="U32" s="14" t="str">
        <f t="shared" si="23"/>
        <v/>
      </c>
      <c r="V32" s="14" t="str">
        <f t="shared" si="24"/>
        <v/>
      </c>
      <c r="W32" s="14" t="str">
        <f>IFERROR(CONCATENATE("PAGO N° ",B32," DEL CONTRATO CPS ",V32," ENTRE ",TEXT(VLOOKUP(A32,matriz,IF(generador!B32=1,16,IF(generador!B32=2,19,IF(generador!B32=3,22,IF(generador!B32=4,25,IF(generador!B32=5,28,IF(generador!B32=6,31,IF(generador!B32=7,34,IF(generador!B32=8,37,IF(generador!B32=9,40,IF(generador!B32=10,43,IF(generador!B32=11,46,IF(generador!B32=12,49,IF(generador!B32=13,52,IF(generador!B32=14,55,IF(generador!B32=15,58))))))))))))))),FALSE),"dd/mm/yyyy")," Y ",TEXT(VLOOKUP(A32,matriz,IF(generador!B32=1,17,IF(generador!B32=2,20,IF(generador!B32=3,23,IF(generador!B32=4,26,IF(generador!B32=5,29,IF(generador!B32=6,32,IF(generador!B32=7,35,IF(generador!B32=8,38,IF(generador!B32=9,41,IF(generador!B32=10,44,IF(generador!B32=11,47,IF(generador!B32=12,50,IF(generador!B32=13,53,IF(generador!B32=14,56,IF(generador!B32=15,59))))))))))))))),FALSE),"dd/mm/yyyy")),"")</f>
        <v/>
      </c>
    </row>
    <row r="33" spans="1:23" x14ac:dyDescent="0.3">
      <c r="A33" s="12"/>
      <c r="B33" s="5"/>
      <c r="C33" s="5"/>
      <c r="D33" s="14" t="str">
        <f t="shared" si="0"/>
        <v/>
      </c>
      <c r="E33" s="15" t="str">
        <f>IFERROR(IF(A33&lt;&gt;"",VLOOKUP(A33,matriz,IF(generador!B33=1,15,IF(generador!B33=2,18,IF(generador!B33=3,21,IF(generador!B33=4,24,IF(generador!B33=5,27,IF(generador!B33=6,30,IF(generador!B33=7,33,IF(generador!B33=8,36,IF(generador!B33=9,39,IF(generador!B33=10,42,IF(generador!B33=11,45,IF(generador!B33=12,48,IF(generador!B33=13,51,IF(generador!B33=14,54,IF(generador!B33=15,57))))))))))))))),FALSE),""),"")</f>
        <v/>
      </c>
      <c r="F33" s="16" t="str">
        <f t="shared" si="1"/>
        <v/>
      </c>
      <c r="G33" s="20" t="str">
        <f t="shared" si="2"/>
        <v/>
      </c>
      <c r="H33" s="13" t="str">
        <f t="shared" ca="1" si="13"/>
        <v/>
      </c>
      <c r="I33" s="14" t="str">
        <f t="shared" si="14"/>
        <v/>
      </c>
      <c r="J33" s="14" t="str">
        <f>""</f>
        <v/>
      </c>
      <c r="K33" s="14" t="str">
        <f t="shared" si="15"/>
        <v/>
      </c>
      <c r="L33" s="14" t="str">
        <f t="shared" si="16"/>
        <v/>
      </c>
      <c r="M33" s="14" t="str">
        <f t="shared" si="17"/>
        <v/>
      </c>
      <c r="N33" s="14" t="str">
        <f t="shared" si="18"/>
        <v/>
      </c>
      <c r="O33" s="14" t="str">
        <f t="shared" si="19"/>
        <v/>
      </c>
      <c r="P33" s="14" t="str">
        <f t="shared" si="20"/>
        <v/>
      </c>
      <c r="Q33" s="14" t="str">
        <f t="shared" si="21"/>
        <v/>
      </c>
      <c r="R33" s="96" t="str">
        <f t="shared" si="9"/>
        <v/>
      </c>
      <c r="S33" s="14" t="str">
        <f t="shared" si="22"/>
        <v/>
      </c>
      <c r="T33" s="14" t="str">
        <f t="shared" si="10"/>
        <v/>
      </c>
      <c r="U33" s="14" t="str">
        <f t="shared" si="23"/>
        <v/>
      </c>
      <c r="V33" s="14" t="str">
        <f t="shared" si="24"/>
        <v/>
      </c>
      <c r="W33" s="14" t="str">
        <f>IFERROR(CONCATENATE("PAGO N° ",B33," DEL CONTRATO CPS ",V33," ENTRE ",TEXT(VLOOKUP(A33,matriz,IF(generador!B33=1,16,IF(generador!B33=2,19,IF(generador!B33=3,22,IF(generador!B33=4,25,IF(generador!B33=5,28,IF(generador!B33=6,31,IF(generador!B33=7,34,IF(generador!B33=8,37,IF(generador!B33=9,40,IF(generador!B33=10,43,IF(generador!B33=11,46,IF(generador!B33=12,49,IF(generador!B33=13,52,IF(generador!B33=14,55,IF(generador!B33=15,58))))))))))))))),FALSE),"dd/mm/yyyy")," Y ",TEXT(VLOOKUP(A33,matriz,IF(generador!B33=1,17,IF(generador!B33=2,20,IF(generador!B33=3,23,IF(generador!B33=4,26,IF(generador!B33=5,29,IF(generador!B33=6,32,IF(generador!B33=7,35,IF(generador!B33=8,38,IF(generador!B33=9,41,IF(generador!B33=10,44,IF(generador!B33=11,47,IF(generador!B33=12,50,IF(generador!B33=13,53,IF(generador!B33=14,56,IF(generador!B33=15,59))))))))))))))),FALSE),"dd/mm/yyyy")),"")</f>
        <v/>
      </c>
    </row>
    <row r="34" spans="1:23" x14ac:dyDescent="0.3">
      <c r="A34" s="12"/>
      <c r="B34" s="5"/>
      <c r="C34" s="5"/>
      <c r="D34" s="14" t="str">
        <f t="shared" si="0"/>
        <v/>
      </c>
      <c r="E34" s="15" t="str">
        <f>IFERROR(IF(A34&lt;&gt;"",VLOOKUP(A34,matriz,IF(generador!B34=1,15,IF(generador!B34=2,18,IF(generador!B34=3,21,IF(generador!B34=4,24,IF(generador!B34=5,27,IF(generador!B34=6,30,IF(generador!B34=7,33,IF(generador!B34=8,36,IF(generador!B34=9,39,IF(generador!B34=10,42,IF(generador!B34=11,45,IF(generador!B34=12,48,IF(generador!B34=13,51,IF(generador!B34=14,54,IF(generador!B34=15,57))))))))))))))),FALSE),""),"")</f>
        <v/>
      </c>
      <c r="F34" s="16" t="str">
        <f t="shared" si="1"/>
        <v/>
      </c>
      <c r="G34" s="20" t="str">
        <f t="shared" si="2"/>
        <v/>
      </c>
      <c r="H34" s="13" t="str">
        <f t="shared" ca="1" si="13"/>
        <v/>
      </c>
      <c r="I34" s="14" t="str">
        <f t="shared" si="14"/>
        <v/>
      </c>
      <c r="J34" s="14" t="str">
        <f>""</f>
        <v/>
      </c>
      <c r="K34" s="14" t="str">
        <f t="shared" si="15"/>
        <v/>
      </c>
      <c r="L34" s="14" t="str">
        <f t="shared" si="16"/>
        <v/>
      </c>
      <c r="M34" s="14" t="str">
        <f t="shared" si="17"/>
        <v/>
      </c>
      <c r="N34" s="14" t="str">
        <f t="shared" si="18"/>
        <v/>
      </c>
      <c r="O34" s="14" t="str">
        <f t="shared" si="19"/>
        <v/>
      </c>
      <c r="P34" s="14" t="str">
        <f t="shared" si="20"/>
        <v/>
      </c>
      <c r="Q34" s="14" t="str">
        <f t="shared" si="21"/>
        <v/>
      </c>
      <c r="R34" s="96" t="str">
        <f t="shared" si="9"/>
        <v/>
      </c>
      <c r="S34" s="14" t="str">
        <f t="shared" si="22"/>
        <v/>
      </c>
      <c r="T34" s="14" t="str">
        <f t="shared" si="10"/>
        <v/>
      </c>
      <c r="U34" s="14" t="str">
        <f t="shared" si="23"/>
        <v/>
      </c>
      <c r="V34" s="14" t="str">
        <f t="shared" si="24"/>
        <v/>
      </c>
      <c r="W34" s="14" t="str">
        <f>IFERROR(CONCATENATE("PAGO N° ",B34," DEL CONTRATO CPS ",V34," ENTRE ",TEXT(VLOOKUP(A34,matriz,IF(generador!B34=1,16,IF(generador!B34=2,19,IF(generador!B34=3,22,IF(generador!B34=4,25,IF(generador!B34=5,28,IF(generador!B34=6,31,IF(generador!B34=7,34,IF(generador!B34=8,37,IF(generador!B34=9,40,IF(generador!B34=10,43,IF(generador!B34=11,46,IF(generador!B34=12,49,IF(generador!B34=13,52,IF(generador!B34=14,55,IF(generador!B34=15,58))))))))))))))),FALSE),"dd/mm/yyyy")," Y ",TEXT(VLOOKUP(A34,matriz,IF(generador!B34=1,17,IF(generador!B34=2,20,IF(generador!B34=3,23,IF(generador!B34=4,26,IF(generador!B34=5,29,IF(generador!B34=6,32,IF(generador!B34=7,35,IF(generador!B34=8,38,IF(generador!B34=9,41,IF(generador!B34=10,44,IF(generador!B34=11,47,IF(generador!B34=12,50,IF(generador!B34=13,53,IF(generador!B34=14,56,IF(generador!B34=15,59))))))))))))))),FALSE),"dd/mm/yyyy")),"")</f>
        <v/>
      </c>
    </row>
    <row r="35" spans="1:23" x14ac:dyDescent="0.3">
      <c r="A35" s="12"/>
      <c r="B35" s="5"/>
      <c r="C35" s="5"/>
      <c r="D35" s="14" t="str">
        <f t="shared" si="0"/>
        <v/>
      </c>
      <c r="E35" s="15" t="str">
        <f>IFERROR(IF(A35&lt;&gt;"",VLOOKUP(A35,matriz,IF(generador!B35=1,15,IF(generador!B35=2,18,IF(generador!B35=3,21,IF(generador!B35=4,24,IF(generador!B35=5,27,IF(generador!B35=6,30,IF(generador!B35=7,33,IF(generador!B35=8,36,IF(generador!B35=9,39,IF(generador!B35=10,42,IF(generador!B35=11,45,IF(generador!B35=12,48,IF(generador!B35=13,51,IF(generador!B35=14,54,IF(generador!B35=15,57))))))))))))))),FALSE),""),"")</f>
        <v/>
      </c>
      <c r="F35" s="16" t="str">
        <f t="shared" si="1"/>
        <v/>
      </c>
      <c r="G35" s="20" t="str">
        <f t="shared" si="2"/>
        <v/>
      </c>
      <c r="H35" s="13" t="str">
        <f t="shared" ca="1" si="13"/>
        <v/>
      </c>
      <c r="I35" s="14" t="str">
        <f t="shared" si="14"/>
        <v/>
      </c>
      <c r="J35" s="14" t="str">
        <f>""</f>
        <v/>
      </c>
      <c r="K35" s="14" t="str">
        <f t="shared" si="15"/>
        <v/>
      </c>
      <c r="L35" s="14" t="str">
        <f t="shared" si="16"/>
        <v/>
      </c>
      <c r="M35" s="14" t="str">
        <f t="shared" si="17"/>
        <v/>
      </c>
      <c r="N35" s="14" t="str">
        <f t="shared" si="18"/>
        <v/>
      </c>
      <c r="O35" s="14" t="str">
        <f t="shared" si="19"/>
        <v/>
      </c>
      <c r="P35" s="14" t="str">
        <f t="shared" si="20"/>
        <v/>
      </c>
      <c r="Q35" s="14" t="str">
        <f t="shared" si="21"/>
        <v/>
      </c>
      <c r="R35" s="96" t="str">
        <f t="shared" si="9"/>
        <v/>
      </c>
      <c r="S35" s="14" t="str">
        <f t="shared" si="22"/>
        <v/>
      </c>
      <c r="T35" s="14" t="str">
        <f t="shared" si="10"/>
        <v/>
      </c>
      <c r="U35" s="14" t="str">
        <f t="shared" si="23"/>
        <v/>
      </c>
      <c r="V35" s="14" t="str">
        <f t="shared" si="24"/>
        <v/>
      </c>
      <c r="W35" s="14" t="str">
        <f>IFERROR(CONCATENATE("PAGO N° ",B35," DEL CONTRATO CPS ",V35," ENTRE ",TEXT(VLOOKUP(A35,matriz,IF(generador!B35=1,16,IF(generador!B35=2,19,IF(generador!B35=3,22,IF(generador!B35=4,25,IF(generador!B35=5,28,IF(generador!B35=6,31,IF(generador!B35=7,34,IF(generador!B35=8,37,IF(generador!B35=9,40,IF(generador!B35=10,43,IF(generador!B35=11,46,IF(generador!B35=12,49,IF(generador!B35=13,52,IF(generador!B35=14,55,IF(generador!B35=15,58))))))))))))))),FALSE),"dd/mm/yyyy")," Y ",TEXT(VLOOKUP(A35,matriz,IF(generador!B35=1,17,IF(generador!B35=2,20,IF(generador!B35=3,23,IF(generador!B35=4,26,IF(generador!B35=5,29,IF(generador!B35=6,32,IF(generador!B35=7,35,IF(generador!B35=8,38,IF(generador!B35=9,41,IF(generador!B35=10,44,IF(generador!B35=11,47,IF(generador!B35=12,50,IF(generador!B35=13,53,IF(generador!B35=14,56,IF(generador!B35=15,59))))))))))))))),FALSE),"dd/mm/yyyy")),"")</f>
        <v/>
      </c>
    </row>
    <row r="36" spans="1:23" x14ac:dyDescent="0.3">
      <c r="A36" s="12"/>
      <c r="B36" s="5"/>
      <c r="C36" s="5"/>
      <c r="D36" s="14" t="str">
        <f t="shared" si="0"/>
        <v/>
      </c>
      <c r="E36" s="15" t="str">
        <f>IFERROR(IF(A36&lt;&gt;"",VLOOKUP(A36,matriz,IF(generador!B36=1,15,IF(generador!B36=2,18,IF(generador!B36=3,21,IF(generador!B36=4,24,IF(generador!B36=5,27,IF(generador!B36=6,30,IF(generador!B36=7,33,IF(generador!B36=8,36,IF(generador!B36=9,39,IF(generador!B36=10,42,IF(generador!B36=11,45,IF(generador!B36=12,48,IF(generador!B36=13,51,IF(generador!B36=14,54,IF(generador!B36=15,57))))))))))))))),FALSE),""),"")</f>
        <v/>
      </c>
      <c r="F36" s="16" t="str">
        <f t="shared" si="1"/>
        <v/>
      </c>
      <c r="G36" s="20" t="str">
        <f t="shared" si="2"/>
        <v/>
      </c>
      <c r="H36" s="13" t="str">
        <f t="shared" ca="1" si="13"/>
        <v/>
      </c>
      <c r="I36" s="14" t="str">
        <f t="shared" si="14"/>
        <v/>
      </c>
      <c r="J36" s="14" t="str">
        <f>""</f>
        <v/>
      </c>
      <c r="K36" s="14" t="str">
        <f t="shared" si="15"/>
        <v/>
      </c>
      <c r="L36" s="14" t="str">
        <f t="shared" si="16"/>
        <v/>
      </c>
      <c r="M36" s="14" t="str">
        <f t="shared" si="17"/>
        <v/>
      </c>
      <c r="N36" s="14" t="str">
        <f t="shared" si="18"/>
        <v/>
      </c>
      <c r="O36" s="14" t="str">
        <f t="shared" si="19"/>
        <v/>
      </c>
      <c r="P36" s="14" t="str">
        <f t="shared" si="20"/>
        <v/>
      </c>
      <c r="Q36" s="14" t="str">
        <f t="shared" si="21"/>
        <v/>
      </c>
      <c r="R36" s="96" t="str">
        <f t="shared" si="9"/>
        <v/>
      </c>
      <c r="S36" s="14" t="str">
        <f t="shared" si="22"/>
        <v/>
      </c>
      <c r="T36" s="14" t="str">
        <f t="shared" si="10"/>
        <v/>
      </c>
      <c r="U36" s="14" t="str">
        <f t="shared" si="23"/>
        <v/>
      </c>
      <c r="V36" s="14" t="str">
        <f t="shared" si="24"/>
        <v/>
      </c>
      <c r="W36" s="14" t="str">
        <f>IFERROR(CONCATENATE("PAGO N° ",B36," DEL CONTRATO CPS ",V36," ENTRE ",TEXT(VLOOKUP(A36,matriz,IF(generador!B36=1,16,IF(generador!B36=2,19,IF(generador!B36=3,22,IF(generador!B36=4,25,IF(generador!B36=5,28,IF(generador!B36=6,31,IF(generador!B36=7,34,IF(generador!B36=8,37,IF(generador!B36=9,40,IF(generador!B36=10,43,IF(generador!B36=11,46,IF(generador!B36=12,49,IF(generador!B36=13,52,IF(generador!B36=14,55,IF(generador!B36=15,58))))))))))))))),FALSE),"dd/mm/yyyy")," Y ",TEXT(VLOOKUP(A36,matriz,IF(generador!B36=1,17,IF(generador!B36=2,20,IF(generador!B36=3,23,IF(generador!B36=4,26,IF(generador!B36=5,29,IF(generador!B36=6,32,IF(generador!B36=7,35,IF(generador!B36=8,38,IF(generador!B36=9,41,IF(generador!B36=10,44,IF(generador!B36=11,47,IF(generador!B36=12,50,IF(generador!B36=13,53,IF(generador!B36=14,56,IF(generador!B36=15,59))))))))))))))),FALSE),"dd/mm/yyyy")),"")</f>
        <v/>
      </c>
    </row>
    <row r="37" spans="1:23" x14ac:dyDescent="0.3">
      <c r="A37" s="12"/>
      <c r="B37" s="5"/>
      <c r="C37" s="5"/>
      <c r="D37" s="14" t="str">
        <f t="shared" si="0"/>
        <v/>
      </c>
      <c r="E37" s="15" t="str">
        <f>IFERROR(IF(A37&lt;&gt;"",VLOOKUP(A37,matriz,IF(generador!B37=1,15,IF(generador!B37=2,18,IF(generador!B37=3,21,IF(generador!B37=4,24,IF(generador!B37=5,27,IF(generador!B37=6,30,IF(generador!B37=7,33,IF(generador!B37=8,36,IF(generador!B37=9,39,IF(generador!B37=10,42,IF(generador!B37=11,45,IF(generador!B37=12,48,IF(generador!B37=13,51,IF(generador!B37=14,54,IF(generador!B37=15,57))))))))))))))),FALSE),""),"")</f>
        <v/>
      </c>
      <c r="F37" s="16" t="str">
        <f t="shared" si="1"/>
        <v/>
      </c>
      <c r="G37" s="20" t="str">
        <f t="shared" si="2"/>
        <v/>
      </c>
      <c r="H37" s="13" t="str">
        <f t="shared" ca="1" si="13"/>
        <v/>
      </c>
      <c r="I37" s="14" t="str">
        <f t="shared" si="14"/>
        <v/>
      </c>
      <c r="J37" s="14" t="str">
        <f>""</f>
        <v/>
      </c>
      <c r="K37" s="14" t="str">
        <f t="shared" si="15"/>
        <v/>
      </c>
      <c r="L37" s="14" t="str">
        <f t="shared" si="16"/>
        <v/>
      </c>
      <c r="M37" s="14" t="str">
        <f t="shared" si="17"/>
        <v/>
      </c>
      <c r="N37" s="14" t="str">
        <f t="shared" si="18"/>
        <v/>
      </c>
      <c r="O37" s="14" t="str">
        <f t="shared" si="19"/>
        <v/>
      </c>
      <c r="P37" s="14" t="str">
        <f t="shared" si="20"/>
        <v/>
      </c>
      <c r="Q37" s="14" t="str">
        <f t="shared" si="21"/>
        <v/>
      </c>
      <c r="R37" s="96" t="str">
        <f t="shared" si="9"/>
        <v/>
      </c>
      <c r="S37" s="14" t="str">
        <f t="shared" si="22"/>
        <v/>
      </c>
      <c r="T37" s="14" t="str">
        <f t="shared" si="10"/>
        <v/>
      </c>
      <c r="U37" s="14" t="str">
        <f t="shared" si="23"/>
        <v/>
      </c>
      <c r="V37" s="14" t="str">
        <f t="shared" si="24"/>
        <v/>
      </c>
      <c r="W37" s="14" t="str">
        <f>IFERROR(CONCATENATE("PAGO N° ",B37," DEL CONTRATO CPS ",V37," ENTRE ",TEXT(VLOOKUP(A37,matriz,IF(generador!B37=1,16,IF(generador!B37=2,19,IF(generador!B37=3,22,IF(generador!B37=4,25,IF(generador!B37=5,28,IF(generador!B37=6,31,IF(generador!B37=7,34,IF(generador!B37=8,37,IF(generador!B37=9,40,IF(generador!B37=10,43,IF(generador!B37=11,46,IF(generador!B37=12,49,IF(generador!B37=13,52,IF(generador!B37=14,55,IF(generador!B37=15,58))))))))))))))),FALSE),"dd/mm/yyyy")," Y ",TEXT(VLOOKUP(A37,matriz,IF(generador!B37=1,17,IF(generador!B37=2,20,IF(generador!B37=3,23,IF(generador!B37=4,26,IF(generador!B37=5,29,IF(generador!B37=6,32,IF(generador!B37=7,35,IF(generador!B37=8,38,IF(generador!B37=9,41,IF(generador!B37=10,44,IF(generador!B37=11,47,IF(generador!B37=12,50,IF(generador!B37=13,53,IF(generador!B37=14,56,IF(generador!B37=15,59))))))))))))))),FALSE),"dd/mm/yyyy")),"")</f>
        <v/>
      </c>
    </row>
    <row r="38" spans="1:23" x14ac:dyDescent="0.3">
      <c r="A38" s="12"/>
      <c r="B38" s="5"/>
      <c r="C38" s="5"/>
      <c r="D38" s="14" t="str">
        <f t="shared" si="0"/>
        <v/>
      </c>
      <c r="E38" s="15" t="str">
        <f>IFERROR(IF(A38&lt;&gt;"",VLOOKUP(A38,matriz,IF(generador!B38=1,15,IF(generador!B38=2,18,IF(generador!B38=3,21,IF(generador!B38=4,24,IF(generador!B38=5,27,IF(generador!B38=6,30,IF(generador!B38=7,33,IF(generador!B38=8,36,IF(generador!B38=9,39,IF(generador!B38=10,42,IF(generador!B38=11,45,IF(generador!B38=12,48,IF(generador!B38=13,51,IF(generador!B38=14,54,IF(generador!B38=15,57))))))))))))))),FALSE),""),"")</f>
        <v/>
      </c>
      <c r="F38" s="16" t="str">
        <f t="shared" si="1"/>
        <v/>
      </c>
      <c r="G38" s="20" t="str">
        <f t="shared" si="2"/>
        <v/>
      </c>
      <c r="H38" s="13" t="str">
        <f t="shared" ca="1" si="13"/>
        <v/>
      </c>
      <c r="I38" s="14" t="str">
        <f t="shared" si="14"/>
        <v/>
      </c>
      <c r="J38" s="14" t="str">
        <f>""</f>
        <v/>
      </c>
      <c r="K38" s="14" t="str">
        <f t="shared" si="15"/>
        <v/>
      </c>
      <c r="L38" s="14" t="str">
        <f t="shared" si="16"/>
        <v/>
      </c>
      <c r="M38" s="14" t="str">
        <f t="shared" si="17"/>
        <v/>
      </c>
      <c r="N38" s="14" t="str">
        <f t="shared" si="18"/>
        <v/>
      </c>
      <c r="O38" s="14" t="str">
        <f t="shared" si="19"/>
        <v/>
      </c>
      <c r="P38" s="14" t="str">
        <f t="shared" si="20"/>
        <v/>
      </c>
      <c r="Q38" s="14" t="str">
        <f t="shared" si="21"/>
        <v/>
      </c>
      <c r="R38" s="96" t="str">
        <f t="shared" si="9"/>
        <v/>
      </c>
      <c r="S38" s="14" t="str">
        <f t="shared" si="22"/>
        <v/>
      </c>
      <c r="T38" s="14" t="str">
        <f t="shared" si="10"/>
        <v/>
      </c>
      <c r="U38" s="14" t="str">
        <f t="shared" si="23"/>
        <v/>
      </c>
      <c r="V38" s="14" t="str">
        <f t="shared" si="24"/>
        <v/>
      </c>
      <c r="W38" s="14" t="str">
        <f>IFERROR(CONCATENATE("PAGO N° ",B38," DEL CONTRATO CPS ",V38," ENTRE ",TEXT(VLOOKUP(A38,matriz,IF(generador!B38=1,16,IF(generador!B38=2,19,IF(generador!B38=3,22,IF(generador!B38=4,25,IF(generador!B38=5,28,IF(generador!B38=6,31,IF(generador!B38=7,34,IF(generador!B38=8,37,IF(generador!B38=9,40,IF(generador!B38=10,43,IF(generador!B38=11,46,IF(generador!B38=12,49,IF(generador!B38=13,52,IF(generador!B38=14,55,IF(generador!B38=15,58))))))))))))))),FALSE),"dd/mm/yyyy")," Y ",TEXT(VLOOKUP(A38,matriz,IF(generador!B38=1,17,IF(generador!B38=2,20,IF(generador!B38=3,23,IF(generador!B38=4,26,IF(generador!B38=5,29,IF(generador!B38=6,32,IF(generador!B38=7,35,IF(generador!B38=8,38,IF(generador!B38=9,41,IF(generador!B38=10,44,IF(generador!B38=11,47,IF(generador!B38=12,50,IF(generador!B38=13,53,IF(generador!B38=14,56,IF(generador!B38=15,59))))))))))))))),FALSE),"dd/mm/yyyy")),"")</f>
        <v/>
      </c>
    </row>
    <row r="39" spans="1:23" x14ac:dyDescent="0.3">
      <c r="A39" s="12"/>
      <c r="B39" s="5"/>
      <c r="C39" s="5"/>
      <c r="D39" s="14" t="str">
        <f t="shared" si="0"/>
        <v/>
      </c>
      <c r="E39" s="15" t="str">
        <f>IFERROR(IF(A39&lt;&gt;"",VLOOKUP(A39,matriz,IF(generador!B39=1,15,IF(generador!B39=2,18,IF(generador!B39=3,21,IF(generador!B39=4,24,IF(generador!B39=5,27,IF(generador!B39=6,30,IF(generador!B39=7,33,IF(generador!B39=8,36,IF(generador!B39=9,39,IF(generador!B39=10,42,IF(generador!B39=11,45,IF(generador!B39=12,48,IF(generador!B39=13,51,IF(generador!B39=14,54,IF(generador!B39=15,57))))))))))))))),FALSE),""),"")</f>
        <v/>
      </c>
      <c r="F39" s="16" t="str">
        <f t="shared" si="1"/>
        <v/>
      </c>
      <c r="G39" s="20" t="str">
        <f t="shared" si="2"/>
        <v/>
      </c>
      <c r="H39" s="13" t="str">
        <f t="shared" ca="1" si="13"/>
        <v/>
      </c>
      <c r="I39" s="14" t="str">
        <f t="shared" si="14"/>
        <v/>
      </c>
      <c r="J39" s="14" t="str">
        <f>""</f>
        <v/>
      </c>
      <c r="K39" s="14" t="str">
        <f t="shared" si="15"/>
        <v/>
      </c>
      <c r="L39" s="14" t="str">
        <f t="shared" si="16"/>
        <v/>
      </c>
      <c r="M39" s="14" t="str">
        <f t="shared" si="17"/>
        <v/>
      </c>
      <c r="N39" s="14" t="str">
        <f t="shared" si="18"/>
        <v/>
      </c>
      <c r="O39" s="14" t="str">
        <f t="shared" si="19"/>
        <v/>
      </c>
      <c r="P39" s="14" t="str">
        <f t="shared" si="20"/>
        <v/>
      </c>
      <c r="Q39" s="14" t="str">
        <f t="shared" si="21"/>
        <v/>
      </c>
      <c r="R39" s="96" t="str">
        <f t="shared" si="9"/>
        <v/>
      </c>
      <c r="S39" s="14" t="str">
        <f t="shared" si="22"/>
        <v/>
      </c>
      <c r="T39" s="14" t="str">
        <f t="shared" si="10"/>
        <v/>
      </c>
      <c r="U39" s="14" t="str">
        <f t="shared" si="23"/>
        <v/>
      </c>
      <c r="V39" s="14" t="str">
        <f t="shared" si="24"/>
        <v/>
      </c>
      <c r="W39" s="14" t="str">
        <f>IFERROR(CONCATENATE("PAGO N° ",B39," DEL CONTRATO CPS ",V39," ENTRE ",TEXT(VLOOKUP(A39,matriz,IF(generador!B39=1,16,IF(generador!B39=2,19,IF(generador!B39=3,22,IF(generador!B39=4,25,IF(generador!B39=5,28,IF(generador!B39=6,31,IF(generador!B39=7,34,IF(generador!B39=8,37,IF(generador!B39=9,40,IF(generador!B39=10,43,IF(generador!B39=11,46,IF(generador!B39=12,49,IF(generador!B39=13,52,IF(generador!B39=14,55,IF(generador!B39=15,58))))))))))))))),FALSE),"dd/mm/yyyy")," Y ",TEXT(VLOOKUP(A39,matriz,IF(generador!B39=1,17,IF(generador!B39=2,20,IF(generador!B39=3,23,IF(generador!B39=4,26,IF(generador!B39=5,29,IF(generador!B39=6,32,IF(generador!B39=7,35,IF(generador!B39=8,38,IF(generador!B39=9,41,IF(generador!B39=10,44,IF(generador!B39=11,47,IF(generador!B39=12,50,IF(generador!B39=13,53,IF(generador!B39=14,56,IF(generador!B39=15,59))))))))))))))),FALSE),"dd/mm/yyyy")),"")</f>
        <v/>
      </c>
    </row>
    <row r="40" spans="1:23" x14ac:dyDescent="0.3">
      <c r="A40" s="12"/>
      <c r="B40" s="5"/>
      <c r="C40" s="5"/>
      <c r="D40" s="14" t="str">
        <f t="shared" si="0"/>
        <v/>
      </c>
      <c r="E40" s="15" t="str">
        <f>IFERROR(IF(A40&lt;&gt;"",VLOOKUP(A40,matriz,IF(generador!B40=1,15,IF(generador!B40=2,18,IF(generador!B40=3,21,IF(generador!B40=4,24,IF(generador!B40=5,27,IF(generador!B40=6,30,IF(generador!B40=7,33,IF(generador!B40=8,36,IF(generador!B40=9,39,IF(generador!B40=10,42,IF(generador!B40=11,45,IF(generador!B40=12,48,IF(generador!B40=13,51,IF(generador!B40=14,54,IF(generador!B40=15,57))))))))))))))),FALSE),""),"")</f>
        <v/>
      </c>
      <c r="F40" s="16" t="str">
        <f t="shared" si="1"/>
        <v/>
      </c>
      <c r="G40" s="20" t="str">
        <f t="shared" si="2"/>
        <v/>
      </c>
      <c r="H40" s="13" t="str">
        <f t="shared" ca="1" si="13"/>
        <v/>
      </c>
      <c r="I40" s="14" t="str">
        <f t="shared" si="14"/>
        <v/>
      </c>
      <c r="J40" s="14" t="str">
        <f>""</f>
        <v/>
      </c>
      <c r="K40" s="14" t="str">
        <f t="shared" si="15"/>
        <v/>
      </c>
      <c r="L40" s="14" t="str">
        <f t="shared" si="16"/>
        <v/>
      </c>
      <c r="M40" s="14" t="str">
        <f t="shared" si="17"/>
        <v/>
      </c>
      <c r="N40" s="14" t="str">
        <f t="shared" si="18"/>
        <v/>
      </c>
      <c r="O40" s="14" t="str">
        <f t="shared" si="19"/>
        <v/>
      </c>
      <c r="P40" s="14" t="str">
        <f t="shared" si="20"/>
        <v/>
      </c>
      <c r="Q40" s="14" t="str">
        <f t="shared" si="21"/>
        <v/>
      </c>
      <c r="R40" s="96" t="str">
        <f t="shared" si="9"/>
        <v/>
      </c>
      <c r="S40" s="14" t="str">
        <f t="shared" si="22"/>
        <v/>
      </c>
      <c r="T40" s="14" t="str">
        <f t="shared" si="10"/>
        <v/>
      </c>
      <c r="U40" s="14" t="str">
        <f t="shared" si="23"/>
        <v/>
      </c>
      <c r="V40" s="14" t="str">
        <f t="shared" si="24"/>
        <v/>
      </c>
      <c r="W40" s="14" t="str">
        <f>IFERROR(CONCATENATE("PAGO N° ",B40," DEL CONTRATO CPS ",V40," ENTRE ",TEXT(VLOOKUP(A40,matriz,IF(generador!B40=1,16,IF(generador!B40=2,19,IF(generador!B40=3,22,IF(generador!B40=4,25,IF(generador!B40=5,28,IF(generador!B40=6,31,IF(generador!B40=7,34,IF(generador!B40=8,37,IF(generador!B40=9,40,IF(generador!B40=10,43,IF(generador!B40=11,46,IF(generador!B40=12,49,IF(generador!B40=13,52,IF(generador!B40=14,55,IF(generador!B40=15,58))))))))))))))),FALSE),"dd/mm/yyyy")," Y ",TEXT(VLOOKUP(A40,matriz,IF(generador!B40=1,17,IF(generador!B40=2,20,IF(generador!B40=3,23,IF(generador!B40=4,26,IF(generador!B40=5,29,IF(generador!B40=6,32,IF(generador!B40=7,35,IF(generador!B40=8,38,IF(generador!B40=9,41,IF(generador!B40=10,44,IF(generador!B40=11,47,IF(generador!B40=12,50,IF(generador!B40=13,53,IF(generador!B40=14,56,IF(generador!B40=15,59))))))))))))))),FALSE),"dd/mm/yyyy")),"")</f>
        <v/>
      </c>
    </row>
    <row r="41" spans="1:23" x14ac:dyDescent="0.3">
      <c r="A41" s="12"/>
      <c r="B41" s="5"/>
      <c r="C41" s="5"/>
      <c r="D41" s="14" t="str">
        <f t="shared" si="0"/>
        <v/>
      </c>
      <c r="E41" s="15" t="str">
        <f>IFERROR(IF(A41&lt;&gt;"",VLOOKUP(A41,matriz,IF(generador!B41=1,15,IF(generador!B41=2,18,IF(generador!B41=3,21,IF(generador!B41=4,24,IF(generador!B41=5,27,IF(generador!B41=6,30,IF(generador!B41=7,33,IF(generador!B41=8,36,IF(generador!B41=9,39,IF(generador!B41=10,42,IF(generador!B41=11,45,IF(generador!B41=12,48,IF(generador!B41=13,51,IF(generador!B41=14,54,IF(generador!B41=15,57))))))))))))))),FALSE),""),"")</f>
        <v/>
      </c>
      <c r="F41" s="16" t="str">
        <f t="shared" si="1"/>
        <v/>
      </c>
      <c r="G41" s="20" t="str">
        <f t="shared" si="2"/>
        <v/>
      </c>
      <c r="H41" s="13" t="str">
        <f t="shared" ca="1" si="13"/>
        <v/>
      </c>
      <c r="I41" s="14" t="str">
        <f t="shared" si="14"/>
        <v/>
      </c>
      <c r="J41" s="14" t="str">
        <f>""</f>
        <v/>
      </c>
      <c r="K41" s="14" t="str">
        <f t="shared" si="15"/>
        <v/>
      </c>
      <c r="L41" s="14" t="str">
        <f t="shared" si="16"/>
        <v/>
      </c>
      <c r="M41" s="14" t="str">
        <f t="shared" si="17"/>
        <v/>
      </c>
      <c r="N41" s="14" t="str">
        <f t="shared" si="18"/>
        <v/>
      </c>
      <c r="O41" s="14" t="str">
        <f t="shared" si="19"/>
        <v/>
      </c>
      <c r="P41" s="14" t="str">
        <f t="shared" si="20"/>
        <v/>
      </c>
      <c r="Q41" s="14" t="str">
        <f t="shared" si="21"/>
        <v/>
      </c>
      <c r="R41" s="96" t="str">
        <f t="shared" si="9"/>
        <v/>
      </c>
      <c r="S41" s="14" t="str">
        <f t="shared" si="22"/>
        <v/>
      </c>
      <c r="T41" s="14" t="str">
        <f t="shared" si="10"/>
        <v/>
      </c>
      <c r="U41" s="14" t="str">
        <f t="shared" si="23"/>
        <v/>
      </c>
      <c r="V41" s="14" t="str">
        <f t="shared" si="24"/>
        <v/>
      </c>
      <c r="W41" s="14" t="str">
        <f>IFERROR(CONCATENATE("PAGO N° ",B41," DEL CONTRATO CPS ",V41," ENTRE ",TEXT(VLOOKUP(A41,matriz,IF(generador!B41=1,16,IF(generador!B41=2,19,IF(generador!B41=3,22,IF(generador!B41=4,25,IF(generador!B41=5,28,IF(generador!B41=6,31,IF(generador!B41=7,34,IF(generador!B41=8,37,IF(generador!B41=9,40,IF(generador!B41=10,43,IF(generador!B41=11,46,IF(generador!B41=12,49,IF(generador!B41=13,52,IF(generador!B41=14,55,IF(generador!B41=15,58))))))))))))))),FALSE),"dd/mm/yyyy")," Y ",TEXT(VLOOKUP(A41,matriz,IF(generador!B41=1,17,IF(generador!B41=2,20,IF(generador!B41=3,23,IF(generador!B41=4,26,IF(generador!B41=5,29,IF(generador!B41=6,32,IF(generador!B41=7,35,IF(generador!B41=8,38,IF(generador!B41=9,41,IF(generador!B41=10,44,IF(generador!B41=11,47,IF(generador!B41=12,50,IF(generador!B41=13,53,IF(generador!B41=14,56,IF(generador!B41=15,59))))))))))))))),FALSE),"dd/mm/yyyy")),"")</f>
        <v/>
      </c>
    </row>
    <row r="42" spans="1:23" x14ac:dyDescent="0.3">
      <c r="A42" s="12"/>
      <c r="B42" s="5"/>
      <c r="C42" s="5"/>
      <c r="D42" s="14" t="str">
        <f t="shared" si="0"/>
        <v/>
      </c>
      <c r="E42" s="15" t="str">
        <f>IFERROR(IF(A42&lt;&gt;"",VLOOKUP(A42,matriz,IF(generador!B42=1,15,IF(generador!B42=2,18,IF(generador!B42=3,21,IF(generador!B42=4,24,IF(generador!B42=5,27,IF(generador!B42=6,30,IF(generador!B42=7,33,IF(generador!B42=8,36,IF(generador!B42=9,39,IF(generador!B42=10,42,IF(generador!B42=11,45,IF(generador!B42=12,48,IF(generador!B42=13,51,IF(generador!B42=14,54,IF(generador!B42=15,57))))))))))))))),FALSE),""),"")</f>
        <v/>
      </c>
      <c r="F42" s="16" t="str">
        <f t="shared" si="1"/>
        <v/>
      </c>
      <c r="G42" s="20" t="str">
        <f t="shared" si="2"/>
        <v/>
      </c>
      <c r="H42" s="13" t="str">
        <f t="shared" ca="1" si="13"/>
        <v/>
      </c>
      <c r="I42" s="14" t="str">
        <f t="shared" si="14"/>
        <v/>
      </c>
      <c r="J42" s="14" t="str">
        <f>""</f>
        <v/>
      </c>
      <c r="K42" s="14" t="str">
        <f t="shared" si="15"/>
        <v/>
      </c>
      <c r="L42" s="14" t="str">
        <f t="shared" si="16"/>
        <v/>
      </c>
      <c r="M42" s="14" t="str">
        <f t="shared" si="17"/>
        <v/>
      </c>
      <c r="N42" s="14" t="str">
        <f t="shared" si="18"/>
        <v/>
      </c>
      <c r="O42" s="14" t="str">
        <f t="shared" si="19"/>
        <v/>
      </c>
      <c r="P42" s="14" t="str">
        <f t="shared" si="20"/>
        <v/>
      </c>
      <c r="Q42" s="14" t="str">
        <f t="shared" si="21"/>
        <v/>
      </c>
      <c r="R42" s="96" t="str">
        <f t="shared" si="9"/>
        <v/>
      </c>
      <c r="S42" s="14" t="str">
        <f t="shared" si="22"/>
        <v/>
      </c>
      <c r="T42" s="14" t="str">
        <f t="shared" si="10"/>
        <v/>
      </c>
      <c r="U42" s="14" t="str">
        <f t="shared" si="23"/>
        <v/>
      </c>
      <c r="V42" s="14" t="str">
        <f t="shared" si="24"/>
        <v/>
      </c>
      <c r="W42" s="14" t="str">
        <f>IFERROR(CONCATENATE("PAGO N° ",B42," DEL CONTRATO CPS ",V42," ENTRE ",TEXT(VLOOKUP(A42,matriz,IF(generador!B42=1,16,IF(generador!B42=2,19,IF(generador!B42=3,22,IF(generador!B42=4,25,IF(generador!B42=5,28,IF(generador!B42=6,31,IF(generador!B42=7,34,IF(generador!B42=8,37,IF(generador!B42=9,40,IF(generador!B42=10,43,IF(generador!B42=11,46,IF(generador!B42=12,49,IF(generador!B42=13,52,IF(generador!B42=14,55,IF(generador!B42=15,58))))))))))))))),FALSE),"dd/mm/yyyy")," Y ",TEXT(VLOOKUP(A42,matriz,IF(generador!B42=1,17,IF(generador!B42=2,20,IF(generador!B42=3,23,IF(generador!B42=4,26,IF(generador!B42=5,29,IF(generador!B42=6,32,IF(generador!B42=7,35,IF(generador!B42=8,38,IF(generador!B42=9,41,IF(generador!B42=10,44,IF(generador!B42=11,47,IF(generador!B42=12,50,IF(generador!B42=13,53,IF(generador!B42=14,56,IF(generador!B42=15,59))))))))))))))),FALSE),"dd/mm/yyyy")),"")</f>
        <v/>
      </c>
    </row>
    <row r="43" spans="1:23" x14ac:dyDescent="0.3">
      <c r="A43" s="12"/>
      <c r="B43" s="5"/>
      <c r="C43" s="5"/>
      <c r="D43" s="14" t="str">
        <f t="shared" si="0"/>
        <v/>
      </c>
      <c r="E43" s="15" t="str">
        <f>IFERROR(IF(A43&lt;&gt;"",VLOOKUP(A43,matriz,IF(generador!B43=1,15,IF(generador!B43=2,18,IF(generador!B43=3,21,IF(generador!B43=4,24,IF(generador!B43=5,27,IF(generador!B43=6,30,IF(generador!B43=7,33,IF(generador!B43=8,36,IF(generador!B43=9,39,IF(generador!B43=10,42,IF(generador!B43=11,45,IF(generador!B43=12,48,IF(generador!B43=13,51,IF(generador!B43=14,54,IF(generador!B43=15,57))))))))))))))),FALSE),""),"")</f>
        <v/>
      </c>
      <c r="F43" s="16" t="str">
        <f t="shared" si="1"/>
        <v/>
      </c>
      <c r="G43" s="20" t="str">
        <f t="shared" si="2"/>
        <v/>
      </c>
      <c r="H43" s="13" t="str">
        <f t="shared" ca="1" si="13"/>
        <v/>
      </c>
      <c r="I43" s="14" t="str">
        <f t="shared" si="14"/>
        <v/>
      </c>
      <c r="J43" s="14" t="str">
        <f>""</f>
        <v/>
      </c>
      <c r="K43" s="14" t="str">
        <f t="shared" si="15"/>
        <v/>
      </c>
      <c r="L43" s="14" t="str">
        <f t="shared" si="16"/>
        <v/>
      </c>
      <c r="M43" s="14" t="str">
        <f t="shared" si="17"/>
        <v/>
      </c>
      <c r="N43" s="14" t="str">
        <f t="shared" si="18"/>
        <v/>
      </c>
      <c r="O43" s="14" t="str">
        <f t="shared" si="19"/>
        <v/>
      </c>
      <c r="P43" s="14" t="str">
        <f t="shared" si="20"/>
        <v/>
      </c>
      <c r="Q43" s="14" t="str">
        <f t="shared" si="21"/>
        <v/>
      </c>
      <c r="R43" s="96" t="str">
        <f t="shared" si="9"/>
        <v/>
      </c>
      <c r="S43" s="14" t="str">
        <f t="shared" si="22"/>
        <v/>
      </c>
      <c r="T43" s="14" t="str">
        <f t="shared" si="10"/>
        <v/>
      </c>
      <c r="U43" s="14" t="str">
        <f t="shared" si="23"/>
        <v/>
      </c>
      <c r="V43" s="14" t="str">
        <f t="shared" si="24"/>
        <v/>
      </c>
      <c r="W43" s="14" t="str">
        <f>IFERROR(CONCATENATE("PAGO N° ",B43," DEL CONTRATO CPS ",V43," ENTRE ",TEXT(VLOOKUP(A43,matriz,IF(generador!B43=1,16,IF(generador!B43=2,19,IF(generador!B43=3,22,IF(generador!B43=4,25,IF(generador!B43=5,28,IF(generador!B43=6,31,IF(generador!B43=7,34,IF(generador!B43=8,37,IF(generador!B43=9,40,IF(generador!B43=10,43,IF(generador!B43=11,46,IF(generador!B43=12,49,IF(generador!B43=13,52,IF(generador!B43=14,55,IF(generador!B43=15,58))))))))))))))),FALSE),"dd/mm/yyyy")," Y ",TEXT(VLOOKUP(A43,matriz,IF(generador!B43=1,17,IF(generador!B43=2,20,IF(generador!B43=3,23,IF(generador!B43=4,26,IF(generador!B43=5,29,IF(generador!B43=6,32,IF(generador!B43=7,35,IF(generador!B43=8,38,IF(generador!B43=9,41,IF(generador!B43=10,44,IF(generador!B43=11,47,IF(generador!B43=12,50,IF(generador!B43=13,53,IF(generador!B43=14,56,IF(generador!B43=15,59))))))))))))))),FALSE),"dd/mm/yyyy")),"")</f>
        <v/>
      </c>
    </row>
    <row r="44" spans="1:23" x14ac:dyDescent="0.3">
      <c r="A44" s="12"/>
      <c r="B44" s="5"/>
      <c r="C44" s="5"/>
      <c r="D44" s="14" t="str">
        <f t="shared" si="0"/>
        <v/>
      </c>
      <c r="E44" s="15" t="str">
        <f>IFERROR(IF(A44&lt;&gt;"",VLOOKUP(A44,matriz,IF(generador!B44=1,15,IF(generador!B44=2,18,IF(generador!B44=3,21,IF(generador!B44=4,24,IF(generador!B44=5,27,IF(generador!B44=6,30,IF(generador!B44=7,33,IF(generador!B44=8,36,IF(generador!B44=9,39,IF(generador!B44=10,42,IF(generador!B44=11,45,IF(generador!B44=12,48,IF(generador!B44=13,51,IF(generador!B44=14,54,IF(generador!B44=15,57))))))))))))))),FALSE),""),"")</f>
        <v/>
      </c>
      <c r="F44" s="16" t="str">
        <f t="shared" si="1"/>
        <v/>
      </c>
      <c r="G44" s="20" t="str">
        <f t="shared" si="2"/>
        <v/>
      </c>
      <c r="H44" s="13" t="str">
        <f t="shared" ca="1" si="13"/>
        <v/>
      </c>
      <c r="I44" s="14" t="str">
        <f t="shared" si="14"/>
        <v/>
      </c>
      <c r="J44" s="14" t="str">
        <f>""</f>
        <v/>
      </c>
      <c r="K44" s="14" t="str">
        <f t="shared" si="15"/>
        <v/>
      </c>
      <c r="L44" s="14" t="str">
        <f t="shared" si="16"/>
        <v/>
      </c>
      <c r="M44" s="14" t="str">
        <f t="shared" si="17"/>
        <v/>
      </c>
      <c r="N44" s="14" t="str">
        <f t="shared" si="18"/>
        <v/>
      </c>
      <c r="O44" s="14" t="str">
        <f t="shared" si="19"/>
        <v/>
      </c>
      <c r="P44" s="14" t="str">
        <f t="shared" si="20"/>
        <v/>
      </c>
      <c r="Q44" s="14" t="str">
        <f t="shared" si="21"/>
        <v/>
      </c>
      <c r="R44" s="96" t="str">
        <f t="shared" si="9"/>
        <v/>
      </c>
      <c r="S44" s="14" t="str">
        <f t="shared" si="22"/>
        <v/>
      </c>
      <c r="T44" s="14" t="str">
        <f t="shared" si="10"/>
        <v/>
      </c>
      <c r="U44" s="14" t="str">
        <f t="shared" si="23"/>
        <v/>
      </c>
      <c r="V44" s="14" t="str">
        <f t="shared" si="24"/>
        <v/>
      </c>
      <c r="W44" s="14" t="str">
        <f>IFERROR(CONCATENATE("PAGO N° ",B44," DEL CONTRATO CPS ",V44," ENTRE ",TEXT(VLOOKUP(A44,matriz,IF(generador!B44=1,16,IF(generador!B44=2,19,IF(generador!B44=3,22,IF(generador!B44=4,25,IF(generador!B44=5,28,IF(generador!B44=6,31,IF(generador!B44=7,34,IF(generador!B44=8,37,IF(generador!B44=9,40,IF(generador!B44=10,43,IF(generador!B44=11,46,IF(generador!B44=12,49,IF(generador!B44=13,52,IF(generador!B44=14,55,IF(generador!B44=15,58))))))))))))))),FALSE),"dd/mm/yyyy")," Y ",TEXT(VLOOKUP(A44,matriz,IF(generador!B44=1,17,IF(generador!B44=2,20,IF(generador!B44=3,23,IF(generador!B44=4,26,IF(generador!B44=5,29,IF(generador!B44=6,32,IF(generador!B44=7,35,IF(generador!B44=8,38,IF(generador!B44=9,41,IF(generador!B44=10,44,IF(generador!B44=11,47,IF(generador!B44=12,50,IF(generador!B44=13,53,IF(generador!B44=14,56,IF(generador!B44=15,59))))))))))))))),FALSE),"dd/mm/yyyy")),"")</f>
        <v/>
      </c>
    </row>
    <row r="45" spans="1:23" x14ac:dyDescent="0.3">
      <c r="A45" s="12"/>
      <c r="B45" s="5"/>
      <c r="C45" s="5"/>
      <c r="D45" s="14" t="str">
        <f t="shared" si="0"/>
        <v/>
      </c>
      <c r="E45" s="15" t="str">
        <f>IFERROR(IF(A45&lt;&gt;"",VLOOKUP(A45,matriz,IF(generador!B45=1,15,IF(generador!B45=2,18,IF(generador!B45=3,21,IF(generador!B45=4,24,IF(generador!B45=5,27,IF(generador!B45=6,30,IF(generador!B45=7,33,IF(generador!B45=8,36,IF(generador!B45=9,39,IF(generador!B45=10,42,IF(generador!B45=11,45,IF(generador!B45=12,48,IF(generador!B45=13,51,IF(generador!B45=14,54,IF(generador!B45=15,57))))))))))))))),FALSE),""),"")</f>
        <v/>
      </c>
      <c r="F45" s="16" t="str">
        <f t="shared" si="1"/>
        <v/>
      </c>
      <c r="G45" s="20" t="str">
        <f t="shared" si="2"/>
        <v/>
      </c>
      <c r="H45" s="13" t="str">
        <f t="shared" ca="1" si="13"/>
        <v/>
      </c>
      <c r="I45" s="14" t="str">
        <f t="shared" si="14"/>
        <v/>
      </c>
      <c r="J45" s="14" t="str">
        <f>""</f>
        <v/>
      </c>
      <c r="K45" s="14" t="str">
        <f t="shared" si="15"/>
        <v/>
      </c>
      <c r="L45" s="14" t="str">
        <f t="shared" si="16"/>
        <v/>
      </c>
      <c r="M45" s="14" t="str">
        <f t="shared" si="17"/>
        <v/>
      </c>
      <c r="N45" s="14" t="str">
        <f t="shared" si="18"/>
        <v/>
      </c>
      <c r="O45" s="14" t="str">
        <f t="shared" si="19"/>
        <v/>
      </c>
      <c r="P45" s="14" t="str">
        <f t="shared" si="20"/>
        <v/>
      </c>
      <c r="Q45" s="14" t="str">
        <f t="shared" si="21"/>
        <v/>
      </c>
      <c r="R45" s="96" t="str">
        <f t="shared" si="9"/>
        <v/>
      </c>
      <c r="S45" s="14" t="str">
        <f t="shared" si="22"/>
        <v/>
      </c>
      <c r="T45" s="14" t="str">
        <f t="shared" si="10"/>
        <v/>
      </c>
      <c r="U45" s="14" t="str">
        <f t="shared" si="23"/>
        <v/>
      </c>
      <c r="V45" s="14" t="str">
        <f t="shared" si="24"/>
        <v/>
      </c>
      <c r="W45" s="14" t="str">
        <f>IFERROR(CONCATENATE("PAGO N° ",B45," DEL CONTRATO CPS ",V45," ENTRE ",TEXT(VLOOKUP(A45,matriz,IF(generador!B45=1,16,IF(generador!B45=2,19,IF(generador!B45=3,22,IF(generador!B45=4,25,IF(generador!B45=5,28,IF(generador!B45=6,31,IF(generador!B45=7,34,IF(generador!B45=8,37,IF(generador!B45=9,40,IF(generador!B45=10,43,IF(generador!B45=11,46,IF(generador!B45=12,49,IF(generador!B45=13,52,IF(generador!B45=14,55,IF(generador!B45=15,58))))))))))))))),FALSE),"dd/mm/yyyy")," Y ",TEXT(VLOOKUP(A45,matriz,IF(generador!B45=1,17,IF(generador!B45=2,20,IF(generador!B45=3,23,IF(generador!B45=4,26,IF(generador!B45=5,29,IF(generador!B45=6,32,IF(generador!B45=7,35,IF(generador!B45=8,38,IF(generador!B45=9,41,IF(generador!B45=10,44,IF(generador!B45=11,47,IF(generador!B45=12,50,IF(generador!B45=13,53,IF(generador!B45=14,56,IF(generador!B45=15,59))))))))))))))),FALSE),"dd/mm/yyyy")),"")</f>
        <v/>
      </c>
    </row>
    <row r="46" spans="1:23" x14ac:dyDescent="0.3">
      <c r="A46" s="12"/>
      <c r="B46" s="5"/>
      <c r="C46" s="5"/>
      <c r="D46" s="14" t="str">
        <f t="shared" si="0"/>
        <v/>
      </c>
      <c r="E46" s="15" t="str">
        <f>IFERROR(IF(A46&lt;&gt;"",VLOOKUP(A46,matriz,IF(generador!B46=1,15,IF(generador!B46=2,18,IF(generador!B46=3,21,IF(generador!B46=4,24,IF(generador!B46=5,27,IF(generador!B46=6,30,IF(generador!B46=7,33,IF(generador!B46=8,36,IF(generador!B46=9,39,IF(generador!B46=10,42,IF(generador!B46=11,45,IF(generador!B46=12,48,IF(generador!B46=13,51,IF(generador!B46=14,54,IF(generador!B46=15,57))))))))))))))),FALSE),""),"")</f>
        <v/>
      </c>
      <c r="F46" s="16" t="str">
        <f t="shared" si="1"/>
        <v/>
      </c>
      <c r="G46" s="20" t="str">
        <f t="shared" si="2"/>
        <v/>
      </c>
      <c r="H46" s="13" t="str">
        <f t="shared" ca="1" si="13"/>
        <v/>
      </c>
      <c r="I46" s="14" t="str">
        <f t="shared" si="14"/>
        <v/>
      </c>
      <c r="J46" s="14" t="str">
        <f>""</f>
        <v/>
      </c>
      <c r="K46" s="14" t="str">
        <f t="shared" si="15"/>
        <v/>
      </c>
      <c r="L46" s="14" t="str">
        <f t="shared" si="16"/>
        <v/>
      </c>
      <c r="M46" s="14" t="str">
        <f t="shared" si="17"/>
        <v/>
      </c>
      <c r="N46" s="14" t="str">
        <f t="shared" si="18"/>
        <v/>
      </c>
      <c r="O46" s="14" t="str">
        <f t="shared" si="19"/>
        <v/>
      </c>
      <c r="P46" s="14" t="str">
        <f t="shared" si="20"/>
        <v/>
      </c>
      <c r="Q46" s="14" t="str">
        <f t="shared" si="21"/>
        <v/>
      </c>
      <c r="R46" s="96" t="str">
        <f t="shared" si="9"/>
        <v/>
      </c>
      <c r="S46" s="14" t="str">
        <f t="shared" si="22"/>
        <v/>
      </c>
      <c r="T46" s="14" t="str">
        <f t="shared" si="10"/>
        <v/>
      </c>
      <c r="U46" s="14" t="str">
        <f t="shared" si="23"/>
        <v/>
      </c>
      <c r="V46" s="14" t="str">
        <f t="shared" si="24"/>
        <v/>
      </c>
      <c r="W46" s="14" t="str">
        <f>IFERROR(CONCATENATE("PAGO N° ",B46," DEL CONTRATO CPS ",V46," ENTRE ",TEXT(VLOOKUP(A46,matriz,IF(generador!B46=1,16,IF(generador!B46=2,19,IF(generador!B46=3,22,IF(generador!B46=4,25,IF(generador!B46=5,28,IF(generador!B46=6,31,IF(generador!B46=7,34,IF(generador!B46=8,37,IF(generador!B46=9,40,IF(generador!B46=10,43,IF(generador!B46=11,46,IF(generador!B46=12,49,IF(generador!B46=13,52,IF(generador!B46=14,55,IF(generador!B46=15,58))))))))))))))),FALSE),"dd/mm/yyyy")," Y ",TEXT(VLOOKUP(A46,matriz,IF(generador!B46=1,17,IF(generador!B46=2,20,IF(generador!B46=3,23,IF(generador!B46=4,26,IF(generador!B46=5,29,IF(generador!B46=6,32,IF(generador!B46=7,35,IF(generador!B46=8,38,IF(generador!B46=9,41,IF(generador!B46=10,44,IF(generador!B46=11,47,IF(generador!B46=12,50,IF(generador!B46=13,53,IF(generador!B46=14,56,IF(generador!B46=15,59))))))))))))))),FALSE),"dd/mm/yyyy")),"")</f>
        <v/>
      </c>
    </row>
    <row r="47" spans="1:23" x14ac:dyDescent="0.3">
      <c r="A47" s="12"/>
      <c r="B47" s="5"/>
      <c r="C47" s="5"/>
      <c r="D47" s="14" t="str">
        <f t="shared" si="0"/>
        <v/>
      </c>
      <c r="E47" s="15" t="str">
        <f>IFERROR(IF(A47&lt;&gt;"",VLOOKUP(A47,matriz,IF(generador!B47=1,15,IF(generador!B47=2,18,IF(generador!B47=3,21,IF(generador!B47=4,24,IF(generador!B47=5,27,IF(generador!B47=6,30,IF(generador!B47=7,33,IF(generador!B47=8,36,IF(generador!B47=9,39,IF(generador!B47=10,42,IF(generador!B47=11,45,IF(generador!B47=12,48,IF(generador!B47=13,51,IF(generador!B47=14,54,IF(generador!B47=15,57))))))))))))))),FALSE),""),"")</f>
        <v/>
      </c>
      <c r="F47" s="16" t="str">
        <f t="shared" si="1"/>
        <v/>
      </c>
      <c r="G47" s="20" t="str">
        <f t="shared" si="2"/>
        <v/>
      </c>
      <c r="H47" s="13" t="str">
        <f t="shared" ca="1" si="13"/>
        <v/>
      </c>
      <c r="I47" s="14" t="str">
        <f t="shared" si="14"/>
        <v/>
      </c>
      <c r="J47" s="14" t="str">
        <f>""</f>
        <v/>
      </c>
      <c r="K47" s="14" t="str">
        <f t="shared" si="15"/>
        <v/>
      </c>
      <c r="L47" s="14" t="str">
        <f t="shared" si="16"/>
        <v/>
      </c>
      <c r="M47" s="14" t="str">
        <f t="shared" si="17"/>
        <v/>
      </c>
      <c r="N47" s="14" t="str">
        <f t="shared" si="18"/>
        <v/>
      </c>
      <c r="O47" s="14" t="str">
        <f t="shared" si="19"/>
        <v/>
      </c>
      <c r="P47" s="14" t="str">
        <f t="shared" si="20"/>
        <v/>
      </c>
      <c r="Q47" s="14" t="str">
        <f t="shared" si="21"/>
        <v/>
      </c>
      <c r="R47" s="96" t="str">
        <f t="shared" si="9"/>
        <v/>
      </c>
      <c r="S47" s="14" t="str">
        <f t="shared" si="22"/>
        <v/>
      </c>
      <c r="T47" s="14" t="str">
        <f t="shared" si="10"/>
        <v/>
      </c>
      <c r="U47" s="14" t="str">
        <f t="shared" si="23"/>
        <v/>
      </c>
      <c r="V47" s="14" t="str">
        <f t="shared" si="24"/>
        <v/>
      </c>
      <c r="W47" s="14" t="str">
        <f>IFERROR(CONCATENATE("PAGO N° ",B47," DEL CONTRATO CPS ",V47," ENTRE ",TEXT(VLOOKUP(A47,matriz,IF(generador!B47=1,16,IF(generador!B47=2,19,IF(generador!B47=3,22,IF(generador!B47=4,25,IF(generador!B47=5,28,IF(generador!B47=6,31,IF(generador!B47=7,34,IF(generador!B47=8,37,IF(generador!B47=9,40,IF(generador!B47=10,43,IF(generador!B47=11,46,IF(generador!B47=12,49,IF(generador!B47=13,52,IF(generador!B47=14,55,IF(generador!B47=15,58))))))))))))))),FALSE),"dd/mm/yyyy")," Y ",TEXT(VLOOKUP(A47,matriz,IF(generador!B47=1,17,IF(generador!B47=2,20,IF(generador!B47=3,23,IF(generador!B47=4,26,IF(generador!B47=5,29,IF(generador!B47=6,32,IF(generador!B47=7,35,IF(generador!B47=8,38,IF(generador!B47=9,41,IF(generador!B47=10,44,IF(generador!B47=11,47,IF(generador!B47=12,50,IF(generador!B47=13,53,IF(generador!B47=14,56,IF(generador!B47=15,59))))))))))))))),FALSE),"dd/mm/yyyy")),"")</f>
        <v/>
      </c>
    </row>
    <row r="48" spans="1:23" x14ac:dyDescent="0.3">
      <c r="A48" s="12"/>
      <c r="B48" s="5"/>
      <c r="C48" s="5"/>
      <c r="D48" s="14" t="str">
        <f t="shared" si="0"/>
        <v/>
      </c>
      <c r="E48" s="15" t="str">
        <f>IFERROR(IF(A48&lt;&gt;"",VLOOKUP(A48,matriz,IF(generador!B48=1,15,IF(generador!B48=2,18,IF(generador!B48=3,21,IF(generador!B48=4,24,IF(generador!B48=5,27,IF(generador!B48=6,30,IF(generador!B48=7,33,IF(generador!B48=8,36,IF(generador!B48=9,39,IF(generador!B48=10,42,IF(generador!B48=11,45,IF(generador!B48=12,48,IF(generador!B48=13,51,IF(generador!B48=14,54,IF(generador!B48=15,57))))))))))))))),FALSE),""),"")</f>
        <v/>
      </c>
      <c r="F48" s="16" t="str">
        <f t="shared" si="1"/>
        <v/>
      </c>
      <c r="G48" s="20" t="str">
        <f t="shared" si="2"/>
        <v/>
      </c>
      <c r="H48" s="13" t="str">
        <f t="shared" ca="1" si="13"/>
        <v/>
      </c>
      <c r="I48" s="14" t="str">
        <f t="shared" si="14"/>
        <v/>
      </c>
      <c r="J48" s="14" t="str">
        <f>""</f>
        <v/>
      </c>
      <c r="K48" s="14" t="str">
        <f t="shared" si="15"/>
        <v/>
      </c>
      <c r="L48" s="14" t="str">
        <f t="shared" si="16"/>
        <v/>
      </c>
      <c r="M48" s="14" t="str">
        <f t="shared" si="17"/>
        <v/>
      </c>
      <c r="N48" s="14" t="str">
        <f t="shared" si="18"/>
        <v/>
      </c>
      <c r="O48" s="14" t="str">
        <f t="shared" si="19"/>
        <v/>
      </c>
      <c r="P48" s="14" t="str">
        <f t="shared" si="20"/>
        <v/>
      </c>
      <c r="Q48" s="14" t="str">
        <f t="shared" si="21"/>
        <v/>
      </c>
      <c r="R48" s="96" t="str">
        <f t="shared" si="9"/>
        <v/>
      </c>
      <c r="S48" s="14" t="str">
        <f t="shared" si="22"/>
        <v/>
      </c>
      <c r="T48" s="14" t="str">
        <f t="shared" si="10"/>
        <v/>
      </c>
      <c r="U48" s="14" t="str">
        <f t="shared" si="23"/>
        <v/>
      </c>
      <c r="V48" s="14" t="str">
        <f t="shared" si="24"/>
        <v/>
      </c>
      <c r="W48" s="14" t="str">
        <f>IFERROR(CONCATENATE("PAGO N° ",B48," DEL CONTRATO CPS ",V48," ENTRE ",TEXT(VLOOKUP(A48,matriz,IF(generador!B48=1,16,IF(generador!B48=2,19,IF(generador!B48=3,22,IF(generador!B48=4,25,IF(generador!B48=5,28,IF(generador!B48=6,31,IF(generador!B48=7,34,IF(generador!B48=8,37,IF(generador!B48=9,40,IF(generador!B48=10,43,IF(generador!B48=11,46,IF(generador!B48=12,49,IF(generador!B48=13,52,IF(generador!B48=14,55,IF(generador!B48=15,58))))))))))))))),FALSE),"dd/mm/yyyy")," Y ",TEXT(VLOOKUP(A48,matriz,IF(generador!B48=1,17,IF(generador!B48=2,20,IF(generador!B48=3,23,IF(generador!B48=4,26,IF(generador!B48=5,29,IF(generador!B48=6,32,IF(generador!B48=7,35,IF(generador!B48=8,38,IF(generador!B48=9,41,IF(generador!B48=10,44,IF(generador!B48=11,47,IF(generador!B48=12,50,IF(generador!B48=13,53,IF(generador!B48=14,56,IF(generador!B48=15,59))))))))))))))),FALSE),"dd/mm/yyyy")),"")</f>
        <v/>
      </c>
    </row>
    <row r="49" spans="1:23" x14ac:dyDescent="0.3">
      <c r="A49" s="12"/>
      <c r="B49" s="5"/>
      <c r="C49" s="5"/>
      <c r="D49" s="14" t="str">
        <f t="shared" si="0"/>
        <v/>
      </c>
      <c r="E49" s="15" t="str">
        <f>IFERROR(IF(A49&lt;&gt;"",VLOOKUP(A49,matriz,IF(generador!B49=1,15,IF(generador!B49=2,18,IF(generador!B49=3,21,IF(generador!B49=4,24,IF(generador!B49=5,27,IF(generador!B49=6,30,IF(generador!B49=7,33,IF(generador!B49=8,36,IF(generador!B49=9,39,IF(generador!B49=10,42,IF(generador!B49=11,45,IF(generador!B49=12,48,IF(generador!B49=13,51,IF(generador!B49=14,54,IF(generador!B49=15,57))))))))))))))),FALSE),""),"")</f>
        <v/>
      </c>
      <c r="F49" s="16" t="str">
        <f t="shared" si="1"/>
        <v/>
      </c>
      <c r="G49" s="20" t="str">
        <f t="shared" si="2"/>
        <v/>
      </c>
      <c r="H49" s="13" t="str">
        <f t="shared" ca="1" si="13"/>
        <v/>
      </c>
      <c r="I49" s="14" t="str">
        <f t="shared" si="14"/>
        <v/>
      </c>
      <c r="J49" s="14" t="str">
        <f>""</f>
        <v/>
      </c>
      <c r="K49" s="14" t="str">
        <f t="shared" si="15"/>
        <v/>
      </c>
      <c r="L49" s="14" t="str">
        <f t="shared" si="16"/>
        <v/>
      </c>
      <c r="M49" s="14" t="str">
        <f t="shared" si="17"/>
        <v/>
      </c>
      <c r="N49" s="14" t="str">
        <f t="shared" si="18"/>
        <v/>
      </c>
      <c r="O49" s="14" t="str">
        <f t="shared" si="19"/>
        <v/>
      </c>
      <c r="P49" s="14" t="str">
        <f t="shared" si="20"/>
        <v/>
      </c>
      <c r="Q49" s="14" t="str">
        <f t="shared" si="21"/>
        <v/>
      </c>
      <c r="R49" s="96" t="str">
        <f t="shared" si="9"/>
        <v/>
      </c>
      <c r="S49" s="14" t="str">
        <f t="shared" si="22"/>
        <v/>
      </c>
      <c r="T49" s="14" t="str">
        <f t="shared" si="10"/>
        <v/>
      </c>
      <c r="U49" s="14" t="str">
        <f t="shared" si="23"/>
        <v/>
      </c>
      <c r="V49" s="14" t="str">
        <f t="shared" si="24"/>
        <v/>
      </c>
      <c r="W49" s="14" t="str">
        <f>IFERROR(CONCATENATE("PAGO N° ",B49," DEL CONTRATO CPS ",V49," ENTRE ",TEXT(VLOOKUP(A49,matriz,IF(generador!B49=1,16,IF(generador!B49=2,19,IF(generador!B49=3,22,IF(generador!B49=4,25,IF(generador!B49=5,28,IF(generador!B49=6,31,IF(generador!B49=7,34,IF(generador!B49=8,37,IF(generador!B49=9,40,IF(generador!B49=10,43,IF(generador!B49=11,46,IF(generador!B49=12,49,IF(generador!B49=13,52,IF(generador!B49=14,55,IF(generador!B49=15,58))))))))))))))),FALSE),"dd/mm/yyyy")," Y ",TEXT(VLOOKUP(A49,matriz,IF(generador!B49=1,17,IF(generador!B49=2,20,IF(generador!B49=3,23,IF(generador!B49=4,26,IF(generador!B49=5,29,IF(generador!B49=6,32,IF(generador!B49=7,35,IF(generador!B49=8,38,IF(generador!B49=9,41,IF(generador!B49=10,44,IF(generador!B49=11,47,IF(generador!B49=12,50,IF(generador!B49=13,53,IF(generador!B49=14,56,IF(generador!B49=15,59))))))))))))))),FALSE),"dd/mm/yyyy")),"")</f>
        <v/>
      </c>
    </row>
    <row r="50" spans="1:23" x14ac:dyDescent="0.3">
      <c r="A50" s="12"/>
      <c r="B50" s="5"/>
      <c r="C50" s="5"/>
      <c r="D50" s="14" t="str">
        <f t="shared" si="0"/>
        <v/>
      </c>
      <c r="E50" s="15" t="str">
        <f>IFERROR(IF(A50&lt;&gt;"",VLOOKUP(A50,matriz,IF(generador!B50=1,15,IF(generador!B50=2,18,IF(generador!B50=3,21,IF(generador!B50=4,24,IF(generador!B50=5,27,IF(generador!B50=6,30,IF(generador!B50=7,33,IF(generador!B50=8,36,IF(generador!B50=9,39,IF(generador!B50=10,42,IF(generador!B50=11,45,IF(generador!B50=12,48,IF(generador!B50=13,51,IF(generador!B50=14,54,IF(generador!B50=15,57))))))))))))))),FALSE),""),"")</f>
        <v/>
      </c>
      <c r="F50" s="16" t="str">
        <f t="shared" si="1"/>
        <v/>
      </c>
      <c r="G50" s="20" t="str">
        <f t="shared" si="2"/>
        <v/>
      </c>
      <c r="H50" s="13" t="str">
        <f t="shared" ca="1" si="13"/>
        <v/>
      </c>
      <c r="I50" s="14" t="str">
        <f t="shared" si="14"/>
        <v/>
      </c>
      <c r="J50" s="14" t="str">
        <f>""</f>
        <v/>
      </c>
      <c r="K50" s="14" t="str">
        <f t="shared" si="15"/>
        <v/>
      </c>
      <c r="L50" s="14" t="str">
        <f t="shared" si="16"/>
        <v/>
      </c>
      <c r="M50" s="14" t="str">
        <f t="shared" si="17"/>
        <v/>
      </c>
      <c r="N50" s="14" t="str">
        <f t="shared" si="18"/>
        <v/>
      </c>
      <c r="O50" s="14" t="str">
        <f t="shared" si="19"/>
        <v/>
      </c>
      <c r="P50" s="14" t="str">
        <f t="shared" si="20"/>
        <v/>
      </c>
      <c r="Q50" s="14" t="str">
        <f t="shared" si="21"/>
        <v/>
      </c>
      <c r="R50" s="96" t="str">
        <f t="shared" si="9"/>
        <v/>
      </c>
      <c r="S50" s="14" t="str">
        <f t="shared" si="22"/>
        <v/>
      </c>
      <c r="T50" s="14" t="str">
        <f t="shared" si="10"/>
        <v/>
      </c>
      <c r="U50" s="14" t="str">
        <f t="shared" si="23"/>
        <v/>
      </c>
      <c r="V50" s="14" t="str">
        <f t="shared" si="24"/>
        <v/>
      </c>
      <c r="W50" s="14" t="str">
        <f>IFERROR(CONCATENATE("PAGO N° ",B50," DEL CONTRATO CPS ",V50," ENTRE ",TEXT(VLOOKUP(A50,matriz,IF(generador!B50=1,16,IF(generador!B50=2,19,IF(generador!B50=3,22,IF(generador!B50=4,25,IF(generador!B50=5,28,IF(generador!B50=6,31,IF(generador!B50=7,34,IF(generador!B50=8,37,IF(generador!B50=9,40,IF(generador!B50=10,43,IF(generador!B50=11,46,IF(generador!B50=12,49,IF(generador!B50=13,52,IF(generador!B50=14,55,IF(generador!B50=15,58))))))))))))))),FALSE),"dd/mm/yyyy")," Y ",TEXT(VLOOKUP(A50,matriz,IF(generador!B50=1,17,IF(generador!B50=2,20,IF(generador!B50=3,23,IF(generador!B50=4,26,IF(generador!B50=5,29,IF(generador!B50=6,32,IF(generador!B50=7,35,IF(generador!B50=8,38,IF(generador!B50=9,41,IF(generador!B50=10,44,IF(generador!B50=11,47,IF(generador!B50=12,50,IF(generador!B50=13,53,IF(generador!B50=14,56,IF(generador!B50=15,59))))))))))))))),FALSE),"dd/mm/yyyy")),"")</f>
        <v/>
      </c>
    </row>
    <row r="51" spans="1:23" x14ac:dyDescent="0.3">
      <c r="A51" s="12"/>
      <c r="B51" s="5"/>
      <c r="C51" s="5"/>
      <c r="D51" s="14" t="str">
        <f t="shared" si="0"/>
        <v/>
      </c>
      <c r="E51" s="15" t="str">
        <f>IFERROR(IF(A51&lt;&gt;"",VLOOKUP(A51,matriz,IF(generador!B51=1,15,IF(generador!B51=2,18,IF(generador!B51=3,21,IF(generador!B51=4,24,IF(generador!B51=5,27,IF(generador!B51=6,30,IF(generador!B51=7,33,IF(generador!B51=8,36,IF(generador!B51=9,39,IF(generador!B51=10,42,IF(generador!B51=11,45,IF(generador!B51=12,48,IF(generador!B51=13,51,IF(generador!B51=14,54,IF(generador!B51=15,57))))))))))))))),FALSE),""),"")</f>
        <v/>
      </c>
      <c r="F51" s="16" t="str">
        <f t="shared" si="1"/>
        <v/>
      </c>
      <c r="G51" s="20" t="str">
        <f t="shared" si="2"/>
        <v/>
      </c>
      <c r="H51" s="13" t="str">
        <f t="shared" ca="1" si="13"/>
        <v/>
      </c>
      <c r="I51" s="14" t="str">
        <f t="shared" si="14"/>
        <v/>
      </c>
      <c r="J51" s="14" t="str">
        <f>""</f>
        <v/>
      </c>
      <c r="K51" s="14" t="str">
        <f t="shared" si="15"/>
        <v/>
      </c>
      <c r="L51" s="14" t="str">
        <f t="shared" si="16"/>
        <v/>
      </c>
      <c r="M51" s="14" t="str">
        <f t="shared" si="17"/>
        <v/>
      </c>
      <c r="N51" s="14" t="str">
        <f t="shared" si="18"/>
        <v/>
      </c>
      <c r="O51" s="14" t="str">
        <f t="shared" si="19"/>
        <v/>
      </c>
      <c r="P51" s="14" t="str">
        <f t="shared" si="20"/>
        <v/>
      </c>
      <c r="Q51" s="14" t="str">
        <f t="shared" si="21"/>
        <v/>
      </c>
      <c r="R51" s="96" t="str">
        <f t="shared" si="9"/>
        <v/>
      </c>
      <c r="S51" s="14" t="str">
        <f t="shared" si="22"/>
        <v/>
      </c>
      <c r="T51" s="14" t="str">
        <f t="shared" si="10"/>
        <v/>
      </c>
      <c r="U51" s="14" t="str">
        <f t="shared" si="23"/>
        <v/>
      </c>
      <c r="V51" s="14" t="str">
        <f t="shared" si="24"/>
        <v/>
      </c>
      <c r="W51" s="14" t="str">
        <f>IFERROR(CONCATENATE("PAGO N° ",B51," DEL CONTRATO CPS ",V51," ENTRE ",TEXT(VLOOKUP(A51,matriz,IF(generador!B51=1,16,IF(generador!B51=2,19,IF(generador!B51=3,22,IF(generador!B51=4,25,IF(generador!B51=5,28,IF(generador!B51=6,31,IF(generador!B51=7,34,IF(generador!B51=8,37,IF(generador!B51=9,40,IF(generador!B51=10,43,IF(generador!B51=11,46,IF(generador!B51=12,49,IF(generador!B51=13,52,IF(generador!B51=14,55,IF(generador!B51=15,58))))))))))))))),FALSE),"dd/mm/yyyy")," Y ",TEXT(VLOOKUP(A51,matriz,IF(generador!B51=1,17,IF(generador!B51=2,20,IF(generador!B51=3,23,IF(generador!B51=4,26,IF(generador!B51=5,29,IF(generador!B51=6,32,IF(generador!B51=7,35,IF(generador!B51=8,38,IF(generador!B51=9,41,IF(generador!B51=10,44,IF(generador!B51=11,47,IF(generador!B51=12,50,IF(generador!B51=13,53,IF(generador!B51=14,56,IF(generador!B51=15,59))))))))))))))),FALSE),"dd/mm/yyyy")),"")</f>
        <v/>
      </c>
    </row>
    <row r="52" spans="1:23" x14ac:dyDescent="0.3">
      <c r="A52" s="12"/>
      <c r="B52" s="5"/>
      <c r="C52" s="5"/>
      <c r="D52" s="14" t="str">
        <f t="shared" si="0"/>
        <v/>
      </c>
      <c r="E52" s="15" t="str">
        <f>IFERROR(IF(A52&lt;&gt;"",VLOOKUP(A52,matriz,IF(generador!B52=1,15,IF(generador!B52=2,18,IF(generador!B52=3,21,IF(generador!B52=4,24,IF(generador!B52=5,27,IF(generador!B52=6,30,IF(generador!B52=7,33,IF(generador!B52=8,36,IF(generador!B52=9,39,IF(generador!B52=10,42,IF(generador!B52=11,45,IF(generador!B52=12,48,IF(generador!B52=13,51,IF(generador!B52=14,54,IF(generador!B52=15,57))))))))))))))),FALSE),""),"")</f>
        <v/>
      </c>
      <c r="F52" s="16" t="str">
        <f t="shared" si="1"/>
        <v/>
      </c>
      <c r="G52" s="20" t="str">
        <f t="shared" si="2"/>
        <v/>
      </c>
      <c r="H52" s="13" t="str">
        <f t="shared" ca="1" si="13"/>
        <v/>
      </c>
      <c r="I52" s="14" t="str">
        <f t="shared" si="14"/>
        <v/>
      </c>
      <c r="J52" s="14" t="str">
        <f>""</f>
        <v/>
      </c>
      <c r="K52" s="14" t="str">
        <f t="shared" si="15"/>
        <v/>
      </c>
      <c r="L52" s="14" t="str">
        <f t="shared" si="16"/>
        <v/>
      </c>
      <c r="M52" s="14" t="str">
        <f t="shared" si="17"/>
        <v/>
      </c>
      <c r="N52" s="14" t="str">
        <f t="shared" si="18"/>
        <v/>
      </c>
      <c r="O52" s="14" t="str">
        <f t="shared" si="19"/>
        <v/>
      </c>
      <c r="P52" s="14" t="str">
        <f t="shared" si="20"/>
        <v/>
      </c>
      <c r="Q52" s="14" t="str">
        <f t="shared" si="21"/>
        <v/>
      </c>
      <c r="R52" s="96" t="str">
        <f t="shared" si="9"/>
        <v/>
      </c>
      <c r="S52" s="14" t="str">
        <f t="shared" si="22"/>
        <v/>
      </c>
      <c r="T52" s="14" t="str">
        <f t="shared" si="10"/>
        <v/>
      </c>
      <c r="U52" s="14" t="str">
        <f t="shared" si="23"/>
        <v/>
      </c>
      <c r="V52" s="14" t="str">
        <f t="shared" si="24"/>
        <v/>
      </c>
      <c r="W52" s="14" t="str">
        <f>IFERROR(CONCATENATE("PAGO N° ",B52," DEL CONTRATO CPS ",V52," ENTRE ",TEXT(VLOOKUP(A52,matriz,IF(generador!B52=1,16,IF(generador!B52=2,19,IF(generador!B52=3,22,IF(generador!B52=4,25,IF(generador!B52=5,28,IF(generador!B52=6,31,IF(generador!B52=7,34,IF(generador!B52=8,37,IF(generador!B52=9,40,IF(generador!B52=10,43,IF(generador!B52=11,46,IF(generador!B52=12,49,IF(generador!B52=13,52,IF(generador!B52=14,55,IF(generador!B52=15,58))))))))))))))),FALSE),"dd/mm/yyyy")," Y ",TEXT(VLOOKUP(A52,matriz,IF(generador!B52=1,17,IF(generador!B52=2,20,IF(generador!B52=3,23,IF(generador!B52=4,26,IF(generador!B52=5,29,IF(generador!B52=6,32,IF(generador!B52=7,35,IF(generador!B52=8,38,IF(generador!B52=9,41,IF(generador!B52=10,44,IF(generador!B52=11,47,IF(generador!B52=12,50,IF(generador!B52=13,53,IF(generador!B52=14,56,IF(generador!B52=15,59))))))))))))))),FALSE),"dd/mm/yyyy")),"")</f>
        <v/>
      </c>
    </row>
    <row r="53" spans="1:23" x14ac:dyDescent="0.3">
      <c r="A53" s="12"/>
      <c r="B53" s="5"/>
      <c r="C53" s="5"/>
      <c r="D53" s="14" t="str">
        <f t="shared" si="0"/>
        <v/>
      </c>
      <c r="E53" s="15" t="str">
        <f>IFERROR(IF(A53&lt;&gt;"",VLOOKUP(A53,matriz,IF(generador!B53=1,15,IF(generador!B53=2,18,IF(generador!B53=3,21,IF(generador!B53=4,24,IF(generador!B53=5,27,IF(generador!B53=6,30,IF(generador!B53=7,33,IF(generador!B53=8,36,IF(generador!B53=9,39,IF(generador!B53=10,42,IF(generador!B53=11,45,IF(generador!B53=12,48,IF(generador!B53=13,51,IF(generador!B53=14,54,IF(generador!B53=15,57))))))))))))))),FALSE),""),"")</f>
        <v/>
      </c>
      <c r="F53" s="16" t="str">
        <f t="shared" si="1"/>
        <v/>
      </c>
      <c r="G53" s="20" t="str">
        <f t="shared" si="2"/>
        <v/>
      </c>
      <c r="H53" s="13" t="str">
        <f t="shared" ca="1" si="13"/>
        <v/>
      </c>
      <c r="I53" s="14" t="str">
        <f t="shared" si="14"/>
        <v/>
      </c>
      <c r="J53" s="14" t="str">
        <f>""</f>
        <v/>
      </c>
      <c r="K53" s="14" t="str">
        <f t="shared" si="15"/>
        <v/>
      </c>
      <c r="L53" s="14" t="str">
        <f t="shared" si="16"/>
        <v/>
      </c>
      <c r="M53" s="14" t="str">
        <f t="shared" si="17"/>
        <v/>
      </c>
      <c r="N53" s="14" t="str">
        <f t="shared" si="18"/>
        <v/>
      </c>
      <c r="O53" s="14" t="str">
        <f t="shared" si="19"/>
        <v/>
      </c>
      <c r="P53" s="14" t="str">
        <f t="shared" si="20"/>
        <v/>
      </c>
      <c r="Q53" s="14" t="str">
        <f t="shared" si="21"/>
        <v/>
      </c>
      <c r="R53" s="96" t="str">
        <f t="shared" si="9"/>
        <v/>
      </c>
      <c r="S53" s="14" t="str">
        <f t="shared" si="22"/>
        <v/>
      </c>
      <c r="T53" s="14" t="str">
        <f t="shared" si="10"/>
        <v/>
      </c>
      <c r="U53" s="14" t="str">
        <f t="shared" si="23"/>
        <v/>
      </c>
      <c r="V53" s="14" t="str">
        <f t="shared" si="24"/>
        <v/>
      </c>
      <c r="W53" s="14" t="str">
        <f>IFERROR(CONCATENATE("PAGO N° ",B53," DEL CONTRATO CPS ",V53," ENTRE ",TEXT(VLOOKUP(A53,matriz,IF(generador!B53=1,16,IF(generador!B53=2,19,IF(generador!B53=3,22,IF(generador!B53=4,25,IF(generador!B53=5,28,IF(generador!B53=6,31,IF(generador!B53=7,34,IF(generador!B53=8,37,IF(generador!B53=9,40,IF(generador!B53=10,43,IF(generador!B53=11,46,IF(generador!B53=12,49,IF(generador!B53=13,52,IF(generador!B53=14,55,IF(generador!B53=15,58))))))))))))))),FALSE),"dd/mm/yyyy")," Y ",TEXT(VLOOKUP(A53,matriz,IF(generador!B53=1,17,IF(generador!B53=2,20,IF(generador!B53=3,23,IF(generador!B53=4,26,IF(generador!B53=5,29,IF(generador!B53=6,32,IF(generador!B53=7,35,IF(generador!B53=8,38,IF(generador!B53=9,41,IF(generador!B53=10,44,IF(generador!B53=11,47,IF(generador!B53=12,50,IF(generador!B53=13,53,IF(generador!B53=14,56,IF(generador!B53=15,59))))))))))))))),FALSE),"dd/mm/yyyy")),"")</f>
        <v/>
      </c>
    </row>
    <row r="54" spans="1:23" x14ac:dyDescent="0.3">
      <c r="A54" s="12"/>
      <c r="B54" s="5"/>
      <c r="C54" s="5"/>
      <c r="D54" s="14" t="str">
        <f t="shared" si="0"/>
        <v/>
      </c>
      <c r="E54" s="15" t="str">
        <f>IFERROR(IF(A54&lt;&gt;"",VLOOKUP(A54,matriz,IF(generador!B54=1,15,IF(generador!B54=2,18,IF(generador!B54=3,21,IF(generador!B54=4,24,IF(generador!B54=5,27,IF(generador!B54=6,30,IF(generador!B54=7,33,IF(generador!B54=8,36,IF(generador!B54=9,39,IF(generador!B54=10,42,IF(generador!B54=11,45,IF(generador!B54=12,48,IF(generador!B54=13,51,IF(generador!B54=14,54,IF(generador!B54=15,57))))))))))))))),FALSE),""),"")</f>
        <v/>
      </c>
      <c r="F54" s="16" t="str">
        <f t="shared" si="1"/>
        <v/>
      </c>
      <c r="G54" s="20" t="str">
        <f t="shared" si="2"/>
        <v/>
      </c>
      <c r="H54" s="13" t="str">
        <f t="shared" ca="1" si="13"/>
        <v/>
      </c>
      <c r="I54" s="14" t="str">
        <f t="shared" si="14"/>
        <v/>
      </c>
      <c r="J54" s="14" t="str">
        <f>""</f>
        <v/>
      </c>
      <c r="K54" s="14" t="str">
        <f t="shared" si="15"/>
        <v/>
      </c>
      <c r="L54" s="14" t="str">
        <f t="shared" si="16"/>
        <v/>
      </c>
      <c r="M54" s="14" t="str">
        <f t="shared" si="17"/>
        <v/>
      </c>
      <c r="N54" s="14" t="str">
        <f t="shared" si="18"/>
        <v/>
      </c>
      <c r="O54" s="14" t="str">
        <f t="shared" si="19"/>
        <v/>
      </c>
      <c r="P54" s="14" t="str">
        <f t="shared" si="20"/>
        <v/>
      </c>
      <c r="Q54" s="14" t="str">
        <f t="shared" si="21"/>
        <v/>
      </c>
      <c r="R54" s="96" t="str">
        <f t="shared" si="9"/>
        <v/>
      </c>
      <c r="S54" s="14" t="str">
        <f t="shared" si="22"/>
        <v/>
      </c>
      <c r="T54" s="14" t="str">
        <f t="shared" si="10"/>
        <v/>
      </c>
      <c r="U54" s="14" t="str">
        <f t="shared" si="23"/>
        <v/>
      </c>
      <c r="V54" s="14" t="str">
        <f t="shared" si="24"/>
        <v/>
      </c>
      <c r="W54" s="14" t="str">
        <f>IFERROR(CONCATENATE("PAGO N° ",B54," DEL CONTRATO CPS ",V54," ENTRE ",TEXT(VLOOKUP(A54,matriz,IF(generador!B54=1,16,IF(generador!B54=2,19,IF(generador!B54=3,22,IF(generador!B54=4,25,IF(generador!B54=5,28,IF(generador!B54=6,31,IF(generador!B54=7,34,IF(generador!B54=8,37,IF(generador!B54=9,40,IF(generador!B54=10,43,IF(generador!B54=11,46,IF(generador!B54=12,49,IF(generador!B54=13,52,IF(generador!B54=14,55,IF(generador!B54=15,58))))))))))))))),FALSE),"dd/mm/yyyy")," Y ",TEXT(VLOOKUP(A54,matriz,IF(generador!B54=1,17,IF(generador!B54=2,20,IF(generador!B54=3,23,IF(generador!B54=4,26,IF(generador!B54=5,29,IF(generador!B54=6,32,IF(generador!B54=7,35,IF(generador!B54=8,38,IF(generador!B54=9,41,IF(generador!B54=10,44,IF(generador!B54=11,47,IF(generador!B54=12,50,IF(generador!B54=13,53,IF(generador!B54=14,56,IF(generador!B54=15,59))))))))))))))),FALSE),"dd/mm/yyyy")),"")</f>
        <v/>
      </c>
    </row>
    <row r="55" spans="1:23" x14ac:dyDescent="0.3">
      <c r="A55" s="12"/>
      <c r="B55" s="5"/>
      <c r="C55" s="5"/>
      <c r="D55" s="14" t="str">
        <f t="shared" si="0"/>
        <v/>
      </c>
      <c r="E55" s="15" t="str">
        <f>IFERROR(IF(A55&lt;&gt;"",VLOOKUP(A55,matriz,IF(generador!B55=1,15,IF(generador!B55=2,18,IF(generador!B55=3,21,IF(generador!B55=4,24,IF(generador!B55=5,27,IF(generador!B55=6,30,IF(generador!B55=7,33,IF(generador!B55=8,36,IF(generador!B55=9,39,IF(generador!B55=10,42,IF(generador!B55=11,45,IF(generador!B55=12,48,IF(generador!B55=13,51,IF(generador!B55=14,54,IF(generador!B55=15,57))))))))))))))),FALSE),""),"")</f>
        <v/>
      </c>
      <c r="F55" s="16" t="str">
        <f t="shared" si="1"/>
        <v/>
      </c>
      <c r="G55" s="20" t="str">
        <f t="shared" si="2"/>
        <v/>
      </c>
      <c r="H55" s="13" t="str">
        <f t="shared" ca="1" si="13"/>
        <v/>
      </c>
      <c r="I55" s="14" t="str">
        <f t="shared" si="14"/>
        <v/>
      </c>
      <c r="J55" s="14" t="str">
        <f>""</f>
        <v/>
      </c>
      <c r="K55" s="14" t="str">
        <f t="shared" si="15"/>
        <v/>
      </c>
      <c r="L55" s="14" t="str">
        <f t="shared" si="16"/>
        <v/>
      </c>
      <c r="M55" s="14" t="str">
        <f t="shared" si="17"/>
        <v/>
      </c>
      <c r="N55" s="14" t="str">
        <f t="shared" si="18"/>
        <v/>
      </c>
      <c r="O55" s="14" t="str">
        <f t="shared" si="19"/>
        <v/>
      </c>
      <c r="P55" s="14" t="str">
        <f t="shared" si="20"/>
        <v/>
      </c>
      <c r="Q55" s="14" t="str">
        <f t="shared" si="21"/>
        <v/>
      </c>
      <c r="R55" s="96" t="str">
        <f t="shared" si="9"/>
        <v/>
      </c>
      <c r="S55" s="14" t="str">
        <f t="shared" si="22"/>
        <v/>
      </c>
      <c r="T55" s="14" t="str">
        <f t="shared" si="10"/>
        <v/>
      </c>
      <c r="U55" s="14" t="str">
        <f t="shared" si="23"/>
        <v/>
      </c>
      <c r="V55" s="14" t="str">
        <f t="shared" si="24"/>
        <v/>
      </c>
      <c r="W55" s="14" t="str">
        <f>IFERROR(CONCATENATE("PAGO N° ",B55," DEL CONTRATO CPS ",V55," ENTRE ",TEXT(VLOOKUP(A55,matriz,IF(generador!B55=1,16,IF(generador!B55=2,19,IF(generador!B55=3,22,IF(generador!B55=4,25,IF(generador!B55=5,28,IF(generador!B55=6,31,IF(generador!B55=7,34,IF(generador!B55=8,37,IF(generador!B55=9,40,IF(generador!B55=10,43,IF(generador!B55=11,46,IF(generador!B55=12,49,IF(generador!B55=13,52,IF(generador!B55=14,55,IF(generador!B55=15,58))))))))))))))),FALSE),"dd/mm/yyyy")," Y ",TEXT(VLOOKUP(A55,matriz,IF(generador!B55=1,17,IF(generador!B55=2,20,IF(generador!B55=3,23,IF(generador!B55=4,26,IF(generador!B55=5,29,IF(generador!B55=6,32,IF(generador!B55=7,35,IF(generador!B55=8,38,IF(generador!B55=9,41,IF(generador!B55=10,44,IF(generador!B55=11,47,IF(generador!B55=12,50,IF(generador!B55=13,53,IF(generador!B55=14,56,IF(generador!B55=15,59))))))))))))))),FALSE),"dd/mm/yyyy")),"")</f>
        <v/>
      </c>
    </row>
    <row r="56" spans="1:23" x14ac:dyDescent="0.3">
      <c r="A56" s="12"/>
      <c r="B56" s="5"/>
      <c r="C56" s="5"/>
      <c r="D56" s="14" t="str">
        <f t="shared" si="0"/>
        <v/>
      </c>
      <c r="E56" s="15" t="str">
        <f>IFERROR(IF(A56&lt;&gt;"",VLOOKUP(A56,matriz,IF(generador!B56=1,15,IF(generador!B56=2,18,IF(generador!B56=3,21,IF(generador!B56=4,24,IF(generador!B56=5,27,IF(generador!B56=6,30,IF(generador!B56=7,33,IF(generador!B56=8,36,IF(generador!B56=9,39,IF(generador!B56=10,42,IF(generador!B56=11,45,IF(generador!B56=12,48,IF(generador!B56=13,51,IF(generador!B56=14,54,IF(generador!B56=15,57))))))))))))))),FALSE),""),"")</f>
        <v/>
      </c>
      <c r="F56" s="16" t="str">
        <f t="shared" si="1"/>
        <v/>
      </c>
      <c r="G56" s="20" t="str">
        <f t="shared" si="2"/>
        <v/>
      </c>
      <c r="H56" s="13" t="str">
        <f t="shared" ca="1" si="13"/>
        <v/>
      </c>
      <c r="I56" s="14" t="str">
        <f t="shared" si="14"/>
        <v/>
      </c>
      <c r="J56" s="14" t="str">
        <f>""</f>
        <v/>
      </c>
      <c r="K56" s="14" t="str">
        <f t="shared" si="15"/>
        <v/>
      </c>
      <c r="L56" s="14" t="str">
        <f t="shared" si="16"/>
        <v/>
      </c>
      <c r="M56" s="14" t="str">
        <f t="shared" si="17"/>
        <v/>
      </c>
      <c r="N56" s="14" t="str">
        <f t="shared" si="18"/>
        <v/>
      </c>
      <c r="O56" s="14" t="str">
        <f t="shared" si="19"/>
        <v/>
      </c>
      <c r="P56" s="14" t="str">
        <f t="shared" si="20"/>
        <v/>
      </c>
      <c r="Q56" s="14" t="str">
        <f t="shared" si="21"/>
        <v/>
      </c>
      <c r="R56" s="96" t="str">
        <f t="shared" si="9"/>
        <v/>
      </c>
      <c r="S56" s="14" t="str">
        <f t="shared" si="22"/>
        <v/>
      </c>
      <c r="T56" s="14" t="str">
        <f t="shared" si="10"/>
        <v/>
      </c>
      <c r="U56" s="14" t="str">
        <f t="shared" si="23"/>
        <v/>
      </c>
      <c r="V56" s="14" t="str">
        <f t="shared" si="24"/>
        <v/>
      </c>
      <c r="W56" s="14" t="str">
        <f>IFERROR(CONCATENATE("PAGO N° ",B56," DEL CONTRATO CPS ",V56," ENTRE ",TEXT(VLOOKUP(A56,matriz,IF(generador!B56=1,16,IF(generador!B56=2,19,IF(generador!B56=3,22,IF(generador!B56=4,25,IF(generador!B56=5,28,IF(generador!B56=6,31,IF(generador!B56=7,34,IF(generador!B56=8,37,IF(generador!B56=9,40,IF(generador!B56=10,43,IF(generador!B56=11,46,IF(generador!B56=12,49,IF(generador!B56=13,52,IF(generador!B56=14,55,IF(generador!B56=15,58))))))))))))))),FALSE),"dd/mm/yyyy")," Y ",TEXT(VLOOKUP(A56,matriz,IF(generador!B56=1,17,IF(generador!B56=2,20,IF(generador!B56=3,23,IF(generador!B56=4,26,IF(generador!B56=5,29,IF(generador!B56=6,32,IF(generador!B56=7,35,IF(generador!B56=8,38,IF(generador!B56=9,41,IF(generador!B56=10,44,IF(generador!B56=11,47,IF(generador!B56=12,50,IF(generador!B56=13,53,IF(generador!B56=14,56,IF(generador!B56=15,59))))))))))))))),FALSE),"dd/mm/yyyy")),"")</f>
        <v/>
      </c>
    </row>
    <row r="57" spans="1:23" x14ac:dyDescent="0.3">
      <c r="A57" s="12"/>
      <c r="B57" s="5"/>
      <c r="C57" s="5"/>
      <c r="D57" s="14" t="str">
        <f t="shared" si="0"/>
        <v/>
      </c>
      <c r="E57" s="15" t="str">
        <f>IFERROR(IF(A57&lt;&gt;"",VLOOKUP(A57,matriz,IF(generador!B57=1,15,IF(generador!B57=2,18,IF(generador!B57=3,21,IF(generador!B57=4,24,IF(generador!B57=5,27,IF(generador!B57=6,30,IF(generador!B57=7,33,IF(generador!B57=8,36,IF(generador!B57=9,39,IF(generador!B57=10,42,IF(generador!B57=11,45,IF(generador!B57=12,48,IF(generador!B57=13,51,IF(generador!B57=14,54,IF(generador!B57=15,57))))))))))))))),FALSE),""),"")</f>
        <v/>
      </c>
      <c r="F57" s="16" t="str">
        <f t="shared" si="1"/>
        <v/>
      </c>
      <c r="G57" s="20" t="str">
        <f t="shared" si="2"/>
        <v/>
      </c>
      <c r="H57" s="13" t="str">
        <f t="shared" ca="1" si="13"/>
        <v/>
      </c>
      <c r="I57" s="14" t="str">
        <f t="shared" si="14"/>
        <v/>
      </c>
      <c r="J57" s="14" t="str">
        <f>""</f>
        <v/>
      </c>
      <c r="K57" s="14" t="str">
        <f t="shared" si="15"/>
        <v/>
      </c>
      <c r="L57" s="14" t="str">
        <f t="shared" si="16"/>
        <v/>
      </c>
      <c r="M57" s="14" t="str">
        <f t="shared" si="17"/>
        <v/>
      </c>
      <c r="N57" s="14" t="str">
        <f t="shared" si="18"/>
        <v/>
      </c>
      <c r="O57" s="14" t="str">
        <f t="shared" si="19"/>
        <v/>
      </c>
      <c r="P57" s="14" t="str">
        <f t="shared" si="20"/>
        <v/>
      </c>
      <c r="Q57" s="14" t="str">
        <f t="shared" si="21"/>
        <v/>
      </c>
      <c r="R57" s="96" t="str">
        <f t="shared" si="9"/>
        <v/>
      </c>
      <c r="S57" s="14" t="str">
        <f t="shared" si="22"/>
        <v/>
      </c>
      <c r="T57" s="14" t="str">
        <f t="shared" si="10"/>
        <v/>
      </c>
      <c r="U57" s="14" t="str">
        <f t="shared" si="23"/>
        <v/>
      </c>
      <c r="V57" s="14" t="str">
        <f t="shared" si="24"/>
        <v/>
      </c>
      <c r="W57" s="14" t="str">
        <f>IFERROR(CONCATENATE("PAGO N° ",B57," DEL CONTRATO CPS ",V57," ENTRE ",TEXT(VLOOKUP(A57,matriz,IF(generador!B57=1,16,IF(generador!B57=2,19,IF(generador!B57=3,22,IF(generador!B57=4,25,IF(generador!B57=5,28,IF(generador!B57=6,31,IF(generador!B57=7,34,IF(generador!B57=8,37,IF(generador!B57=9,40,IF(generador!B57=10,43,IF(generador!B57=11,46,IF(generador!B57=12,49,IF(generador!B57=13,52,IF(generador!B57=14,55,IF(generador!B57=15,58))))))))))))))),FALSE),"dd/mm/yyyy")," Y ",TEXT(VLOOKUP(A57,matriz,IF(generador!B57=1,17,IF(generador!B57=2,20,IF(generador!B57=3,23,IF(generador!B57=4,26,IF(generador!B57=5,29,IF(generador!B57=6,32,IF(generador!B57=7,35,IF(generador!B57=8,38,IF(generador!B57=9,41,IF(generador!B57=10,44,IF(generador!B57=11,47,IF(generador!B57=12,50,IF(generador!B57=13,53,IF(generador!B57=14,56,IF(generador!B57=15,59))))))))))))))),FALSE),"dd/mm/yyyy")),"")</f>
        <v/>
      </c>
    </row>
    <row r="58" spans="1:23" x14ac:dyDescent="0.3">
      <c r="A58" s="12"/>
      <c r="B58" s="5"/>
      <c r="C58" s="5"/>
      <c r="D58" s="14" t="str">
        <f t="shared" si="0"/>
        <v/>
      </c>
      <c r="E58" s="15" t="str">
        <f>IFERROR(IF(A58&lt;&gt;"",VLOOKUP(A58,matriz,IF(generador!B58=1,15,IF(generador!B58=2,18,IF(generador!B58=3,21,IF(generador!B58=4,24,IF(generador!B58=5,27,IF(generador!B58=6,30,IF(generador!B58=7,33,IF(generador!B58=8,36,IF(generador!B58=9,39,IF(generador!B58=10,42,IF(generador!B58=11,45,IF(generador!B58=12,48,IF(generador!B58=13,51,IF(generador!B58=14,54,IF(generador!B58=15,57))))))))))))))),FALSE),""),"")</f>
        <v/>
      </c>
      <c r="F58" s="16" t="str">
        <f t="shared" si="1"/>
        <v/>
      </c>
      <c r="G58" s="20" t="str">
        <f t="shared" si="2"/>
        <v/>
      </c>
      <c r="H58" s="13" t="str">
        <f t="shared" ca="1" si="13"/>
        <v/>
      </c>
      <c r="I58" s="14" t="str">
        <f t="shared" si="14"/>
        <v/>
      </c>
      <c r="J58" s="14" t="str">
        <f>""</f>
        <v/>
      </c>
      <c r="K58" s="14" t="str">
        <f t="shared" si="15"/>
        <v/>
      </c>
      <c r="L58" s="14" t="str">
        <f t="shared" si="16"/>
        <v/>
      </c>
      <c r="M58" s="14" t="str">
        <f t="shared" si="17"/>
        <v/>
      </c>
      <c r="N58" s="14" t="str">
        <f t="shared" si="18"/>
        <v/>
      </c>
      <c r="O58" s="14" t="str">
        <f t="shared" si="19"/>
        <v/>
      </c>
      <c r="P58" s="14" t="str">
        <f t="shared" si="20"/>
        <v/>
      </c>
      <c r="Q58" s="14" t="str">
        <f t="shared" si="21"/>
        <v/>
      </c>
      <c r="R58" s="96" t="str">
        <f t="shared" si="9"/>
        <v/>
      </c>
      <c r="S58" s="14" t="str">
        <f t="shared" si="22"/>
        <v/>
      </c>
      <c r="T58" s="14" t="str">
        <f t="shared" si="10"/>
        <v/>
      </c>
      <c r="U58" s="14" t="str">
        <f t="shared" si="23"/>
        <v/>
      </c>
      <c r="V58" s="14" t="str">
        <f t="shared" si="24"/>
        <v/>
      </c>
      <c r="W58" s="14" t="str">
        <f>IFERROR(CONCATENATE("PAGO N° ",B58," DEL CONTRATO CPS ",V58," ENTRE ",TEXT(VLOOKUP(A58,matriz,IF(generador!B58=1,16,IF(generador!B58=2,19,IF(generador!B58=3,22,IF(generador!B58=4,25,IF(generador!B58=5,28,IF(generador!B58=6,31,IF(generador!B58=7,34,IF(generador!B58=8,37,IF(generador!B58=9,40,IF(generador!B58=10,43,IF(generador!B58=11,46,IF(generador!B58=12,49,IF(generador!B58=13,52,IF(generador!B58=14,55,IF(generador!B58=15,58))))))))))))))),FALSE),"dd/mm/yyyy")," Y ",TEXT(VLOOKUP(A58,matriz,IF(generador!B58=1,17,IF(generador!B58=2,20,IF(generador!B58=3,23,IF(generador!B58=4,26,IF(generador!B58=5,29,IF(generador!B58=6,32,IF(generador!B58=7,35,IF(generador!B58=8,38,IF(generador!B58=9,41,IF(generador!B58=10,44,IF(generador!B58=11,47,IF(generador!B58=12,50,IF(generador!B58=13,53,IF(generador!B58=14,56,IF(generador!B58=15,59))))))))))))))),FALSE),"dd/mm/yyyy")),"")</f>
        <v/>
      </c>
    </row>
    <row r="59" spans="1:23" x14ac:dyDescent="0.3">
      <c r="A59" s="12"/>
      <c r="B59" s="5"/>
      <c r="C59" s="5"/>
      <c r="D59" s="14" t="str">
        <f t="shared" si="0"/>
        <v/>
      </c>
      <c r="E59" s="15" t="str">
        <f>IFERROR(IF(A59&lt;&gt;"",VLOOKUP(A59,matriz,IF(generador!B59=1,15,IF(generador!B59=2,18,IF(generador!B59=3,21,IF(generador!B59=4,24,IF(generador!B59=5,27,IF(generador!B59=6,30,IF(generador!B59=7,33,IF(generador!B59=8,36,IF(generador!B59=9,39,IF(generador!B59=10,42,IF(generador!B59=11,45,IF(generador!B59=12,48,IF(generador!B59=13,51,IF(generador!B59=14,54,IF(generador!B59=15,57))))))))))))))),FALSE),""),"")</f>
        <v/>
      </c>
      <c r="F59" s="16" t="str">
        <f t="shared" si="1"/>
        <v/>
      </c>
      <c r="G59" s="20" t="str">
        <f t="shared" si="2"/>
        <v/>
      </c>
      <c r="H59" s="13" t="str">
        <f t="shared" ca="1" si="13"/>
        <v/>
      </c>
      <c r="I59" s="14" t="str">
        <f t="shared" si="14"/>
        <v/>
      </c>
      <c r="J59" s="14" t="str">
        <f>""</f>
        <v/>
      </c>
      <c r="K59" s="14" t="str">
        <f t="shared" si="15"/>
        <v/>
      </c>
      <c r="L59" s="14" t="str">
        <f t="shared" si="16"/>
        <v/>
      </c>
      <c r="M59" s="14" t="str">
        <f t="shared" si="17"/>
        <v/>
      </c>
      <c r="N59" s="14" t="str">
        <f t="shared" si="18"/>
        <v/>
      </c>
      <c r="O59" s="14" t="str">
        <f t="shared" si="19"/>
        <v/>
      </c>
      <c r="P59" s="14" t="str">
        <f t="shared" si="20"/>
        <v/>
      </c>
      <c r="Q59" s="14" t="str">
        <f t="shared" si="21"/>
        <v/>
      </c>
      <c r="R59" s="96" t="str">
        <f t="shared" si="9"/>
        <v/>
      </c>
      <c r="S59" s="14" t="str">
        <f t="shared" si="22"/>
        <v/>
      </c>
      <c r="T59" s="14" t="str">
        <f t="shared" si="10"/>
        <v/>
      </c>
      <c r="U59" s="14" t="str">
        <f t="shared" si="23"/>
        <v/>
      </c>
      <c r="V59" s="14" t="str">
        <f t="shared" si="24"/>
        <v/>
      </c>
      <c r="W59" s="14" t="str">
        <f>IFERROR(CONCATENATE("PAGO N° ",B59," DEL CONTRATO CPS ",V59," ENTRE ",TEXT(VLOOKUP(A59,matriz,IF(generador!B59=1,16,IF(generador!B59=2,19,IF(generador!B59=3,22,IF(generador!B59=4,25,IF(generador!B59=5,28,IF(generador!B59=6,31,IF(generador!B59=7,34,IF(generador!B59=8,37,IF(generador!B59=9,40,IF(generador!B59=10,43,IF(generador!B59=11,46,IF(generador!B59=12,49,IF(generador!B59=13,52,IF(generador!B59=14,55,IF(generador!B59=15,58))))))))))))))),FALSE),"dd/mm/yyyy")," Y ",TEXT(VLOOKUP(A59,matriz,IF(generador!B59=1,17,IF(generador!B59=2,20,IF(generador!B59=3,23,IF(generador!B59=4,26,IF(generador!B59=5,29,IF(generador!B59=6,32,IF(generador!B59=7,35,IF(generador!B59=8,38,IF(generador!B59=9,41,IF(generador!B59=10,44,IF(generador!B59=11,47,IF(generador!B59=12,50,IF(generador!B59=13,53,IF(generador!B59=14,56,IF(generador!B59=15,59))))))))))))))),FALSE),"dd/mm/yyyy")),"")</f>
        <v/>
      </c>
    </row>
    <row r="60" spans="1:23" x14ac:dyDescent="0.3">
      <c r="A60" s="12"/>
      <c r="B60" s="5"/>
      <c r="C60" s="5"/>
      <c r="D60" s="14" t="str">
        <f t="shared" si="0"/>
        <v/>
      </c>
      <c r="E60" s="15" t="str">
        <f>IFERROR(IF(A60&lt;&gt;"",VLOOKUP(A60,matriz,IF(generador!B60=1,15,IF(generador!B60=2,18,IF(generador!B60=3,21,IF(generador!B60=4,24,IF(generador!B60=5,27,IF(generador!B60=6,30,IF(generador!B60=7,33,IF(generador!B60=8,36,IF(generador!B60=9,39,IF(generador!B60=10,42,IF(generador!B60=11,45,IF(generador!B60=12,48,IF(generador!B60=13,51,IF(generador!B60=14,54,IF(generador!B60=15,57))))))))))))))),FALSE),""),"")</f>
        <v/>
      </c>
      <c r="F60" s="16" t="str">
        <f t="shared" si="1"/>
        <v/>
      </c>
      <c r="G60" s="20" t="str">
        <f t="shared" si="2"/>
        <v/>
      </c>
      <c r="H60" s="13" t="str">
        <f t="shared" ca="1" si="13"/>
        <v/>
      </c>
      <c r="I60" s="14" t="str">
        <f t="shared" si="14"/>
        <v/>
      </c>
      <c r="J60" s="14" t="str">
        <f>""</f>
        <v/>
      </c>
      <c r="K60" s="14" t="str">
        <f t="shared" si="15"/>
        <v/>
      </c>
      <c r="L60" s="14" t="str">
        <f t="shared" si="16"/>
        <v/>
      </c>
      <c r="M60" s="14" t="str">
        <f t="shared" si="17"/>
        <v/>
      </c>
      <c r="N60" s="14" t="str">
        <f t="shared" si="18"/>
        <v/>
      </c>
      <c r="O60" s="14" t="str">
        <f t="shared" si="19"/>
        <v/>
      </c>
      <c r="P60" s="14" t="str">
        <f t="shared" si="20"/>
        <v/>
      </c>
      <c r="Q60" s="14" t="str">
        <f t="shared" si="21"/>
        <v/>
      </c>
      <c r="R60" s="96" t="str">
        <f t="shared" si="9"/>
        <v/>
      </c>
      <c r="S60" s="14" t="str">
        <f t="shared" si="22"/>
        <v/>
      </c>
      <c r="T60" s="14" t="str">
        <f t="shared" si="10"/>
        <v/>
      </c>
      <c r="U60" s="14" t="str">
        <f t="shared" si="23"/>
        <v/>
      </c>
      <c r="V60" s="14" t="str">
        <f t="shared" si="24"/>
        <v/>
      </c>
      <c r="W60" s="14" t="str">
        <f>IFERROR(CONCATENATE("PAGO N° ",B60," DEL CONTRATO CPS ",V60," ENTRE ",TEXT(VLOOKUP(A60,matriz,IF(generador!B60=1,16,IF(generador!B60=2,19,IF(generador!B60=3,22,IF(generador!B60=4,25,IF(generador!B60=5,28,IF(generador!B60=6,31,IF(generador!B60=7,34,IF(generador!B60=8,37,IF(generador!B60=9,40,IF(generador!B60=10,43,IF(generador!B60=11,46,IF(generador!B60=12,49,IF(generador!B60=13,52,IF(generador!B60=14,55,IF(generador!B60=15,58))))))))))))))),FALSE),"dd/mm/yyyy")," Y ",TEXT(VLOOKUP(A60,matriz,IF(generador!B60=1,17,IF(generador!B60=2,20,IF(generador!B60=3,23,IF(generador!B60=4,26,IF(generador!B60=5,29,IF(generador!B60=6,32,IF(generador!B60=7,35,IF(generador!B60=8,38,IF(generador!B60=9,41,IF(generador!B60=10,44,IF(generador!B60=11,47,IF(generador!B60=12,50,IF(generador!B60=13,53,IF(generador!B60=14,56,IF(generador!B60=15,59))))))))))))))),FALSE),"dd/mm/yyyy")),"")</f>
        <v/>
      </c>
    </row>
    <row r="61" spans="1:23" x14ac:dyDescent="0.3">
      <c r="A61" s="12"/>
      <c r="B61" s="5"/>
      <c r="C61" s="5"/>
      <c r="D61" s="14" t="str">
        <f t="shared" si="0"/>
        <v/>
      </c>
      <c r="E61" s="15" t="str">
        <f>IFERROR(IF(A61&lt;&gt;"",VLOOKUP(A61,matriz,IF(generador!B61=1,15,IF(generador!B61=2,18,IF(generador!B61=3,21,IF(generador!B61=4,24,IF(generador!B61=5,27,IF(generador!B61=6,30,IF(generador!B61=7,33,IF(generador!B61=8,36,IF(generador!B61=9,39,IF(generador!B61=10,42,IF(generador!B61=11,45,IF(generador!B61=12,48,IF(generador!B61=13,51,IF(generador!B61=14,54,IF(generador!B61=15,57))))))))))))))),FALSE),""),"")</f>
        <v/>
      </c>
      <c r="F61" s="16" t="str">
        <f t="shared" si="1"/>
        <v/>
      </c>
      <c r="G61" s="20" t="str">
        <f t="shared" si="2"/>
        <v/>
      </c>
      <c r="H61" s="13" t="str">
        <f t="shared" ca="1" si="13"/>
        <v/>
      </c>
      <c r="I61" s="14" t="str">
        <f t="shared" si="14"/>
        <v/>
      </c>
      <c r="J61" s="14" t="str">
        <f>""</f>
        <v/>
      </c>
      <c r="K61" s="14" t="str">
        <f t="shared" si="15"/>
        <v/>
      </c>
      <c r="L61" s="14" t="str">
        <f t="shared" si="16"/>
        <v/>
      </c>
      <c r="M61" s="14" t="str">
        <f t="shared" si="17"/>
        <v/>
      </c>
      <c r="N61" s="14" t="str">
        <f t="shared" si="18"/>
        <v/>
      </c>
      <c r="O61" s="14" t="str">
        <f t="shared" si="19"/>
        <v/>
      </c>
      <c r="P61" s="14" t="str">
        <f t="shared" si="20"/>
        <v/>
      </c>
      <c r="Q61" s="14" t="str">
        <f t="shared" si="21"/>
        <v/>
      </c>
      <c r="R61" s="96" t="str">
        <f t="shared" si="9"/>
        <v/>
      </c>
      <c r="S61" s="14" t="str">
        <f t="shared" si="22"/>
        <v/>
      </c>
      <c r="T61" s="14" t="str">
        <f t="shared" si="10"/>
        <v/>
      </c>
      <c r="U61" s="14" t="str">
        <f t="shared" si="23"/>
        <v/>
      </c>
      <c r="V61" s="14" t="str">
        <f t="shared" si="24"/>
        <v/>
      </c>
      <c r="W61" s="14" t="str">
        <f>IFERROR(CONCATENATE("PAGO N° ",B61," DEL CONTRATO CPS ",V61," ENTRE ",TEXT(VLOOKUP(A61,matriz,IF(generador!B61=1,16,IF(generador!B61=2,19,IF(generador!B61=3,22,IF(generador!B61=4,25,IF(generador!B61=5,28,IF(generador!B61=6,31,IF(generador!B61=7,34,IF(generador!B61=8,37,IF(generador!B61=9,40,IF(generador!B61=10,43,IF(generador!B61=11,46,IF(generador!B61=12,49,IF(generador!B61=13,52,IF(generador!B61=14,55,IF(generador!B61=15,58))))))))))))))),FALSE),"dd/mm/yyyy")," Y ",TEXT(VLOOKUP(A61,matriz,IF(generador!B61=1,17,IF(generador!B61=2,20,IF(generador!B61=3,23,IF(generador!B61=4,26,IF(generador!B61=5,29,IF(generador!B61=6,32,IF(generador!B61=7,35,IF(generador!B61=8,38,IF(generador!B61=9,41,IF(generador!B61=10,44,IF(generador!B61=11,47,IF(generador!B61=12,50,IF(generador!B61=13,53,IF(generador!B61=14,56,IF(generador!B61=15,59))))))))))))))),FALSE),"dd/mm/yyyy")),"")</f>
        <v/>
      </c>
    </row>
    <row r="62" spans="1:23" x14ac:dyDescent="0.3">
      <c r="A62" s="12"/>
      <c r="B62" s="5"/>
      <c r="C62" s="5"/>
      <c r="D62" s="14" t="str">
        <f t="shared" si="0"/>
        <v/>
      </c>
      <c r="E62" s="15" t="str">
        <f>IFERROR(IF(A62&lt;&gt;"",VLOOKUP(A62,matriz,IF(generador!B62=1,15,IF(generador!B62=2,18,IF(generador!B62=3,21,IF(generador!B62=4,24,IF(generador!B62=5,27,IF(generador!B62=6,30,IF(generador!B62=7,33,IF(generador!B62=8,36,IF(generador!B62=9,39,IF(generador!B62=10,42,IF(generador!B62=11,45,IF(generador!B62=12,48,IF(generador!B62=13,51,IF(generador!B62=14,54,IF(generador!B62=15,57))))))))))))))),FALSE),""),"")</f>
        <v/>
      </c>
      <c r="F62" s="16" t="str">
        <f t="shared" si="1"/>
        <v/>
      </c>
      <c r="G62" s="20" t="str">
        <f t="shared" si="2"/>
        <v/>
      </c>
      <c r="H62" s="13" t="str">
        <f t="shared" ca="1" si="13"/>
        <v/>
      </c>
      <c r="I62" s="14" t="str">
        <f t="shared" si="14"/>
        <v/>
      </c>
      <c r="J62" s="14" t="str">
        <f>""</f>
        <v/>
      </c>
      <c r="K62" s="14" t="str">
        <f t="shared" si="15"/>
        <v/>
      </c>
      <c r="L62" s="14" t="str">
        <f t="shared" si="16"/>
        <v/>
      </c>
      <c r="M62" s="14" t="str">
        <f t="shared" si="17"/>
        <v/>
      </c>
      <c r="N62" s="14" t="str">
        <f t="shared" si="18"/>
        <v/>
      </c>
      <c r="O62" s="14" t="str">
        <f t="shared" si="19"/>
        <v/>
      </c>
      <c r="P62" s="14" t="str">
        <f t="shared" si="20"/>
        <v/>
      </c>
      <c r="Q62" s="14" t="str">
        <f t="shared" si="21"/>
        <v/>
      </c>
      <c r="R62" s="96" t="str">
        <f t="shared" si="9"/>
        <v/>
      </c>
      <c r="S62" s="14" t="str">
        <f t="shared" si="22"/>
        <v/>
      </c>
      <c r="T62" s="14" t="str">
        <f t="shared" si="10"/>
        <v/>
      </c>
      <c r="U62" s="14" t="str">
        <f t="shared" si="23"/>
        <v/>
      </c>
      <c r="V62" s="14" t="str">
        <f t="shared" si="24"/>
        <v/>
      </c>
      <c r="W62" s="14" t="str">
        <f>IFERROR(CONCATENATE("PAGO N° ",B62," DEL CONTRATO CPS ",V62," ENTRE ",TEXT(VLOOKUP(A62,matriz,IF(generador!B62=1,16,IF(generador!B62=2,19,IF(generador!B62=3,22,IF(generador!B62=4,25,IF(generador!B62=5,28,IF(generador!B62=6,31,IF(generador!B62=7,34,IF(generador!B62=8,37,IF(generador!B62=9,40,IF(generador!B62=10,43,IF(generador!B62=11,46,IF(generador!B62=12,49,IF(generador!B62=13,52,IF(generador!B62=14,55,IF(generador!B62=15,58))))))))))))))),FALSE),"dd/mm/yyyy")," Y ",TEXT(VLOOKUP(A62,matriz,IF(generador!B62=1,17,IF(generador!B62=2,20,IF(generador!B62=3,23,IF(generador!B62=4,26,IF(generador!B62=5,29,IF(generador!B62=6,32,IF(generador!B62=7,35,IF(generador!B62=8,38,IF(generador!B62=9,41,IF(generador!B62=10,44,IF(generador!B62=11,47,IF(generador!B62=12,50,IF(generador!B62=13,53,IF(generador!B62=14,56,IF(generador!B62=15,59))))))))))))))),FALSE),"dd/mm/yyyy")),"")</f>
        <v/>
      </c>
    </row>
    <row r="63" spans="1:23" x14ac:dyDescent="0.3">
      <c r="A63" s="12"/>
      <c r="B63" s="5"/>
      <c r="C63" s="5"/>
      <c r="D63" s="14" t="str">
        <f t="shared" si="0"/>
        <v/>
      </c>
      <c r="E63" s="15" t="str">
        <f>IFERROR(IF(A63&lt;&gt;"",VLOOKUP(A63,matriz,IF(generador!B63=1,15,IF(generador!B63=2,18,IF(generador!B63=3,21,IF(generador!B63=4,24,IF(generador!B63=5,27,IF(generador!B63=6,30,IF(generador!B63=7,33,IF(generador!B63=8,36,IF(generador!B63=9,39,IF(generador!B63=10,42,IF(generador!B63=11,45,IF(generador!B63=12,48,IF(generador!B63=13,51,IF(generador!B63=14,54,IF(generador!B63=15,57))))))))))))))),FALSE),""),"")</f>
        <v/>
      </c>
      <c r="F63" s="16" t="str">
        <f t="shared" si="1"/>
        <v/>
      </c>
      <c r="G63" s="20" t="str">
        <f t="shared" si="2"/>
        <v/>
      </c>
      <c r="H63" s="13" t="str">
        <f t="shared" ca="1" si="13"/>
        <v/>
      </c>
      <c r="I63" s="14" t="str">
        <f t="shared" si="14"/>
        <v/>
      </c>
      <c r="J63" s="14" t="str">
        <f>""</f>
        <v/>
      </c>
      <c r="K63" s="14" t="str">
        <f t="shared" si="15"/>
        <v/>
      </c>
      <c r="L63" s="14" t="str">
        <f t="shared" si="16"/>
        <v/>
      </c>
      <c r="M63" s="14" t="str">
        <f t="shared" si="17"/>
        <v/>
      </c>
      <c r="N63" s="14" t="str">
        <f t="shared" si="18"/>
        <v/>
      </c>
      <c r="O63" s="14" t="str">
        <f t="shared" si="19"/>
        <v/>
      </c>
      <c r="P63" s="14" t="str">
        <f t="shared" si="20"/>
        <v/>
      </c>
      <c r="Q63" s="14" t="str">
        <f t="shared" si="21"/>
        <v/>
      </c>
      <c r="R63" s="96" t="str">
        <f t="shared" si="9"/>
        <v/>
      </c>
      <c r="S63" s="14" t="str">
        <f t="shared" si="22"/>
        <v/>
      </c>
      <c r="T63" s="14" t="str">
        <f t="shared" si="10"/>
        <v/>
      </c>
      <c r="U63" s="14" t="str">
        <f t="shared" si="23"/>
        <v/>
      </c>
      <c r="V63" s="14" t="str">
        <f t="shared" si="24"/>
        <v/>
      </c>
      <c r="W63" s="14" t="str">
        <f>IFERROR(CONCATENATE("PAGO N° ",B63," DEL CONTRATO CPS ",V63," ENTRE ",TEXT(VLOOKUP(A63,matriz,IF(generador!B63=1,16,IF(generador!B63=2,19,IF(generador!B63=3,22,IF(generador!B63=4,25,IF(generador!B63=5,28,IF(generador!B63=6,31,IF(generador!B63=7,34,IF(generador!B63=8,37,IF(generador!B63=9,40,IF(generador!B63=10,43,IF(generador!B63=11,46,IF(generador!B63=12,49,IF(generador!B63=13,52,IF(generador!B63=14,55,IF(generador!B63=15,58))))))))))))))),FALSE),"dd/mm/yyyy")," Y ",TEXT(VLOOKUP(A63,matriz,IF(generador!B63=1,17,IF(generador!B63=2,20,IF(generador!B63=3,23,IF(generador!B63=4,26,IF(generador!B63=5,29,IF(generador!B63=6,32,IF(generador!B63=7,35,IF(generador!B63=8,38,IF(generador!B63=9,41,IF(generador!B63=10,44,IF(generador!B63=11,47,IF(generador!B63=12,50,IF(generador!B63=13,53,IF(generador!B63=14,56,IF(generador!B63=15,59))))))))))))))),FALSE),"dd/mm/yyyy")),"")</f>
        <v/>
      </c>
    </row>
    <row r="64" spans="1:23" x14ac:dyDescent="0.3">
      <c r="A64" s="12"/>
      <c r="B64" s="5"/>
      <c r="C64" s="5"/>
      <c r="D64" s="14" t="str">
        <f t="shared" si="0"/>
        <v/>
      </c>
      <c r="E64" s="15" t="str">
        <f>IFERROR(IF(A64&lt;&gt;"",VLOOKUP(A64,matriz,IF(generador!B64=1,15,IF(generador!B64=2,18,IF(generador!B64=3,21,IF(generador!B64=4,24,IF(generador!B64=5,27,IF(generador!B64=6,30,IF(generador!B64=7,33,IF(generador!B64=8,36,IF(generador!B64=9,39,IF(generador!B64=10,42,IF(generador!B64=11,45,IF(generador!B64=12,48,IF(generador!B64=13,51,IF(generador!B64=14,54,IF(generador!B64=15,57))))))))))))))),FALSE),""),"")</f>
        <v/>
      </c>
      <c r="F64" s="16" t="str">
        <f t="shared" si="1"/>
        <v/>
      </c>
      <c r="G64" s="20" t="str">
        <f t="shared" si="2"/>
        <v/>
      </c>
      <c r="H64" s="13" t="str">
        <f t="shared" ca="1" si="13"/>
        <v/>
      </c>
      <c r="I64" s="14" t="str">
        <f t="shared" si="14"/>
        <v/>
      </c>
      <c r="J64" s="14" t="str">
        <f>""</f>
        <v/>
      </c>
      <c r="K64" s="14" t="str">
        <f t="shared" si="15"/>
        <v/>
      </c>
      <c r="L64" s="14" t="str">
        <f t="shared" si="16"/>
        <v/>
      </c>
      <c r="M64" s="14" t="str">
        <f t="shared" si="17"/>
        <v/>
      </c>
      <c r="N64" s="14" t="str">
        <f t="shared" si="18"/>
        <v/>
      </c>
      <c r="O64" s="14" t="str">
        <f t="shared" si="19"/>
        <v/>
      </c>
      <c r="P64" s="14" t="str">
        <f t="shared" si="20"/>
        <v/>
      </c>
      <c r="Q64" s="14" t="str">
        <f t="shared" si="21"/>
        <v/>
      </c>
      <c r="R64" s="96" t="str">
        <f t="shared" si="9"/>
        <v/>
      </c>
      <c r="S64" s="14" t="str">
        <f t="shared" si="22"/>
        <v/>
      </c>
      <c r="T64" s="14" t="str">
        <f t="shared" si="10"/>
        <v/>
      </c>
      <c r="U64" s="14" t="str">
        <f t="shared" si="23"/>
        <v/>
      </c>
      <c r="V64" s="14" t="str">
        <f t="shared" si="24"/>
        <v/>
      </c>
      <c r="W64" s="14" t="str">
        <f>IFERROR(CONCATENATE("PAGO N° ",B64," DEL CONTRATO CPS ",V64," ENTRE ",TEXT(VLOOKUP(A64,matriz,IF(generador!B64=1,16,IF(generador!B64=2,19,IF(generador!B64=3,22,IF(generador!B64=4,25,IF(generador!B64=5,28,IF(generador!B64=6,31,IF(generador!B64=7,34,IF(generador!B64=8,37,IF(generador!B64=9,40,IF(generador!B64=10,43,IF(generador!B64=11,46,IF(generador!B64=12,49,IF(generador!B64=13,52,IF(generador!B64=14,55,IF(generador!B64=15,58))))))))))))))),FALSE),"dd/mm/yyyy")," Y ",TEXT(VLOOKUP(A64,matriz,IF(generador!B64=1,17,IF(generador!B64=2,20,IF(generador!B64=3,23,IF(generador!B64=4,26,IF(generador!B64=5,29,IF(generador!B64=6,32,IF(generador!B64=7,35,IF(generador!B64=8,38,IF(generador!B64=9,41,IF(generador!B64=10,44,IF(generador!B64=11,47,IF(generador!B64=12,50,IF(generador!B64=13,53,IF(generador!B64=14,56,IF(generador!B64=15,59))))))))))))))),FALSE),"dd/mm/yyyy")),"")</f>
        <v/>
      </c>
    </row>
    <row r="65" spans="1:23" x14ac:dyDescent="0.3">
      <c r="A65" s="12"/>
      <c r="B65" s="5"/>
      <c r="C65" s="5"/>
      <c r="D65" s="14" t="str">
        <f t="shared" si="0"/>
        <v/>
      </c>
      <c r="E65" s="15" t="str">
        <f>IFERROR(IF(A65&lt;&gt;"",VLOOKUP(A65,matriz,IF(generador!B65=1,15,IF(generador!B65=2,18,IF(generador!B65=3,21,IF(generador!B65=4,24,IF(generador!B65=5,27,IF(generador!B65=6,30,IF(generador!B65=7,33,IF(generador!B65=8,36,IF(generador!B65=9,39,IF(generador!B65=10,42,IF(generador!B65=11,45,IF(generador!B65=12,48,IF(generador!B65=13,51,IF(generador!B65=14,54,IF(generador!B65=15,57))))))))))))))),FALSE),""),"")</f>
        <v/>
      </c>
      <c r="F65" s="16" t="str">
        <f t="shared" si="1"/>
        <v/>
      </c>
      <c r="G65" s="20" t="str">
        <f t="shared" si="2"/>
        <v/>
      </c>
      <c r="H65" s="13" t="str">
        <f t="shared" ca="1" si="13"/>
        <v/>
      </c>
      <c r="I65" s="14" t="str">
        <f t="shared" si="14"/>
        <v/>
      </c>
      <c r="J65" s="14" t="str">
        <f>""</f>
        <v/>
      </c>
      <c r="K65" s="14" t="str">
        <f t="shared" si="15"/>
        <v/>
      </c>
      <c r="L65" s="14" t="str">
        <f t="shared" si="16"/>
        <v/>
      </c>
      <c r="M65" s="14" t="str">
        <f t="shared" si="17"/>
        <v/>
      </c>
      <c r="N65" s="14" t="str">
        <f t="shared" si="18"/>
        <v/>
      </c>
      <c r="O65" s="14" t="str">
        <f t="shared" si="19"/>
        <v/>
      </c>
      <c r="P65" s="14" t="str">
        <f t="shared" si="20"/>
        <v/>
      </c>
      <c r="Q65" s="14" t="str">
        <f t="shared" si="21"/>
        <v/>
      </c>
      <c r="R65" s="96" t="str">
        <f t="shared" si="9"/>
        <v/>
      </c>
      <c r="S65" s="14" t="str">
        <f t="shared" si="22"/>
        <v/>
      </c>
      <c r="T65" s="14" t="str">
        <f t="shared" si="10"/>
        <v/>
      </c>
      <c r="U65" s="14" t="str">
        <f t="shared" si="23"/>
        <v/>
      </c>
      <c r="V65" s="14" t="str">
        <f t="shared" si="24"/>
        <v/>
      </c>
      <c r="W65" s="14" t="str">
        <f>IFERROR(CONCATENATE("PAGO N° ",B65," DEL CONTRATO CPS ",V65," ENTRE ",TEXT(VLOOKUP(A65,matriz,IF(generador!B65=1,16,IF(generador!B65=2,19,IF(generador!B65=3,22,IF(generador!B65=4,25,IF(generador!B65=5,28,IF(generador!B65=6,31,IF(generador!B65=7,34,IF(generador!B65=8,37,IF(generador!B65=9,40,IF(generador!B65=10,43,IF(generador!B65=11,46,IF(generador!B65=12,49,IF(generador!B65=13,52,IF(generador!B65=14,55,IF(generador!B65=15,58))))))))))))))),FALSE),"dd/mm/yyyy")," Y ",TEXT(VLOOKUP(A65,matriz,IF(generador!B65=1,17,IF(generador!B65=2,20,IF(generador!B65=3,23,IF(generador!B65=4,26,IF(generador!B65=5,29,IF(generador!B65=6,32,IF(generador!B65=7,35,IF(generador!B65=8,38,IF(generador!B65=9,41,IF(generador!B65=10,44,IF(generador!B65=11,47,IF(generador!B65=12,50,IF(generador!B65=13,53,IF(generador!B65=14,56,IF(generador!B65=15,59))))))))))))))),FALSE),"dd/mm/yyyy")),"")</f>
        <v/>
      </c>
    </row>
    <row r="66" spans="1:23" x14ac:dyDescent="0.3">
      <c r="A66" s="12"/>
      <c r="B66" s="5"/>
      <c r="C66" s="5"/>
      <c r="D66" s="14" t="str">
        <f t="shared" si="0"/>
        <v/>
      </c>
      <c r="E66" s="15" t="str">
        <f>IFERROR(IF(A66&lt;&gt;"",VLOOKUP(A66,matriz,IF(generador!B66=1,15,IF(generador!B66=2,18,IF(generador!B66=3,21,IF(generador!B66=4,24,IF(generador!B66=5,27,IF(generador!B66=6,30,IF(generador!B66=7,33,IF(generador!B66=8,36,IF(generador!B66=9,39,IF(generador!B66=10,42,IF(generador!B66=11,45,IF(generador!B66=12,48,IF(generador!B66=13,51,IF(generador!B66=14,54,IF(generador!B66=15,57))))))))))))))),FALSE),""),"")</f>
        <v/>
      </c>
      <c r="F66" s="16" t="str">
        <f t="shared" si="1"/>
        <v/>
      </c>
      <c r="G66" s="20" t="str">
        <f t="shared" si="2"/>
        <v/>
      </c>
      <c r="H66" s="13" t="str">
        <f t="shared" ca="1" si="13"/>
        <v/>
      </c>
      <c r="I66" s="14" t="str">
        <f t="shared" si="14"/>
        <v/>
      </c>
      <c r="J66" s="14" t="str">
        <f>""</f>
        <v/>
      </c>
      <c r="K66" s="14" t="str">
        <f t="shared" si="15"/>
        <v/>
      </c>
      <c r="L66" s="14" t="str">
        <f t="shared" si="16"/>
        <v/>
      </c>
      <c r="M66" s="14" t="str">
        <f t="shared" si="17"/>
        <v/>
      </c>
      <c r="N66" s="14" t="str">
        <f t="shared" si="18"/>
        <v/>
      </c>
      <c r="O66" s="14" t="str">
        <f t="shared" si="19"/>
        <v/>
      </c>
      <c r="P66" s="14" t="str">
        <f t="shared" si="20"/>
        <v/>
      </c>
      <c r="Q66" s="14" t="str">
        <f t="shared" si="21"/>
        <v/>
      </c>
      <c r="R66" s="96" t="str">
        <f t="shared" si="9"/>
        <v/>
      </c>
      <c r="S66" s="14" t="str">
        <f t="shared" si="22"/>
        <v/>
      </c>
      <c r="T66" s="14" t="str">
        <f t="shared" si="10"/>
        <v/>
      </c>
      <c r="U66" s="14" t="str">
        <f t="shared" si="23"/>
        <v/>
      </c>
      <c r="V66" s="14" t="str">
        <f t="shared" si="24"/>
        <v/>
      </c>
      <c r="W66" s="14" t="str">
        <f>IFERROR(CONCATENATE("PAGO N° ",B66," DEL CONTRATO CPS ",V66," ENTRE ",TEXT(VLOOKUP(A66,matriz,IF(generador!B66=1,16,IF(generador!B66=2,19,IF(generador!B66=3,22,IF(generador!B66=4,25,IF(generador!B66=5,28,IF(generador!B66=6,31,IF(generador!B66=7,34,IF(generador!B66=8,37,IF(generador!B66=9,40,IF(generador!B66=10,43,IF(generador!B66=11,46,IF(generador!B66=12,49,IF(generador!B66=13,52,IF(generador!B66=14,55,IF(generador!B66=15,58))))))))))))))),FALSE),"dd/mm/yyyy")," Y ",TEXT(VLOOKUP(A66,matriz,IF(generador!B66=1,17,IF(generador!B66=2,20,IF(generador!B66=3,23,IF(generador!B66=4,26,IF(generador!B66=5,29,IF(generador!B66=6,32,IF(generador!B66=7,35,IF(generador!B66=8,38,IF(generador!B66=9,41,IF(generador!B66=10,44,IF(generador!B66=11,47,IF(generador!B66=12,50,IF(generador!B66=13,53,IF(generador!B66=14,56,IF(generador!B66=15,59))))))))))))))),FALSE),"dd/mm/yyyy")),"")</f>
        <v/>
      </c>
    </row>
    <row r="67" spans="1:23" x14ac:dyDescent="0.3">
      <c r="A67" s="12"/>
      <c r="B67" s="5"/>
      <c r="C67" s="5"/>
      <c r="D67" s="14" t="str">
        <f t="shared" ref="D67:D130" si="25">IFERROR(IF(C67&lt;&gt;"",CONCATENATE(VLOOKUP(A67,matriz,IF(C67="NO",98,100),FALSE),VLOOKUP(A67,matriz,103,FALSE)),""),"")</f>
        <v/>
      </c>
      <c r="E67" s="15" t="str">
        <f>IFERROR(IF(A67&lt;&gt;"",VLOOKUP(A67,matriz,IF(generador!B67=1,15,IF(generador!B67=2,18,IF(generador!B67=3,21,IF(generador!B67=4,24,IF(generador!B67=5,27,IF(generador!B67=6,30,IF(generador!B67=7,33,IF(generador!B67=8,36,IF(generador!B67=9,39,IF(generador!B67=10,42,IF(generador!B67=11,45,IF(generador!B67=12,48,IF(generador!B67=13,51,IF(generador!B67=14,54,IF(generador!B67=15,57))))))))))))))),FALSE),""),"")</f>
        <v/>
      </c>
      <c r="F67" s="16" t="str">
        <f t="shared" ref="F67:F130" si="26">IFERROR(IF(E67,VLOOKUP(A67,matriz,97,FALSE),""),"")</f>
        <v/>
      </c>
      <c r="G67" s="20" t="str">
        <f t="shared" ref="G67:G130" si="27">IFERROR(IF(E67,VLOOKUP(A67,matriz,IF(C67="NO",99,101),FALSE),""),"")</f>
        <v/>
      </c>
      <c r="H67" s="13" t="str">
        <f t="shared" ca="1" si="13"/>
        <v/>
      </c>
      <c r="I67" s="14" t="str">
        <f t="shared" si="14"/>
        <v/>
      </c>
      <c r="J67" s="14" t="str">
        <f>""</f>
        <v/>
      </c>
      <c r="K67" s="14" t="str">
        <f t="shared" si="15"/>
        <v/>
      </c>
      <c r="L67" s="14" t="str">
        <f t="shared" si="16"/>
        <v/>
      </c>
      <c r="M67" s="14" t="str">
        <f t="shared" si="17"/>
        <v/>
      </c>
      <c r="N67" s="14" t="str">
        <f t="shared" si="18"/>
        <v/>
      </c>
      <c r="O67" s="14" t="str">
        <f t="shared" si="19"/>
        <v/>
      </c>
      <c r="P67" s="14" t="str">
        <f t="shared" si="20"/>
        <v/>
      </c>
      <c r="Q67" s="14" t="str">
        <f t="shared" si="21"/>
        <v/>
      </c>
      <c r="R67" s="96" t="str">
        <f t="shared" ref="R67:R130" si="28">IFERROR(IF(E67,CONCATENATE(TEXT(VLOOKUP(A67,matriz,IF(C67="NO",67,82),FALSE),"YYYY"),VLOOKUP(A67,matriz,IF(C67="NO",66,81),FALSE)),""),"")</f>
        <v/>
      </c>
      <c r="S67" s="14" t="str">
        <f t="shared" si="22"/>
        <v/>
      </c>
      <c r="T67" s="14" t="str">
        <f t="shared" ref="T67:T130" si="29">IFERROR(IF(E67,CONCATENATE(TEXT(VLOOKUP(A67,matriz,IF(C67="NO",64,79),FALSE),"YYYY"),VLOOKUP(A67,matriz,IF(C67="NO",63,78),FALSE)),""),"")</f>
        <v/>
      </c>
      <c r="U67" s="14" t="str">
        <f t="shared" si="23"/>
        <v/>
      </c>
      <c r="V67" s="14" t="str">
        <f t="shared" si="24"/>
        <v/>
      </c>
      <c r="W67" s="14" t="str">
        <f>IFERROR(CONCATENATE("PAGO N° ",B67," DEL CONTRATO CPS ",V67," ENTRE ",TEXT(VLOOKUP(A67,matriz,IF(generador!B67=1,16,IF(generador!B67=2,19,IF(generador!B67=3,22,IF(generador!B67=4,25,IF(generador!B67=5,28,IF(generador!B67=6,31,IF(generador!B67=7,34,IF(generador!B67=8,37,IF(generador!B67=9,40,IF(generador!B67=10,43,IF(generador!B67=11,46,IF(generador!B67=12,49,IF(generador!B67=13,52,IF(generador!B67=14,55,IF(generador!B67=15,58))))))))))))))),FALSE),"dd/mm/yyyy")," Y ",TEXT(VLOOKUP(A67,matriz,IF(generador!B67=1,17,IF(generador!B67=2,20,IF(generador!B67=3,23,IF(generador!B67=4,26,IF(generador!B67=5,29,IF(generador!B67=6,32,IF(generador!B67=7,35,IF(generador!B67=8,38,IF(generador!B67=9,41,IF(generador!B67=10,44,IF(generador!B67=11,47,IF(generador!B67=12,50,IF(generador!B67=13,53,IF(generador!B67=14,56,IF(generador!B67=15,59))))))))))))))),FALSE),"dd/mm/yyyy")),"")</f>
        <v/>
      </c>
    </row>
    <row r="68" spans="1:23" x14ac:dyDescent="0.3">
      <c r="A68" s="12"/>
      <c r="B68" s="5"/>
      <c r="C68" s="5"/>
      <c r="D68" s="14" t="str">
        <f t="shared" si="25"/>
        <v/>
      </c>
      <c r="E68" s="15" t="str">
        <f>IFERROR(IF(A68&lt;&gt;"",VLOOKUP(A68,matriz,IF(generador!B68=1,15,IF(generador!B68=2,18,IF(generador!B68=3,21,IF(generador!B68=4,24,IF(generador!B68=5,27,IF(generador!B68=6,30,IF(generador!B68=7,33,IF(generador!B68=8,36,IF(generador!B68=9,39,IF(generador!B68=10,42,IF(generador!B68=11,45,IF(generador!B68=12,48,IF(generador!B68=13,51,IF(generador!B68=14,54,IF(generador!B68=15,57))))))))))))))),FALSE),""),"")</f>
        <v/>
      </c>
      <c r="F68" s="16" t="str">
        <f t="shared" si="26"/>
        <v/>
      </c>
      <c r="G68" s="20" t="str">
        <f t="shared" si="27"/>
        <v/>
      </c>
      <c r="H68" s="13" t="str">
        <f t="shared" ref="H68:H131" ca="1" si="30">IFERROR(IF(C68&lt;&gt;"",TODAY(),""),"")</f>
        <v/>
      </c>
      <c r="I68" s="14" t="str">
        <f t="shared" ref="I68:I131" si="31">IFERROR(IF(D68&lt;&gt;"",I67+1,""),1)</f>
        <v/>
      </c>
      <c r="J68" s="14" t="str">
        <f>""</f>
        <v/>
      </c>
      <c r="K68" s="14" t="str">
        <f t="shared" ref="K68:K131" si="32">IFERROR(IF(E68,0,""),"")</f>
        <v/>
      </c>
      <c r="L68" s="14" t="str">
        <f t="shared" ref="L68:L131" si="33">IFERROR(IF(E68,0,""),"")</f>
        <v/>
      </c>
      <c r="M68" s="14" t="str">
        <f t="shared" ref="M68:M131" si="34">IFERROR(IF(E68,0,""),"")</f>
        <v/>
      </c>
      <c r="N68" s="14" t="str">
        <f t="shared" ref="N68:N131" si="35">IFERROR(IF(E68,0,""),"")</f>
        <v/>
      </c>
      <c r="O68" s="14" t="str">
        <f t="shared" ref="O68:O131" si="36">IFERROR(IF(E68,"01",""),"")</f>
        <v/>
      </c>
      <c r="P68" s="14" t="str">
        <f t="shared" ref="P68:P131" si="37">IFERROR(IF(K68&lt;&gt;"",P67+1,""),1)</f>
        <v/>
      </c>
      <c r="Q68" s="14" t="str">
        <f t="shared" ref="Q68:Q131" si="38">IFERROR(IF(E68,0,""),"")</f>
        <v/>
      </c>
      <c r="R68" s="96" t="str">
        <f t="shared" si="28"/>
        <v/>
      </c>
      <c r="S68" s="14" t="str">
        <f t="shared" ref="S68:S131" si="39">IFERROR(IF(D68&lt;&gt;"",S67+1,""),1)</f>
        <v/>
      </c>
      <c r="T68" s="14" t="str">
        <f t="shared" si="29"/>
        <v/>
      </c>
      <c r="U68" s="14" t="str">
        <f t="shared" ref="U68:U131" si="40">IFERROR(IF(E68,0,""),"")</f>
        <v/>
      </c>
      <c r="V68" s="14" t="str">
        <f t="shared" ref="V68:V131" si="41">IFERROR(IF(E68,A68,""),"")</f>
        <v/>
      </c>
      <c r="W68" s="14" t="str">
        <f>IFERROR(CONCATENATE("PAGO N° ",B68," DEL CONTRATO CPS ",V68," ENTRE ",TEXT(VLOOKUP(A68,matriz,IF(generador!B68=1,16,IF(generador!B68=2,19,IF(generador!B68=3,22,IF(generador!B68=4,25,IF(generador!B68=5,28,IF(generador!B68=6,31,IF(generador!B68=7,34,IF(generador!B68=8,37,IF(generador!B68=9,40,IF(generador!B68=10,43,IF(generador!B68=11,46,IF(generador!B68=12,49,IF(generador!B68=13,52,IF(generador!B68=14,55,IF(generador!B68=15,58))))))))))))))),FALSE),"dd/mm/yyyy")," Y ",TEXT(VLOOKUP(A68,matriz,IF(generador!B68=1,17,IF(generador!B68=2,20,IF(generador!B68=3,23,IF(generador!B68=4,26,IF(generador!B68=5,29,IF(generador!B68=6,32,IF(generador!B68=7,35,IF(generador!B68=8,38,IF(generador!B68=9,41,IF(generador!B68=10,44,IF(generador!B68=11,47,IF(generador!B68=12,50,IF(generador!B68=13,53,IF(generador!B68=14,56,IF(generador!B68=15,59))))))))))))))),FALSE),"dd/mm/yyyy")),"")</f>
        <v/>
      </c>
    </row>
    <row r="69" spans="1:23" x14ac:dyDescent="0.3">
      <c r="A69" s="12"/>
      <c r="B69" s="5"/>
      <c r="C69" s="5"/>
      <c r="D69" s="14" t="str">
        <f t="shared" si="25"/>
        <v/>
      </c>
      <c r="E69" s="15" t="str">
        <f>IFERROR(IF(A69&lt;&gt;"",VLOOKUP(A69,matriz,IF(generador!B69=1,15,IF(generador!B69=2,18,IF(generador!B69=3,21,IF(generador!B69=4,24,IF(generador!B69=5,27,IF(generador!B69=6,30,IF(generador!B69=7,33,IF(generador!B69=8,36,IF(generador!B69=9,39,IF(generador!B69=10,42,IF(generador!B69=11,45,IF(generador!B69=12,48,IF(generador!B69=13,51,IF(generador!B69=14,54,IF(generador!B69=15,57))))))))))))))),FALSE),""),"")</f>
        <v/>
      </c>
      <c r="F69" s="16" t="str">
        <f t="shared" si="26"/>
        <v/>
      </c>
      <c r="G69" s="20" t="str">
        <f t="shared" si="27"/>
        <v/>
      </c>
      <c r="H69" s="13" t="str">
        <f t="shared" ca="1" si="30"/>
        <v/>
      </c>
      <c r="I69" s="14" t="str">
        <f t="shared" si="31"/>
        <v/>
      </c>
      <c r="J69" s="14" t="str">
        <f>""</f>
        <v/>
      </c>
      <c r="K69" s="14" t="str">
        <f t="shared" si="32"/>
        <v/>
      </c>
      <c r="L69" s="14" t="str">
        <f t="shared" si="33"/>
        <v/>
      </c>
      <c r="M69" s="14" t="str">
        <f t="shared" si="34"/>
        <v/>
      </c>
      <c r="N69" s="14" t="str">
        <f t="shared" si="35"/>
        <v/>
      </c>
      <c r="O69" s="14" t="str">
        <f t="shared" si="36"/>
        <v/>
      </c>
      <c r="P69" s="14" t="str">
        <f t="shared" si="37"/>
        <v/>
      </c>
      <c r="Q69" s="14" t="str">
        <f t="shared" si="38"/>
        <v/>
      </c>
      <c r="R69" s="96" t="str">
        <f t="shared" si="28"/>
        <v/>
      </c>
      <c r="S69" s="14" t="str">
        <f t="shared" si="39"/>
        <v/>
      </c>
      <c r="T69" s="14" t="str">
        <f t="shared" si="29"/>
        <v/>
      </c>
      <c r="U69" s="14" t="str">
        <f t="shared" si="40"/>
        <v/>
      </c>
      <c r="V69" s="14" t="str">
        <f t="shared" si="41"/>
        <v/>
      </c>
      <c r="W69" s="14" t="str">
        <f>IFERROR(CONCATENATE("PAGO N° ",B69," DEL CONTRATO CPS ",V69," ENTRE ",TEXT(VLOOKUP(A69,matriz,IF(generador!B69=1,16,IF(generador!B69=2,19,IF(generador!B69=3,22,IF(generador!B69=4,25,IF(generador!B69=5,28,IF(generador!B69=6,31,IF(generador!B69=7,34,IF(generador!B69=8,37,IF(generador!B69=9,40,IF(generador!B69=10,43,IF(generador!B69=11,46,IF(generador!B69=12,49,IF(generador!B69=13,52,IF(generador!B69=14,55,IF(generador!B69=15,58))))))))))))))),FALSE),"dd/mm/yyyy")," Y ",TEXT(VLOOKUP(A69,matriz,IF(generador!B69=1,17,IF(generador!B69=2,20,IF(generador!B69=3,23,IF(generador!B69=4,26,IF(generador!B69=5,29,IF(generador!B69=6,32,IF(generador!B69=7,35,IF(generador!B69=8,38,IF(generador!B69=9,41,IF(generador!B69=10,44,IF(generador!B69=11,47,IF(generador!B69=12,50,IF(generador!B69=13,53,IF(generador!B69=14,56,IF(generador!B69=15,59))))))))))))))),FALSE),"dd/mm/yyyy")),"")</f>
        <v/>
      </c>
    </row>
    <row r="70" spans="1:23" x14ac:dyDescent="0.3">
      <c r="A70" s="12"/>
      <c r="B70" s="5"/>
      <c r="C70" s="5"/>
      <c r="D70" s="14" t="str">
        <f t="shared" si="25"/>
        <v/>
      </c>
      <c r="E70" s="15" t="str">
        <f>IFERROR(IF(A70&lt;&gt;"",VLOOKUP(A70,matriz,IF(generador!B70=1,15,IF(generador!B70=2,18,IF(generador!B70=3,21,IF(generador!B70=4,24,IF(generador!B70=5,27,IF(generador!B70=6,30,IF(generador!B70=7,33,IF(generador!B70=8,36,IF(generador!B70=9,39,IF(generador!B70=10,42,IF(generador!B70=11,45,IF(generador!B70=12,48,IF(generador!B70=13,51,IF(generador!B70=14,54,IF(generador!B70=15,57))))))))))))))),FALSE),""),"")</f>
        <v/>
      </c>
      <c r="F70" s="16" t="str">
        <f t="shared" si="26"/>
        <v/>
      </c>
      <c r="G70" s="20" t="str">
        <f t="shared" si="27"/>
        <v/>
      </c>
      <c r="H70" s="13" t="str">
        <f t="shared" ca="1" si="30"/>
        <v/>
      </c>
      <c r="I70" s="14" t="str">
        <f t="shared" si="31"/>
        <v/>
      </c>
      <c r="J70" s="14" t="str">
        <f>""</f>
        <v/>
      </c>
      <c r="K70" s="14" t="str">
        <f t="shared" si="32"/>
        <v/>
      </c>
      <c r="L70" s="14" t="str">
        <f t="shared" si="33"/>
        <v/>
      </c>
      <c r="M70" s="14" t="str">
        <f t="shared" si="34"/>
        <v/>
      </c>
      <c r="N70" s="14" t="str">
        <f t="shared" si="35"/>
        <v/>
      </c>
      <c r="O70" s="14" t="str">
        <f t="shared" si="36"/>
        <v/>
      </c>
      <c r="P70" s="14" t="str">
        <f t="shared" si="37"/>
        <v/>
      </c>
      <c r="Q70" s="14" t="str">
        <f t="shared" si="38"/>
        <v/>
      </c>
      <c r="R70" s="96" t="str">
        <f t="shared" si="28"/>
        <v/>
      </c>
      <c r="S70" s="14" t="str">
        <f t="shared" si="39"/>
        <v/>
      </c>
      <c r="T70" s="14" t="str">
        <f t="shared" si="29"/>
        <v/>
      </c>
      <c r="U70" s="14" t="str">
        <f t="shared" si="40"/>
        <v/>
      </c>
      <c r="V70" s="14" t="str">
        <f t="shared" si="41"/>
        <v/>
      </c>
      <c r="W70" s="14" t="str">
        <f>IFERROR(CONCATENATE("PAGO N° ",B70," DEL CONTRATO CPS ",V70," ENTRE ",TEXT(VLOOKUP(A70,matriz,IF(generador!B70=1,16,IF(generador!B70=2,19,IF(generador!B70=3,22,IF(generador!B70=4,25,IF(generador!B70=5,28,IF(generador!B70=6,31,IF(generador!B70=7,34,IF(generador!B70=8,37,IF(generador!B70=9,40,IF(generador!B70=10,43,IF(generador!B70=11,46,IF(generador!B70=12,49,IF(generador!B70=13,52,IF(generador!B70=14,55,IF(generador!B70=15,58))))))))))))))),FALSE),"dd/mm/yyyy")," Y ",TEXT(VLOOKUP(A70,matriz,IF(generador!B70=1,17,IF(generador!B70=2,20,IF(generador!B70=3,23,IF(generador!B70=4,26,IF(generador!B70=5,29,IF(generador!B70=6,32,IF(generador!B70=7,35,IF(generador!B70=8,38,IF(generador!B70=9,41,IF(generador!B70=10,44,IF(generador!B70=11,47,IF(generador!B70=12,50,IF(generador!B70=13,53,IF(generador!B70=14,56,IF(generador!B70=15,59))))))))))))))),FALSE),"dd/mm/yyyy")),"")</f>
        <v/>
      </c>
    </row>
    <row r="71" spans="1:23" x14ac:dyDescent="0.3">
      <c r="A71" s="12"/>
      <c r="B71" s="5"/>
      <c r="C71" s="5"/>
      <c r="D71" s="14" t="str">
        <f t="shared" si="25"/>
        <v/>
      </c>
      <c r="E71" s="15" t="str">
        <f>IFERROR(IF(A71&lt;&gt;"",VLOOKUP(A71,matriz,IF(generador!B71=1,15,IF(generador!B71=2,18,IF(generador!B71=3,21,IF(generador!B71=4,24,IF(generador!B71=5,27,IF(generador!B71=6,30,IF(generador!B71=7,33,IF(generador!B71=8,36,IF(generador!B71=9,39,IF(generador!B71=10,42,IF(generador!B71=11,45,IF(generador!B71=12,48,IF(generador!B71=13,51,IF(generador!B71=14,54,IF(generador!B71=15,57))))))))))))))),FALSE),""),"")</f>
        <v/>
      </c>
      <c r="F71" s="16" t="str">
        <f t="shared" si="26"/>
        <v/>
      </c>
      <c r="G71" s="20" t="str">
        <f t="shared" si="27"/>
        <v/>
      </c>
      <c r="H71" s="13" t="str">
        <f t="shared" ca="1" si="30"/>
        <v/>
      </c>
      <c r="I71" s="14" t="str">
        <f t="shared" si="31"/>
        <v/>
      </c>
      <c r="J71" s="14" t="str">
        <f>""</f>
        <v/>
      </c>
      <c r="K71" s="14" t="str">
        <f t="shared" si="32"/>
        <v/>
      </c>
      <c r="L71" s="14" t="str">
        <f t="shared" si="33"/>
        <v/>
      </c>
      <c r="M71" s="14" t="str">
        <f t="shared" si="34"/>
        <v/>
      </c>
      <c r="N71" s="14" t="str">
        <f t="shared" si="35"/>
        <v/>
      </c>
      <c r="O71" s="14" t="str">
        <f t="shared" si="36"/>
        <v/>
      </c>
      <c r="P71" s="14" t="str">
        <f t="shared" si="37"/>
        <v/>
      </c>
      <c r="Q71" s="14" t="str">
        <f t="shared" si="38"/>
        <v/>
      </c>
      <c r="R71" s="96" t="str">
        <f t="shared" si="28"/>
        <v/>
      </c>
      <c r="S71" s="14" t="str">
        <f t="shared" si="39"/>
        <v/>
      </c>
      <c r="T71" s="14" t="str">
        <f t="shared" si="29"/>
        <v/>
      </c>
      <c r="U71" s="14" t="str">
        <f t="shared" si="40"/>
        <v/>
      </c>
      <c r="V71" s="14" t="str">
        <f t="shared" si="41"/>
        <v/>
      </c>
      <c r="W71" s="14" t="str">
        <f>IFERROR(CONCATENATE("PAGO N° ",B71," DEL CONTRATO CPS ",V71," ENTRE ",TEXT(VLOOKUP(A71,matriz,IF(generador!B71=1,16,IF(generador!B71=2,19,IF(generador!B71=3,22,IF(generador!B71=4,25,IF(generador!B71=5,28,IF(generador!B71=6,31,IF(generador!B71=7,34,IF(generador!B71=8,37,IF(generador!B71=9,40,IF(generador!B71=10,43,IF(generador!B71=11,46,IF(generador!B71=12,49,IF(generador!B71=13,52,IF(generador!B71=14,55,IF(generador!B71=15,58))))))))))))))),FALSE),"dd/mm/yyyy")," Y ",TEXT(VLOOKUP(A71,matriz,IF(generador!B71=1,17,IF(generador!B71=2,20,IF(generador!B71=3,23,IF(generador!B71=4,26,IF(generador!B71=5,29,IF(generador!B71=6,32,IF(generador!B71=7,35,IF(generador!B71=8,38,IF(generador!B71=9,41,IF(generador!B71=10,44,IF(generador!B71=11,47,IF(generador!B71=12,50,IF(generador!B71=13,53,IF(generador!B71=14,56,IF(generador!B71=15,59))))))))))))))),FALSE),"dd/mm/yyyy")),"")</f>
        <v/>
      </c>
    </row>
    <row r="72" spans="1:23" x14ac:dyDescent="0.3">
      <c r="A72" s="12"/>
      <c r="B72" s="5"/>
      <c r="C72" s="5"/>
      <c r="D72" s="14" t="str">
        <f t="shared" si="25"/>
        <v/>
      </c>
      <c r="E72" s="15" t="str">
        <f>IFERROR(IF(A72&lt;&gt;"",VLOOKUP(A72,matriz,IF(generador!B72=1,15,IF(generador!B72=2,18,IF(generador!B72=3,21,IF(generador!B72=4,24,IF(generador!B72=5,27,IF(generador!B72=6,30,IF(generador!B72=7,33,IF(generador!B72=8,36,IF(generador!B72=9,39,IF(generador!B72=10,42,IF(generador!B72=11,45,IF(generador!B72=12,48,IF(generador!B72=13,51,IF(generador!B72=14,54,IF(generador!B72=15,57))))))))))))))),FALSE),""),"")</f>
        <v/>
      </c>
      <c r="F72" s="16" t="str">
        <f t="shared" si="26"/>
        <v/>
      </c>
      <c r="G72" s="20" t="str">
        <f t="shared" si="27"/>
        <v/>
      </c>
      <c r="H72" s="13" t="str">
        <f t="shared" ca="1" si="30"/>
        <v/>
      </c>
      <c r="I72" s="14" t="str">
        <f t="shared" si="31"/>
        <v/>
      </c>
      <c r="J72" s="14" t="str">
        <f>""</f>
        <v/>
      </c>
      <c r="K72" s="14" t="str">
        <f t="shared" si="32"/>
        <v/>
      </c>
      <c r="L72" s="14" t="str">
        <f t="shared" si="33"/>
        <v/>
      </c>
      <c r="M72" s="14" t="str">
        <f t="shared" si="34"/>
        <v/>
      </c>
      <c r="N72" s="14" t="str">
        <f t="shared" si="35"/>
        <v/>
      </c>
      <c r="O72" s="14" t="str">
        <f t="shared" si="36"/>
        <v/>
      </c>
      <c r="P72" s="14" t="str">
        <f t="shared" si="37"/>
        <v/>
      </c>
      <c r="Q72" s="14" t="str">
        <f t="shared" si="38"/>
        <v/>
      </c>
      <c r="R72" s="96" t="str">
        <f t="shared" si="28"/>
        <v/>
      </c>
      <c r="S72" s="14" t="str">
        <f t="shared" si="39"/>
        <v/>
      </c>
      <c r="T72" s="14" t="str">
        <f t="shared" si="29"/>
        <v/>
      </c>
      <c r="U72" s="14" t="str">
        <f t="shared" si="40"/>
        <v/>
      </c>
      <c r="V72" s="14" t="str">
        <f t="shared" si="41"/>
        <v/>
      </c>
      <c r="W72" s="14" t="str">
        <f>IFERROR(CONCATENATE("PAGO N° ",B72," DEL CONTRATO CPS ",V72," ENTRE ",TEXT(VLOOKUP(A72,matriz,IF(generador!B72=1,16,IF(generador!B72=2,19,IF(generador!B72=3,22,IF(generador!B72=4,25,IF(generador!B72=5,28,IF(generador!B72=6,31,IF(generador!B72=7,34,IF(generador!B72=8,37,IF(generador!B72=9,40,IF(generador!B72=10,43,IF(generador!B72=11,46,IF(generador!B72=12,49,IF(generador!B72=13,52,IF(generador!B72=14,55,IF(generador!B72=15,58))))))))))))))),FALSE),"dd/mm/yyyy")," Y ",TEXT(VLOOKUP(A72,matriz,IF(generador!B72=1,17,IF(generador!B72=2,20,IF(generador!B72=3,23,IF(generador!B72=4,26,IF(generador!B72=5,29,IF(generador!B72=6,32,IF(generador!B72=7,35,IF(generador!B72=8,38,IF(generador!B72=9,41,IF(generador!B72=10,44,IF(generador!B72=11,47,IF(generador!B72=12,50,IF(generador!B72=13,53,IF(generador!B72=14,56,IF(generador!B72=15,59))))))))))))))),FALSE),"dd/mm/yyyy")),"")</f>
        <v/>
      </c>
    </row>
    <row r="73" spans="1:23" x14ac:dyDescent="0.3">
      <c r="A73" s="12"/>
      <c r="B73" s="5"/>
      <c r="C73" s="5"/>
      <c r="D73" s="14" t="str">
        <f t="shared" si="25"/>
        <v/>
      </c>
      <c r="E73" s="15" t="str">
        <f>IFERROR(IF(A73&lt;&gt;"",VLOOKUP(A73,matriz,IF(generador!B73=1,15,IF(generador!B73=2,18,IF(generador!B73=3,21,IF(generador!B73=4,24,IF(generador!B73=5,27,IF(generador!B73=6,30,IF(generador!B73=7,33,IF(generador!B73=8,36,IF(generador!B73=9,39,IF(generador!B73=10,42,IF(generador!B73=11,45,IF(generador!B73=12,48,IF(generador!B73=13,51,IF(generador!B73=14,54,IF(generador!B73=15,57))))))))))))))),FALSE),""),"")</f>
        <v/>
      </c>
      <c r="F73" s="16" t="str">
        <f t="shared" si="26"/>
        <v/>
      </c>
      <c r="G73" s="20" t="str">
        <f t="shared" si="27"/>
        <v/>
      </c>
      <c r="H73" s="13" t="str">
        <f t="shared" ca="1" si="30"/>
        <v/>
      </c>
      <c r="I73" s="14" t="str">
        <f t="shared" si="31"/>
        <v/>
      </c>
      <c r="J73" s="14" t="str">
        <f>""</f>
        <v/>
      </c>
      <c r="K73" s="14" t="str">
        <f t="shared" si="32"/>
        <v/>
      </c>
      <c r="L73" s="14" t="str">
        <f t="shared" si="33"/>
        <v/>
      </c>
      <c r="M73" s="14" t="str">
        <f t="shared" si="34"/>
        <v/>
      </c>
      <c r="N73" s="14" t="str">
        <f t="shared" si="35"/>
        <v/>
      </c>
      <c r="O73" s="14" t="str">
        <f t="shared" si="36"/>
        <v/>
      </c>
      <c r="P73" s="14" t="str">
        <f t="shared" si="37"/>
        <v/>
      </c>
      <c r="Q73" s="14" t="str">
        <f t="shared" si="38"/>
        <v/>
      </c>
      <c r="R73" s="96" t="str">
        <f t="shared" si="28"/>
        <v/>
      </c>
      <c r="S73" s="14" t="str">
        <f t="shared" si="39"/>
        <v/>
      </c>
      <c r="T73" s="14" t="str">
        <f t="shared" si="29"/>
        <v/>
      </c>
      <c r="U73" s="14" t="str">
        <f t="shared" si="40"/>
        <v/>
      </c>
      <c r="V73" s="14" t="str">
        <f t="shared" si="41"/>
        <v/>
      </c>
      <c r="W73" s="14" t="str">
        <f>IFERROR(CONCATENATE("PAGO N° ",B73," DEL CONTRATO CPS ",V73," ENTRE ",TEXT(VLOOKUP(A73,matriz,IF(generador!B73=1,16,IF(generador!B73=2,19,IF(generador!B73=3,22,IF(generador!B73=4,25,IF(generador!B73=5,28,IF(generador!B73=6,31,IF(generador!B73=7,34,IF(generador!B73=8,37,IF(generador!B73=9,40,IF(generador!B73=10,43,IF(generador!B73=11,46,IF(generador!B73=12,49,IF(generador!B73=13,52,IF(generador!B73=14,55,IF(generador!B73=15,58))))))))))))))),FALSE),"dd/mm/yyyy")," Y ",TEXT(VLOOKUP(A73,matriz,IF(generador!B73=1,17,IF(generador!B73=2,20,IF(generador!B73=3,23,IF(generador!B73=4,26,IF(generador!B73=5,29,IF(generador!B73=6,32,IF(generador!B73=7,35,IF(generador!B73=8,38,IF(generador!B73=9,41,IF(generador!B73=10,44,IF(generador!B73=11,47,IF(generador!B73=12,50,IF(generador!B73=13,53,IF(generador!B73=14,56,IF(generador!B73=15,59))))))))))))))),FALSE),"dd/mm/yyyy")),"")</f>
        <v/>
      </c>
    </row>
    <row r="74" spans="1:23" x14ac:dyDescent="0.3">
      <c r="A74" s="12"/>
      <c r="B74" s="5"/>
      <c r="C74" s="5"/>
      <c r="D74" s="14" t="str">
        <f t="shared" si="25"/>
        <v/>
      </c>
      <c r="E74" s="15" t="str">
        <f>IFERROR(IF(A74&lt;&gt;"",VLOOKUP(A74,matriz,IF(generador!B74=1,15,IF(generador!B74=2,18,IF(generador!B74=3,21,IF(generador!B74=4,24,IF(generador!B74=5,27,IF(generador!B74=6,30,IF(generador!B74=7,33,IF(generador!B74=8,36,IF(generador!B74=9,39,IF(generador!B74=10,42,IF(generador!B74=11,45,IF(generador!B74=12,48,IF(generador!B74=13,51,IF(generador!B74=14,54,IF(generador!B74=15,57))))))))))))))),FALSE),""),"")</f>
        <v/>
      </c>
      <c r="F74" s="16" t="str">
        <f t="shared" si="26"/>
        <v/>
      </c>
      <c r="G74" s="20" t="str">
        <f t="shared" si="27"/>
        <v/>
      </c>
      <c r="H74" s="13" t="str">
        <f t="shared" ca="1" si="30"/>
        <v/>
      </c>
      <c r="I74" s="14" t="str">
        <f t="shared" si="31"/>
        <v/>
      </c>
      <c r="J74" s="14" t="str">
        <f>""</f>
        <v/>
      </c>
      <c r="K74" s="14" t="str">
        <f t="shared" si="32"/>
        <v/>
      </c>
      <c r="L74" s="14" t="str">
        <f t="shared" si="33"/>
        <v/>
      </c>
      <c r="M74" s="14" t="str">
        <f t="shared" si="34"/>
        <v/>
      </c>
      <c r="N74" s="14" t="str">
        <f t="shared" si="35"/>
        <v/>
      </c>
      <c r="O74" s="14" t="str">
        <f t="shared" si="36"/>
        <v/>
      </c>
      <c r="P74" s="14" t="str">
        <f t="shared" si="37"/>
        <v/>
      </c>
      <c r="Q74" s="14" t="str">
        <f t="shared" si="38"/>
        <v/>
      </c>
      <c r="R74" s="96" t="str">
        <f t="shared" si="28"/>
        <v/>
      </c>
      <c r="S74" s="14" t="str">
        <f t="shared" si="39"/>
        <v/>
      </c>
      <c r="T74" s="14" t="str">
        <f t="shared" si="29"/>
        <v/>
      </c>
      <c r="U74" s="14" t="str">
        <f t="shared" si="40"/>
        <v/>
      </c>
      <c r="V74" s="14" t="str">
        <f t="shared" si="41"/>
        <v/>
      </c>
      <c r="W74" s="14" t="str">
        <f>IFERROR(CONCATENATE("PAGO N° ",B74," DEL CONTRATO CPS ",V74," ENTRE ",TEXT(VLOOKUP(A74,matriz,IF(generador!B74=1,16,IF(generador!B74=2,19,IF(generador!B74=3,22,IF(generador!B74=4,25,IF(generador!B74=5,28,IF(generador!B74=6,31,IF(generador!B74=7,34,IF(generador!B74=8,37,IF(generador!B74=9,40,IF(generador!B74=10,43,IF(generador!B74=11,46,IF(generador!B74=12,49,IF(generador!B74=13,52,IF(generador!B74=14,55,IF(generador!B74=15,58))))))))))))))),FALSE),"dd/mm/yyyy")," Y ",TEXT(VLOOKUP(A74,matriz,IF(generador!B74=1,17,IF(generador!B74=2,20,IF(generador!B74=3,23,IF(generador!B74=4,26,IF(generador!B74=5,29,IF(generador!B74=6,32,IF(generador!B74=7,35,IF(generador!B74=8,38,IF(generador!B74=9,41,IF(generador!B74=10,44,IF(generador!B74=11,47,IF(generador!B74=12,50,IF(generador!B74=13,53,IF(generador!B74=14,56,IF(generador!B74=15,59))))))))))))))),FALSE),"dd/mm/yyyy")),"")</f>
        <v/>
      </c>
    </row>
    <row r="75" spans="1:23" x14ac:dyDescent="0.3">
      <c r="A75" s="12"/>
      <c r="B75" s="5"/>
      <c r="C75" s="5"/>
      <c r="D75" s="14" t="str">
        <f t="shared" si="25"/>
        <v/>
      </c>
      <c r="E75" s="15" t="str">
        <f>IFERROR(IF(A75&lt;&gt;"",VLOOKUP(A75,matriz,IF(generador!B75=1,15,IF(generador!B75=2,18,IF(generador!B75=3,21,IF(generador!B75=4,24,IF(generador!B75=5,27,IF(generador!B75=6,30,IF(generador!B75=7,33,IF(generador!B75=8,36,IF(generador!B75=9,39,IF(generador!B75=10,42,IF(generador!B75=11,45,IF(generador!B75=12,48,IF(generador!B75=13,51,IF(generador!B75=14,54,IF(generador!B75=15,57))))))))))))))),FALSE),""),"")</f>
        <v/>
      </c>
      <c r="F75" s="16" t="str">
        <f t="shared" si="26"/>
        <v/>
      </c>
      <c r="G75" s="20" t="str">
        <f t="shared" si="27"/>
        <v/>
      </c>
      <c r="H75" s="13" t="str">
        <f t="shared" ca="1" si="30"/>
        <v/>
      </c>
      <c r="I75" s="14" t="str">
        <f t="shared" si="31"/>
        <v/>
      </c>
      <c r="J75" s="14" t="str">
        <f>""</f>
        <v/>
      </c>
      <c r="K75" s="14" t="str">
        <f t="shared" si="32"/>
        <v/>
      </c>
      <c r="L75" s="14" t="str">
        <f t="shared" si="33"/>
        <v/>
      </c>
      <c r="M75" s="14" t="str">
        <f t="shared" si="34"/>
        <v/>
      </c>
      <c r="N75" s="14" t="str">
        <f t="shared" si="35"/>
        <v/>
      </c>
      <c r="O75" s="14" t="str">
        <f t="shared" si="36"/>
        <v/>
      </c>
      <c r="P75" s="14" t="str">
        <f t="shared" si="37"/>
        <v/>
      </c>
      <c r="Q75" s="14" t="str">
        <f t="shared" si="38"/>
        <v/>
      </c>
      <c r="R75" s="96" t="str">
        <f t="shared" si="28"/>
        <v/>
      </c>
      <c r="S75" s="14" t="str">
        <f t="shared" si="39"/>
        <v/>
      </c>
      <c r="T75" s="14" t="str">
        <f t="shared" si="29"/>
        <v/>
      </c>
      <c r="U75" s="14" t="str">
        <f t="shared" si="40"/>
        <v/>
      </c>
      <c r="V75" s="14" t="str">
        <f t="shared" si="41"/>
        <v/>
      </c>
      <c r="W75" s="14" t="str">
        <f>IFERROR(CONCATENATE("PAGO N° ",B75," DEL CONTRATO CPS ",V75," ENTRE ",TEXT(VLOOKUP(A75,matriz,IF(generador!B75=1,16,IF(generador!B75=2,19,IF(generador!B75=3,22,IF(generador!B75=4,25,IF(generador!B75=5,28,IF(generador!B75=6,31,IF(generador!B75=7,34,IF(generador!B75=8,37,IF(generador!B75=9,40,IF(generador!B75=10,43,IF(generador!B75=11,46,IF(generador!B75=12,49,IF(generador!B75=13,52,IF(generador!B75=14,55,IF(generador!B75=15,58))))))))))))))),FALSE),"dd/mm/yyyy")," Y ",TEXT(VLOOKUP(A75,matriz,IF(generador!B75=1,17,IF(generador!B75=2,20,IF(generador!B75=3,23,IF(generador!B75=4,26,IF(generador!B75=5,29,IF(generador!B75=6,32,IF(generador!B75=7,35,IF(generador!B75=8,38,IF(generador!B75=9,41,IF(generador!B75=10,44,IF(generador!B75=11,47,IF(generador!B75=12,50,IF(generador!B75=13,53,IF(generador!B75=14,56,IF(generador!B75=15,59))))))))))))))),FALSE),"dd/mm/yyyy")),"")</f>
        <v/>
      </c>
    </row>
    <row r="76" spans="1:23" x14ac:dyDescent="0.3">
      <c r="A76" s="12"/>
      <c r="B76" s="5"/>
      <c r="C76" s="5"/>
      <c r="D76" s="14" t="str">
        <f t="shared" si="25"/>
        <v/>
      </c>
      <c r="E76" s="15" t="str">
        <f>IFERROR(IF(A76&lt;&gt;"",VLOOKUP(A76,matriz,IF(generador!B76=1,15,IF(generador!B76=2,18,IF(generador!B76=3,21,IF(generador!B76=4,24,IF(generador!B76=5,27,IF(generador!B76=6,30,IF(generador!B76=7,33,IF(generador!B76=8,36,IF(generador!B76=9,39,IF(generador!B76=10,42,IF(generador!B76=11,45,IF(generador!B76=12,48,IF(generador!B76=13,51,IF(generador!B76=14,54,IF(generador!B76=15,57))))))))))))))),FALSE),""),"")</f>
        <v/>
      </c>
      <c r="F76" s="16" t="str">
        <f t="shared" si="26"/>
        <v/>
      </c>
      <c r="G76" s="20" t="str">
        <f t="shared" si="27"/>
        <v/>
      </c>
      <c r="H76" s="13" t="str">
        <f t="shared" ca="1" si="30"/>
        <v/>
      </c>
      <c r="I76" s="14" t="str">
        <f t="shared" si="31"/>
        <v/>
      </c>
      <c r="J76" s="14" t="str">
        <f>""</f>
        <v/>
      </c>
      <c r="K76" s="14" t="str">
        <f t="shared" si="32"/>
        <v/>
      </c>
      <c r="L76" s="14" t="str">
        <f t="shared" si="33"/>
        <v/>
      </c>
      <c r="M76" s="14" t="str">
        <f t="shared" si="34"/>
        <v/>
      </c>
      <c r="N76" s="14" t="str">
        <f t="shared" si="35"/>
        <v/>
      </c>
      <c r="O76" s="14" t="str">
        <f t="shared" si="36"/>
        <v/>
      </c>
      <c r="P76" s="14" t="str">
        <f t="shared" si="37"/>
        <v/>
      </c>
      <c r="Q76" s="14" t="str">
        <f t="shared" si="38"/>
        <v/>
      </c>
      <c r="R76" s="96" t="str">
        <f t="shared" si="28"/>
        <v/>
      </c>
      <c r="S76" s="14" t="str">
        <f t="shared" si="39"/>
        <v/>
      </c>
      <c r="T76" s="14" t="str">
        <f t="shared" si="29"/>
        <v/>
      </c>
      <c r="U76" s="14" t="str">
        <f t="shared" si="40"/>
        <v/>
      </c>
      <c r="V76" s="14" t="str">
        <f t="shared" si="41"/>
        <v/>
      </c>
      <c r="W76" s="14" t="str">
        <f>IFERROR(CONCATENATE("PAGO N° ",B76," DEL CONTRATO CPS ",V76," ENTRE ",TEXT(VLOOKUP(A76,matriz,IF(generador!B76=1,16,IF(generador!B76=2,19,IF(generador!B76=3,22,IF(generador!B76=4,25,IF(generador!B76=5,28,IF(generador!B76=6,31,IF(generador!B76=7,34,IF(generador!B76=8,37,IF(generador!B76=9,40,IF(generador!B76=10,43,IF(generador!B76=11,46,IF(generador!B76=12,49,IF(generador!B76=13,52,IF(generador!B76=14,55,IF(generador!B76=15,58))))))))))))))),FALSE),"dd/mm/yyyy")," Y ",TEXT(VLOOKUP(A76,matriz,IF(generador!B76=1,17,IF(generador!B76=2,20,IF(generador!B76=3,23,IF(generador!B76=4,26,IF(generador!B76=5,29,IF(generador!B76=6,32,IF(generador!B76=7,35,IF(generador!B76=8,38,IF(generador!B76=9,41,IF(generador!B76=10,44,IF(generador!B76=11,47,IF(generador!B76=12,50,IF(generador!B76=13,53,IF(generador!B76=14,56,IF(generador!B76=15,59))))))))))))))),FALSE),"dd/mm/yyyy")),"")</f>
        <v/>
      </c>
    </row>
    <row r="77" spans="1:23" x14ac:dyDescent="0.3">
      <c r="A77" s="12"/>
      <c r="B77" s="5"/>
      <c r="C77" s="5"/>
      <c r="D77" s="14" t="str">
        <f t="shared" si="25"/>
        <v/>
      </c>
      <c r="E77" s="15" t="str">
        <f>IFERROR(IF(A77&lt;&gt;"",VLOOKUP(A77,matriz,IF(generador!B77=1,15,IF(generador!B77=2,18,IF(generador!B77=3,21,IF(generador!B77=4,24,IF(generador!B77=5,27,IF(generador!B77=6,30,IF(generador!B77=7,33,IF(generador!B77=8,36,IF(generador!B77=9,39,IF(generador!B77=10,42,IF(generador!B77=11,45,IF(generador!B77=12,48,IF(generador!B77=13,51,IF(generador!B77=14,54,IF(generador!B77=15,57))))))))))))))),FALSE),""),"")</f>
        <v/>
      </c>
      <c r="F77" s="16" t="str">
        <f t="shared" si="26"/>
        <v/>
      </c>
      <c r="G77" s="20" t="str">
        <f t="shared" si="27"/>
        <v/>
      </c>
      <c r="H77" s="13" t="str">
        <f t="shared" ca="1" si="30"/>
        <v/>
      </c>
      <c r="I77" s="14" t="str">
        <f t="shared" si="31"/>
        <v/>
      </c>
      <c r="J77" s="14" t="str">
        <f>""</f>
        <v/>
      </c>
      <c r="K77" s="14" t="str">
        <f t="shared" si="32"/>
        <v/>
      </c>
      <c r="L77" s="14" t="str">
        <f t="shared" si="33"/>
        <v/>
      </c>
      <c r="M77" s="14" t="str">
        <f t="shared" si="34"/>
        <v/>
      </c>
      <c r="N77" s="14" t="str">
        <f t="shared" si="35"/>
        <v/>
      </c>
      <c r="O77" s="14" t="str">
        <f t="shared" si="36"/>
        <v/>
      </c>
      <c r="P77" s="14" t="str">
        <f t="shared" si="37"/>
        <v/>
      </c>
      <c r="Q77" s="14" t="str">
        <f t="shared" si="38"/>
        <v/>
      </c>
      <c r="R77" s="96" t="str">
        <f t="shared" si="28"/>
        <v/>
      </c>
      <c r="S77" s="14" t="str">
        <f t="shared" si="39"/>
        <v/>
      </c>
      <c r="T77" s="14" t="str">
        <f t="shared" si="29"/>
        <v/>
      </c>
      <c r="U77" s="14" t="str">
        <f t="shared" si="40"/>
        <v/>
      </c>
      <c r="V77" s="14" t="str">
        <f t="shared" si="41"/>
        <v/>
      </c>
      <c r="W77" s="14" t="str">
        <f>IFERROR(CONCATENATE("PAGO N° ",B77," DEL CONTRATO CPS ",V77," ENTRE ",TEXT(VLOOKUP(A77,matriz,IF(generador!B77=1,16,IF(generador!B77=2,19,IF(generador!B77=3,22,IF(generador!B77=4,25,IF(generador!B77=5,28,IF(generador!B77=6,31,IF(generador!B77=7,34,IF(generador!B77=8,37,IF(generador!B77=9,40,IF(generador!B77=10,43,IF(generador!B77=11,46,IF(generador!B77=12,49,IF(generador!B77=13,52,IF(generador!B77=14,55,IF(generador!B77=15,58))))))))))))))),FALSE),"dd/mm/yyyy")," Y ",TEXT(VLOOKUP(A77,matriz,IF(generador!B77=1,17,IF(generador!B77=2,20,IF(generador!B77=3,23,IF(generador!B77=4,26,IF(generador!B77=5,29,IF(generador!B77=6,32,IF(generador!B77=7,35,IF(generador!B77=8,38,IF(generador!B77=9,41,IF(generador!B77=10,44,IF(generador!B77=11,47,IF(generador!B77=12,50,IF(generador!B77=13,53,IF(generador!B77=14,56,IF(generador!B77=15,59))))))))))))))),FALSE),"dd/mm/yyyy")),"")</f>
        <v/>
      </c>
    </row>
    <row r="78" spans="1:23" x14ac:dyDescent="0.3">
      <c r="A78" s="12"/>
      <c r="B78" s="5"/>
      <c r="C78" s="5"/>
      <c r="D78" s="14" t="str">
        <f t="shared" si="25"/>
        <v/>
      </c>
      <c r="E78" s="15" t="str">
        <f>IFERROR(IF(A78&lt;&gt;"",VLOOKUP(A78,matriz,IF(generador!B78=1,15,IF(generador!B78=2,18,IF(generador!B78=3,21,IF(generador!B78=4,24,IF(generador!B78=5,27,IF(generador!B78=6,30,IF(generador!B78=7,33,IF(generador!B78=8,36,IF(generador!B78=9,39,IF(generador!B78=10,42,IF(generador!B78=11,45,IF(generador!B78=12,48,IF(generador!B78=13,51,IF(generador!B78=14,54,IF(generador!B78=15,57))))))))))))))),FALSE),""),"")</f>
        <v/>
      </c>
      <c r="F78" s="16" t="str">
        <f t="shared" si="26"/>
        <v/>
      </c>
      <c r="G78" s="20" t="str">
        <f t="shared" si="27"/>
        <v/>
      </c>
      <c r="H78" s="13" t="str">
        <f t="shared" ca="1" si="30"/>
        <v/>
      </c>
      <c r="I78" s="14" t="str">
        <f t="shared" si="31"/>
        <v/>
      </c>
      <c r="J78" s="14" t="str">
        <f>""</f>
        <v/>
      </c>
      <c r="K78" s="14" t="str">
        <f t="shared" si="32"/>
        <v/>
      </c>
      <c r="L78" s="14" t="str">
        <f t="shared" si="33"/>
        <v/>
      </c>
      <c r="M78" s="14" t="str">
        <f t="shared" si="34"/>
        <v/>
      </c>
      <c r="N78" s="14" t="str">
        <f t="shared" si="35"/>
        <v/>
      </c>
      <c r="O78" s="14" t="str">
        <f t="shared" si="36"/>
        <v/>
      </c>
      <c r="P78" s="14" t="str">
        <f t="shared" si="37"/>
        <v/>
      </c>
      <c r="Q78" s="14" t="str">
        <f t="shared" si="38"/>
        <v/>
      </c>
      <c r="R78" s="96" t="str">
        <f t="shared" si="28"/>
        <v/>
      </c>
      <c r="S78" s="14" t="str">
        <f t="shared" si="39"/>
        <v/>
      </c>
      <c r="T78" s="14" t="str">
        <f t="shared" si="29"/>
        <v/>
      </c>
      <c r="U78" s="14" t="str">
        <f t="shared" si="40"/>
        <v/>
      </c>
      <c r="V78" s="14" t="str">
        <f t="shared" si="41"/>
        <v/>
      </c>
      <c r="W78" s="14" t="str">
        <f>IFERROR(CONCATENATE("PAGO N° ",B78," DEL CONTRATO CPS ",V78," ENTRE ",TEXT(VLOOKUP(A78,matriz,IF(generador!B78=1,16,IF(generador!B78=2,19,IF(generador!B78=3,22,IF(generador!B78=4,25,IF(generador!B78=5,28,IF(generador!B78=6,31,IF(generador!B78=7,34,IF(generador!B78=8,37,IF(generador!B78=9,40,IF(generador!B78=10,43,IF(generador!B78=11,46,IF(generador!B78=12,49,IF(generador!B78=13,52,IF(generador!B78=14,55,IF(generador!B78=15,58))))))))))))))),FALSE),"dd/mm/yyyy")," Y ",TEXT(VLOOKUP(A78,matriz,IF(generador!B78=1,17,IF(generador!B78=2,20,IF(generador!B78=3,23,IF(generador!B78=4,26,IF(generador!B78=5,29,IF(generador!B78=6,32,IF(generador!B78=7,35,IF(generador!B78=8,38,IF(generador!B78=9,41,IF(generador!B78=10,44,IF(generador!B78=11,47,IF(generador!B78=12,50,IF(generador!B78=13,53,IF(generador!B78=14,56,IF(generador!B78=15,59))))))))))))))),FALSE),"dd/mm/yyyy")),"")</f>
        <v/>
      </c>
    </row>
    <row r="79" spans="1:23" x14ac:dyDescent="0.3">
      <c r="A79" s="12"/>
      <c r="B79" s="5"/>
      <c r="C79" s="5"/>
      <c r="D79" s="14" t="str">
        <f t="shared" si="25"/>
        <v/>
      </c>
      <c r="E79" s="15" t="str">
        <f>IFERROR(IF(A79&lt;&gt;"",VLOOKUP(A79,matriz,IF(generador!B79=1,15,IF(generador!B79=2,18,IF(generador!B79=3,21,IF(generador!B79=4,24,IF(generador!B79=5,27,IF(generador!B79=6,30,IF(generador!B79=7,33,IF(generador!B79=8,36,IF(generador!B79=9,39,IF(generador!B79=10,42,IF(generador!B79=11,45,IF(generador!B79=12,48,IF(generador!B79=13,51,IF(generador!B79=14,54,IF(generador!B79=15,57))))))))))))))),FALSE),""),"")</f>
        <v/>
      </c>
      <c r="F79" s="16" t="str">
        <f t="shared" si="26"/>
        <v/>
      </c>
      <c r="G79" s="20" t="str">
        <f t="shared" si="27"/>
        <v/>
      </c>
      <c r="H79" s="13" t="str">
        <f t="shared" ca="1" si="30"/>
        <v/>
      </c>
      <c r="I79" s="14" t="str">
        <f t="shared" si="31"/>
        <v/>
      </c>
      <c r="J79" s="14" t="str">
        <f>""</f>
        <v/>
      </c>
      <c r="K79" s="14" t="str">
        <f t="shared" si="32"/>
        <v/>
      </c>
      <c r="L79" s="14" t="str">
        <f t="shared" si="33"/>
        <v/>
      </c>
      <c r="M79" s="14" t="str">
        <f t="shared" si="34"/>
        <v/>
      </c>
      <c r="N79" s="14" t="str">
        <f t="shared" si="35"/>
        <v/>
      </c>
      <c r="O79" s="14" t="str">
        <f t="shared" si="36"/>
        <v/>
      </c>
      <c r="P79" s="14" t="str">
        <f t="shared" si="37"/>
        <v/>
      </c>
      <c r="Q79" s="14" t="str">
        <f t="shared" si="38"/>
        <v/>
      </c>
      <c r="R79" s="96" t="str">
        <f t="shared" si="28"/>
        <v/>
      </c>
      <c r="S79" s="14" t="str">
        <f t="shared" si="39"/>
        <v/>
      </c>
      <c r="T79" s="14" t="str">
        <f t="shared" si="29"/>
        <v/>
      </c>
      <c r="U79" s="14" t="str">
        <f t="shared" si="40"/>
        <v/>
      </c>
      <c r="V79" s="14" t="str">
        <f t="shared" si="41"/>
        <v/>
      </c>
      <c r="W79" s="14" t="str">
        <f>IFERROR(CONCATENATE("PAGO N° ",B79," DEL CONTRATO CPS ",V79," ENTRE ",TEXT(VLOOKUP(A79,matriz,IF(generador!B79=1,16,IF(generador!B79=2,19,IF(generador!B79=3,22,IF(generador!B79=4,25,IF(generador!B79=5,28,IF(generador!B79=6,31,IF(generador!B79=7,34,IF(generador!B79=8,37,IF(generador!B79=9,40,IF(generador!B79=10,43,IF(generador!B79=11,46,IF(generador!B79=12,49,IF(generador!B79=13,52,IF(generador!B79=14,55,IF(generador!B79=15,58))))))))))))))),FALSE),"dd/mm/yyyy")," Y ",TEXT(VLOOKUP(A79,matriz,IF(generador!B79=1,17,IF(generador!B79=2,20,IF(generador!B79=3,23,IF(generador!B79=4,26,IF(generador!B79=5,29,IF(generador!B79=6,32,IF(generador!B79=7,35,IF(generador!B79=8,38,IF(generador!B79=9,41,IF(generador!B79=10,44,IF(generador!B79=11,47,IF(generador!B79=12,50,IF(generador!B79=13,53,IF(generador!B79=14,56,IF(generador!B79=15,59))))))))))))))),FALSE),"dd/mm/yyyy")),"")</f>
        <v/>
      </c>
    </row>
    <row r="80" spans="1:23" x14ac:dyDescent="0.3">
      <c r="A80" s="12"/>
      <c r="B80" s="5"/>
      <c r="C80" s="5"/>
      <c r="D80" s="14" t="str">
        <f t="shared" si="25"/>
        <v/>
      </c>
      <c r="E80" s="15" t="str">
        <f>IFERROR(IF(A80&lt;&gt;"",VLOOKUP(A80,matriz,IF(generador!B80=1,15,IF(generador!B80=2,18,IF(generador!B80=3,21,IF(generador!B80=4,24,IF(generador!B80=5,27,IF(generador!B80=6,30,IF(generador!B80=7,33,IF(generador!B80=8,36,IF(generador!B80=9,39,IF(generador!B80=10,42,IF(generador!B80=11,45,IF(generador!B80=12,48,IF(generador!B80=13,51,IF(generador!B80=14,54,IF(generador!B80=15,57))))))))))))))),FALSE),""),"")</f>
        <v/>
      </c>
      <c r="F80" s="16" t="str">
        <f t="shared" si="26"/>
        <v/>
      </c>
      <c r="G80" s="20" t="str">
        <f t="shared" si="27"/>
        <v/>
      </c>
      <c r="H80" s="13" t="str">
        <f t="shared" ca="1" si="30"/>
        <v/>
      </c>
      <c r="I80" s="14" t="str">
        <f t="shared" si="31"/>
        <v/>
      </c>
      <c r="J80" s="14" t="str">
        <f>""</f>
        <v/>
      </c>
      <c r="K80" s="14" t="str">
        <f t="shared" si="32"/>
        <v/>
      </c>
      <c r="L80" s="14" t="str">
        <f t="shared" si="33"/>
        <v/>
      </c>
      <c r="M80" s="14" t="str">
        <f t="shared" si="34"/>
        <v/>
      </c>
      <c r="N80" s="14" t="str">
        <f t="shared" si="35"/>
        <v/>
      </c>
      <c r="O80" s="14" t="str">
        <f t="shared" si="36"/>
        <v/>
      </c>
      <c r="P80" s="14" t="str">
        <f t="shared" si="37"/>
        <v/>
      </c>
      <c r="Q80" s="14" t="str">
        <f t="shared" si="38"/>
        <v/>
      </c>
      <c r="R80" s="96" t="str">
        <f t="shared" si="28"/>
        <v/>
      </c>
      <c r="S80" s="14" t="str">
        <f t="shared" si="39"/>
        <v/>
      </c>
      <c r="T80" s="14" t="str">
        <f t="shared" si="29"/>
        <v/>
      </c>
      <c r="U80" s="14" t="str">
        <f t="shared" si="40"/>
        <v/>
      </c>
      <c r="V80" s="14" t="str">
        <f t="shared" si="41"/>
        <v/>
      </c>
      <c r="W80" s="14" t="str">
        <f>IFERROR(CONCATENATE("PAGO N° ",B80," DEL CONTRATO CPS ",V80," ENTRE ",TEXT(VLOOKUP(A80,matriz,IF(generador!B80=1,16,IF(generador!B80=2,19,IF(generador!B80=3,22,IF(generador!B80=4,25,IF(generador!B80=5,28,IF(generador!B80=6,31,IF(generador!B80=7,34,IF(generador!B80=8,37,IF(generador!B80=9,40,IF(generador!B80=10,43,IF(generador!B80=11,46,IF(generador!B80=12,49,IF(generador!B80=13,52,IF(generador!B80=14,55,IF(generador!B80=15,58))))))))))))))),FALSE),"dd/mm/yyyy")," Y ",TEXT(VLOOKUP(A80,matriz,IF(generador!B80=1,17,IF(generador!B80=2,20,IF(generador!B80=3,23,IF(generador!B80=4,26,IF(generador!B80=5,29,IF(generador!B80=6,32,IF(generador!B80=7,35,IF(generador!B80=8,38,IF(generador!B80=9,41,IF(generador!B80=10,44,IF(generador!B80=11,47,IF(generador!B80=12,50,IF(generador!B80=13,53,IF(generador!B80=14,56,IF(generador!B80=15,59))))))))))))))),FALSE),"dd/mm/yyyy")),"")</f>
        <v/>
      </c>
    </row>
    <row r="81" spans="1:23" x14ac:dyDescent="0.3">
      <c r="A81" s="12"/>
      <c r="B81" s="5"/>
      <c r="C81" s="5"/>
      <c r="D81" s="14" t="str">
        <f t="shared" si="25"/>
        <v/>
      </c>
      <c r="E81" s="15" t="str">
        <f>IFERROR(IF(A81&lt;&gt;"",VLOOKUP(A81,matriz,IF(generador!B81=1,15,IF(generador!B81=2,18,IF(generador!B81=3,21,IF(generador!B81=4,24,IF(generador!B81=5,27,IF(generador!B81=6,30,IF(generador!B81=7,33,IF(generador!B81=8,36,IF(generador!B81=9,39,IF(generador!B81=10,42,IF(generador!B81=11,45,IF(generador!B81=12,48,IF(generador!B81=13,51,IF(generador!B81=14,54,IF(generador!B81=15,57))))))))))))))),FALSE),""),"")</f>
        <v/>
      </c>
      <c r="F81" s="16" t="str">
        <f t="shared" si="26"/>
        <v/>
      </c>
      <c r="G81" s="20" t="str">
        <f t="shared" si="27"/>
        <v/>
      </c>
      <c r="H81" s="13" t="str">
        <f t="shared" ca="1" si="30"/>
        <v/>
      </c>
      <c r="I81" s="14" t="str">
        <f t="shared" si="31"/>
        <v/>
      </c>
      <c r="J81" s="14" t="str">
        <f>""</f>
        <v/>
      </c>
      <c r="K81" s="14" t="str">
        <f t="shared" si="32"/>
        <v/>
      </c>
      <c r="L81" s="14" t="str">
        <f t="shared" si="33"/>
        <v/>
      </c>
      <c r="M81" s="14" t="str">
        <f t="shared" si="34"/>
        <v/>
      </c>
      <c r="N81" s="14" t="str">
        <f t="shared" si="35"/>
        <v/>
      </c>
      <c r="O81" s="14" t="str">
        <f t="shared" si="36"/>
        <v/>
      </c>
      <c r="P81" s="14" t="str">
        <f t="shared" si="37"/>
        <v/>
      </c>
      <c r="Q81" s="14" t="str">
        <f t="shared" si="38"/>
        <v/>
      </c>
      <c r="R81" s="96" t="str">
        <f t="shared" si="28"/>
        <v/>
      </c>
      <c r="S81" s="14" t="str">
        <f t="shared" si="39"/>
        <v/>
      </c>
      <c r="T81" s="14" t="str">
        <f t="shared" si="29"/>
        <v/>
      </c>
      <c r="U81" s="14" t="str">
        <f t="shared" si="40"/>
        <v/>
      </c>
      <c r="V81" s="14" t="str">
        <f t="shared" si="41"/>
        <v/>
      </c>
      <c r="W81" s="14" t="str">
        <f>IFERROR(CONCATENATE("PAGO N° ",B81," DEL CONTRATO CPS ",V81," ENTRE ",TEXT(VLOOKUP(A81,matriz,IF(generador!B81=1,16,IF(generador!B81=2,19,IF(generador!B81=3,22,IF(generador!B81=4,25,IF(generador!B81=5,28,IF(generador!B81=6,31,IF(generador!B81=7,34,IF(generador!B81=8,37,IF(generador!B81=9,40,IF(generador!B81=10,43,IF(generador!B81=11,46,IF(generador!B81=12,49,IF(generador!B81=13,52,IF(generador!B81=14,55,IF(generador!B81=15,58))))))))))))))),FALSE),"dd/mm/yyyy")," Y ",TEXT(VLOOKUP(A81,matriz,IF(generador!B81=1,17,IF(generador!B81=2,20,IF(generador!B81=3,23,IF(generador!B81=4,26,IF(generador!B81=5,29,IF(generador!B81=6,32,IF(generador!B81=7,35,IF(generador!B81=8,38,IF(generador!B81=9,41,IF(generador!B81=10,44,IF(generador!B81=11,47,IF(generador!B81=12,50,IF(generador!B81=13,53,IF(generador!B81=14,56,IF(generador!B81=15,59))))))))))))))),FALSE),"dd/mm/yyyy")),"")</f>
        <v/>
      </c>
    </row>
    <row r="82" spans="1:23" x14ac:dyDescent="0.3">
      <c r="A82" s="12"/>
      <c r="B82" s="5"/>
      <c r="C82" s="5"/>
      <c r="D82" s="14" t="str">
        <f t="shared" si="25"/>
        <v/>
      </c>
      <c r="E82" s="15" t="str">
        <f>IFERROR(IF(A82&lt;&gt;"",VLOOKUP(A82,matriz,IF(generador!B82=1,15,IF(generador!B82=2,18,IF(generador!B82=3,21,IF(generador!B82=4,24,IF(generador!B82=5,27,IF(generador!B82=6,30,IF(generador!B82=7,33,IF(generador!B82=8,36,IF(generador!B82=9,39,IF(generador!B82=10,42,IF(generador!B82=11,45,IF(generador!B82=12,48,IF(generador!B82=13,51,IF(generador!B82=14,54,IF(generador!B82=15,57))))))))))))))),FALSE),""),"")</f>
        <v/>
      </c>
      <c r="F82" s="16" t="str">
        <f t="shared" si="26"/>
        <v/>
      </c>
      <c r="G82" s="20" t="str">
        <f t="shared" si="27"/>
        <v/>
      </c>
      <c r="H82" s="13" t="str">
        <f t="shared" ca="1" si="30"/>
        <v/>
      </c>
      <c r="I82" s="14" t="str">
        <f t="shared" si="31"/>
        <v/>
      </c>
      <c r="J82" s="14" t="str">
        <f>""</f>
        <v/>
      </c>
      <c r="K82" s="14" t="str">
        <f t="shared" si="32"/>
        <v/>
      </c>
      <c r="L82" s="14" t="str">
        <f t="shared" si="33"/>
        <v/>
      </c>
      <c r="M82" s="14" t="str">
        <f t="shared" si="34"/>
        <v/>
      </c>
      <c r="N82" s="14" t="str">
        <f t="shared" si="35"/>
        <v/>
      </c>
      <c r="O82" s="14" t="str">
        <f t="shared" si="36"/>
        <v/>
      </c>
      <c r="P82" s="14" t="str">
        <f t="shared" si="37"/>
        <v/>
      </c>
      <c r="Q82" s="14" t="str">
        <f t="shared" si="38"/>
        <v/>
      </c>
      <c r="R82" s="96" t="str">
        <f t="shared" si="28"/>
        <v/>
      </c>
      <c r="S82" s="14" t="str">
        <f t="shared" si="39"/>
        <v/>
      </c>
      <c r="T82" s="14" t="str">
        <f t="shared" si="29"/>
        <v/>
      </c>
      <c r="U82" s="14" t="str">
        <f t="shared" si="40"/>
        <v/>
      </c>
      <c r="V82" s="14" t="str">
        <f t="shared" si="41"/>
        <v/>
      </c>
      <c r="W82" s="14" t="str">
        <f>IFERROR(CONCATENATE("PAGO N° ",B82," DEL CONTRATO CPS ",V82," ENTRE ",TEXT(VLOOKUP(A82,matriz,IF(generador!B82=1,16,IF(generador!B82=2,19,IF(generador!B82=3,22,IF(generador!B82=4,25,IF(generador!B82=5,28,IF(generador!B82=6,31,IF(generador!B82=7,34,IF(generador!B82=8,37,IF(generador!B82=9,40,IF(generador!B82=10,43,IF(generador!B82=11,46,IF(generador!B82=12,49,IF(generador!B82=13,52,IF(generador!B82=14,55,IF(generador!B82=15,58))))))))))))))),FALSE),"dd/mm/yyyy")," Y ",TEXT(VLOOKUP(A82,matriz,IF(generador!B82=1,17,IF(generador!B82=2,20,IF(generador!B82=3,23,IF(generador!B82=4,26,IF(generador!B82=5,29,IF(generador!B82=6,32,IF(generador!B82=7,35,IF(generador!B82=8,38,IF(generador!B82=9,41,IF(generador!B82=10,44,IF(generador!B82=11,47,IF(generador!B82=12,50,IF(generador!B82=13,53,IF(generador!B82=14,56,IF(generador!B82=15,59))))))))))))))),FALSE),"dd/mm/yyyy")),"")</f>
        <v/>
      </c>
    </row>
    <row r="83" spans="1:23" x14ac:dyDescent="0.3">
      <c r="A83" s="12"/>
      <c r="B83" s="5"/>
      <c r="C83" s="5"/>
      <c r="D83" s="14" t="str">
        <f t="shared" si="25"/>
        <v/>
      </c>
      <c r="E83" s="15" t="str">
        <f>IFERROR(IF(A83&lt;&gt;"",VLOOKUP(A83,matriz,IF(generador!B83=1,15,IF(generador!B83=2,18,IF(generador!B83=3,21,IF(generador!B83=4,24,IF(generador!B83=5,27,IF(generador!B83=6,30,IF(generador!B83=7,33,IF(generador!B83=8,36,IF(generador!B83=9,39,IF(generador!B83=10,42,IF(generador!B83=11,45,IF(generador!B83=12,48,IF(generador!B83=13,51,IF(generador!B83=14,54,IF(generador!B83=15,57))))))))))))))),FALSE),""),"")</f>
        <v/>
      </c>
      <c r="F83" s="16" t="str">
        <f t="shared" si="26"/>
        <v/>
      </c>
      <c r="G83" s="20" t="str">
        <f t="shared" si="27"/>
        <v/>
      </c>
      <c r="H83" s="13" t="str">
        <f t="shared" ca="1" si="30"/>
        <v/>
      </c>
      <c r="I83" s="14" t="str">
        <f t="shared" si="31"/>
        <v/>
      </c>
      <c r="J83" s="14" t="str">
        <f>""</f>
        <v/>
      </c>
      <c r="K83" s="14" t="str">
        <f t="shared" si="32"/>
        <v/>
      </c>
      <c r="L83" s="14" t="str">
        <f t="shared" si="33"/>
        <v/>
      </c>
      <c r="M83" s="14" t="str">
        <f t="shared" si="34"/>
        <v/>
      </c>
      <c r="N83" s="14" t="str">
        <f t="shared" si="35"/>
        <v/>
      </c>
      <c r="O83" s="14" t="str">
        <f t="shared" si="36"/>
        <v/>
      </c>
      <c r="P83" s="14" t="str">
        <f t="shared" si="37"/>
        <v/>
      </c>
      <c r="Q83" s="14" t="str">
        <f t="shared" si="38"/>
        <v/>
      </c>
      <c r="R83" s="96" t="str">
        <f t="shared" si="28"/>
        <v/>
      </c>
      <c r="S83" s="14" t="str">
        <f t="shared" si="39"/>
        <v/>
      </c>
      <c r="T83" s="14" t="str">
        <f t="shared" si="29"/>
        <v/>
      </c>
      <c r="U83" s="14" t="str">
        <f t="shared" si="40"/>
        <v/>
      </c>
      <c r="V83" s="14" t="str">
        <f t="shared" si="41"/>
        <v/>
      </c>
      <c r="W83" s="14" t="str">
        <f>IFERROR(CONCATENATE("PAGO N° ",B83," DEL CONTRATO CPS ",V83," ENTRE ",TEXT(VLOOKUP(A83,matriz,IF(generador!B83=1,16,IF(generador!B83=2,19,IF(generador!B83=3,22,IF(generador!B83=4,25,IF(generador!B83=5,28,IF(generador!B83=6,31,IF(generador!B83=7,34,IF(generador!B83=8,37,IF(generador!B83=9,40,IF(generador!B83=10,43,IF(generador!B83=11,46,IF(generador!B83=12,49,IF(generador!B83=13,52,IF(generador!B83=14,55,IF(generador!B83=15,58))))))))))))))),FALSE),"dd/mm/yyyy")," Y ",TEXT(VLOOKUP(A83,matriz,IF(generador!B83=1,17,IF(generador!B83=2,20,IF(generador!B83=3,23,IF(generador!B83=4,26,IF(generador!B83=5,29,IF(generador!B83=6,32,IF(generador!B83=7,35,IF(generador!B83=8,38,IF(generador!B83=9,41,IF(generador!B83=10,44,IF(generador!B83=11,47,IF(generador!B83=12,50,IF(generador!B83=13,53,IF(generador!B83=14,56,IF(generador!B83=15,59))))))))))))))),FALSE),"dd/mm/yyyy")),"")</f>
        <v/>
      </c>
    </row>
    <row r="84" spans="1:23" x14ac:dyDescent="0.3">
      <c r="A84" s="12"/>
      <c r="B84" s="5"/>
      <c r="C84" s="5"/>
      <c r="D84" s="14" t="str">
        <f t="shared" si="25"/>
        <v/>
      </c>
      <c r="E84" s="15" t="str">
        <f>IFERROR(IF(A84&lt;&gt;"",VLOOKUP(A84,matriz,IF(generador!B84=1,15,IF(generador!B84=2,18,IF(generador!B84=3,21,IF(generador!B84=4,24,IF(generador!B84=5,27,IF(generador!B84=6,30,IF(generador!B84=7,33,IF(generador!B84=8,36,IF(generador!B84=9,39,IF(generador!B84=10,42,IF(generador!B84=11,45,IF(generador!B84=12,48,IF(generador!B84=13,51,IF(generador!B84=14,54,IF(generador!B84=15,57))))))))))))))),FALSE),""),"")</f>
        <v/>
      </c>
      <c r="F84" s="16" t="str">
        <f t="shared" si="26"/>
        <v/>
      </c>
      <c r="G84" s="20" t="str">
        <f t="shared" si="27"/>
        <v/>
      </c>
      <c r="H84" s="13" t="str">
        <f t="shared" ca="1" si="30"/>
        <v/>
      </c>
      <c r="I84" s="14" t="str">
        <f t="shared" si="31"/>
        <v/>
      </c>
      <c r="J84" s="14" t="str">
        <f>""</f>
        <v/>
      </c>
      <c r="K84" s="14" t="str">
        <f t="shared" si="32"/>
        <v/>
      </c>
      <c r="L84" s="14" t="str">
        <f t="shared" si="33"/>
        <v/>
      </c>
      <c r="M84" s="14" t="str">
        <f t="shared" si="34"/>
        <v/>
      </c>
      <c r="N84" s="14" t="str">
        <f t="shared" si="35"/>
        <v/>
      </c>
      <c r="O84" s="14" t="str">
        <f t="shared" si="36"/>
        <v/>
      </c>
      <c r="P84" s="14" t="str">
        <f t="shared" si="37"/>
        <v/>
      </c>
      <c r="Q84" s="14" t="str">
        <f t="shared" si="38"/>
        <v/>
      </c>
      <c r="R84" s="96" t="str">
        <f t="shared" si="28"/>
        <v/>
      </c>
      <c r="S84" s="14" t="str">
        <f t="shared" si="39"/>
        <v/>
      </c>
      <c r="T84" s="14" t="str">
        <f t="shared" si="29"/>
        <v/>
      </c>
      <c r="U84" s="14" t="str">
        <f t="shared" si="40"/>
        <v/>
      </c>
      <c r="V84" s="14" t="str">
        <f t="shared" si="41"/>
        <v/>
      </c>
      <c r="W84" s="14" t="str">
        <f>IFERROR(CONCATENATE("PAGO N° ",B84," DEL CONTRATO CPS ",V84," ENTRE ",TEXT(VLOOKUP(A84,matriz,IF(generador!B84=1,16,IF(generador!B84=2,19,IF(generador!B84=3,22,IF(generador!B84=4,25,IF(generador!B84=5,28,IF(generador!B84=6,31,IF(generador!B84=7,34,IF(generador!B84=8,37,IF(generador!B84=9,40,IF(generador!B84=10,43,IF(generador!B84=11,46,IF(generador!B84=12,49,IF(generador!B84=13,52,IF(generador!B84=14,55,IF(generador!B84=15,58))))))))))))))),FALSE),"dd/mm/yyyy")," Y ",TEXT(VLOOKUP(A84,matriz,IF(generador!B84=1,17,IF(generador!B84=2,20,IF(generador!B84=3,23,IF(generador!B84=4,26,IF(generador!B84=5,29,IF(generador!B84=6,32,IF(generador!B84=7,35,IF(generador!B84=8,38,IF(generador!B84=9,41,IF(generador!B84=10,44,IF(generador!B84=11,47,IF(generador!B84=12,50,IF(generador!B84=13,53,IF(generador!B84=14,56,IF(generador!B84=15,59))))))))))))))),FALSE),"dd/mm/yyyy")),"")</f>
        <v/>
      </c>
    </row>
    <row r="85" spans="1:23" x14ac:dyDescent="0.3">
      <c r="A85" s="12"/>
      <c r="B85" s="5"/>
      <c r="C85" s="5"/>
      <c r="D85" s="14" t="str">
        <f t="shared" si="25"/>
        <v/>
      </c>
      <c r="E85" s="15" t="str">
        <f>IFERROR(IF(A85&lt;&gt;"",VLOOKUP(A85,matriz,IF(generador!B85=1,15,IF(generador!B85=2,18,IF(generador!B85=3,21,IF(generador!B85=4,24,IF(generador!B85=5,27,IF(generador!B85=6,30,IF(generador!B85=7,33,IF(generador!B85=8,36,IF(generador!B85=9,39,IF(generador!B85=10,42,IF(generador!B85=11,45,IF(generador!B85=12,48,IF(generador!B85=13,51,IF(generador!B85=14,54,IF(generador!B85=15,57))))))))))))))),FALSE),""),"")</f>
        <v/>
      </c>
      <c r="F85" s="16" t="str">
        <f t="shared" si="26"/>
        <v/>
      </c>
      <c r="G85" s="20" t="str">
        <f t="shared" si="27"/>
        <v/>
      </c>
      <c r="H85" s="13" t="str">
        <f t="shared" ca="1" si="30"/>
        <v/>
      </c>
      <c r="I85" s="14" t="str">
        <f t="shared" si="31"/>
        <v/>
      </c>
      <c r="J85" s="14" t="str">
        <f>""</f>
        <v/>
      </c>
      <c r="K85" s="14" t="str">
        <f t="shared" si="32"/>
        <v/>
      </c>
      <c r="L85" s="14" t="str">
        <f t="shared" si="33"/>
        <v/>
      </c>
      <c r="M85" s="14" t="str">
        <f t="shared" si="34"/>
        <v/>
      </c>
      <c r="N85" s="14" t="str">
        <f t="shared" si="35"/>
        <v/>
      </c>
      <c r="O85" s="14" t="str">
        <f t="shared" si="36"/>
        <v/>
      </c>
      <c r="P85" s="14" t="str">
        <f t="shared" si="37"/>
        <v/>
      </c>
      <c r="Q85" s="14" t="str">
        <f t="shared" si="38"/>
        <v/>
      </c>
      <c r="R85" s="96" t="str">
        <f t="shared" si="28"/>
        <v/>
      </c>
      <c r="S85" s="14" t="str">
        <f t="shared" si="39"/>
        <v/>
      </c>
      <c r="T85" s="14" t="str">
        <f t="shared" si="29"/>
        <v/>
      </c>
      <c r="U85" s="14" t="str">
        <f t="shared" si="40"/>
        <v/>
      </c>
      <c r="V85" s="14" t="str">
        <f t="shared" si="41"/>
        <v/>
      </c>
      <c r="W85" s="14" t="str">
        <f>IFERROR(CONCATENATE("PAGO N° ",B85," DEL CONTRATO CPS ",V85," ENTRE ",TEXT(VLOOKUP(A85,matriz,IF(generador!B85=1,16,IF(generador!B85=2,19,IF(generador!B85=3,22,IF(generador!B85=4,25,IF(generador!B85=5,28,IF(generador!B85=6,31,IF(generador!B85=7,34,IF(generador!B85=8,37,IF(generador!B85=9,40,IF(generador!B85=10,43,IF(generador!B85=11,46,IF(generador!B85=12,49,IF(generador!B85=13,52,IF(generador!B85=14,55,IF(generador!B85=15,58))))))))))))))),FALSE),"dd/mm/yyyy")," Y ",TEXT(VLOOKUP(A85,matriz,IF(generador!B85=1,17,IF(generador!B85=2,20,IF(generador!B85=3,23,IF(generador!B85=4,26,IF(generador!B85=5,29,IF(generador!B85=6,32,IF(generador!B85=7,35,IF(generador!B85=8,38,IF(generador!B85=9,41,IF(generador!B85=10,44,IF(generador!B85=11,47,IF(generador!B85=12,50,IF(generador!B85=13,53,IF(generador!B85=14,56,IF(generador!B85=15,59))))))))))))))),FALSE),"dd/mm/yyyy")),"")</f>
        <v/>
      </c>
    </row>
    <row r="86" spans="1:23" x14ac:dyDescent="0.3">
      <c r="A86" s="12"/>
      <c r="B86" s="5"/>
      <c r="C86" s="5"/>
      <c r="D86" s="14" t="str">
        <f t="shared" si="25"/>
        <v/>
      </c>
      <c r="E86" s="15" t="str">
        <f>IFERROR(IF(A86&lt;&gt;"",VLOOKUP(A86,matriz,IF(generador!B86=1,15,IF(generador!B86=2,18,IF(generador!B86=3,21,IF(generador!B86=4,24,IF(generador!B86=5,27,IF(generador!B86=6,30,IF(generador!B86=7,33,IF(generador!B86=8,36,IF(generador!B86=9,39,IF(generador!B86=10,42,IF(generador!B86=11,45,IF(generador!B86=12,48,IF(generador!B86=13,51,IF(generador!B86=14,54,IF(generador!B86=15,57))))))))))))))),FALSE),""),"")</f>
        <v/>
      </c>
      <c r="F86" s="16" t="str">
        <f t="shared" si="26"/>
        <v/>
      </c>
      <c r="G86" s="20" t="str">
        <f t="shared" si="27"/>
        <v/>
      </c>
      <c r="H86" s="13" t="str">
        <f t="shared" ca="1" si="30"/>
        <v/>
      </c>
      <c r="I86" s="14" t="str">
        <f t="shared" si="31"/>
        <v/>
      </c>
      <c r="J86" s="14" t="str">
        <f>""</f>
        <v/>
      </c>
      <c r="K86" s="14" t="str">
        <f t="shared" si="32"/>
        <v/>
      </c>
      <c r="L86" s="14" t="str">
        <f t="shared" si="33"/>
        <v/>
      </c>
      <c r="M86" s="14" t="str">
        <f t="shared" si="34"/>
        <v/>
      </c>
      <c r="N86" s="14" t="str">
        <f t="shared" si="35"/>
        <v/>
      </c>
      <c r="O86" s="14" t="str">
        <f t="shared" si="36"/>
        <v/>
      </c>
      <c r="P86" s="14" t="str">
        <f t="shared" si="37"/>
        <v/>
      </c>
      <c r="Q86" s="14" t="str">
        <f t="shared" si="38"/>
        <v/>
      </c>
      <c r="R86" s="96" t="str">
        <f t="shared" si="28"/>
        <v/>
      </c>
      <c r="S86" s="14" t="str">
        <f t="shared" si="39"/>
        <v/>
      </c>
      <c r="T86" s="14" t="str">
        <f t="shared" si="29"/>
        <v/>
      </c>
      <c r="U86" s="14" t="str">
        <f t="shared" si="40"/>
        <v/>
      </c>
      <c r="V86" s="14" t="str">
        <f t="shared" si="41"/>
        <v/>
      </c>
      <c r="W86" s="14" t="str">
        <f>IFERROR(CONCATENATE("PAGO N° ",B86," DEL CONTRATO CPS ",V86," ENTRE ",TEXT(VLOOKUP(A86,matriz,IF(generador!B86=1,16,IF(generador!B86=2,19,IF(generador!B86=3,22,IF(generador!B86=4,25,IF(generador!B86=5,28,IF(generador!B86=6,31,IF(generador!B86=7,34,IF(generador!B86=8,37,IF(generador!B86=9,40,IF(generador!B86=10,43,IF(generador!B86=11,46,IF(generador!B86=12,49,IF(generador!B86=13,52,IF(generador!B86=14,55,IF(generador!B86=15,58))))))))))))))),FALSE),"dd/mm/yyyy")," Y ",TEXT(VLOOKUP(A86,matriz,IF(generador!B86=1,17,IF(generador!B86=2,20,IF(generador!B86=3,23,IF(generador!B86=4,26,IF(generador!B86=5,29,IF(generador!B86=6,32,IF(generador!B86=7,35,IF(generador!B86=8,38,IF(generador!B86=9,41,IF(generador!B86=10,44,IF(generador!B86=11,47,IF(generador!B86=12,50,IF(generador!B86=13,53,IF(generador!B86=14,56,IF(generador!B86=15,59))))))))))))))),FALSE),"dd/mm/yyyy")),"")</f>
        <v/>
      </c>
    </row>
    <row r="87" spans="1:23" x14ac:dyDescent="0.3">
      <c r="A87" s="12"/>
      <c r="B87" s="5"/>
      <c r="C87" s="5"/>
      <c r="D87" s="14" t="str">
        <f t="shared" si="25"/>
        <v/>
      </c>
      <c r="E87" s="15" t="str">
        <f>IFERROR(IF(A87&lt;&gt;"",VLOOKUP(A87,matriz,IF(generador!B87=1,15,IF(generador!B87=2,18,IF(generador!B87=3,21,IF(generador!B87=4,24,IF(generador!B87=5,27,IF(generador!B87=6,30,IF(generador!B87=7,33,IF(generador!B87=8,36,IF(generador!B87=9,39,IF(generador!B87=10,42,IF(generador!B87=11,45,IF(generador!B87=12,48,IF(generador!B87=13,51,IF(generador!B87=14,54,IF(generador!B87=15,57))))))))))))))),FALSE),""),"")</f>
        <v/>
      </c>
      <c r="F87" s="16" t="str">
        <f t="shared" si="26"/>
        <v/>
      </c>
      <c r="G87" s="20" t="str">
        <f t="shared" si="27"/>
        <v/>
      </c>
      <c r="H87" s="13" t="str">
        <f t="shared" ca="1" si="30"/>
        <v/>
      </c>
      <c r="I87" s="14" t="str">
        <f t="shared" si="31"/>
        <v/>
      </c>
      <c r="J87" s="14" t="str">
        <f>""</f>
        <v/>
      </c>
      <c r="K87" s="14" t="str">
        <f t="shared" si="32"/>
        <v/>
      </c>
      <c r="L87" s="14" t="str">
        <f t="shared" si="33"/>
        <v/>
      </c>
      <c r="M87" s="14" t="str">
        <f t="shared" si="34"/>
        <v/>
      </c>
      <c r="N87" s="14" t="str">
        <f t="shared" si="35"/>
        <v/>
      </c>
      <c r="O87" s="14" t="str">
        <f t="shared" si="36"/>
        <v/>
      </c>
      <c r="P87" s="14" t="str">
        <f t="shared" si="37"/>
        <v/>
      </c>
      <c r="Q87" s="14" t="str">
        <f t="shared" si="38"/>
        <v/>
      </c>
      <c r="R87" s="96" t="str">
        <f t="shared" si="28"/>
        <v/>
      </c>
      <c r="S87" s="14" t="str">
        <f t="shared" si="39"/>
        <v/>
      </c>
      <c r="T87" s="14" t="str">
        <f t="shared" si="29"/>
        <v/>
      </c>
      <c r="U87" s="14" t="str">
        <f t="shared" si="40"/>
        <v/>
      </c>
      <c r="V87" s="14" t="str">
        <f t="shared" si="41"/>
        <v/>
      </c>
      <c r="W87" s="14" t="str">
        <f>IFERROR(CONCATENATE("PAGO N° ",B87," DEL CONTRATO CPS ",V87," ENTRE ",TEXT(VLOOKUP(A87,matriz,IF(generador!B87=1,16,IF(generador!B87=2,19,IF(generador!B87=3,22,IF(generador!B87=4,25,IF(generador!B87=5,28,IF(generador!B87=6,31,IF(generador!B87=7,34,IF(generador!B87=8,37,IF(generador!B87=9,40,IF(generador!B87=10,43,IF(generador!B87=11,46,IF(generador!B87=12,49,IF(generador!B87=13,52,IF(generador!B87=14,55,IF(generador!B87=15,58))))))))))))))),FALSE),"dd/mm/yyyy")," Y ",TEXT(VLOOKUP(A87,matriz,IF(generador!B87=1,17,IF(generador!B87=2,20,IF(generador!B87=3,23,IF(generador!B87=4,26,IF(generador!B87=5,29,IF(generador!B87=6,32,IF(generador!B87=7,35,IF(generador!B87=8,38,IF(generador!B87=9,41,IF(generador!B87=10,44,IF(generador!B87=11,47,IF(generador!B87=12,50,IF(generador!B87=13,53,IF(generador!B87=14,56,IF(generador!B87=15,59))))))))))))))),FALSE),"dd/mm/yyyy")),"")</f>
        <v/>
      </c>
    </row>
    <row r="88" spans="1:23" x14ac:dyDescent="0.3">
      <c r="A88" s="12"/>
      <c r="B88" s="5"/>
      <c r="C88" s="5"/>
      <c r="D88" s="14" t="str">
        <f t="shared" si="25"/>
        <v/>
      </c>
      <c r="E88" s="15" t="str">
        <f>IFERROR(IF(A88&lt;&gt;"",VLOOKUP(A88,matriz,IF(generador!B88=1,15,IF(generador!B88=2,18,IF(generador!B88=3,21,IF(generador!B88=4,24,IF(generador!B88=5,27,IF(generador!B88=6,30,IF(generador!B88=7,33,IF(generador!B88=8,36,IF(generador!B88=9,39,IF(generador!B88=10,42,IF(generador!B88=11,45,IF(generador!B88=12,48,IF(generador!B88=13,51,IF(generador!B88=14,54,IF(generador!B88=15,57))))))))))))))),FALSE),""),"")</f>
        <v/>
      </c>
      <c r="F88" s="16" t="str">
        <f t="shared" si="26"/>
        <v/>
      </c>
      <c r="G88" s="20" t="str">
        <f t="shared" si="27"/>
        <v/>
      </c>
      <c r="H88" s="13" t="str">
        <f t="shared" ca="1" si="30"/>
        <v/>
      </c>
      <c r="I88" s="14" t="str">
        <f t="shared" si="31"/>
        <v/>
      </c>
      <c r="J88" s="14" t="str">
        <f>""</f>
        <v/>
      </c>
      <c r="K88" s="14" t="str">
        <f t="shared" si="32"/>
        <v/>
      </c>
      <c r="L88" s="14" t="str">
        <f t="shared" si="33"/>
        <v/>
      </c>
      <c r="M88" s="14" t="str">
        <f t="shared" si="34"/>
        <v/>
      </c>
      <c r="N88" s="14" t="str">
        <f t="shared" si="35"/>
        <v/>
      </c>
      <c r="O88" s="14" t="str">
        <f t="shared" si="36"/>
        <v/>
      </c>
      <c r="P88" s="14" t="str">
        <f t="shared" si="37"/>
        <v/>
      </c>
      <c r="Q88" s="14" t="str">
        <f t="shared" si="38"/>
        <v/>
      </c>
      <c r="R88" s="96" t="str">
        <f t="shared" si="28"/>
        <v/>
      </c>
      <c r="S88" s="14" t="str">
        <f t="shared" si="39"/>
        <v/>
      </c>
      <c r="T88" s="14" t="str">
        <f t="shared" si="29"/>
        <v/>
      </c>
      <c r="U88" s="14" t="str">
        <f t="shared" si="40"/>
        <v/>
      </c>
      <c r="V88" s="14" t="str">
        <f t="shared" si="41"/>
        <v/>
      </c>
      <c r="W88" s="14" t="str">
        <f>IFERROR(CONCATENATE("PAGO N° ",B88," DEL CONTRATO CPS ",V88," ENTRE ",TEXT(VLOOKUP(A88,matriz,IF(generador!B88=1,16,IF(generador!B88=2,19,IF(generador!B88=3,22,IF(generador!B88=4,25,IF(generador!B88=5,28,IF(generador!B88=6,31,IF(generador!B88=7,34,IF(generador!B88=8,37,IF(generador!B88=9,40,IF(generador!B88=10,43,IF(generador!B88=11,46,IF(generador!B88=12,49,IF(generador!B88=13,52,IF(generador!B88=14,55,IF(generador!B88=15,58))))))))))))))),FALSE),"dd/mm/yyyy")," Y ",TEXT(VLOOKUP(A88,matriz,IF(generador!B88=1,17,IF(generador!B88=2,20,IF(generador!B88=3,23,IF(generador!B88=4,26,IF(generador!B88=5,29,IF(generador!B88=6,32,IF(generador!B88=7,35,IF(generador!B88=8,38,IF(generador!B88=9,41,IF(generador!B88=10,44,IF(generador!B88=11,47,IF(generador!B88=12,50,IF(generador!B88=13,53,IF(generador!B88=14,56,IF(generador!B88=15,59))))))))))))))),FALSE),"dd/mm/yyyy")),"")</f>
        <v/>
      </c>
    </row>
    <row r="89" spans="1:23" x14ac:dyDescent="0.3">
      <c r="A89" s="12"/>
      <c r="B89" s="5"/>
      <c r="C89" s="5"/>
      <c r="D89" s="14" t="str">
        <f t="shared" si="25"/>
        <v/>
      </c>
      <c r="E89" s="15" t="str">
        <f>IFERROR(IF(A89&lt;&gt;"",VLOOKUP(A89,matriz,IF(generador!B89=1,15,IF(generador!B89=2,18,IF(generador!B89=3,21,IF(generador!B89=4,24,IF(generador!B89=5,27,IF(generador!B89=6,30,IF(generador!B89=7,33,IF(generador!B89=8,36,IF(generador!B89=9,39,IF(generador!B89=10,42,IF(generador!B89=11,45,IF(generador!B89=12,48,IF(generador!B89=13,51,IF(generador!B89=14,54,IF(generador!B89=15,57))))))))))))))),FALSE),""),"")</f>
        <v/>
      </c>
      <c r="F89" s="16" t="str">
        <f t="shared" si="26"/>
        <v/>
      </c>
      <c r="G89" s="20" t="str">
        <f t="shared" si="27"/>
        <v/>
      </c>
      <c r="H89" s="13" t="str">
        <f t="shared" ca="1" si="30"/>
        <v/>
      </c>
      <c r="I89" s="14" t="str">
        <f t="shared" si="31"/>
        <v/>
      </c>
      <c r="J89" s="14" t="str">
        <f>""</f>
        <v/>
      </c>
      <c r="K89" s="14" t="str">
        <f t="shared" si="32"/>
        <v/>
      </c>
      <c r="L89" s="14" t="str">
        <f t="shared" si="33"/>
        <v/>
      </c>
      <c r="M89" s="14" t="str">
        <f t="shared" si="34"/>
        <v/>
      </c>
      <c r="N89" s="14" t="str">
        <f t="shared" si="35"/>
        <v/>
      </c>
      <c r="O89" s="14" t="str">
        <f t="shared" si="36"/>
        <v/>
      </c>
      <c r="P89" s="14" t="str">
        <f t="shared" si="37"/>
        <v/>
      </c>
      <c r="Q89" s="14" t="str">
        <f t="shared" si="38"/>
        <v/>
      </c>
      <c r="R89" s="96" t="str">
        <f t="shared" si="28"/>
        <v/>
      </c>
      <c r="S89" s="14" t="str">
        <f t="shared" si="39"/>
        <v/>
      </c>
      <c r="T89" s="14" t="str">
        <f t="shared" si="29"/>
        <v/>
      </c>
      <c r="U89" s="14" t="str">
        <f t="shared" si="40"/>
        <v/>
      </c>
      <c r="V89" s="14" t="str">
        <f t="shared" si="41"/>
        <v/>
      </c>
      <c r="W89" s="14" t="str">
        <f>IFERROR(CONCATENATE("PAGO N° ",B89," DEL CONTRATO CPS ",V89," ENTRE ",TEXT(VLOOKUP(A89,matriz,IF(generador!B89=1,16,IF(generador!B89=2,19,IF(generador!B89=3,22,IF(generador!B89=4,25,IF(generador!B89=5,28,IF(generador!B89=6,31,IF(generador!B89=7,34,IF(generador!B89=8,37,IF(generador!B89=9,40,IF(generador!B89=10,43,IF(generador!B89=11,46,IF(generador!B89=12,49,IF(generador!B89=13,52,IF(generador!B89=14,55,IF(generador!B89=15,58))))))))))))))),FALSE),"dd/mm/yyyy")," Y ",TEXT(VLOOKUP(A89,matriz,IF(generador!B89=1,17,IF(generador!B89=2,20,IF(generador!B89=3,23,IF(generador!B89=4,26,IF(generador!B89=5,29,IF(generador!B89=6,32,IF(generador!B89=7,35,IF(generador!B89=8,38,IF(generador!B89=9,41,IF(generador!B89=10,44,IF(generador!B89=11,47,IF(generador!B89=12,50,IF(generador!B89=13,53,IF(generador!B89=14,56,IF(generador!B89=15,59))))))))))))))),FALSE),"dd/mm/yyyy")),"")</f>
        <v/>
      </c>
    </row>
    <row r="90" spans="1:23" x14ac:dyDescent="0.3">
      <c r="A90" s="12"/>
      <c r="B90" s="5"/>
      <c r="C90" s="5"/>
      <c r="D90" s="14" t="str">
        <f t="shared" si="25"/>
        <v/>
      </c>
      <c r="E90" s="15" t="str">
        <f>IFERROR(IF(A90&lt;&gt;"",VLOOKUP(A90,matriz,IF(generador!B90=1,15,IF(generador!B90=2,18,IF(generador!B90=3,21,IF(generador!B90=4,24,IF(generador!B90=5,27,IF(generador!B90=6,30,IF(generador!B90=7,33,IF(generador!B90=8,36,IF(generador!B90=9,39,IF(generador!B90=10,42,IF(generador!B90=11,45,IF(generador!B90=12,48,IF(generador!B90=13,51,IF(generador!B90=14,54,IF(generador!B90=15,57))))))))))))))),FALSE),""),"")</f>
        <v/>
      </c>
      <c r="F90" s="16" t="str">
        <f t="shared" si="26"/>
        <v/>
      </c>
      <c r="G90" s="20" t="str">
        <f t="shared" si="27"/>
        <v/>
      </c>
      <c r="H90" s="13" t="str">
        <f t="shared" ca="1" si="30"/>
        <v/>
      </c>
      <c r="I90" s="14" t="str">
        <f t="shared" si="31"/>
        <v/>
      </c>
      <c r="J90" s="14" t="str">
        <f>""</f>
        <v/>
      </c>
      <c r="K90" s="14" t="str">
        <f t="shared" si="32"/>
        <v/>
      </c>
      <c r="L90" s="14" t="str">
        <f t="shared" si="33"/>
        <v/>
      </c>
      <c r="M90" s="14" t="str">
        <f t="shared" si="34"/>
        <v/>
      </c>
      <c r="N90" s="14" t="str">
        <f t="shared" si="35"/>
        <v/>
      </c>
      <c r="O90" s="14" t="str">
        <f t="shared" si="36"/>
        <v/>
      </c>
      <c r="P90" s="14" t="str">
        <f t="shared" si="37"/>
        <v/>
      </c>
      <c r="Q90" s="14" t="str">
        <f t="shared" si="38"/>
        <v/>
      </c>
      <c r="R90" s="96" t="str">
        <f t="shared" si="28"/>
        <v/>
      </c>
      <c r="S90" s="14" t="str">
        <f t="shared" si="39"/>
        <v/>
      </c>
      <c r="T90" s="14" t="str">
        <f t="shared" si="29"/>
        <v/>
      </c>
      <c r="U90" s="14" t="str">
        <f t="shared" si="40"/>
        <v/>
      </c>
      <c r="V90" s="14" t="str">
        <f t="shared" si="41"/>
        <v/>
      </c>
      <c r="W90" s="14" t="str">
        <f>IFERROR(CONCATENATE("PAGO N° ",B90," DEL CONTRATO CPS ",V90," ENTRE ",TEXT(VLOOKUP(A90,matriz,IF(generador!B90=1,16,IF(generador!B90=2,19,IF(generador!B90=3,22,IF(generador!B90=4,25,IF(generador!B90=5,28,IF(generador!B90=6,31,IF(generador!B90=7,34,IF(generador!B90=8,37,IF(generador!B90=9,40,IF(generador!B90=10,43,IF(generador!B90=11,46,IF(generador!B90=12,49,IF(generador!B90=13,52,IF(generador!B90=14,55,IF(generador!B90=15,58))))))))))))))),FALSE),"dd/mm/yyyy")," Y ",TEXT(VLOOKUP(A90,matriz,IF(generador!B90=1,17,IF(generador!B90=2,20,IF(generador!B90=3,23,IF(generador!B90=4,26,IF(generador!B90=5,29,IF(generador!B90=6,32,IF(generador!B90=7,35,IF(generador!B90=8,38,IF(generador!B90=9,41,IF(generador!B90=10,44,IF(generador!B90=11,47,IF(generador!B90=12,50,IF(generador!B90=13,53,IF(generador!B90=14,56,IF(generador!B90=15,59))))))))))))))),FALSE),"dd/mm/yyyy")),"")</f>
        <v/>
      </c>
    </row>
    <row r="91" spans="1:23" x14ac:dyDescent="0.3">
      <c r="A91" s="12"/>
      <c r="B91" s="5"/>
      <c r="C91" s="5"/>
      <c r="D91" s="14" t="str">
        <f t="shared" si="25"/>
        <v/>
      </c>
      <c r="E91" s="15" t="str">
        <f>IFERROR(IF(A91&lt;&gt;"",VLOOKUP(A91,matriz,IF(generador!B91=1,15,IF(generador!B91=2,18,IF(generador!B91=3,21,IF(generador!B91=4,24,IF(generador!B91=5,27,IF(generador!B91=6,30,IF(generador!B91=7,33,IF(generador!B91=8,36,IF(generador!B91=9,39,IF(generador!B91=10,42,IF(generador!B91=11,45,IF(generador!B91=12,48,IF(generador!B91=13,51,IF(generador!B91=14,54,IF(generador!B91=15,57))))))))))))))),FALSE),""),"")</f>
        <v/>
      </c>
      <c r="F91" s="16" t="str">
        <f t="shared" si="26"/>
        <v/>
      </c>
      <c r="G91" s="20" t="str">
        <f t="shared" si="27"/>
        <v/>
      </c>
      <c r="H91" s="13" t="str">
        <f t="shared" ca="1" si="30"/>
        <v/>
      </c>
      <c r="I91" s="14" t="str">
        <f t="shared" si="31"/>
        <v/>
      </c>
      <c r="J91" s="14" t="str">
        <f>""</f>
        <v/>
      </c>
      <c r="K91" s="14" t="str">
        <f t="shared" si="32"/>
        <v/>
      </c>
      <c r="L91" s="14" t="str">
        <f t="shared" si="33"/>
        <v/>
      </c>
      <c r="M91" s="14" t="str">
        <f t="shared" si="34"/>
        <v/>
      </c>
      <c r="N91" s="14" t="str">
        <f t="shared" si="35"/>
        <v/>
      </c>
      <c r="O91" s="14" t="str">
        <f t="shared" si="36"/>
        <v/>
      </c>
      <c r="P91" s="14" t="str">
        <f t="shared" si="37"/>
        <v/>
      </c>
      <c r="Q91" s="14" t="str">
        <f t="shared" si="38"/>
        <v/>
      </c>
      <c r="R91" s="96" t="str">
        <f t="shared" si="28"/>
        <v/>
      </c>
      <c r="S91" s="14" t="str">
        <f t="shared" si="39"/>
        <v/>
      </c>
      <c r="T91" s="14" t="str">
        <f t="shared" si="29"/>
        <v/>
      </c>
      <c r="U91" s="14" t="str">
        <f t="shared" si="40"/>
        <v/>
      </c>
      <c r="V91" s="14" t="str">
        <f t="shared" si="41"/>
        <v/>
      </c>
      <c r="W91" s="14" t="str">
        <f>IFERROR(CONCATENATE("PAGO N° ",B91," DEL CONTRATO CPS ",V91," ENTRE ",TEXT(VLOOKUP(A91,matriz,IF(generador!B91=1,16,IF(generador!B91=2,19,IF(generador!B91=3,22,IF(generador!B91=4,25,IF(generador!B91=5,28,IF(generador!B91=6,31,IF(generador!B91=7,34,IF(generador!B91=8,37,IF(generador!B91=9,40,IF(generador!B91=10,43,IF(generador!B91=11,46,IF(generador!B91=12,49,IF(generador!B91=13,52,IF(generador!B91=14,55,IF(generador!B91=15,58))))))))))))))),FALSE),"dd/mm/yyyy")," Y ",TEXT(VLOOKUP(A91,matriz,IF(generador!B91=1,17,IF(generador!B91=2,20,IF(generador!B91=3,23,IF(generador!B91=4,26,IF(generador!B91=5,29,IF(generador!B91=6,32,IF(generador!B91=7,35,IF(generador!B91=8,38,IF(generador!B91=9,41,IF(generador!B91=10,44,IF(generador!B91=11,47,IF(generador!B91=12,50,IF(generador!B91=13,53,IF(generador!B91=14,56,IF(generador!B91=15,59))))))))))))))),FALSE),"dd/mm/yyyy")),"")</f>
        <v/>
      </c>
    </row>
    <row r="92" spans="1:23" x14ac:dyDescent="0.3">
      <c r="A92" s="12"/>
      <c r="B92" s="5"/>
      <c r="C92" s="5"/>
      <c r="D92" s="14" t="str">
        <f t="shared" si="25"/>
        <v/>
      </c>
      <c r="E92" s="15" t="str">
        <f>IFERROR(IF(A92&lt;&gt;"",VLOOKUP(A92,matriz,IF(generador!B92=1,15,IF(generador!B92=2,18,IF(generador!B92=3,21,IF(generador!B92=4,24,IF(generador!B92=5,27,IF(generador!B92=6,30,IF(generador!B92=7,33,IF(generador!B92=8,36,IF(generador!B92=9,39,IF(generador!B92=10,42,IF(generador!B92=11,45,IF(generador!B92=12,48,IF(generador!B92=13,51,IF(generador!B92=14,54,IF(generador!B92=15,57))))))))))))))),FALSE),""),"")</f>
        <v/>
      </c>
      <c r="F92" s="16" t="str">
        <f t="shared" si="26"/>
        <v/>
      </c>
      <c r="G92" s="20" t="str">
        <f t="shared" si="27"/>
        <v/>
      </c>
      <c r="H92" s="13" t="str">
        <f t="shared" ca="1" si="30"/>
        <v/>
      </c>
      <c r="I92" s="14" t="str">
        <f t="shared" si="31"/>
        <v/>
      </c>
      <c r="J92" s="14" t="str">
        <f>""</f>
        <v/>
      </c>
      <c r="K92" s="14" t="str">
        <f t="shared" si="32"/>
        <v/>
      </c>
      <c r="L92" s="14" t="str">
        <f t="shared" si="33"/>
        <v/>
      </c>
      <c r="M92" s="14" t="str">
        <f t="shared" si="34"/>
        <v/>
      </c>
      <c r="N92" s="14" t="str">
        <f t="shared" si="35"/>
        <v/>
      </c>
      <c r="O92" s="14" t="str">
        <f t="shared" si="36"/>
        <v/>
      </c>
      <c r="P92" s="14" t="str">
        <f t="shared" si="37"/>
        <v/>
      </c>
      <c r="Q92" s="14" t="str">
        <f t="shared" si="38"/>
        <v/>
      </c>
      <c r="R92" s="96" t="str">
        <f t="shared" si="28"/>
        <v/>
      </c>
      <c r="S92" s="14" t="str">
        <f t="shared" si="39"/>
        <v/>
      </c>
      <c r="T92" s="14" t="str">
        <f t="shared" si="29"/>
        <v/>
      </c>
      <c r="U92" s="14" t="str">
        <f t="shared" si="40"/>
        <v/>
      </c>
      <c r="V92" s="14" t="str">
        <f t="shared" si="41"/>
        <v/>
      </c>
      <c r="W92" s="14" t="str">
        <f>IFERROR(CONCATENATE("PAGO N° ",B92," DEL CONTRATO CPS ",V92," ENTRE ",TEXT(VLOOKUP(A92,matriz,IF(generador!B92=1,16,IF(generador!B92=2,19,IF(generador!B92=3,22,IF(generador!B92=4,25,IF(generador!B92=5,28,IF(generador!B92=6,31,IF(generador!B92=7,34,IF(generador!B92=8,37,IF(generador!B92=9,40,IF(generador!B92=10,43,IF(generador!B92=11,46,IF(generador!B92=12,49,IF(generador!B92=13,52,IF(generador!B92=14,55,IF(generador!B92=15,58))))))))))))))),FALSE),"dd/mm/yyyy")," Y ",TEXT(VLOOKUP(A92,matriz,IF(generador!B92=1,17,IF(generador!B92=2,20,IF(generador!B92=3,23,IF(generador!B92=4,26,IF(generador!B92=5,29,IF(generador!B92=6,32,IF(generador!B92=7,35,IF(generador!B92=8,38,IF(generador!B92=9,41,IF(generador!B92=10,44,IF(generador!B92=11,47,IF(generador!B92=12,50,IF(generador!B92=13,53,IF(generador!B92=14,56,IF(generador!B92=15,59))))))))))))))),FALSE),"dd/mm/yyyy")),"")</f>
        <v/>
      </c>
    </row>
    <row r="93" spans="1:23" x14ac:dyDescent="0.3">
      <c r="A93" s="12"/>
      <c r="B93" s="5"/>
      <c r="C93" s="5"/>
      <c r="D93" s="14" t="str">
        <f t="shared" si="25"/>
        <v/>
      </c>
      <c r="E93" s="15" t="str">
        <f>IFERROR(IF(A93&lt;&gt;"",VLOOKUP(A93,matriz,IF(generador!B93=1,15,IF(generador!B93=2,18,IF(generador!B93=3,21,IF(generador!B93=4,24,IF(generador!B93=5,27,IF(generador!B93=6,30,IF(generador!B93=7,33,IF(generador!B93=8,36,IF(generador!B93=9,39,IF(generador!B93=10,42,IF(generador!B93=11,45,IF(generador!B93=12,48,IF(generador!B93=13,51,IF(generador!B93=14,54,IF(generador!B93=15,57))))))))))))))),FALSE),""),"")</f>
        <v/>
      </c>
      <c r="F93" s="16" t="str">
        <f t="shared" si="26"/>
        <v/>
      </c>
      <c r="G93" s="20" t="str">
        <f t="shared" si="27"/>
        <v/>
      </c>
      <c r="H93" s="13" t="str">
        <f t="shared" ca="1" si="30"/>
        <v/>
      </c>
      <c r="I93" s="14" t="str">
        <f t="shared" si="31"/>
        <v/>
      </c>
      <c r="J93" s="14" t="str">
        <f>""</f>
        <v/>
      </c>
      <c r="K93" s="14" t="str">
        <f t="shared" si="32"/>
        <v/>
      </c>
      <c r="L93" s="14" t="str">
        <f t="shared" si="33"/>
        <v/>
      </c>
      <c r="M93" s="14" t="str">
        <f t="shared" si="34"/>
        <v/>
      </c>
      <c r="N93" s="14" t="str">
        <f t="shared" si="35"/>
        <v/>
      </c>
      <c r="O93" s="14" t="str">
        <f t="shared" si="36"/>
        <v/>
      </c>
      <c r="P93" s="14" t="str">
        <f t="shared" si="37"/>
        <v/>
      </c>
      <c r="Q93" s="14" t="str">
        <f t="shared" si="38"/>
        <v/>
      </c>
      <c r="R93" s="96" t="str">
        <f t="shared" si="28"/>
        <v/>
      </c>
      <c r="S93" s="14" t="str">
        <f t="shared" si="39"/>
        <v/>
      </c>
      <c r="T93" s="14" t="str">
        <f t="shared" si="29"/>
        <v/>
      </c>
      <c r="U93" s="14" t="str">
        <f t="shared" si="40"/>
        <v/>
      </c>
      <c r="V93" s="14" t="str">
        <f t="shared" si="41"/>
        <v/>
      </c>
      <c r="W93" s="14" t="str">
        <f>IFERROR(CONCATENATE("PAGO N° ",B93," DEL CONTRATO CPS ",V93," ENTRE ",TEXT(VLOOKUP(A93,matriz,IF(generador!B93=1,16,IF(generador!B93=2,19,IF(generador!B93=3,22,IF(generador!B93=4,25,IF(generador!B93=5,28,IF(generador!B93=6,31,IF(generador!B93=7,34,IF(generador!B93=8,37,IF(generador!B93=9,40,IF(generador!B93=10,43,IF(generador!B93=11,46,IF(generador!B93=12,49,IF(generador!B93=13,52,IF(generador!B93=14,55,IF(generador!B93=15,58))))))))))))))),FALSE),"dd/mm/yyyy")," Y ",TEXT(VLOOKUP(A93,matriz,IF(generador!B93=1,17,IF(generador!B93=2,20,IF(generador!B93=3,23,IF(generador!B93=4,26,IF(generador!B93=5,29,IF(generador!B93=6,32,IF(generador!B93=7,35,IF(generador!B93=8,38,IF(generador!B93=9,41,IF(generador!B93=10,44,IF(generador!B93=11,47,IF(generador!B93=12,50,IF(generador!B93=13,53,IF(generador!B93=14,56,IF(generador!B93=15,59))))))))))))))),FALSE),"dd/mm/yyyy")),"")</f>
        <v/>
      </c>
    </row>
    <row r="94" spans="1:23" x14ac:dyDescent="0.3">
      <c r="A94" s="12"/>
      <c r="B94" s="5"/>
      <c r="C94" s="5"/>
      <c r="D94" s="14" t="str">
        <f t="shared" si="25"/>
        <v/>
      </c>
      <c r="E94" s="15" t="str">
        <f>IFERROR(IF(A94&lt;&gt;"",VLOOKUP(A94,matriz,IF(generador!B94=1,15,IF(generador!B94=2,18,IF(generador!B94=3,21,IF(generador!B94=4,24,IF(generador!B94=5,27,IF(generador!B94=6,30,IF(generador!B94=7,33,IF(generador!B94=8,36,IF(generador!B94=9,39,IF(generador!B94=10,42,IF(generador!B94=11,45,IF(generador!B94=12,48,IF(generador!B94=13,51,IF(generador!B94=14,54,IF(generador!B94=15,57))))))))))))))),FALSE),""),"")</f>
        <v/>
      </c>
      <c r="F94" s="16" t="str">
        <f t="shared" si="26"/>
        <v/>
      </c>
      <c r="G94" s="20" t="str">
        <f t="shared" si="27"/>
        <v/>
      </c>
      <c r="H94" s="13" t="str">
        <f t="shared" ca="1" si="30"/>
        <v/>
      </c>
      <c r="I94" s="14" t="str">
        <f t="shared" si="31"/>
        <v/>
      </c>
      <c r="J94" s="14" t="str">
        <f>""</f>
        <v/>
      </c>
      <c r="K94" s="14" t="str">
        <f t="shared" si="32"/>
        <v/>
      </c>
      <c r="L94" s="14" t="str">
        <f t="shared" si="33"/>
        <v/>
      </c>
      <c r="M94" s="14" t="str">
        <f t="shared" si="34"/>
        <v/>
      </c>
      <c r="N94" s="14" t="str">
        <f t="shared" si="35"/>
        <v/>
      </c>
      <c r="O94" s="14" t="str">
        <f t="shared" si="36"/>
        <v/>
      </c>
      <c r="P94" s="14" t="str">
        <f t="shared" si="37"/>
        <v/>
      </c>
      <c r="Q94" s="14" t="str">
        <f t="shared" si="38"/>
        <v/>
      </c>
      <c r="R94" s="96" t="str">
        <f t="shared" si="28"/>
        <v/>
      </c>
      <c r="S94" s="14" t="str">
        <f t="shared" si="39"/>
        <v/>
      </c>
      <c r="T94" s="14" t="str">
        <f t="shared" si="29"/>
        <v/>
      </c>
      <c r="U94" s="14" t="str">
        <f t="shared" si="40"/>
        <v/>
      </c>
      <c r="V94" s="14" t="str">
        <f t="shared" si="41"/>
        <v/>
      </c>
      <c r="W94" s="14" t="str">
        <f>IFERROR(CONCATENATE("PAGO N° ",B94," DEL CONTRATO CPS ",V94," ENTRE ",TEXT(VLOOKUP(A94,matriz,IF(generador!B94=1,16,IF(generador!B94=2,19,IF(generador!B94=3,22,IF(generador!B94=4,25,IF(generador!B94=5,28,IF(generador!B94=6,31,IF(generador!B94=7,34,IF(generador!B94=8,37,IF(generador!B94=9,40,IF(generador!B94=10,43,IF(generador!B94=11,46,IF(generador!B94=12,49,IF(generador!B94=13,52,IF(generador!B94=14,55,IF(generador!B94=15,58))))))))))))))),FALSE),"dd/mm/yyyy")," Y ",TEXT(VLOOKUP(A94,matriz,IF(generador!B94=1,17,IF(generador!B94=2,20,IF(generador!B94=3,23,IF(generador!B94=4,26,IF(generador!B94=5,29,IF(generador!B94=6,32,IF(generador!B94=7,35,IF(generador!B94=8,38,IF(generador!B94=9,41,IF(generador!B94=10,44,IF(generador!B94=11,47,IF(generador!B94=12,50,IF(generador!B94=13,53,IF(generador!B94=14,56,IF(generador!B94=15,59))))))))))))))),FALSE),"dd/mm/yyyy")),"")</f>
        <v/>
      </c>
    </row>
    <row r="95" spans="1:23" x14ac:dyDescent="0.3">
      <c r="A95" s="12"/>
      <c r="B95" s="5"/>
      <c r="C95" s="5"/>
      <c r="D95" s="14" t="str">
        <f t="shared" si="25"/>
        <v/>
      </c>
      <c r="E95" s="15" t="str">
        <f>IFERROR(IF(A95&lt;&gt;"",VLOOKUP(A95,matriz,IF(generador!B95=1,15,IF(generador!B95=2,18,IF(generador!B95=3,21,IF(generador!B95=4,24,IF(generador!B95=5,27,IF(generador!B95=6,30,IF(generador!B95=7,33,IF(generador!B95=8,36,IF(generador!B95=9,39,IF(generador!B95=10,42,IF(generador!B95=11,45,IF(generador!B95=12,48,IF(generador!B95=13,51,IF(generador!B95=14,54,IF(generador!B95=15,57))))))))))))))),FALSE),""),"")</f>
        <v/>
      </c>
      <c r="F95" s="16" t="str">
        <f t="shared" si="26"/>
        <v/>
      </c>
      <c r="G95" s="20" t="str">
        <f t="shared" si="27"/>
        <v/>
      </c>
      <c r="H95" s="13" t="str">
        <f t="shared" ca="1" si="30"/>
        <v/>
      </c>
      <c r="I95" s="14" t="str">
        <f t="shared" si="31"/>
        <v/>
      </c>
      <c r="J95" s="14" t="str">
        <f>""</f>
        <v/>
      </c>
      <c r="K95" s="14" t="str">
        <f t="shared" si="32"/>
        <v/>
      </c>
      <c r="L95" s="14" t="str">
        <f t="shared" si="33"/>
        <v/>
      </c>
      <c r="M95" s="14" t="str">
        <f t="shared" si="34"/>
        <v/>
      </c>
      <c r="N95" s="14" t="str">
        <f t="shared" si="35"/>
        <v/>
      </c>
      <c r="O95" s="14" t="str">
        <f t="shared" si="36"/>
        <v/>
      </c>
      <c r="P95" s="14" t="str">
        <f t="shared" si="37"/>
        <v/>
      </c>
      <c r="Q95" s="14" t="str">
        <f t="shared" si="38"/>
        <v/>
      </c>
      <c r="R95" s="96" t="str">
        <f t="shared" si="28"/>
        <v/>
      </c>
      <c r="S95" s="14" t="str">
        <f t="shared" si="39"/>
        <v/>
      </c>
      <c r="T95" s="14" t="str">
        <f t="shared" si="29"/>
        <v/>
      </c>
      <c r="U95" s="14" t="str">
        <f t="shared" si="40"/>
        <v/>
      </c>
      <c r="V95" s="14" t="str">
        <f t="shared" si="41"/>
        <v/>
      </c>
      <c r="W95" s="14" t="str">
        <f>IFERROR(CONCATENATE("PAGO N° ",B95," DEL CONTRATO CPS ",V95," ENTRE ",TEXT(VLOOKUP(A95,matriz,IF(generador!B95=1,16,IF(generador!B95=2,19,IF(generador!B95=3,22,IF(generador!B95=4,25,IF(generador!B95=5,28,IF(generador!B95=6,31,IF(generador!B95=7,34,IF(generador!B95=8,37,IF(generador!B95=9,40,IF(generador!B95=10,43,IF(generador!B95=11,46,IF(generador!B95=12,49,IF(generador!B95=13,52,IF(generador!B95=14,55,IF(generador!B95=15,58))))))))))))))),FALSE),"dd/mm/yyyy")," Y ",TEXT(VLOOKUP(A95,matriz,IF(generador!B95=1,17,IF(generador!B95=2,20,IF(generador!B95=3,23,IF(generador!B95=4,26,IF(generador!B95=5,29,IF(generador!B95=6,32,IF(generador!B95=7,35,IF(generador!B95=8,38,IF(generador!B95=9,41,IF(generador!B95=10,44,IF(generador!B95=11,47,IF(generador!B95=12,50,IF(generador!B95=13,53,IF(generador!B95=14,56,IF(generador!B95=15,59))))))))))))))),FALSE),"dd/mm/yyyy")),"")</f>
        <v/>
      </c>
    </row>
    <row r="96" spans="1:23" x14ac:dyDescent="0.3">
      <c r="A96" s="12"/>
      <c r="B96" s="5"/>
      <c r="C96" s="5"/>
      <c r="D96" s="14" t="str">
        <f t="shared" si="25"/>
        <v/>
      </c>
      <c r="E96" s="15" t="str">
        <f>IFERROR(IF(A96&lt;&gt;"",VLOOKUP(A96,matriz,IF(generador!B96=1,15,IF(generador!B96=2,18,IF(generador!B96=3,21,IF(generador!B96=4,24,IF(generador!B96=5,27,IF(generador!B96=6,30,IF(generador!B96=7,33,IF(generador!B96=8,36,IF(generador!B96=9,39,IF(generador!B96=10,42,IF(generador!B96=11,45,IF(generador!B96=12,48,IF(generador!B96=13,51,IF(generador!B96=14,54,IF(generador!B96=15,57))))))))))))))),FALSE),""),"")</f>
        <v/>
      </c>
      <c r="F96" s="16" t="str">
        <f t="shared" si="26"/>
        <v/>
      </c>
      <c r="G96" s="20" t="str">
        <f t="shared" si="27"/>
        <v/>
      </c>
      <c r="H96" s="13" t="str">
        <f t="shared" ca="1" si="30"/>
        <v/>
      </c>
      <c r="I96" s="14" t="str">
        <f t="shared" si="31"/>
        <v/>
      </c>
      <c r="J96" s="14" t="str">
        <f>""</f>
        <v/>
      </c>
      <c r="K96" s="14" t="str">
        <f t="shared" si="32"/>
        <v/>
      </c>
      <c r="L96" s="14" t="str">
        <f t="shared" si="33"/>
        <v/>
      </c>
      <c r="M96" s="14" t="str">
        <f t="shared" si="34"/>
        <v/>
      </c>
      <c r="N96" s="14" t="str">
        <f t="shared" si="35"/>
        <v/>
      </c>
      <c r="O96" s="14" t="str">
        <f t="shared" si="36"/>
        <v/>
      </c>
      <c r="P96" s="14" t="str">
        <f t="shared" si="37"/>
        <v/>
      </c>
      <c r="Q96" s="14" t="str">
        <f t="shared" si="38"/>
        <v/>
      </c>
      <c r="R96" s="96" t="str">
        <f t="shared" si="28"/>
        <v/>
      </c>
      <c r="S96" s="14" t="str">
        <f t="shared" si="39"/>
        <v/>
      </c>
      <c r="T96" s="14" t="str">
        <f t="shared" si="29"/>
        <v/>
      </c>
      <c r="U96" s="14" t="str">
        <f t="shared" si="40"/>
        <v/>
      </c>
      <c r="V96" s="14" t="str">
        <f t="shared" si="41"/>
        <v/>
      </c>
      <c r="W96" s="14" t="str">
        <f>IFERROR(CONCATENATE("PAGO N° ",B96," DEL CONTRATO CPS ",V96," ENTRE ",TEXT(VLOOKUP(A96,matriz,IF(generador!B96=1,16,IF(generador!B96=2,19,IF(generador!B96=3,22,IF(generador!B96=4,25,IF(generador!B96=5,28,IF(generador!B96=6,31,IF(generador!B96=7,34,IF(generador!B96=8,37,IF(generador!B96=9,40,IF(generador!B96=10,43,IF(generador!B96=11,46,IF(generador!B96=12,49,IF(generador!B96=13,52,IF(generador!B96=14,55,IF(generador!B96=15,58))))))))))))))),FALSE),"dd/mm/yyyy")," Y ",TEXT(VLOOKUP(A96,matriz,IF(generador!B96=1,17,IF(generador!B96=2,20,IF(generador!B96=3,23,IF(generador!B96=4,26,IF(generador!B96=5,29,IF(generador!B96=6,32,IF(generador!B96=7,35,IF(generador!B96=8,38,IF(generador!B96=9,41,IF(generador!B96=10,44,IF(generador!B96=11,47,IF(generador!B96=12,50,IF(generador!B96=13,53,IF(generador!B96=14,56,IF(generador!B96=15,59))))))))))))))),FALSE),"dd/mm/yyyy")),"")</f>
        <v/>
      </c>
    </row>
    <row r="97" spans="1:23" x14ac:dyDescent="0.3">
      <c r="A97" s="12"/>
      <c r="B97" s="5"/>
      <c r="C97" s="5"/>
      <c r="D97" s="14" t="str">
        <f t="shared" si="25"/>
        <v/>
      </c>
      <c r="E97" s="15" t="str">
        <f>IFERROR(IF(A97&lt;&gt;"",VLOOKUP(A97,matriz,IF(generador!B97=1,15,IF(generador!B97=2,18,IF(generador!B97=3,21,IF(generador!B97=4,24,IF(generador!B97=5,27,IF(generador!B97=6,30,IF(generador!B97=7,33,IF(generador!B97=8,36,IF(generador!B97=9,39,IF(generador!B97=10,42,IF(generador!B97=11,45,IF(generador!B97=12,48,IF(generador!B97=13,51,IF(generador!B97=14,54,IF(generador!B97=15,57))))))))))))))),FALSE),""),"")</f>
        <v/>
      </c>
      <c r="F97" s="16" t="str">
        <f t="shared" si="26"/>
        <v/>
      </c>
      <c r="G97" s="20" t="str">
        <f t="shared" si="27"/>
        <v/>
      </c>
      <c r="H97" s="13" t="str">
        <f t="shared" ca="1" si="30"/>
        <v/>
      </c>
      <c r="I97" s="14" t="str">
        <f t="shared" si="31"/>
        <v/>
      </c>
      <c r="J97" s="14" t="str">
        <f>""</f>
        <v/>
      </c>
      <c r="K97" s="14" t="str">
        <f t="shared" si="32"/>
        <v/>
      </c>
      <c r="L97" s="14" t="str">
        <f t="shared" si="33"/>
        <v/>
      </c>
      <c r="M97" s="14" t="str">
        <f t="shared" si="34"/>
        <v/>
      </c>
      <c r="N97" s="14" t="str">
        <f t="shared" si="35"/>
        <v/>
      </c>
      <c r="O97" s="14" t="str">
        <f t="shared" si="36"/>
        <v/>
      </c>
      <c r="P97" s="14" t="str">
        <f t="shared" si="37"/>
        <v/>
      </c>
      <c r="Q97" s="14" t="str">
        <f t="shared" si="38"/>
        <v/>
      </c>
      <c r="R97" s="96" t="str">
        <f t="shared" si="28"/>
        <v/>
      </c>
      <c r="S97" s="14" t="str">
        <f t="shared" si="39"/>
        <v/>
      </c>
      <c r="T97" s="14" t="str">
        <f t="shared" si="29"/>
        <v/>
      </c>
      <c r="U97" s="14" t="str">
        <f t="shared" si="40"/>
        <v/>
      </c>
      <c r="V97" s="14" t="str">
        <f t="shared" si="41"/>
        <v/>
      </c>
      <c r="W97" s="14" t="str">
        <f>IFERROR(CONCATENATE("PAGO N° ",B97," DEL CONTRATO CPS ",V97," ENTRE ",TEXT(VLOOKUP(A97,matriz,IF(generador!B97=1,16,IF(generador!B97=2,19,IF(generador!B97=3,22,IF(generador!B97=4,25,IF(generador!B97=5,28,IF(generador!B97=6,31,IF(generador!B97=7,34,IF(generador!B97=8,37,IF(generador!B97=9,40,IF(generador!B97=10,43,IF(generador!B97=11,46,IF(generador!B97=12,49,IF(generador!B97=13,52,IF(generador!B97=14,55,IF(generador!B97=15,58))))))))))))))),FALSE),"dd/mm/yyyy")," Y ",TEXT(VLOOKUP(A97,matriz,IF(generador!B97=1,17,IF(generador!B97=2,20,IF(generador!B97=3,23,IF(generador!B97=4,26,IF(generador!B97=5,29,IF(generador!B97=6,32,IF(generador!B97=7,35,IF(generador!B97=8,38,IF(generador!B97=9,41,IF(generador!B97=10,44,IF(generador!B97=11,47,IF(generador!B97=12,50,IF(generador!B97=13,53,IF(generador!B97=14,56,IF(generador!B97=15,59))))))))))))))),FALSE),"dd/mm/yyyy")),"")</f>
        <v/>
      </c>
    </row>
    <row r="98" spans="1:23" x14ac:dyDescent="0.3">
      <c r="A98" s="12"/>
      <c r="B98" s="5"/>
      <c r="C98" s="5"/>
      <c r="D98" s="14" t="str">
        <f t="shared" si="25"/>
        <v/>
      </c>
      <c r="E98" s="15" t="str">
        <f>IFERROR(IF(A98&lt;&gt;"",VLOOKUP(A98,matriz,IF(generador!B98=1,15,IF(generador!B98=2,18,IF(generador!B98=3,21,IF(generador!B98=4,24,IF(generador!B98=5,27,IF(generador!B98=6,30,IF(generador!B98=7,33,IF(generador!B98=8,36,IF(generador!B98=9,39,IF(generador!B98=10,42,IF(generador!B98=11,45,IF(generador!B98=12,48,IF(generador!B98=13,51,IF(generador!B98=14,54,IF(generador!B98=15,57))))))))))))))),FALSE),""),"")</f>
        <v/>
      </c>
      <c r="F98" s="16" t="str">
        <f t="shared" si="26"/>
        <v/>
      </c>
      <c r="G98" s="20" t="str">
        <f t="shared" si="27"/>
        <v/>
      </c>
      <c r="H98" s="13" t="str">
        <f t="shared" ca="1" si="30"/>
        <v/>
      </c>
      <c r="I98" s="14" t="str">
        <f t="shared" si="31"/>
        <v/>
      </c>
      <c r="J98" s="14" t="str">
        <f>""</f>
        <v/>
      </c>
      <c r="K98" s="14" t="str">
        <f t="shared" si="32"/>
        <v/>
      </c>
      <c r="L98" s="14" t="str">
        <f t="shared" si="33"/>
        <v/>
      </c>
      <c r="M98" s="14" t="str">
        <f t="shared" si="34"/>
        <v/>
      </c>
      <c r="N98" s="14" t="str">
        <f t="shared" si="35"/>
        <v/>
      </c>
      <c r="O98" s="14" t="str">
        <f t="shared" si="36"/>
        <v/>
      </c>
      <c r="P98" s="14" t="str">
        <f t="shared" si="37"/>
        <v/>
      </c>
      <c r="Q98" s="14" t="str">
        <f t="shared" si="38"/>
        <v/>
      </c>
      <c r="R98" s="96" t="str">
        <f t="shared" si="28"/>
        <v/>
      </c>
      <c r="S98" s="14" t="str">
        <f t="shared" si="39"/>
        <v/>
      </c>
      <c r="T98" s="14" t="str">
        <f t="shared" si="29"/>
        <v/>
      </c>
      <c r="U98" s="14" t="str">
        <f t="shared" si="40"/>
        <v/>
      </c>
      <c r="V98" s="14" t="str">
        <f t="shared" si="41"/>
        <v/>
      </c>
      <c r="W98" s="14" t="str">
        <f>IFERROR(CONCATENATE("PAGO N° ",B98," DEL CONTRATO CPS ",V98," ENTRE ",TEXT(VLOOKUP(A98,matriz,IF(generador!B98=1,16,IF(generador!B98=2,19,IF(generador!B98=3,22,IF(generador!B98=4,25,IF(generador!B98=5,28,IF(generador!B98=6,31,IF(generador!B98=7,34,IF(generador!B98=8,37,IF(generador!B98=9,40,IF(generador!B98=10,43,IF(generador!B98=11,46,IF(generador!B98=12,49,IF(generador!B98=13,52,IF(generador!B98=14,55,IF(generador!B98=15,58))))))))))))))),FALSE),"dd/mm/yyyy")," Y ",TEXT(VLOOKUP(A98,matriz,IF(generador!B98=1,17,IF(generador!B98=2,20,IF(generador!B98=3,23,IF(generador!B98=4,26,IF(generador!B98=5,29,IF(generador!B98=6,32,IF(generador!B98=7,35,IF(generador!B98=8,38,IF(generador!B98=9,41,IF(generador!B98=10,44,IF(generador!B98=11,47,IF(generador!B98=12,50,IF(generador!B98=13,53,IF(generador!B98=14,56,IF(generador!B98=15,59))))))))))))))),FALSE),"dd/mm/yyyy")),"")</f>
        <v/>
      </c>
    </row>
    <row r="99" spans="1:23" x14ac:dyDescent="0.3">
      <c r="A99" s="12"/>
      <c r="B99" s="5"/>
      <c r="C99" s="5"/>
      <c r="D99" s="14" t="str">
        <f t="shared" si="25"/>
        <v/>
      </c>
      <c r="E99" s="15" t="str">
        <f>IFERROR(IF(A99&lt;&gt;"",VLOOKUP(A99,matriz,IF(generador!B99=1,15,IF(generador!B99=2,18,IF(generador!B99=3,21,IF(generador!B99=4,24,IF(generador!B99=5,27,IF(generador!B99=6,30,IF(generador!B99=7,33,IF(generador!B99=8,36,IF(generador!B99=9,39,IF(generador!B99=10,42,IF(generador!B99=11,45,IF(generador!B99=12,48,IF(generador!B99=13,51,IF(generador!B99=14,54,IF(generador!B99=15,57))))))))))))))),FALSE),""),"")</f>
        <v/>
      </c>
      <c r="F99" s="16" t="str">
        <f t="shared" si="26"/>
        <v/>
      </c>
      <c r="G99" s="20" t="str">
        <f t="shared" si="27"/>
        <v/>
      </c>
      <c r="H99" s="13" t="str">
        <f t="shared" ca="1" si="30"/>
        <v/>
      </c>
      <c r="I99" s="14" t="str">
        <f t="shared" si="31"/>
        <v/>
      </c>
      <c r="J99" s="14" t="str">
        <f>""</f>
        <v/>
      </c>
      <c r="K99" s="14" t="str">
        <f t="shared" si="32"/>
        <v/>
      </c>
      <c r="L99" s="14" t="str">
        <f t="shared" si="33"/>
        <v/>
      </c>
      <c r="M99" s="14" t="str">
        <f t="shared" si="34"/>
        <v/>
      </c>
      <c r="N99" s="14" t="str">
        <f t="shared" si="35"/>
        <v/>
      </c>
      <c r="O99" s="14" t="str">
        <f t="shared" si="36"/>
        <v/>
      </c>
      <c r="P99" s="14" t="str">
        <f t="shared" si="37"/>
        <v/>
      </c>
      <c r="Q99" s="14" t="str">
        <f t="shared" si="38"/>
        <v/>
      </c>
      <c r="R99" s="96" t="str">
        <f t="shared" si="28"/>
        <v/>
      </c>
      <c r="S99" s="14" t="str">
        <f t="shared" si="39"/>
        <v/>
      </c>
      <c r="T99" s="14" t="str">
        <f t="shared" si="29"/>
        <v/>
      </c>
      <c r="U99" s="14" t="str">
        <f t="shared" si="40"/>
        <v/>
      </c>
      <c r="V99" s="14" t="str">
        <f t="shared" si="41"/>
        <v/>
      </c>
      <c r="W99" s="14" t="str">
        <f>IFERROR(CONCATENATE("PAGO N° ",B99," DEL CONTRATO CPS ",V99," ENTRE ",TEXT(VLOOKUP(A99,matriz,IF(generador!B99=1,16,IF(generador!B99=2,19,IF(generador!B99=3,22,IF(generador!B99=4,25,IF(generador!B99=5,28,IF(generador!B99=6,31,IF(generador!B99=7,34,IF(generador!B99=8,37,IF(generador!B99=9,40,IF(generador!B99=10,43,IF(generador!B99=11,46,IF(generador!B99=12,49,IF(generador!B99=13,52,IF(generador!B99=14,55,IF(generador!B99=15,58))))))))))))))),FALSE),"dd/mm/yyyy")," Y ",TEXT(VLOOKUP(A99,matriz,IF(generador!B99=1,17,IF(generador!B99=2,20,IF(generador!B99=3,23,IF(generador!B99=4,26,IF(generador!B99=5,29,IF(generador!B99=6,32,IF(generador!B99=7,35,IF(generador!B99=8,38,IF(generador!B99=9,41,IF(generador!B99=10,44,IF(generador!B99=11,47,IF(generador!B99=12,50,IF(generador!B99=13,53,IF(generador!B99=14,56,IF(generador!B99=15,59))))))))))))))),FALSE),"dd/mm/yyyy")),"")</f>
        <v/>
      </c>
    </row>
    <row r="100" spans="1:23" x14ac:dyDescent="0.3">
      <c r="A100" s="12"/>
      <c r="B100" s="5"/>
      <c r="C100" s="5"/>
      <c r="D100" s="14" t="str">
        <f t="shared" si="25"/>
        <v/>
      </c>
      <c r="E100" s="15" t="str">
        <f>IFERROR(IF(A100&lt;&gt;"",VLOOKUP(A100,matriz,IF(generador!B100=1,15,IF(generador!B100=2,18,IF(generador!B100=3,21,IF(generador!B100=4,24,IF(generador!B100=5,27,IF(generador!B100=6,30,IF(generador!B100=7,33,IF(generador!B100=8,36,IF(generador!B100=9,39,IF(generador!B100=10,42,IF(generador!B100=11,45,IF(generador!B100=12,48,IF(generador!B100=13,51,IF(generador!B100=14,54,IF(generador!B100=15,57))))))))))))))),FALSE),""),"")</f>
        <v/>
      </c>
      <c r="F100" s="16" t="str">
        <f t="shared" si="26"/>
        <v/>
      </c>
      <c r="G100" s="20" t="str">
        <f t="shared" si="27"/>
        <v/>
      </c>
      <c r="H100" s="13" t="str">
        <f t="shared" ca="1" si="30"/>
        <v/>
      </c>
      <c r="I100" s="14" t="str">
        <f t="shared" si="31"/>
        <v/>
      </c>
      <c r="J100" s="14" t="str">
        <f>""</f>
        <v/>
      </c>
      <c r="K100" s="14" t="str">
        <f t="shared" si="32"/>
        <v/>
      </c>
      <c r="L100" s="14" t="str">
        <f t="shared" si="33"/>
        <v/>
      </c>
      <c r="M100" s="14" t="str">
        <f t="shared" si="34"/>
        <v/>
      </c>
      <c r="N100" s="14" t="str">
        <f t="shared" si="35"/>
        <v/>
      </c>
      <c r="O100" s="14" t="str">
        <f t="shared" si="36"/>
        <v/>
      </c>
      <c r="P100" s="14" t="str">
        <f t="shared" si="37"/>
        <v/>
      </c>
      <c r="Q100" s="14" t="str">
        <f t="shared" si="38"/>
        <v/>
      </c>
      <c r="R100" s="96" t="str">
        <f t="shared" si="28"/>
        <v/>
      </c>
      <c r="S100" s="14" t="str">
        <f t="shared" si="39"/>
        <v/>
      </c>
      <c r="T100" s="14" t="str">
        <f t="shared" si="29"/>
        <v/>
      </c>
      <c r="U100" s="14" t="str">
        <f t="shared" si="40"/>
        <v/>
      </c>
      <c r="V100" s="14" t="str">
        <f t="shared" si="41"/>
        <v/>
      </c>
      <c r="W100" s="14" t="str">
        <f>IFERROR(CONCATENATE("PAGO N° ",B100," DEL CONTRATO CPS ",V100," ENTRE ",TEXT(VLOOKUP(A100,matriz,IF(generador!B100=1,16,IF(generador!B100=2,19,IF(generador!B100=3,22,IF(generador!B100=4,25,IF(generador!B100=5,28,IF(generador!B100=6,31,IF(generador!B100=7,34,IF(generador!B100=8,37,IF(generador!B100=9,40,IF(generador!B100=10,43,IF(generador!B100=11,46,IF(generador!B100=12,49,IF(generador!B100=13,52,IF(generador!B100=14,55,IF(generador!B100=15,58))))))))))))))),FALSE),"dd/mm/yyyy")," Y ",TEXT(VLOOKUP(A100,matriz,IF(generador!B100=1,17,IF(generador!B100=2,20,IF(generador!B100=3,23,IF(generador!B100=4,26,IF(generador!B100=5,29,IF(generador!B100=6,32,IF(generador!B100=7,35,IF(generador!B100=8,38,IF(generador!B100=9,41,IF(generador!B100=10,44,IF(generador!B100=11,47,IF(generador!B100=12,50,IF(generador!B100=13,53,IF(generador!B100=14,56,IF(generador!B100=15,59))))))))))))))),FALSE),"dd/mm/yyyy")),"")</f>
        <v/>
      </c>
    </row>
    <row r="101" spans="1:23" x14ac:dyDescent="0.3">
      <c r="A101" s="12"/>
      <c r="B101" s="5"/>
      <c r="C101" s="5"/>
      <c r="D101" s="14" t="str">
        <f t="shared" si="25"/>
        <v/>
      </c>
      <c r="E101" s="15" t="str">
        <f>IFERROR(IF(A101&lt;&gt;"",VLOOKUP(A101,matriz,IF(generador!B101=1,15,IF(generador!B101=2,18,IF(generador!B101=3,21,IF(generador!B101=4,24,IF(generador!B101=5,27,IF(generador!B101=6,30,IF(generador!B101=7,33,IF(generador!B101=8,36,IF(generador!B101=9,39,IF(generador!B101=10,42,IF(generador!B101=11,45,IF(generador!B101=12,48,IF(generador!B101=13,51,IF(generador!B101=14,54,IF(generador!B101=15,57))))))))))))))),FALSE),""),"")</f>
        <v/>
      </c>
      <c r="F101" s="16" t="str">
        <f t="shared" si="26"/>
        <v/>
      </c>
      <c r="G101" s="20" t="str">
        <f t="shared" si="27"/>
        <v/>
      </c>
      <c r="H101" s="13" t="str">
        <f t="shared" ca="1" si="30"/>
        <v/>
      </c>
      <c r="I101" s="14" t="str">
        <f t="shared" si="31"/>
        <v/>
      </c>
      <c r="J101" s="14" t="str">
        <f>""</f>
        <v/>
      </c>
      <c r="K101" s="14" t="str">
        <f t="shared" si="32"/>
        <v/>
      </c>
      <c r="L101" s="14" t="str">
        <f t="shared" si="33"/>
        <v/>
      </c>
      <c r="M101" s="14" t="str">
        <f t="shared" si="34"/>
        <v/>
      </c>
      <c r="N101" s="14" t="str">
        <f t="shared" si="35"/>
        <v/>
      </c>
      <c r="O101" s="14" t="str">
        <f t="shared" si="36"/>
        <v/>
      </c>
      <c r="P101" s="14" t="str">
        <f t="shared" si="37"/>
        <v/>
      </c>
      <c r="Q101" s="14" t="str">
        <f t="shared" si="38"/>
        <v/>
      </c>
      <c r="R101" s="96" t="str">
        <f t="shared" si="28"/>
        <v/>
      </c>
      <c r="S101" s="14" t="str">
        <f t="shared" si="39"/>
        <v/>
      </c>
      <c r="T101" s="14" t="str">
        <f t="shared" si="29"/>
        <v/>
      </c>
      <c r="U101" s="14" t="str">
        <f t="shared" si="40"/>
        <v/>
      </c>
      <c r="V101" s="14" t="str">
        <f t="shared" si="41"/>
        <v/>
      </c>
      <c r="W101" s="14" t="str">
        <f>IFERROR(CONCATENATE("PAGO N° ",B101," DEL CONTRATO CPS ",V101," ENTRE ",TEXT(VLOOKUP(A101,matriz,IF(generador!B101=1,16,IF(generador!B101=2,19,IF(generador!B101=3,22,IF(generador!B101=4,25,IF(generador!B101=5,28,IF(generador!B101=6,31,IF(generador!B101=7,34,IF(generador!B101=8,37,IF(generador!B101=9,40,IF(generador!B101=10,43,IF(generador!B101=11,46,IF(generador!B101=12,49,IF(generador!B101=13,52,IF(generador!B101=14,55,IF(generador!B101=15,58))))))))))))))),FALSE),"dd/mm/yyyy")," Y ",TEXT(VLOOKUP(A101,matriz,IF(generador!B101=1,17,IF(generador!B101=2,20,IF(generador!B101=3,23,IF(generador!B101=4,26,IF(generador!B101=5,29,IF(generador!B101=6,32,IF(generador!B101=7,35,IF(generador!B101=8,38,IF(generador!B101=9,41,IF(generador!B101=10,44,IF(generador!B101=11,47,IF(generador!B101=12,50,IF(generador!B101=13,53,IF(generador!B101=14,56,IF(generador!B101=15,59))))))))))))))),FALSE),"dd/mm/yyyy")),"")</f>
        <v/>
      </c>
    </row>
    <row r="102" spans="1:23" x14ac:dyDescent="0.3">
      <c r="A102" s="12"/>
      <c r="B102" s="5"/>
      <c r="C102" s="5"/>
      <c r="D102" s="14" t="str">
        <f t="shared" si="25"/>
        <v/>
      </c>
      <c r="E102" s="15" t="str">
        <f>IFERROR(IF(A102&lt;&gt;"",VLOOKUP(A102,matriz,IF(generador!B102=1,15,IF(generador!B102=2,18,IF(generador!B102=3,21,IF(generador!B102=4,24,IF(generador!B102=5,27,IF(generador!B102=6,30,IF(generador!B102=7,33,IF(generador!B102=8,36,IF(generador!B102=9,39,IF(generador!B102=10,42,IF(generador!B102=11,45,IF(generador!B102=12,48,IF(generador!B102=13,51,IF(generador!B102=14,54,IF(generador!B102=15,57))))))))))))))),FALSE),""),"")</f>
        <v/>
      </c>
      <c r="F102" s="16" t="str">
        <f t="shared" si="26"/>
        <v/>
      </c>
      <c r="G102" s="20" t="str">
        <f t="shared" si="27"/>
        <v/>
      </c>
      <c r="H102" s="13" t="str">
        <f t="shared" ca="1" si="30"/>
        <v/>
      </c>
      <c r="I102" s="14" t="str">
        <f t="shared" si="31"/>
        <v/>
      </c>
      <c r="J102" s="14" t="str">
        <f>""</f>
        <v/>
      </c>
      <c r="K102" s="14" t="str">
        <f t="shared" si="32"/>
        <v/>
      </c>
      <c r="L102" s="14" t="str">
        <f t="shared" si="33"/>
        <v/>
      </c>
      <c r="M102" s="14" t="str">
        <f t="shared" si="34"/>
        <v/>
      </c>
      <c r="N102" s="14" t="str">
        <f t="shared" si="35"/>
        <v/>
      </c>
      <c r="O102" s="14" t="str">
        <f t="shared" si="36"/>
        <v/>
      </c>
      <c r="P102" s="14" t="str">
        <f t="shared" si="37"/>
        <v/>
      </c>
      <c r="Q102" s="14" t="str">
        <f t="shared" si="38"/>
        <v/>
      </c>
      <c r="R102" s="96" t="str">
        <f t="shared" si="28"/>
        <v/>
      </c>
      <c r="S102" s="14" t="str">
        <f t="shared" si="39"/>
        <v/>
      </c>
      <c r="T102" s="14" t="str">
        <f t="shared" si="29"/>
        <v/>
      </c>
      <c r="U102" s="14" t="str">
        <f t="shared" si="40"/>
        <v/>
      </c>
      <c r="V102" s="14" t="str">
        <f t="shared" si="41"/>
        <v/>
      </c>
      <c r="W102" s="14" t="str">
        <f>IFERROR(CONCATENATE("PAGO N° ",B102," DEL CONTRATO CPS ",V102," ENTRE ",TEXT(VLOOKUP(A102,matriz,IF(generador!B102=1,16,IF(generador!B102=2,19,IF(generador!B102=3,22,IF(generador!B102=4,25,IF(generador!B102=5,28,IF(generador!B102=6,31,IF(generador!B102=7,34,IF(generador!B102=8,37,IF(generador!B102=9,40,IF(generador!B102=10,43,IF(generador!B102=11,46,IF(generador!B102=12,49,IF(generador!B102=13,52,IF(generador!B102=14,55,IF(generador!B102=15,58))))))))))))))),FALSE),"dd/mm/yyyy")," Y ",TEXT(VLOOKUP(A102,matriz,IF(generador!B102=1,17,IF(generador!B102=2,20,IF(generador!B102=3,23,IF(generador!B102=4,26,IF(generador!B102=5,29,IF(generador!B102=6,32,IF(generador!B102=7,35,IF(generador!B102=8,38,IF(generador!B102=9,41,IF(generador!B102=10,44,IF(generador!B102=11,47,IF(generador!B102=12,50,IF(generador!B102=13,53,IF(generador!B102=14,56,IF(generador!B102=15,59))))))))))))))),FALSE),"dd/mm/yyyy")),"")</f>
        <v/>
      </c>
    </row>
    <row r="103" spans="1:23" x14ac:dyDescent="0.3">
      <c r="A103" s="12"/>
      <c r="B103" s="5"/>
      <c r="C103" s="5"/>
      <c r="D103" s="14" t="str">
        <f t="shared" si="25"/>
        <v/>
      </c>
      <c r="E103" s="15" t="str">
        <f>IFERROR(IF(A103&lt;&gt;"",VLOOKUP(A103,matriz,IF(generador!B103=1,15,IF(generador!B103=2,18,IF(generador!B103=3,21,IF(generador!B103=4,24,IF(generador!B103=5,27,IF(generador!B103=6,30,IF(generador!B103=7,33,IF(generador!B103=8,36,IF(generador!B103=9,39,IF(generador!B103=10,42,IF(generador!B103=11,45,IF(generador!B103=12,48,IF(generador!B103=13,51,IF(generador!B103=14,54,IF(generador!B103=15,57))))))))))))))),FALSE),""),"")</f>
        <v/>
      </c>
      <c r="F103" s="16" t="str">
        <f t="shared" si="26"/>
        <v/>
      </c>
      <c r="G103" s="20" t="str">
        <f t="shared" si="27"/>
        <v/>
      </c>
      <c r="H103" s="13" t="str">
        <f t="shared" ca="1" si="30"/>
        <v/>
      </c>
      <c r="I103" s="14" t="str">
        <f t="shared" si="31"/>
        <v/>
      </c>
      <c r="J103" s="14" t="str">
        <f>""</f>
        <v/>
      </c>
      <c r="K103" s="14" t="str">
        <f t="shared" si="32"/>
        <v/>
      </c>
      <c r="L103" s="14" t="str">
        <f t="shared" si="33"/>
        <v/>
      </c>
      <c r="M103" s="14" t="str">
        <f t="shared" si="34"/>
        <v/>
      </c>
      <c r="N103" s="14" t="str">
        <f t="shared" si="35"/>
        <v/>
      </c>
      <c r="O103" s="14" t="str">
        <f t="shared" si="36"/>
        <v/>
      </c>
      <c r="P103" s="14" t="str">
        <f t="shared" si="37"/>
        <v/>
      </c>
      <c r="Q103" s="14" t="str">
        <f t="shared" si="38"/>
        <v/>
      </c>
      <c r="R103" s="96" t="str">
        <f t="shared" si="28"/>
        <v/>
      </c>
      <c r="S103" s="14" t="str">
        <f t="shared" si="39"/>
        <v/>
      </c>
      <c r="T103" s="14" t="str">
        <f t="shared" si="29"/>
        <v/>
      </c>
      <c r="U103" s="14" t="str">
        <f t="shared" si="40"/>
        <v/>
      </c>
      <c r="V103" s="14" t="str">
        <f t="shared" si="41"/>
        <v/>
      </c>
      <c r="W103" s="14" t="str">
        <f>IFERROR(CONCATENATE("PAGO N° ",B103," DEL CONTRATO CPS ",V103," ENTRE ",TEXT(VLOOKUP(A103,matriz,IF(generador!B103=1,16,IF(generador!B103=2,19,IF(generador!B103=3,22,IF(generador!B103=4,25,IF(generador!B103=5,28,IF(generador!B103=6,31,IF(generador!B103=7,34,IF(generador!B103=8,37,IF(generador!B103=9,40,IF(generador!B103=10,43,IF(generador!B103=11,46,IF(generador!B103=12,49,IF(generador!B103=13,52,IF(generador!B103=14,55,IF(generador!B103=15,58))))))))))))))),FALSE),"dd/mm/yyyy")," Y ",TEXT(VLOOKUP(A103,matriz,IF(generador!B103=1,17,IF(generador!B103=2,20,IF(generador!B103=3,23,IF(generador!B103=4,26,IF(generador!B103=5,29,IF(generador!B103=6,32,IF(generador!B103=7,35,IF(generador!B103=8,38,IF(generador!B103=9,41,IF(generador!B103=10,44,IF(generador!B103=11,47,IF(generador!B103=12,50,IF(generador!B103=13,53,IF(generador!B103=14,56,IF(generador!B103=15,59))))))))))))))),FALSE),"dd/mm/yyyy")),"")</f>
        <v/>
      </c>
    </row>
    <row r="104" spans="1:23" x14ac:dyDescent="0.3">
      <c r="A104" s="12"/>
      <c r="B104" s="5"/>
      <c r="C104" s="5"/>
      <c r="D104" s="14" t="str">
        <f t="shared" si="25"/>
        <v/>
      </c>
      <c r="E104" s="15" t="str">
        <f>IFERROR(IF(A104&lt;&gt;"",VLOOKUP(A104,matriz,IF(generador!B104=1,15,IF(generador!B104=2,18,IF(generador!B104=3,21,IF(generador!B104=4,24,IF(generador!B104=5,27,IF(generador!B104=6,30,IF(generador!B104=7,33,IF(generador!B104=8,36,IF(generador!B104=9,39,IF(generador!B104=10,42,IF(generador!B104=11,45,IF(generador!B104=12,48,IF(generador!B104=13,51,IF(generador!B104=14,54,IF(generador!B104=15,57))))))))))))))),FALSE),""),"")</f>
        <v/>
      </c>
      <c r="F104" s="16" t="str">
        <f t="shared" si="26"/>
        <v/>
      </c>
      <c r="G104" s="20" t="str">
        <f t="shared" si="27"/>
        <v/>
      </c>
      <c r="H104" s="13" t="str">
        <f t="shared" ca="1" si="30"/>
        <v/>
      </c>
      <c r="I104" s="14" t="str">
        <f t="shared" si="31"/>
        <v/>
      </c>
      <c r="J104" s="14" t="str">
        <f>""</f>
        <v/>
      </c>
      <c r="K104" s="14" t="str">
        <f t="shared" si="32"/>
        <v/>
      </c>
      <c r="L104" s="14" t="str">
        <f t="shared" si="33"/>
        <v/>
      </c>
      <c r="M104" s="14" t="str">
        <f t="shared" si="34"/>
        <v/>
      </c>
      <c r="N104" s="14" t="str">
        <f t="shared" si="35"/>
        <v/>
      </c>
      <c r="O104" s="14" t="str">
        <f t="shared" si="36"/>
        <v/>
      </c>
      <c r="P104" s="14" t="str">
        <f t="shared" si="37"/>
        <v/>
      </c>
      <c r="Q104" s="14" t="str">
        <f t="shared" si="38"/>
        <v/>
      </c>
      <c r="R104" s="96" t="str">
        <f t="shared" si="28"/>
        <v/>
      </c>
      <c r="S104" s="14" t="str">
        <f t="shared" si="39"/>
        <v/>
      </c>
      <c r="T104" s="14" t="str">
        <f t="shared" si="29"/>
        <v/>
      </c>
      <c r="U104" s="14" t="str">
        <f t="shared" si="40"/>
        <v/>
      </c>
      <c r="V104" s="14" t="str">
        <f t="shared" si="41"/>
        <v/>
      </c>
      <c r="W104" s="14" t="str">
        <f>IFERROR(CONCATENATE("PAGO N° ",B104," DEL CONTRATO CPS ",V104," ENTRE ",TEXT(VLOOKUP(A104,matriz,IF(generador!B104=1,16,IF(generador!B104=2,19,IF(generador!B104=3,22,IF(generador!B104=4,25,IF(generador!B104=5,28,IF(generador!B104=6,31,IF(generador!B104=7,34,IF(generador!B104=8,37,IF(generador!B104=9,40,IF(generador!B104=10,43,IF(generador!B104=11,46,IF(generador!B104=12,49,IF(generador!B104=13,52,IF(generador!B104=14,55,IF(generador!B104=15,58))))))))))))))),FALSE),"dd/mm/yyyy")," Y ",TEXT(VLOOKUP(A104,matriz,IF(generador!B104=1,17,IF(generador!B104=2,20,IF(generador!B104=3,23,IF(generador!B104=4,26,IF(generador!B104=5,29,IF(generador!B104=6,32,IF(generador!B104=7,35,IF(generador!B104=8,38,IF(generador!B104=9,41,IF(generador!B104=10,44,IF(generador!B104=11,47,IF(generador!B104=12,50,IF(generador!B104=13,53,IF(generador!B104=14,56,IF(generador!B104=15,59))))))))))))))),FALSE),"dd/mm/yyyy")),"")</f>
        <v/>
      </c>
    </row>
    <row r="105" spans="1:23" x14ac:dyDescent="0.3">
      <c r="A105" s="12"/>
      <c r="B105" s="5"/>
      <c r="C105" s="5"/>
      <c r="D105" s="14" t="str">
        <f t="shared" si="25"/>
        <v/>
      </c>
      <c r="E105" s="15" t="str">
        <f>IFERROR(IF(A105&lt;&gt;"",VLOOKUP(A105,matriz,IF(generador!B105=1,15,IF(generador!B105=2,18,IF(generador!B105=3,21,IF(generador!B105=4,24,IF(generador!B105=5,27,IF(generador!B105=6,30,IF(generador!B105=7,33,IF(generador!B105=8,36,IF(generador!B105=9,39,IF(generador!B105=10,42,IF(generador!B105=11,45,IF(generador!B105=12,48,IF(generador!B105=13,51,IF(generador!B105=14,54,IF(generador!B105=15,57))))))))))))))),FALSE),""),"")</f>
        <v/>
      </c>
      <c r="F105" s="16" t="str">
        <f t="shared" si="26"/>
        <v/>
      </c>
      <c r="G105" s="20" t="str">
        <f t="shared" si="27"/>
        <v/>
      </c>
      <c r="H105" s="13" t="str">
        <f t="shared" ca="1" si="30"/>
        <v/>
      </c>
      <c r="I105" s="14" t="str">
        <f t="shared" si="31"/>
        <v/>
      </c>
      <c r="J105" s="14" t="str">
        <f>""</f>
        <v/>
      </c>
      <c r="K105" s="14" t="str">
        <f t="shared" si="32"/>
        <v/>
      </c>
      <c r="L105" s="14" t="str">
        <f t="shared" si="33"/>
        <v/>
      </c>
      <c r="M105" s="14" t="str">
        <f t="shared" si="34"/>
        <v/>
      </c>
      <c r="N105" s="14" t="str">
        <f t="shared" si="35"/>
        <v/>
      </c>
      <c r="O105" s="14" t="str">
        <f t="shared" si="36"/>
        <v/>
      </c>
      <c r="P105" s="14" t="str">
        <f t="shared" si="37"/>
        <v/>
      </c>
      <c r="Q105" s="14" t="str">
        <f t="shared" si="38"/>
        <v/>
      </c>
      <c r="R105" s="96" t="str">
        <f t="shared" si="28"/>
        <v/>
      </c>
      <c r="S105" s="14" t="str">
        <f t="shared" si="39"/>
        <v/>
      </c>
      <c r="T105" s="14" t="str">
        <f t="shared" si="29"/>
        <v/>
      </c>
      <c r="U105" s="14" t="str">
        <f t="shared" si="40"/>
        <v/>
      </c>
      <c r="V105" s="14" t="str">
        <f t="shared" si="41"/>
        <v/>
      </c>
      <c r="W105" s="14" t="str">
        <f>IFERROR(CONCATENATE("PAGO N° ",B105," DEL CONTRATO CPS ",V105," ENTRE ",TEXT(VLOOKUP(A105,matriz,IF(generador!B105=1,16,IF(generador!B105=2,19,IF(generador!B105=3,22,IF(generador!B105=4,25,IF(generador!B105=5,28,IF(generador!B105=6,31,IF(generador!B105=7,34,IF(generador!B105=8,37,IF(generador!B105=9,40,IF(generador!B105=10,43,IF(generador!B105=11,46,IF(generador!B105=12,49,IF(generador!B105=13,52,IF(generador!B105=14,55,IF(generador!B105=15,58))))))))))))))),FALSE),"dd/mm/yyyy")," Y ",TEXT(VLOOKUP(A105,matriz,IF(generador!B105=1,17,IF(generador!B105=2,20,IF(generador!B105=3,23,IF(generador!B105=4,26,IF(generador!B105=5,29,IF(generador!B105=6,32,IF(generador!B105=7,35,IF(generador!B105=8,38,IF(generador!B105=9,41,IF(generador!B105=10,44,IF(generador!B105=11,47,IF(generador!B105=12,50,IF(generador!B105=13,53,IF(generador!B105=14,56,IF(generador!B105=15,59))))))))))))))),FALSE),"dd/mm/yyyy")),"")</f>
        <v/>
      </c>
    </row>
    <row r="106" spans="1:23" x14ac:dyDescent="0.3">
      <c r="A106" s="12"/>
      <c r="B106" s="5"/>
      <c r="C106" s="5"/>
      <c r="D106" s="14" t="str">
        <f t="shared" si="25"/>
        <v/>
      </c>
      <c r="E106" s="15" t="str">
        <f>IFERROR(IF(A106&lt;&gt;"",VLOOKUP(A106,matriz,IF(generador!B106=1,15,IF(generador!B106=2,18,IF(generador!B106=3,21,IF(generador!B106=4,24,IF(generador!B106=5,27,IF(generador!B106=6,30,IF(generador!B106=7,33,IF(generador!B106=8,36,IF(generador!B106=9,39,IF(generador!B106=10,42,IF(generador!B106=11,45,IF(generador!B106=12,48,IF(generador!B106=13,51,IF(generador!B106=14,54,IF(generador!B106=15,57))))))))))))))),FALSE),""),"")</f>
        <v/>
      </c>
      <c r="F106" s="16" t="str">
        <f t="shared" si="26"/>
        <v/>
      </c>
      <c r="G106" s="20" t="str">
        <f t="shared" si="27"/>
        <v/>
      </c>
      <c r="H106" s="13" t="str">
        <f t="shared" ca="1" si="30"/>
        <v/>
      </c>
      <c r="I106" s="14" t="str">
        <f t="shared" si="31"/>
        <v/>
      </c>
      <c r="J106" s="14" t="str">
        <f>""</f>
        <v/>
      </c>
      <c r="K106" s="14" t="str">
        <f t="shared" si="32"/>
        <v/>
      </c>
      <c r="L106" s="14" t="str">
        <f t="shared" si="33"/>
        <v/>
      </c>
      <c r="M106" s="14" t="str">
        <f t="shared" si="34"/>
        <v/>
      </c>
      <c r="N106" s="14" t="str">
        <f t="shared" si="35"/>
        <v/>
      </c>
      <c r="O106" s="14" t="str">
        <f t="shared" si="36"/>
        <v/>
      </c>
      <c r="P106" s="14" t="str">
        <f t="shared" si="37"/>
        <v/>
      </c>
      <c r="Q106" s="14" t="str">
        <f t="shared" si="38"/>
        <v/>
      </c>
      <c r="R106" s="96" t="str">
        <f t="shared" si="28"/>
        <v/>
      </c>
      <c r="S106" s="14" t="str">
        <f t="shared" si="39"/>
        <v/>
      </c>
      <c r="T106" s="14" t="str">
        <f t="shared" si="29"/>
        <v/>
      </c>
      <c r="U106" s="14" t="str">
        <f t="shared" si="40"/>
        <v/>
      </c>
      <c r="V106" s="14" t="str">
        <f t="shared" si="41"/>
        <v/>
      </c>
      <c r="W106" s="14" t="str">
        <f>IFERROR(CONCATENATE("PAGO N° ",B106," DEL CONTRATO CPS ",V106," ENTRE ",TEXT(VLOOKUP(A106,matriz,IF(generador!B106=1,16,IF(generador!B106=2,19,IF(generador!B106=3,22,IF(generador!B106=4,25,IF(generador!B106=5,28,IF(generador!B106=6,31,IF(generador!B106=7,34,IF(generador!B106=8,37,IF(generador!B106=9,40,IF(generador!B106=10,43,IF(generador!B106=11,46,IF(generador!B106=12,49,IF(generador!B106=13,52,IF(generador!B106=14,55,IF(generador!B106=15,58))))))))))))))),FALSE),"dd/mm/yyyy")," Y ",TEXT(VLOOKUP(A106,matriz,IF(generador!B106=1,17,IF(generador!B106=2,20,IF(generador!B106=3,23,IF(generador!B106=4,26,IF(generador!B106=5,29,IF(generador!B106=6,32,IF(generador!B106=7,35,IF(generador!B106=8,38,IF(generador!B106=9,41,IF(generador!B106=10,44,IF(generador!B106=11,47,IF(generador!B106=12,50,IF(generador!B106=13,53,IF(generador!B106=14,56,IF(generador!B106=15,59))))))))))))))),FALSE),"dd/mm/yyyy")),"")</f>
        <v/>
      </c>
    </row>
    <row r="107" spans="1:23" x14ac:dyDescent="0.3">
      <c r="A107" s="12"/>
      <c r="B107" s="5"/>
      <c r="C107" s="5"/>
      <c r="D107" s="14" t="str">
        <f t="shared" si="25"/>
        <v/>
      </c>
      <c r="E107" s="15" t="str">
        <f>IFERROR(IF(A107&lt;&gt;"",VLOOKUP(A107,matriz,IF(generador!B107=1,15,IF(generador!B107=2,18,IF(generador!B107=3,21,IF(generador!B107=4,24,IF(generador!B107=5,27,IF(generador!B107=6,30,IF(generador!B107=7,33,IF(generador!B107=8,36,IF(generador!B107=9,39,IF(generador!B107=10,42,IF(generador!B107=11,45,IF(generador!B107=12,48,IF(generador!B107=13,51,IF(generador!B107=14,54,IF(generador!B107=15,57))))))))))))))),FALSE),""),"")</f>
        <v/>
      </c>
      <c r="F107" s="16" t="str">
        <f t="shared" si="26"/>
        <v/>
      </c>
      <c r="G107" s="20" t="str">
        <f t="shared" si="27"/>
        <v/>
      </c>
      <c r="H107" s="13" t="str">
        <f t="shared" ca="1" si="30"/>
        <v/>
      </c>
      <c r="I107" s="14" t="str">
        <f t="shared" si="31"/>
        <v/>
      </c>
      <c r="J107" s="14" t="str">
        <f>""</f>
        <v/>
      </c>
      <c r="K107" s="14" t="str">
        <f t="shared" si="32"/>
        <v/>
      </c>
      <c r="L107" s="14" t="str">
        <f t="shared" si="33"/>
        <v/>
      </c>
      <c r="M107" s="14" t="str">
        <f t="shared" si="34"/>
        <v/>
      </c>
      <c r="N107" s="14" t="str">
        <f t="shared" si="35"/>
        <v/>
      </c>
      <c r="O107" s="14" t="str">
        <f t="shared" si="36"/>
        <v/>
      </c>
      <c r="P107" s="14" t="str">
        <f t="shared" si="37"/>
        <v/>
      </c>
      <c r="Q107" s="14" t="str">
        <f t="shared" si="38"/>
        <v/>
      </c>
      <c r="R107" s="96" t="str">
        <f t="shared" si="28"/>
        <v/>
      </c>
      <c r="S107" s="14" t="str">
        <f t="shared" si="39"/>
        <v/>
      </c>
      <c r="T107" s="14" t="str">
        <f t="shared" si="29"/>
        <v/>
      </c>
      <c r="U107" s="14" t="str">
        <f t="shared" si="40"/>
        <v/>
      </c>
      <c r="V107" s="14" t="str">
        <f t="shared" si="41"/>
        <v/>
      </c>
      <c r="W107" s="14" t="str">
        <f>IFERROR(CONCATENATE("PAGO N° ",B107," DEL CONTRATO CPS ",V107," ENTRE ",TEXT(VLOOKUP(A107,matriz,IF(generador!B107=1,16,IF(generador!B107=2,19,IF(generador!B107=3,22,IF(generador!B107=4,25,IF(generador!B107=5,28,IF(generador!B107=6,31,IF(generador!B107=7,34,IF(generador!B107=8,37,IF(generador!B107=9,40,IF(generador!B107=10,43,IF(generador!B107=11,46,IF(generador!B107=12,49,IF(generador!B107=13,52,IF(generador!B107=14,55,IF(generador!B107=15,58))))))))))))))),FALSE),"dd/mm/yyyy")," Y ",TEXT(VLOOKUP(A107,matriz,IF(generador!B107=1,17,IF(generador!B107=2,20,IF(generador!B107=3,23,IF(generador!B107=4,26,IF(generador!B107=5,29,IF(generador!B107=6,32,IF(generador!B107=7,35,IF(generador!B107=8,38,IF(generador!B107=9,41,IF(generador!B107=10,44,IF(generador!B107=11,47,IF(generador!B107=12,50,IF(generador!B107=13,53,IF(generador!B107=14,56,IF(generador!B107=15,59))))))))))))))),FALSE),"dd/mm/yyyy")),"")</f>
        <v/>
      </c>
    </row>
    <row r="108" spans="1:23" x14ac:dyDescent="0.3">
      <c r="A108" s="12"/>
      <c r="B108" s="5"/>
      <c r="C108" s="5"/>
      <c r="D108" s="14" t="str">
        <f t="shared" si="25"/>
        <v/>
      </c>
      <c r="E108" s="15" t="str">
        <f>IFERROR(IF(A108&lt;&gt;"",VLOOKUP(A108,matriz,IF(generador!B108=1,15,IF(generador!B108=2,18,IF(generador!B108=3,21,IF(generador!B108=4,24,IF(generador!B108=5,27,IF(generador!B108=6,30,IF(generador!B108=7,33,IF(generador!B108=8,36,IF(generador!B108=9,39,IF(generador!B108=10,42,IF(generador!B108=11,45,IF(generador!B108=12,48,IF(generador!B108=13,51,IF(generador!B108=14,54,IF(generador!B108=15,57))))))))))))))),FALSE),""),"")</f>
        <v/>
      </c>
      <c r="F108" s="16" t="str">
        <f t="shared" si="26"/>
        <v/>
      </c>
      <c r="G108" s="20" t="str">
        <f t="shared" si="27"/>
        <v/>
      </c>
      <c r="H108" s="13" t="str">
        <f t="shared" ca="1" si="30"/>
        <v/>
      </c>
      <c r="I108" s="14" t="str">
        <f t="shared" si="31"/>
        <v/>
      </c>
      <c r="J108" s="14" t="str">
        <f>""</f>
        <v/>
      </c>
      <c r="K108" s="14" t="str">
        <f t="shared" si="32"/>
        <v/>
      </c>
      <c r="L108" s="14" t="str">
        <f t="shared" si="33"/>
        <v/>
      </c>
      <c r="M108" s="14" t="str">
        <f t="shared" si="34"/>
        <v/>
      </c>
      <c r="N108" s="14" t="str">
        <f t="shared" si="35"/>
        <v/>
      </c>
      <c r="O108" s="14" t="str">
        <f t="shared" si="36"/>
        <v/>
      </c>
      <c r="P108" s="14" t="str">
        <f t="shared" si="37"/>
        <v/>
      </c>
      <c r="Q108" s="14" t="str">
        <f t="shared" si="38"/>
        <v/>
      </c>
      <c r="R108" s="96" t="str">
        <f t="shared" si="28"/>
        <v/>
      </c>
      <c r="S108" s="14" t="str">
        <f t="shared" si="39"/>
        <v/>
      </c>
      <c r="T108" s="14" t="str">
        <f t="shared" si="29"/>
        <v/>
      </c>
      <c r="U108" s="14" t="str">
        <f t="shared" si="40"/>
        <v/>
      </c>
      <c r="V108" s="14" t="str">
        <f t="shared" si="41"/>
        <v/>
      </c>
      <c r="W108" s="14" t="str">
        <f>IFERROR(CONCATENATE("PAGO N° ",B108," DEL CONTRATO CPS ",V108," ENTRE ",TEXT(VLOOKUP(A108,matriz,IF(generador!B108=1,16,IF(generador!B108=2,19,IF(generador!B108=3,22,IF(generador!B108=4,25,IF(generador!B108=5,28,IF(generador!B108=6,31,IF(generador!B108=7,34,IF(generador!B108=8,37,IF(generador!B108=9,40,IF(generador!B108=10,43,IF(generador!B108=11,46,IF(generador!B108=12,49,IF(generador!B108=13,52,IF(generador!B108=14,55,IF(generador!B108=15,58))))))))))))))),FALSE),"dd/mm/yyyy")," Y ",TEXT(VLOOKUP(A108,matriz,IF(generador!B108=1,17,IF(generador!B108=2,20,IF(generador!B108=3,23,IF(generador!B108=4,26,IF(generador!B108=5,29,IF(generador!B108=6,32,IF(generador!B108=7,35,IF(generador!B108=8,38,IF(generador!B108=9,41,IF(generador!B108=10,44,IF(generador!B108=11,47,IF(generador!B108=12,50,IF(generador!B108=13,53,IF(generador!B108=14,56,IF(generador!B108=15,59))))))))))))))),FALSE),"dd/mm/yyyy")),"")</f>
        <v/>
      </c>
    </row>
    <row r="109" spans="1:23" x14ac:dyDescent="0.3">
      <c r="A109" s="12"/>
      <c r="B109" s="5"/>
      <c r="C109" s="5"/>
      <c r="D109" s="14" t="str">
        <f t="shared" si="25"/>
        <v/>
      </c>
      <c r="E109" s="15" t="str">
        <f>IFERROR(IF(A109&lt;&gt;"",VLOOKUP(A109,matriz,IF(generador!B109=1,15,IF(generador!B109=2,18,IF(generador!B109=3,21,IF(generador!B109=4,24,IF(generador!B109=5,27,IF(generador!B109=6,30,IF(generador!B109=7,33,IF(generador!B109=8,36,IF(generador!B109=9,39,IF(generador!B109=10,42,IF(generador!B109=11,45,IF(generador!B109=12,48,IF(generador!B109=13,51,IF(generador!B109=14,54,IF(generador!B109=15,57))))))))))))))),FALSE),""),"")</f>
        <v/>
      </c>
      <c r="F109" s="16" t="str">
        <f t="shared" si="26"/>
        <v/>
      </c>
      <c r="G109" s="20" t="str">
        <f t="shared" si="27"/>
        <v/>
      </c>
      <c r="H109" s="13" t="str">
        <f t="shared" ca="1" si="30"/>
        <v/>
      </c>
      <c r="I109" s="14" t="str">
        <f t="shared" si="31"/>
        <v/>
      </c>
      <c r="J109" s="14" t="str">
        <f>""</f>
        <v/>
      </c>
      <c r="K109" s="14" t="str">
        <f t="shared" si="32"/>
        <v/>
      </c>
      <c r="L109" s="14" t="str">
        <f t="shared" si="33"/>
        <v/>
      </c>
      <c r="M109" s="14" t="str">
        <f t="shared" si="34"/>
        <v/>
      </c>
      <c r="N109" s="14" t="str">
        <f t="shared" si="35"/>
        <v/>
      </c>
      <c r="O109" s="14" t="str">
        <f t="shared" si="36"/>
        <v/>
      </c>
      <c r="P109" s="14" t="str">
        <f t="shared" si="37"/>
        <v/>
      </c>
      <c r="Q109" s="14" t="str">
        <f t="shared" si="38"/>
        <v/>
      </c>
      <c r="R109" s="96" t="str">
        <f t="shared" si="28"/>
        <v/>
      </c>
      <c r="S109" s="14" t="str">
        <f t="shared" si="39"/>
        <v/>
      </c>
      <c r="T109" s="14" t="str">
        <f t="shared" si="29"/>
        <v/>
      </c>
      <c r="U109" s="14" t="str">
        <f t="shared" si="40"/>
        <v/>
      </c>
      <c r="V109" s="14" t="str">
        <f t="shared" si="41"/>
        <v/>
      </c>
      <c r="W109" s="14" t="str">
        <f>IFERROR(CONCATENATE("PAGO N° ",B109," DEL CONTRATO CPS ",V109," ENTRE ",TEXT(VLOOKUP(A109,matriz,IF(generador!B109=1,16,IF(generador!B109=2,19,IF(generador!B109=3,22,IF(generador!B109=4,25,IF(generador!B109=5,28,IF(generador!B109=6,31,IF(generador!B109=7,34,IF(generador!B109=8,37,IF(generador!B109=9,40,IF(generador!B109=10,43,IF(generador!B109=11,46,IF(generador!B109=12,49,IF(generador!B109=13,52,IF(generador!B109=14,55,IF(generador!B109=15,58))))))))))))))),FALSE),"dd/mm/yyyy")," Y ",TEXT(VLOOKUP(A109,matriz,IF(generador!B109=1,17,IF(generador!B109=2,20,IF(generador!B109=3,23,IF(generador!B109=4,26,IF(generador!B109=5,29,IF(generador!B109=6,32,IF(generador!B109=7,35,IF(generador!B109=8,38,IF(generador!B109=9,41,IF(generador!B109=10,44,IF(generador!B109=11,47,IF(generador!B109=12,50,IF(generador!B109=13,53,IF(generador!B109=14,56,IF(generador!B109=15,59))))))))))))))),FALSE),"dd/mm/yyyy")),"")</f>
        <v/>
      </c>
    </row>
    <row r="110" spans="1:23" x14ac:dyDescent="0.3">
      <c r="A110" s="12"/>
      <c r="B110" s="5"/>
      <c r="C110" s="5"/>
      <c r="D110" s="14" t="str">
        <f t="shared" si="25"/>
        <v/>
      </c>
      <c r="E110" s="15" t="str">
        <f>IFERROR(IF(A110&lt;&gt;"",VLOOKUP(A110,matriz,IF(generador!B110=1,15,IF(generador!B110=2,18,IF(generador!B110=3,21,IF(generador!B110=4,24,IF(generador!B110=5,27,IF(generador!B110=6,30,IF(generador!B110=7,33,IF(generador!B110=8,36,IF(generador!B110=9,39,IF(generador!B110=10,42,IF(generador!B110=11,45,IF(generador!B110=12,48,IF(generador!B110=13,51,IF(generador!B110=14,54,IF(generador!B110=15,57))))))))))))))),FALSE),""),"")</f>
        <v/>
      </c>
      <c r="F110" s="16" t="str">
        <f t="shared" si="26"/>
        <v/>
      </c>
      <c r="G110" s="20" t="str">
        <f t="shared" si="27"/>
        <v/>
      </c>
      <c r="H110" s="13" t="str">
        <f t="shared" ca="1" si="30"/>
        <v/>
      </c>
      <c r="I110" s="14" t="str">
        <f t="shared" si="31"/>
        <v/>
      </c>
      <c r="J110" s="14" t="str">
        <f>""</f>
        <v/>
      </c>
      <c r="K110" s="14" t="str">
        <f t="shared" si="32"/>
        <v/>
      </c>
      <c r="L110" s="14" t="str">
        <f t="shared" si="33"/>
        <v/>
      </c>
      <c r="M110" s="14" t="str">
        <f t="shared" si="34"/>
        <v/>
      </c>
      <c r="N110" s="14" t="str">
        <f t="shared" si="35"/>
        <v/>
      </c>
      <c r="O110" s="14" t="str">
        <f t="shared" si="36"/>
        <v/>
      </c>
      <c r="P110" s="14" t="str">
        <f t="shared" si="37"/>
        <v/>
      </c>
      <c r="Q110" s="14" t="str">
        <f t="shared" si="38"/>
        <v/>
      </c>
      <c r="R110" s="96" t="str">
        <f t="shared" si="28"/>
        <v/>
      </c>
      <c r="S110" s="14" t="str">
        <f t="shared" si="39"/>
        <v/>
      </c>
      <c r="T110" s="14" t="str">
        <f t="shared" si="29"/>
        <v/>
      </c>
      <c r="U110" s="14" t="str">
        <f t="shared" si="40"/>
        <v/>
      </c>
      <c r="V110" s="14" t="str">
        <f t="shared" si="41"/>
        <v/>
      </c>
      <c r="W110" s="14" t="str">
        <f>IFERROR(CONCATENATE("PAGO N° ",B110," DEL CONTRATO CPS ",V110," ENTRE ",TEXT(VLOOKUP(A110,matriz,IF(generador!B110=1,16,IF(generador!B110=2,19,IF(generador!B110=3,22,IF(generador!B110=4,25,IF(generador!B110=5,28,IF(generador!B110=6,31,IF(generador!B110=7,34,IF(generador!B110=8,37,IF(generador!B110=9,40,IF(generador!B110=10,43,IF(generador!B110=11,46,IF(generador!B110=12,49,IF(generador!B110=13,52,IF(generador!B110=14,55,IF(generador!B110=15,58))))))))))))))),FALSE),"dd/mm/yyyy")," Y ",TEXT(VLOOKUP(A110,matriz,IF(generador!B110=1,17,IF(generador!B110=2,20,IF(generador!B110=3,23,IF(generador!B110=4,26,IF(generador!B110=5,29,IF(generador!B110=6,32,IF(generador!B110=7,35,IF(generador!B110=8,38,IF(generador!B110=9,41,IF(generador!B110=10,44,IF(generador!B110=11,47,IF(generador!B110=12,50,IF(generador!B110=13,53,IF(generador!B110=14,56,IF(generador!B110=15,59))))))))))))))),FALSE),"dd/mm/yyyy")),"")</f>
        <v/>
      </c>
    </row>
    <row r="111" spans="1:23" x14ac:dyDescent="0.3">
      <c r="A111" s="12"/>
      <c r="B111" s="5"/>
      <c r="C111" s="5"/>
      <c r="D111" s="14" t="str">
        <f t="shared" si="25"/>
        <v/>
      </c>
      <c r="E111" s="15" t="str">
        <f>IFERROR(IF(A111&lt;&gt;"",VLOOKUP(A111,matriz,IF(generador!B111=1,15,IF(generador!B111=2,18,IF(generador!B111=3,21,IF(generador!B111=4,24,IF(generador!B111=5,27,IF(generador!B111=6,30,IF(generador!B111=7,33,IF(generador!B111=8,36,IF(generador!B111=9,39,IF(generador!B111=10,42,IF(generador!B111=11,45,IF(generador!B111=12,48,IF(generador!B111=13,51,IF(generador!B111=14,54,IF(generador!B111=15,57))))))))))))))),FALSE),""),"")</f>
        <v/>
      </c>
      <c r="F111" s="16" t="str">
        <f t="shared" si="26"/>
        <v/>
      </c>
      <c r="G111" s="20" t="str">
        <f t="shared" si="27"/>
        <v/>
      </c>
      <c r="H111" s="13" t="str">
        <f t="shared" ca="1" si="30"/>
        <v/>
      </c>
      <c r="I111" s="14" t="str">
        <f t="shared" si="31"/>
        <v/>
      </c>
      <c r="J111" s="14" t="str">
        <f>""</f>
        <v/>
      </c>
      <c r="K111" s="14" t="str">
        <f t="shared" si="32"/>
        <v/>
      </c>
      <c r="L111" s="14" t="str">
        <f t="shared" si="33"/>
        <v/>
      </c>
      <c r="M111" s="14" t="str">
        <f t="shared" si="34"/>
        <v/>
      </c>
      <c r="N111" s="14" t="str">
        <f t="shared" si="35"/>
        <v/>
      </c>
      <c r="O111" s="14" t="str">
        <f t="shared" si="36"/>
        <v/>
      </c>
      <c r="P111" s="14" t="str">
        <f t="shared" si="37"/>
        <v/>
      </c>
      <c r="Q111" s="14" t="str">
        <f t="shared" si="38"/>
        <v/>
      </c>
      <c r="R111" s="96" t="str">
        <f t="shared" si="28"/>
        <v/>
      </c>
      <c r="S111" s="14" t="str">
        <f t="shared" si="39"/>
        <v/>
      </c>
      <c r="T111" s="14" t="str">
        <f t="shared" si="29"/>
        <v/>
      </c>
      <c r="U111" s="14" t="str">
        <f t="shared" si="40"/>
        <v/>
      </c>
      <c r="V111" s="14" t="str">
        <f t="shared" si="41"/>
        <v/>
      </c>
      <c r="W111" s="14" t="str">
        <f>IFERROR(CONCATENATE("PAGO N° ",B111," DEL CONTRATO CPS ",V111," ENTRE ",TEXT(VLOOKUP(A111,matriz,IF(generador!B111=1,16,IF(generador!B111=2,19,IF(generador!B111=3,22,IF(generador!B111=4,25,IF(generador!B111=5,28,IF(generador!B111=6,31,IF(generador!B111=7,34,IF(generador!B111=8,37,IF(generador!B111=9,40,IF(generador!B111=10,43,IF(generador!B111=11,46,IF(generador!B111=12,49,IF(generador!B111=13,52,IF(generador!B111=14,55,IF(generador!B111=15,58))))))))))))))),FALSE),"dd/mm/yyyy")," Y ",TEXT(VLOOKUP(A111,matriz,IF(generador!B111=1,17,IF(generador!B111=2,20,IF(generador!B111=3,23,IF(generador!B111=4,26,IF(generador!B111=5,29,IF(generador!B111=6,32,IF(generador!B111=7,35,IF(generador!B111=8,38,IF(generador!B111=9,41,IF(generador!B111=10,44,IF(generador!B111=11,47,IF(generador!B111=12,50,IF(generador!B111=13,53,IF(generador!B111=14,56,IF(generador!B111=15,59))))))))))))))),FALSE),"dd/mm/yyyy")),"")</f>
        <v/>
      </c>
    </row>
    <row r="112" spans="1:23" x14ac:dyDescent="0.3">
      <c r="A112" s="12"/>
      <c r="B112" s="5"/>
      <c r="C112" s="5"/>
      <c r="D112" s="14" t="str">
        <f t="shared" si="25"/>
        <v/>
      </c>
      <c r="E112" s="15" t="str">
        <f>IFERROR(IF(A112&lt;&gt;"",VLOOKUP(A112,matriz,IF(generador!B112=1,15,IF(generador!B112=2,18,IF(generador!B112=3,21,IF(generador!B112=4,24,IF(generador!B112=5,27,IF(generador!B112=6,30,IF(generador!B112=7,33,IF(generador!B112=8,36,IF(generador!B112=9,39,IF(generador!B112=10,42,IF(generador!B112=11,45,IF(generador!B112=12,48,IF(generador!B112=13,51,IF(generador!B112=14,54,IF(generador!B112=15,57))))))))))))))),FALSE),""),"")</f>
        <v/>
      </c>
      <c r="F112" s="16" t="str">
        <f t="shared" si="26"/>
        <v/>
      </c>
      <c r="G112" s="20" t="str">
        <f t="shared" si="27"/>
        <v/>
      </c>
      <c r="H112" s="13" t="str">
        <f t="shared" ca="1" si="30"/>
        <v/>
      </c>
      <c r="I112" s="14" t="str">
        <f t="shared" si="31"/>
        <v/>
      </c>
      <c r="J112" s="14" t="str">
        <f>""</f>
        <v/>
      </c>
      <c r="K112" s="14" t="str">
        <f t="shared" si="32"/>
        <v/>
      </c>
      <c r="L112" s="14" t="str">
        <f t="shared" si="33"/>
        <v/>
      </c>
      <c r="M112" s="14" t="str">
        <f t="shared" si="34"/>
        <v/>
      </c>
      <c r="N112" s="14" t="str">
        <f t="shared" si="35"/>
        <v/>
      </c>
      <c r="O112" s="14" t="str">
        <f t="shared" si="36"/>
        <v/>
      </c>
      <c r="P112" s="14" t="str">
        <f t="shared" si="37"/>
        <v/>
      </c>
      <c r="Q112" s="14" t="str">
        <f t="shared" si="38"/>
        <v/>
      </c>
      <c r="R112" s="96" t="str">
        <f t="shared" si="28"/>
        <v/>
      </c>
      <c r="S112" s="14" t="str">
        <f t="shared" si="39"/>
        <v/>
      </c>
      <c r="T112" s="14" t="str">
        <f t="shared" si="29"/>
        <v/>
      </c>
      <c r="U112" s="14" t="str">
        <f t="shared" si="40"/>
        <v/>
      </c>
      <c r="V112" s="14" t="str">
        <f t="shared" si="41"/>
        <v/>
      </c>
      <c r="W112" s="14" t="str">
        <f>IFERROR(CONCATENATE("PAGO N° ",B112," DEL CONTRATO CPS ",V112," ENTRE ",TEXT(VLOOKUP(A112,matriz,IF(generador!B112=1,16,IF(generador!B112=2,19,IF(generador!B112=3,22,IF(generador!B112=4,25,IF(generador!B112=5,28,IF(generador!B112=6,31,IF(generador!B112=7,34,IF(generador!B112=8,37,IF(generador!B112=9,40,IF(generador!B112=10,43,IF(generador!B112=11,46,IF(generador!B112=12,49,IF(generador!B112=13,52,IF(generador!B112=14,55,IF(generador!B112=15,58))))))))))))))),FALSE),"dd/mm/yyyy")," Y ",TEXT(VLOOKUP(A112,matriz,IF(generador!B112=1,17,IF(generador!B112=2,20,IF(generador!B112=3,23,IF(generador!B112=4,26,IF(generador!B112=5,29,IF(generador!B112=6,32,IF(generador!B112=7,35,IF(generador!B112=8,38,IF(generador!B112=9,41,IF(generador!B112=10,44,IF(generador!B112=11,47,IF(generador!B112=12,50,IF(generador!B112=13,53,IF(generador!B112=14,56,IF(generador!B112=15,59))))))))))))))),FALSE),"dd/mm/yyyy")),"")</f>
        <v/>
      </c>
    </row>
    <row r="113" spans="1:23" x14ac:dyDescent="0.3">
      <c r="A113" s="12"/>
      <c r="B113" s="5"/>
      <c r="C113" s="5"/>
      <c r="D113" s="14" t="str">
        <f t="shared" si="25"/>
        <v/>
      </c>
      <c r="E113" s="15" t="str">
        <f>IFERROR(IF(A113&lt;&gt;"",VLOOKUP(A113,matriz,IF(generador!B113=1,15,IF(generador!B113=2,18,IF(generador!B113=3,21,IF(generador!B113=4,24,IF(generador!B113=5,27,IF(generador!B113=6,30,IF(generador!B113=7,33,IF(generador!B113=8,36,IF(generador!B113=9,39,IF(generador!B113=10,42,IF(generador!B113=11,45,IF(generador!B113=12,48,IF(generador!B113=13,51,IF(generador!B113=14,54,IF(generador!B113=15,57))))))))))))))),FALSE),""),"")</f>
        <v/>
      </c>
      <c r="F113" s="16" t="str">
        <f t="shared" si="26"/>
        <v/>
      </c>
      <c r="G113" s="20" t="str">
        <f t="shared" si="27"/>
        <v/>
      </c>
      <c r="H113" s="13" t="str">
        <f t="shared" ca="1" si="30"/>
        <v/>
      </c>
      <c r="I113" s="14" t="str">
        <f t="shared" si="31"/>
        <v/>
      </c>
      <c r="J113" s="14" t="str">
        <f>""</f>
        <v/>
      </c>
      <c r="K113" s="14" t="str">
        <f t="shared" si="32"/>
        <v/>
      </c>
      <c r="L113" s="14" t="str">
        <f t="shared" si="33"/>
        <v/>
      </c>
      <c r="M113" s="14" t="str">
        <f t="shared" si="34"/>
        <v/>
      </c>
      <c r="N113" s="14" t="str">
        <f t="shared" si="35"/>
        <v/>
      </c>
      <c r="O113" s="14" t="str">
        <f t="shared" si="36"/>
        <v/>
      </c>
      <c r="P113" s="14" t="str">
        <f t="shared" si="37"/>
        <v/>
      </c>
      <c r="Q113" s="14" t="str">
        <f t="shared" si="38"/>
        <v/>
      </c>
      <c r="R113" s="96" t="str">
        <f t="shared" si="28"/>
        <v/>
      </c>
      <c r="S113" s="14" t="str">
        <f t="shared" si="39"/>
        <v/>
      </c>
      <c r="T113" s="14" t="str">
        <f t="shared" si="29"/>
        <v/>
      </c>
      <c r="U113" s="14" t="str">
        <f t="shared" si="40"/>
        <v/>
      </c>
      <c r="V113" s="14" t="str">
        <f t="shared" si="41"/>
        <v/>
      </c>
      <c r="W113" s="14" t="str">
        <f>IFERROR(CONCATENATE("PAGO N° ",B113," DEL CONTRATO CPS ",V113," ENTRE ",TEXT(VLOOKUP(A113,matriz,IF(generador!B113=1,16,IF(generador!B113=2,19,IF(generador!B113=3,22,IF(generador!B113=4,25,IF(generador!B113=5,28,IF(generador!B113=6,31,IF(generador!B113=7,34,IF(generador!B113=8,37,IF(generador!B113=9,40,IF(generador!B113=10,43,IF(generador!B113=11,46,IF(generador!B113=12,49,IF(generador!B113=13,52,IF(generador!B113=14,55,IF(generador!B113=15,58))))))))))))))),FALSE),"dd/mm/yyyy")," Y ",TEXT(VLOOKUP(A113,matriz,IF(generador!B113=1,17,IF(generador!B113=2,20,IF(generador!B113=3,23,IF(generador!B113=4,26,IF(generador!B113=5,29,IF(generador!B113=6,32,IF(generador!B113=7,35,IF(generador!B113=8,38,IF(generador!B113=9,41,IF(generador!B113=10,44,IF(generador!B113=11,47,IF(generador!B113=12,50,IF(generador!B113=13,53,IF(generador!B113=14,56,IF(generador!B113=15,59))))))))))))))),FALSE),"dd/mm/yyyy")),"")</f>
        <v/>
      </c>
    </row>
    <row r="114" spans="1:23" x14ac:dyDescent="0.3">
      <c r="A114" s="12"/>
      <c r="B114" s="5"/>
      <c r="C114" s="5"/>
      <c r="D114" s="14" t="str">
        <f t="shared" si="25"/>
        <v/>
      </c>
      <c r="E114" s="15" t="str">
        <f>IFERROR(IF(A114&lt;&gt;"",VLOOKUP(A114,matriz,IF(generador!B114=1,15,IF(generador!B114=2,18,IF(generador!B114=3,21,IF(generador!B114=4,24,IF(generador!B114=5,27,IF(generador!B114=6,30,IF(generador!B114=7,33,IF(generador!B114=8,36,IF(generador!B114=9,39,IF(generador!B114=10,42,IF(generador!B114=11,45,IF(generador!B114=12,48,IF(generador!B114=13,51,IF(generador!B114=14,54,IF(generador!B114=15,57))))))))))))))),FALSE),""),"")</f>
        <v/>
      </c>
      <c r="F114" s="16" t="str">
        <f t="shared" si="26"/>
        <v/>
      </c>
      <c r="G114" s="20" t="str">
        <f t="shared" si="27"/>
        <v/>
      </c>
      <c r="H114" s="13" t="str">
        <f t="shared" ca="1" si="30"/>
        <v/>
      </c>
      <c r="I114" s="14" t="str">
        <f t="shared" si="31"/>
        <v/>
      </c>
      <c r="J114" s="14" t="str">
        <f>""</f>
        <v/>
      </c>
      <c r="K114" s="14" t="str">
        <f t="shared" si="32"/>
        <v/>
      </c>
      <c r="L114" s="14" t="str">
        <f t="shared" si="33"/>
        <v/>
      </c>
      <c r="M114" s="14" t="str">
        <f t="shared" si="34"/>
        <v/>
      </c>
      <c r="N114" s="14" t="str">
        <f t="shared" si="35"/>
        <v/>
      </c>
      <c r="O114" s="14" t="str">
        <f t="shared" si="36"/>
        <v/>
      </c>
      <c r="P114" s="14" t="str">
        <f t="shared" si="37"/>
        <v/>
      </c>
      <c r="Q114" s="14" t="str">
        <f t="shared" si="38"/>
        <v/>
      </c>
      <c r="R114" s="96" t="str">
        <f t="shared" si="28"/>
        <v/>
      </c>
      <c r="S114" s="14" t="str">
        <f t="shared" si="39"/>
        <v/>
      </c>
      <c r="T114" s="14" t="str">
        <f t="shared" si="29"/>
        <v/>
      </c>
      <c r="U114" s="14" t="str">
        <f t="shared" si="40"/>
        <v/>
      </c>
      <c r="V114" s="14" t="str">
        <f t="shared" si="41"/>
        <v/>
      </c>
      <c r="W114" s="14" t="str">
        <f>IFERROR(CONCATENATE("PAGO N° ",B114," DEL CONTRATO CPS ",V114," ENTRE ",TEXT(VLOOKUP(A114,matriz,IF(generador!B114=1,16,IF(generador!B114=2,19,IF(generador!B114=3,22,IF(generador!B114=4,25,IF(generador!B114=5,28,IF(generador!B114=6,31,IF(generador!B114=7,34,IF(generador!B114=8,37,IF(generador!B114=9,40,IF(generador!B114=10,43,IF(generador!B114=11,46,IF(generador!B114=12,49,IF(generador!B114=13,52,IF(generador!B114=14,55,IF(generador!B114=15,58))))))))))))))),FALSE),"dd/mm/yyyy")," Y ",TEXT(VLOOKUP(A114,matriz,IF(generador!B114=1,17,IF(generador!B114=2,20,IF(generador!B114=3,23,IF(generador!B114=4,26,IF(generador!B114=5,29,IF(generador!B114=6,32,IF(generador!B114=7,35,IF(generador!B114=8,38,IF(generador!B114=9,41,IF(generador!B114=10,44,IF(generador!B114=11,47,IF(generador!B114=12,50,IF(generador!B114=13,53,IF(generador!B114=14,56,IF(generador!B114=15,59))))))))))))))),FALSE),"dd/mm/yyyy")),"")</f>
        <v/>
      </c>
    </row>
    <row r="115" spans="1:23" x14ac:dyDescent="0.3">
      <c r="A115" s="12"/>
      <c r="B115" s="5"/>
      <c r="C115" s="5"/>
      <c r="D115" s="14" t="str">
        <f t="shared" si="25"/>
        <v/>
      </c>
      <c r="E115" s="15" t="str">
        <f>IFERROR(IF(A115&lt;&gt;"",VLOOKUP(A115,matriz,IF(generador!B115=1,15,IF(generador!B115=2,18,IF(generador!B115=3,21,IF(generador!B115=4,24,IF(generador!B115=5,27,IF(generador!B115=6,30,IF(generador!B115=7,33,IF(generador!B115=8,36,IF(generador!B115=9,39,IF(generador!B115=10,42,IF(generador!B115=11,45,IF(generador!B115=12,48,IF(generador!B115=13,51,IF(generador!B115=14,54,IF(generador!B115=15,57))))))))))))))),FALSE),""),"")</f>
        <v/>
      </c>
      <c r="F115" s="16" t="str">
        <f t="shared" si="26"/>
        <v/>
      </c>
      <c r="G115" s="20" t="str">
        <f t="shared" si="27"/>
        <v/>
      </c>
      <c r="H115" s="13" t="str">
        <f t="shared" ca="1" si="30"/>
        <v/>
      </c>
      <c r="I115" s="14" t="str">
        <f t="shared" si="31"/>
        <v/>
      </c>
      <c r="J115" s="14" t="str">
        <f>""</f>
        <v/>
      </c>
      <c r="K115" s="14" t="str">
        <f t="shared" si="32"/>
        <v/>
      </c>
      <c r="L115" s="14" t="str">
        <f t="shared" si="33"/>
        <v/>
      </c>
      <c r="M115" s="14" t="str">
        <f t="shared" si="34"/>
        <v/>
      </c>
      <c r="N115" s="14" t="str">
        <f t="shared" si="35"/>
        <v/>
      </c>
      <c r="O115" s="14" t="str">
        <f t="shared" si="36"/>
        <v/>
      </c>
      <c r="P115" s="14" t="str">
        <f t="shared" si="37"/>
        <v/>
      </c>
      <c r="Q115" s="14" t="str">
        <f t="shared" si="38"/>
        <v/>
      </c>
      <c r="R115" s="96" t="str">
        <f t="shared" si="28"/>
        <v/>
      </c>
      <c r="S115" s="14" t="str">
        <f t="shared" si="39"/>
        <v/>
      </c>
      <c r="T115" s="14" t="str">
        <f t="shared" si="29"/>
        <v/>
      </c>
      <c r="U115" s="14" t="str">
        <f t="shared" si="40"/>
        <v/>
      </c>
      <c r="V115" s="14" t="str">
        <f t="shared" si="41"/>
        <v/>
      </c>
      <c r="W115" s="14" t="str">
        <f>IFERROR(CONCATENATE("PAGO N° ",B115," DEL CONTRATO CPS ",V115," ENTRE ",TEXT(VLOOKUP(A115,matriz,IF(generador!B115=1,16,IF(generador!B115=2,19,IF(generador!B115=3,22,IF(generador!B115=4,25,IF(generador!B115=5,28,IF(generador!B115=6,31,IF(generador!B115=7,34,IF(generador!B115=8,37,IF(generador!B115=9,40,IF(generador!B115=10,43,IF(generador!B115=11,46,IF(generador!B115=12,49,IF(generador!B115=13,52,IF(generador!B115=14,55,IF(generador!B115=15,58))))))))))))))),FALSE),"dd/mm/yyyy")," Y ",TEXT(VLOOKUP(A115,matriz,IF(generador!B115=1,17,IF(generador!B115=2,20,IF(generador!B115=3,23,IF(generador!B115=4,26,IF(generador!B115=5,29,IF(generador!B115=6,32,IF(generador!B115=7,35,IF(generador!B115=8,38,IF(generador!B115=9,41,IF(generador!B115=10,44,IF(generador!B115=11,47,IF(generador!B115=12,50,IF(generador!B115=13,53,IF(generador!B115=14,56,IF(generador!B115=15,59))))))))))))))),FALSE),"dd/mm/yyyy")),"")</f>
        <v/>
      </c>
    </row>
    <row r="116" spans="1:23" x14ac:dyDescent="0.3">
      <c r="A116" s="12"/>
      <c r="B116" s="5"/>
      <c r="C116" s="5"/>
      <c r="D116" s="14" t="str">
        <f t="shared" si="25"/>
        <v/>
      </c>
      <c r="E116" s="15" t="str">
        <f>IFERROR(IF(A116&lt;&gt;"",VLOOKUP(A116,matriz,IF(generador!B116=1,15,IF(generador!B116=2,18,IF(generador!B116=3,21,IF(generador!B116=4,24,IF(generador!B116=5,27,IF(generador!B116=6,30,IF(generador!B116=7,33,IF(generador!B116=8,36,IF(generador!B116=9,39,IF(generador!B116=10,42,IF(generador!B116=11,45,IF(generador!B116=12,48,IF(generador!B116=13,51,IF(generador!B116=14,54,IF(generador!B116=15,57))))))))))))))),FALSE),""),"")</f>
        <v/>
      </c>
      <c r="F116" s="16" t="str">
        <f t="shared" si="26"/>
        <v/>
      </c>
      <c r="G116" s="20" t="str">
        <f t="shared" si="27"/>
        <v/>
      </c>
      <c r="H116" s="13" t="str">
        <f t="shared" ca="1" si="30"/>
        <v/>
      </c>
      <c r="I116" s="14" t="str">
        <f t="shared" si="31"/>
        <v/>
      </c>
      <c r="J116" s="14" t="str">
        <f>""</f>
        <v/>
      </c>
      <c r="K116" s="14" t="str">
        <f t="shared" si="32"/>
        <v/>
      </c>
      <c r="L116" s="14" t="str">
        <f t="shared" si="33"/>
        <v/>
      </c>
      <c r="M116" s="14" t="str">
        <f t="shared" si="34"/>
        <v/>
      </c>
      <c r="N116" s="14" t="str">
        <f t="shared" si="35"/>
        <v/>
      </c>
      <c r="O116" s="14" t="str">
        <f t="shared" si="36"/>
        <v/>
      </c>
      <c r="P116" s="14" t="str">
        <f t="shared" si="37"/>
        <v/>
      </c>
      <c r="Q116" s="14" t="str">
        <f t="shared" si="38"/>
        <v/>
      </c>
      <c r="R116" s="96" t="str">
        <f t="shared" si="28"/>
        <v/>
      </c>
      <c r="S116" s="14" t="str">
        <f t="shared" si="39"/>
        <v/>
      </c>
      <c r="T116" s="14" t="str">
        <f t="shared" si="29"/>
        <v/>
      </c>
      <c r="U116" s="14" t="str">
        <f t="shared" si="40"/>
        <v/>
      </c>
      <c r="V116" s="14" t="str">
        <f t="shared" si="41"/>
        <v/>
      </c>
      <c r="W116" s="14" t="str">
        <f>IFERROR(CONCATENATE("PAGO N° ",B116," DEL CONTRATO CPS ",V116," ENTRE ",TEXT(VLOOKUP(A116,matriz,IF(generador!B116=1,16,IF(generador!B116=2,19,IF(generador!B116=3,22,IF(generador!B116=4,25,IF(generador!B116=5,28,IF(generador!B116=6,31,IF(generador!B116=7,34,IF(generador!B116=8,37,IF(generador!B116=9,40,IF(generador!B116=10,43,IF(generador!B116=11,46,IF(generador!B116=12,49,IF(generador!B116=13,52,IF(generador!B116=14,55,IF(generador!B116=15,58))))))))))))))),FALSE),"dd/mm/yyyy")," Y ",TEXT(VLOOKUP(A116,matriz,IF(generador!B116=1,17,IF(generador!B116=2,20,IF(generador!B116=3,23,IF(generador!B116=4,26,IF(generador!B116=5,29,IF(generador!B116=6,32,IF(generador!B116=7,35,IF(generador!B116=8,38,IF(generador!B116=9,41,IF(generador!B116=10,44,IF(generador!B116=11,47,IF(generador!B116=12,50,IF(generador!B116=13,53,IF(generador!B116=14,56,IF(generador!B116=15,59))))))))))))))),FALSE),"dd/mm/yyyy")),"")</f>
        <v/>
      </c>
    </row>
    <row r="117" spans="1:23" x14ac:dyDescent="0.3">
      <c r="A117" s="12"/>
      <c r="B117" s="5"/>
      <c r="C117" s="5"/>
      <c r="D117" s="14" t="str">
        <f t="shared" si="25"/>
        <v/>
      </c>
      <c r="E117" s="15" t="str">
        <f>IFERROR(IF(A117&lt;&gt;"",VLOOKUP(A117,matriz,IF(generador!B117=1,15,IF(generador!B117=2,18,IF(generador!B117=3,21,IF(generador!B117=4,24,IF(generador!B117=5,27,IF(generador!B117=6,30,IF(generador!B117=7,33,IF(generador!B117=8,36,IF(generador!B117=9,39,IF(generador!B117=10,42,IF(generador!B117=11,45,IF(generador!B117=12,48,IF(generador!B117=13,51,IF(generador!B117=14,54,IF(generador!B117=15,57))))))))))))))),FALSE),""),"")</f>
        <v/>
      </c>
      <c r="F117" s="16" t="str">
        <f t="shared" si="26"/>
        <v/>
      </c>
      <c r="G117" s="20" t="str">
        <f t="shared" si="27"/>
        <v/>
      </c>
      <c r="H117" s="13" t="str">
        <f t="shared" ca="1" si="30"/>
        <v/>
      </c>
      <c r="I117" s="14" t="str">
        <f t="shared" si="31"/>
        <v/>
      </c>
      <c r="J117" s="14" t="str">
        <f>""</f>
        <v/>
      </c>
      <c r="K117" s="14" t="str">
        <f t="shared" si="32"/>
        <v/>
      </c>
      <c r="L117" s="14" t="str">
        <f t="shared" si="33"/>
        <v/>
      </c>
      <c r="M117" s="14" t="str">
        <f t="shared" si="34"/>
        <v/>
      </c>
      <c r="N117" s="14" t="str">
        <f t="shared" si="35"/>
        <v/>
      </c>
      <c r="O117" s="14" t="str">
        <f t="shared" si="36"/>
        <v/>
      </c>
      <c r="P117" s="14" t="str">
        <f t="shared" si="37"/>
        <v/>
      </c>
      <c r="Q117" s="14" t="str">
        <f t="shared" si="38"/>
        <v/>
      </c>
      <c r="R117" s="96" t="str">
        <f t="shared" si="28"/>
        <v/>
      </c>
      <c r="S117" s="14" t="str">
        <f t="shared" si="39"/>
        <v/>
      </c>
      <c r="T117" s="14" t="str">
        <f t="shared" si="29"/>
        <v/>
      </c>
      <c r="U117" s="14" t="str">
        <f t="shared" si="40"/>
        <v/>
      </c>
      <c r="V117" s="14" t="str">
        <f t="shared" si="41"/>
        <v/>
      </c>
      <c r="W117" s="14" t="str">
        <f>IFERROR(CONCATENATE("PAGO N° ",B117," DEL CONTRATO CPS ",V117," ENTRE ",TEXT(VLOOKUP(A117,matriz,IF(generador!B117=1,16,IF(generador!B117=2,19,IF(generador!B117=3,22,IF(generador!B117=4,25,IF(generador!B117=5,28,IF(generador!B117=6,31,IF(generador!B117=7,34,IF(generador!B117=8,37,IF(generador!B117=9,40,IF(generador!B117=10,43,IF(generador!B117=11,46,IF(generador!B117=12,49,IF(generador!B117=13,52,IF(generador!B117=14,55,IF(generador!B117=15,58))))))))))))))),FALSE),"dd/mm/yyyy")," Y ",TEXT(VLOOKUP(A117,matriz,IF(generador!B117=1,17,IF(generador!B117=2,20,IF(generador!B117=3,23,IF(generador!B117=4,26,IF(generador!B117=5,29,IF(generador!B117=6,32,IF(generador!B117=7,35,IF(generador!B117=8,38,IF(generador!B117=9,41,IF(generador!B117=10,44,IF(generador!B117=11,47,IF(generador!B117=12,50,IF(generador!B117=13,53,IF(generador!B117=14,56,IF(generador!B117=15,59))))))))))))))),FALSE),"dd/mm/yyyy")),"")</f>
        <v/>
      </c>
    </row>
    <row r="118" spans="1:23" x14ac:dyDescent="0.3">
      <c r="A118" s="12"/>
      <c r="B118" s="5"/>
      <c r="C118" s="5"/>
      <c r="D118" s="14" t="str">
        <f t="shared" si="25"/>
        <v/>
      </c>
      <c r="E118" s="15" t="str">
        <f>IFERROR(IF(A118&lt;&gt;"",VLOOKUP(A118,matriz,IF(generador!B118=1,15,IF(generador!B118=2,18,IF(generador!B118=3,21,IF(generador!B118=4,24,IF(generador!B118=5,27,IF(generador!B118=6,30,IF(generador!B118=7,33,IF(generador!B118=8,36,IF(generador!B118=9,39,IF(generador!B118=10,42,IF(generador!B118=11,45,IF(generador!B118=12,48,IF(generador!B118=13,51,IF(generador!B118=14,54,IF(generador!B118=15,57))))))))))))))),FALSE),""),"")</f>
        <v/>
      </c>
      <c r="F118" s="16" t="str">
        <f t="shared" si="26"/>
        <v/>
      </c>
      <c r="G118" s="20" t="str">
        <f t="shared" si="27"/>
        <v/>
      </c>
      <c r="H118" s="13" t="str">
        <f t="shared" ca="1" si="30"/>
        <v/>
      </c>
      <c r="I118" s="14" t="str">
        <f t="shared" si="31"/>
        <v/>
      </c>
      <c r="J118" s="14" t="str">
        <f>""</f>
        <v/>
      </c>
      <c r="K118" s="14" t="str">
        <f t="shared" si="32"/>
        <v/>
      </c>
      <c r="L118" s="14" t="str">
        <f t="shared" si="33"/>
        <v/>
      </c>
      <c r="M118" s="14" t="str">
        <f t="shared" si="34"/>
        <v/>
      </c>
      <c r="N118" s="14" t="str">
        <f t="shared" si="35"/>
        <v/>
      </c>
      <c r="O118" s="14" t="str">
        <f t="shared" si="36"/>
        <v/>
      </c>
      <c r="P118" s="14" t="str">
        <f t="shared" si="37"/>
        <v/>
      </c>
      <c r="Q118" s="14" t="str">
        <f t="shared" si="38"/>
        <v/>
      </c>
      <c r="R118" s="96" t="str">
        <f t="shared" si="28"/>
        <v/>
      </c>
      <c r="S118" s="14" t="str">
        <f t="shared" si="39"/>
        <v/>
      </c>
      <c r="T118" s="14" t="str">
        <f t="shared" si="29"/>
        <v/>
      </c>
      <c r="U118" s="14" t="str">
        <f t="shared" si="40"/>
        <v/>
      </c>
      <c r="V118" s="14" t="str">
        <f t="shared" si="41"/>
        <v/>
      </c>
      <c r="W118" s="14" t="str">
        <f>IFERROR(CONCATENATE("PAGO N° ",B118," DEL CONTRATO CPS ",V118," ENTRE ",TEXT(VLOOKUP(A118,matriz,IF(generador!B118=1,16,IF(generador!B118=2,19,IF(generador!B118=3,22,IF(generador!B118=4,25,IF(generador!B118=5,28,IF(generador!B118=6,31,IF(generador!B118=7,34,IF(generador!B118=8,37,IF(generador!B118=9,40,IF(generador!B118=10,43,IF(generador!B118=11,46,IF(generador!B118=12,49,IF(generador!B118=13,52,IF(generador!B118=14,55,IF(generador!B118=15,58))))))))))))))),FALSE),"dd/mm/yyyy")," Y ",TEXT(VLOOKUP(A118,matriz,IF(generador!B118=1,17,IF(generador!B118=2,20,IF(generador!B118=3,23,IF(generador!B118=4,26,IF(generador!B118=5,29,IF(generador!B118=6,32,IF(generador!B118=7,35,IF(generador!B118=8,38,IF(generador!B118=9,41,IF(generador!B118=10,44,IF(generador!B118=11,47,IF(generador!B118=12,50,IF(generador!B118=13,53,IF(generador!B118=14,56,IF(generador!B118=15,59))))))))))))))),FALSE),"dd/mm/yyyy")),"")</f>
        <v/>
      </c>
    </row>
    <row r="119" spans="1:23" x14ac:dyDescent="0.3">
      <c r="A119" s="12"/>
      <c r="B119" s="5"/>
      <c r="C119" s="5"/>
      <c r="D119" s="14" t="str">
        <f t="shared" si="25"/>
        <v/>
      </c>
      <c r="E119" s="15" t="str">
        <f>IFERROR(IF(A119&lt;&gt;"",VLOOKUP(A119,matriz,IF(generador!B119=1,15,IF(generador!B119=2,18,IF(generador!B119=3,21,IF(generador!B119=4,24,IF(generador!B119=5,27,IF(generador!B119=6,30,IF(generador!B119=7,33,IF(generador!B119=8,36,IF(generador!B119=9,39,IF(generador!B119=10,42,IF(generador!B119=11,45,IF(generador!B119=12,48,IF(generador!B119=13,51,IF(generador!B119=14,54,IF(generador!B119=15,57))))))))))))))),FALSE),""),"")</f>
        <v/>
      </c>
      <c r="F119" s="16" t="str">
        <f t="shared" si="26"/>
        <v/>
      </c>
      <c r="G119" s="20" t="str">
        <f t="shared" si="27"/>
        <v/>
      </c>
      <c r="H119" s="13" t="str">
        <f t="shared" ca="1" si="30"/>
        <v/>
      </c>
      <c r="I119" s="14" t="str">
        <f t="shared" si="31"/>
        <v/>
      </c>
      <c r="J119" s="14" t="str">
        <f>""</f>
        <v/>
      </c>
      <c r="K119" s="14" t="str">
        <f t="shared" si="32"/>
        <v/>
      </c>
      <c r="L119" s="14" t="str">
        <f t="shared" si="33"/>
        <v/>
      </c>
      <c r="M119" s="14" t="str">
        <f t="shared" si="34"/>
        <v/>
      </c>
      <c r="N119" s="14" t="str">
        <f t="shared" si="35"/>
        <v/>
      </c>
      <c r="O119" s="14" t="str">
        <f t="shared" si="36"/>
        <v/>
      </c>
      <c r="P119" s="14" t="str">
        <f t="shared" si="37"/>
        <v/>
      </c>
      <c r="Q119" s="14" t="str">
        <f t="shared" si="38"/>
        <v/>
      </c>
      <c r="R119" s="96" t="str">
        <f t="shared" si="28"/>
        <v/>
      </c>
      <c r="S119" s="14" t="str">
        <f t="shared" si="39"/>
        <v/>
      </c>
      <c r="T119" s="14" t="str">
        <f t="shared" si="29"/>
        <v/>
      </c>
      <c r="U119" s="14" t="str">
        <f t="shared" si="40"/>
        <v/>
      </c>
      <c r="V119" s="14" t="str">
        <f t="shared" si="41"/>
        <v/>
      </c>
      <c r="W119" s="14" t="str">
        <f>IFERROR(CONCATENATE("PAGO N° ",B119," DEL CONTRATO CPS ",V119," ENTRE ",TEXT(VLOOKUP(A119,matriz,IF(generador!B119=1,16,IF(generador!B119=2,19,IF(generador!B119=3,22,IF(generador!B119=4,25,IF(generador!B119=5,28,IF(generador!B119=6,31,IF(generador!B119=7,34,IF(generador!B119=8,37,IF(generador!B119=9,40,IF(generador!B119=10,43,IF(generador!B119=11,46,IF(generador!B119=12,49,IF(generador!B119=13,52,IF(generador!B119=14,55,IF(generador!B119=15,58))))))))))))))),FALSE),"dd/mm/yyyy")," Y ",TEXT(VLOOKUP(A119,matriz,IF(generador!B119=1,17,IF(generador!B119=2,20,IF(generador!B119=3,23,IF(generador!B119=4,26,IF(generador!B119=5,29,IF(generador!B119=6,32,IF(generador!B119=7,35,IF(generador!B119=8,38,IF(generador!B119=9,41,IF(generador!B119=10,44,IF(generador!B119=11,47,IF(generador!B119=12,50,IF(generador!B119=13,53,IF(generador!B119=14,56,IF(generador!B119=15,59))))))))))))))),FALSE),"dd/mm/yyyy")),"")</f>
        <v/>
      </c>
    </row>
    <row r="120" spans="1:23" x14ac:dyDescent="0.3">
      <c r="A120" s="12"/>
      <c r="B120" s="5"/>
      <c r="C120" s="5"/>
      <c r="D120" s="14" t="str">
        <f t="shared" si="25"/>
        <v/>
      </c>
      <c r="E120" s="15" t="str">
        <f>IFERROR(IF(A120&lt;&gt;"",VLOOKUP(A120,matriz,IF(generador!B120=1,15,IF(generador!B120=2,18,IF(generador!B120=3,21,IF(generador!B120=4,24,IF(generador!B120=5,27,IF(generador!B120=6,30,IF(generador!B120=7,33,IF(generador!B120=8,36,IF(generador!B120=9,39,IF(generador!B120=10,42,IF(generador!B120=11,45,IF(generador!B120=12,48,IF(generador!B120=13,51,IF(generador!B120=14,54,IF(generador!B120=15,57))))))))))))))),FALSE),""),"")</f>
        <v/>
      </c>
      <c r="F120" s="16" t="str">
        <f t="shared" si="26"/>
        <v/>
      </c>
      <c r="G120" s="20" t="str">
        <f t="shared" si="27"/>
        <v/>
      </c>
      <c r="H120" s="13" t="str">
        <f t="shared" ca="1" si="30"/>
        <v/>
      </c>
      <c r="I120" s="14" t="str">
        <f t="shared" si="31"/>
        <v/>
      </c>
      <c r="J120" s="14" t="str">
        <f>""</f>
        <v/>
      </c>
      <c r="K120" s="14" t="str">
        <f t="shared" si="32"/>
        <v/>
      </c>
      <c r="L120" s="14" t="str">
        <f t="shared" si="33"/>
        <v/>
      </c>
      <c r="M120" s="14" t="str">
        <f t="shared" si="34"/>
        <v/>
      </c>
      <c r="N120" s="14" t="str">
        <f t="shared" si="35"/>
        <v/>
      </c>
      <c r="O120" s="14" t="str">
        <f t="shared" si="36"/>
        <v/>
      </c>
      <c r="P120" s="14" t="str">
        <f t="shared" si="37"/>
        <v/>
      </c>
      <c r="Q120" s="14" t="str">
        <f t="shared" si="38"/>
        <v/>
      </c>
      <c r="R120" s="96" t="str">
        <f t="shared" si="28"/>
        <v/>
      </c>
      <c r="S120" s="14" t="str">
        <f t="shared" si="39"/>
        <v/>
      </c>
      <c r="T120" s="14" t="str">
        <f t="shared" si="29"/>
        <v/>
      </c>
      <c r="U120" s="14" t="str">
        <f t="shared" si="40"/>
        <v/>
      </c>
      <c r="V120" s="14" t="str">
        <f t="shared" si="41"/>
        <v/>
      </c>
      <c r="W120" s="14" t="str">
        <f>IFERROR(CONCATENATE("PAGO N° ",B120," DEL CONTRATO CPS ",V120," ENTRE ",TEXT(VLOOKUP(A120,matriz,IF(generador!B120=1,16,IF(generador!B120=2,19,IF(generador!B120=3,22,IF(generador!B120=4,25,IF(generador!B120=5,28,IF(generador!B120=6,31,IF(generador!B120=7,34,IF(generador!B120=8,37,IF(generador!B120=9,40,IF(generador!B120=10,43,IF(generador!B120=11,46,IF(generador!B120=12,49,IF(generador!B120=13,52,IF(generador!B120=14,55,IF(generador!B120=15,58))))))))))))))),FALSE),"dd/mm/yyyy")," Y ",TEXT(VLOOKUP(A120,matriz,IF(generador!B120=1,17,IF(generador!B120=2,20,IF(generador!B120=3,23,IF(generador!B120=4,26,IF(generador!B120=5,29,IF(generador!B120=6,32,IF(generador!B120=7,35,IF(generador!B120=8,38,IF(generador!B120=9,41,IF(generador!B120=10,44,IF(generador!B120=11,47,IF(generador!B120=12,50,IF(generador!B120=13,53,IF(generador!B120=14,56,IF(generador!B120=15,59))))))))))))))),FALSE),"dd/mm/yyyy")),"")</f>
        <v/>
      </c>
    </row>
    <row r="121" spans="1:23" x14ac:dyDescent="0.3">
      <c r="A121" s="12"/>
      <c r="B121" s="5"/>
      <c r="C121" s="5"/>
      <c r="D121" s="14" t="str">
        <f t="shared" si="25"/>
        <v/>
      </c>
      <c r="E121" s="15" t="str">
        <f>IFERROR(IF(A121&lt;&gt;"",VLOOKUP(A121,matriz,IF(generador!B121=1,15,IF(generador!B121=2,18,IF(generador!B121=3,21,IF(generador!B121=4,24,IF(generador!B121=5,27,IF(generador!B121=6,30,IF(generador!B121=7,33,IF(generador!B121=8,36,IF(generador!B121=9,39,IF(generador!B121=10,42,IF(generador!B121=11,45,IF(generador!B121=12,48,IF(generador!B121=13,51,IF(generador!B121=14,54,IF(generador!B121=15,57))))))))))))))),FALSE),""),"")</f>
        <v/>
      </c>
      <c r="F121" s="16" t="str">
        <f t="shared" si="26"/>
        <v/>
      </c>
      <c r="G121" s="20" t="str">
        <f t="shared" si="27"/>
        <v/>
      </c>
      <c r="H121" s="13" t="str">
        <f t="shared" ca="1" si="30"/>
        <v/>
      </c>
      <c r="I121" s="14" t="str">
        <f t="shared" si="31"/>
        <v/>
      </c>
      <c r="J121" s="14" t="str">
        <f>""</f>
        <v/>
      </c>
      <c r="K121" s="14" t="str">
        <f t="shared" si="32"/>
        <v/>
      </c>
      <c r="L121" s="14" t="str">
        <f t="shared" si="33"/>
        <v/>
      </c>
      <c r="M121" s="14" t="str">
        <f t="shared" si="34"/>
        <v/>
      </c>
      <c r="N121" s="14" t="str">
        <f t="shared" si="35"/>
        <v/>
      </c>
      <c r="O121" s="14" t="str">
        <f t="shared" si="36"/>
        <v/>
      </c>
      <c r="P121" s="14" t="str">
        <f t="shared" si="37"/>
        <v/>
      </c>
      <c r="Q121" s="14" t="str">
        <f t="shared" si="38"/>
        <v/>
      </c>
      <c r="R121" s="96" t="str">
        <f t="shared" si="28"/>
        <v/>
      </c>
      <c r="S121" s="14" t="str">
        <f t="shared" si="39"/>
        <v/>
      </c>
      <c r="T121" s="14" t="str">
        <f t="shared" si="29"/>
        <v/>
      </c>
      <c r="U121" s="14" t="str">
        <f t="shared" si="40"/>
        <v/>
      </c>
      <c r="V121" s="14" t="str">
        <f t="shared" si="41"/>
        <v/>
      </c>
      <c r="W121" s="14" t="str">
        <f>IFERROR(CONCATENATE("PAGO N° ",B121," DEL CONTRATO CPS ",V121," ENTRE ",TEXT(VLOOKUP(A121,matriz,IF(generador!B121=1,16,IF(generador!B121=2,19,IF(generador!B121=3,22,IF(generador!B121=4,25,IF(generador!B121=5,28,IF(generador!B121=6,31,IF(generador!B121=7,34,IF(generador!B121=8,37,IF(generador!B121=9,40,IF(generador!B121=10,43,IF(generador!B121=11,46,IF(generador!B121=12,49,IF(generador!B121=13,52,IF(generador!B121=14,55,IF(generador!B121=15,58))))))))))))))),FALSE),"dd/mm/yyyy")," Y ",TEXT(VLOOKUP(A121,matriz,IF(generador!B121=1,17,IF(generador!B121=2,20,IF(generador!B121=3,23,IF(generador!B121=4,26,IF(generador!B121=5,29,IF(generador!B121=6,32,IF(generador!B121=7,35,IF(generador!B121=8,38,IF(generador!B121=9,41,IF(generador!B121=10,44,IF(generador!B121=11,47,IF(generador!B121=12,50,IF(generador!B121=13,53,IF(generador!B121=14,56,IF(generador!B121=15,59))))))))))))))),FALSE),"dd/mm/yyyy")),"")</f>
        <v/>
      </c>
    </row>
    <row r="122" spans="1:23" x14ac:dyDescent="0.3">
      <c r="A122" s="12"/>
      <c r="B122" s="5"/>
      <c r="C122" s="5"/>
      <c r="D122" s="14" t="str">
        <f t="shared" si="25"/>
        <v/>
      </c>
      <c r="E122" s="15" t="str">
        <f>IFERROR(IF(A122&lt;&gt;"",VLOOKUP(A122,matriz,IF(generador!B122=1,15,IF(generador!B122=2,18,IF(generador!B122=3,21,IF(generador!B122=4,24,IF(generador!B122=5,27,IF(generador!B122=6,30,IF(generador!B122=7,33,IF(generador!B122=8,36,IF(generador!B122=9,39,IF(generador!B122=10,42,IF(generador!B122=11,45,IF(generador!B122=12,48,IF(generador!B122=13,51,IF(generador!B122=14,54,IF(generador!B122=15,57))))))))))))))),FALSE),""),"")</f>
        <v/>
      </c>
      <c r="F122" s="16" t="str">
        <f t="shared" si="26"/>
        <v/>
      </c>
      <c r="G122" s="20" t="str">
        <f t="shared" si="27"/>
        <v/>
      </c>
      <c r="H122" s="13" t="str">
        <f t="shared" ca="1" si="30"/>
        <v/>
      </c>
      <c r="I122" s="14" t="str">
        <f t="shared" si="31"/>
        <v/>
      </c>
      <c r="J122" s="14" t="str">
        <f>""</f>
        <v/>
      </c>
      <c r="K122" s="14" t="str">
        <f t="shared" si="32"/>
        <v/>
      </c>
      <c r="L122" s="14" t="str">
        <f t="shared" si="33"/>
        <v/>
      </c>
      <c r="M122" s="14" t="str">
        <f t="shared" si="34"/>
        <v/>
      </c>
      <c r="N122" s="14" t="str">
        <f t="shared" si="35"/>
        <v/>
      </c>
      <c r="O122" s="14" t="str">
        <f t="shared" si="36"/>
        <v/>
      </c>
      <c r="P122" s="14" t="str">
        <f t="shared" si="37"/>
        <v/>
      </c>
      <c r="Q122" s="14" t="str">
        <f t="shared" si="38"/>
        <v/>
      </c>
      <c r="R122" s="96" t="str">
        <f t="shared" si="28"/>
        <v/>
      </c>
      <c r="S122" s="14" t="str">
        <f t="shared" si="39"/>
        <v/>
      </c>
      <c r="T122" s="14" t="str">
        <f t="shared" si="29"/>
        <v/>
      </c>
      <c r="U122" s="14" t="str">
        <f t="shared" si="40"/>
        <v/>
      </c>
      <c r="V122" s="14" t="str">
        <f t="shared" si="41"/>
        <v/>
      </c>
      <c r="W122" s="14" t="str">
        <f>IFERROR(CONCATENATE("PAGO N° ",B122," DEL CONTRATO CPS ",V122," ENTRE ",TEXT(VLOOKUP(A122,matriz,IF(generador!B122=1,16,IF(generador!B122=2,19,IF(generador!B122=3,22,IF(generador!B122=4,25,IF(generador!B122=5,28,IF(generador!B122=6,31,IF(generador!B122=7,34,IF(generador!B122=8,37,IF(generador!B122=9,40,IF(generador!B122=10,43,IF(generador!B122=11,46,IF(generador!B122=12,49,IF(generador!B122=13,52,IF(generador!B122=14,55,IF(generador!B122=15,58))))))))))))))),FALSE),"dd/mm/yyyy")," Y ",TEXT(VLOOKUP(A122,matriz,IF(generador!B122=1,17,IF(generador!B122=2,20,IF(generador!B122=3,23,IF(generador!B122=4,26,IF(generador!B122=5,29,IF(generador!B122=6,32,IF(generador!B122=7,35,IF(generador!B122=8,38,IF(generador!B122=9,41,IF(generador!B122=10,44,IF(generador!B122=11,47,IF(generador!B122=12,50,IF(generador!B122=13,53,IF(generador!B122=14,56,IF(generador!B122=15,59))))))))))))))),FALSE),"dd/mm/yyyy")),"")</f>
        <v/>
      </c>
    </row>
    <row r="123" spans="1:23" x14ac:dyDescent="0.3">
      <c r="A123" s="12"/>
      <c r="B123" s="5"/>
      <c r="C123" s="5"/>
      <c r="D123" s="14" t="str">
        <f t="shared" si="25"/>
        <v/>
      </c>
      <c r="E123" s="15" t="str">
        <f>IFERROR(IF(A123&lt;&gt;"",VLOOKUP(A123,matriz,IF(generador!B123=1,15,IF(generador!B123=2,18,IF(generador!B123=3,21,IF(generador!B123=4,24,IF(generador!B123=5,27,IF(generador!B123=6,30,IF(generador!B123=7,33,IF(generador!B123=8,36,IF(generador!B123=9,39,IF(generador!B123=10,42,IF(generador!B123=11,45,IF(generador!B123=12,48,IF(generador!B123=13,51,IF(generador!B123=14,54,IF(generador!B123=15,57))))))))))))))),FALSE),""),"")</f>
        <v/>
      </c>
      <c r="F123" s="16" t="str">
        <f t="shared" si="26"/>
        <v/>
      </c>
      <c r="G123" s="20" t="str">
        <f t="shared" si="27"/>
        <v/>
      </c>
      <c r="H123" s="13" t="str">
        <f t="shared" ca="1" si="30"/>
        <v/>
      </c>
      <c r="I123" s="14" t="str">
        <f t="shared" si="31"/>
        <v/>
      </c>
      <c r="J123" s="14" t="str">
        <f>""</f>
        <v/>
      </c>
      <c r="K123" s="14" t="str">
        <f t="shared" si="32"/>
        <v/>
      </c>
      <c r="L123" s="14" t="str">
        <f t="shared" si="33"/>
        <v/>
      </c>
      <c r="M123" s="14" t="str">
        <f t="shared" si="34"/>
        <v/>
      </c>
      <c r="N123" s="14" t="str">
        <f t="shared" si="35"/>
        <v/>
      </c>
      <c r="O123" s="14" t="str">
        <f t="shared" si="36"/>
        <v/>
      </c>
      <c r="P123" s="14" t="str">
        <f t="shared" si="37"/>
        <v/>
      </c>
      <c r="Q123" s="14" t="str">
        <f t="shared" si="38"/>
        <v/>
      </c>
      <c r="R123" s="96" t="str">
        <f t="shared" si="28"/>
        <v/>
      </c>
      <c r="S123" s="14" t="str">
        <f t="shared" si="39"/>
        <v/>
      </c>
      <c r="T123" s="14" t="str">
        <f t="shared" si="29"/>
        <v/>
      </c>
      <c r="U123" s="14" t="str">
        <f t="shared" si="40"/>
        <v/>
      </c>
      <c r="V123" s="14" t="str">
        <f t="shared" si="41"/>
        <v/>
      </c>
      <c r="W123" s="14" t="str">
        <f>IFERROR(CONCATENATE("PAGO N° ",B123," DEL CONTRATO CPS ",V123," ENTRE ",TEXT(VLOOKUP(A123,matriz,IF(generador!B123=1,16,IF(generador!B123=2,19,IF(generador!B123=3,22,IF(generador!B123=4,25,IF(generador!B123=5,28,IF(generador!B123=6,31,IF(generador!B123=7,34,IF(generador!B123=8,37,IF(generador!B123=9,40,IF(generador!B123=10,43,IF(generador!B123=11,46,IF(generador!B123=12,49,IF(generador!B123=13,52,IF(generador!B123=14,55,IF(generador!B123=15,58))))))))))))))),FALSE),"dd/mm/yyyy")," Y ",TEXT(VLOOKUP(A123,matriz,IF(generador!B123=1,17,IF(generador!B123=2,20,IF(generador!B123=3,23,IF(generador!B123=4,26,IF(generador!B123=5,29,IF(generador!B123=6,32,IF(generador!B123=7,35,IF(generador!B123=8,38,IF(generador!B123=9,41,IF(generador!B123=10,44,IF(generador!B123=11,47,IF(generador!B123=12,50,IF(generador!B123=13,53,IF(generador!B123=14,56,IF(generador!B123=15,59))))))))))))))),FALSE),"dd/mm/yyyy")),"")</f>
        <v/>
      </c>
    </row>
    <row r="124" spans="1:23" x14ac:dyDescent="0.3">
      <c r="A124" s="12"/>
      <c r="B124" s="5"/>
      <c r="C124" s="5"/>
      <c r="D124" s="14" t="str">
        <f t="shared" si="25"/>
        <v/>
      </c>
      <c r="E124" s="15" t="str">
        <f>IFERROR(IF(A124&lt;&gt;"",VLOOKUP(A124,matriz,IF(generador!B124=1,15,IF(generador!B124=2,18,IF(generador!B124=3,21,IF(generador!B124=4,24,IF(generador!B124=5,27,IF(generador!B124=6,30,IF(generador!B124=7,33,IF(generador!B124=8,36,IF(generador!B124=9,39,IF(generador!B124=10,42,IF(generador!B124=11,45,IF(generador!B124=12,48,IF(generador!B124=13,51,IF(generador!B124=14,54,IF(generador!B124=15,57))))))))))))))),FALSE),""),"")</f>
        <v/>
      </c>
      <c r="F124" s="16" t="str">
        <f t="shared" si="26"/>
        <v/>
      </c>
      <c r="G124" s="20" t="str">
        <f t="shared" si="27"/>
        <v/>
      </c>
      <c r="H124" s="13" t="str">
        <f t="shared" ca="1" si="30"/>
        <v/>
      </c>
      <c r="I124" s="14" t="str">
        <f t="shared" si="31"/>
        <v/>
      </c>
      <c r="J124" s="14" t="str">
        <f>""</f>
        <v/>
      </c>
      <c r="K124" s="14" t="str">
        <f t="shared" si="32"/>
        <v/>
      </c>
      <c r="L124" s="14" t="str">
        <f t="shared" si="33"/>
        <v/>
      </c>
      <c r="M124" s="14" t="str">
        <f t="shared" si="34"/>
        <v/>
      </c>
      <c r="N124" s="14" t="str">
        <f t="shared" si="35"/>
        <v/>
      </c>
      <c r="O124" s="14" t="str">
        <f t="shared" si="36"/>
        <v/>
      </c>
      <c r="P124" s="14" t="str">
        <f t="shared" si="37"/>
        <v/>
      </c>
      <c r="Q124" s="14" t="str">
        <f t="shared" si="38"/>
        <v/>
      </c>
      <c r="R124" s="96" t="str">
        <f t="shared" si="28"/>
        <v/>
      </c>
      <c r="S124" s="14" t="str">
        <f t="shared" si="39"/>
        <v/>
      </c>
      <c r="T124" s="14" t="str">
        <f t="shared" si="29"/>
        <v/>
      </c>
      <c r="U124" s="14" t="str">
        <f t="shared" si="40"/>
        <v/>
      </c>
      <c r="V124" s="14" t="str">
        <f t="shared" si="41"/>
        <v/>
      </c>
      <c r="W124" s="14" t="str">
        <f>IFERROR(CONCATENATE("PAGO N° ",B124," DEL CONTRATO CPS ",V124," ENTRE ",TEXT(VLOOKUP(A124,matriz,IF(generador!B124=1,16,IF(generador!B124=2,19,IF(generador!B124=3,22,IF(generador!B124=4,25,IF(generador!B124=5,28,IF(generador!B124=6,31,IF(generador!B124=7,34,IF(generador!B124=8,37,IF(generador!B124=9,40,IF(generador!B124=10,43,IF(generador!B124=11,46,IF(generador!B124=12,49,IF(generador!B124=13,52,IF(generador!B124=14,55,IF(generador!B124=15,58))))))))))))))),FALSE),"dd/mm/yyyy")," Y ",TEXT(VLOOKUP(A124,matriz,IF(generador!B124=1,17,IF(generador!B124=2,20,IF(generador!B124=3,23,IF(generador!B124=4,26,IF(generador!B124=5,29,IF(generador!B124=6,32,IF(generador!B124=7,35,IF(generador!B124=8,38,IF(generador!B124=9,41,IF(generador!B124=10,44,IF(generador!B124=11,47,IF(generador!B124=12,50,IF(generador!B124=13,53,IF(generador!B124=14,56,IF(generador!B124=15,59))))))))))))))),FALSE),"dd/mm/yyyy")),"")</f>
        <v/>
      </c>
    </row>
    <row r="125" spans="1:23" x14ac:dyDescent="0.3">
      <c r="A125" s="12"/>
      <c r="B125" s="5"/>
      <c r="C125" s="5"/>
      <c r="D125" s="14" t="str">
        <f t="shared" si="25"/>
        <v/>
      </c>
      <c r="E125" s="15" t="str">
        <f>IFERROR(IF(A125&lt;&gt;"",VLOOKUP(A125,matriz,IF(generador!B125=1,15,IF(generador!B125=2,18,IF(generador!B125=3,21,IF(generador!B125=4,24,IF(generador!B125=5,27,IF(generador!B125=6,30,IF(generador!B125=7,33,IF(generador!B125=8,36,IF(generador!B125=9,39,IF(generador!B125=10,42,IF(generador!B125=11,45,IF(generador!B125=12,48,IF(generador!B125=13,51,IF(generador!B125=14,54,IF(generador!B125=15,57))))))))))))))),FALSE),""),"")</f>
        <v/>
      </c>
      <c r="F125" s="16" t="str">
        <f t="shared" si="26"/>
        <v/>
      </c>
      <c r="G125" s="20" t="str">
        <f t="shared" si="27"/>
        <v/>
      </c>
      <c r="H125" s="13" t="str">
        <f t="shared" ca="1" si="30"/>
        <v/>
      </c>
      <c r="I125" s="14" t="str">
        <f t="shared" si="31"/>
        <v/>
      </c>
      <c r="J125" s="14" t="str">
        <f>""</f>
        <v/>
      </c>
      <c r="K125" s="14" t="str">
        <f t="shared" si="32"/>
        <v/>
      </c>
      <c r="L125" s="14" t="str">
        <f t="shared" si="33"/>
        <v/>
      </c>
      <c r="M125" s="14" t="str">
        <f t="shared" si="34"/>
        <v/>
      </c>
      <c r="N125" s="14" t="str">
        <f t="shared" si="35"/>
        <v/>
      </c>
      <c r="O125" s="14" t="str">
        <f t="shared" si="36"/>
        <v/>
      </c>
      <c r="P125" s="14" t="str">
        <f t="shared" si="37"/>
        <v/>
      </c>
      <c r="Q125" s="14" t="str">
        <f t="shared" si="38"/>
        <v/>
      </c>
      <c r="R125" s="96" t="str">
        <f t="shared" si="28"/>
        <v/>
      </c>
      <c r="S125" s="14" t="str">
        <f t="shared" si="39"/>
        <v/>
      </c>
      <c r="T125" s="14" t="str">
        <f t="shared" si="29"/>
        <v/>
      </c>
      <c r="U125" s="14" t="str">
        <f t="shared" si="40"/>
        <v/>
      </c>
      <c r="V125" s="14" t="str">
        <f t="shared" si="41"/>
        <v/>
      </c>
      <c r="W125" s="14" t="str">
        <f>IFERROR(CONCATENATE("PAGO N° ",B125," DEL CONTRATO CPS ",V125," ENTRE ",TEXT(VLOOKUP(A125,matriz,IF(generador!B125=1,16,IF(generador!B125=2,19,IF(generador!B125=3,22,IF(generador!B125=4,25,IF(generador!B125=5,28,IF(generador!B125=6,31,IF(generador!B125=7,34,IF(generador!B125=8,37,IF(generador!B125=9,40,IF(generador!B125=10,43,IF(generador!B125=11,46,IF(generador!B125=12,49,IF(generador!B125=13,52,IF(generador!B125=14,55,IF(generador!B125=15,58))))))))))))))),FALSE),"dd/mm/yyyy")," Y ",TEXT(VLOOKUP(A125,matriz,IF(generador!B125=1,17,IF(generador!B125=2,20,IF(generador!B125=3,23,IF(generador!B125=4,26,IF(generador!B125=5,29,IF(generador!B125=6,32,IF(generador!B125=7,35,IF(generador!B125=8,38,IF(generador!B125=9,41,IF(generador!B125=10,44,IF(generador!B125=11,47,IF(generador!B125=12,50,IF(generador!B125=13,53,IF(generador!B125=14,56,IF(generador!B125=15,59))))))))))))))),FALSE),"dd/mm/yyyy")),"")</f>
        <v/>
      </c>
    </row>
    <row r="126" spans="1:23" x14ac:dyDescent="0.3">
      <c r="A126" s="12"/>
      <c r="B126" s="5"/>
      <c r="C126" s="5"/>
      <c r="D126" s="14" t="str">
        <f t="shared" si="25"/>
        <v/>
      </c>
      <c r="E126" s="15" t="str">
        <f>IFERROR(IF(A126&lt;&gt;"",VLOOKUP(A126,matriz,IF(generador!B126=1,15,IF(generador!B126=2,18,IF(generador!B126=3,21,IF(generador!B126=4,24,IF(generador!B126=5,27,IF(generador!B126=6,30,IF(generador!B126=7,33,IF(generador!B126=8,36,IF(generador!B126=9,39,IF(generador!B126=10,42,IF(generador!B126=11,45,IF(generador!B126=12,48,IF(generador!B126=13,51,IF(generador!B126=14,54,IF(generador!B126=15,57))))))))))))))),FALSE),""),"")</f>
        <v/>
      </c>
      <c r="F126" s="16" t="str">
        <f t="shared" si="26"/>
        <v/>
      </c>
      <c r="G126" s="20" t="str">
        <f t="shared" si="27"/>
        <v/>
      </c>
      <c r="H126" s="13" t="str">
        <f t="shared" ca="1" si="30"/>
        <v/>
      </c>
      <c r="I126" s="14" t="str">
        <f t="shared" si="31"/>
        <v/>
      </c>
      <c r="J126" s="14" t="str">
        <f>""</f>
        <v/>
      </c>
      <c r="K126" s="14" t="str">
        <f t="shared" si="32"/>
        <v/>
      </c>
      <c r="L126" s="14" t="str">
        <f t="shared" si="33"/>
        <v/>
      </c>
      <c r="M126" s="14" t="str">
        <f t="shared" si="34"/>
        <v/>
      </c>
      <c r="N126" s="14" t="str">
        <f t="shared" si="35"/>
        <v/>
      </c>
      <c r="O126" s="14" t="str">
        <f t="shared" si="36"/>
        <v/>
      </c>
      <c r="P126" s="14" t="str">
        <f t="shared" si="37"/>
        <v/>
      </c>
      <c r="Q126" s="14" t="str">
        <f t="shared" si="38"/>
        <v/>
      </c>
      <c r="R126" s="96" t="str">
        <f t="shared" si="28"/>
        <v/>
      </c>
      <c r="S126" s="14" t="str">
        <f t="shared" si="39"/>
        <v/>
      </c>
      <c r="T126" s="14" t="str">
        <f t="shared" si="29"/>
        <v/>
      </c>
      <c r="U126" s="14" t="str">
        <f t="shared" si="40"/>
        <v/>
      </c>
      <c r="V126" s="14" t="str">
        <f t="shared" si="41"/>
        <v/>
      </c>
      <c r="W126" s="14" t="str">
        <f>IFERROR(CONCATENATE("PAGO N° ",B126," DEL CONTRATO CPS ",V126," ENTRE ",TEXT(VLOOKUP(A126,matriz,IF(generador!B126=1,16,IF(generador!B126=2,19,IF(generador!B126=3,22,IF(generador!B126=4,25,IF(generador!B126=5,28,IF(generador!B126=6,31,IF(generador!B126=7,34,IF(generador!B126=8,37,IF(generador!B126=9,40,IF(generador!B126=10,43,IF(generador!B126=11,46,IF(generador!B126=12,49,IF(generador!B126=13,52,IF(generador!B126=14,55,IF(generador!B126=15,58))))))))))))))),FALSE),"dd/mm/yyyy")," Y ",TEXT(VLOOKUP(A126,matriz,IF(generador!B126=1,17,IF(generador!B126=2,20,IF(generador!B126=3,23,IF(generador!B126=4,26,IF(generador!B126=5,29,IF(generador!B126=6,32,IF(generador!B126=7,35,IF(generador!B126=8,38,IF(generador!B126=9,41,IF(generador!B126=10,44,IF(generador!B126=11,47,IF(generador!B126=12,50,IF(generador!B126=13,53,IF(generador!B126=14,56,IF(generador!B126=15,59))))))))))))))),FALSE),"dd/mm/yyyy")),"")</f>
        <v/>
      </c>
    </row>
    <row r="127" spans="1:23" x14ac:dyDescent="0.3">
      <c r="A127" s="12"/>
      <c r="B127" s="5"/>
      <c r="C127" s="5"/>
      <c r="D127" s="14" t="str">
        <f t="shared" si="25"/>
        <v/>
      </c>
      <c r="E127" s="15" t="str">
        <f>IFERROR(IF(A127&lt;&gt;"",VLOOKUP(A127,matriz,IF(generador!B127=1,15,IF(generador!B127=2,18,IF(generador!B127=3,21,IF(generador!B127=4,24,IF(generador!B127=5,27,IF(generador!B127=6,30,IF(generador!B127=7,33,IF(generador!B127=8,36,IF(generador!B127=9,39,IF(generador!B127=10,42,IF(generador!B127=11,45,IF(generador!B127=12,48,IF(generador!B127=13,51,IF(generador!B127=14,54,IF(generador!B127=15,57))))))))))))))),FALSE),""),"")</f>
        <v/>
      </c>
      <c r="F127" s="16" t="str">
        <f t="shared" si="26"/>
        <v/>
      </c>
      <c r="G127" s="20" t="str">
        <f t="shared" si="27"/>
        <v/>
      </c>
      <c r="H127" s="13" t="str">
        <f t="shared" ca="1" si="30"/>
        <v/>
      </c>
      <c r="I127" s="14" t="str">
        <f t="shared" si="31"/>
        <v/>
      </c>
      <c r="J127" s="14" t="str">
        <f>""</f>
        <v/>
      </c>
      <c r="K127" s="14" t="str">
        <f t="shared" si="32"/>
        <v/>
      </c>
      <c r="L127" s="14" t="str">
        <f t="shared" si="33"/>
        <v/>
      </c>
      <c r="M127" s="14" t="str">
        <f t="shared" si="34"/>
        <v/>
      </c>
      <c r="N127" s="14" t="str">
        <f t="shared" si="35"/>
        <v/>
      </c>
      <c r="O127" s="14" t="str">
        <f t="shared" si="36"/>
        <v/>
      </c>
      <c r="P127" s="14" t="str">
        <f t="shared" si="37"/>
        <v/>
      </c>
      <c r="Q127" s="14" t="str">
        <f t="shared" si="38"/>
        <v/>
      </c>
      <c r="R127" s="96" t="str">
        <f t="shared" si="28"/>
        <v/>
      </c>
      <c r="S127" s="14" t="str">
        <f t="shared" si="39"/>
        <v/>
      </c>
      <c r="T127" s="14" t="str">
        <f t="shared" si="29"/>
        <v/>
      </c>
      <c r="U127" s="14" t="str">
        <f t="shared" si="40"/>
        <v/>
      </c>
      <c r="V127" s="14" t="str">
        <f t="shared" si="41"/>
        <v/>
      </c>
      <c r="W127" s="14" t="str">
        <f>IFERROR(CONCATENATE("PAGO N° ",B127," DEL CONTRATO CPS ",V127," ENTRE ",TEXT(VLOOKUP(A127,matriz,IF(generador!B127=1,16,IF(generador!B127=2,19,IF(generador!B127=3,22,IF(generador!B127=4,25,IF(generador!B127=5,28,IF(generador!B127=6,31,IF(generador!B127=7,34,IF(generador!B127=8,37,IF(generador!B127=9,40,IF(generador!B127=10,43,IF(generador!B127=11,46,IF(generador!B127=12,49,IF(generador!B127=13,52,IF(generador!B127=14,55,IF(generador!B127=15,58))))))))))))))),FALSE),"dd/mm/yyyy")," Y ",TEXT(VLOOKUP(A127,matriz,IF(generador!B127=1,17,IF(generador!B127=2,20,IF(generador!B127=3,23,IF(generador!B127=4,26,IF(generador!B127=5,29,IF(generador!B127=6,32,IF(generador!B127=7,35,IF(generador!B127=8,38,IF(generador!B127=9,41,IF(generador!B127=10,44,IF(generador!B127=11,47,IF(generador!B127=12,50,IF(generador!B127=13,53,IF(generador!B127=14,56,IF(generador!B127=15,59))))))))))))))),FALSE),"dd/mm/yyyy")),"")</f>
        <v/>
      </c>
    </row>
    <row r="128" spans="1:23" x14ac:dyDescent="0.3">
      <c r="A128" s="12"/>
      <c r="B128" s="5"/>
      <c r="C128" s="5"/>
      <c r="D128" s="14" t="str">
        <f t="shared" si="25"/>
        <v/>
      </c>
      <c r="E128" s="15" t="str">
        <f>IFERROR(IF(A128&lt;&gt;"",VLOOKUP(A128,matriz,IF(generador!B128=1,15,IF(generador!B128=2,18,IF(generador!B128=3,21,IF(generador!B128=4,24,IF(generador!B128=5,27,IF(generador!B128=6,30,IF(generador!B128=7,33,IF(generador!B128=8,36,IF(generador!B128=9,39,IF(generador!B128=10,42,IF(generador!B128=11,45,IF(generador!B128=12,48,IF(generador!B128=13,51,IF(generador!B128=14,54,IF(generador!B128=15,57))))))))))))))),FALSE),""),"")</f>
        <v/>
      </c>
      <c r="F128" s="16" t="str">
        <f t="shared" si="26"/>
        <v/>
      </c>
      <c r="G128" s="20" t="str">
        <f t="shared" si="27"/>
        <v/>
      </c>
      <c r="H128" s="13" t="str">
        <f t="shared" ca="1" si="30"/>
        <v/>
      </c>
      <c r="I128" s="14" t="str">
        <f t="shared" si="31"/>
        <v/>
      </c>
      <c r="J128" s="14" t="str">
        <f>""</f>
        <v/>
      </c>
      <c r="K128" s="14" t="str">
        <f t="shared" si="32"/>
        <v/>
      </c>
      <c r="L128" s="14" t="str">
        <f t="shared" si="33"/>
        <v/>
      </c>
      <c r="M128" s="14" t="str">
        <f t="shared" si="34"/>
        <v/>
      </c>
      <c r="N128" s="14" t="str">
        <f t="shared" si="35"/>
        <v/>
      </c>
      <c r="O128" s="14" t="str">
        <f t="shared" si="36"/>
        <v/>
      </c>
      <c r="P128" s="14" t="str">
        <f t="shared" si="37"/>
        <v/>
      </c>
      <c r="Q128" s="14" t="str">
        <f t="shared" si="38"/>
        <v/>
      </c>
      <c r="R128" s="96" t="str">
        <f t="shared" si="28"/>
        <v/>
      </c>
      <c r="S128" s="14" t="str">
        <f t="shared" si="39"/>
        <v/>
      </c>
      <c r="T128" s="14" t="str">
        <f t="shared" si="29"/>
        <v/>
      </c>
      <c r="U128" s="14" t="str">
        <f t="shared" si="40"/>
        <v/>
      </c>
      <c r="V128" s="14" t="str">
        <f t="shared" si="41"/>
        <v/>
      </c>
      <c r="W128" s="14" t="str">
        <f>IFERROR(CONCATENATE("PAGO N° ",B128," DEL CONTRATO CPS ",V128," ENTRE ",TEXT(VLOOKUP(A128,matriz,IF(generador!B128=1,16,IF(generador!B128=2,19,IF(generador!B128=3,22,IF(generador!B128=4,25,IF(generador!B128=5,28,IF(generador!B128=6,31,IF(generador!B128=7,34,IF(generador!B128=8,37,IF(generador!B128=9,40,IF(generador!B128=10,43,IF(generador!B128=11,46,IF(generador!B128=12,49,IF(generador!B128=13,52,IF(generador!B128=14,55,IF(generador!B128=15,58))))))))))))))),FALSE),"dd/mm/yyyy")," Y ",TEXT(VLOOKUP(A128,matriz,IF(generador!B128=1,17,IF(generador!B128=2,20,IF(generador!B128=3,23,IF(generador!B128=4,26,IF(generador!B128=5,29,IF(generador!B128=6,32,IF(generador!B128=7,35,IF(generador!B128=8,38,IF(generador!B128=9,41,IF(generador!B128=10,44,IF(generador!B128=11,47,IF(generador!B128=12,50,IF(generador!B128=13,53,IF(generador!B128=14,56,IF(generador!B128=15,59))))))))))))))),FALSE),"dd/mm/yyyy")),"")</f>
        <v/>
      </c>
    </row>
    <row r="129" spans="1:23" x14ac:dyDescent="0.3">
      <c r="A129" s="12"/>
      <c r="B129" s="5"/>
      <c r="C129" s="5"/>
      <c r="D129" s="14" t="str">
        <f t="shared" si="25"/>
        <v/>
      </c>
      <c r="E129" s="15" t="str">
        <f>IFERROR(IF(A129&lt;&gt;"",VLOOKUP(A129,matriz,IF(generador!B129=1,15,IF(generador!B129=2,18,IF(generador!B129=3,21,IF(generador!B129=4,24,IF(generador!B129=5,27,IF(generador!B129=6,30,IF(generador!B129=7,33,IF(generador!B129=8,36,IF(generador!B129=9,39,IF(generador!B129=10,42,IF(generador!B129=11,45,IF(generador!B129=12,48,IF(generador!B129=13,51,IF(generador!B129=14,54,IF(generador!B129=15,57))))))))))))))),FALSE),""),"")</f>
        <v/>
      </c>
      <c r="F129" s="16" t="str">
        <f t="shared" si="26"/>
        <v/>
      </c>
      <c r="G129" s="20" t="str">
        <f t="shared" si="27"/>
        <v/>
      </c>
      <c r="H129" s="13" t="str">
        <f t="shared" ca="1" si="30"/>
        <v/>
      </c>
      <c r="I129" s="14" t="str">
        <f t="shared" si="31"/>
        <v/>
      </c>
      <c r="J129" s="14" t="str">
        <f>""</f>
        <v/>
      </c>
      <c r="K129" s="14" t="str">
        <f t="shared" si="32"/>
        <v/>
      </c>
      <c r="L129" s="14" t="str">
        <f t="shared" si="33"/>
        <v/>
      </c>
      <c r="M129" s="14" t="str">
        <f t="shared" si="34"/>
        <v/>
      </c>
      <c r="N129" s="14" t="str">
        <f t="shared" si="35"/>
        <v/>
      </c>
      <c r="O129" s="14" t="str">
        <f t="shared" si="36"/>
        <v/>
      </c>
      <c r="P129" s="14" t="str">
        <f t="shared" si="37"/>
        <v/>
      </c>
      <c r="Q129" s="14" t="str">
        <f t="shared" si="38"/>
        <v/>
      </c>
      <c r="R129" s="96" t="str">
        <f t="shared" si="28"/>
        <v/>
      </c>
      <c r="S129" s="14" t="str">
        <f t="shared" si="39"/>
        <v/>
      </c>
      <c r="T129" s="14" t="str">
        <f t="shared" si="29"/>
        <v/>
      </c>
      <c r="U129" s="14" t="str">
        <f t="shared" si="40"/>
        <v/>
      </c>
      <c r="V129" s="14" t="str">
        <f t="shared" si="41"/>
        <v/>
      </c>
      <c r="W129" s="14" t="str">
        <f>IFERROR(CONCATENATE("PAGO N° ",B129," DEL CONTRATO CPS ",V129," ENTRE ",TEXT(VLOOKUP(A129,matriz,IF(generador!B129=1,16,IF(generador!B129=2,19,IF(generador!B129=3,22,IF(generador!B129=4,25,IF(generador!B129=5,28,IF(generador!B129=6,31,IF(generador!B129=7,34,IF(generador!B129=8,37,IF(generador!B129=9,40,IF(generador!B129=10,43,IF(generador!B129=11,46,IF(generador!B129=12,49,IF(generador!B129=13,52,IF(generador!B129=14,55,IF(generador!B129=15,58))))))))))))))),FALSE),"dd/mm/yyyy")," Y ",TEXT(VLOOKUP(A129,matriz,IF(generador!B129=1,17,IF(generador!B129=2,20,IF(generador!B129=3,23,IF(generador!B129=4,26,IF(generador!B129=5,29,IF(generador!B129=6,32,IF(generador!B129=7,35,IF(generador!B129=8,38,IF(generador!B129=9,41,IF(generador!B129=10,44,IF(generador!B129=11,47,IF(generador!B129=12,50,IF(generador!B129=13,53,IF(generador!B129=14,56,IF(generador!B129=15,59))))))))))))))),FALSE),"dd/mm/yyyy")),"")</f>
        <v/>
      </c>
    </row>
    <row r="130" spans="1:23" x14ac:dyDescent="0.3">
      <c r="A130" s="12"/>
      <c r="B130" s="5"/>
      <c r="C130" s="5"/>
      <c r="D130" s="14" t="str">
        <f t="shared" si="25"/>
        <v/>
      </c>
      <c r="E130" s="15" t="str">
        <f>IFERROR(IF(A130&lt;&gt;"",VLOOKUP(A130,matriz,IF(generador!B130=1,15,IF(generador!B130=2,18,IF(generador!B130=3,21,IF(generador!B130=4,24,IF(generador!B130=5,27,IF(generador!B130=6,30,IF(generador!B130=7,33,IF(generador!B130=8,36,IF(generador!B130=9,39,IF(generador!B130=10,42,IF(generador!B130=11,45,IF(generador!B130=12,48,IF(generador!B130=13,51,IF(generador!B130=14,54,IF(generador!B130=15,57))))))))))))))),FALSE),""),"")</f>
        <v/>
      </c>
      <c r="F130" s="16" t="str">
        <f t="shared" si="26"/>
        <v/>
      </c>
      <c r="G130" s="20" t="str">
        <f t="shared" si="27"/>
        <v/>
      </c>
      <c r="H130" s="13" t="str">
        <f t="shared" ca="1" si="30"/>
        <v/>
      </c>
      <c r="I130" s="14" t="str">
        <f t="shared" si="31"/>
        <v/>
      </c>
      <c r="J130" s="14" t="str">
        <f>""</f>
        <v/>
      </c>
      <c r="K130" s="14" t="str">
        <f t="shared" si="32"/>
        <v/>
      </c>
      <c r="L130" s="14" t="str">
        <f t="shared" si="33"/>
        <v/>
      </c>
      <c r="M130" s="14" t="str">
        <f t="shared" si="34"/>
        <v/>
      </c>
      <c r="N130" s="14" t="str">
        <f t="shared" si="35"/>
        <v/>
      </c>
      <c r="O130" s="14" t="str">
        <f t="shared" si="36"/>
        <v/>
      </c>
      <c r="P130" s="14" t="str">
        <f t="shared" si="37"/>
        <v/>
      </c>
      <c r="Q130" s="14" t="str">
        <f t="shared" si="38"/>
        <v/>
      </c>
      <c r="R130" s="96" t="str">
        <f t="shared" si="28"/>
        <v/>
      </c>
      <c r="S130" s="14" t="str">
        <f t="shared" si="39"/>
        <v/>
      </c>
      <c r="T130" s="14" t="str">
        <f t="shared" si="29"/>
        <v/>
      </c>
      <c r="U130" s="14" t="str">
        <f t="shared" si="40"/>
        <v/>
      </c>
      <c r="V130" s="14" t="str">
        <f t="shared" si="41"/>
        <v/>
      </c>
      <c r="W130" s="14" t="str">
        <f>IFERROR(CONCATENATE("PAGO N° ",B130," DEL CONTRATO CPS ",V130," ENTRE ",TEXT(VLOOKUP(A130,matriz,IF(generador!B130=1,16,IF(generador!B130=2,19,IF(generador!B130=3,22,IF(generador!B130=4,25,IF(generador!B130=5,28,IF(generador!B130=6,31,IF(generador!B130=7,34,IF(generador!B130=8,37,IF(generador!B130=9,40,IF(generador!B130=10,43,IF(generador!B130=11,46,IF(generador!B130=12,49,IF(generador!B130=13,52,IF(generador!B130=14,55,IF(generador!B130=15,58))))))))))))))),FALSE),"dd/mm/yyyy")," Y ",TEXT(VLOOKUP(A130,matriz,IF(generador!B130=1,17,IF(generador!B130=2,20,IF(generador!B130=3,23,IF(generador!B130=4,26,IF(generador!B130=5,29,IF(generador!B130=6,32,IF(generador!B130=7,35,IF(generador!B130=8,38,IF(generador!B130=9,41,IF(generador!B130=10,44,IF(generador!B130=11,47,IF(generador!B130=12,50,IF(generador!B130=13,53,IF(generador!B130=14,56,IF(generador!B130=15,59))))))))))))))),FALSE),"dd/mm/yyyy")),"")</f>
        <v/>
      </c>
    </row>
    <row r="131" spans="1:23" x14ac:dyDescent="0.3">
      <c r="A131" s="12"/>
      <c r="B131" s="5"/>
      <c r="C131" s="5"/>
      <c r="D131" s="14" t="str">
        <f t="shared" ref="D131:D194" si="42">IFERROR(IF(C131&lt;&gt;"",CONCATENATE(VLOOKUP(A131,matriz,IF(C131="NO",98,100),FALSE),VLOOKUP(A131,matriz,103,FALSE)),""),"")</f>
        <v/>
      </c>
      <c r="E131" s="15" t="str">
        <f>IFERROR(IF(A131&lt;&gt;"",VLOOKUP(A131,matriz,IF(generador!B131=1,15,IF(generador!B131=2,18,IF(generador!B131=3,21,IF(generador!B131=4,24,IF(generador!B131=5,27,IF(generador!B131=6,30,IF(generador!B131=7,33,IF(generador!B131=8,36,IF(generador!B131=9,39,IF(generador!B131=10,42,IF(generador!B131=11,45,IF(generador!B131=12,48,IF(generador!B131=13,51,IF(generador!B131=14,54,IF(generador!B131=15,57))))))))))))))),FALSE),""),"")</f>
        <v/>
      </c>
      <c r="F131" s="16" t="str">
        <f t="shared" ref="F131:F194" si="43">IFERROR(IF(E131,VLOOKUP(A131,matriz,97,FALSE),""),"")</f>
        <v/>
      </c>
      <c r="G131" s="20" t="str">
        <f t="shared" ref="G131:G194" si="44">IFERROR(IF(E131,VLOOKUP(A131,matriz,IF(C131="NO",99,101),FALSE),""),"")</f>
        <v/>
      </c>
      <c r="H131" s="13" t="str">
        <f t="shared" ca="1" si="30"/>
        <v/>
      </c>
      <c r="I131" s="14" t="str">
        <f t="shared" si="31"/>
        <v/>
      </c>
      <c r="J131" s="14" t="str">
        <f>""</f>
        <v/>
      </c>
      <c r="K131" s="14" t="str">
        <f t="shared" si="32"/>
        <v/>
      </c>
      <c r="L131" s="14" t="str">
        <f t="shared" si="33"/>
        <v/>
      </c>
      <c r="M131" s="14" t="str">
        <f t="shared" si="34"/>
        <v/>
      </c>
      <c r="N131" s="14" t="str">
        <f t="shared" si="35"/>
        <v/>
      </c>
      <c r="O131" s="14" t="str">
        <f t="shared" si="36"/>
        <v/>
      </c>
      <c r="P131" s="14" t="str">
        <f t="shared" si="37"/>
        <v/>
      </c>
      <c r="Q131" s="14" t="str">
        <f t="shared" si="38"/>
        <v/>
      </c>
      <c r="R131" s="96" t="str">
        <f t="shared" ref="R131:R194" si="45">IFERROR(IF(E131,CONCATENATE(TEXT(VLOOKUP(A131,matriz,IF(C131="NO",67,82),FALSE),"YYYY"),VLOOKUP(A131,matriz,IF(C131="NO",66,81),FALSE)),""),"")</f>
        <v/>
      </c>
      <c r="S131" s="14" t="str">
        <f t="shared" si="39"/>
        <v/>
      </c>
      <c r="T131" s="14" t="str">
        <f t="shared" ref="T131:T194" si="46">IFERROR(IF(E131,CONCATENATE(TEXT(VLOOKUP(A131,matriz,IF(C131="NO",64,79),FALSE),"YYYY"),VLOOKUP(A131,matriz,IF(C131="NO",63,78),FALSE)),""),"")</f>
        <v/>
      </c>
      <c r="U131" s="14" t="str">
        <f t="shared" si="40"/>
        <v/>
      </c>
      <c r="V131" s="14" t="str">
        <f t="shared" si="41"/>
        <v/>
      </c>
      <c r="W131" s="14" t="str">
        <f>IFERROR(CONCATENATE("PAGO N° ",B131," DEL CONTRATO CPS ",V131," ENTRE ",TEXT(VLOOKUP(A131,matriz,IF(generador!B131=1,16,IF(generador!B131=2,19,IF(generador!B131=3,22,IF(generador!B131=4,25,IF(generador!B131=5,28,IF(generador!B131=6,31,IF(generador!B131=7,34,IF(generador!B131=8,37,IF(generador!B131=9,40,IF(generador!B131=10,43,IF(generador!B131=11,46,IF(generador!B131=12,49,IF(generador!B131=13,52,IF(generador!B131=14,55,IF(generador!B131=15,58))))))))))))))),FALSE),"dd/mm/yyyy")," Y ",TEXT(VLOOKUP(A131,matriz,IF(generador!B131=1,17,IF(generador!B131=2,20,IF(generador!B131=3,23,IF(generador!B131=4,26,IF(generador!B131=5,29,IF(generador!B131=6,32,IF(generador!B131=7,35,IF(generador!B131=8,38,IF(generador!B131=9,41,IF(generador!B131=10,44,IF(generador!B131=11,47,IF(generador!B131=12,50,IF(generador!B131=13,53,IF(generador!B131=14,56,IF(generador!B131=15,59))))))))))))))),FALSE),"dd/mm/yyyy")),"")</f>
        <v/>
      </c>
    </row>
    <row r="132" spans="1:23" x14ac:dyDescent="0.3">
      <c r="A132" s="12"/>
      <c r="B132" s="5"/>
      <c r="C132" s="5"/>
      <c r="D132" s="14" t="str">
        <f t="shared" si="42"/>
        <v/>
      </c>
      <c r="E132" s="15" t="str">
        <f>IFERROR(IF(A132&lt;&gt;"",VLOOKUP(A132,matriz,IF(generador!B132=1,15,IF(generador!B132=2,18,IF(generador!B132=3,21,IF(generador!B132=4,24,IF(generador!B132=5,27,IF(generador!B132=6,30,IF(generador!B132=7,33,IF(generador!B132=8,36,IF(generador!B132=9,39,IF(generador!B132=10,42,IF(generador!B132=11,45,IF(generador!B132=12,48,IF(generador!B132=13,51,IF(generador!B132=14,54,IF(generador!B132=15,57))))))))))))))),FALSE),""),"")</f>
        <v/>
      </c>
      <c r="F132" s="16" t="str">
        <f t="shared" si="43"/>
        <v/>
      </c>
      <c r="G132" s="20" t="str">
        <f t="shared" si="44"/>
        <v/>
      </c>
      <c r="H132" s="13" t="str">
        <f t="shared" ref="H132:H195" ca="1" si="47">IFERROR(IF(C132&lt;&gt;"",TODAY(),""),"")</f>
        <v/>
      </c>
      <c r="I132" s="14" t="str">
        <f t="shared" ref="I132:I195" si="48">IFERROR(IF(D132&lt;&gt;"",I131+1,""),1)</f>
        <v/>
      </c>
      <c r="J132" s="14" t="str">
        <f>""</f>
        <v/>
      </c>
      <c r="K132" s="14" t="str">
        <f t="shared" ref="K132:K195" si="49">IFERROR(IF(E132,0,""),"")</f>
        <v/>
      </c>
      <c r="L132" s="14" t="str">
        <f t="shared" ref="L132:L195" si="50">IFERROR(IF(E132,0,""),"")</f>
        <v/>
      </c>
      <c r="M132" s="14" t="str">
        <f t="shared" ref="M132:M195" si="51">IFERROR(IF(E132,0,""),"")</f>
        <v/>
      </c>
      <c r="N132" s="14" t="str">
        <f t="shared" ref="N132:N195" si="52">IFERROR(IF(E132,0,""),"")</f>
        <v/>
      </c>
      <c r="O132" s="14" t="str">
        <f t="shared" ref="O132:O195" si="53">IFERROR(IF(E132,"01",""),"")</f>
        <v/>
      </c>
      <c r="P132" s="14" t="str">
        <f t="shared" ref="P132:P195" si="54">IFERROR(IF(K132&lt;&gt;"",P131+1,""),1)</f>
        <v/>
      </c>
      <c r="Q132" s="14" t="str">
        <f t="shared" ref="Q132:Q195" si="55">IFERROR(IF(E132,0,""),"")</f>
        <v/>
      </c>
      <c r="R132" s="96" t="str">
        <f t="shared" si="45"/>
        <v/>
      </c>
      <c r="S132" s="14" t="str">
        <f t="shared" ref="S132:S195" si="56">IFERROR(IF(D132&lt;&gt;"",S131+1,""),1)</f>
        <v/>
      </c>
      <c r="T132" s="14" t="str">
        <f t="shared" si="46"/>
        <v/>
      </c>
      <c r="U132" s="14" t="str">
        <f t="shared" ref="U132:U195" si="57">IFERROR(IF(E132,0,""),"")</f>
        <v/>
      </c>
      <c r="V132" s="14" t="str">
        <f t="shared" ref="V132:V195" si="58">IFERROR(IF(E132,A132,""),"")</f>
        <v/>
      </c>
      <c r="W132" s="14" t="str">
        <f>IFERROR(CONCATENATE("PAGO N° ",B132," DEL CONTRATO CPS ",V132," ENTRE ",TEXT(VLOOKUP(A132,matriz,IF(generador!B132=1,16,IF(generador!B132=2,19,IF(generador!B132=3,22,IF(generador!B132=4,25,IF(generador!B132=5,28,IF(generador!B132=6,31,IF(generador!B132=7,34,IF(generador!B132=8,37,IF(generador!B132=9,40,IF(generador!B132=10,43,IF(generador!B132=11,46,IF(generador!B132=12,49,IF(generador!B132=13,52,IF(generador!B132=14,55,IF(generador!B132=15,58))))))))))))))),FALSE),"dd/mm/yyyy")," Y ",TEXT(VLOOKUP(A132,matriz,IF(generador!B132=1,17,IF(generador!B132=2,20,IF(generador!B132=3,23,IF(generador!B132=4,26,IF(generador!B132=5,29,IF(generador!B132=6,32,IF(generador!B132=7,35,IF(generador!B132=8,38,IF(generador!B132=9,41,IF(generador!B132=10,44,IF(generador!B132=11,47,IF(generador!B132=12,50,IF(generador!B132=13,53,IF(generador!B132=14,56,IF(generador!B132=15,59))))))))))))))),FALSE),"dd/mm/yyyy")),"")</f>
        <v/>
      </c>
    </row>
    <row r="133" spans="1:23" x14ac:dyDescent="0.3">
      <c r="A133" s="12"/>
      <c r="B133" s="5"/>
      <c r="C133" s="5"/>
      <c r="D133" s="14" t="str">
        <f t="shared" si="42"/>
        <v/>
      </c>
      <c r="E133" s="15" t="str">
        <f>IFERROR(IF(A133&lt;&gt;"",VLOOKUP(A133,matriz,IF(generador!B133=1,15,IF(generador!B133=2,18,IF(generador!B133=3,21,IF(generador!B133=4,24,IF(generador!B133=5,27,IF(generador!B133=6,30,IF(generador!B133=7,33,IF(generador!B133=8,36,IF(generador!B133=9,39,IF(generador!B133=10,42,IF(generador!B133=11,45,IF(generador!B133=12,48,IF(generador!B133=13,51,IF(generador!B133=14,54,IF(generador!B133=15,57))))))))))))))),FALSE),""),"")</f>
        <v/>
      </c>
      <c r="F133" s="16" t="str">
        <f t="shared" si="43"/>
        <v/>
      </c>
      <c r="G133" s="20" t="str">
        <f t="shared" si="44"/>
        <v/>
      </c>
      <c r="H133" s="13" t="str">
        <f t="shared" ca="1" si="47"/>
        <v/>
      </c>
      <c r="I133" s="14" t="str">
        <f t="shared" si="48"/>
        <v/>
      </c>
      <c r="J133" s="14" t="str">
        <f>""</f>
        <v/>
      </c>
      <c r="K133" s="14" t="str">
        <f t="shared" si="49"/>
        <v/>
      </c>
      <c r="L133" s="14" t="str">
        <f t="shared" si="50"/>
        <v/>
      </c>
      <c r="M133" s="14" t="str">
        <f t="shared" si="51"/>
        <v/>
      </c>
      <c r="N133" s="14" t="str">
        <f t="shared" si="52"/>
        <v/>
      </c>
      <c r="O133" s="14" t="str">
        <f t="shared" si="53"/>
        <v/>
      </c>
      <c r="P133" s="14" t="str">
        <f t="shared" si="54"/>
        <v/>
      </c>
      <c r="Q133" s="14" t="str">
        <f t="shared" si="55"/>
        <v/>
      </c>
      <c r="R133" s="96" t="str">
        <f t="shared" si="45"/>
        <v/>
      </c>
      <c r="S133" s="14" t="str">
        <f t="shared" si="56"/>
        <v/>
      </c>
      <c r="T133" s="14" t="str">
        <f t="shared" si="46"/>
        <v/>
      </c>
      <c r="U133" s="14" t="str">
        <f t="shared" si="57"/>
        <v/>
      </c>
      <c r="V133" s="14" t="str">
        <f t="shared" si="58"/>
        <v/>
      </c>
      <c r="W133" s="14" t="str">
        <f>IFERROR(CONCATENATE("PAGO N° ",B133," DEL CONTRATO CPS ",V133," ENTRE ",TEXT(VLOOKUP(A133,matriz,IF(generador!B133=1,16,IF(generador!B133=2,19,IF(generador!B133=3,22,IF(generador!B133=4,25,IF(generador!B133=5,28,IF(generador!B133=6,31,IF(generador!B133=7,34,IF(generador!B133=8,37,IF(generador!B133=9,40,IF(generador!B133=10,43,IF(generador!B133=11,46,IF(generador!B133=12,49,IF(generador!B133=13,52,IF(generador!B133=14,55,IF(generador!B133=15,58))))))))))))))),FALSE),"dd/mm/yyyy")," Y ",TEXT(VLOOKUP(A133,matriz,IF(generador!B133=1,17,IF(generador!B133=2,20,IF(generador!B133=3,23,IF(generador!B133=4,26,IF(generador!B133=5,29,IF(generador!B133=6,32,IF(generador!B133=7,35,IF(generador!B133=8,38,IF(generador!B133=9,41,IF(generador!B133=10,44,IF(generador!B133=11,47,IF(generador!B133=12,50,IF(generador!B133=13,53,IF(generador!B133=14,56,IF(generador!B133=15,59))))))))))))))),FALSE),"dd/mm/yyyy")),"")</f>
        <v/>
      </c>
    </row>
    <row r="134" spans="1:23" x14ac:dyDescent="0.3">
      <c r="A134" s="12"/>
      <c r="B134" s="5"/>
      <c r="C134" s="5"/>
      <c r="D134" s="14" t="str">
        <f t="shared" si="42"/>
        <v/>
      </c>
      <c r="E134" s="15" t="str">
        <f>IFERROR(IF(A134&lt;&gt;"",VLOOKUP(A134,matriz,IF(generador!B134=1,15,IF(generador!B134=2,18,IF(generador!B134=3,21,IF(generador!B134=4,24,IF(generador!B134=5,27,IF(generador!B134=6,30,IF(generador!B134=7,33,IF(generador!B134=8,36,IF(generador!B134=9,39,IF(generador!B134=10,42,IF(generador!B134=11,45,IF(generador!B134=12,48,IF(generador!B134=13,51,IF(generador!B134=14,54,IF(generador!B134=15,57))))))))))))))),FALSE),""),"")</f>
        <v/>
      </c>
      <c r="F134" s="16" t="str">
        <f t="shared" si="43"/>
        <v/>
      </c>
      <c r="G134" s="20" t="str">
        <f t="shared" si="44"/>
        <v/>
      </c>
      <c r="H134" s="13" t="str">
        <f t="shared" ca="1" si="47"/>
        <v/>
      </c>
      <c r="I134" s="14" t="str">
        <f t="shared" si="48"/>
        <v/>
      </c>
      <c r="J134" s="14" t="str">
        <f>""</f>
        <v/>
      </c>
      <c r="K134" s="14" t="str">
        <f t="shared" si="49"/>
        <v/>
      </c>
      <c r="L134" s="14" t="str">
        <f t="shared" si="50"/>
        <v/>
      </c>
      <c r="M134" s="14" t="str">
        <f t="shared" si="51"/>
        <v/>
      </c>
      <c r="N134" s="14" t="str">
        <f t="shared" si="52"/>
        <v/>
      </c>
      <c r="O134" s="14" t="str">
        <f t="shared" si="53"/>
        <v/>
      </c>
      <c r="P134" s="14" t="str">
        <f t="shared" si="54"/>
        <v/>
      </c>
      <c r="Q134" s="14" t="str">
        <f t="shared" si="55"/>
        <v/>
      </c>
      <c r="R134" s="96" t="str">
        <f t="shared" si="45"/>
        <v/>
      </c>
      <c r="S134" s="14" t="str">
        <f t="shared" si="56"/>
        <v/>
      </c>
      <c r="T134" s="14" t="str">
        <f t="shared" si="46"/>
        <v/>
      </c>
      <c r="U134" s="14" t="str">
        <f t="shared" si="57"/>
        <v/>
      </c>
      <c r="V134" s="14" t="str">
        <f t="shared" si="58"/>
        <v/>
      </c>
      <c r="W134" s="14" t="str">
        <f>IFERROR(CONCATENATE("PAGO N° ",B134," DEL CONTRATO CPS ",V134," ENTRE ",TEXT(VLOOKUP(A134,matriz,IF(generador!B134=1,16,IF(generador!B134=2,19,IF(generador!B134=3,22,IF(generador!B134=4,25,IF(generador!B134=5,28,IF(generador!B134=6,31,IF(generador!B134=7,34,IF(generador!B134=8,37,IF(generador!B134=9,40,IF(generador!B134=10,43,IF(generador!B134=11,46,IF(generador!B134=12,49,IF(generador!B134=13,52,IF(generador!B134=14,55,IF(generador!B134=15,58))))))))))))))),FALSE),"dd/mm/yyyy")," Y ",TEXT(VLOOKUP(A134,matriz,IF(generador!B134=1,17,IF(generador!B134=2,20,IF(generador!B134=3,23,IF(generador!B134=4,26,IF(generador!B134=5,29,IF(generador!B134=6,32,IF(generador!B134=7,35,IF(generador!B134=8,38,IF(generador!B134=9,41,IF(generador!B134=10,44,IF(generador!B134=11,47,IF(generador!B134=12,50,IF(generador!B134=13,53,IF(generador!B134=14,56,IF(generador!B134=15,59))))))))))))))),FALSE),"dd/mm/yyyy")),"")</f>
        <v/>
      </c>
    </row>
    <row r="135" spans="1:23" x14ac:dyDescent="0.3">
      <c r="A135" s="12"/>
      <c r="B135" s="5"/>
      <c r="C135" s="5"/>
      <c r="D135" s="14" t="str">
        <f t="shared" si="42"/>
        <v/>
      </c>
      <c r="E135" s="15" t="str">
        <f>IFERROR(IF(A135&lt;&gt;"",VLOOKUP(A135,matriz,IF(generador!B135=1,15,IF(generador!B135=2,18,IF(generador!B135=3,21,IF(generador!B135=4,24,IF(generador!B135=5,27,IF(generador!B135=6,30,IF(generador!B135=7,33,IF(generador!B135=8,36,IF(generador!B135=9,39,IF(generador!B135=10,42,IF(generador!B135=11,45,IF(generador!B135=12,48,IF(generador!B135=13,51,IF(generador!B135=14,54,IF(generador!B135=15,57))))))))))))))),FALSE),""),"")</f>
        <v/>
      </c>
      <c r="F135" s="16" t="str">
        <f t="shared" si="43"/>
        <v/>
      </c>
      <c r="G135" s="20" t="str">
        <f t="shared" si="44"/>
        <v/>
      </c>
      <c r="H135" s="13" t="str">
        <f t="shared" ca="1" si="47"/>
        <v/>
      </c>
      <c r="I135" s="14" t="str">
        <f t="shared" si="48"/>
        <v/>
      </c>
      <c r="J135" s="14" t="str">
        <f>""</f>
        <v/>
      </c>
      <c r="K135" s="14" t="str">
        <f t="shared" si="49"/>
        <v/>
      </c>
      <c r="L135" s="14" t="str">
        <f t="shared" si="50"/>
        <v/>
      </c>
      <c r="M135" s="14" t="str">
        <f t="shared" si="51"/>
        <v/>
      </c>
      <c r="N135" s="14" t="str">
        <f t="shared" si="52"/>
        <v/>
      </c>
      <c r="O135" s="14" t="str">
        <f t="shared" si="53"/>
        <v/>
      </c>
      <c r="P135" s="14" t="str">
        <f t="shared" si="54"/>
        <v/>
      </c>
      <c r="Q135" s="14" t="str">
        <f t="shared" si="55"/>
        <v/>
      </c>
      <c r="R135" s="96" t="str">
        <f t="shared" si="45"/>
        <v/>
      </c>
      <c r="S135" s="14" t="str">
        <f t="shared" si="56"/>
        <v/>
      </c>
      <c r="T135" s="14" t="str">
        <f t="shared" si="46"/>
        <v/>
      </c>
      <c r="U135" s="14" t="str">
        <f t="shared" si="57"/>
        <v/>
      </c>
      <c r="V135" s="14" t="str">
        <f t="shared" si="58"/>
        <v/>
      </c>
      <c r="W135" s="14" t="str">
        <f>IFERROR(CONCATENATE("PAGO N° ",B135," DEL CONTRATO CPS ",V135," ENTRE ",TEXT(VLOOKUP(A135,matriz,IF(generador!B135=1,16,IF(generador!B135=2,19,IF(generador!B135=3,22,IF(generador!B135=4,25,IF(generador!B135=5,28,IF(generador!B135=6,31,IF(generador!B135=7,34,IF(generador!B135=8,37,IF(generador!B135=9,40,IF(generador!B135=10,43,IF(generador!B135=11,46,IF(generador!B135=12,49,IF(generador!B135=13,52,IF(generador!B135=14,55,IF(generador!B135=15,58))))))))))))))),FALSE),"dd/mm/yyyy")," Y ",TEXT(VLOOKUP(A135,matriz,IF(generador!B135=1,17,IF(generador!B135=2,20,IF(generador!B135=3,23,IF(generador!B135=4,26,IF(generador!B135=5,29,IF(generador!B135=6,32,IF(generador!B135=7,35,IF(generador!B135=8,38,IF(generador!B135=9,41,IF(generador!B135=10,44,IF(generador!B135=11,47,IF(generador!B135=12,50,IF(generador!B135=13,53,IF(generador!B135=14,56,IF(generador!B135=15,59))))))))))))))),FALSE),"dd/mm/yyyy")),"")</f>
        <v/>
      </c>
    </row>
    <row r="136" spans="1:23" x14ac:dyDescent="0.3">
      <c r="A136" s="12"/>
      <c r="B136" s="5"/>
      <c r="C136" s="5"/>
      <c r="D136" s="14" t="str">
        <f t="shared" si="42"/>
        <v/>
      </c>
      <c r="E136" s="15" t="str">
        <f>IFERROR(IF(A136&lt;&gt;"",VLOOKUP(A136,matriz,IF(generador!B136=1,15,IF(generador!B136=2,18,IF(generador!B136=3,21,IF(generador!B136=4,24,IF(generador!B136=5,27,IF(generador!B136=6,30,IF(generador!B136=7,33,IF(generador!B136=8,36,IF(generador!B136=9,39,IF(generador!B136=10,42,IF(generador!B136=11,45,IF(generador!B136=12,48,IF(generador!B136=13,51,IF(generador!B136=14,54,IF(generador!B136=15,57))))))))))))))),FALSE),""),"")</f>
        <v/>
      </c>
      <c r="F136" s="16" t="str">
        <f t="shared" si="43"/>
        <v/>
      </c>
      <c r="G136" s="20" t="str">
        <f t="shared" si="44"/>
        <v/>
      </c>
      <c r="H136" s="13" t="str">
        <f t="shared" ca="1" si="47"/>
        <v/>
      </c>
      <c r="I136" s="14" t="str">
        <f t="shared" si="48"/>
        <v/>
      </c>
      <c r="J136" s="14" t="str">
        <f>""</f>
        <v/>
      </c>
      <c r="K136" s="14" t="str">
        <f t="shared" si="49"/>
        <v/>
      </c>
      <c r="L136" s="14" t="str">
        <f t="shared" si="50"/>
        <v/>
      </c>
      <c r="M136" s="14" t="str">
        <f t="shared" si="51"/>
        <v/>
      </c>
      <c r="N136" s="14" t="str">
        <f t="shared" si="52"/>
        <v/>
      </c>
      <c r="O136" s="14" t="str">
        <f t="shared" si="53"/>
        <v/>
      </c>
      <c r="P136" s="14" t="str">
        <f t="shared" si="54"/>
        <v/>
      </c>
      <c r="Q136" s="14" t="str">
        <f t="shared" si="55"/>
        <v/>
      </c>
      <c r="R136" s="96" t="str">
        <f t="shared" si="45"/>
        <v/>
      </c>
      <c r="S136" s="14" t="str">
        <f t="shared" si="56"/>
        <v/>
      </c>
      <c r="T136" s="14" t="str">
        <f t="shared" si="46"/>
        <v/>
      </c>
      <c r="U136" s="14" t="str">
        <f t="shared" si="57"/>
        <v/>
      </c>
      <c r="V136" s="14" t="str">
        <f t="shared" si="58"/>
        <v/>
      </c>
      <c r="W136" s="14" t="str">
        <f>IFERROR(CONCATENATE("PAGO N° ",B136," DEL CONTRATO CPS ",V136," ENTRE ",TEXT(VLOOKUP(A136,matriz,IF(generador!B136=1,16,IF(generador!B136=2,19,IF(generador!B136=3,22,IF(generador!B136=4,25,IF(generador!B136=5,28,IF(generador!B136=6,31,IF(generador!B136=7,34,IF(generador!B136=8,37,IF(generador!B136=9,40,IF(generador!B136=10,43,IF(generador!B136=11,46,IF(generador!B136=12,49,IF(generador!B136=13,52,IF(generador!B136=14,55,IF(generador!B136=15,58))))))))))))))),FALSE),"dd/mm/yyyy")," Y ",TEXT(VLOOKUP(A136,matriz,IF(generador!B136=1,17,IF(generador!B136=2,20,IF(generador!B136=3,23,IF(generador!B136=4,26,IF(generador!B136=5,29,IF(generador!B136=6,32,IF(generador!B136=7,35,IF(generador!B136=8,38,IF(generador!B136=9,41,IF(generador!B136=10,44,IF(generador!B136=11,47,IF(generador!B136=12,50,IF(generador!B136=13,53,IF(generador!B136=14,56,IF(generador!B136=15,59))))))))))))))),FALSE),"dd/mm/yyyy")),"")</f>
        <v/>
      </c>
    </row>
    <row r="137" spans="1:23" x14ac:dyDescent="0.3">
      <c r="A137" s="12"/>
      <c r="B137" s="5"/>
      <c r="C137" s="5"/>
      <c r="D137" s="14" t="str">
        <f t="shared" si="42"/>
        <v/>
      </c>
      <c r="E137" s="15" t="str">
        <f>IFERROR(IF(A137&lt;&gt;"",VLOOKUP(A137,matriz,IF(generador!B137=1,15,IF(generador!B137=2,18,IF(generador!B137=3,21,IF(generador!B137=4,24,IF(generador!B137=5,27,IF(generador!B137=6,30,IF(generador!B137=7,33,IF(generador!B137=8,36,IF(generador!B137=9,39,IF(generador!B137=10,42,IF(generador!B137=11,45,IF(generador!B137=12,48,IF(generador!B137=13,51,IF(generador!B137=14,54,IF(generador!B137=15,57))))))))))))))),FALSE),""),"")</f>
        <v/>
      </c>
      <c r="F137" s="16" t="str">
        <f t="shared" si="43"/>
        <v/>
      </c>
      <c r="G137" s="20" t="str">
        <f t="shared" si="44"/>
        <v/>
      </c>
      <c r="H137" s="13" t="str">
        <f t="shared" ca="1" si="47"/>
        <v/>
      </c>
      <c r="I137" s="14" t="str">
        <f t="shared" si="48"/>
        <v/>
      </c>
      <c r="J137" s="14" t="str">
        <f>""</f>
        <v/>
      </c>
      <c r="K137" s="14" t="str">
        <f t="shared" si="49"/>
        <v/>
      </c>
      <c r="L137" s="14" t="str">
        <f t="shared" si="50"/>
        <v/>
      </c>
      <c r="M137" s="14" t="str">
        <f t="shared" si="51"/>
        <v/>
      </c>
      <c r="N137" s="14" t="str">
        <f t="shared" si="52"/>
        <v/>
      </c>
      <c r="O137" s="14" t="str">
        <f t="shared" si="53"/>
        <v/>
      </c>
      <c r="P137" s="14" t="str">
        <f t="shared" si="54"/>
        <v/>
      </c>
      <c r="Q137" s="14" t="str">
        <f t="shared" si="55"/>
        <v/>
      </c>
      <c r="R137" s="96" t="str">
        <f t="shared" si="45"/>
        <v/>
      </c>
      <c r="S137" s="14" t="str">
        <f t="shared" si="56"/>
        <v/>
      </c>
      <c r="T137" s="14" t="str">
        <f t="shared" si="46"/>
        <v/>
      </c>
      <c r="U137" s="14" t="str">
        <f t="shared" si="57"/>
        <v/>
      </c>
      <c r="V137" s="14" t="str">
        <f t="shared" si="58"/>
        <v/>
      </c>
      <c r="W137" s="14" t="str">
        <f>IFERROR(CONCATENATE("PAGO N° ",B137," DEL CONTRATO CPS ",V137," ENTRE ",TEXT(VLOOKUP(A137,matriz,IF(generador!B137=1,16,IF(generador!B137=2,19,IF(generador!B137=3,22,IF(generador!B137=4,25,IF(generador!B137=5,28,IF(generador!B137=6,31,IF(generador!B137=7,34,IF(generador!B137=8,37,IF(generador!B137=9,40,IF(generador!B137=10,43,IF(generador!B137=11,46,IF(generador!B137=12,49,IF(generador!B137=13,52,IF(generador!B137=14,55,IF(generador!B137=15,58))))))))))))))),FALSE),"dd/mm/yyyy")," Y ",TEXT(VLOOKUP(A137,matriz,IF(generador!B137=1,17,IF(generador!B137=2,20,IF(generador!B137=3,23,IF(generador!B137=4,26,IF(generador!B137=5,29,IF(generador!B137=6,32,IF(generador!B137=7,35,IF(generador!B137=8,38,IF(generador!B137=9,41,IF(generador!B137=10,44,IF(generador!B137=11,47,IF(generador!B137=12,50,IF(generador!B137=13,53,IF(generador!B137=14,56,IF(generador!B137=15,59))))))))))))))),FALSE),"dd/mm/yyyy")),"")</f>
        <v/>
      </c>
    </row>
    <row r="138" spans="1:23" x14ac:dyDescent="0.3">
      <c r="A138" s="12"/>
      <c r="B138" s="5"/>
      <c r="C138" s="5"/>
      <c r="D138" s="14" t="str">
        <f t="shared" si="42"/>
        <v/>
      </c>
      <c r="E138" s="15" t="str">
        <f>IFERROR(IF(A138&lt;&gt;"",VLOOKUP(A138,matriz,IF(generador!B138=1,15,IF(generador!B138=2,18,IF(generador!B138=3,21,IF(generador!B138=4,24,IF(generador!B138=5,27,IF(generador!B138=6,30,IF(generador!B138=7,33,IF(generador!B138=8,36,IF(generador!B138=9,39,IF(generador!B138=10,42,IF(generador!B138=11,45,IF(generador!B138=12,48,IF(generador!B138=13,51,IF(generador!B138=14,54,IF(generador!B138=15,57))))))))))))))),FALSE),""),"")</f>
        <v/>
      </c>
      <c r="F138" s="16" t="str">
        <f t="shared" si="43"/>
        <v/>
      </c>
      <c r="G138" s="20" t="str">
        <f t="shared" si="44"/>
        <v/>
      </c>
      <c r="H138" s="13" t="str">
        <f t="shared" ca="1" si="47"/>
        <v/>
      </c>
      <c r="I138" s="14" t="str">
        <f t="shared" si="48"/>
        <v/>
      </c>
      <c r="J138" s="14" t="str">
        <f>""</f>
        <v/>
      </c>
      <c r="K138" s="14" t="str">
        <f t="shared" si="49"/>
        <v/>
      </c>
      <c r="L138" s="14" t="str">
        <f t="shared" si="50"/>
        <v/>
      </c>
      <c r="M138" s="14" t="str">
        <f t="shared" si="51"/>
        <v/>
      </c>
      <c r="N138" s="14" t="str">
        <f t="shared" si="52"/>
        <v/>
      </c>
      <c r="O138" s="14" t="str">
        <f t="shared" si="53"/>
        <v/>
      </c>
      <c r="P138" s="14" t="str">
        <f t="shared" si="54"/>
        <v/>
      </c>
      <c r="Q138" s="14" t="str">
        <f t="shared" si="55"/>
        <v/>
      </c>
      <c r="R138" s="96" t="str">
        <f t="shared" si="45"/>
        <v/>
      </c>
      <c r="S138" s="14" t="str">
        <f t="shared" si="56"/>
        <v/>
      </c>
      <c r="T138" s="14" t="str">
        <f t="shared" si="46"/>
        <v/>
      </c>
      <c r="U138" s="14" t="str">
        <f t="shared" si="57"/>
        <v/>
      </c>
      <c r="V138" s="14" t="str">
        <f t="shared" si="58"/>
        <v/>
      </c>
      <c r="W138" s="14" t="str">
        <f>IFERROR(CONCATENATE("PAGO N° ",B138," DEL CONTRATO CPS ",V138," ENTRE ",TEXT(VLOOKUP(A138,matriz,IF(generador!B138=1,16,IF(generador!B138=2,19,IF(generador!B138=3,22,IF(generador!B138=4,25,IF(generador!B138=5,28,IF(generador!B138=6,31,IF(generador!B138=7,34,IF(generador!B138=8,37,IF(generador!B138=9,40,IF(generador!B138=10,43,IF(generador!B138=11,46,IF(generador!B138=12,49,IF(generador!B138=13,52,IF(generador!B138=14,55,IF(generador!B138=15,58))))))))))))))),FALSE),"dd/mm/yyyy")," Y ",TEXT(VLOOKUP(A138,matriz,IF(generador!B138=1,17,IF(generador!B138=2,20,IF(generador!B138=3,23,IF(generador!B138=4,26,IF(generador!B138=5,29,IF(generador!B138=6,32,IF(generador!B138=7,35,IF(generador!B138=8,38,IF(generador!B138=9,41,IF(generador!B138=10,44,IF(generador!B138=11,47,IF(generador!B138=12,50,IF(generador!B138=13,53,IF(generador!B138=14,56,IF(generador!B138=15,59))))))))))))))),FALSE),"dd/mm/yyyy")),"")</f>
        <v/>
      </c>
    </row>
    <row r="139" spans="1:23" x14ac:dyDescent="0.3">
      <c r="A139" s="12"/>
      <c r="B139" s="5"/>
      <c r="C139" s="5"/>
      <c r="D139" s="14" t="str">
        <f t="shared" si="42"/>
        <v/>
      </c>
      <c r="E139" s="15" t="str">
        <f>IFERROR(IF(A139&lt;&gt;"",VLOOKUP(A139,matriz,IF(generador!B139=1,15,IF(generador!B139=2,18,IF(generador!B139=3,21,IF(generador!B139=4,24,IF(generador!B139=5,27,IF(generador!B139=6,30,IF(generador!B139=7,33,IF(generador!B139=8,36,IF(generador!B139=9,39,IF(generador!B139=10,42,IF(generador!B139=11,45,IF(generador!B139=12,48,IF(generador!B139=13,51,IF(generador!B139=14,54,IF(generador!B139=15,57))))))))))))))),FALSE),""),"")</f>
        <v/>
      </c>
      <c r="F139" s="16" t="str">
        <f t="shared" si="43"/>
        <v/>
      </c>
      <c r="G139" s="20" t="str">
        <f t="shared" si="44"/>
        <v/>
      </c>
      <c r="H139" s="13" t="str">
        <f t="shared" ca="1" si="47"/>
        <v/>
      </c>
      <c r="I139" s="14" t="str">
        <f t="shared" si="48"/>
        <v/>
      </c>
      <c r="J139" s="14" t="str">
        <f>""</f>
        <v/>
      </c>
      <c r="K139" s="14" t="str">
        <f t="shared" si="49"/>
        <v/>
      </c>
      <c r="L139" s="14" t="str">
        <f t="shared" si="50"/>
        <v/>
      </c>
      <c r="M139" s="14" t="str">
        <f t="shared" si="51"/>
        <v/>
      </c>
      <c r="N139" s="14" t="str">
        <f t="shared" si="52"/>
        <v/>
      </c>
      <c r="O139" s="14" t="str">
        <f t="shared" si="53"/>
        <v/>
      </c>
      <c r="P139" s="14" t="str">
        <f t="shared" si="54"/>
        <v/>
      </c>
      <c r="Q139" s="14" t="str">
        <f t="shared" si="55"/>
        <v/>
      </c>
      <c r="R139" s="96" t="str">
        <f t="shared" si="45"/>
        <v/>
      </c>
      <c r="S139" s="14" t="str">
        <f t="shared" si="56"/>
        <v/>
      </c>
      <c r="T139" s="14" t="str">
        <f t="shared" si="46"/>
        <v/>
      </c>
      <c r="U139" s="14" t="str">
        <f t="shared" si="57"/>
        <v/>
      </c>
      <c r="V139" s="14" t="str">
        <f t="shared" si="58"/>
        <v/>
      </c>
      <c r="W139" s="14" t="str">
        <f>IFERROR(CONCATENATE("PAGO N° ",B139," DEL CONTRATO CPS ",V139," ENTRE ",TEXT(VLOOKUP(A139,matriz,IF(generador!B139=1,16,IF(generador!B139=2,19,IF(generador!B139=3,22,IF(generador!B139=4,25,IF(generador!B139=5,28,IF(generador!B139=6,31,IF(generador!B139=7,34,IF(generador!B139=8,37,IF(generador!B139=9,40,IF(generador!B139=10,43,IF(generador!B139=11,46,IF(generador!B139=12,49,IF(generador!B139=13,52,IF(generador!B139=14,55,IF(generador!B139=15,58))))))))))))))),FALSE),"dd/mm/yyyy")," Y ",TEXT(VLOOKUP(A139,matriz,IF(generador!B139=1,17,IF(generador!B139=2,20,IF(generador!B139=3,23,IF(generador!B139=4,26,IF(generador!B139=5,29,IF(generador!B139=6,32,IF(generador!B139=7,35,IF(generador!B139=8,38,IF(generador!B139=9,41,IF(generador!B139=10,44,IF(generador!B139=11,47,IF(generador!B139=12,50,IF(generador!B139=13,53,IF(generador!B139=14,56,IF(generador!B139=15,59))))))))))))))),FALSE),"dd/mm/yyyy")),"")</f>
        <v/>
      </c>
    </row>
    <row r="140" spans="1:23" x14ac:dyDescent="0.3">
      <c r="A140" s="12"/>
      <c r="B140" s="5"/>
      <c r="C140" s="5"/>
      <c r="D140" s="14" t="str">
        <f t="shared" si="42"/>
        <v/>
      </c>
      <c r="E140" s="15" t="str">
        <f>IFERROR(IF(A140&lt;&gt;"",VLOOKUP(A140,matriz,IF(generador!B140=1,15,IF(generador!B140=2,18,IF(generador!B140=3,21,IF(generador!B140=4,24,IF(generador!B140=5,27,IF(generador!B140=6,30,IF(generador!B140=7,33,IF(generador!B140=8,36,IF(generador!B140=9,39,IF(generador!B140=10,42,IF(generador!B140=11,45,IF(generador!B140=12,48,IF(generador!B140=13,51,IF(generador!B140=14,54,IF(generador!B140=15,57))))))))))))))),FALSE),""),"")</f>
        <v/>
      </c>
      <c r="F140" s="16" t="str">
        <f t="shared" si="43"/>
        <v/>
      </c>
      <c r="G140" s="20" t="str">
        <f t="shared" si="44"/>
        <v/>
      </c>
      <c r="H140" s="13" t="str">
        <f t="shared" ca="1" si="47"/>
        <v/>
      </c>
      <c r="I140" s="14" t="str">
        <f t="shared" si="48"/>
        <v/>
      </c>
      <c r="J140" s="14" t="str">
        <f>""</f>
        <v/>
      </c>
      <c r="K140" s="14" t="str">
        <f t="shared" si="49"/>
        <v/>
      </c>
      <c r="L140" s="14" t="str">
        <f t="shared" si="50"/>
        <v/>
      </c>
      <c r="M140" s="14" t="str">
        <f t="shared" si="51"/>
        <v/>
      </c>
      <c r="N140" s="14" t="str">
        <f t="shared" si="52"/>
        <v/>
      </c>
      <c r="O140" s="14" t="str">
        <f t="shared" si="53"/>
        <v/>
      </c>
      <c r="P140" s="14" t="str">
        <f t="shared" si="54"/>
        <v/>
      </c>
      <c r="Q140" s="14" t="str">
        <f t="shared" si="55"/>
        <v/>
      </c>
      <c r="R140" s="96" t="str">
        <f t="shared" si="45"/>
        <v/>
      </c>
      <c r="S140" s="14" t="str">
        <f t="shared" si="56"/>
        <v/>
      </c>
      <c r="T140" s="14" t="str">
        <f t="shared" si="46"/>
        <v/>
      </c>
      <c r="U140" s="14" t="str">
        <f t="shared" si="57"/>
        <v/>
      </c>
      <c r="V140" s="14" t="str">
        <f t="shared" si="58"/>
        <v/>
      </c>
      <c r="W140" s="14" t="str">
        <f>IFERROR(CONCATENATE("PAGO N° ",B140," DEL CONTRATO CPS ",V140," ENTRE ",TEXT(VLOOKUP(A140,matriz,IF(generador!B140=1,16,IF(generador!B140=2,19,IF(generador!B140=3,22,IF(generador!B140=4,25,IF(generador!B140=5,28,IF(generador!B140=6,31,IF(generador!B140=7,34,IF(generador!B140=8,37,IF(generador!B140=9,40,IF(generador!B140=10,43,IF(generador!B140=11,46,IF(generador!B140=12,49,IF(generador!B140=13,52,IF(generador!B140=14,55,IF(generador!B140=15,58))))))))))))))),FALSE),"dd/mm/yyyy")," Y ",TEXT(VLOOKUP(A140,matriz,IF(generador!B140=1,17,IF(generador!B140=2,20,IF(generador!B140=3,23,IF(generador!B140=4,26,IF(generador!B140=5,29,IF(generador!B140=6,32,IF(generador!B140=7,35,IF(generador!B140=8,38,IF(generador!B140=9,41,IF(generador!B140=10,44,IF(generador!B140=11,47,IF(generador!B140=12,50,IF(generador!B140=13,53,IF(generador!B140=14,56,IF(generador!B140=15,59))))))))))))))),FALSE),"dd/mm/yyyy")),"")</f>
        <v/>
      </c>
    </row>
    <row r="141" spans="1:23" x14ac:dyDescent="0.3">
      <c r="A141" s="12"/>
      <c r="B141" s="5"/>
      <c r="C141" s="5"/>
      <c r="D141" s="14" t="str">
        <f t="shared" si="42"/>
        <v/>
      </c>
      <c r="E141" s="15" t="str">
        <f>IFERROR(IF(A141&lt;&gt;"",VLOOKUP(A141,matriz,IF(generador!B141=1,15,IF(generador!B141=2,18,IF(generador!B141=3,21,IF(generador!B141=4,24,IF(generador!B141=5,27,IF(generador!B141=6,30,IF(generador!B141=7,33,IF(generador!B141=8,36,IF(generador!B141=9,39,IF(generador!B141=10,42,IF(generador!B141=11,45,IF(generador!B141=12,48,IF(generador!B141=13,51,IF(generador!B141=14,54,IF(generador!B141=15,57))))))))))))))),FALSE),""),"")</f>
        <v/>
      </c>
      <c r="F141" s="16" t="str">
        <f t="shared" si="43"/>
        <v/>
      </c>
      <c r="G141" s="20" t="str">
        <f t="shared" si="44"/>
        <v/>
      </c>
      <c r="H141" s="13" t="str">
        <f t="shared" ca="1" si="47"/>
        <v/>
      </c>
      <c r="I141" s="14" t="str">
        <f t="shared" si="48"/>
        <v/>
      </c>
      <c r="J141" s="14" t="str">
        <f>""</f>
        <v/>
      </c>
      <c r="K141" s="14" t="str">
        <f t="shared" si="49"/>
        <v/>
      </c>
      <c r="L141" s="14" t="str">
        <f t="shared" si="50"/>
        <v/>
      </c>
      <c r="M141" s="14" t="str">
        <f t="shared" si="51"/>
        <v/>
      </c>
      <c r="N141" s="14" t="str">
        <f t="shared" si="52"/>
        <v/>
      </c>
      <c r="O141" s="14" t="str">
        <f t="shared" si="53"/>
        <v/>
      </c>
      <c r="P141" s="14" t="str">
        <f t="shared" si="54"/>
        <v/>
      </c>
      <c r="Q141" s="14" t="str">
        <f t="shared" si="55"/>
        <v/>
      </c>
      <c r="R141" s="96" t="str">
        <f t="shared" si="45"/>
        <v/>
      </c>
      <c r="S141" s="14" t="str">
        <f t="shared" si="56"/>
        <v/>
      </c>
      <c r="T141" s="14" t="str">
        <f t="shared" si="46"/>
        <v/>
      </c>
      <c r="U141" s="14" t="str">
        <f t="shared" si="57"/>
        <v/>
      </c>
      <c r="V141" s="14" t="str">
        <f t="shared" si="58"/>
        <v/>
      </c>
      <c r="W141" s="14" t="str">
        <f>IFERROR(CONCATENATE("PAGO N° ",B141," DEL CONTRATO CPS ",V141," ENTRE ",TEXT(VLOOKUP(A141,matriz,IF(generador!B141=1,16,IF(generador!B141=2,19,IF(generador!B141=3,22,IF(generador!B141=4,25,IF(generador!B141=5,28,IF(generador!B141=6,31,IF(generador!B141=7,34,IF(generador!B141=8,37,IF(generador!B141=9,40,IF(generador!B141=10,43,IF(generador!B141=11,46,IF(generador!B141=12,49,IF(generador!B141=13,52,IF(generador!B141=14,55,IF(generador!B141=15,58))))))))))))))),FALSE),"dd/mm/yyyy")," Y ",TEXT(VLOOKUP(A141,matriz,IF(generador!B141=1,17,IF(generador!B141=2,20,IF(generador!B141=3,23,IF(generador!B141=4,26,IF(generador!B141=5,29,IF(generador!B141=6,32,IF(generador!B141=7,35,IF(generador!B141=8,38,IF(generador!B141=9,41,IF(generador!B141=10,44,IF(generador!B141=11,47,IF(generador!B141=12,50,IF(generador!B141=13,53,IF(generador!B141=14,56,IF(generador!B141=15,59))))))))))))))),FALSE),"dd/mm/yyyy")),"")</f>
        <v/>
      </c>
    </row>
    <row r="142" spans="1:23" x14ac:dyDescent="0.3">
      <c r="A142" s="12"/>
      <c r="B142" s="5"/>
      <c r="C142" s="5"/>
      <c r="D142" s="14" t="str">
        <f t="shared" si="42"/>
        <v/>
      </c>
      <c r="E142" s="15" t="str">
        <f>IFERROR(IF(A142&lt;&gt;"",VLOOKUP(A142,matriz,IF(generador!B142=1,15,IF(generador!B142=2,18,IF(generador!B142=3,21,IF(generador!B142=4,24,IF(generador!B142=5,27,IF(generador!B142=6,30,IF(generador!B142=7,33,IF(generador!B142=8,36,IF(generador!B142=9,39,IF(generador!B142=10,42,IF(generador!B142=11,45,IF(generador!B142=12,48,IF(generador!B142=13,51,IF(generador!B142=14,54,IF(generador!B142=15,57))))))))))))))),FALSE),""),"")</f>
        <v/>
      </c>
      <c r="F142" s="16" t="str">
        <f t="shared" si="43"/>
        <v/>
      </c>
      <c r="G142" s="20" t="str">
        <f t="shared" si="44"/>
        <v/>
      </c>
      <c r="H142" s="13" t="str">
        <f t="shared" ca="1" si="47"/>
        <v/>
      </c>
      <c r="I142" s="14" t="str">
        <f t="shared" si="48"/>
        <v/>
      </c>
      <c r="J142" s="14" t="str">
        <f>""</f>
        <v/>
      </c>
      <c r="K142" s="14" t="str">
        <f t="shared" si="49"/>
        <v/>
      </c>
      <c r="L142" s="14" t="str">
        <f t="shared" si="50"/>
        <v/>
      </c>
      <c r="M142" s="14" t="str">
        <f t="shared" si="51"/>
        <v/>
      </c>
      <c r="N142" s="14" t="str">
        <f t="shared" si="52"/>
        <v/>
      </c>
      <c r="O142" s="14" t="str">
        <f t="shared" si="53"/>
        <v/>
      </c>
      <c r="P142" s="14" t="str">
        <f t="shared" si="54"/>
        <v/>
      </c>
      <c r="Q142" s="14" t="str">
        <f t="shared" si="55"/>
        <v/>
      </c>
      <c r="R142" s="96" t="str">
        <f t="shared" si="45"/>
        <v/>
      </c>
      <c r="S142" s="14" t="str">
        <f t="shared" si="56"/>
        <v/>
      </c>
      <c r="T142" s="14" t="str">
        <f t="shared" si="46"/>
        <v/>
      </c>
      <c r="U142" s="14" t="str">
        <f t="shared" si="57"/>
        <v/>
      </c>
      <c r="V142" s="14" t="str">
        <f t="shared" si="58"/>
        <v/>
      </c>
      <c r="W142" s="14" t="str">
        <f>IFERROR(CONCATENATE("PAGO N° ",B142," DEL CONTRATO CPS ",V142," ENTRE ",TEXT(VLOOKUP(A142,matriz,IF(generador!B142=1,16,IF(generador!B142=2,19,IF(generador!B142=3,22,IF(generador!B142=4,25,IF(generador!B142=5,28,IF(generador!B142=6,31,IF(generador!B142=7,34,IF(generador!B142=8,37,IF(generador!B142=9,40,IF(generador!B142=10,43,IF(generador!B142=11,46,IF(generador!B142=12,49,IF(generador!B142=13,52,IF(generador!B142=14,55,IF(generador!B142=15,58))))))))))))))),FALSE),"dd/mm/yyyy")," Y ",TEXT(VLOOKUP(A142,matriz,IF(generador!B142=1,17,IF(generador!B142=2,20,IF(generador!B142=3,23,IF(generador!B142=4,26,IF(generador!B142=5,29,IF(generador!B142=6,32,IF(generador!B142=7,35,IF(generador!B142=8,38,IF(generador!B142=9,41,IF(generador!B142=10,44,IF(generador!B142=11,47,IF(generador!B142=12,50,IF(generador!B142=13,53,IF(generador!B142=14,56,IF(generador!B142=15,59))))))))))))))),FALSE),"dd/mm/yyyy")),"")</f>
        <v/>
      </c>
    </row>
    <row r="143" spans="1:23" x14ac:dyDescent="0.3">
      <c r="A143" s="12"/>
      <c r="B143" s="5"/>
      <c r="C143" s="5"/>
      <c r="D143" s="14" t="str">
        <f t="shared" si="42"/>
        <v/>
      </c>
      <c r="E143" s="15" t="str">
        <f>IFERROR(IF(A143&lt;&gt;"",VLOOKUP(A143,matriz,IF(generador!B143=1,15,IF(generador!B143=2,18,IF(generador!B143=3,21,IF(generador!B143=4,24,IF(generador!B143=5,27,IF(generador!B143=6,30,IF(generador!B143=7,33,IF(generador!B143=8,36,IF(generador!B143=9,39,IF(generador!B143=10,42,IF(generador!B143=11,45,IF(generador!B143=12,48,IF(generador!B143=13,51,IF(generador!B143=14,54,IF(generador!B143=15,57))))))))))))))),FALSE),""),"")</f>
        <v/>
      </c>
      <c r="F143" s="16" t="str">
        <f t="shared" si="43"/>
        <v/>
      </c>
      <c r="G143" s="20" t="str">
        <f t="shared" si="44"/>
        <v/>
      </c>
      <c r="H143" s="13" t="str">
        <f t="shared" ca="1" si="47"/>
        <v/>
      </c>
      <c r="I143" s="14" t="str">
        <f t="shared" si="48"/>
        <v/>
      </c>
      <c r="J143" s="14" t="str">
        <f>""</f>
        <v/>
      </c>
      <c r="K143" s="14" t="str">
        <f t="shared" si="49"/>
        <v/>
      </c>
      <c r="L143" s="14" t="str">
        <f t="shared" si="50"/>
        <v/>
      </c>
      <c r="M143" s="14" t="str">
        <f t="shared" si="51"/>
        <v/>
      </c>
      <c r="N143" s="14" t="str">
        <f t="shared" si="52"/>
        <v/>
      </c>
      <c r="O143" s="14" t="str">
        <f t="shared" si="53"/>
        <v/>
      </c>
      <c r="P143" s="14" t="str">
        <f t="shared" si="54"/>
        <v/>
      </c>
      <c r="Q143" s="14" t="str">
        <f t="shared" si="55"/>
        <v/>
      </c>
      <c r="R143" s="96" t="str">
        <f t="shared" si="45"/>
        <v/>
      </c>
      <c r="S143" s="14" t="str">
        <f t="shared" si="56"/>
        <v/>
      </c>
      <c r="T143" s="14" t="str">
        <f t="shared" si="46"/>
        <v/>
      </c>
      <c r="U143" s="14" t="str">
        <f t="shared" si="57"/>
        <v/>
      </c>
      <c r="V143" s="14" t="str">
        <f t="shared" si="58"/>
        <v/>
      </c>
      <c r="W143" s="14" t="str">
        <f>IFERROR(CONCATENATE("PAGO N° ",B143," DEL CONTRATO CPS ",V143," ENTRE ",TEXT(VLOOKUP(A143,matriz,IF(generador!B143=1,16,IF(generador!B143=2,19,IF(generador!B143=3,22,IF(generador!B143=4,25,IF(generador!B143=5,28,IF(generador!B143=6,31,IF(generador!B143=7,34,IF(generador!B143=8,37,IF(generador!B143=9,40,IF(generador!B143=10,43,IF(generador!B143=11,46,IF(generador!B143=12,49,IF(generador!B143=13,52,IF(generador!B143=14,55,IF(generador!B143=15,58))))))))))))))),FALSE),"dd/mm/yyyy")," Y ",TEXT(VLOOKUP(A143,matriz,IF(generador!B143=1,17,IF(generador!B143=2,20,IF(generador!B143=3,23,IF(generador!B143=4,26,IF(generador!B143=5,29,IF(generador!B143=6,32,IF(generador!B143=7,35,IF(generador!B143=8,38,IF(generador!B143=9,41,IF(generador!B143=10,44,IF(generador!B143=11,47,IF(generador!B143=12,50,IF(generador!B143=13,53,IF(generador!B143=14,56,IF(generador!B143=15,59))))))))))))))),FALSE),"dd/mm/yyyy")),"")</f>
        <v/>
      </c>
    </row>
    <row r="144" spans="1:23" x14ac:dyDescent="0.3">
      <c r="A144" s="12"/>
      <c r="B144" s="5"/>
      <c r="C144" s="5"/>
      <c r="D144" s="14" t="str">
        <f t="shared" si="42"/>
        <v/>
      </c>
      <c r="E144" s="15" t="str">
        <f>IFERROR(IF(A144&lt;&gt;"",VLOOKUP(A144,matriz,IF(generador!B144=1,15,IF(generador!B144=2,18,IF(generador!B144=3,21,IF(generador!B144=4,24,IF(generador!B144=5,27,IF(generador!B144=6,30,IF(generador!B144=7,33,IF(generador!B144=8,36,IF(generador!B144=9,39,IF(generador!B144=10,42,IF(generador!B144=11,45,IF(generador!B144=12,48,IF(generador!B144=13,51,IF(generador!B144=14,54,IF(generador!B144=15,57))))))))))))))),FALSE),""),"")</f>
        <v/>
      </c>
      <c r="F144" s="16" t="str">
        <f t="shared" si="43"/>
        <v/>
      </c>
      <c r="G144" s="20" t="str">
        <f t="shared" si="44"/>
        <v/>
      </c>
      <c r="H144" s="13" t="str">
        <f t="shared" ca="1" si="47"/>
        <v/>
      </c>
      <c r="I144" s="14" t="str">
        <f t="shared" si="48"/>
        <v/>
      </c>
      <c r="J144" s="14" t="str">
        <f>""</f>
        <v/>
      </c>
      <c r="K144" s="14" t="str">
        <f t="shared" si="49"/>
        <v/>
      </c>
      <c r="L144" s="14" t="str">
        <f t="shared" si="50"/>
        <v/>
      </c>
      <c r="M144" s="14" t="str">
        <f t="shared" si="51"/>
        <v/>
      </c>
      <c r="N144" s="14" t="str">
        <f t="shared" si="52"/>
        <v/>
      </c>
      <c r="O144" s="14" t="str">
        <f t="shared" si="53"/>
        <v/>
      </c>
      <c r="P144" s="14" t="str">
        <f t="shared" si="54"/>
        <v/>
      </c>
      <c r="Q144" s="14" t="str">
        <f t="shared" si="55"/>
        <v/>
      </c>
      <c r="R144" s="96" t="str">
        <f t="shared" si="45"/>
        <v/>
      </c>
      <c r="S144" s="14" t="str">
        <f t="shared" si="56"/>
        <v/>
      </c>
      <c r="T144" s="14" t="str">
        <f t="shared" si="46"/>
        <v/>
      </c>
      <c r="U144" s="14" t="str">
        <f t="shared" si="57"/>
        <v/>
      </c>
      <c r="V144" s="14" t="str">
        <f t="shared" si="58"/>
        <v/>
      </c>
      <c r="W144" s="14" t="str">
        <f>IFERROR(CONCATENATE("PAGO N° ",B144," DEL CONTRATO CPS ",V144," ENTRE ",TEXT(VLOOKUP(A144,matriz,IF(generador!B144=1,16,IF(generador!B144=2,19,IF(generador!B144=3,22,IF(generador!B144=4,25,IF(generador!B144=5,28,IF(generador!B144=6,31,IF(generador!B144=7,34,IF(generador!B144=8,37,IF(generador!B144=9,40,IF(generador!B144=10,43,IF(generador!B144=11,46,IF(generador!B144=12,49,IF(generador!B144=13,52,IF(generador!B144=14,55,IF(generador!B144=15,58))))))))))))))),FALSE),"dd/mm/yyyy")," Y ",TEXT(VLOOKUP(A144,matriz,IF(generador!B144=1,17,IF(generador!B144=2,20,IF(generador!B144=3,23,IF(generador!B144=4,26,IF(generador!B144=5,29,IF(generador!B144=6,32,IF(generador!B144=7,35,IF(generador!B144=8,38,IF(generador!B144=9,41,IF(generador!B144=10,44,IF(generador!B144=11,47,IF(generador!B144=12,50,IF(generador!B144=13,53,IF(generador!B144=14,56,IF(generador!B144=15,59))))))))))))))),FALSE),"dd/mm/yyyy")),"")</f>
        <v/>
      </c>
    </row>
    <row r="145" spans="1:23" x14ac:dyDescent="0.3">
      <c r="A145" s="12"/>
      <c r="B145" s="5"/>
      <c r="C145" s="5"/>
      <c r="D145" s="14" t="str">
        <f t="shared" si="42"/>
        <v/>
      </c>
      <c r="E145" s="15" t="str">
        <f>IFERROR(IF(A145&lt;&gt;"",VLOOKUP(A145,matriz,IF(generador!B145=1,15,IF(generador!B145=2,18,IF(generador!B145=3,21,IF(generador!B145=4,24,IF(generador!B145=5,27,IF(generador!B145=6,30,IF(generador!B145=7,33,IF(generador!B145=8,36,IF(generador!B145=9,39,IF(generador!B145=10,42,IF(generador!B145=11,45,IF(generador!B145=12,48,IF(generador!B145=13,51,IF(generador!B145=14,54,IF(generador!B145=15,57))))))))))))))),FALSE),""),"")</f>
        <v/>
      </c>
      <c r="F145" s="16" t="str">
        <f t="shared" si="43"/>
        <v/>
      </c>
      <c r="G145" s="20" t="str">
        <f t="shared" si="44"/>
        <v/>
      </c>
      <c r="H145" s="13" t="str">
        <f t="shared" ca="1" si="47"/>
        <v/>
      </c>
      <c r="I145" s="14" t="str">
        <f t="shared" si="48"/>
        <v/>
      </c>
      <c r="J145" s="14" t="str">
        <f>""</f>
        <v/>
      </c>
      <c r="K145" s="14" t="str">
        <f t="shared" si="49"/>
        <v/>
      </c>
      <c r="L145" s="14" t="str">
        <f t="shared" si="50"/>
        <v/>
      </c>
      <c r="M145" s="14" t="str">
        <f t="shared" si="51"/>
        <v/>
      </c>
      <c r="N145" s="14" t="str">
        <f t="shared" si="52"/>
        <v/>
      </c>
      <c r="O145" s="14" t="str">
        <f t="shared" si="53"/>
        <v/>
      </c>
      <c r="P145" s="14" t="str">
        <f t="shared" si="54"/>
        <v/>
      </c>
      <c r="Q145" s="14" t="str">
        <f t="shared" si="55"/>
        <v/>
      </c>
      <c r="R145" s="96" t="str">
        <f t="shared" si="45"/>
        <v/>
      </c>
      <c r="S145" s="14" t="str">
        <f t="shared" si="56"/>
        <v/>
      </c>
      <c r="T145" s="14" t="str">
        <f t="shared" si="46"/>
        <v/>
      </c>
      <c r="U145" s="14" t="str">
        <f t="shared" si="57"/>
        <v/>
      </c>
      <c r="V145" s="14" t="str">
        <f t="shared" si="58"/>
        <v/>
      </c>
      <c r="W145" s="14" t="str">
        <f>IFERROR(CONCATENATE("PAGO N° ",B145," DEL CONTRATO CPS ",V145," ENTRE ",TEXT(VLOOKUP(A145,matriz,IF(generador!B145=1,16,IF(generador!B145=2,19,IF(generador!B145=3,22,IF(generador!B145=4,25,IF(generador!B145=5,28,IF(generador!B145=6,31,IF(generador!B145=7,34,IF(generador!B145=8,37,IF(generador!B145=9,40,IF(generador!B145=10,43,IF(generador!B145=11,46,IF(generador!B145=12,49,IF(generador!B145=13,52,IF(generador!B145=14,55,IF(generador!B145=15,58))))))))))))))),FALSE),"dd/mm/yyyy")," Y ",TEXT(VLOOKUP(A145,matriz,IF(generador!B145=1,17,IF(generador!B145=2,20,IF(generador!B145=3,23,IF(generador!B145=4,26,IF(generador!B145=5,29,IF(generador!B145=6,32,IF(generador!B145=7,35,IF(generador!B145=8,38,IF(generador!B145=9,41,IF(generador!B145=10,44,IF(generador!B145=11,47,IF(generador!B145=12,50,IF(generador!B145=13,53,IF(generador!B145=14,56,IF(generador!B145=15,59))))))))))))))),FALSE),"dd/mm/yyyy")),"")</f>
        <v/>
      </c>
    </row>
    <row r="146" spans="1:23" x14ac:dyDescent="0.3">
      <c r="A146" s="12"/>
      <c r="B146" s="5"/>
      <c r="C146" s="5"/>
      <c r="D146" s="14" t="str">
        <f t="shared" si="42"/>
        <v/>
      </c>
      <c r="E146" s="15" t="str">
        <f>IFERROR(IF(A146&lt;&gt;"",VLOOKUP(A146,matriz,IF(generador!B146=1,15,IF(generador!B146=2,18,IF(generador!B146=3,21,IF(generador!B146=4,24,IF(generador!B146=5,27,IF(generador!B146=6,30,IF(generador!B146=7,33,IF(generador!B146=8,36,IF(generador!B146=9,39,IF(generador!B146=10,42,IF(generador!B146=11,45,IF(generador!B146=12,48,IF(generador!B146=13,51,IF(generador!B146=14,54,IF(generador!B146=15,57))))))))))))))),FALSE),""),"")</f>
        <v/>
      </c>
      <c r="F146" s="16" t="str">
        <f t="shared" si="43"/>
        <v/>
      </c>
      <c r="G146" s="20" t="str">
        <f t="shared" si="44"/>
        <v/>
      </c>
      <c r="H146" s="13" t="str">
        <f t="shared" ca="1" si="47"/>
        <v/>
      </c>
      <c r="I146" s="14" t="str">
        <f t="shared" si="48"/>
        <v/>
      </c>
      <c r="J146" s="14" t="str">
        <f>""</f>
        <v/>
      </c>
      <c r="K146" s="14" t="str">
        <f t="shared" si="49"/>
        <v/>
      </c>
      <c r="L146" s="14" t="str">
        <f t="shared" si="50"/>
        <v/>
      </c>
      <c r="M146" s="14" t="str">
        <f t="shared" si="51"/>
        <v/>
      </c>
      <c r="N146" s="14" t="str">
        <f t="shared" si="52"/>
        <v/>
      </c>
      <c r="O146" s="14" t="str">
        <f t="shared" si="53"/>
        <v/>
      </c>
      <c r="P146" s="14" t="str">
        <f t="shared" si="54"/>
        <v/>
      </c>
      <c r="Q146" s="14" t="str">
        <f t="shared" si="55"/>
        <v/>
      </c>
      <c r="R146" s="96" t="str">
        <f t="shared" si="45"/>
        <v/>
      </c>
      <c r="S146" s="14" t="str">
        <f t="shared" si="56"/>
        <v/>
      </c>
      <c r="T146" s="14" t="str">
        <f t="shared" si="46"/>
        <v/>
      </c>
      <c r="U146" s="14" t="str">
        <f t="shared" si="57"/>
        <v/>
      </c>
      <c r="V146" s="14" t="str">
        <f t="shared" si="58"/>
        <v/>
      </c>
      <c r="W146" s="14" t="str">
        <f>IFERROR(CONCATENATE("PAGO N° ",B146," DEL CONTRATO CPS ",V146," ENTRE ",TEXT(VLOOKUP(A146,matriz,IF(generador!B146=1,16,IF(generador!B146=2,19,IF(generador!B146=3,22,IF(generador!B146=4,25,IF(generador!B146=5,28,IF(generador!B146=6,31,IF(generador!B146=7,34,IF(generador!B146=8,37,IF(generador!B146=9,40,IF(generador!B146=10,43,IF(generador!B146=11,46,IF(generador!B146=12,49,IF(generador!B146=13,52,IF(generador!B146=14,55,IF(generador!B146=15,58))))))))))))))),FALSE),"dd/mm/yyyy")," Y ",TEXT(VLOOKUP(A146,matriz,IF(generador!B146=1,17,IF(generador!B146=2,20,IF(generador!B146=3,23,IF(generador!B146=4,26,IF(generador!B146=5,29,IF(generador!B146=6,32,IF(generador!B146=7,35,IF(generador!B146=8,38,IF(generador!B146=9,41,IF(generador!B146=10,44,IF(generador!B146=11,47,IF(generador!B146=12,50,IF(generador!B146=13,53,IF(generador!B146=14,56,IF(generador!B146=15,59))))))))))))))),FALSE),"dd/mm/yyyy")),"")</f>
        <v/>
      </c>
    </row>
    <row r="147" spans="1:23" x14ac:dyDescent="0.3">
      <c r="A147" s="12"/>
      <c r="B147" s="5"/>
      <c r="C147" s="5"/>
      <c r="D147" s="14" t="str">
        <f t="shared" si="42"/>
        <v/>
      </c>
      <c r="E147" s="15" t="str">
        <f>IFERROR(IF(A147&lt;&gt;"",VLOOKUP(A147,matriz,IF(generador!B147=1,15,IF(generador!B147=2,18,IF(generador!B147=3,21,IF(generador!B147=4,24,IF(generador!B147=5,27,IF(generador!B147=6,30,IF(generador!B147=7,33,IF(generador!B147=8,36,IF(generador!B147=9,39,IF(generador!B147=10,42,IF(generador!B147=11,45,IF(generador!B147=12,48,IF(generador!B147=13,51,IF(generador!B147=14,54,IF(generador!B147=15,57))))))))))))))),FALSE),""),"")</f>
        <v/>
      </c>
      <c r="F147" s="16" t="str">
        <f t="shared" si="43"/>
        <v/>
      </c>
      <c r="G147" s="20" t="str">
        <f t="shared" si="44"/>
        <v/>
      </c>
      <c r="H147" s="13" t="str">
        <f t="shared" ca="1" si="47"/>
        <v/>
      </c>
      <c r="I147" s="14" t="str">
        <f t="shared" si="48"/>
        <v/>
      </c>
      <c r="J147" s="14" t="str">
        <f>""</f>
        <v/>
      </c>
      <c r="K147" s="14" t="str">
        <f t="shared" si="49"/>
        <v/>
      </c>
      <c r="L147" s="14" t="str">
        <f t="shared" si="50"/>
        <v/>
      </c>
      <c r="M147" s="14" t="str">
        <f t="shared" si="51"/>
        <v/>
      </c>
      <c r="N147" s="14" t="str">
        <f t="shared" si="52"/>
        <v/>
      </c>
      <c r="O147" s="14" t="str">
        <f t="shared" si="53"/>
        <v/>
      </c>
      <c r="P147" s="14" t="str">
        <f t="shared" si="54"/>
        <v/>
      </c>
      <c r="Q147" s="14" t="str">
        <f t="shared" si="55"/>
        <v/>
      </c>
      <c r="R147" s="96" t="str">
        <f t="shared" si="45"/>
        <v/>
      </c>
      <c r="S147" s="14" t="str">
        <f t="shared" si="56"/>
        <v/>
      </c>
      <c r="T147" s="14" t="str">
        <f t="shared" si="46"/>
        <v/>
      </c>
      <c r="U147" s="14" t="str">
        <f t="shared" si="57"/>
        <v/>
      </c>
      <c r="V147" s="14" t="str">
        <f t="shared" si="58"/>
        <v/>
      </c>
      <c r="W147" s="14" t="str">
        <f>IFERROR(CONCATENATE("PAGO N° ",B147," DEL CONTRATO CPS ",V147," ENTRE ",TEXT(VLOOKUP(A147,matriz,IF(generador!B147=1,16,IF(generador!B147=2,19,IF(generador!B147=3,22,IF(generador!B147=4,25,IF(generador!B147=5,28,IF(generador!B147=6,31,IF(generador!B147=7,34,IF(generador!B147=8,37,IF(generador!B147=9,40,IF(generador!B147=10,43,IF(generador!B147=11,46,IF(generador!B147=12,49,IF(generador!B147=13,52,IF(generador!B147=14,55,IF(generador!B147=15,58))))))))))))))),FALSE),"dd/mm/yyyy")," Y ",TEXT(VLOOKUP(A147,matriz,IF(generador!B147=1,17,IF(generador!B147=2,20,IF(generador!B147=3,23,IF(generador!B147=4,26,IF(generador!B147=5,29,IF(generador!B147=6,32,IF(generador!B147=7,35,IF(generador!B147=8,38,IF(generador!B147=9,41,IF(generador!B147=10,44,IF(generador!B147=11,47,IF(generador!B147=12,50,IF(generador!B147=13,53,IF(generador!B147=14,56,IF(generador!B147=15,59))))))))))))))),FALSE),"dd/mm/yyyy")),"")</f>
        <v/>
      </c>
    </row>
    <row r="148" spans="1:23" x14ac:dyDescent="0.3">
      <c r="A148" s="12"/>
      <c r="B148" s="5"/>
      <c r="C148" s="5"/>
      <c r="D148" s="14" t="str">
        <f t="shared" si="42"/>
        <v/>
      </c>
      <c r="E148" s="15" t="str">
        <f>IFERROR(IF(A148&lt;&gt;"",VLOOKUP(A148,matriz,IF(generador!B148=1,15,IF(generador!B148=2,18,IF(generador!B148=3,21,IF(generador!B148=4,24,IF(generador!B148=5,27,IF(generador!B148=6,30,IF(generador!B148=7,33,IF(generador!B148=8,36,IF(generador!B148=9,39,IF(generador!B148=10,42,IF(generador!B148=11,45,IF(generador!B148=12,48,IF(generador!B148=13,51,IF(generador!B148=14,54,IF(generador!B148=15,57))))))))))))))),FALSE),""),"")</f>
        <v/>
      </c>
      <c r="F148" s="16" t="str">
        <f t="shared" si="43"/>
        <v/>
      </c>
      <c r="G148" s="20" t="str">
        <f t="shared" si="44"/>
        <v/>
      </c>
      <c r="H148" s="13" t="str">
        <f t="shared" ca="1" si="47"/>
        <v/>
      </c>
      <c r="I148" s="14" t="str">
        <f t="shared" si="48"/>
        <v/>
      </c>
      <c r="J148" s="14" t="str">
        <f>""</f>
        <v/>
      </c>
      <c r="K148" s="14" t="str">
        <f t="shared" si="49"/>
        <v/>
      </c>
      <c r="L148" s="14" t="str">
        <f t="shared" si="50"/>
        <v/>
      </c>
      <c r="M148" s="14" t="str">
        <f t="shared" si="51"/>
        <v/>
      </c>
      <c r="N148" s="14" t="str">
        <f t="shared" si="52"/>
        <v/>
      </c>
      <c r="O148" s="14" t="str">
        <f t="shared" si="53"/>
        <v/>
      </c>
      <c r="P148" s="14" t="str">
        <f t="shared" si="54"/>
        <v/>
      </c>
      <c r="Q148" s="14" t="str">
        <f t="shared" si="55"/>
        <v/>
      </c>
      <c r="R148" s="96" t="str">
        <f t="shared" si="45"/>
        <v/>
      </c>
      <c r="S148" s="14" t="str">
        <f t="shared" si="56"/>
        <v/>
      </c>
      <c r="T148" s="14" t="str">
        <f t="shared" si="46"/>
        <v/>
      </c>
      <c r="U148" s="14" t="str">
        <f t="shared" si="57"/>
        <v/>
      </c>
      <c r="V148" s="14" t="str">
        <f t="shared" si="58"/>
        <v/>
      </c>
      <c r="W148" s="14" t="str">
        <f>IFERROR(CONCATENATE("PAGO N° ",B148," DEL CONTRATO CPS ",V148," ENTRE ",TEXT(VLOOKUP(A148,matriz,IF(generador!B148=1,16,IF(generador!B148=2,19,IF(generador!B148=3,22,IF(generador!B148=4,25,IF(generador!B148=5,28,IF(generador!B148=6,31,IF(generador!B148=7,34,IF(generador!B148=8,37,IF(generador!B148=9,40,IF(generador!B148=10,43,IF(generador!B148=11,46,IF(generador!B148=12,49,IF(generador!B148=13,52,IF(generador!B148=14,55,IF(generador!B148=15,58))))))))))))))),FALSE),"dd/mm/yyyy")," Y ",TEXT(VLOOKUP(A148,matriz,IF(generador!B148=1,17,IF(generador!B148=2,20,IF(generador!B148=3,23,IF(generador!B148=4,26,IF(generador!B148=5,29,IF(generador!B148=6,32,IF(generador!B148=7,35,IF(generador!B148=8,38,IF(generador!B148=9,41,IF(generador!B148=10,44,IF(generador!B148=11,47,IF(generador!B148=12,50,IF(generador!B148=13,53,IF(generador!B148=14,56,IF(generador!B148=15,59))))))))))))))),FALSE),"dd/mm/yyyy")),"")</f>
        <v/>
      </c>
    </row>
    <row r="149" spans="1:23" x14ac:dyDescent="0.3">
      <c r="A149" s="12"/>
      <c r="B149" s="5"/>
      <c r="C149" s="5"/>
      <c r="D149" s="14" t="str">
        <f t="shared" si="42"/>
        <v/>
      </c>
      <c r="E149" s="15" t="str">
        <f>IFERROR(IF(A149&lt;&gt;"",VLOOKUP(A149,matriz,IF(generador!B149=1,15,IF(generador!B149=2,18,IF(generador!B149=3,21,IF(generador!B149=4,24,IF(generador!B149=5,27,IF(generador!B149=6,30,IF(generador!B149=7,33,IF(generador!B149=8,36,IF(generador!B149=9,39,IF(generador!B149=10,42,IF(generador!B149=11,45,IF(generador!B149=12,48,IF(generador!B149=13,51,IF(generador!B149=14,54,IF(generador!B149=15,57))))))))))))))),FALSE),""),"")</f>
        <v/>
      </c>
      <c r="F149" s="16" t="str">
        <f t="shared" si="43"/>
        <v/>
      </c>
      <c r="G149" s="20" t="str">
        <f t="shared" si="44"/>
        <v/>
      </c>
      <c r="H149" s="13" t="str">
        <f t="shared" ca="1" si="47"/>
        <v/>
      </c>
      <c r="I149" s="14" t="str">
        <f t="shared" si="48"/>
        <v/>
      </c>
      <c r="J149" s="14" t="str">
        <f>""</f>
        <v/>
      </c>
      <c r="K149" s="14" t="str">
        <f t="shared" si="49"/>
        <v/>
      </c>
      <c r="L149" s="14" t="str">
        <f t="shared" si="50"/>
        <v/>
      </c>
      <c r="M149" s="14" t="str">
        <f t="shared" si="51"/>
        <v/>
      </c>
      <c r="N149" s="14" t="str">
        <f t="shared" si="52"/>
        <v/>
      </c>
      <c r="O149" s="14" t="str">
        <f t="shared" si="53"/>
        <v/>
      </c>
      <c r="P149" s="14" t="str">
        <f t="shared" si="54"/>
        <v/>
      </c>
      <c r="Q149" s="14" t="str">
        <f t="shared" si="55"/>
        <v/>
      </c>
      <c r="R149" s="96" t="str">
        <f t="shared" si="45"/>
        <v/>
      </c>
      <c r="S149" s="14" t="str">
        <f t="shared" si="56"/>
        <v/>
      </c>
      <c r="T149" s="14" t="str">
        <f t="shared" si="46"/>
        <v/>
      </c>
      <c r="U149" s="14" t="str">
        <f t="shared" si="57"/>
        <v/>
      </c>
      <c r="V149" s="14" t="str">
        <f t="shared" si="58"/>
        <v/>
      </c>
      <c r="W149" s="14" t="str">
        <f>IFERROR(CONCATENATE("PAGO N° ",B149," DEL CONTRATO CPS ",V149," ENTRE ",TEXT(VLOOKUP(A149,matriz,IF(generador!B149=1,16,IF(generador!B149=2,19,IF(generador!B149=3,22,IF(generador!B149=4,25,IF(generador!B149=5,28,IF(generador!B149=6,31,IF(generador!B149=7,34,IF(generador!B149=8,37,IF(generador!B149=9,40,IF(generador!B149=10,43,IF(generador!B149=11,46,IF(generador!B149=12,49,IF(generador!B149=13,52,IF(generador!B149=14,55,IF(generador!B149=15,58))))))))))))))),FALSE),"dd/mm/yyyy")," Y ",TEXT(VLOOKUP(A149,matriz,IF(generador!B149=1,17,IF(generador!B149=2,20,IF(generador!B149=3,23,IF(generador!B149=4,26,IF(generador!B149=5,29,IF(generador!B149=6,32,IF(generador!B149=7,35,IF(generador!B149=8,38,IF(generador!B149=9,41,IF(generador!B149=10,44,IF(generador!B149=11,47,IF(generador!B149=12,50,IF(generador!B149=13,53,IF(generador!B149=14,56,IF(generador!B149=15,59))))))))))))))),FALSE),"dd/mm/yyyy")),"")</f>
        <v/>
      </c>
    </row>
    <row r="150" spans="1:23" x14ac:dyDescent="0.3">
      <c r="A150" s="12"/>
      <c r="B150" s="5"/>
      <c r="C150" s="5"/>
      <c r="D150" s="14" t="str">
        <f t="shared" si="42"/>
        <v/>
      </c>
      <c r="E150" s="15" t="str">
        <f>IFERROR(IF(A150&lt;&gt;"",VLOOKUP(A150,matriz,IF(generador!B150=1,15,IF(generador!B150=2,18,IF(generador!B150=3,21,IF(generador!B150=4,24,IF(generador!B150=5,27,IF(generador!B150=6,30,IF(generador!B150=7,33,IF(generador!B150=8,36,IF(generador!B150=9,39,IF(generador!B150=10,42,IF(generador!B150=11,45,IF(generador!B150=12,48,IF(generador!B150=13,51,IF(generador!B150=14,54,IF(generador!B150=15,57))))))))))))))),FALSE),""),"")</f>
        <v/>
      </c>
      <c r="F150" s="16" t="str">
        <f t="shared" si="43"/>
        <v/>
      </c>
      <c r="G150" s="20" t="str">
        <f t="shared" si="44"/>
        <v/>
      </c>
      <c r="H150" s="13" t="str">
        <f t="shared" ca="1" si="47"/>
        <v/>
      </c>
      <c r="I150" s="14" t="str">
        <f t="shared" si="48"/>
        <v/>
      </c>
      <c r="J150" s="14" t="str">
        <f>""</f>
        <v/>
      </c>
      <c r="K150" s="14" t="str">
        <f t="shared" si="49"/>
        <v/>
      </c>
      <c r="L150" s="14" t="str">
        <f t="shared" si="50"/>
        <v/>
      </c>
      <c r="M150" s="14" t="str">
        <f t="shared" si="51"/>
        <v/>
      </c>
      <c r="N150" s="14" t="str">
        <f t="shared" si="52"/>
        <v/>
      </c>
      <c r="O150" s="14" t="str">
        <f t="shared" si="53"/>
        <v/>
      </c>
      <c r="P150" s="14" t="str">
        <f t="shared" si="54"/>
        <v/>
      </c>
      <c r="Q150" s="14" t="str">
        <f t="shared" si="55"/>
        <v/>
      </c>
      <c r="R150" s="96" t="str">
        <f t="shared" si="45"/>
        <v/>
      </c>
      <c r="S150" s="14" t="str">
        <f t="shared" si="56"/>
        <v/>
      </c>
      <c r="T150" s="14" t="str">
        <f t="shared" si="46"/>
        <v/>
      </c>
      <c r="U150" s="14" t="str">
        <f t="shared" si="57"/>
        <v/>
      </c>
      <c r="V150" s="14" t="str">
        <f t="shared" si="58"/>
        <v/>
      </c>
      <c r="W150" s="14" t="str">
        <f>IFERROR(CONCATENATE("PAGO N° ",B150," DEL CONTRATO CPS ",V150," ENTRE ",TEXT(VLOOKUP(A150,matriz,IF(generador!B150=1,16,IF(generador!B150=2,19,IF(generador!B150=3,22,IF(generador!B150=4,25,IF(generador!B150=5,28,IF(generador!B150=6,31,IF(generador!B150=7,34,IF(generador!B150=8,37,IF(generador!B150=9,40,IF(generador!B150=10,43,IF(generador!B150=11,46,IF(generador!B150=12,49,IF(generador!B150=13,52,IF(generador!B150=14,55,IF(generador!B150=15,58))))))))))))))),FALSE),"dd/mm/yyyy")," Y ",TEXT(VLOOKUP(A150,matriz,IF(generador!B150=1,17,IF(generador!B150=2,20,IF(generador!B150=3,23,IF(generador!B150=4,26,IF(generador!B150=5,29,IF(generador!B150=6,32,IF(generador!B150=7,35,IF(generador!B150=8,38,IF(generador!B150=9,41,IF(generador!B150=10,44,IF(generador!B150=11,47,IF(generador!B150=12,50,IF(generador!B150=13,53,IF(generador!B150=14,56,IF(generador!B150=15,59))))))))))))))),FALSE),"dd/mm/yyyy")),"")</f>
        <v/>
      </c>
    </row>
    <row r="151" spans="1:23" x14ac:dyDescent="0.3">
      <c r="A151" s="12"/>
      <c r="B151" s="5"/>
      <c r="C151" s="5"/>
      <c r="D151" s="14" t="str">
        <f t="shared" si="42"/>
        <v/>
      </c>
      <c r="E151" s="15" t="str">
        <f>IFERROR(IF(A151&lt;&gt;"",VLOOKUP(A151,matriz,IF(generador!B151=1,15,IF(generador!B151=2,18,IF(generador!B151=3,21,IF(generador!B151=4,24,IF(generador!B151=5,27,IF(generador!B151=6,30,IF(generador!B151=7,33,IF(generador!B151=8,36,IF(generador!B151=9,39,IF(generador!B151=10,42,IF(generador!B151=11,45,IF(generador!B151=12,48,IF(generador!B151=13,51,IF(generador!B151=14,54,IF(generador!B151=15,57))))))))))))))),FALSE),""),"")</f>
        <v/>
      </c>
      <c r="F151" s="16" t="str">
        <f t="shared" si="43"/>
        <v/>
      </c>
      <c r="G151" s="20" t="str">
        <f t="shared" si="44"/>
        <v/>
      </c>
      <c r="H151" s="13" t="str">
        <f t="shared" ca="1" si="47"/>
        <v/>
      </c>
      <c r="I151" s="14" t="str">
        <f t="shared" si="48"/>
        <v/>
      </c>
      <c r="J151" s="14" t="str">
        <f>""</f>
        <v/>
      </c>
      <c r="K151" s="14" t="str">
        <f t="shared" si="49"/>
        <v/>
      </c>
      <c r="L151" s="14" t="str">
        <f t="shared" si="50"/>
        <v/>
      </c>
      <c r="M151" s="14" t="str">
        <f t="shared" si="51"/>
        <v/>
      </c>
      <c r="N151" s="14" t="str">
        <f t="shared" si="52"/>
        <v/>
      </c>
      <c r="O151" s="14" t="str">
        <f t="shared" si="53"/>
        <v/>
      </c>
      <c r="P151" s="14" t="str">
        <f t="shared" si="54"/>
        <v/>
      </c>
      <c r="Q151" s="14" t="str">
        <f t="shared" si="55"/>
        <v/>
      </c>
      <c r="R151" s="96" t="str">
        <f t="shared" si="45"/>
        <v/>
      </c>
      <c r="S151" s="14" t="str">
        <f t="shared" si="56"/>
        <v/>
      </c>
      <c r="T151" s="14" t="str">
        <f t="shared" si="46"/>
        <v/>
      </c>
      <c r="U151" s="14" t="str">
        <f t="shared" si="57"/>
        <v/>
      </c>
      <c r="V151" s="14" t="str">
        <f t="shared" si="58"/>
        <v/>
      </c>
      <c r="W151" s="14" t="str">
        <f>IFERROR(CONCATENATE("PAGO N° ",B151," DEL CONTRATO CPS ",V151," ENTRE ",TEXT(VLOOKUP(A151,matriz,IF(generador!B151=1,16,IF(generador!B151=2,19,IF(generador!B151=3,22,IF(generador!B151=4,25,IF(generador!B151=5,28,IF(generador!B151=6,31,IF(generador!B151=7,34,IF(generador!B151=8,37,IF(generador!B151=9,40,IF(generador!B151=10,43,IF(generador!B151=11,46,IF(generador!B151=12,49,IF(generador!B151=13,52,IF(generador!B151=14,55,IF(generador!B151=15,58))))))))))))))),FALSE),"dd/mm/yyyy")," Y ",TEXT(VLOOKUP(A151,matriz,IF(generador!B151=1,17,IF(generador!B151=2,20,IF(generador!B151=3,23,IF(generador!B151=4,26,IF(generador!B151=5,29,IF(generador!B151=6,32,IF(generador!B151=7,35,IF(generador!B151=8,38,IF(generador!B151=9,41,IF(generador!B151=10,44,IF(generador!B151=11,47,IF(generador!B151=12,50,IF(generador!B151=13,53,IF(generador!B151=14,56,IF(generador!B151=15,59))))))))))))))),FALSE),"dd/mm/yyyy")),"")</f>
        <v/>
      </c>
    </row>
    <row r="152" spans="1:23" x14ac:dyDescent="0.3">
      <c r="A152" s="12"/>
      <c r="B152" s="5"/>
      <c r="C152" s="5"/>
      <c r="D152" s="14" t="str">
        <f t="shared" si="42"/>
        <v/>
      </c>
      <c r="E152" s="15" t="str">
        <f>IFERROR(IF(A152&lt;&gt;"",VLOOKUP(A152,matriz,IF(generador!B152=1,15,IF(generador!B152=2,18,IF(generador!B152=3,21,IF(generador!B152=4,24,IF(generador!B152=5,27,IF(generador!B152=6,30,IF(generador!B152=7,33,IF(generador!B152=8,36,IF(generador!B152=9,39,IF(generador!B152=10,42,IF(generador!B152=11,45,IF(generador!B152=12,48,IF(generador!B152=13,51,IF(generador!B152=14,54,IF(generador!B152=15,57))))))))))))))),FALSE),""),"")</f>
        <v/>
      </c>
      <c r="F152" s="16" t="str">
        <f t="shared" si="43"/>
        <v/>
      </c>
      <c r="G152" s="20" t="str">
        <f t="shared" si="44"/>
        <v/>
      </c>
      <c r="H152" s="13" t="str">
        <f t="shared" ca="1" si="47"/>
        <v/>
      </c>
      <c r="I152" s="14" t="str">
        <f t="shared" si="48"/>
        <v/>
      </c>
      <c r="J152" s="14" t="str">
        <f>""</f>
        <v/>
      </c>
      <c r="K152" s="14" t="str">
        <f t="shared" si="49"/>
        <v/>
      </c>
      <c r="L152" s="14" t="str">
        <f t="shared" si="50"/>
        <v/>
      </c>
      <c r="M152" s="14" t="str">
        <f t="shared" si="51"/>
        <v/>
      </c>
      <c r="N152" s="14" t="str">
        <f t="shared" si="52"/>
        <v/>
      </c>
      <c r="O152" s="14" t="str">
        <f t="shared" si="53"/>
        <v/>
      </c>
      <c r="P152" s="14" t="str">
        <f t="shared" si="54"/>
        <v/>
      </c>
      <c r="Q152" s="14" t="str">
        <f t="shared" si="55"/>
        <v/>
      </c>
      <c r="R152" s="96" t="str">
        <f t="shared" si="45"/>
        <v/>
      </c>
      <c r="S152" s="14" t="str">
        <f t="shared" si="56"/>
        <v/>
      </c>
      <c r="T152" s="14" t="str">
        <f t="shared" si="46"/>
        <v/>
      </c>
      <c r="U152" s="14" t="str">
        <f t="shared" si="57"/>
        <v/>
      </c>
      <c r="V152" s="14" t="str">
        <f t="shared" si="58"/>
        <v/>
      </c>
      <c r="W152" s="14" t="str">
        <f>IFERROR(CONCATENATE("PAGO N° ",B152," DEL CONTRATO CPS ",V152," ENTRE ",TEXT(VLOOKUP(A152,matriz,IF(generador!B152=1,16,IF(generador!B152=2,19,IF(generador!B152=3,22,IF(generador!B152=4,25,IF(generador!B152=5,28,IF(generador!B152=6,31,IF(generador!B152=7,34,IF(generador!B152=8,37,IF(generador!B152=9,40,IF(generador!B152=10,43,IF(generador!B152=11,46,IF(generador!B152=12,49,IF(generador!B152=13,52,IF(generador!B152=14,55,IF(generador!B152=15,58))))))))))))))),FALSE),"dd/mm/yyyy")," Y ",TEXT(VLOOKUP(A152,matriz,IF(generador!B152=1,17,IF(generador!B152=2,20,IF(generador!B152=3,23,IF(generador!B152=4,26,IF(generador!B152=5,29,IF(generador!B152=6,32,IF(generador!B152=7,35,IF(generador!B152=8,38,IF(generador!B152=9,41,IF(generador!B152=10,44,IF(generador!B152=11,47,IF(generador!B152=12,50,IF(generador!B152=13,53,IF(generador!B152=14,56,IF(generador!B152=15,59))))))))))))))),FALSE),"dd/mm/yyyy")),"")</f>
        <v/>
      </c>
    </row>
    <row r="153" spans="1:23" x14ac:dyDescent="0.3">
      <c r="A153" s="12"/>
      <c r="B153" s="5"/>
      <c r="C153" s="5"/>
      <c r="D153" s="14" t="str">
        <f t="shared" si="42"/>
        <v/>
      </c>
      <c r="E153" s="15" t="str">
        <f>IFERROR(IF(A153&lt;&gt;"",VLOOKUP(A153,matriz,IF(generador!B153=1,15,IF(generador!B153=2,18,IF(generador!B153=3,21,IF(generador!B153=4,24,IF(generador!B153=5,27,IF(generador!B153=6,30,IF(generador!B153=7,33,IF(generador!B153=8,36,IF(generador!B153=9,39,IF(generador!B153=10,42,IF(generador!B153=11,45,IF(generador!B153=12,48,IF(generador!B153=13,51,IF(generador!B153=14,54,IF(generador!B153=15,57))))))))))))))),FALSE),""),"")</f>
        <v/>
      </c>
      <c r="F153" s="16" t="str">
        <f t="shared" si="43"/>
        <v/>
      </c>
      <c r="G153" s="20" t="str">
        <f t="shared" si="44"/>
        <v/>
      </c>
      <c r="H153" s="13" t="str">
        <f t="shared" ca="1" si="47"/>
        <v/>
      </c>
      <c r="I153" s="14" t="str">
        <f t="shared" si="48"/>
        <v/>
      </c>
      <c r="J153" s="14" t="str">
        <f>""</f>
        <v/>
      </c>
      <c r="K153" s="14" t="str">
        <f t="shared" si="49"/>
        <v/>
      </c>
      <c r="L153" s="14" t="str">
        <f t="shared" si="50"/>
        <v/>
      </c>
      <c r="M153" s="14" t="str">
        <f t="shared" si="51"/>
        <v/>
      </c>
      <c r="N153" s="14" t="str">
        <f t="shared" si="52"/>
        <v/>
      </c>
      <c r="O153" s="14" t="str">
        <f t="shared" si="53"/>
        <v/>
      </c>
      <c r="P153" s="14" t="str">
        <f t="shared" si="54"/>
        <v/>
      </c>
      <c r="Q153" s="14" t="str">
        <f t="shared" si="55"/>
        <v/>
      </c>
      <c r="R153" s="96" t="str">
        <f t="shared" si="45"/>
        <v/>
      </c>
      <c r="S153" s="14" t="str">
        <f t="shared" si="56"/>
        <v/>
      </c>
      <c r="T153" s="14" t="str">
        <f t="shared" si="46"/>
        <v/>
      </c>
      <c r="U153" s="14" t="str">
        <f t="shared" si="57"/>
        <v/>
      </c>
      <c r="V153" s="14" t="str">
        <f t="shared" si="58"/>
        <v/>
      </c>
      <c r="W153" s="14" t="str">
        <f>IFERROR(CONCATENATE("PAGO N° ",B153," DEL CONTRATO CPS ",V153," ENTRE ",TEXT(VLOOKUP(A153,matriz,IF(generador!B153=1,16,IF(generador!B153=2,19,IF(generador!B153=3,22,IF(generador!B153=4,25,IF(generador!B153=5,28,IF(generador!B153=6,31,IF(generador!B153=7,34,IF(generador!B153=8,37,IF(generador!B153=9,40,IF(generador!B153=10,43,IF(generador!B153=11,46,IF(generador!B153=12,49,IF(generador!B153=13,52,IF(generador!B153=14,55,IF(generador!B153=15,58))))))))))))))),FALSE),"dd/mm/yyyy")," Y ",TEXT(VLOOKUP(A153,matriz,IF(generador!B153=1,17,IF(generador!B153=2,20,IF(generador!B153=3,23,IF(generador!B153=4,26,IF(generador!B153=5,29,IF(generador!B153=6,32,IF(generador!B153=7,35,IF(generador!B153=8,38,IF(generador!B153=9,41,IF(generador!B153=10,44,IF(generador!B153=11,47,IF(generador!B153=12,50,IF(generador!B153=13,53,IF(generador!B153=14,56,IF(generador!B153=15,59))))))))))))))),FALSE),"dd/mm/yyyy")),"")</f>
        <v/>
      </c>
    </row>
    <row r="154" spans="1:23" x14ac:dyDescent="0.3">
      <c r="A154" s="12"/>
      <c r="B154" s="5"/>
      <c r="C154" s="5"/>
      <c r="D154" s="14" t="str">
        <f t="shared" si="42"/>
        <v/>
      </c>
      <c r="E154" s="15" t="str">
        <f>IFERROR(IF(A154&lt;&gt;"",VLOOKUP(A154,matriz,IF(generador!B154=1,15,IF(generador!B154=2,18,IF(generador!B154=3,21,IF(generador!B154=4,24,IF(generador!B154=5,27,IF(generador!B154=6,30,IF(generador!B154=7,33,IF(generador!B154=8,36,IF(generador!B154=9,39,IF(generador!B154=10,42,IF(generador!B154=11,45,IF(generador!B154=12,48,IF(generador!B154=13,51,IF(generador!B154=14,54,IF(generador!B154=15,57))))))))))))))),FALSE),""),"")</f>
        <v/>
      </c>
      <c r="F154" s="16" t="str">
        <f t="shared" si="43"/>
        <v/>
      </c>
      <c r="G154" s="20" t="str">
        <f t="shared" si="44"/>
        <v/>
      </c>
      <c r="H154" s="13" t="str">
        <f t="shared" ca="1" si="47"/>
        <v/>
      </c>
      <c r="I154" s="14" t="str">
        <f t="shared" si="48"/>
        <v/>
      </c>
      <c r="J154" s="14" t="str">
        <f>""</f>
        <v/>
      </c>
      <c r="K154" s="14" t="str">
        <f t="shared" si="49"/>
        <v/>
      </c>
      <c r="L154" s="14" t="str">
        <f t="shared" si="50"/>
        <v/>
      </c>
      <c r="M154" s="14" t="str">
        <f t="shared" si="51"/>
        <v/>
      </c>
      <c r="N154" s="14" t="str">
        <f t="shared" si="52"/>
        <v/>
      </c>
      <c r="O154" s="14" t="str">
        <f t="shared" si="53"/>
        <v/>
      </c>
      <c r="P154" s="14" t="str">
        <f t="shared" si="54"/>
        <v/>
      </c>
      <c r="Q154" s="14" t="str">
        <f t="shared" si="55"/>
        <v/>
      </c>
      <c r="R154" s="96" t="str">
        <f t="shared" si="45"/>
        <v/>
      </c>
      <c r="S154" s="14" t="str">
        <f t="shared" si="56"/>
        <v/>
      </c>
      <c r="T154" s="14" t="str">
        <f t="shared" si="46"/>
        <v/>
      </c>
      <c r="U154" s="14" t="str">
        <f t="shared" si="57"/>
        <v/>
      </c>
      <c r="V154" s="14" t="str">
        <f t="shared" si="58"/>
        <v/>
      </c>
      <c r="W154" s="14" t="str">
        <f>IFERROR(CONCATENATE("PAGO N° ",B154," DEL CONTRATO CPS ",V154," ENTRE ",TEXT(VLOOKUP(A154,matriz,IF(generador!B154=1,16,IF(generador!B154=2,19,IF(generador!B154=3,22,IF(generador!B154=4,25,IF(generador!B154=5,28,IF(generador!B154=6,31,IF(generador!B154=7,34,IF(generador!B154=8,37,IF(generador!B154=9,40,IF(generador!B154=10,43,IF(generador!B154=11,46,IF(generador!B154=12,49,IF(generador!B154=13,52,IF(generador!B154=14,55,IF(generador!B154=15,58))))))))))))))),FALSE),"dd/mm/yyyy")," Y ",TEXT(VLOOKUP(A154,matriz,IF(generador!B154=1,17,IF(generador!B154=2,20,IF(generador!B154=3,23,IF(generador!B154=4,26,IF(generador!B154=5,29,IF(generador!B154=6,32,IF(generador!B154=7,35,IF(generador!B154=8,38,IF(generador!B154=9,41,IF(generador!B154=10,44,IF(generador!B154=11,47,IF(generador!B154=12,50,IF(generador!B154=13,53,IF(generador!B154=14,56,IF(generador!B154=15,59))))))))))))))),FALSE),"dd/mm/yyyy")),"")</f>
        <v/>
      </c>
    </row>
    <row r="155" spans="1:23" x14ac:dyDescent="0.3">
      <c r="A155" s="12"/>
      <c r="B155" s="5"/>
      <c r="C155" s="5"/>
      <c r="D155" s="14" t="str">
        <f t="shared" si="42"/>
        <v/>
      </c>
      <c r="E155" s="15" t="str">
        <f>IFERROR(IF(A155&lt;&gt;"",VLOOKUP(A155,matriz,IF(generador!B155=1,15,IF(generador!B155=2,18,IF(generador!B155=3,21,IF(generador!B155=4,24,IF(generador!B155=5,27,IF(generador!B155=6,30,IF(generador!B155=7,33,IF(generador!B155=8,36,IF(generador!B155=9,39,IF(generador!B155=10,42,IF(generador!B155=11,45,IF(generador!B155=12,48,IF(generador!B155=13,51,IF(generador!B155=14,54,IF(generador!B155=15,57))))))))))))))),FALSE),""),"")</f>
        <v/>
      </c>
      <c r="F155" s="16" t="str">
        <f t="shared" si="43"/>
        <v/>
      </c>
      <c r="G155" s="20" t="str">
        <f t="shared" si="44"/>
        <v/>
      </c>
      <c r="H155" s="13" t="str">
        <f t="shared" ca="1" si="47"/>
        <v/>
      </c>
      <c r="I155" s="14" t="str">
        <f t="shared" si="48"/>
        <v/>
      </c>
      <c r="J155" s="14" t="str">
        <f>""</f>
        <v/>
      </c>
      <c r="K155" s="14" t="str">
        <f t="shared" si="49"/>
        <v/>
      </c>
      <c r="L155" s="14" t="str">
        <f t="shared" si="50"/>
        <v/>
      </c>
      <c r="M155" s="14" t="str">
        <f t="shared" si="51"/>
        <v/>
      </c>
      <c r="N155" s="14" t="str">
        <f t="shared" si="52"/>
        <v/>
      </c>
      <c r="O155" s="14" t="str">
        <f t="shared" si="53"/>
        <v/>
      </c>
      <c r="P155" s="14" t="str">
        <f t="shared" si="54"/>
        <v/>
      </c>
      <c r="Q155" s="14" t="str">
        <f t="shared" si="55"/>
        <v/>
      </c>
      <c r="R155" s="96" t="str">
        <f t="shared" si="45"/>
        <v/>
      </c>
      <c r="S155" s="14" t="str">
        <f t="shared" si="56"/>
        <v/>
      </c>
      <c r="T155" s="14" t="str">
        <f t="shared" si="46"/>
        <v/>
      </c>
      <c r="U155" s="14" t="str">
        <f t="shared" si="57"/>
        <v/>
      </c>
      <c r="V155" s="14" t="str">
        <f t="shared" si="58"/>
        <v/>
      </c>
      <c r="W155" s="14" t="str">
        <f>IFERROR(CONCATENATE("PAGO N° ",B155," DEL CONTRATO CPS ",V155," ENTRE ",TEXT(VLOOKUP(A155,matriz,IF(generador!B155=1,16,IF(generador!B155=2,19,IF(generador!B155=3,22,IF(generador!B155=4,25,IF(generador!B155=5,28,IF(generador!B155=6,31,IF(generador!B155=7,34,IF(generador!B155=8,37,IF(generador!B155=9,40,IF(generador!B155=10,43,IF(generador!B155=11,46,IF(generador!B155=12,49,IF(generador!B155=13,52,IF(generador!B155=14,55,IF(generador!B155=15,58))))))))))))))),FALSE),"dd/mm/yyyy")," Y ",TEXT(VLOOKUP(A155,matriz,IF(generador!B155=1,17,IF(generador!B155=2,20,IF(generador!B155=3,23,IF(generador!B155=4,26,IF(generador!B155=5,29,IF(generador!B155=6,32,IF(generador!B155=7,35,IF(generador!B155=8,38,IF(generador!B155=9,41,IF(generador!B155=10,44,IF(generador!B155=11,47,IF(generador!B155=12,50,IF(generador!B155=13,53,IF(generador!B155=14,56,IF(generador!B155=15,59))))))))))))))),FALSE),"dd/mm/yyyy")),"")</f>
        <v/>
      </c>
    </row>
    <row r="156" spans="1:23" x14ac:dyDescent="0.3">
      <c r="A156" s="12"/>
      <c r="B156" s="5"/>
      <c r="C156" s="5"/>
      <c r="D156" s="14" t="str">
        <f t="shared" si="42"/>
        <v/>
      </c>
      <c r="E156" s="15" t="str">
        <f>IFERROR(IF(A156&lt;&gt;"",VLOOKUP(A156,matriz,IF(generador!B156=1,15,IF(generador!B156=2,18,IF(generador!B156=3,21,IF(generador!B156=4,24,IF(generador!B156=5,27,IF(generador!B156=6,30,IF(generador!B156=7,33,IF(generador!B156=8,36,IF(generador!B156=9,39,IF(generador!B156=10,42,IF(generador!B156=11,45,IF(generador!B156=12,48,IF(generador!B156=13,51,IF(generador!B156=14,54,IF(generador!B156=15,57))))))))))))))),FALSE),""),"")</f>
        <v/>
      </c>
      <c r="F156" s="16" t="str">
        <f t="shared" si="43"/>
        <v/>
      </c>
      <c r="G156" s="20" t="str">
        <f t="shared" si="44"/>
        <v/>
      </c>
      <c r="H156" s="13" t="str">
        <f t="shared" ca="1" si="47"/>
        <v/>
      </c>
      <c r="I156" s="14" t="str">
        <f t="shared" si="48"/>
        <v/>
      </c>
      <c r="J156" s="14" t="str">
        <f>""</f>
        <v/>
      </c>
      <c r="K156" s="14" t="str">
        <f t="shared" si="49"/>
        <v/>
      </c>
      <c r="L156" s="14" t="str">
        <f t="shared" si="50"/>
        <v/>
      </c>
      <c r="M156" s="14" t="str">
        <f t="shared" si="51"/>
        <v/>
      </c>
      <c r="N156" s="14" t="str">
        <f t="shared" si="52"/>
        <v/>
      </c>
      <c r="O156" s="14" t="str">
        <f t="shared" si="53"/>
        <v/>
      </c>
      <c r="P156" s="14" t="str">
        <f t="shared" si="54"/>
        <v/>
      </c>
      <c r="Q156" s="14" t="str">
        <f t="shared" si="55"/>
        <v/>
      </c>
      <c r="R156" s="96" t="str">
        <f t="shared" si="45"/>
        <v/>
      </c>
      <c r="S156" s="14" t="str">
        <f t="shared" si="56"/>
        <v/>
      </c>
      <c r="T156" s="14" t="str">
        <f t="shared" si="46"/>
        <v/>
      </c>
      <c r="U156" s="14" t="str">
        <f t="shared" si="57"/>
        <v/>
      </c>
      <c r="V156" s="14" t="str">
        <f t="shared" si="58"/>
        <v/>
      </c>
      <c r="W156" s="14" t="str">
        <f>IFERROR(CONCATENATE("PAGO N° ",B156," DEL CONTRATO CPS ",V156," ENTRE ",TEXT(VLOOKUP(A156,matriz,IF(generador!B156=1,16,IF(generador!B156=2,19,IF(generador!B156=3,22,IF(generador!B156=4,25,IF(generador!B156=5,28,IF(generador!B156=6,31,IF(generador!B156=7,34,IF(generador!B156=8,37,IF(generador!B156=9,40,IF(generador!B156=10,43,IF(generador!B156=11,46,IF(generador!B156=12,49,IF(generador!B156=13,52,IF(generador!B156=14,55,IF(generador!B156=15,58))))))))))))))),FALSE),"dd/mm/yyyy")," Y ",TEXT(VLOOKUP(A156,matriz,IF(generador!B156=1,17,IF(generador!B156=2,20,IF(generador!B156=3,23,IF(generador!B156=4,26,IF(generador!B156=5,29,IF(generador!B156=6,32,IF(generador!B156=7,35,IF(generador!B156=8,38,IF(generador!B156=9,41,IF(generador!B156=10,44,IF(generador!B156=11,47,IF(generador!B156=12,50,IF(generador!B156=13,53,IF(generador!B156=14,56,IF(generador!B156=15,59))))))))))))))),FALSE),"dd/mm/yyyy")),"")</f>
        <v/>
      </c>
    </row>
    <row r="157" spans="1:23" x14ac:dyDescent="0.3">
      <c r="A157" s="12"/>
      <c r="B157" s="5"/>
      <c r="C157" s="5"/>
      <c r="D157" s="14" t="str">
        <f t="shared" si="42"/>
        <v/>
      </c>
      <c r="E157" s="15" t="str">
        <f>IFERROR(IF(A157&lt;&gt;"",VLOOKUP(A157,matriz,IF(generador!B157=1,15,IF(generador!B157=2,18,IF(generador!B157=3,21,IF(generador!B157=4,24,IF(generador!B157=5,27,IF(generador!B157=6,30,IF(generador!B157=7,33,IF(generador!B157=8,36,IF(generador!B157=9,39,IF(generador!B157=10,42,IF(generador!B157=11,45,IF(generador!B157=12,48,IF(generador!B157=13,51,IF(generador!B157=14,54,IF(generador!B157=15,57))))))))))))))),FALSE),""),"")</f>
        <v/>
      </c>
      <c r="F157" s="16" t="str">
        <f t="shared" si="43"/>
        <v/>
      </c>
      <c r="G157" s="20" t="str">
        <f t="shared" si="44"/>
        <v/>
      </c>
      <c r="H157" s="13" t="str">
        <f t="shared" ca="1" si="47"/>
        <v/>
      </c>
      <c r="I157" s="14" t="str">
        <f t="shared" si="48"/>
        <v/>
      </c>
      <c r="J157" s="14" t="str">
        <f>""</f>
        <v/>
      </c>
      <c r="K157" s="14" t="str">
        <f t="shared" si="49"/>
        <v/>
      </c>
      <c r="L157" s="14" t="str">
        <f t="shared" si="50"/>
        <v/>
      </c>
      <c r="M157" s="14" t="str">
        <f t="shared" si="51"/>
        <v/>
      </c>
      <c r="N157" s="14" t="str">
        <f t="shared" si="52"/>
        <v/>
      </c>
      <c r="O157" s="14" t="str">
        <f t="shared" si="53"/>
        <v/>
      </c>
      <c r="P157" s="14" t="str">
        <f t="shared" si="54"/>
        <v/>
      </c>
      <c r="Q157" s="14" t="str">
        <f t="shared" si="55"/>
        <v/>
      </c>
      <c r="R157" s="96" t="str">
        <f t="shared" si="45"/>
        <v/>
      </c>
      <c r="S157" s="14" t="str">
        <f t="shared" si="56"/>
        <v/>
      </c>
      <c r="T157" s="14" t="str">
        <f t="shared" si="46"/>
        <v/>
      </c>
      <c r="U157" s="14" t="str">
        <f t="shared" si="57"/>
        <v/>
      </c>
      <c r="V157" s="14" t="str">
        <f t="shared" si="58"/>
        <v/>
      </c>
      <c r="W157" s="14" t="str">
        <f>IFERROR(CONCATENATE("PAGO N° ",B157," DEL CONTRATO CPS ",V157," ENTRE ",TEXT(VLOOKUP(A157,matriz,IF(generador!B157=1,16,IF(generador!B157=2,19,IF(generador!B157=3,22,IF(generador!B157=4,25,IF(generador!B157=5,28,IF(generador!B157=6,31,IF(generador!B157=7,34,IF(generador!B157=8,37,IF(generador!B157=9,40,IF(generador!B157=10,43,IF(generador!B157=11,46,IF(generador!B157=12,49,IF(generador!B157=13,52,IF(generador!B157=14,55,IF(generador!B157=15,58))))))))))))))),FALSE),"dd/mm/yyyy")," Y ",TEXT(VLOOKUP(A157,matriz,IF(generador!B157=1,17,IF(generador!B157=2,20,IF(generador!B157=3,23,IF(generador!B157=4,26,IF(generador!B157=5,29,IF(generador!B157=6,32,IF(generador!B157=7,35,IF(generador!B157=8,38,IF(generador!B157=9,41,IF(generador!B157=10,44,IF(generador!B157=11,47,IF(generador!B157=12,50,IF(generador!B157=13,53,IF(generador!B157=14,56,IF(generador!B157=15,59))))))))))))))),FALSE),"dd/mm/yyyy")),"")</f>
        <v/>
      </c>
    </row>
    <row r="158" spans="1:23" x14ac:dyDescent="0.3">
      <c r="A158" s="12"/>
      <c r="B158" s="5"/>
      <c r="C158" s="5"/>
      <c r="D158" s="14" t="str">
        <f t="shared" si="42"/>
        <v/>
      </c>
      <c r="E158" s="15" t="str">
        <f>IFERROR(IF(A158&lt;&gt;"",VLOOKUP(A158,matriz,IF(generador!B158=1,15,IF(generador!B158=2,18,IF(generador!B158=3,21,IF(generador!B158=4,24,IF(generador!B158=5,27,IF(generador!B158=6,30,IF(generador!B158=7,33,IF(generador!B158=8,36,IF(generador!B158=9,39,IF(generador!B158=10,42,IF(generador!B158=11,45,IF(generador!B158=12,48,IF(generador!B158=13,51,IF(generador!B158=14,54,IF(generador!B158=15,57))))))))))))))),FALSE),""),"")</f>
        <v/>
      </c>
      <c r="F158" s="16" t="str">
        <f t="shared" si="43"/>
        <v/>
      </c>
      <c r="G158" s="20" t="str">
        <f t="shared" si="44"/>
        <v/>
      </c>
      <c r="H158" s="13" t="str">
        <f t="shared" ca="1" si="47"/>
        <v/>
      </c>
      <c r="I158" s="14" t="str">
        <f t="shared" si="48"/>
        <v/>
      </c>
      <c r="J158" s="14" t="str">
        <f>""</f>
        <v/>
      </c>
      <c r="K158" s="14" t="str">
        <f t="shared" si="49"/>
        <v/>
      </c>
      <c r="L158" s="14" t="str">
        <f t="shared" si="50"/>
        <v/>
      </c>
      <c r="M158" s="14" t="str">
        <f t="shared" si="51"/>
        <v/>
      </c>
      <c r="N158" s="14" t="str">
        <f t="shared" si="52"/>
        <v/>
      </c>
      <c r="O158" s="14" t="str">
        <f t="shared" si="53"/>
        <v/>
      </c>
      <c r="P158" s="14" t="str">
        <f t="shared" si="54"/>
        <v/>
      </c>
      <c r="Q158" s="14" t="str">
        <f t="shared" si="55"/>
        <v/>
      </c>
      <c r="R158" s="96" t="str">
        <f t="shared" si="45"/>
        <v/>
      </c>
      <c r="S158" s="14" t="str">
        <f t="shared" si="56"/>
        <v/>
      </c>
      <c r="T158" s="14" t="str">
        <f t="shared" si="46"/>
        <v/>
      </c>
      <c r="U158" s="14" t="str">
        <f t="shared" si="57"/>
        <v/>
      </c>
      <c r="V158" s="14" t="str">
        <f t="shared" si="58"/>
        <v/>
      </c>
      <c r="W158" s="14" t="str">
        <f>IFERROR(CONCATENATE("PAGO N° ",B158," DEL CONTRATO CPS ",V158," ENTRE ",TEXT(VLOOKUP(A158,matriz,IF(generador!B158=1,16,IF(generador!B158=2,19,IF(generador!B158=3,22,IF(generador!B158=4,25,IF(generador!B158=5,28,IF(generador!B158=6,31,IF(generador!B158=7,34,IF(generador!B158=8,37,IF(generador!B158=9,40,IF(generador!B158=10,43,IF(generador!B158=11,46,IF(generador!B158=12,49,IF(generador!B158=13,52,IF(generador!B158=14,55,IF(generador!B158=15,58))))))))))))))),FALSE),"dd/mm/yyyy")," Y ",TEXT(VLOOKUP(A158,matriz,IF(generador!B158=1,17,IF(generador!B158=2,20,IF(generador!B158=3,23,IF(generador!B158=4,26,IF(generador!B158=5,29,IF(generador!B158=6,32,IF(generador!B158=7,35,IF(generador!B158=8,38,IF(generador!B158=9,41,IF(generador!B158=10,44,IF(generador!B158=11,47,IF(generador!B158=12,50,IF(generador!B158=13,53,IF(generador!B158=14,56,IF(generador!B158=15,59))))))))))))))),FALSE),"dd/mm/yyyy")),"")</f>
        <v/>
      </c>
    </row>
    <row r="159" spans="1:23" x14ac:dyDescent="0.3">
      <c r="A159" s="12"/>
      <c r="B159" s="5"/>
      <c r="C159" s="5"/>
      <c r="D159" s="14" t="str">
        <f t="shared" si="42"/>
        <v/>
      </c>
      <c r="E159" s="15" t="str">
        <f>IFERROR(IF(A159&lt;&gt;"",VLOOKUP(A159,matriz,IF(generador!B159=1,15,IF(generador!B159=2,18,IF(generador!B159=3,21,IF(generador!B159=4,24,IF(generador!B159=5,27,IF(generador!B159=6,30,IF(generador!B159=7,33,IF(generador!B159=8,36,IF(generador!B159=9,39,IF(generador!B159=10,42,IF(generador!B159=11,45,IF(generador!B159=12,48,IF(generador!B159=13,51,IF(generador!B159=14,54,IF(generador!B159=15,57))))))))))))))),FALSE),""),"")</f>
        <v/>
      </c>
      <c r="F159" s="16" t="str">
        <f t="shared" si="43"/>
        <v/>
      </c>
      <c r="G159" s="20" t="str">
        <f t="shared" si="44"/>
        <v/>
      </c>
      <c r="H159" s="13" t="str">
        <f t="shared" ca="1" si="47"/>
        <v/>
      </c>
      <c r="I159" s="14" t="str">
        <f t="shared" si="48"/>
        <v/>
      </c>
      <c r="J159" s="14" t="str">
        <f>""</f>
        <v/>
      </c>
      <c r="K159" s="14" t="str">
        <f t="shared" si="49"/>
        <v/>
      </c>
      <c r="L159" s="14" t="str">
        <f t="shared" si="50"/>
        <v/>
      </c>
      <c r="M159" s="14" t="str">
        <f t="shared" si="51"/>
        <v/>
      </c>
      <c r="N159" s="14" t="str">
        <f t="shared" si="52"/>
        <v/>
      </c>
      <c r="O159" s="14" t="str">
        <f t="shared" si="53"/>
        <v/>
      </c>
      <c r="P159" s="14" t="str">
        <f t="shared" si="54"/>
        <v/>
      </c>
      <c r="Q159" s="14" t="str">
        <f t="shared" si="55"/>
        <v/>
      </c>
      <c r="R159" s="96" t="str">
        <f t="shared" si="45"/>
        <v/>
      </c>
      <c r="S159" s="14" t="str">
        <f t="shared" si="56"/>
        <v/>
      </c>
      <c r="T159" s="14" t="str">
        <f t="shared" si="46"/>
        <v/>
      </c>
      <c r="U159" s="14" t="str">
        <f t="shared" si="57"/>
        <v/>
      </c>
      <c r="V159" s="14" t="str">
        <f t="shared" si="58"/>
        <v/>
      </c>
      <c r="W159" s="14" t="str">
        <f>IFERROR(CONCATENATE("PAGO N° ",B159," DEL CONTRATO CPS ",V159," ENTRE ",TEXT(VLOOKUP(A159,matriz,IF(generador!B159=1,16,IF(generador!B159=2,19,IF(generador!B159=3,22,IF(generador!B159=4,25,IF(generador!B159=5,28,IF(generador!B159=6,31,IF(generador!B159=7,34,IF(generador!B159=8,37,IF(generador!B159=9,40,IF(generador!B159=10,43,IF(generador!B159=11,46,IF(generador!B159=12,49,IF(generador!B159=13,52,IF(generador!B159=14,55,IF(generador!B159=15,58))))))))))))))),FALSE),"dd/mm/yyyy")," Y ",TEXT(VLOOKUP(A159,matriz,IF(generador!B159=1,17,IF(generador!B159=2,20,IF(generador!B159=3,23,IF(generador!B159=4,26,IF(generador!B159=5,29,IF(generador!B159=6,32,IF(generador!B159=7,35,IF(generador!B159=8,38,IF(generador!B159=9,41,IF(generador!B159=10,44,IF(generador!B159=11,47,IF(generador!B159=12,50,IF(generador!B159=13,53,IF(generador!B159=14,56,IF(generador!B159=15,59))))))))))))))),FALSE),"dd/mm/yyyy")),"")</f>
        <v/>
      </c>
    </row>
    <row r="160" spans="1:23" x14ac:dyDescent="0.3">
      <c r="A160" s="12"/>
      <c r="B160" s="5"/>
      <c r="C160" s="5"/>
      <c r="D160" s="14" t="str">
        <f t="shared" si="42"/>
        <v/>
      </c>
      <c r="E160" s="15" t="str">
        <f>IFERROR(IF(A160&lt;&gt;"",VLOOKUP(A160,matriz,IF(generador!B160=1,15,IF(generador!B160=2,18,IF(generador!B160=3,21,IF(generador!B160=4,24,IF(generador!B160=5,27,IF(generador!B160=6,30,IF(generador!B160=7,33,IF(generador!B160=8,36,IF(generador!B160=9,39,IF(generador!B160=10,42,IF(generador!B160=11,45,IF(generador!B160=12,48,IF(generador!B160=13,51,IF(generador!B160=14,54,IF(generador!B160=15,57))))))))))))))),FALSE),""),"")</f>
        <v/>
      </c>
      <c r="F160" s="16" t="str">
        <f t="shared" si="43"/>
        <v/>
      </c>
      <c r="G160" s="20" t="str">
        <f t="shared" si="44"/>
        <v/>
      </c>
      <c r="H160" s="13" t="str">
        <f t="shared" ca="1" si="47"/>
        <v/>
      </c>
      <c r="I160" s="14" t="str">
        <f t="shared" si="48"/>
        <v/>
      </c>
      <c r="J160" s="14" t="str">
        <f>""</f>
        <v/>
      </c>
      <c r="K160" s="14" t="str">
        <f t="shared" si="49"/>
        <v/>
      </c>
      <c r="L160" s="14" t="str">
        <f t="shared" si="50"/>
        <v/>
      </c>
      <c r="M160" s="14" t="str">
        <f t="shared" si="51"/>
        <v/>
      </c>
      <c r="N160" s="14" t="str">
        <f t="shared" si="52"/>
        <v/>
      </c>
      <c r="O160" s="14" t="str">
        <f t="shared" si="53"/>
        <v/>
      </c>
      <c r="P160" s="14" t="str">
        <f t="shared" si="54"/>
        <v/>
      </c>
      <c r="Q160" s="14" t="str">
        <f t="shared" si="55"/>
        <v/>
      </c>
      <c r="R160" s="96" t="str">
        <f t="shared" si="45"/>
        <v/>
      </c>
      <c r="S160" s="14" t="str">
        <f t="shared" si="56"/>
        <v/>
      </c>
      <c r="T160" s="14" t="str">
        <f t="shared" si="46"/>
        <v/>
      </c>
      <c r="U160" s="14" t="str">
        <f t="shared" si="57"/>
        <v/>
      </c>
      <c r="V160" s="14" t="str">
        <f t="shared" si="58"/>
        <v/>
      </c>
      <c r="W160" s="14" t="str">
        <f>IFERROR(CONCATENATE("PAGO N° ",B160," DEL CONTRATO CPS ",V160," ENTRE ",TEXT(VLOOKUP(A160,matriz,IF(generador!B160=1,16,IF(generador!B160=2,19,IF(generador!B160=3,22,IF(generador!B160=4,25,IF(generador!B160=5,28,IF(generador!B160=6,31,IF(generador!B160=7,34,IF(generador!B160=8,37,IF(generador!B160=9,40,IF(generador!B160=10,43,IF(generador!B160=11,46,IF(generador!B160=12,49,IF(generador!B160=13,52,IF(generador!B160=14,55,IF(generador!B160=15,58))))))))))))))),FALSE),"dd/mm/yyyy")," Y ",TEXT(VLOOKUP(A160,matriz,IF(generador!B160=1,17,IF(generador!B160=2,20,IF(generador!B160=3,23,IF(generador!B160=4,26,IF(generador!B160=5,29,IF(generador!B160=6,32,IF(generador!B160=7,35,IF(generador!B160=8,38,IF(generador!B160=9,41,IF(generador!B160=10,44,IF(generador!B160=11,47,IF(generador!B160=12,50,IF(generador!B160=13,53,IF(generador!B160=14,56,IF(generador!B160=15,59))))))))))))))),FALSE),"dd/mm/yyyy")),"")</f>
        <v/>
      </c>
    </row>
    <row r="161" spans="1:23" x14ac:dyDescent="0.3">
      <c r="A161" s="12"/>
      <c r="B161" s="5"/>
      <c r="C161" s="5"/>
      <c r="D161" s="14" t="str">
        <f t="shared" si="42"/>
        <v/>
      </c>
      <c r="E161" s="15" t="str">
        <f>IFERROR(IF(A161&lt;&gt;"",VLOOKUP(A161,matriz,IF(generador!B161=1,15,IF(generador!B161=2,18,IF(generador!B161=3,21,IF(generador!B161=4,24,IF(generador!B161=5,27,IF(generador!B161=6,30,IF(generador!B161=7,33,IF(generador!B161=8,36,IF(generador!B161=9,39,IF(generador!B161=10,42,IF(generador!B161=11,45,IF(generador!B161=12,48,IF(generador!B161=13,51,IF(generador!B161=14,54,IF(generador!B161=15,57))))))))))))))),FALSE),""),"")</f>
        <v/>
      </c>
      <c r="F161" s="16" t="str">
        <f t="shared" si="43"/>
        <v/>
      </c>
      <c r="G161" s="20" t="str">
        <f t="shared" si="44"/>
        <v/>
      </c>
      <c r="H161" s="13" t="str">
        <f t="shared" ca="1" si="47"/>
        <v/>
      </c>
      <c r="I161" s="14" t="str">
        <f t="shared" si="48"/>
        <v/>
      </c>
      <c r="J161" s="14" t="str">
        <f>""</f>
        <v/>
      </c>
      <c r="K161" s="14" t="str">
        <f t="shared" si="49"/>
        <v/>
      </c>
      <c r="L161" s="14" t="str">
        <f t="shared" si="50"/>
        <v/>
      </c>
      <c r="M161" s="14" t="str">
        <f t="shared" si="51"/>
        <v/>
      </c>
      <c r="N161" s="14" t="str">
        <f t="shared" si="52"/>
        <v/>
      </c>
      <c r="O161" s="14" t="str">
        <f t="shared" si="53"/>
        <v/>
      </c>
      <c r="P161" s="14" t="str">
        <f t="shared" si="54"/>
        <v/>
      </c>
      <c r="Q161" s="14" t="str">
        <f t="shared" si="55"/>
        <v/>
      </c>
      <c r="R161" s="96" t="str">
        <f t="shared" si="45"/>
        <v/>
      </c>
      <c r="S161" s="14" t="str">
        <f t="shared" si="56"/>
        <v/>
      </c>
      <c r="T161" s="14" t="str">
        <f t="shared" si="46"/>
        <v/>
      </c>
      <c r="U161" s="14" t="str">
        <f t="shared" si="57"/>
        <v/>
      </c>
      <c r="V161" s="14" t="str">
        <f t="shared" si="58"/>
        <v/>
      </c>
      <c r="W161" s="14" t="str">
        <f>IFERROR(CONCATENATE("PAGO N° ",B161," DEL CONTRATO CPS ",V161," ENTRE ",TEXT(VLOOKUP(A161,matriz,IF(generador!B161=1,16,IF(generador!B161=2,19,IF(generador!B161=3,22,IF(generador!B161=4,25,IF(generador!B161=5,28,IF(generador!B161=6,31,IF(generador!B161=7,34,IF(generador!B161=8,37,IF(generador!B161=9,40,IF(generador!B161=10,43,IF(generador!B161=11,46,IF(generador!B161=12,49,IF(generador!B161=13,52,IF(generador!B161=14,55,IF(generador!B161=15,58))))))))))))))),FALSE),"dd/mm/yyyy")," Y ",TEXT(VLOOKUP(A161,matriz,IF(generador!B161=1,17,IF(generador!B161=2,20,IF(generador!B161=3,23,IF(generador!B161=4,26,IF(generador!B161=5,29,IF(generador!B161=6,32,IF(generador!B161=7,35,IF(generador!B161=8,38,IF(generador!B161=9,41,IF(generador!B161=10,44,IF(generador!B161=11,47,IF(generador!B161=12,50,IF(generador!B161=13,53,IF(generador!B161=14,56,IF(generador!B161=15,59))))))))))))))),FALSE),"dd/mm/yyyy")),"")</f>
        <v/>
      </c>
    </row>
    <row r="162" spans="1:23" x14ac:dyDescent="0.3">
      <c r="A162" s="12"/>
      <c r="B162" s="5"/>
      <c r="C162" s="5"/>
      <c r="D162" s="14" t="str">
        <f t="shared" si="42"/>
        <v/>
      </c>
      <c r="E162" s="15" t="str">
        <f>IFERROR(IF(A162&lt;&gt;"",VLOOKUP(A162,matriz,IF(generador!B162=1,15,IF(generador!B162=2,18,IF(generador!B162=3,21,IF(generador!B162=4,24,IF(generador!B162=5,27,IF(generador!B162=6,30,IF(generador!B162=7,33,IF(generador!B162=8,36,IF(generador!B162=9,39,IF(generador!B162=10,42,IF(generador!B162=11,45,IF(generador!B162=12,48,IF(generador!B162=13,51,IF(generador!B162=14,54,IF(generador!B162=15,57))))))))))))))),FALSE),""),"")</f>
        <v/>
      </c>
      <c r="F162" s="16" t="str">
        <f t="shared" si="43"/>
        <v/>
      </c>
      <c r="G162" s="20" t="str">
        <f t="shared" si="44"/>
        <v/>
      </c>
      <c r="H162" s="13" t="str">
        <f t="shared" ca="1" si="47"/>
        <v/>
      </c>
      <c r="I162" s="14" t="str">
        <f t="shared" si="48"/>
        <v/>
      </c>
      <c r="J162" s="14" t="str">
        <f>""</f>
        <v/>
      </c>
      <c r="K162" s="14" t="str">
        <f t="shared" si="49"/>
        <v/>
      </c>
      <c r="L162" s="14" t="str">
        <f t="shared" si="50"/>
        <v/>
      </c>
      <c r="M162" s="14" t="str">
        <f t="shared" si="51"/>
        <v/>
      </c>
      <c r="N162" s="14" t="str">
        <f t="shared" si="52"/>
        <v/>
      </c>
      <c r="O162" s="14" t="str">
        <f t="shared" si="53"/>
        <v/>
      </c>
      <c r="P162" s="14" t="str">
        <f t="shared" si="54"/>
        <v/>
      </c>
      <c r="Q162" s="14" t="str">
        <f t="shared" si="55"/>
        <v/>
      </c>
      <c r="R162" s="96" t="str">
        <f t="shared" si="45"/>
        <v/>
      </c>
      <c r="S162" s="14" t="str">
        <f t="shared" si="56"/>
        <v/>
      </c>
      <c r="T162" s="14" t="str">
        <f t="shared" si="46"/>
        <v/>
      </c>
      <c r="U162" s="14" t="str">
        <f t="shared" si="57"/>
        <v/>
      </c>
      <c r="V162" s="14" t="str">
        <f t="shared" si="58"/>
        <v/>
      </c>
      <c r="W162" s="14" t="str">
        <f>IFERROR(CONCATENATE("PAGO N° ",B162," DEL CONTRATO CPS ",V162," ENTRE ",TEXT(VLOOKUP(A162,matriz,IF(generador!B162=1,16,IF(generador!B162=2,19,IF(generador!B162=3,22,IF(generador!B162=4,25,IF(generador!B162=5,28,IF(generador!B162=6,31,IF(generador!B162=7,34,IF(generador!B162=8,37,IF(generador!B162=9,40,IF(generador!B162=10,43,IF(generador!B162=11,46,IF(generador!B162=12,49,IF(generador!B162=13,52,IF(generador!B162=14,55,IF(generador!B162=15,58))))))))))))))),FALSE),"dd/mm/yyyy")," Y ",TEXT(VLOOKUP(A162,matriz,IF(generador!B162=1,17,IF(generador!B162=2,20,IF(generador!B162=3,23,IF(generador!B162=4,26,IF(generador!B162=5,29,IF(generador!B162=6,32,IF(generador!B162=7,35,IF(generador!B162=8,38,IF(generador!B162=9,41,IF(generador!B162=10,44,IF(generador!B162=11,47,IF(generador!B162=12,50,IF(generador!B162=13,53,IF(generador!B162=14,56,IF(generador!B162=15,59))))))))))))))),FALSE),"dd/mm/yyyy")),"")</f>
        <v/>
      </c>
    </row>
    <row r="163" spans="1:23" x14ac:dyDescent="0.3">
      <c r="A163" s="12"/>
      <c r="B163" s="5"/>
      <c r="C163" s="5"/>
      <c r="D163" s="14" t="str">
        <f t="shared" si="42"/>
        <v/>
      </c>
      <c r="E163" s="15" t="str">
        <f>IFERROR(IF(A163&lt;&gt;"",VLOOKUP(A163,matriz,IF(generador!B163=1,15,IF(generador!B163=2,18,IF(generador!B163=3,21,IF(generador!B163=4,24,IF(generador!B163=5,27,IF(generador!B163=6,30,IF(generador!B163=7,33,IF(generador!B163=8,36,IF(generador!B163=9,39,IF(generador!B163=10,42,IF(generador!B163=11,45,IF(generador!B163=12,48,IF(generador!B163=13,51,IF(generador!B163=14,54,IF(generador!B163=15,57))))))))))))))),FALSE),""),"")</f>
        <v/>
      </c>
      <c r="F163" s="16" t="str">
        <f t="shared" si="43"/>
        <v/>
      </c>
      <c r="G163" s="20" t="str">
        <f t="shared" si="44"/>
        <v/>
      </c>
      <c r="H163" s="13" t="str">
        <f t="shared" ca="1" si="47"/>
        <v/>
      </c>
      <c r="I163" s="14" t="str">
        <f t="shared" si="48"/>
        <v/>
      </c>
      <c r="J163" s="14" t="str">
        <f>""</f>
        <v/>
      </c>
      <c r="K163" s="14" t="str">
        <f t="shared" si="49"/>
        <v/>
      </c>
      <c r="L163" s="14" t="str">
        <f t="shared" si="50"/>
        <v/>
      </c>
      <c r="M163" s="14" t="str">
        <f t="shared" si="51"/>
        <v/>
      </c>
      <c r="N163" s="14" t="str">
        <f t="shared" si="52"/>
        <v/>
      </c>
      <c r="O163" s="14" t="str">
        <f t="shared" si="53"/>
        <v/>
      </c>
      <c r="P163" s="14" t="str">
        <f t="shared" si="54"/>
        <v/>
      </c>
      <c r="Q163" s="14" t="str">
        <f t="shared" si="55"/>
        <v/>
      </c>
      <c r="R163" s="96" t="str">
        <f t="shared" si="45"/>
        <v/>
      </c>
      <c r="S163" s="14" t="str">
        <f t="shared" si="56"/>
        <v/>
      </c>
      <c r="T163" s="14" t="str">
        <f t="shared" si="46"/>
        <v/>
      </c>
      <c r="U163" s="14" t="str">
        <f t="shared" si="57"/>
        <v/>
      </c>
      <c r="V163" s="14" t="str">
        <f t="shared" si="58"/>
        <v/>
      </c>
      <c r="W163" s="14" t="str">
        <f>IFERROR(CONCATENATE("PAGO N° ",B163," DEL CONTRATO CPS ",V163," ENTRE ",TEXT(VLOOKUP(A163,matriz,IF(generador!B163=1,16,IF(generador!B163=2,19,IF(generador!B163=3,22,IF(generador!B163=4,25,IF(generador!B163=5,28,IF(generador!B163=6,31,IF(generador!B163=7,34,IF(generador!B163=8,37,IF(generador!B163=9,40,IF(generador!B163=10,43,IF(generador!B163=11,46,IF(generador!B163=12,49,IF(generador!B163=13,52,IF(generador!B163=14,55,IF(generador!B163=15,58))))))))))))))),FALSE),"dd/mm/yyyy")," Y ",TEXT(VLOOKUP(A163,matriz,IF(generador!B163=1,17,IF(generador!B163=2,20,IF(generador!B163=3,23,IF(generador!B163=4,26,IF(generador!B163=5,29,IF(generador!B163=6,32,IF(generador!B163=7,35,IF(generador!B163=8,38,IF(generador!B163=9,41,IF(generador!B163=10,44,IF(generador!B163=11,47,IF(generador!B163=12,50,IF(generador!B163=13,53,IF(generador!B163=14,56,IF(generador!B163=15,59))))))))))))))),FALSE),"dd/mm/yyyy")),"")</f>
        <v/>
      </c>
    </row>
    <row r="164" spans="1:23" x14ac:dyDescent="0.3">
      <c r="A164" s="12"/>
      <c r="B164" s="5"/>
      <c r="C164" s="5"/>
      <c r="D164" s="14" t="str">
        <f t="shared" si="42"/>
        <v/>
      </c>
      <c r="E164" s="15" t="str">
        <f>IFERROR(IF(A164&lt;&gt;"",VLOOKUP(A164,matriz,IF(generador!B164=1,15,IF(generador!B164=2,18,IF(generador!B164=3,21,IF(generador!B164=4,24,IF(generador!B164=5,27,IF(generador!B164=6,30,IF(generador!B164=7,33,IF(generador!B164=8,36,IF(generador!B164=9,39,IF(generador!B164=10,42,IF(generador!B164=11,45,IF(generador!B164=12,48,IF(generador!B164=13,51,IF(generador!B164=14,54,IF(generador!B164=15,57))))))))))))))),FALSE),""),"")</f>
        <v/>
      </c>
      <c r="F164" s="16" t="str">
        <f t="shared" si="43"/>
        <v/>
      </c>
      <c r="G164" s="20" t="str">
        <f t="shared" si="44"/>
        <v/>
      </c>
      <c r="H164" s="13" t="str">
        <f t="shared" ca="1" si="47"/>
        <v/>
      </c>
      <c r="I164" s="14" t="str">
        <f t="shared" si="48"/>
        <v/>
      </c>
      <c r="J164" s="14" t="str">
        <f>""</f>
        <v/>
      </c>
      <c r="K164" s="14" t="str">
        <f t="shared" si="49"/>
        <v/>
      </c>
      <c r="L164" s="14" t="str">
        <f t="shared" si="50"/>
        <v/>
      </c>
      <c r="M164" s="14" t="str">
        <f t="shared" si="51"/>
        <v/>
      </c>
      <c r="N164" s="14" t="str">
        <f t="shared" si="52"/>
        <v/>
      </c>
      <c r="O164" s="14" t="str">
        <f t="shared" si="53"/>
        <v/>
      </c>
      <c r="P164" s="14" t="str">
        <f t="shared" si="54"/>
        <v/>
      </c>
      <c r="Q164" s="14" t="str">
        <f t="shared" si="55"/>
        <v/>
      </c>
      <c r="R164" s="96" t="str">
        <f t="shared" si="45"/>
        <v/>
      </c>
      <c r="S164" s="14" t="str">
        <f t="shared" si="56"/>
        <v/>
      </c>
      <c r="T164" s="14" t="str">
        <f t="shared" si="46"/>
        <v/>
      </c>
      <c r="U164" s="14" t="str">
        <f t="shared" si="57"/>
        <v/>
      </c>
      <c r="V164" s="14" t="str">
        <f t="shared" si="58"/>
        <v/>
      </c>
      <c r="W164" s="14" t="str">
        <f>IFERROR(CONCATENATE("PAGO N° ",B164," DEL CONTRATO CPS ",V164," ENTRE ",TEXT(VLOOKUP(A164,matriz,IF(generador!B164=1,16,IF(generador!B164=2,19,IF(generador!B164=3,22,IF(generador!B164=4,25,IF(generador!B164=5,28,IF(generador!B164=6,31,IF(generador!B164=7,34,IF(generador!B164=8,37,IF(generador!B164=9,40,IF(generador!B164=10,43,IF(generador!B164=11,46,IF(generador!B164=12,49,IF(generador!B164=13,52,IF(generador!B164=14,55,IF(generador!B164=15,58))))))))))))))),FALSE),"dd/mm/yyyy")," Y ",TEXT(VLOOKUP(A164,matriz,IF(generador!B164=1,17,IF(generador!B164=2,20,IF(generador!B164=3,23,IF(generador!B164=4,26,IF(generador!B164=5,29,IF(generador!B164=6,32,IF(generador!B164=7,35,IF(generador!B164=8,38,IF(generador!B164=9,41,IF(generador!B164=10,44,IF(generador!B164=11,47,IF(generador!B164=12,50,IF(generador!B164=13,53,IF(generador!B164=14,56,IF(generador!B164=15,59))))))))))))))),FALSE),"dd/mm/yyyy")),"")</f>
        <v/>
      </c>
    </row>
    <row r="165" spans="1:23" x14ac:dyDescent="0.3">
      <c r="A165" s="12"/>
      <c r="B165" s="5"/>
      <c r="C165" s="5"/>
      <c r="D165" s="14" t="str">
        <f t="shared" si="42"/>
        <v/>
      </c>
      <c r="E165" s="15" t="str">
        <f>IFERROR(IF(A165&lt;&gt;"",VLOOKUP(A165,matriz,IF(generador!B165=1,15,IF(generador!B165=2,18,IF(generador!B165=3,21,IF(generador!B165=4,24,IF(generador!B165=5,27,IF(generador!B165=6,30,IF(generador!B165=7,33,IF(generador!B165=8,36,IF(generador!B165=9,39,IF(generador!B165=10,42,IF(generador!B165=11,45,IF(generador!B165=12,48,IF(generador!B165=13,51,IF(generador!B165=14,54,IF(generador!B165=15,57))))))))))))))),FALSE),""),"")</f>
        <v/>
      </c>
      <c r="F165" s="16" t="str">
        <f t="shared" si="43"/>
        <v/>
      </c>
      <c r="G165" s="20" t="str">
        <f t="shared" si="44"/>
        <v/>
      </c>
      <c r="H165" s="13" t="str">
        <f t="shared" ca="1" si="47"/>
        <v/>
      </c>
      <c r="I165" s="14" t="str">
        <f t="shared" si="48"/>
        <v/>
      </c>
      <c r="J165" s="14" t="str">
        <f>""</f>
        <v/>
      </c>
      <c r="K165" s="14" t="str">
        <f t="shared" si="49"/>
        <v/>
      </c>
      <c r="L165" s="14" t="str">
        <f t="shared" si="50"/>
        <v/>
      </c>
      <c r="M165" s="14" t="str">
        <f t="shared" si="51"/>
        <v/>
      </c>
      <c r="N165" s="14" t="str">
        <f t="shared" si="52"/>
        <v/>
      </c>
      <c r="O165" s="14" t="str">
        <f t="shared" si="53"/>
        <v/>
      </c>
      <c r="P165" s="14" t="str">
        <f t="shared" si="54"/>
        <v/>
      </c>
      <c r="Q165" s="14" t="str">
        <f t="shared" si="55"/>
        <v/>
      </c>
      <c r="R165" s="96" t="str">
        <f t="shared" si="45"/>
        <v/>
      </c>
      <c r="S165" s="14" t="str">
        <f t="shared" si="56"/>
        <v/>
      </c>
      <c r="T165" s="14" t="str">
        <f t="shared" si="46"/>
        <v/>
      </c>
      <c r="U165" s="14" t="str">
        <f t="shared" si="57"/>
        <v/>
      </c>
      <c r="V165" s="14" t="str">
        <f t="shared" si="58"/>
        <v/>
      </c>
      <c r="W165" s="14" t="str">
        <f>IFERROR(CONCATENATE("PAGO N° ",B165," DEL CONTRATO CPS ",V165," ENTRE ",TEXT(VLOOKUP(A165,matriz,IF(generador!B165=1,16,IF(generador!B165=2,19,IF(generador!B165=3,22,IF(generador!B165=4,25,IF(generador!B165=5,28,IF(generador!B165=6,31,IF(generador!B165=7,34,IF(generador!B165=8,37,IF(generador!B165=9,40,IF(generador!B165=10,43,IF(generador!B165=11,46,IF(generador!B165=12,49,IF(generador!B165=13,52,IF(generador!B165=14,55,IF(generador!B165=15,58))))))))))))))),FALSE),"dd/mm/yyyy")," Y ",TEXT(VLOOKUP(A165,matriz,IF(generador!B165=1,17,IF(generador!B165=2,20,IF(generador!B165=3,23,IF(generador!B165=4,26,IF(generador!B165=5,29,IF(generador!B165=6,32,IF(generador!B165=7,35,IF(generador!B165=8,38,IF(generador!B165=9,41,IF(generador!B165=10,44,IF(generador!B165=11,47,IF(generador!B165=12,50,IF(generador!B165=13,53,IF(generador!B165=14,56,IF(generador!B165=15,59))))))))))))))),FALSE),"dd/mm/yyyy")),"")</f>
        <v/>
      </c>
    </row>
    <row r="166" spans="1:23" x14ac:dyDescent="0.3">
      <c r="A166" s="12"/>
      <c r="B166" s="5"/>
      <c r="C166" s="5"/>
      <c r="D166" s="14" t="str">
        <f t="shared" si="42"/>
        <v/>
      </c>
      <c r="E166" s="15" t="str">
        <f>IFERROR(IF(A166&lt;&gt;"",VLOOKUP(A166,matriz,IF(generador!B166=1,15,IF(generador!B166=2,18,IF(generador!B166=3,21,IF(generador!B166=4,24,IF(generador!B166=5,27,IF(generador!B166=6,30,IF(generador!B166=7,33,IF(generador!B166=8,36,IF(generador!B166=9,39,IF(generador!B166=10,42,IF(generador!B166=11,45,IF(generador!B166=12,48,IF(generador!B166=13,51,IF(generador!B166=14,54,IF(generador!B166=15,57))))))))))))))),FALSE),""),"")</f>
        <v/>
      </c>
      <c r="F166" s="16" t="str">
        <f t="shared" si="43"/>
        <v/>
      </c>
      <c r="G166" s="20" t="str">
        <f t="shared" si="44"/>
        <v/>
      </c>
      <c r="H166" s="13" t="str">
        <f t="shared" ca="1" si="47"/>
        <v/>
      </c>
      <c r="I166" s="14" t="str">
        <f t="shared" si="48"/>
        <v/>
      </c>
      <c r="J166" s="14" t="str">
        <f>""</f>
        <v/>
      </c>
      <c r="K166" s="14" t="str">
        <f t="shared" si="49"/>
        <v/>
      </c>
      <c r="L166" s="14" t="str">
        <f t="shared" si="50"/>
        <v/>
      </c>
      <c r="M166" s="14" t="str">
        <f t="shared" si="51"/>
        <v/>
      </c>
      <c r="N166" s="14" t="str">
        <f t="shared" si="52"/>
        <v/>
      </c>
      <c r="O166" s="14" t="str">
        <f t="shared" si="53"/>
        <v/>
      </c>
      <c r="P166" s="14" t="str">
        <f t="shared" si="54"/>
        <v/>
      </c>
      <c r="Q166" s="14" t="str">
        <f t="shared" si="55"/>
        <v/>
      </c>
      <c r="R166" s="96" t="str">
        <f t="shared" si="45"/>
        <v/>
      </c>
      <c r="S166" s="14" t="str">
        <f t="shared" si="56"/>
        <v/>
      </c>
      <c r="T166" s="14" t="str">
        <f t="shared" si="46"/>
        <v/>
      </c>
      <c r="U166" s="14" t="str">
        <f t="shared" si="57"/>
        <v/>
      </c>
      <c r="V166" s="14" t="str">
        <f t="shared" si="58"/>
        <v/>
      </c>
      <c r="W166" s="14" t="str">
        <f>IFERROR(CONCATENATE("PAGO N° ",B166," DEL CONTRATO CPS ",V166," ENTRE ",TEXT(VLOOKUP(A166,matriz,IF(generador!B166=1,16,IF(generador!B166=2,19,IF(generador!B166=3,22,IF(generador!B166=4,25,IF(generador!B166=5,28,IF(generador!B166=6,31,IF(generador!B166=7,34,IF(generador!B166=8,37,IF(generador!B166=9,40,IF(generador!B166=10,43,IF(generador!B166=11,46,IF(generador!B166=12,49,IF(generador!B166=13,52,IF(generador!B166=14,55,IF(generador!B166=15,58))))))))))))))),FALSE),"dd/mm/yyyy")," Y ",TEXT(VLOOKUP(A166,matriz,IF(generador!B166=1,17,IF(generador!B166=2,20,IF(generador!B166=3,23,IF(generador!B166=4,26,IF(generador!B166=5,29,IF(generador!B166=6,32,IF(generador!B166=7,35,IF(generador!B166=8,38,IF(generador!B166=9,41,IF(generador!B166=10,44,IF(generador!B166=11,47,IF(generador!B166=12,50,IF(generador!B166=13,53,IF(generador!B166=14,56,IF(generador!B166=15,59))))))))))))))),FALSE),"dd/mm/yyyy")),"")</f>
        <v/>
      </c>
    </row>
    <row r="167" spans="1:23" x14ac:dyDescent="0.3">
      <c r="A167" s="12"/>
      <c r="B167" s="5"/>
      <c r="C167" s="5"/>
      <c r="D167" s="14" t="str">
        <f t="shared" si="42"/>
        <v/>
      </c>
      <c r="E167" s="15" t="str">
        <f>IFERROR(IF(A167&lt;&gt;"",VLOOKUP(A167,matriz,IF(generador!B167=1,15,IF(generador!B167=2,18,IF(generador!B167=3,21,IF(generador!B167=4,24,IF(generador!B167=5,27,IF(generador!B167=6,30,IF(generador!B167=7,33,IF(generador!B167=8,36,IF(generador!B167=9,39,IF(generador!B167=10,42,IF(generador!B167=11,45,IF(generador!B167=12,48,IF(generador!B167=13,51,IF(generador!B167=14,54,IF(generador!B167=15,57))))))))))))))),FALSE),""),"")</f>
        <v/>
      </c>
      <c r="F167" s="16" t="str">
        <f t="shared" si="43"/>
        <v/>
      </c>
      <c r="G167" s="20" t="str">
        <f t="shared" si="44"/>
        <v/>
      </c>
      <c r="H167" s="13" t="str">
        <f t="shared" ca="1" si="47"/>
        <v/>
      </c>
      <c r="I167" s="14" t="str">
        <f t="shared" si="48"/>
        <v/>
      </c>
      <c r="J167" s="14" t="str">
        <f>""</f>
        <v/>
      </c>
      <c r="K167" s="14" t="str">
        <f t="shared" si="49"/>
        <v/>
      </c>
      <c r="L167" s="14" t="str">
        <f t="shared" si="50"/>
        <v/>
      </c>
      <c r="M167" s="14" t="str">
        <f t="shared" si="51"/>
        <v/>
      </c>
      <c r="N167" s="14" t="str">
        <f t="shared" si="52"/>
        <v/>
      </c>
      <c r="O167" s="14" t="str">
        <f t="shared" si="53"/>
        <v/>
      </c>
      <c r="P167" s="14" t="str">
        <f t="shared" si="54"/>
        <v/>
      </c>
      <c r="Q167" s="14" t="str">
        <f t="shared" si="55"/>
        <v/>
      </c>
      <c r="R167" s="96" t="str">
        <f t="shared" si="45"/>
        <v/>
      </c>
      <c r="S167" s="14" t="str">
        <f t="shared" si="56"/>
        <v/>
      </c>
      <c r="T167" s="14" t="str">
        <f t="shared" si="46"/>
        <v/>
      </c>
      <c r="U167" s="14" t="str">
        <f t="shared" si="57"/>
        <v/>
      </c>
      <c r="V167" s="14" t="str">
        <f t="shared" si="58"/>
        <v/>
      </c>
      <c r="W167" s="14" t="str">
        <f>IFERROR(CONCATENATE("PAGO N° ",B167," DEL CONTRATO CPS ",V167," ENTRE ",TEXT(VLOOKUP(A167,matriz,IF(generador!B167=1,16,IF(generador!B167=2,19,IF(generador!B167=3,22,IF(generador!B167=4,25,IF(generador!B167=5,28,IF(generador!B167=6,31,IF(generador!B167=7,34,IF(generador!B167=8,37,IF(generador!B167=9,40,IF(generador!B167=10,43,IF(generador!B167=11,46,IF(generador!B167=12,49,IF(generador!B167=13,52,IF(generador!B167=14,55,IF(generador!B167=15,58))))))))))))))),FALSE),"dd/mm/yyyy")," Y ",TEXT(VLOOKUP(A167,matriz,IF(generador!B167=1,17,IF(generador!B167=2,20,IF(generador!B167=3,23,IF(generador!B167=4,26,IF(generador!B167=5,29,IF(generador!B167=6,32,IF(generador!B167=7,35,IF(generador!B167=8,38,IF(generador!B167=9,41,IF(generador!B167=10,44,IF(generador!B167=11,47,IF(generador!B167=12,50,IF(generador!B167=13,53,IF(generador!B167=14,56,IF(generador!B167=15,59))))))))))))))),FALSE),"dd/mm/yyyy")),"")</f>
        <v/>
      </c>
    </row>
    <row r="168" spans="1:23" x14ac:dyDescent="0.3">
      <c r="A168" s="12"/>
      <c r="B168" s="5"/>
      <c r="C168" s="5"/>
      <c r="D168" s="14" t="str">
        <f t="shared" si="42"/>
        <v/>
      </c>
      <c r="E168" s="15" t="str">
        <f>IFERROR(IF(A168&lt;&gt;"",VLOOKUP(A168,matriz,IF(generador!B168=1,15,IF(generador!B168=2,18,IF(generador!B168=3,21,IF(generador!B168=4,24,IF(generador!B168=5,27,IF(generador!B168=6,30,IF(generador!B168=7,33,IF(generador!B168=8,36,IF(generador!B168=9,39,IF(generador!B168=10,42,IF(generador!B168=11,45,IF(generador!B168=12,48,IF(generador!B168=13,51,IF(generador!B168=14,54,IF(generador!B168=15,57))))))))))))))),FALSE),""),"")</f>
        <v/>
      </c>
      <c r="F168" s="16" t="str">
        <f t="shared" si="43"/>
        <v/>
      </c>
      <c r="G168" s="20" t="str">
        <f t="shared" si="44"/>
        <v/>
      </c>
      <c r="H168" s="13" t="str">
        <f t="shared" ca="1" si="47"/>
        <v/>
      </c>
      <c r="I168" s="14" t="str">
        <f t="shared" si="48"/>
        <v/>
      </c>
      <c r="J168" s="14" t="str">
        <f>""</f>
        <v/>
      </c>
      <c r="K168" s="14" t="str">
        <f t="shared" si="49"/>
        <v/>
      </c>
      <c r="L168" s="14" t="str">
        <f t="shared" si="50"/>
        <v/>
      </c>
      <c r="M168" s="14" t="str">
        <f t="shared" si="51"/>
        <v/>
      </c>
      <c r="N168" s="14" t="str">
        <f t="shared" si="52"/>
        <v/>
      </c>
      <c r="O168" s="14" t="str">
        <f t="shared" si="53"/>
        <v/>
      </c>
      <c r="P168" s="14" t="str">
        <f t="shared" si="54"/>
        <v/>
      </c>
      <c r="Q168" s="14" t="str">
        <f t="shared" si="55"/>
        <v/>
      </c>
      <c r="R168" s="96" t="str">
        <f t="shared" si="45"/>
        <v/>
      </c>
      <c r="S168" s="14" t="str">
        <f t="shared" si="56"/>
        <v/>
      </c>
      <c r="T168" s="14" t="str">
        <f t="shared" si="46"/>
        <v/>
      </c>
      <c r="U168" s="14" t="str">
        <f t="shared" si="57"/>
        <v/>
      </c>
      <c r="V168" s="14" t="str">
        <f t="shared" si="58"/>
        <v/>
      </c>
      <c r="W168" s="14" t="str">
        <f>IFERROR(CONCATENATE("PAGO N° ",B168," DEL CONTRATO CPS ",V168," ENTRE ",TEXT(VLOOKUP(A168,matriz,IF(generador!B168=1,16,IF(generador!B168=2,19,IF(generador!B168=3,22,IF(generador!B168=4,25,IF(generador!B168=5,28,IF(generador!B168=6,31,IF(generador!B168=7,34,IF(generador!B168=8,37,IF(generador!B168=9,40,IF(generador!B168=10,43,IF(generador!B168=11,46,IF(generador!B168=12,49,IF(generador!B168=13,52,IF(generador!B168=14,55,IF(generador!B168=15,58))))))))))))))),FALSE),"dd/mm/yyyy")," Y ",TEXT(VLOOKUP(A168,matriz,IF(generador!B168=1,17,IF(generador!B168=2,20,IF(generador!B168=3,23,IF(generador!B168=4,26,IF(generador!B168=5,29,IF(generador!B168=6,32,IF(generador!B168=7,35,IF(generador!B168=8,38,IF(generador!B168=9,41,IF(generador!B168=10,44,IF(generador!B168=11,47,IF(generador!B168=12,50,IF(generador!B168=13,53,IF(generador!B168=14,56,IF(generador!B168=15,59))))))))))))))),FALSE),"dd/mm/yyyy")),"")</f>
        <v/>
      </c>
    </row>
    <row r="169" spans="1:23" x14ac:dyDescent="0.3">
      <c r="A169" s="12"/>
      <c r="B169" s="5"/>
      <c r="C169" s="5"/>
      <c r="D169" s="14" t="str">
        <f t="shared" si="42"/>
        <v/>
      </c>
      <c r="E169" s="15" t="str">
        <f>IFERROR(IF(A169&lt;&gt;"",VLOOKUP(A169,matriz,IF(generador!B169=1,15,IF(generador!B169=2,18,IF(generador!B169=3,21,IF(generador!B169=4,24,IF(generador!B169=5,27,IF(generador!B169=6,30,IF(generador!B169=7,33,IF(generador!B169=8,36,IF(generador!B169=9,39,IF(generador!B169=10,42,IF(generador!B169=11,45,IF(generador!B169=12,48,IF(generador!B169=13,51,IF(generador!B169=14,54,IF(generador!B169=15,57))))))))))))))),FALSE),""),"")</f>
        <v/>
      </c>
      <c r="F169" s="16" t="str">
        <f t="shared" si="43"/>
        <v/>
      </c>
      <c r="G169" s="20" t="str">
        <f t="shared" si="44"/>
        <v/>
      </c>
      <c r="H169" s="13" t="str">
        <f t="shared" ca="1" si="47"/>
        <v/>
      </c>
      <c r="I169" s="14" t="str">
        <f t="shared" si="48"/>
        <v/>
      </c>
      <c r="J169" s="14" t="str">
        <f>""</f>
        <v/>
      </c>
      <c r="K169" s="14" t="str">
        <f t="shared" si="49"/>
        <v/>
      </c>
      <c r="L169" s="14" t="str">
        <f t="shared" si="50"/>
        <v/>
      </c>
      <c r="M169" s="14" t="str">
        <f t="shared" si="51"/>
        <v/>
      </c>
      <c r="N169" s="14" t="str">
        <f t="shared" si="52"/>
        <v/>
      </c>
      <c r="O169" s="14" t="str">
        <f t="shared" si="53"/>
        <v/>
      </c>
      <c r="P169" s="14" t="str">
        <f t="shared" si="54"/>
        <v/>
      </c>
      <c r="Q169" s="14" t="str">
        <f t="shared" si="55"/>
        <v/>
      </c>
      <c r="R169" s="96" t="str">
        <f t="shared" si="45"/>
        <v/>
      </c>
      <c r="S169" s="14" t="str">
        <f t="shared" si="56"/>
        <v/>
      </c>
      <c r="T169" s="14" t="str">
        <f t="shared" si="46"/>
        <v/>
      </c>
      <c r="U169" s="14" t="str">
        <f t="shared" si="57"/>
        <v/>
      </c>
      <c r="V169" s="14" t="str">
        <f t="shared" si="58"/>
        <v/>
      </c>
      <c r="W169" s="14" t="str">
        <f>IFERROR(CONCATENATE("PAGO N° ",B169," DEL CONTRATO CPS ",V169," ENTRE ",TEXT(VLOOKUP(A169,matriz,IF(generador!B169=1,16,IF(generador!B169=2,19,IF(generador!B169=3,22,IF(generador!B169=4,25,IF(generador!B169=5,28,IF(generador!B169=6,31,IF(generador!B169=7,34,IF(generador!B169=8,37,IF(generador!B169=9,40,IF(generador!B169=10,43,IF(generador!B169=11,46,IF(generador!B169=12,49,IF(generador!B169=13,52,IF(generador!B169=14,55,IF(generador!B169=15,58))))))))))))))),FALSE),"dd/mm/yyyy")," Y ",TEXT(VLOOKUP(A169,matriz,IF(generador!B169=1,17,IF(generador!B169=2,20,IF(generador!B169=3,23,IF(generador!B169=4,26,IF(generador!B169=5,29,IF(generador!B169=6,32,IF(generador!B169=7,35,IF(generador!B169=8,38,IF(generador!B169=9,41,IF(generador!B169=10,44,IF(generador!B169=11,47,IF(generador!B169=12,50,IF(generador!B169=13,53,IF(generador!B169=14,56,IF(generador!B169=15,59))))))))))))))),FALSE),"dd/mm/yyyy")),"")</f>
        <v/>
      </c>
    </row>
    <row r="170" spans="1:23" x14ac:dyDescent="0.3">
      <c r="A170" s="12"/>
      <c r="B170" s="5"/>
      <c r="C170" s="5"/>
      <c r="D170" s="14" t="str">
        <f t="shared" si="42"/>
        <v/>
      </c>
      <c r="E170" s="15" t="str">
        <f>IFERROR(IF(A170&lt;&gt;"",VLOOKUP(A170,matriz,IF(generador!B170=1,15,IF(generador!B170=2,18,IF(generador!B170=3,21,IF(generador!B170=4,24,IF(generador!B170=5,27,IF(generador!B170=6,30,IF(generador!B170=7,33,IF(generador!B170=8,36,IF(generador!B170=9,39,IF(generador!B170=10,42,IF(generador!B170=11,45,IF(generador!B170=12,48,IF(generador!B170=13,51,IF(generador!B170=14,54,IF(generador!B170=15,57))))))))))))))),FALSE),""),"")</f>
        <v/>
      </c>
      <c r="F170" s="16" t="str">
        <f t="shared" si="43"/>
        <v/>
      </c>
      <c r="G170" s="20" t="str">
        <f t="shared" si="44"/>
        <v/>
      </c>
      <c r="H170" s="13" t="str">
        <f t="shared" ca="1" si="47"/>
        <v/>
      </c>
      <c r="I170" s="14" t="str">
        <f t="shared" si="48"/>
        <v/>
      </c>
      <c r="J170" s="14" t="str">
        <f>""</f>
        <v/>
      </c>
      <c r="K170" s="14" t="str">
        <f t="shared" si="49"/>
        <v/>
      </c>
      <c r="L170" s="14" t="str">
        <f t="shared" si="50"/>
        <v/>
      </c>
      <c r="M170" s="14" t="str">
        <f t="shared" si="51"/>
        <v/>
      </c>
      <c r="N170" s="14" t="str">
        <f t="shared" si="52"/>
        <v/>
      </c>
      <c r="O170" s="14" t="str">
        <f t="shared" si="53"/>
        <v/>
      </c>
      <c r="P170" s="14" t="str">
        <f t="shared" si="54"/>
        <v/>
      </c>
      <c r="Q170" s="14" t="str">
        <f t="shared" si="55"/>
        <v/>
      </c>
      <c r="R170" s="96" t="str">
        <f t="shared" si="45"/>
        <v/>
      </c>
      <c r="S170" s="14" t="str">
        <f t="shared" si="56"/>
        <v/>
      </c>
      <c r="T170" s="14" t="str">
        <f t="shared" si="46"/>
        <v/>
      </c>
      <c r="U170" s="14" t="str">
        <f t="shared" si="57"/>
        <v/>
      </c>
      <c r="V170" s="14" t="str">
        <f t="shared" si="58"/>
        <v/>
      </c>
      <c r="W170" s="14" t="str">
        <f>IFERROR(CONCATENATE("PAGO N° ",B170," DEL CONTRATO CPS ",V170," ENTRE ",TEXT(VLOOKUP(A170,matriz,IF(generador!B170=1,16,IF(generador!B170=2,19,IF(generador!B170=3,22,IF(generador!B170=4,25,IF(generador!B170=5,28,IF(generador!B170=6,31,IF(generador!B170=7,34,IF(generador!B170=8,37,IF(generador!B170=9,40,IF(generador!B170=10,43,IF(generador!B170=11,46,IF(generador!B170=12,49,IF(generador!B170=13,52,IF(generador!B170=14,55,IF(generador!B170=15,58))))))))))))))),FALSE),"dd/mm/yyyy")," Y ",TEXT(VLOOKUP(A170,matriz,IF(generador!B170=1,17,IF(generador!B170=2,20,IF(generador!B170=3,23,IF(generador!B170=4,26,IF(generador!B170=5,29,IF(generador!B170=6,32,IF(generador!B170=7,35,IF(generador!B170=8,38,IF(generador!B170=9,41,IF(generador!B170=10,44,IF(generador!B170=11,47,IF(generador!B170=12,50,IF(generador!B170=13,53,IF(generador!B170=14,56,IF(generador!B170=15,59))))))))))))))),FALSE),"dd/mm/yyyy")),"")</f>
        <v/>
      </c>
    </row>
    <row r="171" spans="1:23" x14ac:dyDescent="0.3">
      <c r="A171" s="12"/>
      <c r="B171" s="5"/>
      <c r="C171" s="5"/>
      <c r="D171" s="14" t="str">
        <f t="shared" si="42"/>
        <v/>
      </c>
      <c r="E171" s="15" t="str">
        <f>IFERROR(IF(A171&lt;&gt;"",VLOOKUP(A171,matriz,IF(generador!B171=1,15,IF(generador!B171=2,18,IF(generador!B171=3,21,IF(generador!B171=4,24,IF(generador!B171=5,27,IF(generador!B171=6,30,IF(generador!B171=7,33,IF(generador!B171=8,36,IF(generador!B171=9,39,IF(generador!B171=10,42,IF(generador!B171=11,45,IF(generador!B171=12,48,IF(generador!B171=13,51,IF(generador!B171=14,54,IF(generador!B171=15,57))))))))))))))),FALSE),""),"")</f>
        <v/>
      </c>
      <c r="F171" s="16" t="str">
        <f t="shared" si="43"/>
        <v/>
      </c>
      <c r="G171" s="20" t="str">
        <f t="shared" si="44"/>
        <v/>
      </c>
      <c r="H171" s="13" t="str">
        <f t="shared" ca="1" si="47"/>
        <v/>
      </c>
      <c r="I171" s="14" t="str">
        <f t="shared" si="48"/>
        <v/>
      </c>
      <c r="J171" s="14" t="str">
        <f>""</f>
        <v/>
      </c>
      <c r="K171" s="14" t="str">
        <f t="shared" si="49"/>
        <v/>
      </c>
      <c r="L171" s="14" t="str">
        <f t="shared" si="50"/>
        <v/>
      </c>
      <c r="M171" s="14" t="str">
        <f t="shared" si="51"/>
        <v/>
      </c>
      <c r="N171" s="14" t="str">
        <f t="shared" si="52"/>
        <v/>
      </c>
      <c r="O171" s="14" t="str">
        <f t="shared" si="53"/>
        <v/>
      </c>
      <c r="P171" s="14" t="str">
        <f t="shared" si="54"/>
        <v/>
      </c>
      <c r="Q171" s="14" t="str">
        <f t="shared" si="55"/>
        <v/>
      </c>
      <c r="R171" s="96" t="str">
        <f t="shared" si="45"/>
        <v/>
      </c>
      <c r="S171" s="14" t="str">
        <f t="shared" si="56"/>
        <v/>
      </c>
      <c r="T171" s="14" t="str">
        <f t="shared" si="46"/>
        <v/>
      </c>
      <c r="U171" s="14" t="str">
        <f t="shared" si="57"/>
        <v/>
      </c>
      <c r="V171" s="14" t="str">
        <f t="shared" si="58"/>
        <v/>
      </c>
      <c r="W171" s="14" t="str">
        <f>IFERROR(CONCATENATE("PAGO N° ",B171," DEL CONTRATO CPS ",V171," ENTRE ",TEXT(VLOOKUP(A171,matriz,IF(generador!B171=1,16,IF(generador!B171=2,19,IF(generador!B171=3,22,IF(generador!B171=4,25,IF(generador!B171=5,28,IF(generador!B171=6,31,IF(generador!B171=7,34,IF(generador!B171=8,37,IF(generador!B171=9,40,IF(generador!B171=10,43,IF(generador!B171=11,46,IF(generador!B171=12,49,IF(generador!B171=13,52,IF(generador!B171=14,55,IF(generador!B171=15,58))))))))))))))),FALSE),"dd/mm/yyyy")," Y ",TEXT(VLOOKUP(A171,matriz,IF(generador!B171=1,17,IF(generador!B171=2,20,IF(generador!B171=3,23,IF(generador!B171=4,26,IF(generador!B171=5,29,IF(generador!B171=6,32,IF(generador!B171=7,35,IF(generador!B171=8,38,IF(generador!B171=9,41,IF(generador!B171=10,44,IF(generador!B171=11,47,IF(generador!B171=12,50,IF(generador!B171=13,53,IF(generador!B171=14,56,IF(generador!B171=15,59))))))))))))))),FALSE),"dd/mm/yyyy")),"")</f>
        <v/>
      </c>
    </row>
    <row r="172" spans="1:23" x14ac:dyDescent="0.3">
      <c r="A172" s="12"/>
      <c r="B172" s="5"/>
      <c r="C172" s="5"/>
      <c r="D172" s="14" t="str">
        <f t="shared" si="42"/>
        <v/>
      </c>
      <c r="E172" s="15" t="str">
        <f>IFERROR(IF(A172&lt;&gt;"",VLOOKUP(A172,matriz,IF(generador!B172=1,15,IF(generador!B172=2,18,IF(generador!B172=3,21,IF(generador!B172=4,24,IF(generador!B172=5,27,IF(generador!B172=6,30,IF(generador!B172=7,33,IF(generador!B172=8,36,IF(generador!B172=9,39,IF(generador!B172=10,42,IF(generador!B172=11,45,IF(generador!B172=12,48,IF(generador!B172=13,51,IF(generador!B172=14,54,IF(generador!B172=15,57))))))))))))))),FALSE),""),"")</f>
        <v/>
      </c>
      <c r="F172" s="16" t="str">
        <f t="shared" si="43"/>
        <v/>
      </c>
      <c r="G172" s="20" t="str">
        <f t="shared" si="44"/>
        <v/>
      </c>
      <c r="H172" s="13" t="str">
        <f t="shared" ca="1" si="47"/>
        <v/>
      </c>
      <c r="I172" s="14" t="str">
        <f t="shared" si="48"/>
        <v/>
      </c>
      <c r="J172" s="14" t="str">
        <f>""</f>
        <v/>
      </c>
      <c r="K172" s="14" t="str">
        <f t="shared" si="49"/>
        <v/>
      </c>
      <c r="L172" s="14" t="str">
        <f t="shared" si="50"/>
        <v/>
      </c>
      <c r="M172" s="14" t="str">
        <f t="shared" si="51"/>
        <v/>
      </c>
      <c r="N172" s="14" t="str">
        <f t="shared" si="52"/>
        <v/>
      </c>
      <c r="O172" s="14" t="str">
        <f t="shared" si="53"/>
        <v/>
      </c>
      <c r="P172" s="14" t="str">
        <f t="shared" si="54"/>
        <v/>
      </c>
      <c r="Q172" s="14" t="str">
        <f t="shared" si="55"/>
        <v/>
      </c>
      <c r="R172" s="96" t="str">
        <f t="shared" si="45"/>
        <v/>
      </c>
      <c r="S172" s="14" t="str">
        <f t="shared" si="56"/>
        <v/>
      </c>
      <c r="T172" s="14" t="str">
        <f t="shared" si="46"/>
        <v/>
      </c>
      <c r="U172" s="14" t="str">
        <f t="shared" si="57"/>
        <v/>
      </c>
      <c r="V172" s="14" t="str">
        <f t="shared" si="58"/>
        <v/>
      </c>
      <c r="W172" s="14" t="str">
        <f>IFERROR(CONCATENATE("PAGO N° ",B172," DEL CONTRATO CPS ",V172," ENTRE ",TEXT(VLOOKUP(A172,matriz,IF(generador!B172=1,16,IF(generador!B172=2,19,IF(generador!B172=3,22,IF(generador!B172=4,25,IF(generador!B172=5,28,IF(generador!B172=6,31,IF(generador!B172=7,34,IF(generador!B172=8,37,IF(generador!B172=9,40,IF(generador!B172=10,43,IF(generador!B172=11,46,IF(generador!B172=12,49,IF(generador!B172=13,52,IF(generador!B172=14,55,IF(generador!B172=15,58))))))))))))))),FALSE),"dd/mm/yyyy")," Y ",TEXT(VLOOKUP(A172,matriz,IF(generador!B172=1,17,IF(generador!B172=2,20,IF(generador!B172=3,23,IF(generador!B172=4,26,IF(generador!B172=5,29,IF(generador!B172=6,32,IF(generador!B172=7,35,IF(generador!B172=8,38,IF(generador!B172=9,41,IF(generador!B172=10,44,IF(generador!B172=11,47,IF(generador!B172=12,50,IF(generador!B172=13,53,IF(generador!B172=14,56,IF(generador!B172=15,59))))))))))))))),FALSE),"dd/mm/yyyy")),"")</f>
        <v/>
      </c>
    </row>
    <row r="173" spans="1:23" x14ac:dyDescent="0.3">
      <c r="A173" s="12"/>
      <c r="B173" s="5"/>
      <c r="C173" s="5"/>
      <c r="D173" s="14" t="str">
        <f t="shared" si="42"/>
        <v/>
      </c>
      <c r="E173" s="15" t="str">
        <f>IFERROR(IF(A173&lt;&gt;"",VLOOKUP(A173,matriz,IF(generador!B173=1,15,IF(generador!B173=2,18,IF(generador!B173=3,21,IF(generador!B173=4,24,IF(generador!B173=5,27,IF(generador!B173=6,30,IF(generador!B173=7,33,IF(generador!B173=8,36,IF(generador!B173=9,39,IF(generador!B173=10,42,IF(generador!B173=11,45,IF(generador!B173=12,48,IF(generador!B173=13,51,IF(generador!B173=14,54,IF(generador!B173=15,57))))))))))))))),FALSE),""),"")</f>
        <v/>
      </c>
      <c r="F173" s="16" t="str">
        <f t="shared" si="43"/>
        <v/>
      </c>
      <c r="G173" s="20" t="str">
        <f t="shared" si="44"/>
        <v/>
      </c>
      <c r="H173" s="13" t="str">
        <f t="shared" ca="1" si="47"/>
        <v/>
      </c>
      <c r="I173" s="14" t="str">
        <f t="shared" si="48"/>
        <v/>
      </c>
      <c r="J173" s="14" t="str">
        <f>""</f>
        <v/>
      </c>
      <c r="K173" s="14" t="str">
        <f t="shared" si="49"/>
        <v/>
      </c>
      <c r="L173" s="14" t="str">
        <f t="shared" si="50"/>
        <v/>
      </c>
      <c r="M173" s="14" t="str">
        <f t="shared" si="51"/>
        <v/>
      </c>
      <c r="N173" s="14" t="str">
        <f t="shared" si="52"/>
        <v/>
      </c>
      <c r="O173" s="14" t="str">
        <f t="shared" si="53"/>
        <v/>
      </c>
      <c r="P173" s="14" t="str">
        <f t="shared" si="54"/>
        <v/>
      </c>
      <c r="Q173" s="14" t="str">
        <f t="shared" si="55"/>
        <v/>
      </c>
      <c r="R173" s="96" t="str">
        <f t="shared" si="45"/>
        <v/>
      </c>
      <c r="S173" s="14" t="str">
        <f t="shared" si="56"/>
        <v/>
      </c>
      <c r="T173" s="14" t="str">
        <f t="shared" si="46"/>
        <v/>
      </c>
      <c r="U173" s="14" t="str">
        <f t="shared" si="57"/>
        <v/>
      </c>
      <c r="V173" s="14" t="str">
        <f t="shared" si="58"/>
        <v/>
      </c>
      <c r="W173" s="14" t="str">
        <f>IFERROR(CONCATENATE("PAGO N° ",B173," DEL CONTRATO CPS ",V173," ENTRE ",TEXT(VLOOKUP(A173,matriz,IF(generador!B173=1,16,IF(generador!B173=2,19,IF(generador!B173=3,22,IF(generador!B173=4,25,IF(generador!B173=5,28,IF(generador!B173=6,31,IF(generador!B173=7,34,IF(generador!B173=8,37,IF(generador!B173=9,40,IF(generador!B173=10,43,IF(generador!B173=11,46,IF(generador!B173=12,49,IF(generador!B173=13,52,IF(generador!B173=14,55,IF(generador!B173=15,58))))))))))))))),FALSE),"dd/mm/yyyy")," Y ",TEXT(VLOOKUP(A173,matriz,IF(generador!B173=1,17,IF(generador!B173=2,20,IF(generador!B173=3,23,IF(generador!B173=4,26,IF(generador!B173=5,29,IF(generador!B173=6,32,IF(generador!B173=7,35,IF(generador!B173=8,38,IF(generador!B173=9,41,IF(generador!B173=10,44,IF(generador!B173=11,47,IF(generador!B173=12,50,IF(generador!B173=13,53,IF(generador!B173=14,56,IF(generador!B173=15,59))))))))))))))),FALSE),"dd/mm/yyyy")),"")</f>
        <v/>
      </c>
    </row>
    <row r="174" spans="1:23" x14ac:dyDescent="0.3">
      <c r="A174" s="12"/>
      <c r="B174" s="5"/>
      <c r="C174" s="5"/>
      <c r="D174" s="14" t="str">
        <f t="shared" si="42"/>
        <v/>
      </c>
      <c r="E174" s="15" t="str">
        <f>IFERROR(IF(A174&lt;&gt;"",VLOOKUP(A174,matriz,IF(generador!B174=1,15,IF(generador!B174=2,18,IF(generador!B174=3,21,IF(generador!B174=4,24,IF(generador!B174=5,27,IF(generador!B174=6,30,IF(generador!B174=7,33,IF(generador!B174=8,36,IF(generador!B174=9,39,IF(generador!B174=10,42,IF(generador!B174=11,45,IF(generador!B174=12,48,IF(generador!B174=13,51,IF(generador!B174=14,54,IF(generador!B174=15,57))))))))))))))),FALSE),""),"")</f>
        <v/>
      </c>
      <c r="F174" s="16" t="str">
        <f t="shared" si="43"/>
        <v/>
      </c>
      <c r="G174" s="20" t="str">
        <f t="shared" si="44"/>
        <v/>
      </c>
      <c r="H174" s="13" t="str">
        <f t="shared" ca="1" si="47"/>
        <v/>
      </c>
      <c r="I174" s="14" t="str">
        <f t="shared" si="48"/>
        <v/>
      </c>
      <c r="J174" s="14" t="str">
        <f>""</f>
        <v/>
      </c>
      <c r="K174" s="14" t="str">
        <f t="shared" si="49"/>
        <v/>
      </c>
      <c r="L174" s="14" t="str">
        <f t="shared" si="50"/>
        <v/>
      </c>
      <c r="M174" s="14" t="str">
        <f t="shared" si="51"/>
        <v/>
      </c>
      <c r="N174" s="14" t="str">
        <f t="shared" si="52"/>
        <v/>
      </c>
      <c r="O174" s="14" t="str">
        <f t="shared" si="53"/>
        <v/>
      </c>
      <c r="P174" s="14" t="str">
        <f t="shared" si="54"/>
        <v/>
      </c>
      <c r="Q174" s="14" t="str">
        <f t="shared" si="55"/>
        <v/>
      </c>
      <c r="R174" s="96" t="str">
        <f t="shared" si="45"/>
        <v/>
      </c>
      <c r="S174" s="14" t="str">
        <f t="shared" si="56"/>
        <v/>
      </c>
      <c r="T174" s="14" t="str">
        <f t="shared" si="46"/>
        <v/>
      </c>
      <c r="U174" s="14" t="str">
        <f t="shared" si="57"/>
        <v/>
      </c>
      <c r="V174" s="14" t="str">
        <f t="shared" si="58"/>
        <v/>
      </c>
      <c r="W174" s="14" t="str">
        <f>IFERROR(CONCATENATE("PAGO N° ",B174," DEL CONTRATO CPS ",V174," ENTRE ",TEXT(VLOOKUP(A174,matriz,IF(generador!B174=1,16,IF(generador!B174=2,19,IF(generador!B174=3,22,IF(generador!B174=4,25,IF(generador!B174=5,28,IF(generador!B174=6,31,IF(generador!B174=7,34,IF(generador!B174=8,37,IF(generador!B174=9,40,IF(generador!B174=10,43,IF(generador!B174=11,46,IF(generador!B174=12,49,IF(generador!B174=13,52,IF(generador!B174=14,55,IF(generador!B174=15,58))))))))))))))),FALSE),"dd/mm/yyyy")," Y ",TEXT(VLOOKUP(A174,matriz,IF(generador!B174=1,17,IF(generador!B174=2,20,IF(generador!B174=3,23,IF(generador!B174=4,26,IF(generador!B174=5,29,IF(generador!B174=6,32,IF(generador!B174=7,35,IF(generador!B174=8,38,IF(generador!B174=9,41,IF(generador!B174=10,44,IF(generador!B174=11,47,IF(generador!B174=12,50,IF(generador!B174=13,53,IF(generador!B174=14,56,IF(generador!B174=15,59))))))))))))))),FALSE),"dd/mm/yyyy")),"")</f>
        <v/>
      </c>
    </row>
    <row r="175" spans="1:23" x14ac:dyDescent="0.3">
      <c r="A175" s="12"/>
      <c r="B175" s="5"/>
      <c r="C175" s="5"/>
      <c r="D175" s="14" t="str">
        <f t="shared" si="42"/>
        <v/>
      </c>
      <c r="E175" s="15" t="str">
        <f>IFERROR(IF(A175&lt;&gt;"",VLOOKUP(A175,matriz,IF(generador!B175=1,15,IF(generador!B175=2,18,IF(generador!B175=3,21,IF(generador!B175=4,24,IF(generador!B175=5,27,IF(generador!B175=6,30,IF(generador!B175=7,33,IF(generador!B175=8,36,IF(generador!B175=9,39,IF(generador!B175=10,42,IF(generador!B175=11,45,IF(generador!B175=12,48,IF(generador!B175=13,51,IF(generador!B175=14,54,IF(generador!B175=15,57))))))))))))))),FALSE),""),"")</f>
        <v/>
      </c>
      <c r="F175" s="16" t="str">
        <f t="shared" si="43"/>
        <v/>
      </c>
      <c r="G175" s="20" t="str">
        <f t="shared" si="44"/>
        <v/>
      </c>
      <c r="H175" s="13" t="str">
        <f t="shared" ca="1" si="47"/>
        <v/>
      </c>
      <c r="I175" s="14" t="str">
        <f t="shared" si="48"/>
        <v/>
      </c>
      <c r="J175" s="14" t="str">
        <f>""</f>
        <v/>
      </c>
      <c r="K175" s="14" t="str">
        <f t="shared" si="49"/>
        <v/>
      </c>
      <c r="L175" s="14" t="str">
        <f t="shared" si="50"/>
        <v/>
      </c>
      <c r="M175" s="14" t="str">
        <f t="shared" si="51"/>
        <v/>
      </c>
      <c r="N175" s="14" t="str">
        <f t="shared" si="52"/>
        <v/>
      </c>
      <c r="O175" s="14" t="str">
        <f t="shared" si="53"/>
        <v/>
      </c>
      <c r="P175" s="14" t="str">
        <f t="shared" si="54"/>
        <v/>
      </c>
      <c r="Q175" s="14" t="str">
        <f t="shared" si="55"/>
        <v/>
      </c>
      <c r="R175" s="96" t="str">
        <f t="shared" si="45"/>
        <v/>
      </c>
      <c r="S175" s="14" t="str">
        <f t="shared" si="56"/>
        <v/>
      </c>
      <c r="T175" s="14" t="str">
        <f t="shared" si="46"/>
        <v/>
      </c>
      <c r="U175" s="14" t="str">
        <f t="shared" si="57"/>
        <v/>
      </c>
      <c r="V175" s="14" t="str">
        <f t="shared" si="58"/>
        <v/>
      </c>
      <c r="W175" s="14" t="str">
        <f>IFERROR(CONCATENATE("PAGO N° ",B175," DEL CONTRATO CPS ",V175," ENTRE ",TEXT(VLOOKUP(A175,matriz,IF(generador!B175=1,16,IF(generador!B175=2,19,IF(generador!B175=3,22,IF(generador!B175=4,25,IF(generador!B175=5,28,IF(generador!B175=6,31,IF(generador!B175=7,34,IF(generador!B175=8,37,IF(generador!B175=9,40,IF(generador!B175=10,43,IF(generador!B175=11,46,IF(generador!B175=12,49,IF(generador!B175=13,52,IF(generador!B175=14,55,IF(generador!B175=15,58))))))))))))))),FALSE),"dd/mm/yyyy")," Y ",TEXT(VLOOKUP(A175,matriz,IF(generador!B175=1,17,IF(generador!B175=2,20,IF(generador!B175=3,23,IF(generador!B175=4,26,IF(generador!B175=5,29,IF(generador!B175=6,32,IF(generador!B175=7,35,IF(generador!B175=8,38,IF(generador!B175=9,41,IF(generador!B175=10,44,IF(generador!B175=11,47,IF(generador!B175=12,50,IF(generador!B175=13,53,IF(generador!B175=14,56,IF(generador!B175=15,59))))))))))))))),FALSE),"dd/mm/yyyy")),"")</f>
        <v/>
      </c>
    </row>
    <row r="176" spans="1:23" x14ac:dyDescent="0.3">
      <c r="A176" s="12"/>
      <c r="B176" s="5"/>
      <c r="C176" s="5"/>
      <c r="D176" s="14" t="str">
        <f t="shared" si="42"/>
        <v/>
      </c>
      <c r="E176" s="15" t="str">
        <f>IFERROR(IF(A176&lt;&gt;"",VLOOKUP(A176,matriz,IF(generador!B176=1,15,IF(generador!B176=2,18,IF(generador!B176=3,21,IF(generador!B176=4,24,IF(generador!B176=5,27,IF(generador!B176=6,30,IF(generador!B176=7,33,IF(generador!B176=8,36,IF(generador!B176=9,39,IF(generador!B176=10,42,IF(generador!B176=11,45,IF(generador!B176=12,48,IF(generador!B176=13,51,IF(generador!B176=14,54,IF(generador!B176=15,57))))))))))))))),FALSE),""),"")</f>
        <v/>
      </c>
      <c r="F176" s="16" t="str">
        <f t="shared" si="43"/>
        <v/>
      </c>
      <c r="G176" s="20" t="str">
        <f t="shared" si="44"/>
        <v/>
      </c>
      <c r="H176" s="13" t="str">
        <f t="shared" ca="1" si="47"/>
        <v/>
      </c>
      <c r="I176" s="14" t="str">
        <f t="shared" si="48"/>
        <v/>
      </c>
      <c r="J176" s="14" t="str">
        <f>""</f>
        <v/>
      </c>
      <c r="K176" s="14" t="str">
        <f t="shared" si="49"/>
        <v/>
      </c>
      <c r="L176" s="14" t="str">
        <f t="shared" si="50"/>
        <v/>
      </c>
      <c r="M176" s="14" t="str">
        <f t="shared" si="51"/>
        <v/>
      </c>
      <c r="N176" s="14" t="str">
        <f t="shared" si="52"/>
        <v/>
      </c>
      <c r="O176" s="14" t="str">
        <f t="shared" si="53"/>
        <v/>
      </c>
      <c r="P176" s="14" t="str">
        <f t="shared" si="54"/>
        <v/>
      </c>
      <c r="Q176" s="14" t="str">
        <f t="shared" si="55"/>
        <v/>
      </c>
      <c r="R176" s="96" t="str">
        <f t="shared" si="45"/>
        <v/>
      </c>
      <c r="S176" s="14" t="str">
        <f t="shared" si="56"/>
        <v/>
      </c>
      <c r="T176" s="14" t="str">
        <f t="shared" si="46"/>
        <v/>
      </c>
      <c r="U176" s="14" t="str">
        <f t="shared" si="57"/>
        <v/>
      </c>
      <c r="V176" s="14" t="str">
        <f t="shared" si="58"/>
        <v/>
      </c>
      <c r="W176" s="14" t="str">
        <f>IFERROR(CONCATENATE("PAGO N° ",B176," DEL CONTRATO CPS ",V176," ENTRE ",TEXT(VLOOKUP(A176,matriz,IF(generador!B176=1,16,IF(generador!B176=2,19,IF(generador!B176=3,22,IF(generador!B176=4,25,IF(generador!B176=5,28,IF(generador!B176=6,31,IF(generador!B176=7,34,IF(generador!B176=8,37,IF(generador!B176=9,40,IF(generador!B176=10,43,IF(generador!B176=11,46,IF(generador!B176=12,49,IF(generador!B176=13,52,IF(generador!B176=14,55,IF(generador!B176=15,58))))))))))))))),FALSE),"dd/mm/yyyy")," Y ",TEXT(VLOOKUP(A176,matriz,IF(generador!B176=1,17,IF(generador!B176=2,20,IF(generador!B176=3,23,IF(generador!B176=4,26,IF(generador!B176=5,29,IF(generador!B176=6,32,IF(generador!B176=7,35,IF(generador!B176=8,38,IF(generador!B176=9,41,IF(generador!B176=10,44,IF(generador!B176=11,47,IF(generador!B176=12,50,IF(generador!B176=13,53,IF(generador!B176=14,56,IF(generador!B176=15,59))))))))))))))),FALSE),"dd/mm/yyyy")),"")</f>
        <v/>
      </c>
    </row>
    <row r="177" spans="1:23" x14ac:dyDescent="0.3">
      <c r="A177" s="12"/>
      <c r="B177" s="5"/>
      <c r="C177" s="5"/>
      <c r="D177" s="14" t="str">
        <f t="shared" si="42"/>
        <v/>
      </c>
      <c r="E177" s="15" t="str">
        <f>IFERROR(IF(A177&lt;&gt;"",VLOOKUP(A177,matriz,IF(generador!B177=1,15,IF(generador!B177=2,18,IF(generador!B177=3,21,IF(generador!B177=4,24,IF(generador!B177=5,27,IF(generador!B177=6,30,IF(generador!B177=7,33,IF(generador!B177=8,36,IF(generador!B177=9,39,IF(generador!B177=10,42,IF(generador!B177=11,45,IF(generador!B177=12,48,IF(generador!B177=13,51,IF(generador!B177=14,54,IF(generador!B177=15,57))))))))))))))),FALSE),""),"")</f>
        <v/>
      </c>
      <c r="F177" s="16" t="str">
        <f t="shared" si="43"/>
        <v/>
      </c>
      <c r="G177" s="20" t="str">
        <f t="shared" si="44"/>
        <v/>
      </c>
      <c r="H177" s="13" t="str">
        <f t="shared" ca="1" si="47"/>
        <v/>
      </c>
      <c r="I177" s="14" t="str">
        <f t="shared" si="48"/>
        <v/>
      </c>
      <c r="J177" s="14" t="str">
        <f>""</f>
        <v/>
      </c>
      <c r="K177" s="14" t="str">
        <f t="shared" si="49"/>
        <v/>
      </c>
      <c r="L177" s="14" t="str">
        <f t="shared" si="50"/>
        <v/>
      </c>
      <c r="M177" s="14" t="str">
        <f t="shared" si="51"/>
        <v/>
      </c>
      <c r="N177" s="14" t="str">
        <f t="shared" si="52"/>
        <v/>
      </c>
      <c r="O177" s="14" t="str">
        <f t="shared" si="53"/>
        <v/>
      </c>
      <c r="P177" s="14" t="str">
        <f t="shared" si="54"/>
        <v/>
      </c>
      <c r="Q177" s="14" t="str">
        <f t="shared" si="55"/>
        <v/>
      </c>
      <c r="R177" s="96" t="str">
        <f t="shared" si="45"/>
        <v/>
      </c>
      <c r="S177" s="14" t="str">
        <f t="shared" si="56"/>
        <v/>
      </c>
      <c r="T177" s="14" t="str">
        <f t="shared" si="46"/>
        <v/>
      </c>
      <c r="U177" s="14" t="str">
        <f t="shared" si="57"/>
        <v/>
      </c>
      <c r="V177" s="14" t="str">
        <f t="shared" si="58"/>
        <v/>
      </c>
      <c r="W177" s="14" t="str">
        <f>IFERROR(CONCATENATE("PAGO N° ",B177," DEL CONTRATO CPS ",V177," ENTRE ",TEXT(VLOOKUP(A177,matriz,IF(generador!B177=1,16,IF(generador!B177=2,19,IF(generador!B177=3,22,IF(generador!B177=4,25,IF(generador!B177=5,28,IF(generador!B177=6,31,IF(generador!B177=7,34,IF(generador!B177=8,37,IF(generador!B177=9,40,IF(generador!B177=10,43,IF(generador!B177=11,46,IF(generador!B177=12,49,IF(generador!B177=13,52,IF(generador!B177=14,55,IF(generador!B177=15,58))))))))))))))),FALSE),"dd/mm/yyyy")," Y ",TEXT(VLOOKUP(A177,matriz,IF(generador!B177=1,17,IF(generador!B177=2,20,IF(generador!B177=3,23,IF(generador!B177=4,26,IF(generador!B177=5,29,IF(generador!B177=6,32,IF(generador!B177=7,35,IF(generador!B177=8,38,IF(generador!B177=9,41,IF(generador!B177=10,44,IF(generador!B177=11,47,IF(generador!B177=12,50,IF(generador!B177=13,53,IF(generador!B177=14,56,IF(generador!B177=15,59))))))))))))))),FALSE),"dd/mm/yyyy")),"")</f>
        <v/>
      </c>
    </row>
    <row r="178" spans="1:23" x14ac:dyDescent="0.3">
      <c r="A178" s="12"/>
      <c r="B178" s="5"/>
      <c r="C178" s="5"/>
      <c r="D178" s="14" t="str">
        <f t="shared" si="42"/>
        <v/>
      </c>
      <c r="E178" s="15" t="str">
        <f>IFERROR(IF(A178&lt;&gt;"",VLOOKUP(A178,matriz,IF(generador!B178=1,15,IF(generador!B178=2,18,IF(generador!B178=3,21,IF(generador!B178=4,24,IF(generador!B178=5,27,IF(generador!B178=6,30,IF(generador!B178=7,33,IF(generador!B178=8,36,IF(generador!B178=9,39,IF(generador!B178=10,42,IF(generador!B178=11,45,IF(generador!B178=12,48,IF(generador!B178=13,51,IF(generador!B178=14,54,IF(generador!B178=15,57))))))))))))))),FALSE),""),"")</f>
        <v/>
      </c>
      <c r="F178" s="16" t="str">
        <f t="shared" si="43"/>
        <v/>
      </c>
      <c r="G178" s="20" t="str">
        <f t="shared" si="44"/>
        <v/>
      </c>
      <c r="H178" s="13" t="str">
        <f t="shared" ca="1" si="47"/>
        <v/>
      </c>
      <c r="I178" s="14" t="str">
        <f t="shared" si="48"/>
        <v/>
      </c>
      <c r="J178" s="14" t="str">
        <f>""</f>
        <v/>
      </c>
      <c r="K178" s="14" t="str">
        <f t="shared" si="49"/>
        <v/>
      </c>
      <c r="L178" s="14" t="str">
        <f t="shared" si="50"/>
        <v/>
      </c>
      <c r="M178" s="14" t="str">
        <f t="shared" si="51"/>
        <v/>
      </c>
      <c r="N178" s="14" t="str">
        <f t="shared" si="52"/>
        <v/>
      </c>
      <c r="O178" s="14" t="str">
        <f t="shared" si="53"/>
        <v/>
      </c>
      <c r="P178" s="14" t="str">
        <f t="shared" si="54"/>
        <v/>
      </c>
      <c r="Q178" s="14" t="str">
        <f t="shared" si="55"/>
        <v/>
      </c>
      <c r="R178" s="96" t="str">
        <f t="shared" si="45"/>
        <v/>
      </c>
      <c r="S178" s="14" t="str">
        <f t="shared" si="56"/>
        <v/>
      </c>
      <c r="T178" s="14" t="str">
        <f t="shared" si="46"/>
        <v/>
      </c>
      <c r="U178" s="14" t="str">
        <f t="shared" si="57"/>
        <v/>
      </c>
      <c r="V178" s="14" t="str">
        <f t="shared" si="58"/>
        <v/>
      </c>
      <c r="W178" s="14" t="str">
        <f>IFERROR(CONCATENATE("PAGO N° ",B178," DEL CONTRATO CPS ",V178," ENTRE ",TEXT(VLOOKUP(A178,matriz,IF(generador!B178=1,16,IF(generador!B178=2,19,IF(generador!B178=3,22,IF(generador!B178=4,25,IF(generador!B178=5,28,IF(generador!B178=6,31,IF(generador!B178=7,34,IF(generador!B178=8,37,IF(generador!B178=9,40,IF(generador!B178=10,43,IF(generador!B178=11,46,IF(generador!B178=12,49,IF(generador!B178=13,52,IF(generador!B178=14,55,IF(generador!B178=15,58))))))))))))))),FALSE),"dd/mm/yyyy")," Y ",TEXT(VLOOKUP(A178,matriz,IF(generador!B178=1,17,IF(generador!B178=2,20,IF(generador!B178=3,23,IF(generador!B178=4,26,IF(generador!B178=5,29,IF(generador!B178=6,32,IF(generador!B178=7,35,IF(generador!B178=8,38,IF(generador!B178=9,41,IF(generador!B178=10,44,IF(generador!B178=11,47,IF(generador!B178=12,50,IF(generador!B178=13,53,IF(generador!B178=14,56,IF(generador!B178=15,59))))))))))))))),FALSE),"dd/mm/yyyy")),"")</f>
        <v/>
      </c>
    </row>
    <row r="179" spans="1:23" x14ac:dyDescent="0.3">
      <c r="A179" s="12"/>
      <c r="B179" s="5"/>
      <c r="C179" s="5"/>
      <c r="D179" s="14" t="str">
        <f t="shared" si="42"/>
        <v/>
      </c>
      <c r="E179" s="15" t="str">
        <f>IFERROR(IF(A179&lt;&gt;"",VLOOKUP(A179,matriz,IF(generador!B179=1,15,IF(generador!B179=2,18,IF(generador!B179=3,21,IF(generador!B179=4,24,IF(generador!B179=5,27,IF(generador!B179=6,30,IF(generador!B179=7,33,IF(generador!B179=8,36,IF(generador!B179=9,39,IF(generador!B179=10,42,IF(generador!B179=11,45,IF(generador!B179=12,48,IF(generador!B179=13,51,IF(generador!B179=14,54,IF(generador!B179=15,57))))))))))))))),FALSE),""),"")</f>
        <v/>
      </c>
      <c r="F179" s="16" t="str">
        <f t="shared" si="43"/>
        <v/>
      </c>
      <c r="G179" s="20" t="str">
        <f t="shared" si="44"/>
        <v/>
      </c>
      <c r="H179" s="13" t="str">
        <f t="shared" ca="1" si="47"/>
        <v/>
      </c>
      <c r="I179" s="14" t="str">
        <f t="shared" si="48"/>
        <v/>
      </c>
      <c r="J179" s="14" t="str">
        <f>""</f>
        <v/>
      </c>
      <c r="K179" s="14" t="str">
        <f t="shared" si="49"/>
        <v/>
      </c>
      <c r="L179" s="14" t="str">
        <f t="shared" si="50"/>
        <v/>
      </c>
      <c r="M179" s="14" t="str">
        <f t="shared" si="51"/>
        <v/>
      </c>
      <c r="N179" s="14" t="str">
        <f t="shared" si="52"/>
        <v/>
      </c>
      <c r="O179" s="14" t="str">
        <f t="shared" si="53"/>
        <v/>
      </c>
      <c r="P179" s="14" t="str">
        <f t="shared" si="54"/>
        <v/>
      </c>
      <c r="Q179" s="14" t="str">
        <f t="shared" si="55"/>
        <v/>
      </c>
      <c r="R179" s="96" t="str">
        <f t="shared" si="45"/>
        <v/>
      </c>
      <c r="S179" s="14" t="str">
        <f t="shared" si="56"/>
        <v/>
      </c>
      <c r="T179" s="14" t="str">
        <f t="shared" si="46"/>
        <v/>
      </c>
      <c r="U179" s="14" t="str">
        <f t="shared" si="57"/>
        <v/>
      </c>
      <c r="V179" s="14" t="str">
        <f t="shared" si="58"/>
        <v/>
      </c>
      <c r="W179" s="14" t="str">
        <f>IFERROR(CONCATENATE("PAGO N° ",B179," DEL CONTRATO CPS ",V179," ENTRE ",TEXT(VLOOKUP(A179,matriz,IF(generador!B179=1,16,IF(generador!B179=2,19,IF(generador!B179=3,22,IF(generador!B179=4,25,IF(generador!B179=5,28,IF(generador!B179=6,31,IF(generador!B179=7,34,IF(generador!B179=8,37,IF(generador!B179=9,40,IF(generador!B179=10,43,IF(generador!B179=11,46,IF(generador!B179=12,49,IF(generador!B179=13,52,IF(generador!B179=14,55,IF(generador!B179=15,58))))))))))))))),FALSE),"dd/mm/yyyy")," Y ",TEXT(VLOOKUP(A179,matriz,IF(generador!B179=1,17,IF(generador!B179=2,20,IF(generador!B179=3,23,IF(generador!B179=4,26,IF(generador!B179=5,29,IF(generador!B179=6,32,IF(generador!B179=7,35,IF(generador!B179=8,38,IF(generador!B179=9,41,IF(generador!B179=10,44,IF(generador!B179=11,47,IF(generador!B179=12,50,IF(generador!B179=13,53,IF(generador!B179=14,56,IF(generador!B179=15,59))))))))))))))),FALSE),"dd/mm/yyyy")),"")</f>
        <v/>
      </c>
    </row>
    <row r="180" spans="1:23" x14ac:dyDescent="0.3">
      <c r="A180" s="12"/>
      <c r="B180" s="5"/>
      <c r="C180" s="5"/>
      <c r="D180" s="14" t="str">
        <f t="shared" si="42"/>
        <v/>
      </c>
      <c r="E180" s="15" t="str">
        <f>IFERROR(IF(A180&lt;&gt;"",VLOOKUP(A180,matriz,IF(generador!B180=1,15,IF(generador!B180=2,18,IF(generador!B180=3,21,IF(generador!B180=4,24,IF(generador!B180=5,27,IF(generador!B180=6,30,IF(generador!B180=7,33,IF(generador!B180=8,36,IF(generador!B180=9,39,IF(generador!B180=10,42,IF(generador!B180=11,45,IF(generador!B180=12,48,IF(generador!B180=13,51,IF(generador!B180=14,54,IF(generador!B180=15,57))))))))))))))),FALSE),""),"")</f>
        <v/>
      </c>
      <c r="F180" s="16" t="str">
        <f t="shared" si="43"/>
        <v/>
      </c>
      <c r="G180" s="20" t="str">
        <f t="shared" si="44"/>
        <v/>
      </c>
      <c r="H180" s="13" t="str">
        <f t="shared" ca="1" si="47"/>
        <v/>
      </c>
      <c r="I180" s="14" t="str">
        <f t="shared" si="48"/>
        <v/>
      </c>
      <c r="J180" s="14" t="str">
        <f>""</f>
        <v/>
      </c>
      <c r="K180" s="14" t="str">
        <f t="shared" si="49"/>
        <v/>
      </c>
      <c r="L180" s="14" t="str">
        <f t="shared" si="50"/>
        <v/>
      </c>
      <c r="M180" s="14" t="str">
        <f t="shared" si="51"/>
        <v/>
      </c>
      <c r="N180" s="14" t="str">
        <f t="shared" si="52"/>
        <v/>
      </c>
      <c r="O180" s="14" t="str">
        <f t="shared" si="53"/>
        <v/>
      </c>
      <c r="P180" s="14" t="str">
        <f t="shared" si="54"/>
        <v/>
      </c>
      <c r="Q180" s="14" t="str">
        <f t="shared" si="55"/>
        <v/>
      </c>
      <c r="R180" s="96" t="str">
        <f t="shared" si="45"/>
        <v/>
      </c>
      <c r="S180" s="14" t="str">
        <f t="shared" si="56"/>
        <v/>
      </c>
      <c r="T180" s="14" t="str">
        <f t="shared" si="46"/>
        <v/>
      </c>
      <c r="U180" s="14" t="str">
        <f t="shared" si="57"/>
        <v/>
      </c>
      <c r="V180" s="14" t="str">
        <f t="shared" si="58"/>
        <v/>
      </c>
      <c r="W180" s="14" t="str">
        <f>IFERROR(CONCATENATE("PAGO N° ",B180," DEL CONTRATO CPS ",V180," ENTRE ",TEXT(VLOOKUP(A180,matriz,IF(generador!B180=1,16,IF(generador!B180=2,19,IF(generador!B180=3,22,IF(generador!B180=4,25,IF(generador!B180=5,28,IF(generador!B180=6,31,IF(generador!B180=7,34,IF(generador!B180=8,37,IF(generador!B180=9,40,IF(generador!B180=10,43,IF(generador!B180=11,46,IF(generador!B180=12,49,IF(generador!B180=13,52,IF(generador!B180=14,55,IF(generador!B180=15,58))))))))))))))),FALSE),"dd/mm/yyyy")," Y ",TEXT(VLOOKUP(A180,matriz,IF(generador!B180=1,17,IF(generador!B180=2,20,IF(generador!B180=3,23,IF(generador!B180=4,26,IF(generador!B180=5,29,IF(generador!B180=6,32,IF(generador!B180=7,35,IF(generador!B180=8,38,IF(generador!B180=9,41,IF(generador!B180=10,44,IF(generador!B180=11,47,IF(generador!B180=12,50,IF(generador!B180=13,53,IF(generador!B180=14,56,IF(generador!B180=15,59))))))))))))))),FALSE),"dd/mm/yyyy")),"")</f>
        <v/>
      </c>
    </row>
    <row r="181" spans="1:23" x14ac:dyDescent="0.3">
      <c r="A181" s="12"/>
      <c r="B181" s="5"/>
      <c r="C181" s="5"/>
      <c r="D181" s="14" t="str">
        <f t="shared" si="42"/>
        <v/>
      </c>
      <c r="E181" s="15" t="str">
        <f>IFERROR(IF(A181&lt;&gt;"",VLOOKUP(A181,matriz,IF(generador!B181=1,15,IF(generador!B181=2,18,IF(generador!B181=3,21,IF(generador!B181=4,24,IF(generador!B181=5,27,IF(generador!B181=6,30,IF(generador!B181=7,33,IF(generador!B181=8,36,IF(generador!B181=9,39,IF(generador!B181=10,42,IF(generador!B181=11,45,IF(generador!B181=12,48,IF(generador!B181=13,51,IF(generador!B181=14,54,IF(generador!B181=15,57))))))))))))))),FALSE),""),"")</f>
        <v/>
      </c>
      <c r="F181" s="16" t="str">
        <f t="shared" si="43"/>
        <v/>
      </c>
      <c r="G181" s="20" t="str">
        <f t="shared" si="44"/>
        <v/>
      </c>
      <c r="H181" s="13" t="str">
        <f t="shared" ca="1" si="47"/>
        <v/>
      </c>
      <c r="I181" s="14" t="str">
        <f t="shared" si="48"/>
        <v/>
      </c>
      <c r="J181" s="14" t="str">
        <f>""</f>
        <v/>
      </c>
      <c r="K181" s="14" t="str">
        <f t="shared" si="49"/>
        <v/>
      </c>
      <c r="L181" s="14" t="str">
        <f t="shared" si="50"/>
        <v/>
      </c>
      <c r="M181" s="14" t="str">
        <f t="shared" si="51"/>
        <v/>
      </c>
      <c r="N181" s="14" t="str">
        <f t="shared" si="52"/>
        <v/>
      </c>
      <c r="O181" s="14" t="str">
        <f t="shared" si="53"/>
        <v/>
      </c>
      <c r="P181" s="14" t="str">
        <f t="shared" si="54"/>
        <v/>
      </c>
      <c r="Q181" s="14" t="str">
        <f t="shared" si="55"/>
        <v/>
      </c>
      <c r="R181" s="96" t="str">
        <f t="shared" si="45"/>
        <v/>
      </c>
      <c r="S181" s="14" t="str">
        <f t="shared" si="56"/>
        <v/>
      </c>
      <c r="T181" s="14" t="str">
        <f t="shared" si="46"/>
        <v/>
      </c>
      <c r="U181" s="14" t="str">
        <f t="shared" si="57"/>
        <v/>
      </c>
      <c r="V181" s="14" t="str">
        <f t="shared" si="58"/>
        <v/>
      </c>
      <c r="W181" s="14" t="str">
        <f>IFERROR(CONCATENATE("PAGO N° ",B181," DEL CONTRATO CPS ",V181," ENTRE ",TEXT(VLOOKUP(A181,matriz,IF(generador!B181=1,16,IF(generador!B181=2,19,IF(generador!B181=3,22,IF(generador!B181=4,25,IF(generador!B181=5,28,IF(generador!B181=6,31,IF(generador!B181=7,34,IF(generador!B181=8,37,IF(generador!B181=9,40,IF(generador!B181=10,43,IF(generador!B181=11,46,IF(generador!B181=12,49,IF(generador!B181=13,52,IF(generador!B181=14,55,IF(generador!B181=15,58))))))))))))))),FALSE),"dd/mm/yyyy")," Y ",TEXT(VLOOKUP(A181,matriz,IF(generador!B181=1,17,IF(generador!B181=2,20,IF(generador!B181=3,23,IF(generador!B181=4,26,IF(generador!B181=5,29,IF(generador!B181=6,32,IF(generador!B181=7,35,IF(generador!B181=8,38,IF(generador!B181=9,41,IF(generador!B181=10,44,IF(generador!B181=11,47,IF(generador!B181=12,50,IF(generador!B181=13,53,IF(generador!B181=14,56,IF(generador!B181=15,59))))))))))))))),FALSE),"dd/mm/yyyy")),"")</f>
        <v/>
      </c>
    </row>
    <row r="182" spans="1:23" x14ac:dyDescent="0.3">
      <c r="A182" s="12"/>
      <c r="B182" s="5"/>
      <c r="C182" s="5"/>
      <c r="D182" s="14" t="str">
        <f t="shared" si="42"/>
        <v/>
      </c>
      <c r="E182" s="15" t="str">
        <f>IFERROR(IF(A182&lt;&gt;"",VLOOKUP(A182,matriz,IF(generador!B182=1,15,IF(generador!B182=2,18,IF(generador!B182=3,21,IF(generador!B182=4,24,IF(generador!B182=5,27,IF(generador!B182=6,30,IF(generador!B182=7,33,IF(generador!B182=8,36,IF(generador!B182=9,39,IF(generador!B182=10,42,IF(generador!B182=11,45,IF(generador!B182=12,48,IF(generador!B182=13,51,IF(generador!B182=14,54,IF(generador!B182=15,57))))))))))))))),FALSE),""),"")</f>
        <v/>
      </c>
      <c r="F182" s="16" t="str">
        <f t="shared" si="43"/>
        <v/>
      </c>
      <c r="G182" s="20" t="str">
        <f t="shared" si="44"/>
        <v/>
      </c>
      <c r="H182" s="13" t="str">
        <f t="shared" ca="1" si="47"/>
        <v/>
      </c>
      <c r="I182" s="14" t="str">
        <f t="shared" si="48"/>
        <v/>
      </c>
      <c r="J182" s="14" t="str">
        <f>""</f>
        <v/>
      </c>
      <c r="K182" s="14" t="str">
        <f t="shared" si="49"/>
        <v/>
      </c>
      <c r="L182" s="14" t="str">
        <f t="shared" si="50"/>
        <v/>
      </c>
      <c r="M182" s="14" t="str">
        <f t="shared" si="51"/>
        <v/>
      </c>
      <c r="N182" s="14" t="str">
        <f t="shared" si="52"/>
        <v/>
      </c>
      <c r="O182" s="14" t="str">
        <f t="shared" si="53"/>
        <v/>
      </c>
      <c r="P182" s="14" t="str">
        <f t="shared" si="54"/>
        <v/>
      </c>
      <c r="Q182" s="14" t="str">
        <f t="shared" si="55"/>
        <v/>
      </c>
      <c r="R182" s="96" t="str">
        <f t="shared" si="45"/>
        <v/>
      </c>
      <c r="S182" s="14" t="str">
        <f t="shared" si="56"/>
        <v/>
      </c>
      <c r="T182" s="14" t="str">
        <f t="shared" si="46"/>
        <v/>
      </c>
      <c r="U182" s="14" t="str">
        <f t="shared" si="57"/>
        <v/>
      </c>
      <c r="V182" s="14" t="str">
        <f t="shared" si="58"/>
        <v/>
      </c>
      <c r="W182" s="14" t="str">
        <f>IFERROR(CONCATENATE("PAGO N° ",B182," DEL CONTRATO CPS ",V182," ENTRE ",TEXT(VLOOKUP(A182,matriz,IF(generador!B182=1,16,IF(generador!B182=2,19,IF(generador!B182=3,22,IF(generador!B182=4,25,IF(generador!B182=5,28,IF(generador!B182=6,31,IF(generador!B182=7,34,IF(generador!B182=8,37,IF(generador!B182=9,40,IF(generador!B182=10,43,IF(generador!B182=11,46,IF(generador!B182=12,49,IF(generador!B182=13,52,IF(generador!B182=14,55,IF(generador!B182=15,58))))))))))))))),FALSE),"dd/mm/yyyy")," Y ",TEXT(VLOOKUP(A182,matriz,IF(generador!B182=1,17,IF(generador!B182=2,20,IF(generador!B182=3,23,IF(generador!B182=4,26,IF(generador!B182=5,29,IF(generador!B182=6,32,IF(generador!B182=7,35,IF(generador!B182=8,38,IF(generador!B182=9,41,IF(generador!B182=10,44,IF(generador!B182=11,47,IF(generador!B182=12,50,IF(generador!B182=13,53,IF(generador!B182=14,56,IF(generador!B182=15,59))))))))))))))),FALSE),"dd/mm/yyyy")),"")</f>
        <v/>
      </c>
    </row>
    <row r="183" spans="1:23" x14ac:dyDescent="0.3">
      <c r="A183" s="12"/>
      <c r="B183" s="5"/>
      <c r="C183" s="5"/>
      <c r="D183" s="14" t="str">
        <f t="shared" si="42"/>
        <v/>
      </c>
      <c r="E183" s="15" t="str">
        <f>IFERROR(IF(A183&lt;&gt;"",VLOOKUP(A183,matriz,IF(generador!B183=1,15,IF(generador!B183=2,18,IF(generador!B183=3,21,IF(generador!B183=4,24,IF(generador!B183=5,27,IF(generador!B183=6,30,IF(generador!B183=7,33,IF(generador!B183=8,36,IF(generador!B183=9,39,IF(generador!B183=10,42,IF(generador!B183=11,45,IF(generador!B183=12,48,IF(generador!B183=13,51,IF(generador!B183=14,54,IF(generador!B183=15,57))))))))))))))),FALSE),""),"")</f>
        <v/>
      </c>
      <c r="F183" s="16" t="str">
        <f t="shared" si="43"/>
        <v/>
      </c>
      <c r="G183" s="20" t="str">
        <f t="shared" si="44"/>
        <v/>
      </c>
      <c r="H183" s="13" t="str">
        <f t="shared" ca="1" si="47"/>
        <v/>
      </c>
      <c r="I183" s="14" t="str">
        <f t="shared" si="48"/>
        <v/>
      </c>
      <c r="J183" s="14" t="str">
        <f>""</f>
        <v/>
      </c>
      <c r="K183" s="14" t="str">
        <f t="shared" si="49"/>
        <v/>
      </c>
      <c r="L183" s="14" t="str">
        <f t="shared" si="50"/>
        <v/>
      </c>
      <c r="M183" s="14" t="str">
        <f t="shared" si="51"/>
        <v/>
      </c>
      <c r="N183" s="14" t="str">
        <f t="shared" si="52"/>
        <v/>
      </c>
      <c r="O183" s="14" t="str">
        <f t="shared" si="53"/>
        <v/>
      </c>
      <c r="P183" s="14" t="str">
        <f t="shared" si="54"/>
        <v/>
      </c>
      <c r="Q183" s="14" t="str">
        <f t="shared" si="55"/>
        <v/>
      </c>
      <c r="R183" s="96" t="str">
        <f t="shared" si="45"/>
        <v/>
      </c>
      <c r="S183" s="14" t="str">
        <f t="shared" si="56"/>
        <v/>
      </c>
      <c r="T183" s="14" t="str">
        <f t="shared" si="46"/>
        <v/>
      </c>
      <c r="U183" s="14" t="str">
        <f t="shared" si="57"/>
        <v/>
      </c>
      <c r="V183" s="14" t="str">
        <f t="shared" si="58"/>
        <v/>
      </c>
      <c r="W183" s="14" t="str">
        <f>IFERROR(CONCATENATE("PAGO N° ",B183," DEL CONTRATO CPS ",V183," ENTRE ",TEXT(VLOOKUP(A183,matriz,IF(generador!B183=1,16,IF(generador!B183=2,19,IF(generador!B183=3,22,IF(generador!B183=4,25,IF(generador!B183=5,28,IF(generador!B183=6,31,IF(generador!B183=7,34,IF(generador!B183=8,37,IF(generador!B183=9,40,IF(generador!B183=10,43,IF(generador!B183=11,46,IF(generador!B183=12,49,IF(generador!B183=13,52,IF(generador!B183=14,55,IF(generador!B183=15,58))))))))))))))),FALSE),"dd/mm/yyyy")," Y ",TEXT(VLOOKUP(A183,matriz,IF(generador!B183=1,17,IF(generador!B183=2,20,IF(generador!B183=3,23,IF(generador!B183=4,26,IF(generador!B183=5,29,IF(generador!B183=6,32,IF(generador!B183=7,35,IF(generador!B183=8,38,IF(generador!B183=9,41,IF(generador!B183=10,44,IF(generador!B183=11,47,IF(generador!B183=12,50,IF(generador!B183=13,53,IF(generador!B183=14,56,IF(generador!B183=15,59))))))))))))))),FALSE),"dd/mm/yyyy")),"")</f>
        <v/>
      </c>
    </row>
    <row r="184" spans="1:23" x14ac:dyDescent="0.3">
      <c r="A184" s="12"/>
      <c r="B184" s="5"/>
      <c r="C184" s="5"/>
      <c r="D184" s="14" t="str">
        <f t="shared" si="42"/>
        <v/>
      </c>
      <c r="E184" s="15" t="str">
        <f>IFERROR(IF(A184&lt;&gt;"",VLOOKUP(A184,matriz,IF(generador!B184=1,15,IF(generador!B184=2,18,IF(generador!B184=3,21,IF(generador!B184=4,24,IF(generador!B184=5,27,IF(generador!B184=6,30,IF(generador!B184=7,33,IF(generador!B184=8,36,IF(generador!B184=9,39,IF(generador!B184=10,42,IF(generador!B184=11,45,IF(generador!B184=12,48,IF(generador!B184=13,51,IF(generador!B184=14,54,IF(generador!B184=15,57))))))))))))))),FALSE),""),"")</f>
        <v/>
      </c>
      <c r="F184" s="16" t="str">
        <f t="shared" si="43"/>
        <v/>
      </c>
      <c r="G184" s="20" t="str">
        <f t="shared" si="44"/>
        <v/>
      </c>
      <c r="H184" s="13" t="str">
        <f t="shared" ca="1" si="47"/>
        <v/>
      </c>
      <c r="I184" s="14" t="str">
        <f t="shared" si="48"/>
        <v/>
      </c>
      <c r="J184" s="14" t="str">
        <f>""</f>
        <v/>
      </c>
      <c r="K184" s="14" t="str">
        <f t="shared" si="49"/>
        <v/>
      </c>
      <c r="L184" s="14" t="str">
        <f t="shared" si="50"/>
        <v/>
      </c>
      <c r="M184" s="14" t="str">
        <f t="shared" si="51"/>
        <v/>
      </c>
      <c r="N184" s="14" t="str">
        <f t="shared" si="52"/>
        <v/>
      </c>
      <c r="O184" s="14" t="str">
        <f t="shared" si="53"/>
        <v/>
      </c>
      <c r="P184" s="14" t="str">
        <f t="shared" si="54"/>
        <v/>
      </c>
      <c r="Q184" s="14" t="str">
        <f t="shared" si="55"/>
        <v/>
      </c>
      <c r="R184" s="96" t="str">
        <f t="shared" si="45"/>
        <v/>
      </c>
      <c r="S184" s="14" t="str">
        <f t="shared" si="56"/>
        <v/>
      </c>
      <c r="T184" s="14" t="str">
        <f t="shared" si="46"/>
        <v/>
      </c>
      <c r="U184" s="14" t="str">
        <f t="shared" si="57"/>
        <v/>
      </c>
      <c r="V184" s="14" t="str">
        <f t="shared" si="58"/>
        <v/>
      </c>
      <c r="W184" s="14" t="str">
        <f>IFERROR(CONCATENATE("PAGO N° ",B184," DEL CONTRATO CPS ",V184," ENTRE ",TEXT(VLOOKUP(A184,matriz,IF(generador!B184=1,16,IF(generador!B184=2,19,IF(generador!B184=3,22,IF(generador!B184=4,25,IF(generador!B184=5,28,IF(generador!B184=6,31,IF(generador!B184=7,34,IF(generador!B184=8,37,IF(generador!B184=9,40,IF(generador!B184=10,43,IF(generador!B184=11,46,IF(generador!B184=12,49,IF(generador!B184=13,52,IF(generador!B184=14,55,IF(generador!B184=15,58))))))))))))))),FALSE),"dd/mm/yyyy")," Y ",TEXT(VLOOKUP(A184,matriz,IF(generador!B184=1,17,IF(generador!B184=2,20,IF(generador!B184=3,23,IF(generador!B184=4,26,IF(generador!B184=5,29,IF(generador!B184=6,32,IF(generador!B184=7,35,IF(generador!B184=8,38,IF(generador!B184=9,41,IF(generador!B184=10,44,IF(generador!B184=11,47,IF(generador!B184=12,50,IF(generador!B184=13,53,IF(generador!B184=14,56,IF(generador!B184=15,59))))))))))))))),FALSE),"dd/mm/yyyy")),"")</f>
        <v/>
      </c>
    </row>
    <row r="185" spans="1:23" x14ac:dyDescent="0.3">
      <c r="A185" s="12"/>
      <c r="B185" s="5"/>
      <c r="C185" s="5"/>
      <c r="D185" s="14" t="str">
        <f t="shared" si="42"/>
        <v/>
      </c>
      <c r="E185" s="15" t="str">
        <f>IFERROR(IF(A185&lt;&gt;"",VLOOKUP(A185,matriz,IF(generador!B185=1,15,IF(generador!B185=2,18,IF(generador!B185=3,21,IF(generador!B185=4,24,IF(generador!B185=5,27,IF(generador!B185=6,30,IF(generador!B185=7,33,IF(generador!B185=8,36,IF(generador!B185=9,39,IF(generador!B185=10,42,IF(generador!B185=11,45,IF(generador!B185=12,48,IF(generador!B185=13,51,IF(generador!B185=14,54,IF(generador!B185=15,57))))))))))))))),FALSE),""),"")</f>
        <v/>
      </c>
      <c r="F185" s="16" t="str">
        <f t="shared" si="43"/>
        <v/>
      </c>
      <c r="G185" s="20" t="str">
        <f t="shared" si="44"/>
        <v/>
      </c>
      <c r="H185" s="13" t="str">
        <f t="shared" ca="1" si="47"/>
        <v/>
      </c>
      <c r="I185" s="14" t="str">
        <f t="shared" si="48"/>
        <v/>
      </c>
      <c r="J185" s="14" t="str">
        <f>""</f>
        <v/>
      </c>
      <c r="K185" s="14" t="str">
        <f t="shared" si="49"/>
        <v/>
      </c>
      <c r="L185" s="14" t="str">
        <f t="shared" si="50"/>
        <v/>
      </c>
      <c r="M185" s="14" t="str">
        <f t="shared" si="51"/>
        <v/>
      </c>
      <c r="N185" s="14" t="str">
        <f t="shared" si="52"/>
        <v/>
      </c>
      <c r="O185" s="14" t="str">
        <f t="shared" si="53"/>
        <v/>
      </c>
      <c r="P185" s="14" t="str">
        <f t="shared" si="54"/>
        <v/>
      </c>
      <c r="Q185" s="14" t="str">
        <f t="shared" si="55"/>
        <v/>
      </c>
      <c r="R185" s="96" t="str">
        <f t="shared" si="45"/>
        <v/>
      </c>
      <c r="S185" s="14" t="str">
        <f t="shared" si="56"/>
        <v/>
      </c>
      <c r="T185" s="14" t="str">
        <f t="shared" si="46"/>
        <v/>
      </c>
      <c r="U185" s="14" t="str">
        <f t="shared" si="57"/>
        <v/>
      </c>
      <c r="V185" s="14" t="str">
        <f t="shared" si="58"/>
        <v/>
      </c>
      <c r="W185" s="14" t="str">
        <f>IFERROR(CONCATENATE("PAGO N° ",B185," DEL CONTRATO CPS ",V185," ENTRE ",TEXT(VLOOKUP(A185,matriz,IF(generador!B185=1,16,IF(generador!B185=2,19,IF(generador!B185=3,22,IF(generador!B185=4,25,IF(generador!B185=5,28,IF(generador!B185=6,31,IF(generador!B185=7,34,IF(generador!B185=8,37,IF(generador!B185=9,40,IF(generador!B185=10,43,IF(generador!B185=11,46,IF(generador!B185=12,49,IF(generador!B185=13,52,IF(generador!B185=14,55,IF(generador!B185=15,58))))))))))))))),FALSE),"dd/mm/yyyy")," Y ",TEXT(VLOOKUP(A185,matriz,IF(generador!B185=1,17,IF(generador!B185=2,20,IF(generador!B185=3,23,IF(generador!B185=4,26,IF(generador!B185=5,29,IF(generador!B185=6,32,IF(generador!B185=7,35,IF(generador!B185=8,38,IF(generador!B185=9,41,IF(generador!B185=10,44,IF(generador!B185=11,47,IF(generador!B185=12,50,IF(generador!B185=13,53,IF(generador!B185=14,56,IF(generador!B185=15,59))))))))))))))),FALSE),"dd/mm/yyyy")),"")</f>
        <v/>
      </c>
    </row>
    <row r="186" spans="1:23" x14ac:dyDescent="0.3">
      <c r="A186" s="12"/>
      <c r="B186" s="5"/>
      <c r="C186" s="5"/>
      <c r="D186" s="14" t="str">
        <f t="shared" si="42"/>
        <v/>
      </c>
      <c r="E186" s="15" t="str">
        <f>IFERROR(IF(A186&lt;&gt;"",VLOOKUP(A186,matriz,IF(generador!B186=1,15,IF(generador!B186=2,18,IF(generador!B186=3,21,IF(generador!B186=4,24,IF(generador!B186=5,27,IF(generador!B186=6,30,IF(generador!B186=7,33,IF(generador!B186=8,36,IF(generador!B186=9,39,IF(generador!B186=10,42,IF(generador!B186=11,45,IF(generador!B186=12,48,IF(generador!B186=13,51,IF(generador!B186=14,54,IF(generador!B186=15,57))))))))))))))),FALSE),""),"")</f>
        <v/>
      </c>
      <c r="F186" s="16" t="str">
        <f t="shared" si="43"/>
        <v/>
      </c>
      <c r="G186" s="20" t="str">
        <f t="shared" si="44"/>
        <v/>
      </c>
      <c r="H186" s="13" t="str">
        <f t="shared" ca="1" si="47"/>
        <v/>
      </c>
      <c r="I186" s="14" t="str">
        <f t="shared" si="48"/>
        <v/>
      </c>
      <c r="J186" s="14" t="str">
        <f>""</f>
        <v/>
      </c>
      <c r="K186" s="14" t="str">
        <f t="shared" si="49"/>
        <v/>
      </c>
      <c r="L186" s="14" t="str">
        <f t="shared" si="50"/>
        <v/>
      </c>
      <c r="M186" s="14" t="str">
        <f t="shared" si="51"/>
        <v/>
      </c>
      <c r="N186" s="14" t="str">
        <f t="shared" si="52"/>
        <v/>
      </c>
      <c r="O186" s="14" t="str">
        <f t="shared" si="53"/>
        <v/>
      </c>
      <c r="P186" s="14" t="str">
        <f t="shared" si="54"/>
        <v/>
      </c>
      <c r="Q186" s="14" t="str">
        <f t="shared" si="55"/>
        <v/>
      </c>
      <c r="R186" s="96" t="str">
        <f t="shared" si="45"/>
        <v/>
      </c>
      <c r="S186" s="14" t="str">
        <f t="shared" si="56"/>
        <v/>
      </c>
      <c r="T186" s="14" t="str">
        <f t="shared" si="46"/>
        <v/>
      </c>
      <c r="U186" s="14" t="str">
        <f t="shared" si="57"/>
        <v/>
      </c>
      <c r="V186" s="14" t="str">
        <f t="shared" si="58"/>
        <v/>
      </c>
      <c r="W186" s="14" t="str">
        <f>IFERROR(CONCATENATE("PAGO N° ",B186," DEL CONTRATO CPS ",V186," ENTRE ",TEXT(VLOOKUP(A186,matriz,IF(generador!B186=1,16,IF(generador!B186=2,19,IF(generador!B186=3,22,IF(generador!B186=4,25,IF(generador!B186=5,28,IF(generador!B186=6,31,IF(generador!B186=7,34,IF(generador!B186=8,37,IF(generador!B186=9,40,IF(generador!B186=10,43,IF(generador!B186=11,46,IF(generador!B186=12,49,IF(generador!B186=13,52,IF(generador!B186=14,55,IF(generador!B186=15,58))))))))))))))),FALSE),"dd/mm/yyyy")," Y ",TEXT(VLOOKUP(A186,matriz,IF(generador!B186=1,17,IF(generador!B186=2,20,IF(generador!B186=3,23,IF(generador!B186=4,26,IF(generador!B186=5,29,IF(generador!B186=6,32,IF(generador!B186=7,35,IF(generador!B186=8,38,IF(generador!B186=9,41,IF(generador!B186=10,44,IF(generador!B186=11,47,IF(generador!B186=12,50,IF(generador!B186=13,53,IF(generador!B186=14,56,IF(generador!B186=15,59))))))))))))))),FALSE),"dd/mm/yyyy")),"")</f>
        <v/>
      </c>
    </row>
    <row r="187" spans="1:23" x14ac:dyDescent="0.3">
      <c r="A187" s="12"/>
      <c r="B187" s="5"/>
      <c r="C187" s="5"/>
      <c r="D187" s="14" t="str">
        <f t="shared" si="42"/>
        <v/>
      </c>
      <c r="E187" s="15" t="str">
        <f>IFERROR(IF(A187&lt;&gt;"",VLOOKUP(A187,matriz,IF(generador!B187=1,15,IF(generador!B187=2,18,IF(generador!B187=3,21,IF(generador!B187=4,24,IF(generador!B187=5,27,IF(generador!B187=6,30,IF(generador!B187=7,33,IF(generador!B187=8,36,IF(generador!B187=9,39,IF(generador!B187=10,42,IF(generador!B187=11,45,IF(generador!B187=12,48,IF(generador!B187=13,51,IF(generador!B187=14,54,IF(generador!B187=15,57))))))))))))))),FALSE),""),"")</f>
        <v/>
      </c>
      <c r="F187" s="16" t="str">
        <f t="shared" si="43"/>
        <v/>
      </c>
      <c r="G187" s="20" t="str">
        <f t="shared" si="44"/>
        <v/>
      </c>
      <c r="H187" s="13" t="str">
        <f t="shared" ca="1" si="47"/>
        <v/>
      </c>
      <c r="I187" s="14" t="str">
        <f t="shared" si="48"/>
        <v/>
      </c>
      <c r="J187" s="14" t="str">
        <f>""</f>
        <v/>
      </c>
      <c r="K187" s="14" t="str">
        <f t="shared" si="49"/>
        <v/>
      </c>
      <c r="L187" s="14" t="str">
        <f t="shared" si="50"/>
        <v/>
      </c>
      <c r="M187" s="14" t="str">
        <f t="shared" si="51"/>
        <v/>
      </c>
      <c r="N187" s="14" t="str">
        <f t="shared" si="52"/>
        <v/>
      </c>
      <c r="O187" s="14" t="str">
        <f t="shared" si="53"/>
        <v/>
      </c>
      <c r="P187" s="14" t="str">
        <f t="shared" si="54"/>
        <v/>
      </c>
      <c r="Q187" s="14" t="str">
        <f t="shared" si="55"/>
        <v/>
      </c>
      <c r="R187" s="96" t="str">
        <f t="shared" si="45"/>
        <v/>
      </c>
      <c r="S187" s="14" t="str">
        <f t="shared" si="56"/>
        <v/>
      </c>
      <c r="T187" s="14" t="str">
        <f t="shared" si="46"/>
        <v/>
      </c>
      <c r="U187" s="14" t="str">
        <f t="shared" si="57"/>
        <v/>
      </c>
      <c r="V187" s="14" t="str">
        <f t="shared" si="58"/>
        <v/>
      </c>
      <c r="W187" s="14" t="str">
        <f>IFERROR(CONCATENATE("PAGO N° ",B187," DEL CONTRATO CPS ",V187," ENTRE ",TEXT(VLOOKUP(A187,matriz,IF(generador!B187=1,16,IF(generador!B187=2,19,IF(generador!B187=3,22,IF(generador!B187=4,25,IF(generador!B187=5,28,IF(generador!B187=6,31,IF(generador!B187=7,34,IF(generador!B187=8,37,IF(generador!B187=9,40,IF(generador!B187=10,43,IF(generador!B187=11,46,IF(generador!B187=12,49,IF(generador!B187=13,52,IF(generador!B187=14,55,IF(generador!B187=15,58))))))))))))))),FALSE),"dd/mm/yyyy")," Y ",TEXT(VLOOKUP(A187,matriz,IF(generador!B187=1,17,IF(generador!B187=2,20,IF(generador!B187=3,23,IF(generador!B187=4,26,IF(generador!B187=5,29,IF(generador!B187=6,32,IF(generador!B187=7,35,IF(generador!B187=8,38,IF(generador!B187=9,41,IF(generador!B187=10,44,IF(generador!B187=11,47,IF(generador!B187=12,50,IF(generador!B187=13,53,IF(generador!B187=14,56,IF(generador!B187=15,59))))))))))))))),FALSE),"dd/mm/yyyy")),"")</f>
        <v/>
      </c>
    </row>
    <row r="188" spans="1:23" x14ac:dyDescent="0.3">
      <c r="A188" s="12"/>
      <c r="B188" s="5"/>
      <c r="C188" s="5"/>
      <c r="D188" s="14" t="str">
        <f t="shared" si="42"/>
        <v/>
      </c>
      <c r="E188" s="15" t="str">
        <f>IFERROR(IF(A188&lt;&gt;"",VLOOKUP(A188,matriz,IF(generador!B188=1,15,IF(generador!B188=2,18,IF(generador!B188=3,21,IF(generador!B188=4,24,IF(generador!B188=5,27,IF(generador!B188=6,30,IF(generador!B188=7,33,IF(generador!B188=8,36,IF(generador!B188=9,39,IF(generador!B188=10,42,IF(generador!B188=11,45,IF(generador!B188=12,48,IF(generador!B188=13,51,IF(generador!B188=14,54,IF(generador!B188=15,57))))))))))))))),FALSE),""),"")</f>
        <v/>
      </c>
      <c r="F188" s="16" t="str">
        <f t="shared" si="43"/>
        <v/>
      </c>
      <c r="G188" s="20" t="str">
        <f t="shared" si="44"/>
        <v/>
      </c>
      <c r="H188" s="13" t="str">
        <f t="shared" ca="1" si="47"/>
        <v/>
      </c>
      <c r="I188" s="14" t="str">
        <f t="shared" si="48"/>
        <v/>
      </c>
      <c r="J188" s="14" t="str">
        <f>""</f>
        <v/>
      </c>
      <c r="K188" s="14" t="str">
        <f t="shared" si="49"/>
        <v/>
      </c>
      <c r="L188" s="14" t="str">
        <f t="shared" si="50"/>
        <v/>
      </c>
      <c r="M188" s="14" t="str">
        <f t="shared" si="51"/>
        <v/>
      </c>
      <c r="N188" s="14" t="str">
        <f t="shared" si="52"/>
        <v/>
      </c>
      <c r="O188" s="14" t="str">
        <f t="shared" si="53"/>
        <v/>
      </c>
      <c r="P188" s="14" t="str">
        <f t="shared" si="54"/>
        <v/>
      </c>
      <c r="Q188" s="14" t="str">
        <f t="shared" si="55"/>
        <v/>
      </c>
      <c r="R188" s="96" t="str">
        <f t="shared" si="45"/>
        <v/>
      </c>
      <c r="S188" s="14" t="str">
        <f t="shared" si="56"/>
        <v/>
      </c>
      <c r="T188" s="14" t="str">
        <f t="shared" si="46"/>
        <v/>
      </c>
      <c r="U188" s="14" t="str">
        <f t="shared" si="57"/>
        <v/>
      </c>
      <c r="V188" s="14" t="str">
        <f t="shared" si="58"/>
        <v/>
      </c>
      <c r="W188" s="14" t="str">
        <f>IFERROR(CONCATENATE("PAGO N° ",B188," DEL CONTRATO CPS ",V188," ENTRE ",TEXT(VLOOKUP(A188,matriz,IF(generador!B188=1,16,IF(generador!B188=2,19,IF(generador!B188=3,22,IF(generador!B188=4,25,IF(generador!B188=5,28,IF(generador!B188=6,31,IF(generador!B188=7,34,IF(generador!B188=8,37,IF(generador!B188=9,40,IF(generador!B188=10,43,IF(generador!B188=11,46,IF(generador!B188=12,49,IF(generador!B188=13,52,IF(generador!B188=14,55,IF(generador!B188=15,58))))))))))))))),FALSE),"dd/mm/yyyy")," Y ",TEXT(VLOOKUP(A188,matriz,IF(generador!B188=1,17,IF(generador!B188=2,20,IF(generador!B188=3,23,IF(generador!B188=4,26,IF(generador!B188=5,29,IF(generador!B188=6,32,IF(generador!B188=7,35,IF(generador!B188=8,38,IF(generador!B188=9,41,IF(generador!B188=10,44,IF(generador!B188=11,47,IF(generador!B188=12,50,IF(generador!B188=13,53,IF(generador!B188=14,56,IF(generador!B188=15,59))))))))))))))),FALSE),"dd/mm/yyyy")),"")</f>
        <v/>
      </c>
    </row>
    <row r="189" spans="1:23" x14ac:dyDescent="0.3">
      <c r="A189" s="12"/>
      <c r="B189" s="5"/>
      <c r="C189" s="5"/>
      <c r="D189" s="14" t="str">
        <f t="shared" si="42"/>
        <v/>
      </c>
      <c r="E189" s="15" t="str">
        <f>IFERROR(IF(A189&lt;&gt;"",VLOOKUP(A189,matriz,IF(generador!B189=1,15,IF(generador!B189=2,18,IF(generador!B189=3,21,IF(generador!B189=4,24,IF(generador!B189=5,27,IF(generador!B189=6,30,IF(generador!B189=7,33,IF(generador!B189=8,36,IF(generador!B189=9,39,IF(generador!B189=10,42,IF(generador!B189=11,45,IF(generador!B189=12,48,IF(generador!B189=13,51,IF(generador!B189=14,54,IF(generador!B189=15,57))))))))))))))),FALSE),""),"")</f>
        <v/>
      </c>
      <c r="F189" s="16" t="str">
        <f t="shared" si="43"/>
        <v/>
      </c>
      <c r="G189" s="20" t="str">
        <f t="shared" si="44"/>
        <v/>
      </c>
      <c r="H189" s="13" t="str">
        <f t="shared" ca="1" si="47"/>
        <v/>
      </c>
      <c r="I189" s="14" t="str">
        <f t="shared" si="48"/>
        <v/>
      </c>
      <c r="J189" s="14" t="str">
        <f>""</f>
        <v/>
      </c>
      <c r="K189" s="14" t="str">
        <f t="shared" si="49"/>
        <v/>
      </c>
      <c r="L189" s="14" t="str">
        <f t="shared" si="50"/>
        <v/>
      </c>
      <c r="M189" s="14" t="str">
        <f t="shared" si="51"/>
        <v/>
      </c>
      <c r="N189" s="14" t="str">
        <f t="shared" si="52"/>
        <v/>
      </c>
      <c r="O189" s="14" t="str">
        <f t="shared" si="53"/>
        <v/>
      </c>
      <c r="P189" s="14" t="str">
        <f t="shared" si="54"/>
        <v/>
      </c>
      <c r="Q189" s="14" t="str">
        <f t="shared" si="55"/>
        <v/>
      </c>
      <c r="R189" s="96" t="str">
        <f t="shared" si="45"/>
        <v/>
      </c>
      <c r="S189" s="14" t="str">
        <f t="shared" si="56"/>
        <v/>
      </c>
      <c r="T189" s="14" t="str">
        <f t="shared" si="46"/>
        <v/>
      </c>
      <c r="U189" s="14" t="str">
        <f t="shared" si="57"/>
        <v/>
      </c>
      <c r="V189" s="14" t="str">
        <f t="shared" si="58"/>
        <v/>
      </c>
      <c r="W189" s="14" t="str">
        <f>IFERROR(CONCATENATE("PAGO N° ",B189," DEL CONTRATO CPS ",V189," ENTRE ",TEXT(VLOOKUP(A189,matriz,IF(generador!B189=1,16,IF(generador!B189=2,19,IF(generador!B189=3,22,IF(generador!B189=4,25,IF(generador!B189=5,28,IF(generador!B189=6,31,IF(generador!B189=7,34,IF(generador!B189=8,37,IF(generador!B189=9,40,IF(generador!B189=10,43,IF(generador!B189=11,46,IF(generador!B189=12,49,IF(generador!B189=13,52,IF(generador!B189=14,55,IF(generador!B189=15,58))))))))))))))),FALSE),"dd/mm/yyyy")," Y ",TEXT(VLOOKUP(A189,matriz,IF(generador!B189=1,17,IF(generador!B189=2,20,IF(generador!B189=3,23,IF(generador!B189=4,26,IF(generador!B189=5,29,IF(generador!B189=6,32,IF(generador!B189=7,35,IF(generador!B189=8,38,IF(generador!B189=9,41,IF(generador!B189=10,44,IF(generador!B189=11,47,IF(generador!B189=12,50,IF(generador!B189=13,53,IF(generador!B189=14,56,IF(generador!B189=15,59))))))))))))))),FALSE),"dd/mm/yyyy")),"")</f>
        <v/>
      </c>
    </row>
    <row r="190" spans="1:23" x14ac:dyDescent="0.3">
      <c r="A190" s="12"/>
      <c r="B190" s="5"/>
      <c r="C190" s="5"/>
      <c r="D190" s="14" t="str">
        <f t="shared" si="42"/>
        <v/>
      </c>
      <c r="E190" s="15" t="str">
        <f>IFERROR(IF(A190&lt;&gt;"",VLOOKUP(A190,matriz,IF(generador!B190=1,15,IF(generador!B190=2,18,IF(generador!B190=3,21,IF(generador!B190=4,24,IF(generador!B190=5,27,IF(generador!B190=6,30,IF(generador!B190=7,33,IF(generador!B190=8,36,IF(generador!B190=9,39,IF(generador!B190=10,42,IF(generador!B190=11,45,IF(generador!B190=12,48,IF(generador!B190=13,51,IF(generador!B190=14,54,IF(generador!B190=15,57))))))))))))))),FALSE),""),"")</f>
        <v/>
      </c>
      <c r="F190" s="16" t="str">
        <f t="shared" si="43"/>
        <v/>
      </c>
      <c r="G190" s="20" t="str">
        <f t="shared" si="44"/>
        <v/>
      </c>
      <c r="H190" s="13" t="str">
        <f t="shared" ca="1" si="47"/>
        <v/>
      </c>
      <c r="I190" s="14" t="str">
        <f t="shared" si="48"/>
        <v/>
      </c>
      <c r="J190" s="14" t="str">
        <f>""</f>
        <v/>
      </c>
      <c r="K190" s="14" t="str">
        <f t="shared" si="49"/>
        <v/>
      </c>
      <c r="L190" s="14" t="str">
        <f t="shared" si="50"/>
        <v/>
      </c>
      <c r="M190" s="14" t="str">
        <f t="shared" si="51"/>
        <v/>
      </c>
      <c r="N190" s="14" t="str">
        <f t="shared" si="52"/>
        <v/>
      </c>
      <c r="O190" s="14" t="str">
        <f t="shared" si="53"/>
        <v/>
      </c>
      <c r="P190" s="14" t="str">
        <f t="shared" si="54"/>
        <v/>
      </c>
      <c r="Q190" s="14" t="str">
        <f t="shared" si="55"/>
        <v/>
      </c>
      <c r="R190" s="96" t="str">
        <f t="shared" si="45"/>
        <v/>
      </c>
      <c r="S190" s="14" t="str">
        <f t="shared" si="56"/>
        <v/>
      </c>
      <c r="T190" s="14" t="str">
        <f t="shared" si="46"/>
        <v/>
      </c>
      <c r="U190" s="14" t="str">
        <f t="shared" si="57"/>
        <v/>
      </c>
      <c r="V190" s="14" t="str">
        <f t="shared" si="58"/>
        <v/>
      </c>
      <c r="W190" s="14" t="str">
        <f>IFERROR(CONCATENATE("PAGO N° ",B190," DEL CONTRATO CPS ",V190," ENTRE ",TEXT(VLOOKUP(A190,matriz,IF(generador!B190=1,16,IF(generador!B190=2,19,IF(generador!B190=3,22,IF(generador!B190=4,25,IF(generador!B190=5,28,IF(generador!B190=6,31,IF(generador!B190=7,34,IF(generador!B190=8,37,IF(generador!B190=9,40,IF(generador!B190=10,43,IF(generador!B190=11,46,IF(generador!B190=12,49,IF(generador!B190=13,52,IF(generador!B190=14,55,IF(generador!B190=15,58))))))))))))))),FALSE),"dd/mm/yyyy")," Y ",TEXT(VLOOKUP(A190,matriz,IF(generador!B190=1,17,IF(generador!B190=2,20,IF(generador!B190=3,23,IF(generador!B190=4,26,IF(generador!B190=5,29,IF(generador!B190=6,32,IF(generador!B190=7,35,IF(generador!B190=8,38,IF(generador!B190=9,41,IF(generador!B190=10,44,IF(generador!B190=11,47,IF(generador!B190=12,50,IF(generador!B190=13,53,IF(generador!B190=14,56,IF(generador!B190=15,59))))))))))))))),FALSE),"dd/mm/yyyy")),"")</f>
        <v/>
      </c>
    </row>
    <row r="191" spans="1:23" x14ac:dyDescent="0.3">
      <c r="A191" s="12"/>
      <c r="B191" s="5"/>
      <c r="C191" s="5"/>
      <c r="D191" s="14" t="str">
        <f t="shared" si="42"/>
        <v/>
      </c>
      <c r="E191" s="15" t="str">
        <f>IFERROR(IF(A191&lt;&gt;"",VLOOKUP(A191,matriz,IF(generador!B191=1,15,IF(generador!B191=2,18,IF(generador!B191=3,21,IF(generador!B191=4,24,IF(generador!B191=5,27,IF(generador!B191=6,30,IF(generador!B191=7,33,IF(generador!B191=8,36,IF(generador!B191=9,39,IF(generador!B191=10,42,IF(generador!B191=11,45,IF(generador!B191=12,48,IF(generador!B191=13,51,IF(generador!B191=14,54,IF(generador!B191=15,57))))))))))))))),FALSE),""),"")</f>
        <v/>
      </c>
      <c r="F191" s="16" t="str">
        <f t="shared" si="43"/>
        <v/>
      </c>
      <c r="G191" s="20" t="str">
        <f t="shared" si="44"/>
        <v/>
      </c>
      <c r="H191" s="13" t="str">
        <f t="shared" ca="1" si="47"/>
        <v/>
      </c>
      <c r="I191" s="14" t="str">
        <f t="shared" si="48"/>
        <v/>
      </c>
      <c r="J191" s="14" t="str">
        <f>""</f>
        <v/>
      </c>
      <c r="K191" s="14" t="str">
        <f t="shared" si="49"/>
        <v/>
      </c>
      <c r="L191" s="14" t="str">
        <f t="shared" si="50"/>
        <v/>
      </c>
      <c r="M191" s="14" t="str">
        <f t="shared" si="51"/>
        <v/>
      </c>
      <c r="N191" s="14" t="str">
        <f t="shared" si="52"/>
        <v/>
      </c>
      <c r="O191" s="14" t="str">
        <f t="shared" si="53"/>
        <v/>
      </c>
      <c r="P191" s="14" t="str">
        <f t="shared" si="54"/>
        <v/>
      </c>
      <c r="Q191" s="14" t="str">
        <f t="shared" si="55"/>
        <v/>
      </c>
      <c r="R191" s="96" t="str">
        <f t="shared" si="45"/>
        <v/>
      </c>
      <c r="S191" s="14" t="str">
        <f t="shared" si="56"/>
        <v/>
      </c>
      <c r="T191" s="14" t="str">
        <f t="shared" si="46"/>
        <v/>
      </c>
      <c r="U191" s="14" t="str">
        <f t="shared" si="57"/>
        <v/>
      </c>
      <c r="V191" s="14" t="str">
        <f t="shared" si="58"/>
        <v/>
      </c>
      <c r="W191" s="14" t="str">
        <f>IFERROR(CONCATENATE("PAGO N° ",B191," DEL CONTRATO CPS ",V191," ENTRE ",TEXT(VLOOKUP(A191,matriz,IF(generador!B191=1,16,IF(generador!B191=2,19,IF(generador!B191=3,22,IF(generador!B191=4,25,IF(generador!B191=5,28,IF(generador!B191=6,31,IF(generador!B191=7,34,IF(generador!B191=8,37,IF(generador!B191=9,40,IF(generador!B191=10,43,IF(generador!B191=11,46,IF(generador!B191=12,49,IF(generador!B191=13,52,IF(generador!B191=14,55,IF(generador!B191=15,58))))))))))))))),FALSE),"dd/mm/yyyy")," Y ",TEXT(VLOOKUP(A191,matriz,IF(generador!B191=1,17,IF(generador!B191=2,20,IF(generador!B191=3,23,IF(generador!B191=4,26,IF(generador!B191=5,29,IF(generador!B191=6,32,IF(generador!B191=7,35,IF(generador!B191=8,38,IF(generador!B191=9,41,IF(generador!B191=10,44,IF(generador!B191=11,47,IF(generador!B191=12,50,IF(generador!B191=13,53,IF(generador!B191=14,56,IF(generador!B191=15,59))))))))))))))),FALSE),"dd/mm/yyyy")),"")</f>
        <v/>
      </c>
    </row>
    <row r="192" spans="1:23" x14ac:dyDescent="0.3">
      <c r="A192" s="12"/>
      <c r="B192" s="5"/>
      <c r="C192" s="5"/>
      <c r="D192" s="14" t="str">
        <f t="shared" si="42"/>
        <v/>
      </c>
      <c r="E192" s="15" t="str">
        <f>IFERROR(IF(A192&lt;&gt;"",VLOOKUP(A192,matriz,IF(generador!B192=1,15,IF(generador!B192=2,18,IF(generador!B192=3,21,IF(generador!B192=4,24,IF(generador!B192=5,27,IF(generador!B192=6,30,IF(generador!B192=7,33,IF(generador!B192=8,36,IF(generador!B192=9,39,IF(generador!B192=10,42,IF(generador!B192=11,45,IF(generador!B192=12,48,IF(generador!B192=13,51,IF(generador!B192=14,54,IF(generador!B192=15,57))))))))))))))),FALSE),""),"")</f>
        <v/>
      </c>
      <c r="F192" s="16" t="str">
        <f t="shared" si="43"/>
        <v/>
      </c>
      <c r="G192" s="20" t="str">
        <f t="shared" si="44"/>
        <v/>
      </c>
      <c r="H192" s="13" t="str">
        <f t="shared" ca="1" si="47"/>
        <v/>
      </c>
      <c r="I192" s="14" t="str">
        <f t="shared" si="48"/>
        <v/>
      </c>
      <c r="J192" s="14" t="str">
        <f>""</f>
        <v/>
      </c>
      <c r="K192" s="14" t="str">
        <f t="shared" si="49"/>
        <v/>
      </c>
      <c r="L192" s="14" t="str">
        <f t="shared" si="50"/>
        <v/>
      </c>
      <c r="M192" s="14" t="str">
        <f t="shared" si="51"/>
        <v/>
      </c>
      <c r="N192" s="14" t="str">
        <f t="shared" si="52"/>
        <v/>
      </c>
      <c r="O192" s="14" t="str">
        <f t="shared" si="53"/>
        <v/>
      </c>
      <c r="P192" s="14" t="str">
        <f t="shared" si="54"/>
        <v/>
      </c>
      <c r="Q192" s="14" t="str">
        <f t="shared" si="55"/>
        <v/>
      </c>
      <c r="R192" s="96" t="str">
        <f t="shared" si="45"/>
        <v/>
      </c>
      <c r="S192" s="14" t="str">
        <f t="shared" si="56"/>
        <v/>
      </c>
      <c r="T192" s="14" t="str">
        <f t="shared" si="46"/>
        <v/>
      </c>
      <c r="U192" s="14" t="str">
        <f t="shared" si="57"/>
        <v/>
      </c>
      <c r="V192" s="14" t="str">
        <f t="shared" si="58"/>
        <v/>
      </c>
      <c r="W192" s="14" t="str">
        <f>IFERROR(CONCATENATE("PAGO N° ",B192," DEL CONTRATO CPS ",V192," ENTRE ",TEXT(VLOOKUP(A192,matriz,IF(generador!B192=1,16,IF(generador!B192=2,19,IF(generador!B192=3,22,IF(generador!B192=4,25,IF(generador!B192=5,28,IF(generador!B192=6,31,IF(generador!B192=7,34,IF(generador!B192=8,37,IF(generador!B192=9,40,IF(generador!B192=10,43,IF(generador!B192=11,46,IF(generador!B192=12,49,IF(generador!B192=13,52,IF(generador!B192=14,55,IF(generador!B192=15,58))))))))))))))),FALSE),"dd/mm/yyyy")," Y ",TEXT(VLOOKUP(A192,matriz,IF(generador!B192=1,17,IF(generador!B192=2,20,IF(generador!B192=3,23,IF(generador!B192=4,26,IF(generador!B192=5,29,IF(generador!B192=6,32,IF(generador!B192=7,35,IF(generador!B192=8,38,IF(generador!B192=9,41,IF(generador!B192=10,44,IF(generador!B192=11,47,IF(generador!B192=12,50,IF(generador!B192=13,53,IF(generador!B192=14,56,IF(generador!B192=15,59))))))))))))))),FALSE),"dd/mm/yyyy")),"")</f>
        <v/>
      </c>
    </row>
    <row r="193" spans="1:23" x14ac:dyDescent="0.3">
      <c r="A193" s="12"/>
      <c r="B193" s="5"/>
      <c r="C193" s="5"/>
      <c r="D193" s="14" t="str">
        <f t="shared" si="42"/>
        <v/>
      </c>
      <c r="E193" s="15" t="str">
        <f>IFERROR(IF(A193&lt;&gt;"",VLOOKUP(A193,matriz,IF(generador!B193=1,15,IF(generador!B193=2,18,IF(generador!B193=3,21,IF(generador!B193=4,24,IF(generador!B193=5,27,IF(generador!B193=6,30,IF(generador!B193=7,33,IF(generador!B193=8,36,IF(generador!B193=9,39,IF(generador!B193=10,42,IF(generador!B193=11,45,IF(generador!B193=12,48,IF(generador!B193=13,51,IF(generador!B193=14,54,IF(generador!B193=15,57))))))))))))))),FALSE),""),"")</f>
        <v/>
      </c>
      <c r="F193" s="16" t="str">
        <f t="shared" si="43"/>
        <v/>
      </c>
      <c r="G193" s="20" t="str">
        <f t="shared" si="44"/>
        <v/>
      </c>
      <c r="H193" s="13" t="str">
        <f t="shared" ca="1" si="47"/>
        <v/>
      </c>
      <c r="I193" s="14" t="str">
        <f t="shared" si="48"/>
        <v/>
      </c>
      <c r="J193" s="14" t="str">
        <f>""</f>
        <v/>
      </c>
      <c r="K193" s="14" t="str">
        <f t="shared" si="49"/>
        <v/>
      </c>
      <c r="L193" s="14" t="str">
        <f t="shared" si="50"/>
        <v/>
      </c>
      <c r="M193" s="14" t="str">
        <f t="shared" si="51"/>
        <v/>
      </c>
      <c r="N193" s="14" t="str">
        <f t="shared" si="52"/>
        <v/>
      </c>
      <c r="O193" s="14" t="str">
        <f t="shared" si="53"/>
        <v/>
      </c>
      <c r="P193" s="14" t="str">
        <f t="shared" si="54"/>
        <v/>
      </c>
      <c r="Q193" s="14" t="str">
        <f t="shared" si="55"/>
        <v/>
      </c>
      <c r="R193" s="96" t="str">
        <f t="shared" si="45"/>
        <v/>
      </c>
      <c r="S193" s="14" t="str">
        <f t="shared" si="56"/>
        <v/>
      </c>
      <c r="T193" s="14" t="str">
        <f t="shared" si="46"/>
        <v/>
      </c>
      <c r="U193" s="14" t="str">
        <f t="shared" si="57"/>
        <v/>
      </c>
      <c r="V193" s="14" t="str">
        <f t="shared" si="58"/>
        <v/>
      </c>
      <c r="W193" s="14" t="str">
        <f>IFERROR(CONCATENATE("PAGO N° ",B193," DEL CONTRATO CPS ",V193," ENTRE ",TEXT(VLOOKUP(A193,matriz,IF(generador!B193=1,16,IF(generador!B193=2,19,IF(generador!B193=3,22,IF(generador!B193=4,25,IF(generador!B193=5,28,IF(generador!B193=6,31,IF(generador!B193=7,34,IF(generador!B193=8,37,IF(generador!B193=9,40,IF(generador!B193=10,43,IF(generador!B193=11,46,IF(generador!B193=12,49,IF(generador!B193=13,52,IF(generador!B193=14,55,IF(generador!B193=15,58))))))))))))))),FALSE),"dd/mm/yyyy")," Y ",TEXT(VLOOKUP(A193,matriz,IF(generador!B193=1,17,IF(generador!B193=2,20,IF(generador!B193=3,23,IF(generador!B193=4,26,IF(generador!B193=5,29,IF(generador!B193=6,32,IF(generador!B193=7,35,IF(generador!B193=8,38,IF(generador!B193=9,41,IF(generador!B193=10,44,IF(generador!B193=11,47,IF(generador!B193=12,50,IF(generador!B193=13,53,IF(generador!B193=14,56,IF(generador!B193=15,59))))))))))))))),FALSE),"dd/mm/yyyy")),"")</f>
        <v/>
      </c>
    </row>
    <row r="194" spans="1:23" x14ac:dyDescent="0.3">
      <c r="A194" s="12"/>
      <c r="B194" s="5"/>
      <c r="C194" s="5"/>
      <c r="D194" s="14" t="str">
        <f t="shared" si="42"/>
        <v/>
      </c>
      <c r="E194" s="15" t="str">
        <f>IFERROR(IF(A194&lt;&gt;"",VLOOKUP(A194,matriz,IF(generador!B194=1,15,IF(generador!B194=2,18,IF(generador!B194=3,21,IF(generador!B194=4,24,IF(generador!B194=5,27,IF(generador!B194=6,30,IF(generador!B194=7,33,IF(generador!B194=8,36,IF(generador!B194=9,39,IF(generador!B194=10,42,IF(generador!B194=11,45,IF(generador!B194=12,48,IF(generador!B194=13,51,IF(generador!B194=14,54,IF(generador!B194=15,57))))))))))))))),FALSE),""),"")</f>
        <v/>
      </c>
      <c r="F194" s="16" t="str">
        <f t="shared" si="43"/>
        <v/>
      </c>
      <c r="G194" s="20" t="str">
        <f t="shared" si="44"/>
        <v/>
      </c>
      <c r="H194" s="13" t="str">
        <f t="shared" ca="1" si="47"/>
        <v/>
      </c>
      <c r="I194" s="14" t="str">
        <f t="shared" si="48"/>
        <v/>
      </c>
      <c r="J194" s="14" t="str">
        <f>""</f>
        <v/>
      </c>
      <c r="K194" s="14" t="str">
        <f t="shared" si="49"/>
        <v/>
      </c>
      <c r="L194" s="14" t="str">
        <f t="shared" si="50"/>
        <v/>
      </c>
      <c r="M194" s="14" t="str">
        <f t="shared" si="51"/>
        <v/>
      </c>
      <c r="N194" s="14" t="str">
        <f t="shared" si="52"/>
        <v/>
      </c>
      <c r="O194" s="14" t="str">
        <f t="shared" si="53"/>
        <v/>
      </c>
      <c r="P194" s="14" t="str">
        <f t="shared" si="54"/>
        <v/>
      </c>
      <c r="Q194" s="14" t="str">
        <f t="shared" si="55"/>
        <v/>
      </c>
      <c r="R194" s="96" t="str">
        <f t="shared" si="45"/>
        <v/>
      </c>
      <c r="S194" s="14" t="str">
        <f t="shared" si="56"/>
        <v/>
      </c>
      <c r="T194" s="14" t="str">
        <f t="shared" si="46"/>
        <v/>
      </c>
      <c r="U194" s="14" t="str">
        <f t="shared" si="57"/>
        <v/>
      </c>
      <c r="V194" s="14" t="str">
        <f t="shared" si="58"/>
        <v/>
      </c>
      <c r="W194" s="14" t="str">
        <f>IFERROR(CONCATENATE("PAGO N° ",B194," DEL CONTRATO CPS ",V194," ENTRE ",TEXT(VLOOKUP(A194,matriz,IF(generador!B194=1,16,IF(generador!B194=2,19,IF(generador!B194=3,22,IF(generador!B194=4,25,IF(generador!B194=5,28,IF(generador!B194=6,31,IF(generador!B194=7,34,IF(generador!B194=8,37,IF(generador!B194=9,40,IF(generador!B194=10,43,IF(generador!B194=11,46,IF(generador!B194=12,49,IF(generador!B194=13,52,IF(generador!B194=14,55,IF(generador!B194=15,58))))))))))))))),FALSE),"dd/mm/yyyy")," Y ",TEXT(VLOOKUP(A194,matriz,IF(generador!B194=1,17,IF(generador!B194=2,20,IF(generador!B194=3,23,IF(generador!B194=4,26,IF(generador!B194=5,29,IF(generador!B194=6,32,IF(generador!B194=7,35,IF(generador!B194=8,38,IF(generador!B194=9,41,IF(generador!B194=10,44,IF(generador!B194=11,47,IF(generador!B194=12,50,IF(generador!B194=13,53,IF(generador!B194=14,56,IF(generador!B194=15,59))))))))))))))),FALSE),"dd/mm/yyyy")),"")</f>
        <v/>
      </c>
    </row>
    <row r="195" spans="1:23" x14ac:dyDescent="0.3">
      <c r="A195" s="12"/>
      <c r="B195" s="5"/>
      <c r="C195" s="5"/>
      <c r="D195" s="14" t="str">
        <f t="shared" ref="D195:D258" si="59">IFERROR(IF(C195&lt;&gt;"",CONCATENATE(VLOOKUP(A195,matriz,IF(C195="NO",98,100),FALSE),VLOOKUP(A195,matriz,103,FALSE)),""),"")</f>
        <v/>
      </c>
      <c r="E195" s="15" t="str">
        <f>IFERROR(IF(A195&lt;&gt;"",VLOOKUP(A195,matriz,IF(generador!B195=1,15,IF(generador!B195=2,18,IF(generador!B195=3,21,IF(generador!B195=4,24,IF(generador!B195=5,27,IF(generador!B195=6,30,IF(generador!B195=7,33,IF(generador!B195=8,36,IF(generador!B195=9,39,IF(generador!B195=10,42,IF(generador!B195=11,45,IF(generador!B195=12,48,IF(generador!B195=13,51,IF(generador!B195=14,54,IF(generador!B195=15,57))))))))))))))),FALSE),""),"")</f>
        <v/>
      </c>
      <c r="F195" s="16" t="str">
        <f t="shared" ref="F195:F258" si="60">IFERROR(IF(E195,VLOOKUP(A195,matriz,97,FALSE),""),"")</f>
        <v/>
      </c>
      <c r="G195" s="20" t="str">
        <f t="shared" ref="G195:G258" si="61">IFERROR(IF(E195,VLOOKUP(A195,matriz,IF(C195="NO",99,101),FALSE),""),"")</f>
        <v/>
      </c>
      <c r="H195" s="13" t="str">
        <f t="shared" ca="1" si="47"/>
        <v/>
      </c>
      <c r="I195" s="14" t="str">
        <f t="shared" si="48"/>
        <v/>
      </c>
      <c r="J195" s="14" t="str">
        <f>""</f>
        <v/>
      </c>
      <c r="K195" s="14" t="str">
        <f t="shared" si="49"/>
        <v/>
      </c>
      <c r="L195" s="14" t="str">
        <f t="shared" si="50"/>
        <v/>
      </c>
      <c r="M195" s="14" t="str">
        <f t="shared" si="51"/>
        <v/>
      </c>
      <c r="N195" s="14" t="str">
        <f t="shared" si="52"/>
        <v/>
      </c>
      <c r="O195" s="14" t="str">
        <f t="shared" si="53"/>
        <v/>
      </c>
      <c r="P195" s="14" t="str">
        <f t="shared" si="54"/>
        <v/>
      </c>
      <c r="Q195" s="14" t="str">
        <f t="shared" si="55"/>
        <v/>
      </c>
      <c r="R195" s="96" t="str">
        <f t="shared" ref="R195:R258" si="62">IFERROR(IF(E195,CONCATENATE(TEXT(VLOOKUP(A195,matriz,IF(C195="NO",67,82),FALSE),"YYYY"),VLOOKUP(A195,matriz,IF(C195="NO",66,81),FALSE)),""),"")</f>
        <v/>
      </c>
      <c r="S195" s="14" t="str">
        <f t="shared" si="56"/>
        <v/>
      </c>
      <c r="T195" s="14" t="str">
        <f t="shared" ref="T195:T258" si="63">IFERROR(IF(E195,CONCATENATE(TEXT(VLOOKUP(A195,matriz,IF(C195="NO",64,79),FALSE),"YYYY"),VLOOKUP(A195,matriz,IF(C195="NO",63,78),FALSE)),""),"")</f>
        <v/>
      </c>
      <c r="U195" s="14" t="str">
        <f t="shared" si="57"/>
        <v/>
      </c>
      <c r="V195" s="14" t="str">
        <f t="shared" si="58"/>
        <v/>
      </c>
      <c r="W195" s="14" t="str">
        <f>IFERROR(CONCATENATE("PAGO N° ",B195," DEL CONTRATO CPS ",V195," ENTRE ",TEXT(VLOOKUP(A195,matriz,IF(generador!B195=1,16,IF(generador!B195=2,19,IF(generador!B195=3,22,IF(generador!B195=4,25,IF(generador!B195=5,28,IF(generador!B195=6,31,IF(generador!B195=7,34,IF(generador!B195=8,37,IF(generador!B195=9,40,IF(generador!B195=10,43,IF(generador!B195=11,46,IF(generador!B195=12,49,IF(generador!B195=13,52,IF(generador!B195=14,55,IF(generador!B195=15,58))))))))))))))),FALSE),"dd/mm/yyyy")," Y ",TEXT(VLOOKUP(A195,matriz,IF(generador!B195=1,17,IF(generador!B195=2,20,IF(generador!B195=3,23,IF(generador!B195=4,26,IF(generador!B195=5,29,IF(generador!B195=6,32,IF(generador!B195=7,35,IF(generador!B195=8,38,IF(generador!B195=9,41,IF(generador!B195=10,44,IF(generador!B195=11,47,IF(generador!B195=12,50,IF(generador!B195=13,53,IF(generador!B195=14,56,IF(generador!B195=15,59))))))))))))))),FALSE),"dd/mm/yyyy")),"")</f>
        <v/>
      </c>
    </row>
    <row r="196" spans="1:23" x14ac:dyDescent="0.3">
      <c r="A196" s="12"/>
      <c r="B196" s="5"/>
      <c r="C196" s="5"/>
      <c r="D196" s="14" t="str">
        <f t="shared" si="59"/>
        <v/>
      </c>
      <c r="E196" s="15" t="str">
        <f>IFERROR(IF(A196&lt;&gt;"",VLOOKUP(A196,matriz,IF(generador!B196=1,15,IF(generador!B196=2,18,IF(generador!B196=3,21,IF(generador!B196=4,24,IF(generador!B196=5,27,IF(generador!B196=6,30,IF(generador!B196=7,33,IF(generador!B196=8,36,IF(generador!B196=9,39,IF(generador!B196=10,42,IF(generador!B196=11,45,IF(generador!B196=12,48,IF(generador!B196=13,51,IF(generador!B196=14,54,IF(generador!B196=15,57))))))))))))))),FALSE),""),"")</f>
        <v/>
      </c>
      <c r="F196" s="16" t="str">
        <f t="shared" si="60"/>
        <v/>
      </c>
      <c r="G196" s="20" t="str">
        <f t="shared" si="61"/>
        <v/>
      </c>
      <c r="H196" s="13" t="str">
        <f t="shared" ref="H196:H259" ca="1" si="64">IFERROR(IF(C196&lt;&gt;"",TODAY(),""),"")</f>
        <v/>
      </c>
      <c r="I196" s="14" t="str">
        <f t="shared" ref="I196:I259" si="65">IFERROR(IF(D196&lt;&gt;"",I195+1,""),1)</f>
        <v/>
      </c>
      <c r="J196" s="14" t="str">
        <f>""</f>
        <v/>
      </c>
      <c r="K196" s="14" t="str">
        <f t="shared" ref="K196:K259" si="66">IFERROR(IF(E196,0,""),"")</f>
        <v/>
      </c>
      <c r="L196" s="14" t="str">
        <f t="shared" ref="L196:L259" si="67">IFERROR(IF(E196,0,""),"")</f>
        <v/>
      </c>
      <c r="M196" s="14" t="str">
        <f t="shared" ref="M196:M259" si="68">IFERROR(IF(E196,0,""),"")</f>
        <v/>
      </c>
      <c r="N196" s="14" t="str">
        <f t="shared" ref="N196:N259" si="69">IFERROR(IF(E196,0,""),"")</f>
        <v/>
      </c>
      <c r="O196" s="14" t="str">
        <f t="shared" ref="O196:O259" si="70">IFERROR(IF(E196,"01",""),"")</f>
        <v/>
      </c>
      <c r="P196" s="14" t="str">
        <f t="shared" ref="P196:P259" si="71">IFERROR(IF(K196&lt;&gt;"",P195+1,""),1)</f>
        <v/>
      </c>
      <c r="Q196" s="14" t="str">
        <f t="shared" ref="Q196:Q259" si="72">IFERROR(IF(E196,0,""),"")</f>
        <v/>
      </c>
      <c r="R196" s="96" t="str">
        <f t="shared" si="62"/>
        <v/>
      </c>
      <c r="S196" s="14" t="str">
        <f t="shared" ref="S196:S259" si="73">IFERROR(IF(D196&lt;&gt;"",S195+1,""),1)</f>
        <v/>
      </c>
      <c r="T196" s="14" t="str">
        <f t="shared" si="63"/>
        <v/>
      </c>
      <c r="U196" s="14" t="str">
        <f t="shared" ref="U196:U259" si="74">IFERROR(IF(E196,0,""),"")</f>
        <v/>
      </c>
      <c r="V196" s="14" t="str">
        <f t="shared" ref="V196:V259" si="75">IFERROR(IF(E196,A196,""),"")</f>
        <v/>
      </c>
      <c r="W196" s="14" t="str">
        <f>IFERROR(CONCATENATE("PAGO N° ",B196," DEL CONTRATO CPS ",V196," ENTRE ",TEXT(VLOOKUP(A196,matriz,IF(generador!B196=1,16,IF(generador!B196=2,19,IF(generador!B196=3,22,IF(generador!B196=4,25,IF(generador!B196=5,28,IF(generador!B196=6,31,IF(generador!B196=7,34,IF(generador!B196=8,37,IF(generador!B196=9,40,IF(generador!B196=10,43,IF(generador!B196=11,46,IF(generador!B196=12,49,IF(generador!B196=13,52,IF(generador!B196=14,55,IF(generador!B196=15,58))))))))))))))),FALSE),"dd/mm/yyyy")," Y ",TEXT(VLOOKUP(A196,matriz,IF(generador!B196=1,17,IF(generador!B196=2,20,IF(generador!B196=3,23,IF(generador!B196=4,26,IF(generador!B196=5,29,IF(generador!B196=6,32,IF(generador!B196=7,35,IF(generador!B196=8,38,IF(generador!B196=9,41,IF(generador!B196=10,44,IF(generador!B196=11,47,IF(generador!B196=12,50,IF(generador!B196=13,53,IF(generador!B196=14,56,IF(generador!B196=15,59))))))))))))))),FALSE),"dd/mm/yyyy")),"")</f>
        <v/>
      </c>
    </row>
    <row r="197" spans="1:23" x14ac:dyDescent="0.3">
      <c r="A197" s="12"/>
      <c r="B197" s="5"/>
      <c r="C197" s="5"/>
      <c r="D197" s="14" t="str">
        <f t="shared" si="59"/>
        <v/>
      </c>
      <c r="E197" s="15" t="str">
        <f>IFERROR(IF(A197&lt;&gt;"",VLOOKUP(A197,matriz,IF(generador!B197=1,15,IF(generador!B197=2,18,IF(generador!B197=3,21,IF(generador!B197=4,24,IF(generador!B197=5,27,IF(generador!B197=6,30,IF(generador!B197=7,33,IF(generador!B197=8,36,IF(generador!B197=9,39,IF(generador!B197=10,42,IF(generador!B197=11,45,IF(generador!B197=12,48,IF(generador!B197=13,51,IF(generador!B197=14,54,IF(generador!B197=15,57))))))))))))))),FALSE),""),"")</f>
        <v/>
      </c>
      <c r="F197" s="16" t="str">
        <f t="shared" si="60"/>
        <v/>
      </c>
      <c r="G197" s="20" t="str">
        <f t="shared" si="61"/>
        <v/>
      </c>
      <c r="H197" s="13" t="str">
        <f t="shared" ca="1" si="64"/>
        <v/>
      </c>
      <c r="I197" s="14" t="str">
        <f t="shared" si="65"/>
        <v/>
      </c>
      <c r="J197" s="14" t="str">
        <f>""</f>
        <v/>
      </c>
      <c r="K197" s="14" t="str">
        <f t="shared" si="66"/>
        <v/>
      </c>
      <c r="L197" s="14" t="str">
        <f t="shared" si="67"/>
        <v/>
      </c>
      <c r="M197" s="14" t="str">
        <f t="shared" si="68"/>
        <v/>
      </c>
      <c r="N197" s="14" t="str">
        <f t="shared" si="69"/>
        <v/>
      </c>
      <c r="O197" s="14" t="str">
        <f t="shared" si="70"/>
        <v/>
      </c>
      <c r="P197" s="14" t="str">
        <f t="shared" si="71"/>
        <v/>
      </c>
      <c r="Q197" s="14" t="str">
        <f t="shared" si="72"/>
        <v/>
      </c>
      <c r="R197" s="96" t="str">
        <f t="shared" si="62"/>
        <v/>
      </c>
      <c r="S197" s="14" t="str">
        <f t="shared" si="73"/>
        <v/>
      </c>
      <c r="T197" s="14" t="str">
        <f t="shared" si="63"/>
        <v/>
      </c>
      <c r="U197" s="14" t="str">
        <f t="shared" si="74"/>
        <v/>
      </c>
      <c r="V197" s="14" t="str">
        <f t="shared" si="75"/>
        <v/>
      </c>
      <c r="W197" s="14" t="str">
        <f>IFERROR(CONCATENATE("PAGO N° ",B197," DEL CONTRATO CPS ",V197," ENTRE ",TEXT(VLOOKUP(A197,matriz,IF(generador!B197=1,16,IF(generador!B197=2,19,IF(generador!B197=3,22,IF(generador!B197=4,25,IF(generador!B197=5,28,IF(generador!B197=6,31,IF(generador!B197=7,34,IF(generador!B197=8,37,IF(generador!B197=9,40,IF(generador!B197=10,43,IF(generador!B197=11,46,IF(generador!B197=12,49,IF(generador!B197=13,52,IF(generador!B197=14,55,IF(generador!B197=15,58))))))))))))))),FALSE),"dd/mm/yyyy")," Y ",TEXT(VLOOKUP(A197,matriz,IF(generador!B197=1,17,IF(generador!B197=2,20,IF(generador!B197=3,23,IF(generador!B197=4,26,IF(generador!B197=5,29,IF(generador!B197=6,32,IF(generador!B197=7,35,IF(generador!B197=8,38,IF(generador!B197=9,41,IF(generador!B197=10,44,IF(generador!B197=11,47,IF(generador!B197=12,50,IF(generador!B197=13,53,IF(generador!B197=14,56,IF(generador!B197=15,59))))))))))))))),FALSE),"dd/mm/yyyy")),"")</f>
        <v/>
      </c>
    </row>
    <row r="198" spans="1:23" x14ac:dyDescent="0.3">
      <c r="A198" s="12"/>
      <c r="B198" s="5"/>
      <c r="C198" s="5"/>
      <c r="D198" s="14" t="str">
        <f t="shared" si="59"/>
        <v/>
      </c>
      <c r="E198" s="15" t="str">
        <f>IFERROR(IF(A198&lt;&gt;"",VLOOKUP(A198,matriz,IF(generador!B198=1,15,IF(generador!B198=2,18,IF(generador!B198=3,21,IF(generador!B198=4,24,IF(generador!B198=5,27,IF(generador!B198=6,30,IF(generador!B198=7,33,IF(generador!B198=8,36,IF(generador!B198=9,39,IF(generador!B198=10,42,IF(generador!B198=11,45,IF(generador!B198=12,48,IF(generador!B198=13,51,IF(generador!B198=14,54,IF(generador!B198=15,57))))))))))))))),FALSE),""),"")</f>
        <v/>
      </c>
      <c r="F198" s="16" t="str">
        <f t="shared" si="60"/>
        <v/>
      </c>
      <c r="G198" s="20" t="str">
        <f t="shared" si="61"/>
        <v/>
      </c>
      <c r="H198" s="13" t="str">
        <f t="shared" ca="1" si="64"/>
        <v/>
      </c>
      <c r="I198" s="14" t="str">
        <f t="shared" si="65"/>
        <v/>
      </c>
      <c r="J198" s="14" t="str">
        <f>""</f>
        <v/>
      </c>
      <c r="K198" s="14" t="str">
        <f t="shared" si="66"/>
        <v/>
      </c>
      <c r="L198" s="14" t="str">
        <f t="shared" si="67"/>
        <v/>
      </c>
      <c r="M198" s="14" t="str">
        <f t="shared" si="68"/>
        <v/>
      </c>
      <c r="N198" s="14" t="str">
        <f t="shared" si="69"/>
        <v/>
      </c>
      <c r="O198" s="14" t="str">
        <f t="shared" si="70"/>
        <v/>
      </c>
      <c r="P198" s="14" t="str">
        <f t="shared" si="71"/>
        <v/>
      </c>
      <c r="Q198" s="14" t="str">
        <f t="shared" si="72"/>
        <v/>
      </c>
      <c r="R198" s="96" t="str">
        <f t="shared" si="62"/>
        <v/>
      </c>
      <c r="S198" s="14" t="str">
        <f t="shared" si="73"/>
        <v/>
      </c>
      <c r="T198" s="14" t="str">
        <f t="shared" si="63"/>
        <v/>
      </c>
      <c r="U198" s="14" t="str">
        <f t="shared" si="74"/>
        <v/>
      </c>
      <c r="V198" s="14" t="str">
        <f t="shared" si="75"/>
        <v/>
      </c>
      <c r="W198" s="14" t="str">
        <f>IFERROR(CONCATENATE("PAGO N° ",B198," DEL CONTRATO CPS ",V198," ENTRE ",TEXT(VLOOKUP(A198,matriz,IF(generador!B198=1,16,IF(generador!B198=2,19,IF(generador!B198=3,22,IF(generador!B198=4,25,IF(generador!B198=5,28,IF(generador!B198=6,31,IF(generador!B198=7,34,IF(generador!B198=8,37,IF(generador!B198=9,40,IF(generador!B198=10,43,IF(generador!B198=11,46,IF(generador!B198=12,49,IF(generador!B198=13,52,IF(generador!B198=14,55,IF(generador!B198=15,58))))))))))))))),FALSE),"dd/mm/yyyy")," Y ",TEXT(VLOOKUP(A198,matriz,IF(generador!B198=1,17,IF(generador!B198=2,20,IF(generador!B198=3,23,IF(generador!B198=4,26,IF(generador!B198=5,29,IF(generador!B198=6,32,IF(generador!B198=7,35,IF(generador!B198=8,38,IF(generador!B198=9,41,IF(generador!B198=10,44,IF(generador!B198=11,47,IF(generador!B198=12,50,IF(generador!B198=13,53,IF(generador!B198=14,56,IF(generador!B198=15,59))))))))))))))),FALSE),"dd/mm/yyyy")),"")</f>
        <v/>
      </c>
    </row>
    <row r="199" spans="1:23" x14ac:dyDescent="0.3">
      <c r="A199" s="12"/>
      <c r="B199" s="5"/>
      <c r="C199" s="5"/>
      <c r="D199" s="14" t="str">
        <f t="shared" si="59"/>
        <v/>
      </c>
      <c r="E199" s="15" t="str">
        <f>IFERROR(IF(A199&lt;&gt;"",VLOOKUP(A199,matriz,IF(generador!B199=1,15,IF(generador!B199=2,18,IF(generador!B199=3,21,IF(generador!B199=4,24,IF(generador!B199=5,27,IF(generador!B199=6,30,IF(generador!B199=7,33,IF(generador!B199=8,36,IF(generador!B199=9,39,IF(generador!B199=10,42,IF(generador!B199=11,45,IF(generador!B199=12,48,IF(generador!B199=13,51,IF(generador!B199=14,54,IF(generador!B199=15,57))))))))))))))),FALSE),""),"")</f>
        <v/>
      </c>
      <c r="F199" s="16" t="str">
        <f t="shared" si="60"/>
        <v/>
      </c>
      <c r="G199" s="20" t="str">
        <f t="shared" si="61"/>
        <v/>
      </c>
      <c r="H199" s="13" t="str">
        <f t="shared" ca="1" si="64"/>
        <v/>
      </c>
      <c r="I199" s="14" t="str">
        <f t="shared" si="65"/>
        <v/>
      </c>
      <c r="J199" s="14" t="str">
        <f>""</f>
        <v/>
      </c>
      <c r="K199" s="14" t="str">
        <f t="shared" si="66"/>
        <v/>
      </c>
      <c r="L199" s="14" t="str">
        <f t="shared" si="67"/>
        <v/>
      </c>
      <c r="M199" s="14" t="str">
        <f t="shared" si="68"/>
        <v/>
      </c>
      <c r="N199" s="14" t="str">
        <f t="shared" si="69"/>
        <v/>
      </c>
      <c r="O199" s="14" t="str">
        <f t="shared" si="70"/>
        <v/>
      </c>
      <c r="P199" s="14" t="str">
        <f t="shared" si="71"/>
        <v/>
      </c>
      <c r="Q199" s="14" t="str">
        <f t="shared" si="72"/>
        <v/>
      </c>
      <c r="R199" s="96" t="str">
        <f t="shared" si="62"/>
        <v/>
      </c>
      <c r="S199" s="14" t="str">
        <f t="shared" si="73"/>
        <v/>
      </c>
      <c r="T199" s="14" t="str">
        <f t="shared" si="63"/>
        <v/>
      </c>
      <c r="U199" s="14" t="str">
        <f t="shared" si="74"/>
        <v/>
      </c>
      <c r="V199" s="14" t="str">
        <f t="shared" si="75"/>
        <v/>
      </c>
      <c r="W199" s="14" t="str">
        <f>IFERROR(CONCATENATE("PAGO N° ",B199," DEL CONTRATO CPS ",V199," ENTRE ",TEXT(VLOOKUP(A199,matriz,IF(generador!B199=1,16,IF(generador!B199=2,19,IF(generador!B199=3,22,IF(generador!B199=4,25,IF(generador!B199=5,28,IF(generador!B199=6,31,IF(generador!B199=7,34,IF(generador!B199=8,37,IF(generador!B199=9,40,IF(generador!B199=10,43,IF(generador!B199=11,46,IF(generador!B199=12,49,IF(generador!B199=13,52,IF(generador!B199=14,55,IF(generador!B199=15,58))))))))))))))),FALSE),"dd/mm/yyyy")," Y ",TEXT(VLOOKUP(A199,matriz,IF(generador!B199=1,17,IF(generador!B199=2,20,IF(generador!B199=3,23,IF(generador!B199=4,26,IF(generador!B199=5,29,IF(generador!B199=6,32,IF(generador!B199=7,35,IF(generador!B199=8,38,IF(generador!B199=9,41,IF(generador!B199=10,44,IF(generador!B199=11,47,IF(generador!B199=12,50,IF(generador!B199=13,53,IF(generador!B199=14,56,IF(generador!B199=15,59))))))))))))))),FALSE),"dd/mm/yyyy")),"")</f>
        <v/>
      </c>
    </row>
    <row r="200" spans="1:23" x14ac:dyDescent="0.3">
      <c r="A200" s="12"/>
      <c r="B200" s="5"/>
      <c r="C200" s="5"/>
      <c r="D200" s="14" t="str">
        <f t="shared" si="59"/>
        <v/>
      </c>
      <c r="E200" s="15" t="str">
        <f>IFERROR(IF(A200&lt;&gt;"",VLOOKUP(A200,matriz,IF(generador!B200=1,15,IF(generador!B200=2,18,IF(generador!B200=3,21,IF(generador!B200=4,24,IF(generador!B200=5,27,IF(generador!B200=6,30,IF(generador!B200=7,33,IF(generador!B200=8,36,IF(generador!B200=9,39,IF(generador!B200=10,42,IF(generador!B200=11,45,IF(generador!B200=12,48,IF(generador!B200=13,51,IF(generador!B200=14,54,IF(generador!B200=15,57))))))))))))))),FALSE),""),"")</f>
        <v/>
      </c>
      <c r="F200" s="16" t="str">
        <f t="shared" si="60"/>
        <v/>
      </c>
      <c r="G200" s="20" t="str">
        <f t="shared" si="61"/>
        <v/>
      </c>
      <c r="H200" s="13" t="str">
        <f t="shared" ca="1" si="64"/>
        <v/>
      </c>
      <c r="I200" s="14" t="str">
        <f t="shared" si="65"/>
        <v/>
      </c>
      <c r="J200" s="14" t="str">
        <f>""</f>
        <v/>
      </c>
      <c r="K200" s="14" t="str">
        <f t="shared" si="66"/>
        <v/>
      </c>
      <c r="L200" s="14" t="str">
        <f t="shared" si="67"/>
        <v/>
      </c>
      <c r="M200" s="14" t="str">
        <f t="shared" si="68"/>
        <v/>
      </c>
      <c r="N200" s="14" t="str">
        <f t="shared" si="69"/>
        <v/>
      </c>
      <c r="O200" s="14" t="str">
        <f t="shared" si="70"/>
        <v/>
      </c>
      <c r="P200" s="14" t="str">
        <f t="shared" si="71"/>
        <v/>
      </c>
      <c r="Q200" s="14" t="str">
        <f t="shared" si="72"/>
        <v/>
      </c>
      <c r="R200" s="96" t="str">
        <f t="shared" si="62"/>
        <v/>
      </c>
      <c r="S200" s="14" t="str">
        <f t="shared" si="73"/>
        <v/>
      </c>
      <c r="T200" s="14" t="str">
        <f t="shared" si="63"/>
        <v/>
      </c>
      <c r="U200" s="14" t="str">
        <f t="shared" si="74"/>
        <v/>
      </c>
      <c r="V200" s="14" t="str">
        <f t="shared" si="75"/>
        <v/>
      </c>
      <c r="W200" s="14" t="str">
        <f>IFERROR(CONCATENATE("PAGO N° ",B200," DEL CONTRATO CPS ",V200," ENTRE ",TEXT(VLOOKUP(A200,matriz,IF(generador!B200=1,16,IF(generador!B200=2,19,IF(generador!B200=3,22,IF(generador!B200=4,25,IF(generador!B200=5,28,IF(generador!B200=6,31,IF(generador!B200=7,34,IF(generador!B200=8,37,IF(generador!B200=9,40,IF(generador!B200=10,43,IF(generador!B200=11,46,IF(generador!B200=12,49,IF(generador!B200=13,52,IF(generador!B200=14,55,IF(generador!B200=15,58))))))))))))))),FALSE),"dd/mm/yyyy")," Y ",TEXT(VLOOKUP(A200,matriz,IF(generador!B200=1,17,IF(generador!B200=2,20,IF(generador!B200=3,23,IF(generador!B200=4,26,IF(generador!B200=5,29,IF(generador!B200=6,32,IF(generador!B200=7,35,IF(generador!B200=8,38,IF(generador!B200=9,41,IF(generador!B200=10,44,IF(generador!B200=11,47,IF(generador!B200=12,50,IF(generador!B200=13,53,IF(generador!B200=14,56,IF(generador!B200=15,59))))))))))))))),FALSE),"dd/mm/yyyy")),"")</f>
        <v/>
      </c>
    </row>
    <row r="201" spans="1:23" x14ac:dyDescent="0.3">
      <c r="A201" s="12"/>
      <c r="B201" s="5"/>
      <c r="C201" s="5"/>
      <c r="D201" s="14" t="str">
        <f t="shared" si="59"/>
        <v/>
      </c>
      <c r="E201" s="15" t="str">
        <f>IFERROR(IF(A201&lt;&gt;"",VLOOKUP(A201,matriz,IF(generador!B201=1,15,IF(generador!B201=2,18,IF(generador!B201=3,21,IF(generador!B201=4,24,IF(generador!B201=5,27,IF(generador!B201=6,30,IF(generador!B201=7,33,IF(generador!B201=8,36,IF(generador!B201=9,39,IF(generador!B201=10,42,IF(generador!B201=11,45,IF(generador!B201=12,48,IF(generador!B201=13,51,IF(generador!B201=14,54,IF(generador!B201=15,57))))))))))))))),FALSE),""),"")</f>
        <v/>
      </c>
      <c r="F201" s="16" t="str">
        <f t="shared" si="60"/>
        <v/>
      </c>
      <c r="G201" s="20" t="str">
        <f t="shared" si="61"/>
        <v/>
      </c>
      <c r="H201" s="13" t="str">
        <f t="shared" ca="1" si="64"/>
        <v/>
      </c>
      <c r="I201" s="14" t="str">
        <f t="shared" si="65"/>
        <v/>
      </c>
      <c r="J201" s="14" t="str">
        <f>""</f>
        <v/>
      </c>
      <c r="K201" s="14" t="str">
        <f t="shared" si="66"/>
        <v/>
      </c>
      <c r="L201" s="14" t="str">
        <f t="shared" si="67"/>
        <v/>
      </c>
      <c r="M201" s="14" t="str">
        <f t="shared" si="68"/>
        <v/>
      </c>
      <c r="N201" s="14" t="str">
        <f t="shared" si="69"/>
        <v/>
      </c>
      <c r="O201" s="14" t="str">
        <f t="shared" si="70"/>
        <v/>
      </c>
      <c r="P201" s="14" t="str">
        <f t="shared" si="71"/>
        <v/>
      </c>
      <c r="Q201" s="14" t="str">
        <f t="shared" si="72"/>
        <v/>
      </c>
      <c r="R201" s="96" t="str">
        <f t="shared" si="62"/>
        <v/>
      </c>
      <c r="S201" s="14" t="str">
        <f t="shared" si="73"/>
        <v/>
      </c>
      <c r="T201" s="14" t="str">
        <f t="shared" si="63"/>
        <v/>
      </c>
      <c r="U201" s="14" t="str">
        <f t="shared" si="74"/>
        <v/>
      </c>
      <c r="V201" s="14" t="str">
        <f t="shared" si="75"/>
        <v/>
      </c>
      <c r="W201" s="14" t="str">
        <f>IFERROR(CONCATENATE("PAGO N° ",B201," DEL CONTRATO CPS ",V201," ENTRE ",TEXT(VLOOKUP(A201,matriz,IF(generador!B201=1,16,IF(generador!B201=2,19,IF(generador!B201=3,22,IF(generador!B201=4,25,IF(generador!B201=5,28,IF(generador!B201=6,31,IF(generador!B201=7,34,IF(generador!B201=8,37,IF(generador!B201=9,40,IF(generador!B201=10,43,IF(generador!B201=11,46,IF(generador!B201=12,49,IF(generador!B201=13,52,IF(generador!B201=14,55,IF(generador!B201=15,58))))))))))))))),FALSE),"dd/mm/yyyy")," Y ",TEXT(VLOOKUP(A201,matriz,IF(generador!B201=1,17,IF(generador!B201=2,20,IF(generador!B201=3,23,IF(generador!B201=4,26,IF(generador!B201=5,29,IF(generador!B201=6,32,IF(generador!B201=7,35,IF(generador!B201=8,38,IF(generador!B201=9,41,IF(generador!B201=10,44,IF(generador!B201=11,47,IF(generador!B201=12,50,IF(generador!B201=13,53,IF(generador!B201=14,56,IF(generador!B201=15,59))))))))))))))),FALSE),"dd/mm/yyyy")),"")</f>
        <v/>
      </c>
    </row>
    <row r="202" spans="1:23" x14ac:dyDescent="0.3">
      <c r="A202" s="12"/>
      <c r="B202" s="5"/>
      <c r="C202" s="5"/>
      <c r="D202" s="14" t="str">
        <f t="shared" si="59"/>
        <v/>
      </c>
      <c r="E202" s="15" t="str">
        <f>IFERROR(IF(A202&lt;&gt;"",VLOOKUP(A202,matriz,IF(generador!B202=1,15,IF(generador!B202=2,18,IF(generador!B202=3,21,IF(generador!B202=4,24,IF(generador!B202=5,27,IF(generador!B202=6,30,IF(generador!B202=7,33,IF(generador!B202=8,36,IF(generador!B202=9,39,IF(generador!B202=10,42,IF(generador!B202=11,45,IF(generador!B202=12,48,IF(generador!B202=13,51,IF(generador!B202=14,54,IF(generador!B202=15,57))))))))))))))),FALSE),""),"")</f>
        <v/>
      </c>
      <c r="F202" s="16" t="str">
        <f t="shared" si="60"/>
        <v/>
      </c>
      <c r="G202" s="20" t="str">
        <f t="shared" si="61"/>
        <v/>
      </c>
      <c r="H202" s="13" t="str">
        <f t="shared" ca="1" si="64"/>
        <v/>
      </c>
      <c r="I202" s="14" t="str">
        <f t="shared" si="65"/>
        <v/>
      </c>
      <c r="J202" s="14" t="str">
        <f>""</f>
        <v/>
      </c>
      <c r="K202" s="14" t="str">
        <f t="shared" si="66"/>
        <v/>
      </c>
      <c r="L202" s="14" t="str">
        <f t="shared" si="67"/>
        <v/>
      </c>
      <c r="M202" s="14" t="str">
        <f t="shared" si="68"/>
        <v/>
      </c>
      <c r="N202" s="14" t="str">
        <f t="shared" si="69"/>
        <v/>
      </c>
      <c r="O202" s="14" t="str">
        <f t="shared" si="70"/>
        <v/>
      </c>
      <c r="P202" s="14" t="str">
        <f t="shared" si="71"/>
        <v/>
      </c>
      <c r="Q202" s="14" t="str">
        <f t="shared" si="72"/>
        <v/>
      </c>
      <c r="R202" s="96" t="str">
        <f t="shared" si="62"/>
        <v/>
      </c>
      <c r="S202" s="14" t="str">
        <f t="shared" si="73"/>
        <v/>
      </c>
      <c r="T202" s="14" t="str">
        <f t="shared" si="63"/>
        <v/>
      </c>
      <c r="U202" s="14" t="str">
        <f t="shared" si="74"/>
        <v/>
      </c>
      <c r="V202" s="14" t="str">
        <f t="shared" si="75"/>
        <v/>
      </c>
      <c r="W202" s="14" t="str">
        <f>IFERROR(CONCATENATE("PAGO N° ",B202," DEL CONTRATO CPS ",V202," ENTRE ",TEXT(VLOOKUP(A202,matriz,IF(generador!B202=1,16,IF(generador!B202=2,19,IF(generador!B202=3,22,IF(generador!B202=4,25,IF(generador!B202=5,28,IF(generador!B202=6,31,IF(generador!B202=7,34,IF(generador!B202=8,37,IF(generador!B202=9,40,IF(generador!B202=10,43,IF(generador!B202=11,46,IF(generador!B202=12,49,IF(generador!B202=13,52,IF(generador!B202=14,55,IF(generador!B202=15,58))))))))))))))),FALSE),"dd/mm/yyyy")," Y ",TEXT(VLOOKUP(A202,matriz,IF(generador!B202=1,17,IF(generador!B202=2,20,IF(generador!B202=3,23,IF(generador!B202=4,26,IF(generador!B202=5,29,IF(generador!B202=6,32,IF(generador!B202=7,35,IF(generador!B202=8,38,IF(generador!B202=9,41,IF(generador!B202=10,44,IF(generador!B202=11,47,IF(generador!B202=12,50,IF(generador!B202=13,53,IF(generador!B202=14,56,IF(generador!B202=15,59))))))))))))))),FALSE),"dd/mm/yyyy")),"")</f>
        <v/>
      </c>
    </row>
    <row r="203" spans="1:23" x14ac:dyDescent="0.3">
      <c r="A203" s="12"/>
      <c r="B203" s="5"/>
      <c r="C203" s="5"/>
      <c r="D203" s="14" t="str">
        <f t="shared" si="59"/>
        <v/>
      </c>
      <c r="E203" s="15" t="str">
        <f>IFERROR(IF(A203&lt;&gt;"",VLOOKUP(A203,matriz,IF(generador!B203=1,15,IF(generador!B203=2,18,IF(generador!B203=3,21,IF(generador!B203=4,24,IF(generador!B203=5,27,IF(generador!B203=6,30,IF(generador!B203=7,33,IF(generador!B203=8,36,IF(generador!B203=9,39,IF(generador!B203=10,42,IF(generador!B203=11,45,IF(generador!B203=12,48,IF(generador!B203=13,51,IF(generador!B203=14,54,IF(generador!B203=15,57))))))))))))))),FALSE),""),"")</f>
        <v/>
      </c>
      <c r="F203" s="16" t="str">
        <f t="shared" si="60"/>
        <v/>
      </c>
      <c r="G203" s="20" t="str">
        <f t="shared" si="61"/>
        <v/>
      </c>
      <c r="H203" s="13" t="str">
        <f t="shared" ca="1" si="64"/>
        <v/>
      </c>
      <c r="I203" s="14" t="str">
        <f t="shared" si="65"/>
        <v/>
      </c>
      <c r="J203" s="14" t="str">
        <f>""</f>
        <v/>
      </c>
      <c r="K203" s="14" t="str">
        <f t="shared" si="66"/>
        <v/>
      </c>
      <c r="L203" s="14" t="str">
        <f t="shared" si="67"/>
        <v/>
      </c>
      <c r="M203" s="14" t="str">
        <f t="shared" si="68"/>
        <v/>
      </c>
      <c r="N203" s="14" t="str">
        <f t="shared" si="69"/>
        <v/>
      </c>
      <c r="O203" s="14" t="str">
        <f t="shared" si="70"/>
        <v/>
      </c>
      <c r="P203" s="14" t="str">
        <f t="shared" si="71"/>
        <v/>
      </c>
      <c r="Q203" s="14" t="str">
        <f t="shared" si="72"/>
        <v/>
      </c>
      <c r="R203" s="96" t="str">
        <f t="shared" si="62"/>
        <v/>
      </c>
      <c r="S203" s="14" t="str">
        <f t="shared" si="73"/>
        <v/>
      </c>
      <c r="T203" s="14" t="str">
        <f t="shared" si="63"/>
        <v/>
      </c>
      <c r="U203" s="14" t="str">
        <f t="shared" si="74"/>
        <v/>
      </c>
      <c r="V203" s="14" t="str">
        <f t="shared" si="75"/>
        <v/>
      </c>
      <c r="W203" s="14" t="str">
        <f>IFERROR(CONCATENATE("PAGO N° ",B203," DEL CONTRATO CPS ",V203," ENTRE ",TEXT(VLOOKUP(A203,matriz,IF(generador!B203=1,16,IF(generador!B203=2,19,IF(generador!B203=3,22,IF(generador!B203=4,25,IF(generador!B203=5,28,IF(generador!B203=6,31,IF(generador!B203=7,34,IF(generador!B203=8,37,IF(generador!B203=9,40,IF(generador!B203=10,43,IF(generador!B203=11,46,IF(generador!B203=12,49,IF(generador!B203=13,52,IF(generador!B203=14,55,IF(generador!B203=15,58))))))))))))))),FALSE),"dd/mm/yyyy")," Y ",TEXT(VLOOKUP(A203,matriz,IF(generador!B203=1,17,IF(generador!B203=2,20,IF(generador!B203=3,23,IF(generador!B203=4,26,IF(generador!B203=5,29,IF(generador!B203=6,32,IF(generador!B203=7,35,IF(generador!B203=8,38,IF(generador!B203=9,41,IF(generador!B203=10,44,IF(generador!B203=11,47,IF(generador!B203=12,50,IF(generador!B203=13,53,IF(generador!B203=14,56,IF(generador!B203=15,59))))))))))))))),FALSE),"dd/mm/yyyy")),"")</f>
        <v/>
      </c>
    </row>
    <row r="204" spans="1:23" x14ac:dyDescent="0.3">
      <c r="A204" s="12"/>
      <c r="B204" s="5"/>
      <c r="C204" s="5"/>
      <c r="D204" s="14" t="str">
        <f t="shared" si="59"/>
        <v/>
      </c>
      <c r="E204" s="15" t="str">
        <f>IFERROR(IF(A204&lt;&gt;"",VLOOKUP(A204,matriz,IF(generador!B204=1,15,IF(generador!B204=2,18,IF(generador!B204=3,21,IF(generador!B204=4,24,IF(generador!B204=5,27,IF(generador!B204=6,30,IF(generador!B204=7,33,IF(generador!B204=8,36,IF(generador!B204=9,39,IF(generador!B204=10,42,IF(generador!B204=11,45,IF(generador!B204=12,48,IF(generador!B204=13,51,IF(generador!B204=14,54,IF(generador!B204=15,57))))))))))))))),FALSE),""),"")</f>
        <v/>
      </c>
      <c r="F204" s="16" t="str">
        <f t="shared" si="60"/>
        <v/>
      </c>
      <c r="G204" s="20" t="str">
        <f t="shared" si="61"/>
        <v/>
      </c>
      <c r="H204" s="13" t="str">
        <f t="shared" ca="1" si="64"/>
        <v/>
      </c>
      <c r="I204" s="14" t="str">
        <f t="shared" si="65"/>
        <v/>
      </c>
      <c r="J204" s="14" t="str">
        <f>""</f>
        <v/>
      </c>
      <c r="K204" s="14" t="str">
        <f t="shared" si="66"/>
        <v/>
      </c>
      <c r="L204" s="14" t="str">
        <f t="shared" si="67"/>
        <v/>
      </c>
      <c r="M204" s="14" t="str">
        <f t="shared" si="68"/>
        <v/>
      </c>
      <c r="N204" s="14" t="str">
        <f t="shared" si="69"/>
        <v/>
      </c>
      <c r="O204" s="14" t="str">
        <f t="shared" si="70"/>
        <v/>
      </c>
      <c r="P204" s="14" t="str">
        <f t="shared" si="71"/>
        <v/>
      </c>
      <c r="Q204" s="14" t="str">
        <f t="shared" si="72"/>
        <v/>
      </c>
      <c r="R204" s="96" t="str">
        <f t="shared" si="62"/>
        <v/>
      </c>
      <c r="S204" s="14" t="str">
        <f t="shared" si="73"/>
        <v/>
      </c>
      <c r="T204" s="14" t="str">
        <f t="shared" si="63"/>
        <v/>
      </c>
      <c r="U204" s="14" t="str">
        <f t="shared" si="74"/>
        <v/>
      </c>
      <c r="V204" s="14" t="str">
        <f t="shared" si="75"/>
        <v/>
      </c>
      <c r="W204" s="14" t="str">
        <f>IFERROR(CONCATENATE("PAGO N° ",B204," DEL CONTRATO CPS ",V204," ENTRE ",TEXT(VLOOKUP(A204,matriz,IF(generador!B204=1,16,IF(generador!B204=2,19,IF(generador!B204=3,22,IF(generador!B204=4,25,IF(generador!B204=5,28,IF(generador!B204=6,31,IF(generador!B204=7,34,IF(generador!B204=8,37,IF(generador!B204=9,40,IF(generador!B204=10,43,IF(generador!B204=11,46,IF(generador!B204=12,49,IF(generador!B204=13,52,IF(generador!B204=14,55,IF(generador!B204=15,58))))))))))))))),FALSE),"dd/mm/yyyy")," Y ",TEXT(VLOOKUP(A204,matriz,IF(generador!B204=1,17,IF(generador!B204=2,20,IF(generador!B204=3,23,IF(generador!B204=4,26,IF(generador!B204=5,29,IF(generador!B204=6,32,IF(generador!B204=7,35,IF(generador!B204=8,38,IF(generador!B204=9,41,IF(generador!B204=10,44,IF(generador!B204=11,47,IF(generador!B204=12,50,IF(generador!B204=13,53,IF(generador!B204=14,56,IF(generador!B204=15,59))))))))))))))),FALSE),"dd/mm/yyyy")),"")</f>
        <v/>
      </c>
    </row>
    <row r="205" spans="1:23" x14ac:dyDescent="0.3">
      <c r="A205" s="12"/>
      <c r="B205" s="5"/>
      <c r="C205" s="5"/>
      <c r="D205" s="14" t="str">
        <f t="shared" si="59"/>
        <v/>
      </c>
      <c r="E205" s="15" t="str">
        <f>IFERROR(IF(A205&lt;&gt;"",VLOOKUP(A205,matriz,IF(generador!B205=1,15,IF(generador!B205=2,18,IF(generador!B205=3,21,IF(generador!B205=4,24,IF(generador!B205=5,27,IF(generador!B205=6,30,IF(generador!B205=7,33,IF(generador!B205=8,36,IF(generador!B205=9,39,IF(generador!B205=10,42,IF(generador!B205=11,45,IF(generador!B205=12,48,IF(generador!B205=13,51,IF(generador!B205=14,54,IF(generador!B205=15,57))))))))))))))),FALSE),""),"")</f>
        <v/>
      </c>
      <c r="F205" s="16" t="str">
        <f t="shared" si="60"/>
        <v/>
      </c>
      <c r="G205" s="20" t="str">
        <f t="shared" si="61"/>
        <v/>
      </c>
      <c r="H205" s="13" t="str">
        <f t="shared" ca="1" si="64"/>
        <v/>
      </c>
      <c r="I205" s="14" t="str">
        <f t="shared" si="65"/>
        <v/>
      </c>
      <c r="J205" s="14" t="str">
        <f>""</f>
        <v/>
      </c>
      <c r="K205" s="14" t="str">
        <f t="shared" si="66"/>
        <v/>
      </c>
      <c r="L205" s="14" t="str">
        <f t="shared" si="67"/>
        <v/>
      </c>
      <c r="M205" s="14" t="str">
        <f t="shared" si="68"/>
        <v/>
      </c>
      <c r="N205" s="14" t="str">
        <f t="shared" si="69"/>
        <v/>
      </c>
      <c r="O205" s="14" t="str">
        <f t="shared" si="70"/>
        <v/>
      </c>
      <c r="P205" s="14" t="str">
        <f t="shared" si="71"/>
        <v/>
      </c>
      <c r="Q205" s="14" t="str">
        <f t="shared" si="72"/>
        <v/>
      </c>
      <c r="R205" s="96" t="str">
        <f t="shared" si="62"/>
        <v/>
      </c>
      <c r="S205" s="14" t="str">
        <f t="shared" si="73"/>
        <v/>
      </c>
      <c r="T205" s="14" t="str">
        <f t="shared" si="63"/>
        <v/>
      </c>
      <c r="U205" s="14" t="str">
        <f t="shared" si="74"/>
        <v/>
      </c>
      <c r="V205" s="14" t="str">
        <f t="shared" si="75"/>
        <v/>
      </c>
      <c r="W205" s="14" t="str">
        <f>IFERROR(CONCATENATE("PAGO N° ",B205," DEL CONTRATO CPS ",V205," ENTRE ",TEXT(VLOOKUP(A205,matriz,IF(generador!B205=1,16,IF(generador!B205=2,19,IF(generador!B205=3,22,IF(generador!B205=4,25,IF(generador!B205=5,28,IF(generador!B205=6,31,IF(generador!B205=7,34,IF(generador!B205=8,37,IF(generador!B205=9,40,IF(generador!B205=10,43,IF(generador!B205=11,46,IF(generador!B205=12,49,IF(generador!B205=13,52,IF(generador!B205=14,55,IF(generador!B205=15,58))))))))))))))),FALSE),"dd/mm/yyyy")," Y ",TEXT(VLOOKUP(A205,matriz,IF(generador!B205=1,17,IF(generador!B205=2,20,IF(generador!B205=3,23,IF(generador!B205=4,26,IF(generador!B205=5,29,IF(generador!B205=6,32,IF(generador!B205=7,35,IF(generador!B205=8,38,IF(generador!B205=9,41,IF(generador!B205=10,44,IF(generador!B205=11,47,IF(generador!B205=12,50,IF(generador!B205=13,53,IF(generador!B205=14,56,IF(generador!B205=15,59))))))))))))))),FALSE),"dd/mm/yyyy")),"")</f>
        <v/>
      </c>
    </row>
    <row r="206" spans="1:23" x14ac:dyDescent="0.3">
      <c r="A206" s="12"/>
      <c r="B206" s="5"/>
      <c r="C206" s="5"/>
      <c r="D206" s="14" t="str">
        <f t="shared" si="59"/>
        <v/>
      </c>
      <c r="E206" s="15" t="str">
        <f>IFERROR(IF(A206&lt;&gt;"",VLOOKUP(A206,matriz,IF(generador!B206=1,15,IF(generador!B206=2,18,IF(generador!B206=3,21,IF(generador!B206=4,24,IF(generador!B206=5,27,IF(generador!B206=6,30,IF(generador!B206=7,33,IF(generador!B206=8,36,IF(generador!B206=9,39,IF(generador!B206=10,42,IF(generador!B206=11,45,IF(generador!B206=12,48,IF(generador!B206=13,51,IF(generador!B206=14,54,IF(generador!B206=15,57))))))))))))))),FALSE),""),"")</f>
        <v/>
      </c>
      <c r="F206" s="16" t="str">
        <f t="shared" si="60"/>
        <v/>
      </c>
      <c r="G206" s="20" t="str">
        <f t="shared" si="61"/>
        <v/>
      </c>
      <c r="H206" s="13" t="str">
        <f t="shared" ca="1" si="64"/>
        <v/>
      </c>
      <c r="I206" s="14" t="str">
        <f t="shared" si="65"/>
        <v/>
      </c>
      <c r="J206" s="14" t="str">
        <f>""</f>
        <v/>
      </c>
      <c r="K206" s="14" t="str">
        <f t="shared" si="66"/>
        <v/>
      </c>
      <c r="L206" s="14" t="str">
        <f t="shared" si="67"/>
        <v/>
      </c>
      <c r="M206" s="14" t="str">
        <f t="shared" si="68"/>
        <v/>
      </c>
      <c r="N206" s="14" t="str">
        <f t="shared" si="69"/>
        <v/>
      </c>
      <c r="O206" s="14" t="str">
        <f t="shared" si="70"/>
        <v/>
      </c>
      <c r="P206" s="14" t="str">
        <f t="shared" si="71"/>
        <v/>
      </c>
      <c r="Q206" s="14" t="str">
        <f t="shared" si="72"/>
        <v/>
      </c>
      <c r="R206" s="96" t="str">
        <f t="shared" si="62"/>
        <v/>
      </c>
      <c r="S206" s="14" t="str">
        <f t="shared" si="73"/>
        <v/>
      </c>
      <c r="T206" s="14" t="str">
        <f t="shared" si="63"/>
        <v/>
      </c>
      <c r="U206" s="14" t="str">
        <f t="shared" si="74"/>
        <v/>
      </c>
      <c r="V206" s="14" t="str">
        <f t="shared" si="75"/>
        <v/>
      </c>
      <c r="W206" s="14" t="str">
        <f>IFERROR(CONCATENATE("PAGO N° ",B206," DEL CONTRATO CPS ",V206," ENTRE ",TEXT(VLOOKUP(A206,matriz,IF(generador!B206=1,16,IF(generador!B206=2,19,IF(generador!B206=3,22,IF(generador!B206=4,25,IF(generador!B206=5,28,IF(generador!B206=6,31,IF(generador!B206=7,34,IF(generador!B206=8,37,IF(generador!B206=9,40,IF(generador!B206=10,43,IF(generador!B206=11,46,IF(generador!B206=12,49,IF(generador!B206=13,52,IF(generador!B206=14,55,IF(generador!B206=15,58))))))))))))))),FALSE),"dd/mm/yyyy")," Y ",TEXT(VLOOKUP(A206,matriz,IF(generador!B206=1,17,IF(generador!B206=2,20,IF(generador!B206=3,23,IF(generador!B206=4,26,IF(generador!B206=5,29,IF(generador!B206=6,32,IF(generador!B206=7,35,IF(generador!B206=8,38,IF(generador!B206=9,41,IF(generador!B206=10,44,IF(generador!B206=11,47,IF(generador!B206=12,50,IF(generador!B206=13,53,IF(generador!B206=14,56,IF(generador!B206=15,59))))))))))))))),FALSE),"dd/mm/yyyy")),"")</f>
        <v/>
      </c>
    </row>
    <row r="207" spans="1:23" x14ac:dyDescent="0.3">
      <c r="A207" s="12"/>
      <c r="B207" s="5"/>
      <c r="C207" s="5"/>
      <c r="D207" s="14" t="str">
        <f t="shared" si="59"/>
        <v/>
      </c>
      <c r="E207" s="15" t="str">
        <f>IFERROR(IF(A207&lt;&gt;"",VLOOKUP(A207,matriz,IF(generador!B207=1,15,IF(generador!B207=2,18,IF(generador!B207=3,21,IF(generador!B207=4,24,IF(generador!B207=5,27,IF(generador!B207=6,30,IF(generador!B207=7,33,IF(generador!B207=8,36,IF(generador!B207=9,39,IF(generador!B207=10,42,IF(generador!B207=11,45,IF(generador!B207=12,48,IF(generador!B207=13,51,IF(generador!B207=14,54,IF(generador!B207=15,57))))))))))))))),FALSE),""),"")</f>
        <v/>
      </c>
      <c r="F207" s="16" t="str">
        <f t="shared" si="60"/>
        <v/>
      </c>
      <c r="G207" s="20" t="str">
        <f t="shared" si="61"/>
        <v/>
      </c>
      <c r="H207" s="13" t="str">
        <f t="shared" ca="1" si="64"/>
        <v/>
      </c>
      <c r="I207" s="14" t="str">
        <f t="shared" si="65"/>
        <v/>
      </c>
      <c r="J207" s="14" t="str">
        <f>""</f>
        <v/>
      </c>
      <c r="K207" s="14" t="str">
        <f t="shared" si="66"/>
        <v/>
      </c>
      <c r="L207" s="14" t="str">
        <f t="shared" si="67"/>
        <v/>
      </c>
      <c r="M207" s="14" t="str">
        <f t="shared" si="68"/>
        <v/>
      </c>
      <c r="N207" s="14" t="str">
        <f t="shared" si="69"/>
        <v/>
      </c>
      <c r="O207" s="14" t="str">
        <f t="shared" si="70"/>
        <v/>
      </c>
      <c r="P207" s="14" t="str">
        <f t="shared" si="71"/>
        <v/>
      </c>
      <c r="Q207" s="14" t="str">
        <f t="shared" si="72"/>
        <v/>
      </c>
      <c r="R207" s="96" t="str">
        <f t="shared" si="62"/>
        <v/>
      </c>
      <c r="S207" s="14" t="str">
        <f t="shared" si="73"/>
        <v/>
      </c>
      <c r="T207" s="14" t="str">
        <f t="shared" si="63"/>
        <v/>
      </c>
      <c r="U207" s="14" t="str">
        <f t="shared" si="74"/>
        <v/>
      </c>
      <c r="V207" s="14" t="str">
        <f t="shared" si="75"/>
        <v/>
      </c>
      <c r="W207" s="14" t="str">
        <f>IFERROR(CONCATENATE("PAGO N° ",B207," DEL CONTRATO CPS ",V207," ENTRE ",TEXT(VLOOKUP(A207,matriz,IF(generador!B207=1,16,IF(generador!B207=2,19,IF(generador!B207=3,22,IF(generador!B207=4,25,IF(generador!B207=5,28,IF(generador!B207=6,31,IF(generador!B207=7,34,IF(generador!B207=8,37,IF(generador!B207=9,40,IF(generador!B207=10,43,IF(generador!B207=11,46,IF(generador!B207=12,49,IF(generador!B207=13,52,IF(generador!B207=14,55,IF(generador!B207=15,58))))))))))))))),FALSE),"dd/mm/yyyy")," Y ",TEXT(VLOOKUP(A207,matriz,IF(generador!B207=1,17,IF(generador!B207=2,20,IF(generador!B207=3,23,IF(generador!B207=4,26,IF(generador!B207=5,29,IF(generador!B207=6,32,IF(generador!B207=7,35,IF(generador!B207=8,38,IF(generador!B207=9,41,IF(generador!B207=10,44,IF(generador!B207=11,47,IF(generador!B207=12,50,IF(generador!B207=13,53,IF(generador!B207=14,56,IF(generador!B207=15,59))))))))))))))),FALSE),"dd/mm/yyyy")),"")</f>
        <v/>
      </c>
    </row>
    <row r="208" spans="1:23" x14ac:dyDescent="0.3">
      <c r="A208" s="12"/>
      <c r="B208" s="5"/>
      <c r="C208" s="5"/>
      <c r="D208" s="14" t="str">
        <f t="shared" si="59"/>
        <v/>
      </c>
      <c r="E208" s="15" t="str">
        <f>IFERROR(IF(A208&lt;&gt;"",VLOOKUP(A208,matriz,IF(generador!B208=1,15,IF(generador!B208=2,18,IF(generador!B208=3,21,IF(generador!B208=4,24,IF(generador!B208=5,27,IF(generador!B208=6,30,IF(generador!B208=7,33,IF(generador!B208=8,36,IF(generador!B208=9,39,IF(generador!B208=10,42,IF(generador!B208=11,45,IF(generador!B208=12,48,IF(generador!B208=13,51,IF(generador!B208=14,54,IF(generador!B208=15,57))))))))))))))),FALSE),""),"")</f>
        <v/>
      </c>
      <c r="F208" s="16" t="str">
        <f t="shared" si="60"/>
        <v/>
      </c>
      <c r="G208" s="20" t="str">
        <f t="shared" si="61"/>
        <v/>
      </c>
      <c r="H208" s="13" t="str">
        <f t="shared" ca="1" si="64"/>
        <v/>
      </c>
      <c r="I208" s="14" t="str">
        <f t="shared" si="65"/>
        <v/>
      </c>
      <c r="J208" s="14" t="str">
        <f>""</f>
        <v/>
      </c>
      <c r="K208" s="14" t="str">
        <f t="shared" si="66"/>
        <v/>
      </c>
      <c r="L208" s="14" t="str">
        <f t="shared" si="67"/>
        <v/>
      </c>
      <c r="M208" s="14" t="str">
        <f t="shared" si="68"/>
        <v/>
      </c>
      <c r="N208" s="14" t="str">
        <f t="shared" si="69"/>
        <v/>
      </c>
      <c r="O208" s="14" t="str">
        <f t="shared" si="70"/>
        <v/>
      </c>
      <c r="P208" s="14" t="str">
        <f t="shared" si="71"/>
        <v/>
      </c>
      <c r="Q208" s="14" t="str">
        <f t="shared" si="72"/>
        <v/>
      </c>
      <c r="R208" s="96" t="str">
        <f t="shared" si="62"/>
        <v/>
      </c>
      <c r="S208" s="14" t="str">
        <f t="shared" si="73"/>
        <v/>
      </c>
      <c r="T208" s="14" t="str">
        <f t="shared" si="63"/>
        <v/>
      </c>
      <c r="U208" s="14" t="str">
        <f t="shared" si="74"/>
        <v/>
      </c>
      <c r="V208" s="14" t="str">
        <f t="shared" si="75"/>
        <v/>
      </c>
      <c r="W208" s="14" t="str">
        <f>IFERROR(CONCATENATE("PAGO N° ",B208," DEL CONTRATO CPS ",V208," ENTRE ",TEXT(VLOOKUP(A208,matriz,IF(generador!B208=1,16,IF(generador!B208=2,19,IF(generador!B208=3,22,IF(generador!B208=4,25,IF(generador!B208=5,28,IF(generador!B208=6,31,IF(generador!B208=7,34,IF(generador!B208=8,37,IF(generador!B208=9,40,IF(generador!B208=10,43,IF(generador!B208=11,46,IF(generador!B208=12,49,IF(generador!B208=13,52,IF(generador!B208=14,55,IF(generador!B208=15,58))))))))))))))),FALSE),"dd/mm/yyyy")," Y ",TEXT(VLOOKUP(A208,matriz,IF(generador!B208=1,17,IF(generador!B208=2,20,IF(generador!B208=3,23,IF(generador!B208=4,26,IF(generador!B208=5,29,IF(generador!B208=6,32,IF(generador!B208=7,35,IF(generador!B208=8,38,IF(generador!B208=9,41,IF(generador!B208=10,44,IF(generador!B208=11,47,IF(generador!B208=12,50,IF(generador!B208=13,53,IF(generador!B208=14,56,IF(generador!B208=15,59))))))))))))))),FALSE),"dd/mm/yyyy")),"")</f>
        <v/>
      </c>
    </row>
    <row r="209" spans="1:23" x14ac:dyDescent="0.3">
      <c r="A209" s="12"/>
      <c r="B209" s="5"/>
      <c r="C209" s="5"/>
      <c r="D209" s="14" t="str">
        <f t="shared" si="59"/>
        <v/>
      </c>
      <c r="E209" s="15" t="str">
        <f>IFERROR(IF(A209&lt;&gt;"",VLOOKUP(A209,matriz,IF(generador!B209=1,15,IF(generador!B209=2,18,IF(generador!B209=3,21,IF(generador!B209=4,24,IF(generador!B209=5,27,IF(generador!B209=6,30,IF(generador!B209=7,33,IF(generador!B209=8,36,IF(generador!B209=9,39,IF(generador!B209=10,42,IF(generador!B209=11,45,IF(generador!B209=12,48,IF(generador!B209=13,51,IF(generador!B209=14,54,IF(generador!B209=15,57))))))))))))))),FALSE),""),"")</f>
        <v/>
      </c>
      <c r="F209" s="16" t="str">
        <f t="shared" si="60"/>
        <v/>
      </c>
      <c r="G209" s="20" t="str">
        <f t="shared" si="61"/>
        <v/>
      </c>
      <c r="H209" s="13" t="str">
        <f t="shared" ca="1" si="64"/>
        <v/>
      </c>
      <c r="I209" s="14" t="str">
        <f t="shared" si="65"/>
        <v/>
      </c>
      <c r="J209" s="14" t="str">
        <f>""</f>
        <v/>
      </c>
      <c r="K209" s="14" t="str">
        <f t="shared" si="66"/>
        <v/>
      </c>
      <c r="L209" s="14" t="str">
        <f t="shared" si="67"/>
        <v/>
      </c>
      <c r="M209" s="14" t="str">
        <f t="shared" si="68"/>
        <v/>
      </c>
      <c r="N209" s="14" t="str">
        <f t="shared" si="69"/>
        <v/>
      </c>
      <c r="O209" s="14" t="str">
        <f t="shared" si="70"/>
        <v/>
      </c>
      <c r="P209" s="14" t="str">
        <f t="shared" si="71"/>
        <v/>
      </c>
      <c r="Q209" s="14" t="str">
        <f t="shared" si="72"/>
        <v/>
      </c>
      <c r="R209" s="96" t="str">
        <f t="shared" si="62"/>
        <v/>
      </c>
      <c r="S209" s="14" t="str">
        <f t="shared" si="73"/>
        <v/>
      </c>
      <c r="T209" s="14" t="str">
        <f t="shared" si="63"/>
        <v/>
      </c>
      <c r="U209" s="14" t="str">
        <f t="shared" si="74"/>
        <v/>
      </c>
      <c r="V209" s="14" t="str">
        <f t="shared" si="75"/>
        <v/>
      </c>
      <c r="W209" s="14" t="str">
        <f>IFERROR(CONCATENATE("PAGO N° ",B209," DEL CONTRATO CPS ",V209," ENTRE ",TEXT(VLOOKUP(A209,matriz,IF(generador!B209=1,16,IF(generador!B209=2,19,IF(generador!B209=3,22,IF(generador!B209=4,25,IF(generador!B209=5,28,IF(generador!B209=6,31,IF(generador!B209=7,34,IF(generador!B209=8,37,IF(generador!B209=9,40,IF(generador!B209=10,43,IF(generador!B209=11,46,IF(generador!B209=12,49,IF(generador!B209=13,52,IF(generador!B209=14,55,IF(generador!B209=15,58))))))))))))))),FALSE),"dd/mm/yyyy")," Y ",TEXT(VLOOKUP(A209,matriz,IF(generador!B209=1,17,IF(generador!B209=2,20,IF(generador!B209=3,23,IF(generador!B209=4,26,IF(generador!B209=5,29,IF(generador!B209=6,32,IF(generador!B209=7,35,IF(generador!B209=8,38,IF(generador!B209=9,41,IF(generador!B209=10,44,IF(generador!B209=11,47,IF(generador!B209=12,50,IF(generador!B209=13,53,IF(generador!B209=14,56,IF(generador!B209=15,59))))))))))))))),FALSE),"dd/mm/yyyy")),"")</f>
        <v/>
      </c>
    </row>
    <row r="210" spans="1:23" x14ac:dyDescent="0.3">
      <c r="A210" s="12"/>
      <c r="B210" s="5"/>
      <c r="C210" s="5"/>
      <c r="D210" s="14" t="str">
        <f t="shared" si="59"/>
        <v/>
      </c>
      <c r="E210" s="15" t="str">
        <f>IFERROR(IF(A210&lt;&gt;"",VLOOKUP(A210,matriz,IF(generador!B210=1,15,IF(generador!B210=2,18,IF(generador!B210=3,21,IF(generador!B210=4,24,IF(generador!B210=5,27,IF(generador!B210=6,30,IF(generador!B210=7,33,IF(generador!B210=8,36,IF(generador!B210=9,39,IF(generador!B210=10,42,IF(generador!B210=11,45,IF(generador!B210=12,48,IF(generador!B210=13,51,IF(generador!B210=14,54,IF(generador!B210=15,57))))))))))))))),FALSE),""),"")</f>
        <v/>
      </c>
      <c r="F210" s="16" t="str">
        <f t="shared" si="60"/>
        <v/>
      </c>
      <c r="G210" s="20" t="str">
        <f t="shared" si="61"/>
        <v/>
      </c>
      <c r="H210" s="13" t="str">
        <f t="shared" ca="1" si="64"/>
        <v/>
      </c>
      <c r="I210" s="14" t="str">
        <f t="shared" si="65"/>
        <v/>
      </c>
      <c r="J210" s="14" t="str">
        <f>""</f>
        <v/>
      </c>
      <c r="K210" s="14" t="str">
        <f t="shared" si="66"/>
        <v/>
      </c>
      <c r="L210" s="14" t="str">
        <f t="shared" si="67"/>
        <v/>
      </c>
      <c r="M210" s="14" t="str">
        <f t="shared" si="68"/>
        <v/>
      </c>
      <c r="N210" s="14" t="str">
        <f t="shared" si="69"/>
        <v/>
      </c>
      <c r="O210" s="14" t="str">
        <f t="shared" si="70"/>
        <v/>
      </c>
      <c r="P210" s="14" t="str">
        <f t="shared" si="71"/>
        <v/>
      </c>
      <c r="Q210" s="14" t="str">
        <f t="shared" si="72"/>
        <v/>
      </c>
      <c r="R210" s="96" t="str">
        <f t="shared" si="62"/>
        <v/>
      </c>
      <c r="S210" s="14" t="str">
        <f t="shared" si="73"/>
        <v/>
      </c>
      <c r="T210" s="14" t="str">
        <f t="shared" si="63"/>
        <v/>
      </c>
      <c r="U210" s="14" t="str">
        <f t="shared" si="74"/>
        <v/>
      </c>
      <c r="V210" s="14" t="str">
        <f t="shared" si="75"/>
        <v/>
      </c>
      <c r="W210" s="14" t="str">
        <f>IFERROR(CONCATENATE("PAGO N° ",B210," DEL CONTRATO CPS ",V210," ENTRE ",TEXT(VLOOKUP(A210,matriz,IF(generador!B210=1,16,IF(generador!B210=2,19,IF(generador!B210=3,22,IF(generador!B210=4,25,IF(generador!B210=5,28,IF(generador!B210=6,31,IF(generador!B210=7,34,IF(generador!B210=8,37,IF(generador!B210=9,40,IF(generador!B210=10,43,IF(generador!B210=11,46,IF(generador!B210=12,49,IF(generador!B210=13,52,IF(generador!B210=14,55,IF(generador!B210=15,58))))))))))))))),FALSE),"dd/mm/yyyy")," Y ",TEXT(VLOOKUP(A210,matriz,IF(generador!B210=1,17,IF(generador!B210=2,20,IF(generador!B210=3,23,IF(generador!B210=4,26,IF(generador!B210=5,29,IF(generador!B210=6,32,IF(generador!B210=7,35,IF(generador!B210=8,38,IF(generador!B210=9,41,IF(generador!B210=10,44,IF(generador!B210=11,47,IF(generador!B210=12,50,IF(generador!B210=13,53,IF(generador!B210=14,56,IF(generador!B210=15,59))))))))))))))),FALSE),"dd/mm/yyyy")),"")</f>
        <v/>
      </c>
    </row>
    <row r="211" spans="1:23" x14ac:dyDescent="0.3">
      <c r="A211" s="12"/>
      <c r="B211" s="5"/>
      <c r="C211" s="5"/>
      <c r="D211" s="14" t="str">
        <f t="shared" si="59"/>
        <v/>
      </c>
      <c r="E211" s="15" t="str">
        <f>IFERROR(IF(A211&lt;&gt;"",VLOOKUP(A211,matriz,IF(generador!B211=1,15,IF(generador!B211=2,18,IF(generador!B211=3,21,IF(generador!B211=4,24,IF(generador!B211=5,27,IF(generador!B211=6,30,IF(generador!B211=7,33,IF(generador!B211=8,36,IF(generador!B211=9,39,IF(generador!B211=10,42,IF(generador!B211=11,45,IF(generador!B211=12,48,IF(generador!B211=13,51,IF(generador!B211=14,54,IF(generador!B211=15,57))))))))))))))),FALSE),""),"")</f>
        <v/>
      </c>
      <c r="F211" s="16" t="str">
        <f t="shared" si="60"/>
        <v/>
      </c>
      <c r="G211" s="20" t="str">
        <f t="shared" si="61"/>
        <v/>
      </c>
      <c r="H211" s="13" t="str">
        <f t="shared" ca="1" si="64"/>
        <v/>
      </c>
      <c r="I211" s="14" t="str">
        <f t="shared" si="65"/>
        <v/>
      </c>
      <c r="J211" s="14" t="str">
        <f>""</f>
        <v/>
      </c>
      <c r="K211" s="14" t="str">
        <f t="shared" si="66"/>
        <v/>
      </c>
      <c r="L211" s="14" t="str">
        <f t="shared" si="67"/>
        <v/>
      </c>
      <c r="M211" s="14" t="str">
        <f t="shared" si="68"/>
        <v/>
      </c>
      <c r="N211" s="14" t="str">
        <f t="shared" si="69"/>
        <v/>
      </c>
      <c r="O211" s="14" t="str">
        <f t="shared" si="70"/>
        <v/>
      </c>
      <c r="P211" s="14" t="str">
        <f t="shared" si="71"/>
        <v/>
      </c>
      <c r="Q211" s="14" t="str">
        <f t="shared" si="72"/>
        <v/>
      </c>
      <c r="R211" s="96" t="str">
        <f t="shared" si="62"/>
        <v/>
      </c>
      <c r="S211" s="14" t="str">
        <f t="shared" si="73"/>
        <v/>
      </c>
      <c r="T211" s="14" t="str">
        <f t="shared" si="63"/>
        <v/>
      </c>
      <c r="U211" s="14" t="str">
        <f t="shared" si="74"/>
        <v/>
      </c>
      <c r="V211" s="14" t="str">
        <f t="shared" si="75"/>
        <v/>
      </c>
      <c r="W211" s="14" t="str">
        <f>IFERROR(CONCATENATE("PAGO N° ",B211," DEL CONTRATO CPS ",V211," ENTRE ",TEXT(VLOOKUP(A211,matriz,IF(generador!B211=1,16,IF(generador!B211=2,19,IF(generador!B211=3,22,IF(generador!B211=4,25,IF(generador!B211=5,28,IF(generador!B211=6,31,IF(generador!B211=7,34,IF(generador!B211=8,37,IF(generador!B211=9,40,IF(generador!B211=10,43,IF(generador!B211=11,46,IF(generador!B211=12,49,IF(generador!B211=13,52,IF(generador!B211=14,55,IF(generador!B211=15,58))))))))))))))),FALSE),"dd/mm/yyyy")," Y ",TEXT(VLOOKUP(A211,matriz,IF(generador!B211=1,17,IF(generador!B211=2,20,IF(generador!B211=3,23,IF(generador!B211=4,26,IF(generador!B211=5,29,IF(generador!B211=6,32,IF(generador!B211=7,35,IF(generador!B211=8,38,IF(generador!B211=9,41,IF(generador!B211=10,44,IF(generador!B211=11,47,IF(generador!B211=12,50,IF(generador!B211=13,53,IF(generador!B211=14,56,IF(generador!B211=15,59))))))))))))))),FALSE),"dd/mm/yyyy")),"")</f>
        <v/>
      </c>
    </row>
    <row r="212" spans="1:23" x14ac:dyDescent="0.3">
      <c r="A212" s="12"/>
      <c r="B212" s="5"/>
      <c r="C212" s="5"/>
      <c r="D212" s="14" t="str">
        <f t="shared" si="59"/>
        <v/>
      </c>
      <c r="E212" s="15" t="str">
        <f>IFERROR(IF(A212&lt;&gt;"",VLOOKUP(A212,matriz,IF(generador!B212=1,15,IF(generador!B212=2,18,IF(generador!B212=3,21,IF(generador!B212=4,24,IF(generador!B212=5,27,IF(generador!B212=6,30,IF(generador!B212=7,33,IF(generador!B212=8,36,IF(generador!B212=9,39,IF(generador!B212=10,42,IF(generador!B212=11,45,IF(generador!B212=12,48,IF(generador!B212=13,51,IF(generador!B212=14,54,IF(generador!B212=15,57))))))))))))))),FALSE),""),"")</f>
        <v/>
      </c>
      <c r="F212" s="16" t="str">
        <f t="shared" si="60"/>
        <v/>
      </c>
      <c r="G212" s="20" t="str">
        <f t="shared" si="61"/>
        <v/>
      </c>
      <c r="H212" s="13" t="str">
        <f t="shared" ca="1" si="64"/>
        <v/>
      </c>
      <c r="I212" s="14" t="str">
        <f t="shared" si="65"/>
        <v/>
      </c>
      <c r="J212" s="14" t="str">
        <f>""</f>
        <v/>
      </c>
      <c r="K212" s="14" t="str">
        <f t="shared" si="66"/>
        <v/>
      </c>
      <c r="L212" s="14" t="str">
        <f t="shared" si="67"/>
        <v/>
      </c>
      <c r="M212" s="14" t="str">
        <f t="shared" si="68"/>
        <v/>
      </c>
      <c r="N212" s="14" t="str">
        <f t="shared" si="69"/>
        <v/>
      </c>
      <c r="O212" s="14" t="str">
        <f t="shared" si="70"/>
        <v/>
      </c>
      <c r="P212" s="14" t="str">
        <f t="shared" si="71"/>
        <v/>
      </c>
      <c r="Q212" s="14" t="str">
        <f t="shared" si="72"/>
        <v/>
      </c>
      <c r="R212" s="96" t="str">
        <f t="shared" si="62"/>
        <v/>
      </c>
      <c r="S212" s="14" t="str">
        <f t="shared" si="73"/>
        <v/>
      </c>
      <c r="T212" s="14" t="str">
        <f t="shared" si="63"/>
        <v/>
      </c>
      <c r="U212" s="14" t="str">
        <f t="shared" si="74"/>
        <v/>
      </c>
      <c r="V212" s="14" t="str">
        <f t="shared" si="75"/>
        <v/>
      </c>
      <c r="W212" s="14" t="str">
        <f>IFERROR(CONCATENATE("PAGO N° ",B212," DEL CONTRATO CPS ",V212," ENTRE ",TEXT(VLOOKUP(A212,matriz,IF(generador!B212=1,16,IF(generador!B212=2,19,IF(generador!B212=3,22,IF(generador!B212=4,25,IF(generador!B212=5,28,IF(generador!B212=6,31,IF(generador!B212=7,34,IF(generador!B212=8,37,IF(generador!B212=9,40,IF(generador!B212=10,43,IF(generador!B212=11,46,IF(generador!B212=12,49,IF(generador!B212=13,52,IF(generador!B212=14,55,IF(generador!B212=15,58))))))))))))))),FALSE),"dd/mm/yyyy")," Y ",TEXT(VLOOKUP(A212,matriz,IF(generador!B212=1,17,IF(generador!B212=2,20,IF(generador!B212=3,23,IF(generador!B212=4,26,IF(generador!B212=5,29,IF(generador!B212=6,32,IF(generador!B212=7,35,IF(generador!B212=8,38,IF(generador!B212=9,41,IF(generador!B212=10,44,IF(generador!B212=11,47,IF(generador!B212=12,50,IF(generador!B212=13,53,IF(generador!B212=14,56,IF(generador!B212=15,59))))))))))))))),FALSE),"dd/mm/yyyy")),"")</f>
        <v/>
      </c>
    </row>
    <row r="213" spans="1:23" x14ac:dyDescent="0.3">
      <c r="A213" s="12"/>
      <c r="B213" s="5"/>
      <c r="C213" s="5"/>
      <c r="D213" s="14" t="str">
        <f t="shared" si="59"/>
        <v/>
      </c>
      <c r="E213" s="15" t="str">
        <f>IFERROR(IF(A213&lt;&gt;"",VLOOKUP(A213,matriz,IF(generador!B213=1,15,IF(generador!B213=2,18,IF(generador!B213=3,21,IF(generador!B213=4,24,IF(generador!B213=5,27,IF(generador!B213=6,30,IF(generador!B213=7,33,IF(generador!B213=8,36,IF(generador!B213=9,39,IF(generador!B213=10,42,IF(generador!B213=11,45,IF(generador!B213=12,48,IF(generador!B213=13,51,IF(generador!B213=14,54,IF(generador!B213=15,57))))))))))))))),FALSE),""),"")</f>
        <v/>
      </c>
      <c r="F213" s="16" t="str">
        <f t="shared" si="60"/>
        <v/>
      </c>
      <c r="G213" s="20" t="str">
        <f t="shared" si="61"/>
        <v/>
      </c>
      <c r="H213" s="13" t="str">
        <f t="shared" ca="1" si="64"/>
        <v/>
      </c>
      <c r="I213" s="14" t="str">
        <f t="shared" si="65"/>
        <v/>
      </c>
      <c r="J213" s="14" t="str">
        <f>""</f>
        <v/>
      </c>
      <c r="K213" s="14" t="str">
        <f t="shared" si="66"/>
        <v/>
      </c>
      <c r="L213" s="14" t="str">
        <f t="shared" si="67"/>
        <v/>
      </c>
      <c r="M213" s="14" t="str">
        <f t="shared" si="68"/>
        <v/>
      </c>
      <c r="N213" s="14" t="str">
        <f t="shared" si="69"/>
        <v/>
      </c>
      <c r="O213" s="14" t="str">
        <f t="shared" si="70"/>
        <v/>
      </c>
      <c r="P213" s="14" t="str">
        <f t="shared" si="71"/>
        <v/>
      </c>
      <c r="Q213" s="14" t="str">
        <f t="shared" si="72"/>
        <v/>
      </c>
      <c r="R213" s="96" t="str">
        <f t="shared" si="62"/>
        <v/>
      </c>
      <c r="S213" s="14" t="str">
        <f t="shared" si="73"/>
        <v/>
      </c>
      <c r="T213" s="14" t="str">
        <f t="shared" si="63"/>
        <v/>
      </c>
      <c r="U213" s="14" t="str">
        <f t="shared" si="74"/>
        <v/>
      </c>
      <c r="V213" s="14" t="str">
        <f t="shared" si="75"/>
        <v/>
      </c>
      <c r="W213" s="14" t="str">
        <f>IFERROR(CONCATENATE("PAGO N° ",B213," DEL CONTRATO CPS ",V213," ENTRE ",TEXT(VLOOKUP(A213,matriz,IF(generador!B213=1,16,IF(generador!B213=2,19,IF(generador!B213=3,22,IF(generador!B213=4,25,IF(generador!B213=5,28,IF(generador!B213=6,31,IF(generador!B213=7,34,IF(generador!B213=8,37,IF(generador!B213=9,40,IF(generador!B213=10,43,IF(generador!B213=11,46,IF(generador!B213=12,49,IF(generador!B213=13,52,IF(generador!B213=14,55,IF(generador!B213=15,58))))))))))))))),FALSE),"dd/mm/yyyy")," Y ",TEXT(VLOOKUP(A213,matriz,IF(generador!B213=1,17,IF(generador!B213=2,20,IF(generador!B213=3,23,IF(generador!B213=4,26,IF(generador!B213=5,29,IF(generador!B213=6,32,IF(generador!B213=7,35,IF(generador!B213=8,38,IF(generador!B213=9,41,IF(generador!B213=10,44,IF(generador!B213=11,47,IF(generador!B213=12,50,IF(generador!B213=13,53,IF(generador!B213=14,56,IF(generador!B213=15,59))))))))))))))),FALSE),"dd/mm/yyyy")),"")</f>
        <v/>
      </c>
    </row>
    <row r="214" spans="1:23" x14ac:dyDescent="0.3">
      <c r="A214" s="12"/>
      <c r="B214" s="5"/>
      <c r="C214" s="5"/>
      <c r="D214" s="14" t="str">
        <f t="shared" si="59"/>
        <v/>
      </c>
      <c r="E214" s="15" t="str">
        <f>IFERROR(IF(A214&lt;&gt;"",VLOOKUP(A214,matriz,IF(generador!B214=1,15,IF(generador!B214=2,18,IF(generador!B214=3,21,IF(generador!B214=4,24,IF(generador!B214=5,27,IF(generador!B214=6,30,IF(generador!B214=7,33,IF(generador!B214=8,36,IF(generador!B214=9,39,IF(generador!B214=10,42,IF(generador!B214=11,45,IF(generador!B214=12,48,IF(generador!B214=13,51,IF(generador!B214=14,54,IF(generador!B214=15,57))))))))))))))),FALSE),""),"")</f>
        <v/>
      </c>
      <c r="F214" s="16" t="str">
        <f t="shared" si="60"/>
        <v/>
      </c>
      <c r="G214" s="20" t="str">
        <f t="shared" si="61"/>
        <v/>
      </c>
      <c r="H214" s="13" t="str">
        <f t="shared" ca="1" si="64"/>
        <v/>
      </c>
      <c r="I214" s="14" t="str">
        <f t="shared" si="65"/>
        <v/>
      </c>
      <c r="J214" s="14" t="str">
        <f>""</f>
        <v/>
      </c>
      <c r="K214" s="14" t="str">
        <f t="shared" si="66"/>
        <v/>
      </c>
      <c r="L214" s="14" t="str">
        <f t="shared" si="67"/>
        <v/>
      </c>
      <c r="M214" s="14" t="str">
        <f t="shared" si="68"/>
        <v/>
      </c>
      <c r="N214" s="14" t="str">
        <f t="shared" si="69"/>
        <v/>
      </c>
      <c r="O214" s="14" t="str">
        <f t="shared" si="70"/>
        <v/>
      </c>
      <c r="P214" s="14" t="str">
        <f t="shared" si="71"/>
        <v/>
      </c>
      <c r="Q214" s="14" t="str">
        <f t="shared" si="72"/>
        <v/>
      </c>
      <c r="R214" s="96" t="str">
        <f t="shared" si="62"/>
        <v/>
      </c>
      <c r="S214" s="14" t="str">
        <f t="shared" si="73"/>
        <v/>
      </c>
      <c r="T214" s="14" t="str">
        <f t="shared" si="63"/>
        <v/>
      </c>
      <c r="U214" s="14" t="str">
        <f t="shared" si="74"/>
        <v/>
      </c>
      <c r="V214" s="14" t="str">
        <f t="shared" si="75"/>
        <v/>
      </c>
      <c r="W214" s="14" t="str">
        <f>IFERROR(CONCATENATE("PAGO N° ",B214," DEL CONTRATO CPS ",V214," ENTRE ",TEXT(VLOOKUP(A214,matriz,IF(generador!B214=1,16,IF(generador!B214=2,19,IF(generador!B214=3,22,IF(generador!B214=4,25,IF(generador!B214=5,28,IF(generador!B214=6,31,IF(generador!B214=7,34,IF(generador!B214=8,37,IF(generador!B214=9,40,IF(generador!B214=10,43,IF(generador!B214=11,46,IF(generador!B214=12,49,IF(generador!B214=13,52,IF(generador!B214=14,55,IF(generador!B214=15,58))))))))))))))),FALSE),"dd/mm/yyyy")," Y ",TEXT(VLOOKUP(A214,matriz,IF(generador!B214=1,17,IF(generador!B214=2,20,IF(generador!B214=3,23,IF(generador!B214=4,26,IF(generador!B214=5,29,IF(generador!B214=6,32,IF(generador!B214=7,35,IF(generador!B214=8,38,IF(generador!B214=9,41,IF(generador!B214=10,44,IF(generador!B214=11,47,IF(generador!B214=12,50,IF(generador!B214=13,53,IF(generador!B214=14,56,IF(generador!B214=15,59))))))))))))))),FALSE),"dd/mm/yyyy")),"")</f>
        <v/>
      </c>
    </row>
    <row r="215" spans="1:23" x14ac:dyDescent="0.3">
      <c r="A215" s="12"/>
      <c r="B215" s="5"/>
      <c r="C215" s="5"/>
      <c r="D215" s="14" t="str">
        <f t="shared" si="59"/>
        <v/>
      </c>
      <c r="E215" s="15" t="str">
        <f>IFERROR(IF(A215&lt;&gt;"",VLOOKUP(A215,matriz,IF(generador!B215=1,15,IF(generador!B215=2,18,IF(generador!B215=3,21,IF(generador!B215=4,24,IF(generador!B215=5,27,IF(generador!B215=6,30,IF(generador!B215=7,33,IF(generador!B215=8,36,IF(generador!B215=9,39,IF(generador!B215=10,42,IF(generador!B215=11,45,IF(generador!B215=12,48,IF(generador!B215=13,51,IF(generador!B215=14,54,IF(generador!B215=15,57))))))))))))))),FALSE),""),"")</f>
        <v/>
      </c>
      <c r="F215" s="16" t="str">
        <f t="shared" si="60"/>
        <v/>
      </c>
      <c r="G215" s="20" t="str">
        <f t="shared" si="61"/>
        <v/>
      </c>
      <c r="H215" s="13" t="str">
        <f t="shared" ca="1" si="64"/>
        <v/>
      </c>
      <c r="I215" s="14" t="str">
        <f t="shared" si="65"/>
        <v/>
      </c>
      <c r="J215" s="14" t="str">
        <f>""</f>
        <v/>
      </c>
      <c r="K215" s="14" t="str">
        <f t="shared" si="66"/>
        <v/>
      </c>
      <c r="L215" s="14" t="str">
        <f t="shared" si="67"/>
        <v/>
      </c>
      <c r="M215" s="14" t="str">
        <f t="shared" si="68"/>
        <v/>
      </c>
      <c r="N215" s="14" t="str">
        <f t="shared" si="69"/>
        <v/>
      </c>
      <c r="O215" s="14" t="str">
        <f t="shared" si="70"/>
        <v/>
      </c>
      <c r="P215" s="14" t="str">
        <f t="shared" si="71"/>
        <v/>
      </c>
      <c r="Q215" s="14" t="str">
        <f t="shared" si="72"/>
        <v/>
      </c>
      <c r="R215" s="96" t="str">
        <f t="shared" si="62"/>
        <v/>
      </c>
      <c r="S215" s="14" t="str">
        <f t="shared" si="73"/>
        <v/>
      </c>
      <c r="T215" s="14" t="str">
        <f t="shared" si="63"/>
        <v/>
      </c>
      <c r="U215" s="14" t="str">
        <f t="shared" si="74"/>
        <v/>
      </c>
      <c r="V215" s="14" t="str">
        <f t="shared" si="75"/>
        <v/>
      </c>
      <c r="W215" s="14" t="str">
        <f>IFERROR(CONCATENATE("PAGO N° ",B215," DEL CONTRATO CPS ",V215," ENTRE ",TEXT(VLOOKUP(A215,matriz,IF(generador!B215=1,16,IF(generador!B215=2,19,IF(generador!B215=3,22,IF(generador!B215=4,25,IF(generador!B215=5,28,IF(generador!B215=6,31,IF(generador!B215=7,34,IF(generador!B215=8,37,IF(generador!B215=9,40,IF(generador!B215=10,43,IF(generador!B215=11,46,IF(generador!B215=12,49,IF(generador!B215=13,52,IF(generador!B215=14,55,IF(generador!B215=15,58))))))))))))))),FALSE),"dd/mm/yyyy")," Y ",TEXT(VLOOKUP(A215,matriz,IF(generador!B215=1,17,IF(generador!B215=2,20,IF(generador!B215=3,23,IF(generador!B215=4,26,IF(generador!B215=5,29,IF(generador!B215=6,32,IF(generador!B215=7,35,IF(generador!B215=8,38,IF(generador!B215=9,41,IF(generador!B215=10,44,IF(generador!B215=11,47,IF(generador!B215=12,50,IF(generador!B215=13,53,IF(generador!B215=14,56,IF(generador!B215=15,59))))))))))))))),FALSE),"dd/mm/yyyy")),"")</f>
        <v/>
      </c>
    </row>
    <row r="216" spans="1:23" x14ac:dyDescent="0.3">
      <c r="A216" s="12"/>
      <c r="B216" s="5"/>
      <c r="C216" s="5"/>
      <c r="D216" s="14" t="str">
        <f t="shared" si="59"/>
        <v/>
      </c>
      <c r="E216" s="15" t="str">
        <f>IFERROR(IF(A216&lt;&gt;"",VLOOKUP(A216,matriz,IF(generador!B216=1,15,IF(generador!B216=2,18,IF(generador!B216=3,21,IF(generador!B216=4,24,IF(generador!B216=5,27,IF(generador!B216=6,30,IF(generador!B216=7,33,IF(generador!B216=8,36,IF(generador!B216=9,39,IF(generador!B216=10,42,IF(generador!B216=11,45,IF(generador!B216=12,48,IF(generador!B216=13,51,IF(generador!B216=14,54,IF(generador!B216=15,57))))))))))))))),FALSE),""),"")</f>
        <v/>
      </c>
      <c r="F216" s="16" t="str">
        <f t="shared" si="60"/>
        <v/>
      </c>
      <c r="G216" s="20" t="str">
        <f t="shared" si="61"/>
        <v/>
      </c>
      <c r="H216" s="13" t="str">
        <f t="shared" ca="1" si="64"/>
        <v/>
      </c>
      <c r="I216" s="14" t="str">
        <f t="shared" si="65"/>
        <v/>
      </c>
      <c r="J216" s="14" t="str">
        <f>""</f>
        <v/>
      </c>
      <c r="K216" s="14" t="str">
        <f t="shared" si="66"/>
        <v/>
      </c>
      <c r="L216" s="14" t="str">
        <f t="shared" si="67"/>
        <v/>
      </c>
      <c r="M216" s="14" t="str">
        <f t="shared" si="68"/>
        <v/>
      </c>
      <c r="N216" s="14" t="str">
        <f t="shared" si="69"/>
        <v/>
      </c>
      <c r="O216" s="14" t="str">
        <f t="shared" si="70"/>
        <v/>
      </c>
      <c r="P216" s="14" t="str">
        <f t="shared" si="71"/>
        <v/>
      </c>
      <c r="Q216" s="14" t="str">
        <f t="shared" si="72"/>
        <v/>
      </c>
      <c r="R216" s="96" t="str">
        <f t="shared" si="62"/>
        <v/>
      </c>
      <c r="S216" s="14" t="str">
        <f t="shared" si="73"/>
        <v/>
      </c>
      <c r="T216" s="14" t="str">
        <f t="shared" si="63"/>
        <v/>
      </c>
      <c r="U216" s="14" t="str">
        <f t="shared" si="74"/>
        <v/>
      </c>
      <c r="V216" s="14" t="str">
        <f t="shared" si="75"/>
        <v/>
      </c>
      <c r="W216" s="14" t="str">
        <f>IFERROR(CONCATENATE("PAGO N° ",B216," DEL CONTRATO CPS ",V216," ENTRE ",TEXT(VLOOKUP(A216,matriz,IF(generador!B216=1,16,IF(generador!B216=2,19,IF(generador!B216=3,22,IF(generador!B216=4,25,IF(generador!B216=5,28,IF(generador!B216=6,31,IF(generador!B216=7,34,IF(generador!B216=8,37,IF(generador!B216=9,40,IF(generador!B216=10,43,IF(generador!B216=11,46,IF(generador!B216=12,49,IF(generador!B216=13,52,IF(generador!B216=14,55,IF(generador!B216=15,58))))))))))))))),FALSE),"dd/mm/yyyy")," Y ",TEXT(VLOOKUP(A216,matriz,IF(generador!B216=1,17,IF(generador!B216=2,20,IF(generador!B216=3,23,IF(generador!B216=4,26,IF(generador!B216=5,29,IF(generador!B216=6,32,IF(generador!B216=7,35,IF(generador!B216=8,38,IF(generador!B216=9,41,IF(generador!B216=10,44,IF(generador!B216=11,47,IF(generador!B216=12,50,IF(generador!B216=13,53,IF(generador!B216=14,56,IF(generador!B216=15,59))))))))))))))),FALSE),"dd/mm/yyyy")),"")</f>
        <v/>
      </c>
    </row>
    <row r="217" spans="1:23" x14ac:dyDescent="0.3">
      <c r="A217" s="12"/>
      <c r="B217" s="5"/>
      <c r="C217" s="5"/>
      <c r="D217" s="14" t="str">
        <f t="shared" si="59"/>
        <v/>
      </c>
      <c r="E217" s="15" t="str">
        <f>IFERROR(IF(A217&lt;&gt;"",VLOOKUP(A217,matriz,IF(generador!B217=1,15,IF(generador!B217=2,18,IF(generador!B217=3,21,IF(generador!B217=4,24,IF(generador!B217=5,27,IF(generador!B217=6,30,IF(generador!B217=7,33,IF(generador!B217=8,36,IF(generador!B217=9,39,IF(generador!B217=10,42,IF(generador!B217=11,45,IF(generador!B217=12,48,IF(generador!B217=13,51,IF(generador!B217=14,54,IF(generador!B217=15,57))))))))))))))),FALSE),""),"")</f>
        <v/>
      </c>
      <c r="F217" s="16" t="str">
        <f t="shared" si="60"/>
        <v/>
      </c>
      <c r="G217" s="20" t="str">
        <f t="shared" si="61"/>
        <v/>
      </c>
      <c r="H217" s="13" t="str">
        <f t="shared" ca="1" si="64"/>
        <v/>
      </c>
      <c r="I217" s="14" t="str">
        <f t="shared" si="65"/>
        <v/>
      </c>
      <c r="J217" s="14" t="str">
        <f>""</f>
        <v/>
      </c>
      <c r="K217" s="14" t="str">
        <f t="shared" si="66"/>
        <v/>
      </c>
      <c r="L217" s="14" t="str">
        <f t="shared" si="67"/>
        <v/>
      </c>
      <c r="M217" s="14" t="str">
        <f t="shared" si="68"/>
        <v/>
      </c>
      <c r="N217" s="14" t="str">
        <f t="shared" si="69"/>
        <v/>
      </c>
      <c r="O217" s="14" t="str">
        <f t="shared" si="70"/>
        <v/>
      </c>
      <c r="P217" s="14" t="str">
        <f t="shared" si="71"/>
        <v/>
      </c>
      <c r="Q217" s="14" t="str">
        <f t="shared" si="72"/>
        <v/>
      </c>
      <c r="R217" s="96" t="str">
        <f t="shared" si="62"/>
        <v/>
      </c>
      <c r="S217" s="14" t="str">
        <f t="shared" si="73"/>
        <v/>
      </c>
      <c r="T217" s="14" t="str">
        <f t="shared" si="63"/>
        <v/>
      </c>
      <c r="U217" s="14" t="str">
        <f t="shared" si="74"/>
        <v/>
      </c>
      <c r="V217" s="14" t="str">
        <f t="shared" si="75"/>
        <v/>
      </c>
      <c r="W217" s="14" t="str">
        <f>IFERROR(CONCATENATE("PAGO N° ",B217," DEL CONTRATO CPS ",V217," ENTRE ",TEXT(VLOOKUP(A217,matriz,IF(generador!B217=1,16,IF(generador!B217=2,19,IF(generador!B217=3,22,IF(generador!B217=4,25,IF(generador!B217=5,28,IF(generador!B217=6,31,IF(generador!B217=7,34,IF(generador!B217=8,37,IF(generador!B217=9,40,IF(generador!B217=10,43,IF(generador!B217=11,46,IF(generador!B217=12,49,IF(generador!B217=13,52,IF(generador!B217=14,55,IF(generador!B217=15,58))))))))))))))),FALSE),"dd/mm/yyyy")," Y ",TEXT(VLOOKUP(A217,matriz,IF(generador!B217=1,17,IF(generador!B217=2,20,IF(generador!B217=3,23,IF(generador!B217=4,26,IF(generador!B217=5,29,IF(generador!B217=6,32,IF(generador!B217=7,35,IF(generador!B217=8,38,IF(generador!B217=9,41,IF(generador!B217=10,44,IF(generador!B217=11,47,IF(generador!B217=12,50,IF(generador!B217=13,53,IF(generador!B217=14,56,IF(generador!B217=15,59))))))))))))))),FALSE),"dd/mm/yyyy")),"")</f>
        <v/>
      </c>
    </row>
    <row r="218" spans="1:23" x14ac:dyDescent="0.3">
      <c r="A218" s="12"/>
      <c r="B218" s="5"/>
      <c r="C218" s="5"/>
      <c r="D218" s="14" t="str">
        <f t="shared" si="59"/>
        <v/>
      </c>
      <c r="E218" s="15" t="str">
        <f>IFERROR(IF(A218&lt;&gt;"",VLOOKUP(A218,matriz,IF(generador!B218=1,15,IF(generador!B218=2,18,IF(generador!B218=3,21,IF(generador!B218=4,24,IF(generador!B218=5,27,IF(generador!B218=6,30,IF(generador!B218=7,33,IF(generador!B218=8,36,IF(generador!B218=9,39,IF(generador!B218=10,42,IF(generador!B218=11,45,IF(generador!B218=12,48,IF(generador!B218=13,51,IF(generador!B218=14,54,IF(generador!B218=15,57))))))))))))))),FALSE),""),"")</f>
        <v/>
      </c>
      <c r="F218" s="16" t="str">
        <f t="shared" si="60"/>
        <v/>
      </c>
      <c r="G218" s="20" t="str">
        <f t="shared" si="61"/>
        <v/>
      </c>
      <c r="H218" s="13" t="str">
        <f t="shared" ca="1" si="64"/>
        <v/>
      </c>
      <c r="I218" s="14" t="str">
        <f t="shared" si="65"/>
        <v/>
      </c>
      <c r="J218" s="14" t="str">
        <f>""</f>
        <v/>
      </c>
      <c r="K218" s="14" t="str">
        <f t="shared" si="66"/>
        <v/>
      </c>
      <c r="L218" s="14" t="str">
        <f t="shared" si="67"/>
        <v/>
      </c>
      <c r="M218" s="14" t="str">
        <f t="shared" si="68"/>
        <v/>
      </c>
      <c r="N218" s="14" t="str">
        <f t="shared" si="69"/>
        <v/>
      </c>
      <c r="O218" s="14" t="str">
        <f t="shared" si="70"/>
        <v/>
      </c>
      <c r="P218" s="14" t="str">
        <f t="shared" si="71"/>
        <v/>
      </c>
      <c r="Q218" s="14" t="str">
        <f t="shared" si="72"/>
        <v/>
      </c>
      <c r="R218" s="96" t="str">
        <f t="shared" si="62"/>
        <v/>
      </c>
      <c r="S218" s="14" t="str">
        <f t="shared" si="73"/>
        <v/>
      </c>
      <c r="T218" s="14" t="str">
        <f t="shared" si="63"/>
        <v/>
      </c>
      <c r="U218" s="14" t="str">
        <f t="shared" si="74"/>
        <v/>
      </c>
      <c r="V218" s="14" t="str">
        <f t="shared" si="75"/>
        <v/>
      </c>
      <c r="W218" s="14" t="str">
        <f>IFERROR(CONCATENATE("PAGO N° ",B218," DEL CONTRATO CPS ",V218," ENTRE ",TEXT(VLOOKUP(A218,matriz,IF(generador!B218=1,16,IF(generador!B218=2,19,IF(generador!B218=3,22,IF(generador!B218=4,25,IF(generador!B218=5,28,IF(generador!B218=6,31,IF(generador!B218=7,34,IF(generador!B218=8,37,IF(generador!B218=9,40,IF(generador!B218=10,43,IF(generador!B218=11,46,IF(generador!B218=12,49,IF(generador!B218=13,52,IF(generador!B218=14,55,IF(generador!B218=15,58))))))))))))))),FALSE),"dd/mm/yyyy")," Y ",TEXT(VLOOKUP(A218,matriz,IF(generador!B218=1,17,IF(generador!B218=2,20,IF(generador!B218=3,23,IF(generador!B218=4,26,IF(generador!B218=5,29,IF(generador!B218=6,32,IF(generador!B218=7,35,IF(generador!B218=8,38,IF(generador!B218=9,41,IF(generador!B218=10,44,IF(generador!B218=11,47,IF(generador!B218=12,50,IF(generador!B218=13,53,IF(generador!B218=14,56,IF(generador!B218=15,59))))))))))))))),FALSE),"dd/mm/yyyy")),"")</f>
        <v/>
      </c>
    </row>
    <row r="219" spans="1:23" x14ac:dyDescent="0.3">
      <c r="A219" s="12"/>
      <c r="B219" s="5"/>
      <c r="C219" s="5"/>
      <c r="D219" s="14" t="str">
        <f t="shared" si="59"/>
        <v/>
      </c>
      <c r="E219" s="15" t="str">
        <f>IFERROR(IF(A219&lt;&gt;"",VLOOKUP(A219,matriz,IF(generador!B219=1,15,IF(generador!B219=2,18,IF(generador!B219=3,21,IF(generador!B219=4,24,IF(generador!B219=5,27,IF(generador!B219=6,30,IF(generador!B219=7,33,IF(generador!B219=8,36,IF(generador!B219=9,39,IF(generador!B219=10,42,IF(generador!B219=11,45,IF(generador!B219=12,48,IF(generador!B219=13,51,IF(generador!B219=14,54,IF(generador!B219=15,57))))))))))))))),FALSE),""),"")</f>
        <v/>
      </c>
      <c r="F219" s="16" t="str">
        <f t="shared" si="60"/>
        <v/>
      </c>
      <c r="G219" s="20" t="str">
        <f t="shared" si="61"/>
        <v/>
      </c>
      <c r="H219" s="13" t="str">
        <f t="shared" ca="1" si="64"/>
        <v/>
      </c>
      <c r="I219" s="14" t="str">
        <f t="shared" si="65"/>
        <v/>
      </c>
      <c r="J219" s="14" t="str">
        <f>""</f>
        <v/>
      </c>
      <c r="K219" s="14" t="str">
        <f t="shared" si="66"/>
        <v/>
      </c>
      <c r="L219" s="14" t="str">
        <f t="shared" si="67"/>
        <v/>
      </c>
      <c r="M219" s="14" t="str">
        <f t="shared" si="68"/>
        <v/>
      </c>
      <c r="N219" s="14" t="str">
        <f t="shared" si="69"/>
        <v/>
      </c>
      <c r="O219" s="14" t="str">
        <f t="shared" si="70"/>
        <v/>
      </c>
      <c r="P219" s="14" t="str">
        <f t="shared" si="71"/>
        <v/>
      </c>
      <c r="Q219" s="14" t="str">
        <f t="shared" si="72"/>
        <v/>
      </c>
      <c r="R219" s="96" t="str">
        <f t="shared" si="62"/>
        <v/>
      </c>
      <c r="S219" s="14" t="str">
        <f t="shared" si="73"/>
        <v/>
      </c>
      <c r="T219" s="14" t="str">
        <f t="shared" si="63"/>
        <v/>
      </c>
      <c r="U219" s="14" t="str">
        <f t="shared" si="74"/>
        <v/>
      </c>
      <c r="V219" s="14" t="str">
        <f t="shared" si="75"/>
        <v/>
      </c>
      <c r="W219" s="14" t="str">
        <f>IFERROR(CONCATENATE("PAGO N° ",B219," DEL CONTRATO CPS ",V219," ENTRE ",TEXT(VLOOKUP(A219,matriz,IF(generador!B219=1,16,IF(generador!B219=2,19,IF(generador!B219=3,22,IF(generador!B219=4,25,IF(generador!B219=5,28,IF(generador!B219=6,31,IF(generador!B219=7,34,IF(generador!B219=8,37,IF(generador!B219=9,40,IF(generador!B219=10,43,IF(generador!B219=11,46,IF(generador!B219=12,49,IF(generador!B219=13,52,IF(generador!B219=14,55,IF(generador!B219=15,58))))))))))))))),FALSE),"dd/mm/yyyy")," Y ",TEXT(VLOOKUP(A219,matriz,IF(generador!B219=1,17,IF(generador!B219=2,20,IF(generador!B219=3,23,IF(generador!B219=4,26,IF(generador!B219=5,29,IF(generador!B219=6,32,IF(generador!B219=7,35,IF(generador!B219=8,38,IF(generador!B219=9,41,IF(generador!B219=10,44,IF(generador!B219=11,47,IF(generador!B219=12,50,IF(generador!B219=13,53,IF(generador!B219=14,56,IF(generador!B219=15,59))))))))))))))),FALSE),"dd/mm/yyyy")),"")</f>
        <v/>
      </c>
    </row>
    <row r="220" spans="1:23" x14ac:dyDescent="0.3">
      <c r="A220" s="12"/>
      <c r="B220" s="5"/>
      <c r="C220" s="5"/>
      <c r="D220" s="14" t="str">
        <f t="shared" si="59"/>
        <v/>
      </c>
      <c r="E220" s="15" t="str">
        <f>IFERROR(IF(A220&lt;&gt;"",VLOOKUP(A220,matriz,IF(generador!B220=1,15,IF(generador!B220=2,18,IF(generador!B220=3,21,IF(generador!B220=4,24,IF(generador!B220=5,27,IF(generador!B220=6,30,IF(generador!B220=7,33,IF(generador!B220=8,36,IF(generador!B220=9,39,IF(generador!B220=10,42,IF(generador!B220=11,45,IF(generador!B220=12,48,IF(generador!B220=13,51,IF(generador!B220=14,54,IF(generador!B220=15,57))))))))))))))),FALSE),""),"")</f>
        <v/>
      </c>
      <c r="F220" s="16" t="str">
        <f t="shared" si="60"/>
        <v/>
      </c>
      <c r="G220" s="20" t="str">
        <f t="shared" si="61"/>
        <v/>
      </c>
      <c r="H220" s="13" t="str">
        <f t="shared" ca="1" si="64"/>
        <v/>
      </c>
      <c r="I220" s="14" t="str">
        <f t="shared" si="65"/>
        <v/>
      </c>
      <c r="J220" s="14" t="str">
        <f>""</f>
        <v/>
      </c>
      <c r="K220" s="14" t="str">
        <f t="shared" si="66"/>
        <v/>
      </c>
      <c r="L220" s="14" t="str">
        <f t="shared" si="67"/>
        <v/>
      </c>
      <c r="M220" s="14" t="str">
        <f t="shared" si="68"/>
        <v/>
      </c>
      <c r="N220" s="14" t="str">
        <f t="shared" si="69"/>
        <v/>
      </c>
      <c r="O220" s="14" t="str">
        <f t="shared" si="70"/>
        <v/>
      </c>
      <c r="P220" s="14" t="str">
        <f t="shared" si="71"/>
        <v/>
      </c>
      <c r="Q220" s="14" t="str">
        <f t="shared" si="72"/>
        <v/>
      </c>
      <c r="R220" s="96" t="str">
        <f t="shared" si="62"/>
        <v/>
      </c>
      <c r="S220" s="14" t="str">
        <f t="shared" si="73"/>
        <v/>
      </c>
      <c r="T220" s="14" t="str">
        <f t="shared" si="63"/>
        <v/>
      </c>
      <c r="U220" s="14" t="str">
        <f t="shared" si="74"/>
        <v/>
      </c>
      <c r="V220" s="14" t="str">
        <f t="shared" si="75"/>
        <v/>
      </c>
      <c r="W220" s="14" t="str">
        <f>IFERROR(CONCATENATE("PAGO N° ",B220," DEL CONTRATO CPS ",V220," ENTRE ",TEXT(VLOOKUP(A220,matriz,IF(generador!B220=1,16,IF(generador!B220=2,19,IF(generador!B220=3,22,IF(generador!B220=4,25,IF(generador!B220=5,28,IF(generador!B220=6,31,IF(generador!B220=7,34,IF(generador!B220=8,37,IF(generador!B220=9,40,IF(generador!B220=10,43,IF(generador!B220=11,46,IF(generador!B220=12,49,IF(generador!B220=13,52,IF(generador!B220=14,55,IF(generador!B220=15,58))))))))))))))),FALSE),"dd/mm/yyyy")," Y ",TEXT(VLOOKUP(A220,matriz,IF(generador!B220=1,17,IF(generador!B220=2,20,IF(generador!B220=3,23,IF(generador!B220=4,26,IF(generador!B220=5,29,IF(generador!B220=6,32,IF(generador!B220=7,35,IF(generador!B220=8,38,IF(generador!B220=9,41,IF(generador!B220=10,44,IF(generador!B220=11,47,IF(generador!B220=12,50,IF(generador!B220=13,53,IF(generador!B220=14,56,IF(generador!B220=15,59))))))))))))))),FALSE),"dd/mm/yyyy")),"")</f>
        <v/>
      </c>
    </row>
    <row r="221" spans="1:23" x14ac:dyDescent="0.3">
      <c r="A221" s="12"/>
      <c r="B221" s="5"/>
      <c r="C221" s="5"/>
      <c r="D221" s="14" t="str">
        <f t="shared" si="59"/>
        <v/>
      </c>
      <c r="E221" s="15" t="str">
        <f>IFERROR(IF(A221&lt;&gt;"",VLOOKUP(A221,matriz,IF(generador!B221=1,15,IF(generador!B221=2,18,IF(generador!B221=3,21,IF(generador!B221=4,24,IF(generador!B221=5,27,IF(generador!B221=6,30,IF(generador!B221=7,33,IF(generador!B221=8,36,IF(generador!B221=9,39,IF(generador!B221=10,42,IF(generador!B221=11,45,IF(generador!B221=12,48,IF(generador!B221=13,51,IF(generador!B221=14,54,IF(generador!B221=15,57))))))))))))))),FALSE),""),"")</f>
        <v/>
      </c>
      <c r="F221" s="16" t="str">
        <f t="shared" si="60"/>
        <v/>
      </c>
      <c r="G221" s="20" t="str">
        <f t="shared" si="61"/>
        <v/>
      </c>
      <c r="H221" s="13" t="str">
        <f t="shared" ca="1" si="64"/>
        <v/>
      </c>
      <c r="I221" s="14" t="str">
        <f t="shared" si="65"/>
        <v/>
      </c>
      <c r="J221" s="14" t="str">
        <f>""</f>
        <v/>
      </c>
      <c r="K221" s="14" t="str">
        <f t="shared" si="66"/>
        <v/>
      </c>
      <c r="L221" s="14" t="str">
        <f t="shared" si="67"/>
        <v/>
      </c>
      <c r="M221" s="14" t="str">
        <f t="shared" si="68"/>
        <v/>
      </c>
      <c r="N221" s="14" t="str">
        <f t="shared" si="69"/>
        <v/>
      </c>
      <c r="O221" s="14" t="str">
        <f t="shared" si="70"/>
        <v/>
      </c>
      <c r="P221" s="14" t="str">
        <f t="shared" si="71"/>
        <v/>
      </c>
      <c r="Q221" s="14" t="str">
        <f t="shared" si="72"/>
        <v/>
      </c>
      <c r="R221" s="96" t="str">
        <f t="shared" si="62"/>
        <v/>
      </c>
      <c r="S221" s="14" t="str">
        <f t="shared" si="73"/>
        <v/>
      </c>
      <c r="T221" s="14" t="str">
        <f t="shared" si="63"/>
        <v/>
      </c>
      <c r="U221" s="14" t="str">
        <f t="shared" si="74"/>
        <v/>
      </c>
      <c r="V221" s="14" t="str">
        <f t="shared" si="75"/>
        <v/>
      </c>
      <c r="W221" s="14" t="str">
        <f>IFERROR(CONCATENATE("PAGO N° ",B221," DEL CONTRATO CPS ",V221," ENTRE ",TEXT(VLOOKUP(A221,matriz,IF(generador!B221=1,16,IF(generador!B221=2,19,IF(generador!B221=3,22,IF(generador!B221=4,25,IF(generador!B221=5,28,IF(generador!B221=6,31,IF(generador!B221=7,34,IF(generador!B221=8,37,IF(generador!B221=9,40,IF(generador!B221=10,43,IF(generador!B221=11,46,IF(generador!B221=12,49,IF(generador!B221=13,52,IF(generador!B221=14,55,IF(generador!B221=15,58))))))))))))))),FALSE),"dd/mm/yyyy")," Y ",TEXT(VLOOKUP(A221,matriz,IF(generador!B221=1,17,IF(generador!B221=2,20,IF(generador!B221=3,23,IF(generador!B221=4,26,IF(generador!B221=5,29,IF(generador!B221=6,32,IF(generador!B221=7,35,IF(generador!B221=8,38,IF(generador!B221=9,41,IF(generador!B221=10,44,IF(generador!B221=11,47,IF(generador!B221=12,50,IF(generador!B221=13,53,IF(generador!B221=14,56,IF(generador!B221=15,59))))))))))))))),FALSE),"dd/mm/yyyy")),"")</f>
        <v/>
      </c>
    </row>
    <row r="222" spans="1:23" x14ac:dyDescent="0.3">
      <c r="A222" s="12"/>
      <c r="B222" s="5"/>
      <c r="C222" s="5"/>
      <c r="D222" s="14" t="str">
        <f t="shared" si="59"/>
        <v/>
      </c>
      <c r="E222" s="15" t="str">
        <f>IFERROR(IF(A222&lt;&gt;"",VLOOKUP(A222,matriz,IF(generador!B222=1,15,IF(generador!B222=2,18,IF(generador!B222=3,21,IF(generador!B222=4,24,IF(generador!B222=5,27,IF(generador!B222=6,30,IF(generador!B222=7,33,IF(generador!B222=8,36,IF(generador!B222=9,39,IF(generador!B222=10,42,IF(generador!B222=11,45,IF(generador!B222=12,48,IF(generador!B222=13,51,IF(generador!B222=14,54,IF(generador!B222=15,57))))))))))))))),FALSE),""),"")</f>
        <v/>
      </c>
      <c r="F222" s="16" t="str">
        <f t="shared" si="60"/>
        <v/>
      </c>
      <c r="G222" s="20" t="str">
        <f t="shared" si="61"/>
        <v/>
      </c>
      <c r="H222" s="13" t="str">
        <f t="shared" ca="1" si="64"/>
        <v/>
      </c>
      <c r="I222" s="14" t="str">
        <f t="shared" si="65"/>
        <v/>
      </c>
      <c r="J222" s="14" t="str">
        <f>""</f>
        <v/>
      </c>
      <c r="K222" s="14" t="str">
        <f t="shared" si="66"/>
        <v/>
      </c>
      <c r="L222" s="14" t="str">
        <f t="shared" si="67"/>
        <v/>
      </c>
      <c r="M222" s="14" t="str">
        <f t="shared" si="68"/>
        <v/>
      </c>
      <c r="N222" s="14" t="str">
        <f t="shared" si="69"/>
        <v/>
      </c>
      <c r="O222" s="14" t="str">
        <f t="shared" si="70"/>
        <v/>
      </c>
      <c r="P222" s="14" t="str">
        <f t="shared" si="71"/>
        <v/>
      </c>
      <c r="Q222" s="14" t="str">
        <f t="shared" si="72"/>
        <v/>
      </c>
      <c r="R222" s="96" t="str">
        <f t="shared" si="62"/>
        <v/>
      </c>
      <c r="S222" s="14" t="str">
        <f t="shared" si="73"/>
        <v/>
      </c>
      <c r="T222" s="14" t="str">
        <f t="shared" si="63"/>
        <v/>
      </c>
      <c r="U222" s="14" t="str">
        <f t="shared" si="74"/>
        <v/>
      </c>
      <c r="V222" s="14" t="str">
        <f t="shared" si="75"/>
        <v/>
      </c>
      <c r="W222" s="14" t="str">
        <f>IFERROR(CONCATENATE("PAGO N° ",B222," DEL CONTRATO CPS ",V222," ENTRE ",TEXT(VLOOKUP(A222,matriz,IF(generador!B222=1,16,IF(generador!B222=2,19,IF(generador!B222=3,22,IF(generador!B222=4,25,IF(generador!B222=5,28,IF(generador!B222=6,31,IF(generador!B222=7,34,IF(generador!B222=8,37,IF(generador!B222=9,40,IF(generador!B222=10,43,IF(generador!B222=11,46,IF(generador!B222=12,49,IF(generador!B222=13,52,IF(generador!B222=14,55,IF(generador!B222=15,58))))))))))))))),FALSE),"dd/mm/yyyy")," Y ",TEXT(VLOOKUP(A222,matriz,IF(generador!B222=1,17,IF(generador!B222=2,20,IF(generador!B222=3,23,IF(generador!B222=4,26,IF(generador!B222=5,29,IF(generador!B222=6,32,IF(generador!B222=7,35,IF(generador!B222=8,38,IF(generador!B222=9,41,IF(generador!B222=10,44,IF(generador!B222=11,47,IF(generador!B222=12,50,IF(generador!B222=13,53,IF(generador!B222=14,56,IF(generador!B222=15,59))))))))))))))),FALSE),"dd/mm/yyyy")),"")</f>
        <v/>
      </c>
    </row>
    <row r="223" spans="1:23" x14ac:dyDescent="0.3">
      <c r="A223" s="12"/>
      <c r="B223" s="5"/>
      <c r="C223" s="5"/>
      <c r="D223" s="14" t="str">
        <f t="shared" si="59"/>
        <v/>
      </c>
      <c r="E223" s="15" t="str">
        <f>IFERROR(IF(A223&lt;&gt;"",VLOOKUP(A223,matriz,IF(generador!B223=1,15,IF(generador!B223=2,18,IF(generador!B223=3,21,IF(generador!B223=4,24,IF(generador!B223=5,27,IF(generador!B223=6,30,IF(generador!B223=7,33,IF(generador!B223=8,36,IF(generador!B223=9,39,IF(generador!B223=10,42,IF(generador!B223=11,45,IF(generador!B223=12,48,IF(generador!B223=13,51,IF(generador!B223=14,54,IF(generador!B223=15,57))))))))))))))),FALSE),""),"")</f>
        <v/>
      </c>
      <c r="F223" s="16" t="str">
        <f t="shared" si="60"/>
        <v/>
      </c>
      <c r="G223" s="20" t="str">
        <f t="shared" si="61"/>
        <v/>
      </c>
      <c r="H223" s="13" t="str">
        <f t="shared" ca="1" si="64"/>
        <v/>
      </c>
      <c r="I223" s="14" t="str">
        <f t="shared" si="65"/>
        <v/>
      </c>
      <c r="J223" s="14" t="str">
        <f>""</f>
        <v/>
      </c>
      <c r="K223" s="14" t="str">
        <f t="shared" si="66"/>
        <v/>
      </c>
      <c r="L223" s="14" t="str">
        <f t="shared" si="67"/>
        <v/>
      </c>
      <c r="M223" s="14" t="str">
        <f t="shared" si="68"/>
        <v/>
      </c>
      <c r="N223" s="14" t="str">
        <f t="shared" si="69"/>
        <v/>
      </c>
      <c r="O223" s="14" t="str">
        <f t="shared" si="70"/>
        <v/>
      </c>
      <c r="P223" s="14" t="str">
        <f t="shared" si="71"/>
        <v/>
      </c>
      <c r="Q223" s="14" t="str">
        <f t="shared" si="72"/>
        <v/>
      </c>
      <c r="R223" s="96" t="str">
        <f t="shared" si="62"/>
        <v/>
      </c>
      <c r="S223" s="14" t="str">
        <f t="shared" si="73"/>
        <v/>
      </c>
      <c r="T223" s="14" t="str">
        <f t="shared" si="63"/>
        <v/>
      </c>
      <c r="U223" s="14" t="str">
        <f t="shared" si="74"/>
        <v/>
      </c>
      <c r="V223" s="14" t="str">
        <f t="shared" si="75"/>
        <v/>
      </c>
      <c r="W223" s="14" t="str">
        <f>IFERROR(CONCATENATE("PAGO N° ",B223," DEL CONTRATO CPS ",V223," ENTRE ",TEXT(VLOOKUP(A223,matriz,IF(generador!B223=1,16,IF(generador!B223=2,19,IF(generador!B223=3,22,IF(generador!B223=4,25,IF(generador!B223=5,28,IF(generador!B223=6,31,IF(generador!B223=7,34,IF(generador!B223=8,37,IF(generador!B223=9,40,IF(generador!B223=10,43,IF(generador!B223=11,46,IF(generador!B223=12,49,IF(generador!B223=13,52,IF(generador!B223=14,55,IF(generador!B223=15,58))))))))))))))),FALSE),"dd/mm/yyyy")," Y ",TEXT(VLOOKUP(A223,matriz,IF(generador!B223=1,17,IF(generador!B223=2,20,IF(generador!B223=3,23,IF(generador!B223=4,26,IF(generador!B223=5,29,IF(generador!B223=6,32,IF(generador!B223=7,35,IF(generador!B223=8,38,IF(generador!B223=9,41,IF(generador!B223=10,44,IF(generador!B223=11,47,IF(generador!B223=12,50,IF(generador!B223=13,53,IF(generador!B223=14,56,IF(generador!B223=15,59))))))))))))))),FALSE),"dd/mm/yyyy")),"")</f>
        <v/>
      </c>
    </row>
    <row r="224" spans="1:23" x14ac:dyDescent="0.3">
      <c r="A224" s="12"/>
      <c r="B224" s="5"/>
      <c r="C224" s="5"/>
      <c r="D224" s="14" t="str">
        <f t="shared" si="59"/>
        <v/>
      </c>
      <c r="E224" s="15" t="str">
        <f>IFERROR(IF(A224&lt;&gt;"",VLOOKUP(A224,matriz,IF(generador!B224=1,15,IF(generador!B224=2,18,IF(generador!B224=3,21,IF(generador!B224=4,24,IF(generador!B224=5,27,IF(generador!B224=6,30,IF(generador!B224=7,33,IF(generador!B224=8,36,IF(generador!B224=9,39,IF(generador!B224=10,42,IF(generador!B224=11,45,IF(generador!B224=12,48,IF(generador!B224=13,51,IF(generador!B224=14,54,IF(generador!B224=15,57))))))))))))))),FALSE),""),"")</f>
        <v/>
      </c>
      <c r="F224" s="16" t="str">
        <f t="shared" si="60"/>
        <v/>
      </c>
      <c r="G224" s="20" t="str">
        <f t="shared" si="61"/>
        <v/>
      </c>
      <c r="H224" s="13" t="str">
        <f t="shared" ca="1" si="64"/>
        <v/>
      </c>
      <c r="I224" s="14" t="str">
        <f t="shared" si="65"/>
        <v/>
      </c>
      <c r="J224" s="14" t="str">
        <f>""</f>
        <v/>
      </c>
      <c r="K224" s="14" t="str">
        <f t="shared" si="66"/>
        <v/>
      </c>
      <c r="L224" s="14" t="str">
        <f t="shared" si="67"/>
        <v/>
      </c>
      <c r="M224" s="14" t="str">
        <f t="shared" si="68"/>
        <v/>
      </c>
      <c r="N224" s="14" t="str">
        <f t="shared" si="69"/>
        <v/>
      </c>
      <c r="O224" s="14" t="str">
        <f t="shared" si="70"/>
        <v/>
      </c>
      <c r="P224" s="14" t="str">
        <f t="shared" si="71"/>
        <v/>
      </c>
      <c r="Q224" s="14" t="str">
        <f t="shared" si="72"/>
        <v/>
      </c>
      <c r="R224" s="96" t="str">
        <f t="shared" si="62"/>
        <v/>
      </c>
      <c r="S224" s="14" t="str">
        <f t="shared" si="73"/>
        <v/>
      </c>
      <c r="T224" s="14" t="str">
        <f t="shared" si="63"/>
        <v/>
      </c>
      <c r="U224" s="14" t="str">
        <f t="shared" si="74"/>
        <v/>
      </c>
      <c r="V224" s="14" t="str">
        <f t="shared" si="75"/>
        <v/>
      </c>
      <c r="W224" s="14" t="str">
        <f>IFERROR(CONCATENATE("PAGO N° ",B224," DEL CONTRATO CPS ",V224," ENTRE ",TEXT(VLOOKUP(A224,matriz,IF(generador!B224=1,16,IF(generador!B224=2,19,IF(generador!B224=3,22,IF(generador!B224=4,25,IF(generador!B224=5,28,IF(generador!B224=6,31,IF(generador!B224=7,34,IF(generador!B224=8,37,IF(generador!B224=9,40,IF(generador!B224=10,43,IF(generador!B224=11,46,IF(generador!B224=12,49,IF(generador!B224=13,52,IF(generador!B224=14,55,IF(generador!B224=15,58))))))))))))))),FALSE),"dd/mm/yyyy")," Y ",TEXT(VLOOKUP(A224,matriz,IF(generador!B224=1,17,IF(generador!B224=2,20,IF(generador!B224=3,23,IF(generador!B224=4,26,IF(generador!B224=5,29,IF(generador!B224=6,32,IF(generador!B224=7,35,IF(generador!B224=8,38,IF(generador!B224=9,41,IF(generador!B224=10,44,IF(generador!B224=11,47,IF(generador!B224=12,50,IF(generador!B224=13,53,IF(generador!B224=14,56,IF(generador!B224=15,59))))))))))))))),FALSE),"dd/mm/yyyy")),"")</f>
        <v/>
      </c>
    </row>
    <row r="225" spans="1:23" x14ac:dyDescent="0.3">
      <c r="A225" s="12"/>
      <c r="B225" s="5"/>
      <c r="C225" s="5"/>
      <c r="D225" s="14" t="str">
        <f t="shared" si="59"/>
        <v/>
      </c>
      <c r="E225" s="15" t="str">
        <f>IFERROR(IF(A225&lt;&gt;"",VLOOKUP(A225,matriz,IF(generador!B225=1,15,IF(generador!B225=2,18,IF(generador!B225=3,21,IF(generador!B225=4,24,IF(generador!B225=5,27,IF(generador!B225=6,30,IF(generador!B225=7,33,IF(generador!B225=8,36,IF(generador!B225=9,39,IF(generador!B225=10,42,IF(generador!B225=11,45,IF(generador!B225=12,48,IF(generador!B225=13,51,IF(generador!B225=14,54,IF(generador!B225=15,57))))))))))))))),FALSE),""),"")</f>
        <v/>
      </c>
      <c r="F225" s="16" t="str">
        <f t="shared" si="60"/>
        <v/>
      </c>
      <c r="G225" s="20" t="str">
        <f t="shared" si="61"/>
        <v/>
      </c>
      <c r="H225" s="13" t="str">
        <f t="shared" ca="1" si="64"/>
        <v/>
      </c>
      <c r="I225" s="14" t="str">
        <f t="shared" si="65"/>
        <v/>
      </c>
      <c r="J225" s="14" t="str">
        <f>""</f>
        <v/>
      </c>
      <c r="K225" s="14" t="str">
        <f t="shared" si="66"/>
        <v/>
      </c>
      <c r="L225" s="14" t="str">
        <f t="shared" si="67"/>
        <v/>
      </c>
      <c r="M225" s="14" t="str">
        <f t="shared" si="68"/>
        <v/>
      </c>
      <c r="N225" s="14" t="str">
        <f t="shared" si="69"/>
        <v/>
      </c>
      <c r="O225" s="14" t="str">
        <f t="shared" si="70"/>
        <v/>
      </c>
      <c r="P225" s="14" t="str">
        <f t="shared" si="71"/>
        <v/>
      </c>
      <c r="Q225" s="14" t="str">
        <f t="shared" si="72"/>
        <v/>
      </c>
      <c r="R225" s="96" t="str">
        <f t="shared" si="62"/>
        <v/>
      </c>
      <c r="S225" s="14" t="str">
        <f t="shared" si="73"/>
        <v/>
      </c>
      <c r="T225" s="14" t="str">
        <f t="shared" si="63"/>
        <v/>
      </c>
      <c r="U225" s="14" t="str">
        <f t="shared" si="74"/>
        <v/>
      </c>
      <c r="V225" s="14" t="str">
        <f t="shared" si="75"/>
        <v/>
      </c>
      <c r="W225" s="14" t="str">
        <f>IFERROR(CONCATENATE("PAGO N° ",B225," DEL CONTRATO CPS ",V225," ENTRE ",TEXT(VLOOKUP(A225,matriz,IF(generador!B225=1,16,IF(generador!B225=2,19,IF(generador!B225=3,22,IF(generador!B225=4,25,IF(generador!B225=5,28,IF(generador!B225=6,31,IF(generador!B225=7,34,IF(generador!B225=8,37,IF(generador!B225=9,40,IF(generador!B225=10,43,IF(generador!B225=11,46,IF(generador!B225=12,49,IF(generador!B225=13,52,IF(generador!B225=14,55,IF(generador!B225=15,58))))))))))))))),FALSE),"dd/mm/yyyy")," Y ",TEXT(VLOOKUP(A225,matriz,IF(generador!B225=1,17,IF(generador!B225=2,20,IF(generador!B225=3,23,IF(generador!B225=4,26,IF(generador!B225=5,29,IF(generador!B225=6,32,IF(generador!B225=7,35,IF(generador!B225=8,38,IF(generador!B225=9,41,IF(generador!B225=10,44,IF(generador!B225=11,47,IF(generador!B225=12,50,IF(generador!B225=13,53,IF(generador!B225=14,56,IF(generador!B225=15,59))))))))))))))),FALSE),"dd/mm/yyyy")),"")</f>
        <v/>
      </c>
    </row>
    <row r="226" spans="1:23" x14ac:dyDescent="0.3">
      <c r="A226" s="12"/>
      <c r="B226" s="5"/>
      <c r="C226" s="5"/>
      <c r="D226" s="14" t="str">
        <f t="shared" si="59"/>
        <v/>
      </c>
      <c r="E226" s="15" t="str">
        <f>IFERROR(IF(A226&lt;&gt;"",VLOOKUP(A226,matriz,IF(generador!B226=1,15,IF(generador!B226=2,18,IF(generador!B226=3,21,IF(generador!B226=4,24,IF(generador!B226=5,27,IF(generador!B226=6,30,IF(generador!B226=7,33,IF(generador!B226=8,36,IF(generador!B226=9,39,IF(generador!B226=10,42,IF(generador!B226=11,45,IF(generador!B226=12,48,IF(generador!B226=13,51,IF(generador!B226=14,54,IF(generador!B226=15,57))))))))))))))),FALSE),""),"")</f>
        <v/>
      </c>
      <c r="F226" s="16" t="str">
        <f t="shared" si="60"/>
        <v/>
      </c>
      <c r="G226" s="20" t="str">
        <f t="shared" si="61"/>
        <v/>
      </c>
      <c r="H226" s="13" t="str">
        <f t="shared" ca="1" si="64"/>
        <v/>
      </c>
      <c r="I226" s="14" t="str">
        <f t="shared" si="65"/>
        <v/>
      </c>
      <c r="J226" s="14" t="str">
        <f>""</f>
        <v/>
      </c>
      <c r="K226" s="14" t="str">
        <f t="shared" si="66"/>
        <v/>
      </c>
      <c r="L226" s="14" t="str">
        <f t="shared" si="67"/>
        <v/>
      </c>
      <c r="M226" s="14" t="str">
        <f t="shared" si="68"/>
        <v/>
      </c>
      <c r="N226" s="14" t="str">
        <f t="shared" si="69"/>
        <v/>
      </c>
      <c r="O226" s="14" t="str">
        <f t="shared" si="70"/>
        <v/>
      </c>
      <c r="P226" s="14" t="str">
        <f t="shared" si="71"/>
        <v/>
      </c>
      <c r="Q226" s="14" t="str">
        <f t="shared" si="72"/>
        <v/>
      </c>
      <c r="R226" s="96" t="str">
        <f t="shared" si="62"/>
        <v/>
      </c>
      <c r="S226" s="14" t="str">
        <f t="shared" si="73"/>
        <v/>
      </c>
      <c r="T226" s="14" t="str">
        <f t="shared" si="63"/>
        <v/>
      </c>
      <c r="U226" s="14" t="str">
        <f t="shared" si="74"/>
        <v/>
      </c>
      <c r="V226" s="14" t="str">
        <f t="shared" si="75"/>
        <v/>
      </c>
      <c r="W226" s="14" t="str">
        <f>IFERROR(CONCATENATE("PAGO N° ",B226," DEL CONTRATO CPS ",V226," ENTRE ",TEXT(VLOOKUP(A226,matriz,IF(generador!B226=1,16,IF(generador!B226=2,19,IF(generador!B226=3,22,IF(generador!B226=4,25,IF(generador!B226=5,28,IF(generador!B226=6,31,IF(generador!B226=7,34,IF(generador!B226=8,37,IF(generador!B226=9,40,IF(generador!B226=10,43,IF(generador!B226=11,46,IF(generador!B226=12,49,IF(generador!B226=13,52,IF(generador!B226=14,55,IF(generador!B226=15,58))))))))))))))),FALSE),"dd/mm/yyyy")," Y ",TEXT(VLOOKUP(A226,matriz,IF(generador!B226=1,17,IF(generador!B226=2,20,IF(generador!B226=3,23,IF(generador!B226=4,26,IF(generador!B226=5,29,IF(generador!B226=6,32,IF(generador!B226=7,35,IF(generador!B226=8,38,IF(generador!B226=9,41,IF(generador!B226=10,44,IF(generador!B226=11,47,IF(generador!B226=12,50,IF(generador!B226=13,53,IF(generador!B226=14,56,IF(generador!B226=15,59))))))))))))))),FALSE),"dd/mm/yyyy")),"")</f>
        <v/>
      </c>
    </row>
    <row r="227" spans="1:23" x14ac:dyDescent="0.3">
      <c r="A227" s="12"/>
      <c r="B227" s="5"/>
      <c r="C227" s="5"/>
      <c r="D227" s="14" t="str">
        <f t="shared" si="59"/>
        <v/>
      </c>
      <c r="E227" s="15" t="str">
        <f>IFERROR(IF(A227&lt;&gt;"",VLOOKUP(A227,matriz,IF(generador!B227=1,15,IF(generador!B227=2,18,IF(generador!B227=3,21,IF(generador!B227=4,24,IF(generador!B227=5,27,IF(generador!B227=6,30,IF(generador!B227=7,33,IF(generador!B227=8,36,IF(generador!B227=9,39,IF(generador!B227=10,42,IF(generador!B227=11,45,IF(generador!B227=12,48,IF(generador!B227=13,51,IF(generador!B227=14,54,IF(generador!B227=15,57))))))))))))))),FALSE),""),"")</f>
        <v/>
      </c>
      <c r="F227" s="16" t="str">
        <f t="shared" si="60"/>
        <v/>
      </c>
      <c r="G227" s="20" t="str">
        <f t="shared" si="61"/>
        <v/>
      </c>
      <c r="H227" s="13" t="str">
        <f t="shared" ca="1" si="64"/>
        <v/>
      </c>
      <c r="I227" s="14" t="str">
        <f t="shared" si="65"/>
        <v/>
      </c>
      <c r="J227" s="14" t="str">
        <f>""</f>
        <v/>
      </c>
      <c r="K227" s="14" t="str">
        <f t="shared" si="66"/>
        <v/>
      </c>
      <c r="L227" s="14" t="str">
        <f t="shared" si="67"/>
        <v/>
      </c>
      <c r="M227" s="14" t="str">
        <f t="shared" si="68"/>
        <v/>
      </c>
      <c r="N227" s="14" t="str">
        <f t="shared" si="69"/>
        <v/>
      </c>
      <c r="O227" s="14" t="str">
        <f t="shared" si="70"/>
        <v/>
      </c>
      <c r="P227" s="14" t="str">
        <f t="shared" si="71"/>
        <v/>
      </c>
      <c r="Q227" s="14" t="str">
        <f t="shared" si="72"/>
        <v/>
      </c>
      <c r="R227" s="96" t="str">
        <f t="shared" si="62"/>
        <v/>
      </c>
      <c r="S227" s="14" t="str">
        <f t="shared" si="73"/>
        <v/>
      </c>
      <c r="T227" s="14" t="str">
        <f t="shared" si="63"/>
        <v/>
      </c>
      <c r="U227" s="14" t="str">
        <f t="shared" si="74"/>
        <v/>
      </c>
      <c r="V227" s="14" t="str">
        <f t="shared" si="75"/>
        <v/>
      </c>
      <c r="W227" s="14" t="str">
        <f>IFERROR(CONCATENATE("PAGO N° ",B227," DEL CONTRATO CPS ",V227," ENTRE ",TEXT(VLOOKUP(A227,matriz,IF(generador!B227=1,16,IF(generador!B227=2,19,IF(generador!B227=3,22,IF(generador!B227=4,25,IF(generador!B227=5,28,IF(generador!B227=6,31,IF(generador!B227=7,34,IF(generador!B227=8,37,IF(generador!B227=9,40,IF(generador!B227=10,43,IF(generador!B227=11,46,IF(generador!B227=12,49,IF(generador!B227=13,52,IF(generador!B227=14,55,IF(generador!B227=15,58))))))))))))))),FALSE),"dd/mm/yyyy")," Y ",TEXT(VLOOKUP(A227,matriz,IF(generador!B227=1,17,IF(generador!B227=2,20,IF(generador!B227=3,23,IF(generador!B227=4,26,IF(generador!B227=5,29,IF(generador!B227=6,32,IF(generador!B227=7,35,IF(generador!B227=8,38,IF(generador!B227=9,41,IF(generador!B227=10,44,IF(generador!B227=11,47,IF(generador!B227=12,50,IF(generador!B227=13,53,IF(generador!B227=14,56,IF(generador!B227=15,59))))))))))))))),FALSE),"dd/mm/yyyy")),"")</f>
        <v/>
      </c>
    </row>
    <row r="228" spans="1:23" x14ac:dyDescent="0.3">
      <c r="A228" s="12"/>
      <c r="B228" s="5"/>
      <c r="C228" s="5"/>
      <c r="D228" s="14" t="str">
        <f t="shared" si="59"/>
        <v/>
      </c>
      <c r="E228" s="15" t="str">
        <f>IFERROR(IF(A228&lt;&gt;"",VLOOKUP(A228,matriz,IF(generador!B228=1,15,IF(generador!B228=2,18,IF(generador!B228=3,21,IF(generador!B228=4,24,IF(generador!B228=5,27,IF(generador!B228=6,30,IF(generador!B228=7,33,IF(generador!B228=8,36,IF(generador!B228=9,39,IF(generador!B228=10,42,IF(generador!B228=11,45,IF(generador!B228=12,48,IF(generador!B228=13,51,IF(generador!B228=14,54,IF(generador!B228=15,57))))))))))))))),FALSE),""),"")</f>
        <v/>
      </c>
      <c r="F228" s="16" t="str">
        <f t="shared" si="60"/>
        <v/>
      </c>
      <c r="G228" s="20" t="str">
        <f t="shared" si="61"/>
        <v/>
      </c>
      <c r="H228" s="13" t="str">
        <f t="shared" ca="1" si="64"/>
        <v/>
      </c>
      <c r="I228" s="14" t="str">
        <f t="shared" si="65"/>
        <v/>
      </c>
      <c r="J228" s="14" t="str">
        <f>""</f>
        <v/>
      </c>
      <c r="K228" s="14" t="str">
        <f t="shared" si="66"/>
        <v/>
      </c>
      <c r="L228" s="14" t="str">
        <f t="shared" si="67"/>
        <v/>
      </c>
      <c r="M228" s="14" t="str">
        <f t="shared" si="68"/>
        <v/>
      </c>
      <c r="N228" s="14" t="str">
        <f t="shared" si="69"/>
        <v/>
      </c>
      <c r="O228" s="14" t="str">
        <f t="shared" si="70"/>
        <v/>
      </c>
      <c r="P228" s="14" t="str">
        <f t="shared" si="71"/>
        <v/>
      </c>
      <c r="Q228" s="14" t="str">
        <f t="shared" si="72"/>
        <v/>
      </c>
      <c r="R228" s="96" t="str">
        <f t="shared" si="62"/>
        <v/>
      </c>
      <c r="S228" s="14" t="str">
        <f t="shared" si="73"/>
        <v/>
      </c>
      <c r="T228" s="14" t="str">
        <f t="shared" si="63"/>
        <v/>
      </c>
      <c r="U228" s="14" t="str">
        <f t="shared" si="74"/>
        <v/>
      </c>
      <c r="V228" s="14" t="str">
        <f t="shared" si="75"/>
        <v/>
      </c>
      <c r="W228" s="14" t="str">
        <f>IFERROR(CONCATENATE("PAGO N° ",B228," DEL CONTRATO CPS ",V228," ENTRE ",TEXT(VLOOKUP(A228,matriz,IF(generador!B228=1,16,IF(generador!B228=2,19,IF(generador!B228=3,22,IF(generador!B228=4,25,IF(generador!B228=5,28,IF(generador!B228=6,31,IF(generador!B228=7,34,IF(generador!B228=8,37,IF(generador!B228=9,40,IF(generador!B228=10,43,IF(generador!B228=11,46,IF(generador!B228=12,49,IF(generador!B228=13,52,IF(generador!B228=14,55,IF(generador!B228=15,58))))))))))))))),FALSE),"dd/mm/yyyy")," Y ",TEXT(VLOOKUP(A228,matriz,IF(generador!B228=1,17,IF(generador!B228=2,20,IF(generador!B228=3,23,IF(generador!B228=4,26,IF(generador!B228=5,29,IF(generador!B228=6,32,IF(generador!B228=7,35,IF(generador!B228=8,38,IF(generador!B228=9,41,IF(generador!B228=10,44,IF(generador!B228=11,47,IF(generador!B228=12,50,IF(generador!B228=13,53,IF(generador!B228=14,56,IF(generador!B228=15,59))))))))))))))),FALSE),"dd/mm/yyyy")),"")</f>
        <v/>
      </c>
    </row>
    <row r="229" spans="1:23" x14ac:dyDescent="0.3">
      <c r="A229" s="12"/>
      <c r="B229" s="5"/>
      <c r="C229" s="5"/>
      <c r="D229" s="14" t="str">
        <f t="shared" si="59"/>
        <v/>
      </c>
      <c r="E229" s="15" t="str">
        <f>IFERROR(IF(A229&lt;&gt;"",VLOOKUP(A229,matriz,IF(generador!B229=1,15,IF(generador!B229=2,18,IF(generador!B229=3,21,IF(generador!B229=4,24,IF(generador!B229=5,27,IF(generador!B229=6,30,IF(generador!B229=7,33,IF(generador!B229=8,36,IF(generador!B229=9,39,IF(generador!B229=10,42,IF(generador!B229=11,45,IF(generador!B229=12,48,IF(generador!B229=13,51,IF(generador!B229=14,54,IF(generador!B229=15,57))))))))))))))),FALSE),""),"")</f>
        <v/>
      </c>
      <c r="F229" s="16" t="str">
        <f t="shared" si="60"/>
        <v/>
      </c>
      <c r="G229" s="20" t="str">
        <f t="shared" si="61"/>
        <v/>
      </c>
      <c r="H229" s="13" t="str">
        <f t="shared" ca="1" si="64"/>
        <v/>
      </c>
      <c r="I229" s="14" t="str">
        <f t="shared" si="65"/>
        <v/>
      </c>
      <c r="J229" s="14" t="str">
        <f>""</f>
        <v/>
      </c>
      <c r="K229" s="14" t="str">
        <f t="shared" si="66"/>
        <v/>
      </c>
      <c r="L229" s="14" t="str">
        <f t="shared" si="67"/>
        <v/>
      </c>
      <c r="M229" s="14" t="str">
        <f t="shared" si="68"/>
        <v/>
      </c>
      <c r="N229" s="14" t="str">
        <f t="shared" si="69"/>
        <v/>
      </c>
      <c r="O229" s="14" t="str">
        <f t="shared" si="70"/>
        <v/>
      </c>
      <c r="P229" s="14" t="str">
        <f t="shared" si="71"/>
        <v/>
      </c>
      <c r="Q229" s="14" t="str">
        <f t="shared" si="72"/>
        <v/>
      </c>
      <c r="R229" s="96" t="str">
        <f t="shared" si="62"/>
        <v/>
      </c>
      <c r="S229" s="14" t="str">
        <f t="shared" si="73"/>
        <v/>
      </c>
      <c r="T229" s="14" t="str">
        <f t="shared" si="63"/>
        <v/>
      </c>
      <c r="U229" s="14" t="str">
        <f t="shared" si="74"/>
        <v/>
      </c>
      <c r="V229" s="14" t="str">
        <f t="shared" si="75"/>
        <v/>
      </c>
      <c r="W229" s="14" t="str">
        <f>IFERROR(CONCATENATE("PAGO N° ",B229," DEL CONTRATO CPS ",V229," ENTRE ",TEXT(VLOOKUP(A229,matriz,IF(generador!B229=1,16,IF(generador!B229=2,19,IF(generador!B229=3,22,IF(generador!B229=4,25,IF(generador!B229=5,28,IF(generador!B229=6,31,IF(generador!B229=7,34,IF(generador!B229=8,37,IF(generador!B229=9,40,IF(generador!B229=10,43,IF(generador!B229=11,46,IF(generador!B229=12,49,IF(generador!B229=13,52,IF(generador!B229=14,55,IF(generador!B229=15,58))))))))))))))),FALSE),"dd/mm/yyyy")," Y ",TEXT(VLOOKUP(A229,matriz,IF(generador!B229=1,17,IF(generador!B229=2,20,IF(generador!B229=3,23,IF(generador!B229=4,26,IF(generador!B229=5,29,IF(generador!B229=6,32,IF(generador!B229=7,35,IF(generador!B229=8,38,IF(generador!B229=9,41,IF(generador!B229=10,44,IF(generador!B229=11,47,IF(generador!B229=12,50,IF(generador!B229=13,53,IF(generador!B229=14,56,IF(generador!B229=15,59))))))))))))))),FALSE),"dd/mm/yyyy")),"")</f>
        <v/>
      </c>
    </row>
    <row r="230" spans="1:23" x14ac:dyDescent="0.3">
      <c r="A230" s="12"/>
      <c r="B230" s="5"/>
      <c r="C230" s="5"/>
      <c r="D230" s="14" t="str">
        <f t="shared" si="59"/>
        <v/>
      </c>
      <c r="E230" s="15" t="str">
        <f>IFERROR(IF(A230&lt;&gt;"",VLOOKUP(A230,matriz,IF(generador!B230=1,15,IF(generador!B230=2,18,IF(generador!B230=3,21,IF(generador!B230=4,24,IF(generador!B230=5,27,IF(generador!B230=6,30,IF(generador!B230=7,33,IF(generador!B230=8,36,IF(generador!B230=9,39,IF(generador!B230=10,42,IF(generador!B230=11,45,IF(generador!B230=12,48,IF(generador!B230=13,51,IF(generador!B230=14,54,IF(generador!B230=15,57))))))))))))))),FALSE),""),"")</f>
        <v/>
      </c>
      <c r="F230" s="16" t="str">
        <f t="shared" si="60"/>
        <v/>
      </c>
      <c r="G230" s="20" t="str">
        <f t="shared" si="61"/>
        <v/>
      </c>
      <c r="H230" s="13" t="str">
        <f t="shared" ca="1" si="64"/>
        <v/>
      </c>
      <c r="I230" s="14" t="str">
        <f t="shared" si="65"/>
        <v/>
      </c>
      <c r="J230" s="14" t="str">
        <f>""</f>
        <v/>
      </c>
      <c r="K230" s="14" t="str">
        <f t="shared" si="66"/>
        <v/>
      </c>
      <c r="L230" s="14" t="str">
        <f t="shared" si="67"/>
        <v/>
      </c>
      <c r="M230" s="14" t="str">
        <f t="shared" si="68"/>
        <v/>
      </c>
      <c r="N230" s="14" t="str">
        <f t="shared" si="69"/>
        <v/>
      </c>
      <c r="O230" s="14" t="str">
        <f t="shared" si="70"/>
        <v/>
      </c>
      <c r="P230" s="14" t="str">
        <f t="shared" si="71"/>
        <v/>
      </c>
      <c r="Q230" s="14" t="str">
        <f t="shared" si="72"/>
        <v/>
      </c>
      <c r="R230" s="96" t="str">
        <f t="shared" si="62"/>
        <v/>
      </c>
      <c r="S230" s="14" t="str">
        <f t="shared" si="73"/>
        <v/>
      </c>
      <c r="T230" s="14" t="str">
        <f t="shared" si="63"/>
        <v/>
      </c>
      <c r="U230" s="14" t="str">
        <f t="shared" si="74"/>
        <v/>
      </c>
      <c r="V230" s="14" t="str">
        <f t="shared" si="75"/>
        <v/>
      </c>
      <c r="W230" s="14" t="str">
        <f>IFERROR(CONCATENATE("PAGO N° ",B230," DEL CONTRATO CPS ",V230," ENTRE ",TEXT(VLOOKUP(A230,matriz,IF(generador!B230=1,16,IF(generador!B230=2,19,IF(generador!B230=3,22,IF(generador!B230=4,25,IF(generador!B230=5,28,IF(generador!B230=6,31,IF(generador!B230=7,34,IF(generador!B230=8,37,IF(generador!B230=9,40,IF(generador!B230=10,43,IF(generador!B230=11,46,IF(generador!B230=12,49,IF(generador!B230=13,52,IF(generador!B230=14,55,IF(generador!B230=15,58))))))))))))))),FALSE),"dd/mm/yyyy")," Y ",TEXT(VLOOKUP(A230,matriz,IF(generador!B230=1,17,IF(generador!B230=2,20,IF(generador!B230=3,23,IF(generador!B230=4,26,IF(generador!B230=5,29,IF(generador!B230=6,32,IF(generador!B230=7,35,IF(generador!B230=8,38,IF(generador!B230=9,41,IF(generador!B230=10,44,IF(generador!B230=11,47,IF(generador!B230=12,50,IF(generador!B230=13,53,IF(generador!B230=14,56,IF(generador!B230=15,59))))))))))))))),FALSE),"dd/mm/yyyy")),"")</f>
        <v/>
      </c>
    </row>
    <row r="231" spans="1:23" x14ac:dyDescent="0.3">
      <c r="A231" s="12"/>
      <c r="B231" s="5"/>
      <c r="C231" s="5"/>
      <c r="D231" s="14" t="str">
        <f t="shared" si="59"/>
        <v/>
      </c>
      <c r="E231" s="15" t="str">
        <f>IFERROR(IF(A231&lt;&gt;"",VLOOKUP(A231,matriz,IF(generador!B231=1,15,IF(generador!B231=2,18,IF(generador!B231=3,21,IF(generador!B231=4,24,IF(generador!B231=5,27,IF(generador!B231=6,30,IF(generador!B231=7,33,IF(generador!B231=8,36,IF(generador!B231=9,39,IF(generador!B231=10,42,IF(generador!B231=11,45,IF(generador!B231=12,48,IF(generador!B231=13,51,IF(generador!B231=14,54,IF(generador!B231=15,57))))))))))))))),FALSE),""),"")</f>
        <v/>
      </c>
      <c r="F231" s="16" t="str">
        <f t="shared" si="60"/>
        <v/>
      </c>
      <c r="G231" s="20" t="str">
        <f t="shared" si="61"/>
        <v/>
      </c>
      <c r="H231" s="13" t="str">
        <f t="shared" ca="1" si="64"/>
        <v/>
      </c>
      <c r="I231" s="14" t="str">
        <f t="shared" si="65"/>
        <v/>
      </c>
      <c r="J231" s="14" t="str">
        <f>""</f>
        <v/>
      </c>
      <c r="K231" s="14" t="str">
        <f t="shared" si="66"/>
        <v/>
      </c>
      <c r="L231" s="14" t="str">
        <f t="shared" si="67"/>
        <v/>
      </c>
      <c r="M231" s="14" t="str">
        <f t="shared" si="68"/>
        <v/>
      </c>
      <c r="N231" s="14" t="str">
        <f t="shared" si="69"/>
        <v/>
      </c>
      <c r="O231" s="14" t="str">
        <f t="shared" si="70"/>
        <v/>
      </c>
      <c r="P231" s="14" t="str">
        <f t="shared" si="71"/>
        <v/>
      </c>
      <c r="Q231" s="14" t="str">
        <f t="shared" si="72"/>
        <v/>
      </c>
      <c r="R231" s="96" t="str">
        <f t="shared" si="62"/>
        <v/>
      </c>
      <c r="S231" s="14" t="str">
        <f t="shared" si="73"/>
        <v/>
      </c>
      <c r="T231" s="14" t="str">
        <f t="shared" si="63"/>
        <v/>
      </c>
      <c r="U231" s="14" t="str">
        <f t="shared" si="74"/>
        <v/>
      </c>
      <c r="V231" s="14" t="str">
        <f t="shared" si="75"/>
        <v/>
      </c>
      <c r="W231" s="14" t="str">
        <f>IFERROR(CONCATENATE("PAGO N° ",B231," DEL CONTRATO CPS ",V231," ENTRE ",TEXT(VLOOKUP(A231,matriz,IF(generador!B231=1,16,IF(generador!B231=2,19,IF(generador!B231=3,22,IF(generador!B231=4,25,IF(generador!B231=5,28,IF(generador!B231=6,31,IF(generador!B231=7,34,IF(generador!B231=8,37,IF(generador!B231=9,40,IF(generador!B231=10,43,IF(generador!B231=11,46,IF(generador!B231=12,49,IF(generador!B231=13,52,IF(generador!B231=14,55,IF(generador!B231=15,58))))))))))))))),FALSE),"dd/mm/yyyy")," Y ",TEXT(VLOOKUP(A231,matriz,IF(generador!B231=1,17,IF(generador!B231=2,20,IF(generador!B231=3,23,IF(generador!B231=4,26,IF(generador!B231=5,29,IF(generador!B231=6,32,IF(generador!B231=7,35,IF(generador!B231=8,38,IF(generador!B231=9,41,IF(generador!B231=10,44,IF(generador!B231=11,47,IF(generador!B231=12,50,IF(generador!B231=13,53,IF(generador!B231=14,56,IF(generador!B231=15,59))))))))))))))),FALSE),"dd/mm/yyyy")),"")</f>
        <v/>
      </c>
    </row>
    <row r="232" spans="1:23" x14ac:dyDescent="0.3">
      <c r="A232" s="12"/>
      <c r="B232" s="5"/>
      <c r="C232" s="5"/>
      <c r="D232" s="14" t="str">
        <f t="shared" si="59"/>
        <v/>
      </c>
      <c r="E232" s="15" t="str">
        <f>IFERROR(IF(A232&lt;&gt;"",VLOOKUP(A232,matriz,IF(generador!B232=1,15,IF(generador!B232=2,18,IF(generador!B232=3,21,IF(generador!B232=4,24,IF(generador!B232=5,27,IF(generador!B232=6,30,IF(generador!B232=7,33,IF(generador!B232=8,36,IF(generador!B232=9,39,IF(generador!B232=10,42,IF(generador!B232=11,45,IF(generador!B232=12,48,IF(generador!B232=13,51,IF(generador!B232=14,54,IF(generador!B232=15,57))))))))))))))),FALSE),""),"")</f>
        <v/>
      </c>
      <c r="F232" s="16" t="str">
        <f t="shared" si="60"/>
        <v/>
      </c>
      <c r="G232" s="20" t="str">
        <f t="shared" si="61"/>
        <v/>
      </c>
      <c r="H232" s="13" t="str">
        <f t="shared" ca="1" si="64"/>
        <v/>
      </c>
      <c r="I232" s="14" t="str">
        <f t="shared" si="65"/>
        <v/>
      </c>
      <c r="J232" s="14" t="str">
        <f>""</f>
        <v/>
      </c>
      <c r="K232" s="14" t="str">
        <f t="shared" si="66"/>
        <v/>
      </c>
      <c r="L232" s="14" t="str">
        <f t="shared" si="67"/>
        <v/>
      </c>
      <c r="M232" s="14" t="str">
        <f t="shared" si="68"/>
        <v/>
      </c>
      <c r="N232" s="14" t="str">
        <f t="shared" si="69"/>
        <v/>
      </c>
      <c r="O232" s="14" t="str">
        <f t="shared" si="70"/>
        <v/>
      </c>
      <c r="P232" s="14" t="str">
        <f t="shared" si="71"/>
        <v/>
      </c>
      <c r="Q232" s="14" t="str">
        <f t="shared" si="72"/>
        <v/>
      </c>
      <c r="R232" s="96" t="str">
        <f t="shared" si="62"/>
        <v/>
      </c>
      <c r="S232" s="14" t="str">
        <f t="shared" si="73"/>
        <v/>
      </c>
      <c r="T232" s="14" t="str">
        <f t="shared" si="63"/>
        <v/>
      </c>
      <c r="U232" s="14" t="str">
        <f t="shared" si="74"/>
        <v/>
      </c>
      <c r="V232" s="14" t="str">
        <f t="shared" si="75"/>
        <v/>
      </c>
      <c r="W232" s="14" t="str">
        <f>IFERROR(CONCATENATE("PAGO N° ",B232," DEL CONTRATO CPS ",V232," ENTRE ",TEXT(VLOOKUP(A232,matriz,IF(generador!B232=1,16,IF(generador!B232=2,19,IF(generador!B232=3,22,IF(generador!B232=4,25,IF(generador!B232=5,28,IF(generador!B232=6,31,IF(generador!B232=7,34,IF(generador!B232=8,37,IF(generador!B232=9,40,IF(generador!B232=10,43,IF(generador!B232=11,46,IF(generador!B232=12,49,IF(generador!B232=13,52,IF(generador!B232=14,55,IF(generador!B232=15,58))))))))))))))),FALSE),"dd/mm/yyyy")," Y ",TEXT(VLOOKUP(A232,matriz,IF(generador!B232=1,17,IF(generador!B232=2,20,IF(generador!B232=3,23,IF(generador!B232=4,26,IF(generador!B232=5,29,IF(generador!B232=6,32,IF(generador!B232=7,35,IF(generador!B232=8,38,IF(generador!B232=9,41,IF(generador!B232=10,44,IF(generador!B232=11,47,IF(generador!B232=12,50,IF(generador!B232=13,53,IF(generador!B232=14,56,IF(generador!B232=15,59))))))))))))))),FALSE),"dd/mm/yyyy")),"")</f>
        <v/>
      </c>
    </row>
    <row r="233" spans="1:23" x14ac:dyDescent="0.3">
      <c r="A233" s="12"/>
      <c r="B233" s="5"/>
      <c r="C233" s="5"/>
      <c r="D233" s="14" t="str">
        <f t="shared" si="59"/>
        <v/>
      </c>
      <c r="E233" s="15" t="str">
        <f>IFERROR(IF(A233&lt;&gt;"",VLOOKUP(A233,matriz,IF(generador!B233=1,15,IF(generador!B233=2,18,IF(generador!B233=3,21,IF(generador!B233=4,24,IF(generador!B233=5,27,IF(generador!B233=6,30,IF(generador!B233=7,33,IF(generador!B233=8,36,IF(generador!B233=9,39,IF(generador!B233=10,42,IF(generador!B233=11,45,IF(generador!B233=12,48,IF(generador!B233=13,51,IF(generador!B233=14,54,IF(generador!B233=15,57))))))))))))))),FALSE),""),"")</f>
        <v/>
      </c>
      <c r="F233" s="16" t="str">
        <f t="shared" si="60"/>
        <v/>
      </c>
      <c r="G233" s="20" t="str">
        <f t="shared" si="61"/>
        <v/>
      </c>
      <c r="H233" s="13" t="str">
        <f t="shared" ca="1" si="64"/>
        <v/>
      </c>
      <c r="I233" s="14" t="str">
        <f t="shared" si="65"/>
        <v/>
      </c>
      <c r="J233" s="14" t="str">
        <f>""</f>
        <v/>
      </c>
      <c r="K233" s="14" t="str">
        <f t="shared" si="66"/>
        <v/>
      </c>
      <c r="L233" s="14" t="str">
        <f t="shared" si="67"/>
        <v/>
      </c>
      <c r="M233" s="14" t="str">
        <f t="shared" si="68"/>
        <v/>
      </c>
      <c r="N233" s="14" t="str">
        <f t="shared" si="69"/>
        <v/>
      </c>
      <c r="O233" s="14" t="str">
        <f t="shared" si="70"/>
        <v/>
      </c>
      <c r="P233" s="14" t="str">
        <f t="shared" si="71"/>
        <v/>
      </c>
      <c r="Q233" s="14" t="str">
        <f t="shared" si="72"/>
        <v/>
      </c>
      <c r="R233" s="96" t="str">
        <f t="shared" si="62"/>
        <v/>
      </c>
      <c r="S233" s="14" t="str">
        <f t="shared" si="73"/>
        <v/>
      </c>
      <c r="T233" s="14" t="str">
        <f t="shared" si="63"/>
        <v/>
      </c>
      <c r="U233" s="14" t="str">
        <f t="shared" si="74"/>
        <v/>
      </c>
      <c r="V233" s="14" t="str">
        <f t="shared" si="75"/>
        <v/>
      </c>
      <c r="W233" s="14" t="str">
        <f>IFERROR(CONCATENATE("PAGO N° ",B233," DEL CONTRATO CPS ",V233," ENTRE ",TEXT(VLOOKUP(A233,matriz,IF(generador!B233=1,16,IF(generador!B233=2,19,IF(generador!B233=3,22,IF(generador!B233=4,25,IF(generador!B233=5,28,IF(generador!B233=6,31,IF(generador!B233=7,34,IF(generador!B233=8,37,IF(generador!B233=9,40,IF(generador!B233=10,43,IF(generador!B233=11,46,IF(generador!B233=12,49,IF(generador!B233=13,52,IF(generador!B233=14,55,IF(generador!B233=15,58))))))))))))))),FALSE),"dd/mm/yyyy")," Y ",TEXT(VLOOKUP(A233,matriz,IF(generador!B233=1,17,IF(generador!B233=2,20,IF(generador!B233=3,23,IF(generador!B233=4,26,IF(generador!B233=5,29,IF(generador!B233=6,32,IF(generador!B233=7,35,IF(generador!B233=8,38,IF(generador!B233=9,41,IF(generador!B233=10,44,IF(generador!B233=11,47,IF(generador!B233=12,50,IF(generador!B233=13,53,IF(generador!B233=14,56,IF(generador!B233=15,59))))))))))))))),FALSE),"dd/mm/yyyy")),"")</f>
        <v/>
      </c>
    </row>
    <row r="234" spans="1:23" x14ac:dyDescent="0.3">
      <c r="A234" s="12"/>
      <c r="B234" s="5"/>
      <c r="C234" s="5"/>
      <c r="D234" s="14" t="str">
        <f t="shared" si="59"/>
        <v/>
      </c>
      <c r="E234" s="15" t="str">
        <f>IFERROR(IF(A234&lt;&gt;"",VLOOKUP(A234,matriz,IF(generador!B234=1,15,IF(generador!B234=2,18,IF(generador!B234=3,21,IF(generador!B234=4,24,IF(generador!B234=5,27,IF(generador!B234=6,30,IF(generador!B234=7,33,IF(generador!B234=8,36,IF(generador!B234=9,39,IF(generador!B234=10,42,IF(generador!B234=11,45,IF(generador!B234=12,48,IF(generador!B234=13,51,IF(generador!B234=14,54,IF(generador!B234=15,57))))))))))))))),FALSE),""),"")</f>
        <v/>
      </c>
      <c r="F234" s="16" t="str">
        <f t="shared" si="60"/>
        <v/>
      </c>
      <c r="G234" s="20" t="str">
        <f t="shared" si="61"/>
        <v/>
      </c>
      <c r="H234" s="13" t="str">
        <f t="shared" ca="1" si="64"/>
        <v/>
      </c>
      <c r="I234" s="14" t="str">
        <f t="shared" si="65"/>
        <v/>
      </c>
      <c r="J234" s="14" t="str">
        <f>""</f>
        <v/>
      </c>
      <c r="K234" s="14" t="str">
        <f t="shared" si="66"/>
        <v/>
      </c>
      <c r="L234" s="14" t="str">
        <f t="shared" si="67"/>
        <v/>
      </c>
      <c r="M234" s="14" t="str">
        <f t="shared" si="68"/>
        <v/>
      </c>
      <c r="N234" s="14" t="str">
        <f t="shared" si="69"/>
        <v/>
      </c>
      <c r="O234" s="14" t="str">
        <f t="shared" si="70"/>
        <v/>
      </c>
      <c r="P234" s="14" t="str">
        <f t="shared" si="71"/>
        <v/>
      </c>
      <c r="Q234" s="14" t="str">
        <f t="shared" si="72"/>
        <v/>
      </c>
      <c r="R234" s="96" t="str">
        <f t="shared" si="62"/>
        <v/>
      </c>
      <c r="S234" s="14" t="str">
        <f t="shared" si="73"/>
        <v/>
      </c>
      <c r="T234" s="14" t="str">
        <f t="shared" si="63"/>
        <v/>
      </c>
      <c r="U234" s="14" t="str">
        <f t="shared" si="74"/>
        <v/>
      </c>
      <c r="V234" s="14" t="str">
        <f t="shared" si="75"/>
        <v/>
      </c>
      <c r="W234" s="14" t="str">
        <f>IFERROR(CONCATENATE("PAGO N° ",B234," DEL CONTRATO CPS ",V234," ENTRE ",TEXT(VLOOKUP(A234,matriz,IF(generador!B234=1,16,IF(generador!B234=2,19,IF(generador!B234=3,22,IF(generador!B234=4,25,IF(generador!B234=5,28,IF(generador!B234=6,31,IF(generador!B234=7,34,IF(generador!B234=8,37,IF(generador!B234=9,40,IF(generador!B234=10,43,IF(generador!B234=11,46,IF(generador!B234=12,49,IF(generador!B234=13,52,IF(generador!B234=14,55,IF(generador!B234=15,58))))))))))))))),FALSE),"dd/mm/yyyy")," Y ",TEXT(VLOOKUP(A234,matriz,IF(generador!B234=1,17,IF(generador!B234=2,20,IF(generador!B234=3,23,IF(generador!B234=4,26,IF(generador!B234=5,29,IF(generador!B234=6,32,IF(generador!B234=7,35,IF(generador!B234=8,38,IF(generador!B234=9,41,IF(generador!B234=10,44,IF(generador!B234=11,47,IF(generador!B234=12,50,IF(generador!B234=13,53,IF(generador!B234=14,56,IF(generador!B234=15,59))))))))))))))),FALSE),"dd/mm/yyyy")),"")</f>
        <v/>
      </c>
    </row>
    <row r="235" spans="1:23" x14ac:dyDescent="0.3">
      <c r="A235" s="12"/>
      <c r="B235" s="5"/>
      <c r="C235" s="5"/>
      <c r="D235" s="14" t="str">
        <f t="shared" si="59"/>
        <v/>
      </c>
      <c r="E235" s="15" t="str">
        <f>IFERROR(IF(A235&lt;&gt;"",VLOOKUP(A235,matriz,IF(generador!B235=1,15,IF(generador!B235=2,18,IF(generador!B235=3,21,IF(generador!B235=4,24,IF(generador!B235=5,27,IF(generador!B235=6,30,IF(generador!B235=7,33,IF(generador!B235=8,36,IF(generador!B235=9,39,IF(generador!B235=10,42,IF(generador!B235=11,45,IF(generador!B235=12,48,IF(generador!B235=13,51,IF(generador!B235=14,54,IF(generador!B235=15,57))))))))))))))),FALSE),""),"")</f>
        <v/>
      </c>
      <c r="F235" s="16" t="str">
        <f t="shared" si="60"/>
        <v/>
      </c>
      <c r="G235" s="20" t="str">
        <f t="shared" si="61"/>
        <v/>
      </c>
      <c r="H235" s="13" t="str">
        <f t="shared" ca="1" si="64"/>
        <v/>
      </c>
      <c r="I235" s="14" t="str">
        <f t="shared" si="65"/>
        <v/>
      </c>
      <c r="J235" s="14" t="str">
        <f>""</f>
        <v/>
      </c>
      <c r="K235" s="14" t="str">
        <f t="shared" si="66"/>
        <v/>
      </c>
      <c r="L235" s="14" t="str">
        <f t="shared" si="67"/>
        <v/>
      </c>
      <c r="M235" s="14" t="str">
        <f t="shared" si="68"/>
        <v/>
      </c>
      <c r="N235" s="14" t="str">
        <f t="shared" si="69"/>
        <v/>
      </c>
      <c r="O235" s="14" t="str">
        <f t="shared" si="70"/>
        <v/>
      </c>
      <c r="P235" s="14" t="str">
        <f t="shared" si="71"/>
        <v/>
      </c>
      <c r="Q235" s="14" t="str">
        <f t="shared" si="72"/>
        <v/>
      </c>
      <c r="R235" s="96" t="str">
        <f t="shared" si="62"/>
        <v/>
      </c>
      <c r="S235" s="14" t="str">
        <f t="shared" si="73"/>
        <v/>
      </c>
      <c r="T235" s="14" t="str">
        <f t="shared" si="63"/>
        <v/>
      </c>
      <c r="U235" s="14" t="str">
        <f t="shared" si="74"/>
        <v/>
      </c>
      <c r="V235" s="14" t="str">
        <f t="shared" si="75"/>
        <v/>
      </c>
      <c r="W235" s="14" t="str">
        <f>IFERROR(CONCATENATE("PAGO N° ",B235," DEL CONTRATO CPS ",V235," ENTRE ",TEXT(VLOOKUP(A235,matriz,IF(generador!B235=1,16,IF(generador!B235=2,19,IF(generador!B235=3,22,IF(generador!B235=4,25,IF(generador!B235=5,28,IF(generador!B235=6,31,IF(generador!B235=7,34,IF(generador!B235=8,37,IF(generador!B235=9,40,IF(generador!B235=10,43,IF(generador!B235=11,46,IF(generador!B235=12,49,IF(generador!B235=13,52,IF(generador!B235=14,55,IF(generador!B235=15,58))))))))))))))),FALSE),"dd/mm/yyyy")," Y ",TEXT(VLOOKUP(A235,matriz,IF(generador!B235=1,17,IF(generador!B235=2,20,IF(generador!B235=3,23,IF(generador!B235=4,26,IF(generador!B235=5,29,IF(generador!B235=6,32,IF(generador!B235=7,35,IF(generador!B235=8,38,IF(generador!B235=9,41,IF(generador!B235=10,44,IF(generador!B235=11,47,IF(generador!B235=12,50,IF(generador!B235=13,53,IF(generador!B235=14,56,IF(generador!B235=15,59))))))))))))))),FALSE),"dd/mm/yyyy")),"")</f>
        <v/>
      </c>
    </row>
    <row r="236" spans="1:23" x14ac:dyDescent="0.3">
      <c r="A236" s="12"/>
      <c r="B236" s="5"/>
      <c r="C236" s="5"/>
      <c r="D236" s="14" t="str">
        <f t="shared" si="59"/>
        <v/>
      </c>
      <c r="E236" s="15" t="str">
        <f>IFERROR(IF(A236&lt;&gt;"",VLOOKUP(A236,matriz,IF(generador!B236=1,15,IF(generador!B236=2,18,IF(generador!B236=3,21,IF(generador!B236=4,24,IF(generador!B236=5,27,IF(generador!B236=6,30,IF(generador!B236=7,33,IF(generador!B236=8,36,IF(generador!B236=9,39,IF(generador!B236=10,42,IF(generador!B236=11,45,IF(generador!B236=12,48,IF(generador!B236=13,51,IF(generador!B236=14,54,IF(generador!B236=15,57))))))))))))))),FALSE),""),"")</f>
        <v/>
      </c>
      <c r="F236" s="16" t="str">
        <f t="shared" si="60"/>
        <v/>
      </c>
      <c r="G236" s="20" t="str">
        <f t="shared" si="61"/>
        <v/>
      </c>
      <c r="H236" s="13" t="str">
        <f t="shared" ca="1" si="64"/>
        <v/>
      </c>
      <c r="I236" s="14" t="str">
        <f t="shared" si="65"/>
        <v/>
      </c>
      <c r="J236" s="14" t="str">
        <f>""</f>
        <v/>
      </c>
      <c r="K236" s="14" t="str">
        <f t="shared" si="66"/>
        <v/>
      </c>
      <c r="L236" s="14" t="str">
        <f t="shared" si="67"/>
        <v/>
      </c>
      <c r="M236" s="14" t="str">
        <f t="shared" si="68"/>
        <v/>
      </c>
      <c r="N236" s="14" t="str">
        <f t="shared" si="69"/>
        <v/>
      </c>
      <c r="O236" s="14" t="str">
        <f t="shared" si="70"/>
        <v/>
      </c>
      <c r="P236" s="14" t="str">
        <f t="shared" si="71"/>
        <v/>
      </c>
      <c r="Q236" s="14" t="str">
        <f t="shared" si="72"/>
        <v/>
      </c>
      <c r="R236" s="96" t="str">
        <f t="shared" si="62"/>
        <v/>
      </c>
      <c r="S236" s="14" t="str">
        <f t="shared" si="73"/>
        <v/>
      </c>
      <c r="T236" s="14" t="str">
        <f t="shared" si="63"/>
        <v/>
      </c>
      <c r="U236" s="14" t="str">
        <f t="shared" si="74"/>
        <v/>
      </c>
      <c r="V236" s="14" t="str">
        <f t="shared" si="75"/>
        <v/>
      </c>
      <c r="W236" s="14" t="str">
        <f>IFERROR(CONCATENATE("PAGO N° ",B236," DEL CONTRATO CPS ",V236," ENTRE ",TEXT(VLOOKUP(A236,matriz,IF(generador!B236=1,16,IF(generador!B236=2,19,IF(generador!B236=3,22,IF(generador!B236=4,25,IF(generador!B236=5,28,IF(generador!B236=6,31,IF(generador!B236=7,34,IF(generador!B236=8,37,IF(generador!B236=9,40,IF(generador!B236=10,43,IF(generador!B236=11,46,IF(generador!B236=12,49,IF(generador!B236=13,52,IF(generador!B236=14,55,IF(generador!B236=15,58))))))))))))))),FALSE),"dd/mm/yyyy")," Y ",TEXT(VLOOKUP(A236,matriz,IF(generador!B236=1,17,IF(generador!B236=2,20,IF(generador!B236=3,23,IF(generador!B236=4,26,IF(generador!B236=5,29,IF(generador!B236=6,32,IF(generador!B236=7,35,IF(generador!B236=8,38,IF(generador!B236=9,41,IF(generador!B236=10,44,IF(generador!B236=11,47,IF(generador!B236=12,50,IF(generador!B236=13,53,IF(generador!B236=14,56,IF(generador!B236=15,59))))))))))))))),FALSE),"dd/mm/yyyy")),"")</f>
        <v/>
      </c>
    </row>
    <row r="237" spans="1:23" x14ac:dyDescent="0.3">
      <c r="A237" s="12"/>
      <c r="B237" s="5"/>
      <c r="C237" s="5"/>
      <c r="D237" s="14" t="str">
        <f t="shared" si="59"/>
        <v/>
      </c>
      <c r="E237" s="15" t="str">
        <f>IFERROR(IF(A237&lt;&gt;"",VLOOKUP(A237,matriz,IF(generador!B237=1,15,IF(generador!B237=2,18,IF(generador!B237=3,21,IF(generador!B237=4,24,IF(generador!B237=5,27,IF(generador!B237=6,30,IF(generador!B237=7,33,IF(generador!B237=8,36,IF(generador!B237=9,39,IF(generador!B237=10,42,IF(generador!B237=11,45,IF(generador!B237=12,48,IF(generador!B237=13,51,IF(generador!B237=14,54,IF(generador!B237=15,57))))))))))))))),FALSE),""),"")</f>
        <v/>
      </c>
      <c r="F237" s="16" t="str">
        <f t="shared" si="60"/>
        <v/>
      </c>
      <c r="G237" s="20" t="str">
        <f t="shared" si="61"/>
        <v/>
      </c>
      <c r="H237" s="13" t="str">
        <f t="shared" ca="1" si="64"/>
        <v/>
      </c>
      <c r="I237" s="14" t="str">
        <f t="shared" si="65"/>
        <v/>
      </c>
      <c r="J237" s="14" t="str">
        <f>""</f>
        <v/>
      </c>
      <c r="K237" s="14" t="str">
        <f t="shared" si="66"/>
        <v/>
      </c>
      <c r="L237" s="14" t="str">
        <f t="shared" si="67"/>
        <v/>
      </c>
      <c r="M237" s="14" t="str">
        <f t="shared" si="68"/>
        <v/>
      </c>
      <c r="N237" s="14" t="str">
        <f t="shared" si="69"/>
        <v/>
      </c>
      <c r="O237" s="14" t="str">
        <f t="shared" si="70"/>
        <v/>
      </c>
      <c r="P237" s="14" t="str">
        <f t="shared" si="71"/>
        <v/>
      </c>
      <c r="Q237" s="14" t="str">
        <f t="shared" si="72"/>
        <v/>
      </c>
      <c r="R237" s="96" t="str">
        <f t="shared" si="62"/>
        <v/>
      </c>
      <c r="S237" s="14" t="str">
        <f t="shared" si="73"/>
        <v/>
      </c>
      <c r="T237" s="14" t="str">
        <f t="shared" si="63"/>
        <v/>
      </c>
      <c r="U237" s="14" t="str">
        <f t="shared" si="74"/>
        <v/>
      </c>
      <c r="V237" s="14" t="str">
        <f t="shared" si="75"/>
        <v/>
      </c>
      <c r="W237" s="14" t="str">
        <f>IFERROR(CONCATENATE("PAGO N° ",B237," DEL CONTRATO CPS ",V237," ENTRE ",TEXT(VLOOKUP(A237,matriz,IF(generador!B237=1,16,IF(generador!B237=2,19,IF(generador!B237=3,22,IF(generador!B237=4,25,IF(generador!B237=5,28,IF(generador!B237=6,31,IF(generador!B237=7,34,IF(generador!B237=8,37,IF(generador!B237=9,40,IF(generador!B237=10,43,IF(generador!B237=11,46,IF(generador!B237=12,49,IF(generador!B237=13,52,IF(generador!B237=14,55,IF(generador!B237=15,58))))))))))))))),FALSE),"dd/mm/yyyy")," Y ",TEXT(VLOOKUP(A237,matriz,IF(generador!B237=1,17,IF(generador!B237=2,20,IF(generador!B237=3,23,IF(generador!B237=4,26,IF(generador!B237=5,29,IF(generador!B237=6,32,IF(generador!B237=7,35,IF(generador!B237=8,38,IF(generador!B237=9,41,IF(generador!B237=10,44,IF(generador!B237=11,47,IF(generador!B237=12,50,IF(generador!B237=13,53,IF(generador!B237=14,56,IF(generador!B237=15,59))))))))))))))),FALSE),"dd/mm/yyyy")),"")</f>
        <v/>
      </c>
    </row>
    <row r="238" spans="1:23" x14ac:dyDescent="0.3">
      <c r="A238" s="12"/>
      <c r="B238" s="5"/>
      <c r="C238" s="5"/>
      <c r="D238" s="14" t="str">
        <f t="shared" si="59"/>
        <v/>
      </c>
      <c r="E238" s="15" t="str">
        <f>IFERROR(IF(A238&lt;&gt;"",VLOOKUP(A238,matriz,IF(generador!B238=1,15,IF(generador!B238=2,18,IF(generador!B238=3,21,IF(generador!B238=4,24,IF(generador!B238=5,27,IF(generador!B238=6,30,IF(generador!B238=7,33,IF(generador!B238=8,36,IF(generador!B238=9,39,IF(generador!B238=10,42,IF(generador!B238=11,45,IF(generador!B238=12,48,IF(generador!B238=13,51,IF(generador!B238=14,54,IF(generador!B238=15,57))))))))))))))),FALSE),""),"")</f>
        <v/>
      </c>
      <c r="F238" s="16" t="str">
        <f t="shared" si="60"/>
        <v/>
      </c>
      <c r="G238" s="20" t="str">
        <f t="shared" si="61"/>
        <v/>
      </c>
      <c r="H238" s="13" t="str">
        <f t="shared" ca="1" si="64"/>
        <v/>
      </c>
      <c r="I238" s="14" t="str">
        <f t="shared" si="65"/>
        <v/>
      </c>
      <c r="J238" s="14" t="str">
        <f>""</f>
        <v/>
      </c>
      <c r="K238" s="14" t="str">
        <f t="shared" si="66"/>
        <v/>
      </c>
      <c r="L238" s="14" t="str">
        <f t="shared" si="67"/>
        <v/>
      </c>
      <c r="M238" s="14" t="str">
        <f t="shared" si="68"/>
        <v/>
      </c>
      <c r="N238" s="14" t="str">
        <f t="shared" si="69"/>
        <v/>
      </c>
      <c r="O238" s="14" t="str">
        <f t="shared" si="70"/>
        <v/>
      </c>
      <c r="P238" s="14" t="str">
        <f t="shared" si="71"/>
        <v/>
      </c>
      <c r="Q238" s="14" t="str">
        <f t="shared" si="72"/>
        <v/>
      </c>
      <c r="R238" s="96" t="str">
        <f t="shared" si="62"/>
        <v/>
      </c>
      <c r="S238" s="14" t="str">
        <f t="shared" si="73"/>
        <v/>
      </c>
      <c r="T238" s="14" t="str">
        <f t="shared" si="63"/>
        <v/>
      </c>
      <c r="U238" s="14" t="str">
        <f t="shared" si="74"/>
        <v/>
      </c>
      <c r="V238" s="14" t="str">
        <f t="shared" si="75"/>
        <v/>
      </c>
      <c r="W238" s="14" t="str">
        <f>IFERROR(CONCATENATE("PAGO N° ",B238," DEL CONTRATO CPS ",V238," ENTRE ",TEXT(VLOOKUP(A238,matriz,IF(generador!B238=1,16,IF(generador!B238=2,19,IF(generador!B238=3,22,IF(generador!B238=4,25,IF(generador!B238=5,28,IF(generador!B238=6,31,IF(generador!B238=7,34,IF(generador!B238=8,37,IF(generador!B238=9,40,IF(generador!B238=10,43,IF(generador!B238=11,46,IF(generador!B238=12,49,IF(generador!B238=13,52,IF(generador!B238=14,55,IF(generador!B238=15,58))))))))))))))),FALSE),"dd/mm/yyyy")," Y ",TEXT(VLOOKUP(A238,matriz,IF(generador!B238=1,17,IF(generador!B238=2,20,IF(generador!B238=3,23,IF(generador!B238=4,26,IF(generador!B238=5,29,IF(generador!B238=6,32,IF(generador!B238=7,35,IF(generador!B238=8,38,IF(generador!B238=9,41,IF(generador!B238=10,44,IF(generador!B238=11,47,IF(generador!B238=12,50,IF(generador!B238=13,53,IF(generador!B238=14,56,IF(generador!B238=15,59))))))))))))))),FALSE),"dd/mm/yyyy")),"")</f>
        <v/>
      </c>
    </row>
    <row r="239" spans="1:23" x14ac:dyDescent="0.3">
      <c r="A239" s="12"/>
      <c r="B239" s="5"/>
      <c r="C239" s="5"/>
      <c r="D239" s="14" t="str">
        <f t="shared" si="59"/>
        <v/>
      </c>
      <c r="E239" s="15" t="str">
        <f>IFERROR(IF(A239&lt;&gt;"",VLOOKUP(A239,matriz,IF(generador!B239=1,15,IF(generador!B239=2,18,IF(generador!B239=3,21,IF(generador!B239=4,24,IF(generador!B239=5,27,IF(generador!B239=6,30,IF(generador!B239=7,33,IF(generador!B239=8,36,IF(generador!B239=9,39,IF(generador!B239=10,42,IF(generador!B239=11,45,IF(generador!B239=12,48,IF(generador!B239=13,51,IF(generador!B239=14,54,IF(generador!B239=15,57))))))))))))))),FALSE),""),"")</f>
        <v/>
      </c>
      <c r="F239" s="16" t="str">
        <f t="shared" si="60"/>
        <v/>
      </c>
      <c r="G239" s="20" t="str">
        <f t="shared" si="61"/>
        <v/>
      </c>
      <c r="H239" s="13" t="str">
        <f t="shared" ca="1" si="64"/>
        <v/>
      </c>
      <c r="I239" s="14" t="str">
        <f t="shared" si="65"/>
        <v/>
      </c>
      <c r="J239" s="14" t="str">
        <f>""</f>
        <v/>
      </c>
      <c r="K239" s="14" t="str">
        <f t="shared" si="66"/>
        <v/>
      </c>
      <c r="L239" s="14" t="str">
        <f t="shared" si="67"/>
        <v/>
      </c>
      <c r="M239" s="14" t="str">
        <f t="shared" si="68"/>
        <v/>
      </c>
      <c r="N239" s="14" t="str">
        <f t="shared" si="69"/>
        <v/>
      </c>
      <c r="O239" s="14" t="str">
        <f t="shared" si="70"/>
        <v/>
      </c>
      <c r="P239" s="14" t="str">
        <f t="shared" si="71"/>
        <v/>
      </c>
      <c r="Q239" s="14" t="str">
        <f t="shared" si="72"/>
        <v/>
      </c>
      <c r="R239" s="96" t="str">
        <f t="shared" si="62"/>
        <v/>
      </c>
      <c r="S239" s="14" t="str">
        <f t="shared" si="73"/>
        <v/>
      </c>
      <c r="T239" s="14" t="str">
        <f t="shared" si="63"/>
        <v/>
      </c>
      <c r="U239" s="14" t="str">
        <f t="shared" si="74"/>
        <v/>
      </c>
      <c r="V239" s="14" t="str">
        <f t="shared" si="75"/>
        <v/>
      </c>
      <c r="W239" s="14" t="str">
        <f>IFERROR(CONCATENATE("PAGO N° ",B239," DEL CONTRATO CPS ",V239," ENTRE ",TEXT(VLOOKUP(A239,matriz,IF(generador!B239=1,16,IF(generador!B239=2,19,IF(generador!B239=3,22,IF(generador!B239=4,25,IF(generador!B239=5,28,IF(generador!B239=6,31,IF(generador!B239=7,34,IF(generador!B239=8,37,IF(generador!B239=9,40,IF(generador!B239=10,43,IF(generador!B239=11,46,IF(generador!B239=12,49,IF(generador!B239=13,52,IF(generador!B239=14,55,IF(generador!B239=15,58))))))))))))))),FALSE),"dd/mm/yyyy")," Y ",TEXT(VLOOKUP(A239,matriz,IF(generador!B239=1,17,IF(generador!B239=2,20,IF(generador!B239=3,23,IF(generador!B239=4,26,IF(generador!B239=5,29,IF(generador!B239=6,32,IF(generador!B239=7,35,IF(generador!B239=8,38,IF(generador!B239=9,41,IF(generador!B239=10,44,IF(generador!B239=11,47,IF(generador!B239=12,50,IF(generador!B239=13,53,IF(generador!B239=14,56,IF(generador!B239=15,59))))))))))))))),FALSE),"dd/mm/yyyy")),"")</f>
        <v/>
      </c>
    </row>
    <row r="240" spans="1:23" x14ac:dyDescent="0.3">
      <c r="A240" s="12"/>
      <c r="B240" s="5"/>
      <c r="C240" s="5"/>
      <c r="D240" s="14" t="str">
        <f t="shared" si="59"/>
        <v/>
      </c>
      <c r="E240" s="15" t="str">
        <f>IFERROR(IF(A240&lt;&gt;"",VLOOKUP(A240,matriz,IF(generador!B240=1,15,IF(generador!B240=2,18,IF(generador!B240=3,21,IF(generador!B240=4,24,IF(generador!B240=5,27,IF(generador!B240=6,30,IF(generador!B240=7,33,IF(generador!B240=8,36,IF(generador!B240=9,39,IF(generador!B240=10,42,IF(generador!B240=11,45,IF(generador!B240=12,48,IF(generador!B240=13,51,IF(generador!B240=14,54,IF(generador!B240=15,57))))))))))))))),FALSE),""),"")</f>
        <v/>
      </c>
      <c r="F240" s="16" t="str">
        <f t="shared" si="60"/>
        <v/>
      </c>
      <c r="G240" s="20" t="str">
        <f t="shared" si="61"/>
        <v/>
      </c>
      <c r="H240" s="13" t="str">
        <f t="shared" ca="1" si="64"/>
        <v/>
      </c>
      <c r="I240" s="14" t="str">
        <f t="shared" si="65"/>
        <v/>
      </c>
      <c r="J240" s="14" t="str">
        <f>""</f>
        <v/>
      </c>
      <c r="K240" s="14" t="str">
        <f t="shared" si="66"/>
        <v/>
      </c>
      <c r="L240" s="14" t="str">
        <f t="shared" si="67"/>
        <v/>
      </c>
      <c r="M240" s="14" t="str">
        <f t="shared" si="68"/>
        <v/>
      </c>
      <c r="N240" s="14" t="str">
        <f t="shared" si="69"/>
        <v/>
      </c>
      <c r="O240" s="14" t="str">
        <f t="shared" si="70"/>
        <v/>
      </c>
      <c r="P240" s="14" t="str">
        <f t="shared" si="71"/>
        <v/>
      </c>
      <c r="Q240" s="14" t="str">
        <f t="shared" si="72"/>
        <v/>
      </c>
      <c r="R240" s="96" t="str">
        <f t="shared" si="62"/>
        <v/>
      </c>
      <c r="S240" s="14" t="str">
        <f t="shared" si="73"/>
        <v/>
      </c>
      <c r="T240" s="14" t="str">
        <f t="shared" si="63"/>
        <v/>
      </c>
      <c r="U240" s="14" t="str">
        <f t="shared" si="74"/>
        <v/>
      </c>
      <c r="V240" s="14" t="str">
        <f t="shared" si="75"/>
        <v/>
      </c>
      <c r="W240" s="14" t="str">
        <f>IFERROR(CONCATENATE("PAGO N° ",B240," DEL CONTRATO CPS ",V240," ENTRE ",TEXT(VLOOKUP(A240,matriz,IF(generador!B240=1,16,IF(generador!B240=2,19,IF(generador!B240=3,22,IF(generador!B240=4,25,IF(generador!B240=5,28,IF(generador!B240=6,31,IF(generador!B240=7,34,IF(generador!B240=8,37,IF(generador!B240=9,40,IF(generador!B240=10,43,IF(generador!B240=11,46,IF(generador!B240=12,49,IF(generador!B240=13,52,IF(generador!B240=14,55,IF(generador!B240=15,58))))))))))))))),FALSE),"dd/mm/yyyy")," Y ",TEXT(VLOOKUP(A240,matriz,IF(generador!B240=1,17,IF(generador!B240=2,20,IF(generador!B240=3,23,IF(generador!B240=4,26,IF(generador!B240=5,29,IF(generador!B240=6,32,IF(generador!B240=7,35,IF(generador!B240=8,38,IF(generador!B240=9,41,IF(generador!B240=10,44,IF(generador!B240=11,47,IF(generador!B240=12,50,IF(generador!B240=13,53,IF(generador!B240=14,56,IF(generador!B240=15,59))))))))))))))),FALSE),"dd/mm/yyyy")),"")</f>
        <v/>
      </c>
    </row>
    <row r="241" spans="1:23" x14ac:dyDescent="0.3">
      <c r="A241" s="12"/>
      <c r="B241" s="5"/>
      <c r="C241" s="5"/>
      <c r="D241" s="14" t="str">
        <f t="shared" si="59"/>
        <v/>
      </c>
      <c r="E241" s="15" t="str">
        <f>IFERROR(IF(A241&lt;&gt;"",VLOOKUP(A241,matriz,IF(generador!B241=1,15,IF(generador!B241=2,18,IF(generador!B241=3,21,IF(generador!B241=4,24,IF(generador!B241=5,27,IF(generador!B241=6,30,IF(generador!B241=7,33,IF(generador!B241=8,36,IF(generador!B241=9,39,IF(generador!B241=10,42,IF(generador!B241=11,45,IF(generador!B241=12,48,IF(generador!B241=13,51,IF(generador!B241=14,54,IF(generador!B241=15,57))))))))))))))),FALSE),""),"")</f>
        <v/>
      </c>
      <c r="F241" s="16" t="str">
        <f t="shared" si="60"/>
        <v/>
      </c>
      <c r="G241" s="20" t="str">
        <f t="shared" si="61"/>
        <v/>
      </c>
      <c r="H241" s="13" t="str">
        <f t="shared" ca="1" si="64"/>
        <v/>
      </c>
      <c r="I241" s="14" t="str">
        <f t="shared" si="65"/>
        <v/>
      </c>
      <c r="J241" s="14" t="str">
        <f>""</f>
        <v/>
      </c>
      <c r="K241" s="14" t="str">
        <f t="shared" si="66"/>
        <v/>
      </c>
      <c r="L241" s="14" t="str">
        <f t="shared" si="67"/>
        <v/>
      </c>
      <c r="M241" s="14" t="str">
        <f t="shared" si="68"/>
        <v/>
      </c>
      <c r="N241" s="14" t="str">
        <f t="shared" si="69"/>
        <v/>
      </c>
      <c r="O241" s="14" t="str">
        <f t="shared" si="70"/>
        <v/>
      </c>
      <c r="P241" s="14" t="str">
        <f t="shared" si="71"/>
        <v/>
      </c>
      <c r="Q241" s="14" t="str">
        <f t="shared" si="72"/>
        <v/>
      </c>
      <c r="R241" s="96" t="str">
        <f t="shared" si="62"/>
        <v/>
      </c>
      <c r="S241" s="14" t="str">
        <f t="shared" si="73"/>
        <v/>
      </c>
      <c r="T241" s="14" t="str">
        <f t="shared" si="63"/>
        <v/>
      </c>
      <c r="U241" s="14" t="str">
        <f t="shared" si="74"/>
        <v/>
      </c>
      <c r="V241" s="14" t="str">
        <f t="shared" si="75"/>
        <v/>
      </c>
      <c r="W241" s="14" t="str">
        <f>IFERROR(CONCATENATE("PAGO N° ",B241," DEL CONTRATO CPS ",V241," ENTRE ",TEXT(VLOOKUP(A241,matriz,IF(generador!B241=1,16,IF(generador!B241=2,19,IF(generador!B241=3,22,IF(generador!B241=4,25,IF(generador!B241=5,28,IF(generador!B241=6,31,IF(generador!B241=7,34,IF(generador!B241=8,37,IF(generador!B241=9,40,IF(generador!B241=10,43,IF(generador!B241=11,46,IF(generador!B241=12,49,IF(generador!B241=13,52,IF(generador!B241=14,55,IF(generador!B241=15,58))))))))))))))),FALSE),"dd/mm/yyyy")," Y ",TEXT(VLOOKUP(A241,matriz,IF(generador!B241=1,17,IF(generador!B241=2,20,IF(generador!B241=3,23,IF(generador!B241=4,26,IF(generador!B241=5,29,IF(generador!B241=6,32,IF(generador!B241=7,35,IF(generador!B241=8,38,IF(generador!B241=9,41,IF(generador!B241=10,44,IF(generador!B241=11,47,IF(generador!B241=12,50,IF(generador!B241=13,53,IF(generador!B241=14,56,IF(generador!B241=15,59))))))))))))))),FALSE),"dd/mm/yyyy")),"")</f>
        <v/>
      </c>
    </row>
    <row r="242" spans="1:23" x14ac:dyDescent="0.3">
      <c r="A242" s="12"/>
      <c r="B242" s="5"/>
      <c r="C242" s="5"/>
      <c r="D242" s="14" t="str">
        <f t="shared" si="59"/>
        <v/>
      </c>
      <c r="E242" s="15" t="str">
        <f>IFERROR(IF(A242&lt;&gt;"",VLOOKUP(A242,matriz,IF(generador!B242=1,15,IF(generador!B242=2,18,IF(generador!B242=3,21,IF(generador!B242=4,24,IF(generador!B242=5,27,IF(generador!B242=6,30,IF(generador!B242=7,33,IF(generador!B242=8,36,IF(generador!B242=9,39,IF(generador!B242=10,42,IF(generador!B242=11,45,IF(generador!B242=12,48,IF(generador!B242=13,51,IF(generador!B242=14,54,IF(generador!B242=15,57))))))))))))))),FALSE),""),"")</f>
        <v/>
      </c>
      <c r="F242" s="16" t="str">
        <f t="shared" si="60"/>
        <v/>
      </c>
      <c r="G242" s="20" t="str">
        <f t="shared" si="61"/>
        <v/>
      </c>
      <c r="H242" s="13" t="str">
        <f t="shared" ca="1" si="64"/>
        <v/>
      </c>
      <c r="I242" s="14" t="str">
        <f t="shared" si="65"/>
        <v/>
      </c>
      <c r="J242" s="14" t="str">
        <f>""</f>
        <v/>
      </c>
      <c r="K242" s="14" t="str">
        <f t="shared" si="66"/>
        <v/>
      </c>
      <c r="L242" s="14" t="str">
        <f t="shared" si="67"/>
        <v/>
      </c>
      <c r="M242" s="14" t="str">
        <f t="shared" si="68"/>
        <v/>
      </c>
      <c r="N242" s="14" t="str">
        <f t="shared" si="69"/>
        <v/>
      </c>
      <c r="O242" s="14" t="str">
        <f t="shared" si="70"/>
        <v/>
      </c>
      <c r="P242" s="14" t="str">
        <f t="shared" si="71"/>
        <v/>
      </c>
      <c r="Q242" s="14" t="str">
        <f t="shared" si="72"/>
        <v/>
      </c>
      <c r="R242" s="96" t="str">
        <f t="shared" si="62"/>
        <v/>
      </c>
      <c r="S242" s="14" t="str">
        <f t="shared" si="73"/>
        <v/>
      </c>
      <c r="T242" s="14" t="str">
        <f t="shared" si="63"/>
        <v/>
      </c>
      <c r="U242" s="14" t="str">
        <f t="shared" si="74"/>
        <v/>
      </c>
      <c r="V242" s="14" t="str">
        <f t="shared" si="75"/>
        <v/>
      </c>
      <c r="W242" s="14" t="str">
        <f>IFERROR(CONCATENATE("PAGO N° ",B242," DEL CONTRATO CPS ",V242," ENTRE ",TEXT(VLOOKUP(A242,matriz,IF(generador!B242=1,16,IF(generador!B242=2,19,IF(generador!B242=3,22,IF(generador!B242=4,25,IF(generador!B242=5,28,IF(generador!B242=6,31,IF(generador!B242=7,34,IF(generador!B242=8,37,IF(generador!B242=9,40,IF(generador!B242=10,43,IF(generador!B242=11,46,IF(generador!B242=12,49,IF(generador!B242=13,52,IF(generador!B242=14,55,IF(generador!B242=15,58))))))))))))))),FALSE),"dd/mm/yyyy")," Y ",TEXT(VLOOKUP(A242,matriz,IF(generador!B242=1,17,IF(generador!B242=2,20,IF(generador!B242=3,23,IF(generador!B242=4,26,IF(generador!B242=5,29,IF(generador!B242=6,32,IF(generador!B242=7,35,IF(generador!B242=8,38,IF(generador!B242=9,41,IF(generador!B242=10,44,IF(generador!B242=11,47,IF(generador!B242=12,50,IF(generador!B242=13,53,IF(generador!B242=14,56,IF(generador!B242=15,59))))))))))))))),FALSE),"dd/mm/yyyy")),"")</f>
        <v/>
      </c>
    </row>
    <row r="243" spans="1:23" x14ac:dyDescent="0.3">
      <c r="A243" s="12"/>
      <c r="B243" s="5"/>
      <c r="C243" s="5"/>
      <c r="D243" s="14" t="str">
        <f t="shared" si="59"/>
        <v/>
      </c>
      <c r="E243" s="15" t="str">
        <f>IFERROR(IF(A243&lt;&gt;"",VLOOKUP(A243,matriz,IF(generador!B243=1,15,IF(generador!B243=2,18,IF(generador!B243=3,21,IF(generador!B243=4,24,IF(generador!B243=5,27,IF(generador!B243=6,30,IF(generador!B243=7,33,IF(generador!B243=8,36,IF(generador!B243=9,39,IF(generador!B243=10,42,IF(generador!B243=11,45,IF(generador!B243=12,48,IF(generador!B243=13,51,IF(generador!B243=14,54,IF(generador!B243=15,57))))))))))))))),FALSE),""),"")</f>
        <v/>
      </c>
      <c r="F243" s="16" t="str">
        <f t="shared" si="60"/>
        <v/>
      </c>
      <c r="G243" s="20" t="str">
        <f t="shared" si="61"/>
        <v/>
      </c>
      <c r="H243" s="13" t="str">
        <f t="shared" ca="1" si="64"/>
        <v/>
      </c>
      <c r="I243" s="14" t="str">
        <f t="shared" si="65"/>
        <v/>
      </c>
      <c r="J243" s="14" t="str">
        <f>""</f>
        <v/>
      </c>
      <c r="K243" s="14" t="str">
        <f t="shared" si="66"/>
        <v/>
      </c>
      <c r="L243" s="14" t="str">
        <f t="shared" si="67"/>
        <v/>
      </c>
      <c r="M243" s="14" t="str">
        <f t="shared" si="68"/>
        <v/>
      </c>
      <c r="N243" s="14" t="str">
        <f t="shared" si="69"/>
        <v/>
      </c>
      <c r="O243" s="14" t="str">
        <f t="shared" si="70"/>
        <v/>
      </c>
      <c r="P243" s="14" t="str">
        <f t="shared" si="71"/>
        <v/>
      </c>
      <c r="Q243" s="14" t="str">
        <f t="shared" si="72"/>
        <v/>
      </c>
      <c r="R243" s="96" t="str">
        <f t="shared" si="62"/>
        <v/>
      </c>
      <c r="S243" s="14" t="str">
        <f t="shared" si="73"/>
        <v/>
      </c>
      <c r="T243" s="14" t="str">
        <f t="shared" si="63"/>
        <v/>
      </c>
      <c r="U243" s="14" t="str">
        <f t="shared" si="74"/>
        <v/>
      </c>
      <c r="V243" s="14" t="str">
        <f t="shared" si="75"/>
        <v/>
      </c>
      <c r="W243" s="14" t="str">
        <f>IFERROR(CONCATENATE("PAGO N° ",B243," DEL CONTRATO CPS ",V243," ENTRE ",TEXT(VLOOKUP(A243,matriz,IF(generador!B243=1,16,IF(generador!B243=2,19,IF(generador!B243=3,22,IF(generador!B243=4,25,IF(generador!B243=5,28,IF(generador!B243=6,31,IF(generador!B243=7,34,IF(generador!B243=8,37,IF(generador!B243=9,40,IF(generador!B243=10,43,IF(generador!B243=11,46,IF(generador!B243=12,49,IF(generador!B243=13,52,IF(generador!B243=14,55,IF(generador!B243=15,58))))))))))))))),FALSE),"dd/mm/yyyy")," Y ",TEXT(VLOOKUP(A243,matriz,IF(generador!B243=1,17,IF(generador!B243=2,20,IF(generador!B243=3,23,IF(generador!B243=4,26,IF(generador!B243=5,29,IF(generador!B243=6,32,IF(generador!B243=7,35,IF(generador!B243=8,38,IF(generador!B243=9,41,IF(generador!B243=10,44,IF(generador!B243=11,47,IF(generador!B243=12,50,IF(generador!B243=13,53,IF(generador!B243=14,56,IF(generador!B243=15,59))))))))))))))),FALSE),"dd/mm/yyyy")),"")</f>
        <v/>
      </c>
    </row>
    <row r="244" spans="1:23" x14ac:dyDescent="0.3">
      <c r="A244" s="12"/>
      <c r="B244" s="5"/>
      <c r="C244" s="5"/>
      <c r="D244" s="14" t="str">
        <f t="shared" si="59"/>
        <v/>
      </c>
      <c r="E244" s="15" t="str">
        <f>IFERROR(IF(A244&lt;&gt;"",VLOOKUP(A244,matriz,IF(generador!B244=1,15,IF(generador!B244=2,18,IF(generador!B244=3,21,IF(generador!B244=4,24,IF(generador!B244=5,27,IF(generador!B244=6,30,IF(generador!B244=7,33,IF(generador!B244=8,36,IF(generador!B244=9,39,IF(generador!B244=10,42,IF(generador!B244=11,45,IF(generador!B244=12,48,IF(generador!B244=13,51,IF(generador!B244=14,54,IF(generador!B244=15,57))))))))))))))),FALSE),""),"")</f>
        <v/>
      </c>
      <c r="F244" s="16" t="str">
        <f t="shared" si="60"/>
        <v/>
      </c>
      <c r="G244" s="20" t="str">
        <f t="shared" si="61"/>
        <v/>
      </c>
      <c r="H244" s="13" t="str">
        <f t="shared" ca="1" si="64"/>
        <v/>
      </c>
      <c r="I244" s="14" t="str">
        <f t="shared" si="65"/>
        <v/>
      </c>
      <c r="J244" s="14" t="str">
        <f>""</f>
        <v/>
      </c>
      <c r="K244" s="14" t="str">
        <f t="shared" si="66"/>
        <v/>
      </c>
      <c r="L244" s="14" t="str">
        <f t="shared" si="67"/>
        <v/>
      </c>
      <c r="M244" s="14" t="str">
        <f t="shared" si="68"/>
        <v/>
      </c>
      <c r="N244" s="14" t="str">
        <f t="shared" si="69"/>
        <v/>
      </c>
      <c r="O244" s="14" t="str">
        <f t="shared" si="70"/>
        <v/>
      </c>
      <c r="P244" s="14" t="str">
        <f t="shared" si="71"/>
        <v/>
      </c>
      <c r="Q244" s="14" t="str">
        <f t="shared" si="72"/>
        <v/>
      </c>
      <c r="R244" s="96" t="str">
        <f t="shared" si="62"/>
        <v/>
      </c>
      <c r="S244" s="14" t="str">
        <f t="shared" si="73"/>
        <v/>
      </c>
      <c r="T244" s="14" t="str">
        <f t="shared" si="63"/>
        <v/>
      </c>
      <c r="U244" s="14" t="str">
        <f t="shared" si="74"/>
        <v/>
      </c>
      <c r="V244" s="14" t="str">
        <f t="shared" si="75"/>
        <v/>
      </c>
      <c r="W244" s="14" t="str">
        <f>IFERROR(CONCATENATE("PAGO N° ",B244," DEL CONTRATO CPS ",V244," ENTRE ",TEXT(VLOOKUP(A244,matriz,IF(generador!B244=1,16,IF(generador!B244=2,19,IF(generador!B244=3,22,IF(generador!B244=4,25,IF(generador!B244=5,28,IF(generador!B244=6,31,IF(generador!B244=7,34,IF(generador!B244=8,37,IF(generador!B244=9,40,IF(generador!B244=10,43,IF(generador!B244=11,46,IF(generador!B244=12,49,IF(generador!B244=13,52,IF(generador!B244=14,55,IF(generador!B244=15,58))))))))))))))),FALSE),"dd/mm/yyyy")," Y ",TEXT(VLOOKUP(A244,matriz,IF(generador!B244=1,17,IF(generador!B244=2,20,IF(generador!B244=3,23,IF(generador!B244=4,26,IF(generador!B244=5,29,IF(generador!B244=6,32,IF(generador!B244=7,35,IF(generador!B244=8,38,IF(generador!B244=9,41,IF(generador!B244=10,44,IF(generador!B244=11,47,IF(generador!B244=12,50,IF(generador!B244=13,53,IF(generador!B244=14,56,IF(generador!B244=15,59))))))))))))))),FALSE),"dd/mm/yyyy")),"")</f>
        <v/>
      </c>
    </row>
    <row r="245" spans="1:23" x14ac:dyDescent="0.3">
      <c r="A245" s="12"/>
      <c r="B245" s="5"/>
      <c r="C245" s="5"/>
      <c r="D245" s="14" t="str">
        <f t="shared" si="59"/>
        <v/>
      </c>
      <c r="E245" s="15" t="str">
        <f>IFERROR(IF(A245&lt;&gt;"",VLOOKUP(A245,matriz,IF(generador!B245=1,15,IF(generador!B245=2,18,IF(generador!B245=3,21,IF(generador!B245=4,24,IF(generador!B245=5,27,IF(generador!B245=6,30,IF(generador!B245=7,33,IF(generador!B245=8,36,IF(generador!B245=9,39,IF(generador!B245=10,42,IF(generador!B245=11,45,IF(generador!B245=12,48,IF(generador!B245=13,51,IF(generador!B245=14,54,IF(generador!B245=15,57))))))))))))))),FALSE),""),"")</f>
        <v/>
      </c>
      <c r="F245" s="16" t="str">
        <f t="shared" si="60"/>
        <v/>
      </c>
      <c r="G245" s="20" t="str">
        <f t="shared" si="61"/>
        <v/>
      </c>
      <c r="H245" s="13" t="str">
        <f t="shared" ca="1" si="64"/>
        <v/>
      </c>
      <c r="I245" s="14" t="str">
        <f t="shared" si="65"/>
        <v/>
      </c>
      <c r="J245" s="14" t="str">
        <f>""</f>
        <v/>
      </c>
      <c r="K245" s="14" t="str">
        <f t="shared" si="66"/>
        <v/>
      </c>
      <c r="L245" s="14" t="str">
        <f t="shared" si="67"/>
        <v/>
      </c>
      <c r="M245" s="14" t="str">
        <f t="shared" si="68"/>
        <v/>
      </c>
      <c r="N245" s="14" t="str">
        <f t="shared" si="69"/>
        <v/>
      </c>
      <c r="O245" s="14" t="str">
        <f t="shared" si="70"/>
        <v/>
      </c>
      <c r="P245" s="14" t="str">
        <f t="shared" si="71"/>
        <v/>
      </c>
      <c r="Q245" s="14" t="str">
        <f t="shared" si="72"/>
        <v/>
      </c>
      <c r="R245" s="96" t="str">
        <f t="shared" si="62"/>
        <v/>
      </c>
      <c r="S245" s="14" t="str">
        <f t="shared" si="73"/>
        <v/>
      </c>
      <c r="T245" s="14" t="str">
        <f t="shared" si="63"/>
        <v/>
      </c>
      <c r="U245" s="14" t="str">
        <f t="shared" si="74"/>
        <v/>
      </c>
      <c r="V245" s="14" t="str">
        <f t="shared" si="75"/>
        <v/>
      </c>
      <c r="W245" s="14" t="str">
        <f>IFERROR(CONCATENATE("PAGO N° ",B245," DEL CONTRATO CPS ",V245," ENTRE ",TEXT(VLOOKUP(A245,matriz,IF(generador!B245=1,16,IF(generador!B245=2,19,IF(generador!B245=3,22,IF(generador!B245=4,25,IF(generador!B245=5,28,IF(generador!B245=6,31,IF(generador!B245=7,34,IF(generador!B245=8,37,IF(generador!B245=9,40,IF(generador!B245=10,43,IF(generador!B245=11,46,IF(generador!B245=12,49,IF(generador!B245=13,52,IF(generador!B245=14,55,IF(generador!B245=15,58))))))))))))))),FALSE),"dd/mm/yyyy")," Y ",TEXT(VLOOKUP(A245,matriz,IF(generador!B245=1,17,IF(generador!B245=2,20,IF(generador!B245=3,23,IF(generador!B245=4,26,IF(generador!B245=5,29,IF(generador!B245=6,32,IF(generador!B245=7,35,IF(generador!B245=8,38,IF(generador!B245=9,41,IF(generador!B245=10,44,IF(generador!B245=11,47,IF(generador!B245=12,50,IF(generador!B245=13,53,IF(generador!B245=14,56,IF(generador!B245=15,59))))))))))))))),FALSE),"dd/mm/yyyy")),"")</f>
        <v/>
      </c>
    </row>
    <row r="246" spans="1:23" x14ac:dyDescent="0.3">
      <c r="A246" s="12"/>
      <c r="B246" s="5"/>
      <c r="C246" s="5"/>
      <c r="D246" s="14" t="str">
        <f t="shared" si="59"/>
        <v/>
      </c>
      <c r="E246" s="15" t="str">
        <f>IFERROR(IF(A246&lt;&gt;"",VLOOKUP(A246,matriz,IF(generador!B246=1,15,IF(generador!B246=2,18,IF(generador!B246=3,21,IF(generador!B246=4,24,IF(generador!B246=5,27,IF(generador!B246=6,30,IF(generador!B246=7,33,IF(generador!B246=8,36,IF(generador!B246=9,39,IF(generador!B246=10,42,IF(generador!B246=11,45,IF(generador!B246=12,48,IF(generador!B246=13,51,IF(generador!B246=14,54,IF(generador!B246=15,57))))))))))))))),FALSE),""),"")</f>
        <v/>
      </c>
      <c r="F246" s="16" t="str">
        <f t="shared" si="60"/>
        <v/>
      </c>
      <c r="G246" s="20" t="str">
        <f t="shared" si="61"/>
        <v/>
      </c>
      <c r="H246" s="13" t="str">
        <f t="shared" ca="1" si="64"/>
        <v/>
      </c>
      <c r="I246" s="14" t="str">
        <f t="shared" si="65"/>
        <v/>
      </c>
      <c r="J246" s="14" t="str">
        <f>""</f>
        <v/>
      </c>
      <c r="K246" s="14" t="str">
        <f t="shared" si="66"/>
        <v/>
      </c>
      <c r="L246" s="14" t="str">
        <f t="shared" si="67"/>
        <v/>
      </c>
      <c r="M246" s="14" t="str">
        <f t="shared" si="68"/>
        <v/>
      </c>
      <c r="N246" s="14" t="str">
        <f t="shared" si="69"/>
        <v/>
      </c>
      <c r="O246" s="14" t="str">
        <f t="shared" si="70"/>
        <v/>
      </c>
      <c r="P246" s="14" t="str">
        <f t="shared" si="71"/>
        <v/>
      </c>
      <c r="Q246" s="14" t="str">
        <f t="shared" si="72"/>
        <v/>
      </c>
      <c r="R246" s="96" t="str">
        <f t="shared" si="62"/>
        <v/>
      </c>
      <c r="S246" s="14" t="str">
        <f t="shared" si="73"/>
        <v/>
      </c>
      <c r="T246" s="14" t="str">
        <f t="shared" si="63"/>
        <v/>
      </c>
      <c r="U246" s="14" t="str">
        <f t="shared" si="74"/>
        <v/>
      </c>
      <c r="V246" s="14" t="str">
        <f t="shared" si="75"/>
        <v/>
      </c>
      <c r="W246" s="14" t="str">
        <f>IFERROR(CONCATENATE("PAGO N° ",B246," DEL CONTRATO CPS ",V246," ENTRE ",TEXT(VLOOKUP(A246,matriz,IF(generador!B246=1,16,IF(generador!B246=2,19,IF(generador!B246=3,22,IF(generador!B246=4,25,IF(generador!B246=5,28,IF(generador!B246=6,31,IF(generador!B246=7,34,IF(generador!B246=8,37,IF(generador!B246=9,40,IF(generador!B246=10,43,IF(generador!B246=11,46,IF(generador!B246=12,49,IF(generador!B246=13,52,IF(generador!B246=14,55,IF(generador!B246=15,58))))))))))))))),FALSE),"dd/mm/yyyy")," Y ",TEXT(VLOOKUP(A246,matriz,IF(generador!B246=1,17,IF(generador!B246=2,20,IF(generador!B246=3,23,IF(generador!B246=4,26,IF(generador!B246=5,29,IF(generador!B246=6,32,IF(generador!B246=7,35,IF(generador!B246=8,38,IF(generador!B246=9,41,IF(generador!B246=10,44,IF(generador!B246=11,47,IF(generador!B246=12,50,IF(generador!B246=13,53,IF(generador!B246=14,56,IF(generador!B246=15,59))))))))))))))),FALSE),"dd/mm/yyyy")),"")</f>
        <v/>
      </c>
    </row>
    <row r="247" spans="1:23" x14ac:dyDescent="0.3">
      <c r="A247" s="12"/>
      <c r="B247" s="5"/>
      <c r="C247" s="5"/>
      <c r="D247" s="14" t="str">
        <f t="shared" si="59"/>
        <v/>
      </c>
      <c r="E247" s="15" t="str">
        <f>IFERROR(IF(A247&lt;&gt;"",VLOOKUP(A247,matriz,IF(generador!B247=1,15,IF(generador!B247=2,18,IF(generador!B247=3,21,IF(generador!B247=4,24,IF(generador!B247=5,27,IF(generador!B247=6,30,IF(generador!B247=7,33,IF(generador!B247=8,36,IF(generador!B247=9,39,IF(generador!B247=10,42,IF(generador!B247=11,45,IF(generador!B247=12,48,IF(generador!B247=13,51,IF(generador!B247=14,54,IF(generador!B247=15,57))))))))))))))),FALSE),""),"")</f>
        <v/>
      </c>
      <c r="F247" s="16" t="str">
        <f t="shared" si="60"/>
        <v/>
      </c>
      <c r="G247" s="20" t="str">
        <f t="shared" si="61"/>
        <v/>
      </c>
      <c r="H247" s="13" t="str">
        <f t="shared" ca="1" si="64"/>
        <v/>
      </c>
      <c r="I247" s="14" t="str">
        <f t="shared" si="65"/>
        <v/>
      </c>
      <c r="J247" s="14" t="str">
        <f>""</f>
        <v/>
      </c>
      <c r="K247" s="14" t="str">
        <f t="shared" si="66"/>
        <v/>
      </c>
      <c r="L247" s="14" t="str">
        <f t="shared" si="67"/>
        <v/>
      </c>
      <c r="M247" s="14" t="str">
        <f t="shared" si="68"/>
        <v/>
      </c>
      <c r="N247" s="14" t="str">
        <f t="shared" si="69"/>
        <v/>
      </c>
      <c r="O247" s="14" t="str">
        <f t="shared" si="70"/>
        <v/>
      </c>
      <c r="P247" s="14" t="str">
        <f t="shared" si="71"/>
        <v/>
      </c>
      <c r="Q247" s="14" t="str">
        <f t="shared" si="72"/>
        <v/>
      </c>
      <c r="R247" s="96" t="str">
        <f t="shared" si="62"/>
        <v/>
      </c>
      <c r="S247" s="14" t="str">
        <f t="shared" si="73"/>
        <v/>
      </c>
      <c r="T247" s="14" t="str">
        <f t="shared" si="63"/>
        <v/>
      </c>
      <c r="U247" s="14" t="str">
        <f t="shared" si="74"/>
        <v/>
      </c>
      <c r="V247" s="14" t="str">
        <f t="shared" si="75"/>
        <v/>
      </c>
      <c r="W247" s="14" t="str">
        <f>IFERROR(CONCATENATE("PAGO N° ",B247," DEL CONTRATO CPS ",V247," ENTRE ",TEXT(VLOOKUP(A247,matriz,IF(generador!B247=1,16,IF(generador!B247=2,19,IF(generador!B247=3,22,IF(generador!B247=4,25,IF(generador!B247=5,28,IF(generador!B247=6,31,IF(generador!B247=7,34,IF(generador!B247=8,37,IF(generador!B247=9,40,IF(generador!B247=10,43,IF(generador!B247=11,46,IF(generador!B247=12,49,IF(generador!B247=13,52,IF(generador!B247=14,55,IF(generador!B247=15,58))))))))))))))),FALSE),"dd/mm/yyyy")," Y ",TEXT(VLOOKUP(A247,matriz,IF(generador!B247=1,17,IF(generador!B247=2,20,IF(generador!B247=3,23,IF(generador!B247=4,26,IF(generador!B247=5,29,IF(generador!B247=6,32,IF(generador!B247=7,35,IF(generador!B247=8,38,IF(generador!B247=9,41,IF(generador!B247=10,44,IF(generador!B247=11,47,IF(generador!B247=12,50,IF(generador!B247=13,53,IF(generador!B247=14,56,IF(generador!B247=15,59))))))))))))))),FALSE),"dd/mm/yyyy")),"")</f>
        <v/>
      </c>
    </row>
    <row r="248" spans="1:23" x14ac:dyDescent="0.3">
      <c r="A248" s="12"/>
      <c r="B248" s="5"/>
      <c r="C248" s="5"/>
      <c r="D248" s="14" t="str">
        <f t="shared" si="59"/>
        <v/>
      </c>
      <c r="E248" s="15" t="str">
        <f>IFERROR(IF(A248&lt;&gt;"",VLOOKUP(A248,matriz,IF(generador!B248=1,15,IF(generador!B248=2,18,IF(generador!B248=3,21,IF(generador!B248=4,24,IF(generador!B248=5,27,IF(generador!B248=6,30,IF(generador!B248=7,33,IF(generador!B248=8,36,IF(generador!B248=9,39,IF(generador!B248=10,42,IF(generador!B248=11,45,IF(generador!B248=12,48,IF(generador!B248=13,51,IF(generador!B248=14,54,IF(generador!B248=15,57))))))))))))))),FALSE),""),"")</f>
        <v/>
      </c>
      <c r="F248" s="16" t="str">
        <f t="shared" si="60"/>
        <v/>
      </c>
      <c r="G248" s="20" t="str">
        <f t="shared" si="61"/>
        <v/>
      </c>
      <c r="H248" s="13" t="str">
        <f t="shared" ca="1" si="64"/>
        <v/>
      </c>
      <c r="I248" s="14" t="str">
        <f t="shared" si="65"/>
        <v/>
      </c>
      <c r="J248" s="14" t="str">
        <f>""</f>
        <v/>
      </c>
      <c r="K248" s="14" t="str">
        <f t="shared" si="66"/>
        <v/>
      </c>
      <c r="L248" s="14" t="str">
        <f t="shared" si="67"/>
        <v/>
      </c>
      <c r="M248" s="14" t="str">
        <f t="shared" si="68"/>
        <v/>
      </c>
      <c r="N248" s="14" t="str">
        <f t="shared" si="69"/>
        <v/>
      </c>
      <c r="O248" s="14" t="str">
        <f t="shared" si="70"/>
        <v/>
      </c>
      <c r="P248" s="14" t="str">
        <f t="shared" si="71"/>
        <v/>
      </c>
      <c r="Q248" s="14" t="str">
        <f t="shared" si="72"/>
        <v/>
      </c>
      <c r="R248" s="96" t="str">
        <f t="shared" si="62"/>
        <v/>
      </c>
      <c r="S248" s="14" t="str">
        <f t="shared" si="73"/>
        <v/>
      </c>
      <c r="T248" s="14" t="str">
        <f t="shared" si="63"/>
        <v/>
      </c>
      <c r="U248" s="14" t="str">
        <f t="shared" si="74"/>
        <v/>
      </c>
      <c r="V248" s="14" t="str">
        <f t="shared" si="75"/>
        <v/>
      </c>
      <c r="W248" s="14" t="str">
        <f>IFERROR(CONCATENATE("PAGO N° ",B248," DEL CONTRATO CPS ",V248," ENTRE ",TEXT(VLOOKUP(A248,matriz,IF(generador!B248=1,16,IF(generador!B248=2,19,IF(generador!B248=3,22,IF(generador!B248=4,25,IF(generador!B248=5,28,IF(generador!B248=6,31,IF(generador!B248=7,34,IF(generador!B248=8,37,IF(generador!B248=9,40,IF(generador!B248=10,43,IF(generador!B248=11,46,IF(generador!B248=12,49,IF(generador!B248=13,52,IF(generador!B248=14,55,IF(generador!B248=15,58))))))))))))))),FALSE),"dd/mm/yyyy")," Y ",TEXT(VLOOKUP(A248,matriz,IF(generador!B248=1,17,IF(generador!B248=2,20,IF(generador!B248=3,23,IF(generador!B248=4,26,IF(generador!B248=5,29,IF(generador!B248=6,32,IF(generador!B248=7,35,IF(generador!B248=8,38,IF(generador!B248=9,41,IF(generador!B248=10,44,IF(generador!B248=11,47,IF(generador!B248=12,50,IF(generador!B248=13,53,IF(generador!B248=14,56,IF(generador!B248=15,59))))))))))))))),FALSE),"dd/mm/yyyy")),"")</f>
        <v/>
      </c>
    </row>
    <row r="249" spans="1:23" x14ac:dyDescent="0.3">
      <c r="A249" s="12"/>
      <c r="B249" s="5"/>
      <c r="C249" s="5"/>
      <c r="D249" s="14" t="str">
        <f t="shared" si="59"/>
        <v/>
      </c>
      <c r="E249" s="15" t="str">
        <f>IFERROR(IF(A249&lt;&gt;"",VLOOKUP(A249,matriz,IF(generador!B249=1,15,IF(generador!B249=2,18,IF(generador!B249=3,21,IF(generador!B249=4,24,IF(generador!B249=5,27,IF(generador!B249=6,30,IF(generador!B249=7,33,IF(generador!B249=8,36,IF(generador!B249=9,39,IF(generador!B249=10,42,IF(generador!B249=11,45,IF(generador!B249=12,48,IF(generador!B249=13,51,IF(generador!B249=14,54,IF(generador!B249=15,57))))))))))))))),FALSE),""),"")</f>
        <v/>
      </c>
      <c r="F249" s="16" t="str">
        <f t="shared" si="60"/>
        <v/>
      </c>
      <c r="G249" s="20" t="str">
        <f t="shared" si="61"/>
        <v/>
      </c>
      <c r="H249" s="13" t="str">
        <f t="shared" ca="1" si="64"/>
        <v/>
      </c>
      <c r="I249" s="14" t="str">
        <f t="shared" si="65"/>
        <v/>
      </c>
      <c r="J249" s="14" t="str">
        <f>""</f>
        <v/>
      </c>
      <c r="K249" s="14" t="str">
        <f t="shared" si="66"/>
        <v/>
      </c>
      <c r="L249" s="14" t="str">
        <f t="shared" si="67"/>
        <v/>
      </c>
      <c r="M249" s="14" t="str">
        <f t="shared" si="68"/>
        <v/>
      </c>
      <c r="N249" s="14" t="str">
        <f t="shared" si="69"/>
        <v/>
      </c>
      <c r="O249" s="14" t="str">
        <f t="shared" si="70"/>
        <v/>
      </c>
      <c r="P249" s="14" t="str">
        <f t="shared" si="71"/>
        <v/>
      </c>
      <c r="Q249" s="14" t="str">
        <f t="shared" si="72"/>
        <v/>
      </c>
      <c r="R249" s="96" t="str">
        <f t="shared" si="62"/>
        <v/>
      </c>
      <c r="S249" s="14" t="str">
        <f t="shared" si="73"/>
        <v/>
      </c>
      <c r="T249" s="14" t="str">
        <f t="shared" si="63"/>
        <v/>
      </c>
      <c r="U249" s="14" t="str">
        <f t="shared" si="74"/>
        <v/>
      </c>
      <c r="V249" s="14" t="str">
        <f t="shared" si="75"/>
        <v/>
      </c>
      <c r="W249" s="14" t="str">
        <f>IFERROR(CONCATENATE("PAGO N° ",B249," DEL CONTRATO CPS ",V249," ENTRE ",TEXT(VLOOKUP(A249,matriz,IF(generador!B249=1,16,IF(generador!B249=2,19,IF(generador!B249=3,22,IF(generador!B249=4,25,IF(generador!B249=5,28,IF(generador!B249=6,31,IF(generador!B249=7,34,IF(generador!B249=8,37,IF(generador!B249=9,40,IF(generador!B249=10,43,IF(generador!B249=11,46,IF(generador!B249=12,49,IF(generador!B249=13,52,IF(generador!B249=14,55,IF(generador!B249=15,58))))))))))))))),FALSE),"dd/mm/yyyy")," Y ",TEXT(VLOOKUP(A249,matriz,IF(generador!B249=1,17,IF(generador!B249=2,20,IF(generador!B249=3,23,IF(generador!B249=4,26,IF(generador!B249=5,29,IF(generador!B249=6,32,IF(generador!B249=7,35,IF(generador!B249=8,38,IF(generador!B249=9,41,IF(generador!B249=10,44,IF(generador!B249=11,47,IF(generador!B249=12,50,IF(generador!B249=13,53,IF(generador!B249=14,56,IF(generador!B249=15,59))))))))))))))),FALSE),"dd/mm/yyyy")),"")</f>
        <v/>
      </c>
    </row>
    <row r="250" spans="1:23" x14ac:dyDescent="0.3">
      <c r="A250" s="12"/>
      <c r="B250" s="5"/>
      <c r="C250" s="5"/>
      <c r="D250" s="14" t="str">
        <f t="shared" si="59"/>
        <v/>
      </c>
      <c r="E250" s="15" t="str">
        <f>IFERROR(IF(A250&lt;&gt;"",VLOOKUP(A250,matriz,IF(generador!B250=1,15,IF(generador!B250=2,18,IF(generador!B250=3,21,IF(generador!B250=4,24,IF(generador!B250=5,27,IF(generador!B250=6,30,IF(generador!B250=7,33,IF(generador!B250=8,36,IF(generador!B250=9,39,IF(generador!B250=10,42,IF(generador!B250=11,45,IF(generador!B250=12,48,IF(generador!B250=13,51,IF(generador!B250=14,54,IF(generador!B250=15,57))))))))))))))),FALSE),""),"")</f>
        <v/>
      </c>
      <c r="F250" s="16" t="str">
        <f t="shared" si="60"/>
        <v/>
      </c>
      <c r="G250" s="20" t="str">
        <f t="shared" si="61"/>
        <v/>
      </c>
      <c r="H250" s="13" t="str">
        <f t="shared" ca="1" si="64"/>
        <v/>
      </c>
      <c r="I250" s="14" t="str">
        <f t="shared" si="65"/>
        <v/>
      </c>
      <c r="J250" s="14" t="str">
        <f>""</f>
        <v/>
      </c>
      <c r="K250" s="14" t="str">
        <f t="shared" si="66"/>
        <v/>
      </c>
      <c r="L250" s="14" t="str">
        <f t="shared" si="67"/>
        <v/>
      </c>
      <c r="M250" s="14" t="str">
        <f t="shared" si="68"/>
        <v/>
      </c>
      <c r="N250" s="14" t="str">
        <f t="shared" si="69"/>
        <v/>
      </c>
      <c r="O250" s="14" t="str">
        <f t="shared" si="70"/>
        <v/>
      </c>
      <c r="P250" s="14" t="str">
        <f t="shared" si="71"/>
        <v/>
      </c>
      <c r="Q250" s="14" t="str">
        <f t="shared" si="72"/>
        <v/>
      </c>
      <c r="R250" s="96" t="str">
        <f t="shared" si="62"/>
        <v/>
      </c>
      <c r="S250" s="14" t="str">
        <f t="shared" si="73"/>
        <v/>
      </c>
      <c r="T250" s="14" t="str">
        <f t="shared" si="63"/>
        <v/>
      </c>
      <c r="U250" s="14" t="str">
        <f t="shared" si="74"/>
        <v/>
      </c>
      <c r="V250" s="14" t="str">
        <f t="shared" si="75"/>
        <v/>
      </c>
      <c r="W250" s="14" t="str">
        <f>IFERROR(CONCATENATE("PAGO N° ",B250," DEL CONTRATO CPS ",V250," ENTRE ",TEXT(VLOOKUP(A250,matriz,IF(generador!B250=1,16,IF(generador!B250=2,19,IF(generador!B250=3,22,IF(generador!B250=4,25,IF(generador!B250=5,28,IF(generador!B250=6,31,IF(generador!B250=7,34,IF(generador!B250=8,37,IF(generador!B250=9,40,IF(generador!B250=10,43,IF(generador!B250=11,46,IF(generador!B250=12,49,IF(generador!B250=13,52,IF(generador!B250=14,55,IF(generador!B250=15,58))))))))))))))),FALSE),"dd/mm/yyyy")," Y ",TEXT(VLOOKUP(A250,matriz,IF(generador!B250=1,17,IF(generador!B250=2,20,IF(generador!B250=3,23,IF(generador!B250=4,26,IF(generador!B250=5,29,IF(generador!B250=6,32,IF(generador!B250=7,35,IF(generador!B250=8,38,IF(generador!B250=9,41,IF(generador!B250=10,44,IF(generador!B250=11,47,IF(generador!B250=12,50,IF(generador!B250=13,53,IF(generador!B250=14,56,IF(generador!B250=15,59))))))))))))))),FALSE),"dd/mm/yyyy")),"")</f>
        <v/>
      </c>
    </row>
    <row r="251" spans="1:23" x14ac:dyDescent="0.3">
      <c r="A251" s="12"/>
      <c r="B251" s="5"/>
      <c r="C251" s="5"/>
      <c r="D251" s="14" t="str">
        <f t="shared" si="59"/>
        <v/>
      </c>
      <c r="E251" s="15" t="str">
        <f>IFERROR(IF(A251&lt;&gt;"",VLOOKUP(A251,matriz,IF(generador!B251=1,15,IF(generador!B251=2,18,IF(generador!B251=3,21,IF(generador!B251=4,24,IF(generador!B251=5,27,IF(generador!B251=6,30,IF(generador!B251=7,33,IF(generador!B251=8,36,IF(generador!B251=9,39,IF(generador!B251=10,42,IF(generador!B251=11,45,IF(generador!B251=12,48,IF(generador!B251=13,51,IF(generador!B251=14,54,IF(generador!B251=15,57))))))))))))))),FALSE),""),"")</f>
        <v/>
      </c>
      <c r="F251" s="16" t="str">
        <f t="shared" si="60"/>
        <v/>
      </c>
      <c r="G251" s="20" t="str">
        <f t="shared" si="61"/>
        <v/>
      </c>
      <c r="H251" s="13" t="str">
        <f t="shared" ca="1" si="64"/>
        <v/>
      </c>
      <c r="I251" s="14" t="str">
        <f t="shared" si="65"/>
        <v/>
      </c>
      <c r="J251" s="14" t="str">
        <f>""</f>
        <v/>
      </c>
      <c r="K251" s="14" t="str">
        <f t="shared" si="66"/>
        <v/>
      </c>
      <c r="L251" s="14" t="str">
        <f t="shared" si="67"/>
        <v/>
      </c>
      <c r="M251" s="14" t="str">
        <f t="shared" si="68"/>
        <v/>
      </c>
      <c r="N251" s="14" t="str">
        <f t="shared" si="69"/>
        <v/>
      </c>
      <c r="O251" s="14" t="str">
        <f t="shared" si="70"/>
        <v/>
      </c>
      <c r="P251" s="14" t="str">
        <f t="shared" si="71"/>
        <v/>
      </c>
      <c r="Q251" s="14" t="str">
        <f t="shared" si="72"/>
        <v/>
      </c>
      <c r="R251" s="96" t="str">
        <f t="shared" si="62"/>
        <v/>
      </c>
      <c r="S251" s="14" t="str">
        <f t="shared" si="73"/>
        <v/>
      </c>
      <c r="T251" s="14" t="str">
        <f t="shared" si="63"/>
        <v/>
      </c>
      <c r="U251" s="14" t="str">
        <f t="shared" si="74"/>
        <v/>
      </c>
      <c r="V251" s="14" t="str">
        <f t="shared" si="75"/>
        <v/>
      </c>
      <c r="W251" s="14" t="str">
        <f>IFERROR(CONCATENATE("PAGO N° ",B251," DEL CONTRATO CPS ",V251," ENTRE ",TEXT(VLOOKUP(A251,matriz,IF(generador!B251=1,16,IF(generador!B251=2,19,IF(generador!B251=3,22,IF(generador!B251=4,25,IF(generador!B251=5,28,IF(generador!B251=6,31,IF(generador!B251=7,34,IF(generador!B251=8,37,IF(generador!B251=9,40,IF(generador!B251=10,43,IF(generador!B251=11,46,IF(generador!B251=12,49,IF(generador!B251=13,52,IF(generador!B251=14,55,IF(generador!B251=15,58))))))))))))))),FALSE),"dd/mm/yyyy")," Y ",TEXT(VLOOKUP(A251,matriz,IF(generador!B251=1,17,IF(generador!B251=2,20,IF(generador!B251=3,23,IF(generador!B251=4,26,IF(generador!B251=5,29,IF(generador!B251=6,32,IF(generador!B251=7,35,IF(generador!B251=8,38,IF(generador!B251=9,41,IF(generador!B251=10,44,IF(generador!B251=11,47,IF(generador!B251=12,50,IF(generador!B251=13,53,IF(generador!B251=14,56,IF(generador!B251=15,59))))))))))))))),FALSE),"dd/mm/yyyy")),"")</f>
        <v/>
      </c>
    </row>
    <row r="252" spans="1:23" x14ac:dyDescent="0.3">
      <c r="A252" s="12"/>
      <c r="B252" s="5"/>
      <c r="C252" s="5"/>
      <c r="D252" s="14" t="str">
        <f t="shared" si="59"/>
        <v/>
      </c>
      <c r="E252" s="15" t="str">
        <f>IFERROR(IF(A252&lt;&gt;"",VLOOKUP(A252,matriz,IF(generador!B252=1,15,IF(generador!B252=2,18,IF(generador!B252=3,21,IF(generador!B252=4,24,IF(generador!B252=5,27,IF(generador!B252=6,30,IF(generador!B252=7,33,IF(generador!B252=8,36,IF(generador!B252=9,39,IF(generador!B252=10,42,IF(generador!B252=11,45,IF(generador!B252=12,48,IF(generador!B252=13,51,IF(generador!B252=14,54,IF(generador!B252=15,57))))))))))))))),FALSE),""),"")</f>
        <v/>
      </c>
      <c r="F252" s="16" t="str">
        <f t="shared" si="60"/>
        <v/>
      </c>
      <c r="G252" s="20" t="str">
        <f t="shared" si="61"/>
        <v/>
      </c>
      <c r="H252" s="13" t="str">
        <f t="shared" ca="1" si="64"/>
        <v/>
      </c>
      <c r="I252" s="14" t="str">
        <f t="shared" si="65"/>
        <v/>
      </c>
      <c r="J252" s="14" t="str">
        <f>""</f>
        <v/>
      </c>
      <c r="K252" s="14" t="str">
        <f t="shared" si="66"/>
        <v/>
      </c>
      <c r="L252" s="14" t="str">
        <f t="shared" si="67"/>
        <v/>
      </c>
      <c r="M252" s="14" t="str">
        <f t="shared" si="68"/>
        <v/>
      </c>
      <c r="N252" s="14" t="str">
        <f t="shared" si="69"/>
        <v/>
      </c>
      <c r="O252" s="14" t="str">
        <f t="shared" si="70"/>
        <v/>
      </c>
      <c r="P252" s="14" t="str">
        <f t="shared" si="71"/>
        <v/>
      </c>
      <c r="Q252" s="14" t="str">
        <f t="shared" si="72"/>
        <v/>
      </c>
      <c r="R252" s="96" t="str">
        <f t="shared" si="62"/>
        <v/>
      </c>
      <c r="S252" s="14" t="str">
        <f t="shared" si="73"/>
        <v/>
      </c>
      <c r="T252" s="14" t="str">
        <f t="shared" si="63"/>
        <v/>
      </c>
      <c r="U252" s="14" t="str">
        <f t="shared" si="74"/>
        <v/>
      </c>
      <c r="V252" s="14" t="str">
        <f t="shared" si="75"/>
        <v/>
      </c>
      <c r="W252" s="14" t="str">
        <f>IFERROR(CONCATENATE("PAGO N° ",B252," DEL CONTRATO CPS ",V252," ENTRE ",TEXT(VLOOKUP(A252,matriz,IF(generador!B252=1,16,IF(generador!B252=2,19,IF(generador!B252=3,22,IF(generador!B252=4,25,IF(generador!B252=5,28,IF(generador!B252=6,31,IF(generador!B252=7,34,IF(generador!B252=8,37,IF(generador!B252=9,40,IF(generador!B252=10,43,IF(generador!B252=11,46,IF(generador!B252=12,49,IF(generador!B252=13,52,IF(generador!B252=14,55,IF(generador!B252=15,58))))))))))))))),FALSE),"dd/mm/yyyy")," Y ",TEXT(VLOOKUP(A252,matriz,IF(generador!B252=1,17,IF(generador!B252=2,20,IF(generador!B252=3,23,IF(generador!B252=4,26,IF(generador!B252=5,29,IF(generador!B252=6,32,IF(generador!B252=7,35,IF(generador!B252=8,38,IF(generador!B252=9,41,IF(generador!B252=10,44,IF(generador!B252=11,47,IF(generador!B252=12,50,IF(generador!B252=13,53,IF(generador!B252=14,56,IF(generador!B252=15,59))))))))))))))),FALSE),"dd/mm/yyyy")),"")</f>
        <v/>
      </c>
    </row>
    <row r="253" spans="1:23" x14ac:dyDescent="0.3">
      <c r="A253" s="12"/>
      <c r="B253" s="5"/>
      <c r="C253" s="5"/>
      <c r="D253" s="14" t="str">
        <f t="shared" si="59"/>
        <v/>
      </c>
      <c r="E253" s="15" t="str">
        <f>IFERROR(IF(A253&lt;&gt;"",VLOOKUP(A253,matriz,IF(generador!B253=1,15,IF(generador!B253=2,18,IF(generador!B253=3,21,IF(generador!B253=4,24,IF(generador!B253=5,27,IF(generador!B253=6,30,IF(generador!B253=7,33,IF(generador!B253=8,36,IF(generador!B253=9,39,IF(generador!B253=10,42,IF(generador!B253=11,45,IF(generador!B253=12,48,IF(generador!B253=13,51,IF(generador!B253=14,54,IF(generador!B253=15,57))))))))))))))),FALSE),""),"")</f>
        <v/>
      </c>
      <c r="F253" s="16" t="str">
        <f t="shared" si="60"/>
        <v/>
      </c>
      <c r="G253" s="20" t="str">
        <f t="shared" si="61"/>
        <v/>
      </c>
      <c r="H253" s="13" t="str">
        <f t="shared" ca="1" si="64"/>
        <v/>
      </c>
      <c r="I253" s="14" t="str">
        <f t="shared" si="65"/>
        <v/>
      </c>
      <c r="J253" s="14" t="str">
        <f>""</f>
        <v/>
      </c>
      <c r="K253" s="14" t="str">
        <f t="shared" si="66"/>
        <v/>
      </c>
      <c r="L253" s="14" t="str">
        <f t="shared" si="67"/>
        <v/>
      </c>
      <c r="M253" s="14" t="str">
        <f t="shared" si="68"/>
        <v/>
      </c>
      <c r="N253" s="14" t="str">
        <f t="shared" si="69"/>
        <v/>
      </c>
      <c r="O253" s="14" t="str">
        <f t="shared" si="70"/>
        <v/>
      </c>
      <c r="P253" s="14" t="str">
        <f t="shared" si="71"/>
        <v/>
      </c>
      <c r="Q253" s="14" t="str">
        <f t="shared" si="72"/>
        <v/>
      </c>
      <c r="R253" s="96" t="str">
        <f t="shared" si="62"/>
        <v/>
      </c>
      <c r="S253" s="14" t="str">
        <f t="shared" si="73"/>
        <v/>
      </c>
      <c r="T253" s="14" t="str">
        <f t="shared" si="63"/>
        <v/>
      </c>
      <c r="U253" s="14" t="str">
        <f t="shared" si="74"/>
        <v/>
      </c>
      <c r="V253" s="14" t="str">
        <f t="shared" si="75"/>
        <v/>
      </c>
      <c r="W253" s="14" t="str">
        <f>IFERROR(CONCATENATE("PAGO N° ",B253," DEL CONTRATO CPS ",V253," ENTRE ",TEXT(VLOOKUP(A253,matriz,IF(generador!B253=1,16,IF(generador!B253=2,19,IF(generador!B253=3,22,IF(generador!B253=4,25,IF(generador!B253=5,28,IF(generador!B253=6,31,IF(generador!B253=7,34,IF(generador!B253=8,37,IF(generador!B253=9,40,IF(generador!B253=10,43,IF(generador!B253=11,46,IF(generador!B253=12,49,IF(generador!B253=13,52,IF(generador!B253=14,55,IF(generador!B253=15,58))))))))))))))),FALSE),"dd/mm/yyyy")," Y ",TEXT(VLOOKUP(A253,matriz,IF(generador!B253=1,17,IF(generador!B253=2,20,IF(generador!B253=3,23,IF(generador!B253=4,26,IF(generador!B253=5,29,IF(generador!B253=6,32,IF(generador!B253=7,35,IF(generador!B253=8,38,IF(generador!B253=9,41,IF(generador!B253=10,44,IF(generador!B253=11,47,IF(generador!B253=12,50,IF(generador!B253=13,53,IF(generador!B253=14,56,IF(generador!B253=15,59))))))))))))))),FALSE),"dd/mm/yyyy")),"")</f>
        <v/>
      </c>
    </row>
    <row r="254" spans="1:23" x14ac:dyDescent="0.3">
      <c r="A254" s="12"/>
      <c r="B254" s="5"/>
      <c r="C254" s="5"/>
      <c r="D254" s="14" t="str">
        <f t="shared" si="59"/>
        <v/>
      </c>
      <c r="E254" s="15" t="str">
        <f>IFERROR(IF(A254&lt;&gt;"",VLOOKUP(A254,matriz,IF(generador!B254=1,15,IF(generador!B254=2,18,IF(generador!B254=3,21,IF(generador!B254=4,24,IF(generador!B254=5,27,IF(generador!B254=6,30,IF(generador!B254=7,33,IF(generador!B254=8,36,IF(generador!B254=9,39,IF(generador!B254=10,42,IF(generador!B254=11,45,IF(generador!B254=12,48,IF(generador!B254=13,51,IF(generador!B254=14,54,IF(generador!B254=15,57))))))))))))))),FALSE),""),"")</f>
        <v/>
      </c>
      <c r="F254" s="16" t="str">
        <f t="shared" si="60"/>
        <v/>
      </c>
      <c r="G254" s="20" t="str">
        <f t="shared" si="61"/>
        <v/>
      </c>
      <c r="H254" s="13" t="str">
        <f t="shared" ca="1" si="64"/>
        <v/>
      </c>
      <c r="I254" s="14" t="str">
        <f t="shared" si="65"/>
        <v/>
      </c>
      <c r="J254" s="14" t="str">
        <f>""</f>
        <v/>
      </c>
      <c r="K254" s="14" t="str">
        <f t="shared" si="66"/>
        <v/>
      </c>
      <c r="L254" s="14" t="str">
        <f t="shared" si="67"/>
        <v/>
      </c>
      <c r="M254" s="14" t="str">
        <f t="shared" si="68"/>
        <v/>
      </c>
      <c r="N254" s="14" t="str">
        <f t="shared" si="69"/>
        <v/>
      </c>
      <c r="O254" s="14" t="str">
        <f t="shared" si="70"/>
        <v/>
      </c>
      <c r="P254" s="14" t="str">
        <f t="shared" si="71"/>
        <v/>
      </c>
      <c r="Q254" s="14" t="str">
        <f t="shared" si="72"/>
        <v/>
      </c>
      <c r="R254" s="96" t="str">
        <f t="shared" si="62"/>
        <v/>
      </c>
      <c r="S254" s="14" t="str">
        <f t="shared" si="73"/>
        <v/>
      </c>
      <c r="T254" s="14" t="str">
        <f t="shared" si="63"/>
        <v/>
      </c>
      <c r="U254" s="14" t="str">
        <f t="shared" si="74"/>
        <v/>
      </c>
      <c r="V254" s="14" t="str">
        <f t="shared" si="75"/>
        <v/>
      </c>
      <c r="W254" s="14" t="str">
        <f>IFERROR(CONCATENATE("PAGO N° ",B254," DEL CONTRATO CPS ",V254," ENTRE ",TEXT(VLOOKUP(A254,matriz,IF(generador!B254=1,16,IF(generador!B254=2,19,IF(generador!B254=3,22,IF(generador!B254=4,25,IF(generador!B254=5,28,IF(generador!B254=6,31,IF(generador!B254=7,34,IF(generador!B254=8,37,IF(generador!B254=9,40,IF(generador!B254=10,43,IF(generador!B254=11,46,IF(generador!B254=12,49,IF(generador!B254=13,52,IF(generador!B254=14,55,IF(generador!B254=15,58))))))))))))))),FALSE),"dd/mm/yyyy")," Y ",TEXT(VLOOKUP(A254,matriz,IF(generador!B254=1,17,IF(generador!B254=2,20,IF(generador!B254=3,23,IF(generador!B254=4,26,IF(generador!B254=5,29,IF(generador!B254=6,32,IF(generador!B254=7,35,IF(generador!B254=8,38,IF(generador!B254=9,41,IF(generador!B254=10,44,IF(generador!B254=11,47,IF(generador!B254=12,50,IF(generador!B254=13,53,IF(generador!B254=14,56,IF(generador!B254=15,59))))))))))))))),FALSE),"dd/mm/yyyy")),"")</f>
        <v/>
      </c>
    </row>
    <row r="255" spans="1:23" x14ac:dyDescent="0.3">
      <c r="A255" s="12"/>
      <c r="B255" s="5"/>
      <c r="C255" s="5"/>
      <c r="D255" s="14" t="str">
        <f t="shared" si="59"/>
        <v/>
      </c>
      <c r="E255" s="15" t="str">
        <f>IFERROR(IF(A255&lt;&gt;"",VLOOKUP(A255,matriz,IF(generador!B255=1,15,IF(generador!B255=2,18,IF(generador!B255=3,21,IF(generador!B255=4,24,IF(generador!B255=5,27,IF(generador!B255=6,30,IF(generador!B255=7,33,IF(generador!B255=8,36,IF(generador!B255=9,39,IF(generador!B255=10,42,IF(generador!B255=11,45,IF(generador!B255=12,48,IF(generador!B255=13,51,IF(generador!B255=14,54,IF(generador!B255=15,57))))))))))))))),FALSE),""),"")</f>
        <v/>
      </c>
      <c r="F255" s="16" t="str">
        <f t="shared" si="60"/>
        <v/>
      </c>
      <c r="G255" s="20" t="str">
        <f t="shared" si="61"/>
        <v/>
      </c>
      <c r="H255" s="13" t="str">
        <f t="shared" ca="1" si="64"/>
        <v/>
      </c>
      <c r="I255" s="14" t="str">
        <f t="shared" si="65"/>
        <v/>
      </c>
      <c r="J255" s="14" t="str">
        <f>""</f>
        <v/>
      </c>
      <c r="K255" s="14" t="str">
        <f t="shared" si="66"/>
        <v/>
      </c>
      <c r="L255" s="14" t="str">
        <f t="shared" si="67"/>
        <v/>
      </c>
      <c r="M255" s="14" t="str">
        <f t="shared" si="68"/>
        <v/>
      </c>
      <c r="N255" s="14" t="str">
        <f t="shared" si="69"/>
        <v/>
      </c>
      <c r="O255" s="14" t="str">
        <f t="shared" si="70"/>
        <v/>
      </c>
      <c r="P255" s="14" t="str">
        <f t="shared" si="71"/>
        <v/>
      </c>
      <c r="Q255" s="14" t="str">
        <f t="shared" si="72"/>
        <v/>
      </c>
      <c r="R255" s="96" t="str">
        <f t="shared" si="62"/>
        <v/>
      </c>
      <c r="S255" s="14" t="str">
        <f t="shared" si="73"/>
        <v/>
      </c>
      <c r="T255" s="14" t="str">
        <f t="shared" si="63"/>
        <v/>
      </c>
      <c r="U255" s="14" t="str">
        <f t="shared" si="74"/>
        <v/>
      </c>
      <c r="V255" s="14" t="str">
        <f t="shared" si="75"/>
        <v/>
      </c>
      <c r="W255" s="14" t="str">
        <f>IFERROR(CONCATENATE("PAGO N° ",B255," DEL CONTRATO CPS ",V255," ENTRE ",TEXT(VLOOKUP(A255,matriz,IF(generador!B255=1,16,IF(generador!B255=2,19,IF(generador!B255=3,22,IF(generador!B255=4,25,IF(generador!B255=5,28,IF(generador!B255=6,31,IF(generador!B255=7,34,IF(generador!B255=8,37,IF(generador!B255=9,40,IF(generador!B255=10,43,IF(generador!B255=11,46,IF(generador!B255=12,49,IF(generador!B255=13,52,IF(generador!B255=14,55,IF(generador!B255=15,58))))))))))))))),FALSE),"dd/mm/yyyy")," Y ",TEXT(VLOOKUP(A255,matriz,IF(generador!B255=1,17,IF(generador!B255=2,20,IF(generador!B255=3,23,IF(generador!B255=4,26,IF(generador!B255=5,29,IF(generador!B255=6,32,IF(generador!B255=7,35,IF(generador!B255=8,38,IF(generador!B255=9,41,IF(generador!B255=10,44,IF(generador!B255=11,47,IF(generador!B255=12,50,IF(generador!B255=13,53,IF(generador!B255=14,56,IF(generador!B255=15,59))))))))))))))),FALSE),"dd/mm/yyyy")),"")</f>
        <v/>
      </c>
    </row>
    <row r="256" spans="1:23" x14ac:dyDescent="0.3">
      <c r="A256" s="12"/>
      <c r="B256" s="5"/>
      <c r="C256" s="5"/>
      <c r="D256" s="14" t="str">
        <f t="shared" si="59"/>
        <v/>
      </c>
      <c r="E256" s="15" t="str">
        <f>IFERROR(IF(A256&lt;&gt;"",VLOOKUP(A256,matriz,IF(generador!B256=1,15,IF(generador!B256=2,18,IF(generador!B256=3,21,IF(generador!B256=4,24,IF(generador!B256=5,27,IF(generador!B256=6,30,IF(generador!B256=7,33,IF(generador!B256=8,36,IF(generador!B256=9,39,IF(generador!B256=10,42,IF(generador!B256=11,45,IF(generador!B256=12,48,IF(generador!B256=13,51,IF(generador!B256=14,54,IF(generador!B256=15,57))))))))))))))),FALSE),""),"")</f>
        <v/>
      </c>
      <c r="F256" s="16" t="str">
        <f t="shared" si="60"/>
        <v/>
      </c>
      <c r="G256" s="20" t="str">
        <f t="shared" si="61"/>
        <v/>
      </c>
      <c r="H256" s="13" t="str">
        <f t="shared" ca="1" si="64"/>
        <v/>
      </c>
      <c r="I256" s="14" t="str">
        <f t="shared" si="65"/>
        <v/>
      </c>
      <c r="J256" s="14" t="str">
        <f>""</f>
        <v/>
      </c>
      <c r="K256" s="14" t="str">
        <f t="shared" si="66"/>
        <v/>
      </c>
      <c r="L256" s="14" t="str">
        <f t="shared" si="67"/>
        <v/>
      </c>
      <c r="M256" s="14" t="str">
        <f t="shared" si="68"/>
        <v/>
      </c>
      <c r="N256" s="14" t="str">
        <f t="shared" si="69"/>
        <v/>
      </c>
      <c r="O256" s="14" t="str">
        <f t="shared" si="70"/>
        <v/>
      </c>
      <c r="P256" s="14" t="str">
        <f t="shared" si="71"/>
        <v/>
      </c>
      <c r="Q256" s="14" t="str">
        <f t="shared" si="72"/>
        <v/>
      </c>
      <c r="R256" s="96" t="str">
        <f t="shared" si="62"/>
        <v/>
      </c>
      <c r="S256" s="14" t="str">
        <f t="shared" si="73"/>
        <v/>
      </c>
      <c r="T256" s="14" t="str">
        <f t="shared" si="63"/>
        <v/>
      </c>
      <c r="U256" s="14" t="str">
        <f t="shared" si="74"/>
        <v/>
      </c>
      <c r="V256" s="14" t="str">
        <f t="shared" si="75"/>
        <v/>
      </c>
      <c r="W256" s="14" t="str">
        <f>IFERROR(CONCATENATE("PAGO N° ",B256," DEL CONTRATO CPS ",V256," ENTRE ",TEXT(VLOOKUP(A256,matriz,IF(generador!B256=1,16,IF(generador!B256=2,19,IF(generador!B256=3,22,IF(generador!B256=4,25,IF(generador!B256=5,28,IF(generador!B256=6,31,IF(generador!B256=7,34,IF(generador!B256=8,37,IF(generador!B256=9,40,IF(generador!B256=10,43,IF(generador!B256=11,46,IF(generador!B256=12,49,IF(generador!B256=13,52,IF(generador!B256=14,55,IF(generador!B256=15,58))))))))))))))),FALSE),"dd/mm/yyyy")," Y ",TEXT(VLOOKUP(A256,matriz,IF(generador!B256=1,17,IF(generador!B256=2,20,IF(generador!B256=3,23,IF(generador!B256=4,26,IF(generador!B256=5,29,IF(generador!B256=6,32,IF(generador!B256=7,35,IF(generador!B256=8,38,IF(generador!B256=9,41,IF(generador!B256=10,44,IF(generador!B256=11,47,IF(generador!B256=12,50,IF(generador!B256=13,53,IF(generador!B256=14,56,IF(generador!B256=15,59))))))))))))))),FALSE),"dd/mm/yyyy")),"")</f>
        <v/>
      </c>
    </row>
    <row r="257" spans="1:23" x14ac:dyDescent="0.3">
      <c r="A257" s="12"/>
      <c r="B257" s="5"/>
      <c r="C257" s="5"/>
      <c r="D257" s="14" t="str">
        <f t="shared" si="59"/>
        <v/>
      </c>
      <c r="E257" s="15" t="str">
        <f>IFERROR(IF(A257&lt;&gt;"",VLOOKUP(A257,matriz,IF(generador!B257=1,15,IF(generador!B257=2,18,IF(generador!B257=3,21,IF(generador!B257=4,24,IF(generador!B257=5,27,IF(generador!B257=6,30,IF(generador!B257=7,33,IF(generador!B257=8,36,IF(generador!B257=9,39,IF(generador!B257=10,42,IF(generador!B257=11,45,IF(generador!B257=12,48,IF(generador!B257=13,51,IF(generador!B257=14,54,IF(generador!B257=15,57))))))))))))))),FALSE),""),"")</f>
        <v/>
      </c>
      <c r="F257" s="16" t="str">
        <f t="shared" si="60"/>
        <v/>
      </c>
      <c r="G257" s="20" t="str">
        <f t="shared" si="61"/>
        <v/>
      </c>
      <c r="H257" s="13" t="str">
        <f t="shared" ca="1" si="64"/>
        <v/>
      </c>
      <c r="I257" s="14" t="str">
        <f t="shared" si="65"/>
        <v/>
      </c>
      <c r="J257" s="14" t="str">
        <f>""</f>
        <v/>
      </c>
      <c r="K257" s="14" t="str">
        <f t="shared" si="66"/>
        <v/>
      </c>
      <c r="L257" s="14" t="str">
        <f t="shared" si="67"/>
        <v/>
      </c>
      <c r="M257" s="14" t="str">
        <f t="shared" si="68"/>
        <v/>
      </c>
      <c r="N257" s="14" t="str">
        <f t="shared" si="69"/>
        <v/>
      </c>
      <c r="O257" s="14" t="str">
        <f t="shared" si="70"/>
        <v/>
      </c>
      <c r="P257" s="14" t="str">
        <f t="shared" si="71"/>
        <v/>
      </c>
      <c r="Q257" s="14" t="str">
        <f t="shared" si="72"/>
        <v/>
      </c>
      <c r="R257" s="96" t="str">
        <f t="shared" si="62"/>
        <v/>
      </c>
      <c r="S257" s="14" t="str">
        <f t="shared" si="73"/>
        <v/>
      </c>
      <c r="T257" s="14" t="str">
        <f t="shared" si="63"/>
        <v/>
      </c>
      <c r="U257" s="14" t="str">
        <f t="shared" si="74"/>
        <v/>
      </c>
      <c r="V257" s="14" t="str">
        <f t="shared" si="75"/>
        <v/>
      </c>
      <c r="W257" s="14" t="str">
        <f>IFERROR(CONCATENATE("PAGO N° ",B257," DEL CONTRATO CPS ",V257," ENTRE ",TEXT(VLOOKUP(A257,matriz,IF(generador!B257=1,16,IF(generador!B257=2,19,IF(generador!B257=3,22,IF(generador!B257=4,25,IF(generador!B257=5,28,IF(generador!B257=6,31,IF(generador!B257=7,34,IF(generador!B257=8,37,IF(generador!B257=9,40,IF(generador!B257=10,43,IF(generador!B257=11,46,IF(generador!B257=12,49,IF(generador!B257=13,52,IF(generador!B257=14,55,IF(generador!B257=15,58))))))))))))))),FALSE),"dd/mm/yyyy")," Y ",TEXT(VLOOKUP(A257,matriz,IF(generador!B257=1,17,IF(generador!B257=2,20,IF(generador!B257=3,23,IF(generador!B257=4,26,IF(generador!B257=5,29,IF(generador!B257=6,32,IF(generador!B257=7,35,IF(generador!B257=8,38,IF(generador!B257=9,41,IF(generador!B257=10,44,IF(generador!B257=11,47,IF(generador!B257=12,50,IF(generador!B257=13,53,IF(generador!B257=14,56,IF(generador!B257=15,59))))))))))))))),FALSE),"dd/mm/yyyy")),"")</f>
        <v/>
      </c>
    </row>
    <row r="258" spans="1:23" x14ac:dyDescent="0.3">
      <c r="A258" s="12"/>
      <c r="B258" s="5"/>
      <c r="C258" s="5"/>
      <c r="D258" s="14" t="str">
        <f t="shared" si="59"/>
        <v/>
      </c>
      <c r="E258" s="15" t="str">
        <f>IFERROR(IF(A258&lt;&gt;"",VLOOKUP(A258,matriz,IF(generador!B258=1,15,IF(generador!B258=2,18,IF(generador!B258=3,21,IF(generador!B258=4,24,IF(generador!B258=5,27,IF(generador!B258=6,30,IF(generador!B258=7,33,IF(generador!B258=8,36,IF(generador!B258=9,39,IF(generador!B258=10,42,IF(generador!B258=11,45,IF(generador!B258=12,48,IF(generador!B258=13,51,IF(generador!B258=14,54,IF(generador!B258=15,57))))))))))))))),FALSE),""),"")</f>
        <v/>
      </c>
      <c r="F258" s="16" t="str">
        <f t="shared" si="60"/>
        <v/>
      </c>
      <c r="G258" s="20" t="str">
        <f t="shared" si="61"/>
        <v/>
      </c>
      <c r="H258" s="13" t="str">
        <f t="shared" ca="1" si="64"/>
        <v/>
      </c>
      <c r="I258" s="14" t="str">
        <f t="shared" si="65"/>
        <v/>
      </c>
      <c r="J258" s="14" t="str">
        <f>""</f>
        <v/>
      </c>
      <c r="K258" s="14" t="str">
        <f t="shared" si="66"/>
        <v/>
      </c>
      <c r="L258" s="14" t="str">
        <f t="shared" si="67"/>
        <v/>
      </c>
      <c r="M258" s="14" t="str">
        <f t="shared" si="68"/>
        <v/>
      </c>
      <c r="N258" s="14" t="str">
        <f t="shared" si="69"/>
        <v/>
      </c>
      <c r="O258" s="14" t="str">
        <f t="shared" si="70"/>
        <v/>
      </c>
      <c r="P258" s="14" t="str">
        <f t="shared" si="71"/>
        <v/>
      </c>
      <c r="Q258" s="14" t="str">
        <f t="shared" si="72"/>
        <v/>
      </c>
      <c r="R258" s="96" t="str">
        <f t="shared" si="62"/>
        <v/>
      </c>
      <c r="S258" s="14" t="str">
        <f t="shared" si="73"/>
        <v/>
      </c>
      <c r="T258" s="14" t="str">
        <f t="shared" si="63"/>
        <v/>
      </c>
      <c r="U258" s="14" t="str">
        <f t="shared" si="74"/>
        <v/>
      </c>
      <c r="V258" s="14" t="str">
        <f t="shared" si="75"/>
        <v/>
      </c>
      <c r="W258" s="14" t="str">
        <f>IFERROR(CONCATENATE("PAGO N° ",B258," DEL CONTRATO CPS ",V258," ENTRE ",TEXT(VLOOKUP(A258,matriz,IF(generador!B258=1,16,IF(generador!B258=2,19,IF(generador!B258=3,22,IF(generador!B258=4,25,IF(generador!B258=5,28,IF(generador!B258=6,31,IF(generador!B258=7,34,IF(generador!B258=8,37,IF(generador!B258=9,40,IF(generador!B258=10,43,IF(generador!B258=11,46,IF(generador!B258=12,49,IF(generador!B258=13,52,IF(generador!B258=14,55,IF(generador!B258=15,58))))))))))))))),FALSE),"dd/mm/yyyy")," Y ",TEXT(VLOOKUP(A258,matriz,IF(generador!B258=1,17,IF(generador!B258=2,20,IF(generador!B258=3,23,IF(generador!B258=4,26,IF(generador!B258=5,29,IF(generador!B258=6,32,IF(generador!B258=7,35,IF(generador!B258=8,38,IF(generador!B258=9,41,IF(generador!B258=10,44,IF(generador!B258=11,47,IF(generador!B258=12,50,IF(generador!B258=13,53,IF(generador!B258=14,56,IF(generador!B258=15,59))))))))))))))),FALSE),"dd/mm/yyyy")),"")</f>
        <v/>
      </c>
    </row>
    <row r="259" spans="1:23" x14ac:dyDescent="0.3">
      <c r="A259" s="12"/>
      <c r="B259" s="5"/>
      <c r="C259" s="5"/>
      <c r="D259" s="14" t="str">
        <f t="shared" ref="D259:D322" si="76">IFERROR(IF(C259&lt;&gt;"",CONCATENATE(VLOOKUP(A259,matriz,IF(C259="NO",98,100),FALSE),VLOOKUP(A259,matriz,103,FALSE)),""),"")</f>
        <v/>
      </c>
      <c r="E259" s="15" t="str">
        <f>IFERROR(IF(A259&lt;&gt;"",VLOOKUP(A259,matriz,IF(generador!B259=1,15,IF(generador!B259=2,18,IF(generador!B259=3,21,IF(generador!B259=4,24,IF(generador!B259=5,27,IF(generador!B259=6,30,IF(generador!B259=7,33,IF(generador!B259=8,36,IF(generador!B259=9,39,IF(generador!B259=10,42,IF(generador!B259=11,45,IF(generador!B259=12,48,IF(generador!B259=13,51,IF(generador!B259=14,54,IF(generador!B259=15,57))))))))))))))),FALSE),""),"")</f>
        <v/>
      </c>
      <c r="F259" s="16" t="str">
        <f t="shared" ref="F259:F322" si="77">IFERROR(IF(E259,VLOOKUP(A259,matriz,97,FALSE),""),"")</f>
        <v/>
      </c>
      <c r="G259" s="20" t="str">
        <f t="shared" ref="G259:G322" si="78">IFERROR(IF(E259,VLOOKUP(A259,matriz,IF(C259="NO",99,101),FALSE),""),"")</f>
        <v/>
      </c>
      <c r="H259" s="13" t="str">
        <f t="shared" ca="1" si="64"/>
        <v/>
      </c>
      <c r="I259" s="14" t="str">
        <f t="shared" si="65"/>
        <v/>
      </c>
      <c r="J259" s="14" t="str">
        <f>""</f>
        <v/>
      </c>
      <c r="K259" s="14" t="str">
        <f t="shared" si="66"/>
        <v/>
      </c>
      <c r="L259" s="14" t="str">
        <f t="shared" si="67"/>
        <v/>
      </c>
      <c r="M259" s="14" t="str">
        <f t="shared" si="68"/>
        <v/>
      </c>
      <c r="N259" s="14" t="str">
        <f t="shared" si="69"/>
        <v/>
      </c>
      <c r="O259" s="14" t="str">
        <f t="shared" si="70"/>
        <v/>
      </c>
      <c r="P259" s="14" t="str">
        <f t="shared" si="71"/>
        <v/>
      </c>
      <c r="Q259" s="14" t="str">
        <f t="shared" si="72"/>
        <v/>
      </c>
      <c r="R259" s="96" t="str">
        <f t="shared" ref="R259:R322" si="79">IFERROR(IF(E259,CONCATENATE(TEXT(VLOOKUP(A259,matriz,IF(C259="NO",67,82),FALSE),"YYYY"),VLOOKUP(A259,matriz,IF(C259="NO",66,81),FALSE)),""),"")</f>
        <v/>
      </c>
      <c r="S259" s="14" t="str">
        <f t="shared" si="73"/>
        <v/>
      </c>
      <c r="T259" s="14" t="str">
        <f t="shared" ref="T259:T322" si="80">IFERROR(IF(E259,CONCATENATE(TEXT(VLOOKUP(A259,matriz,IF(C259="NO",64,79),FALSE),"YYYY"),VLOOKUP(A259,matriz,IF(C259="NO",63,78),FALSE)),""),"")</f>
        <v/>
      </c>
      <c r="U259" s="14" t="str">
        <f t="shared" si="74"/>
        <v/>
      </c>
      <c r="V259" s="14" t="str">
        <f t="shared" si="75"/>
        <v/>
      </c>
      <c r="W259" s="14" t="str">
        <f>IFERROR(CONCATENATE("PAGO N° ",B259," DEL CONTRATO CPS ",V259," ENTRE ",TEXT(VLOOKUP(A259,matriz,IF(generador!B259=1,16,IF(generador!B259=2,19,IF(generador!B259=3,22,IF(generador!B259=4,25,IF(generador!B259=5,28,IF(generador!B259=6,31,IF(generador!B259=7,34,IF(generador!B259=8,37,IF(generador!B259=9,40,IF(generador!B259=10,43,IF(generador!B259=11,46,IF(generador!B259=12,49,IF(generador!B259=13,52,IF(generador!B259=14,55,IF(generador!B259=15,58))))))))))))))),FALSE),"dd/mm/yyyy")," Y ",TEXT(VLOOKUP(A259,matriz,IF(generador!B259=1,17,IF(generador!B259=2,20,IF(generador!B259=3,23,IF(generador!B259=4,26,IF(generador!B259=5,29,IF(generador!B259=6,32,IF(generador!B259=7,35,IF(generador!B259=8,38,IF(generador!B259=9,41,IF(generador!B259=10,44,IF(generador!B259=11,47,IF(generador!B259=12,50,IF(generador!B259=13,53,IF(generador!B259=14,56,IF(generador!B259=15,59))))))))))))))),FALSE),"dd/mm/yyyy")),"")</f>
        <v/>
      </c>
    </row>
    <row r="260" spans="1:23" x14ac:dyDescent="0.3">
      <c r="A260" s="12"/>
      <c r="B260" s="5"/>
      <c r="C260" s="5"/>
      <c r="D260" s="14" t="str">
        <f t="shared" si="76"/>
        <v/>
      </c>
      <c r="E260" s="15" t="str">
        <f>IFERROR(IF(A260&lt;&gt;"",VLOOKUP(A260,matriz,IF(generador!B260=1,15,IF(generador!B260=2,18,IF(generador!B260=3,21,IF(generador!B260=4,24,IF(generador!B260=5,27,IF(generador!B260=6,30,IF(generador!B260=7,33,IF(generador!B260=8,36,IF(generador!B260=9,39,IF(generador!B260=10,42,IF(generador!B260=11,45,IF(generador!B260=12,48,IF(generador!B260=13,51,IF(generador!B260=14,54,IF(generador!B260=15,57))))))))))))))),FALSE),""),"")</f>
        <v/>
      </c>
      <c r="F260" s="16" t="str">
        <f t="shared" si="77"/>
        <v/>
      </c>
      <c r="G260" s="20" t="str">
        <f t="shared" si="78"/>
        <v/>
      </c>
      <c r="H260" s="13" t="str">
        <f t="shared" ref="H260:H323" ca="1" si="81">IFERROR(IF(C260&lt;&gt;"",TODAY(),""),"")</f>
        <v/>
      </c>
      <c r="I260" s="14" t="str">
        <f t="shared" ref="I260:I323" si="82">IFERROR(IF(D260&lt;&gt;"",I259+1,""),1)</f>
        <v/>
      </c>
      <c r="J260" s="14" t="str">
        <f>""</f>
        <v/>
      </c>
      <c r="K260" s="14" t="str">
        <f t="shared" ref="K260:K323" si="83">IFERROR(IF(E260,0,""),"")</f>
        <v/>
      </c>
      <c r="L260" s="14" t="str">
        <f t="shared" ref="L260:L323" si="84">IFERROR(IF(E260,0,""),"")</f>
        <v/>
      </c>
      <c r="M260" s="14" t="str">
        <f t="shared" ref="M260:M323" si="85">IFERROR(IF(E260,0,""),"")</f>
        <v/>
      </c>
      <c r="N260" s="14" t="str">
        <f t="shared" ref="N260:N323" si="86">IFERROR(IF(E260,0,""),"")</f>
        <v/>
      </c>
      <c r="O260" s="14" t="str">
        <f t="shared" ref="O260:O323" si="87">IFERROR(IF(E260,"01",""),"")</f>
        <v/>
      </c>
      <c r="P260" s="14" t="str">
        <f t="shared" ref="P260:P323" si="88">IFERROR(IF(K260&lt;&gt;"",P259+1,""),1)</f>
        <v/>
      </c>
      <c r="Q260" s="14" t="str">
        <f t="shared" ref="Q260:Q323" si="89">IFERROR(IF(E260,0,""),"")</f>
        <v/>
      </c>
      <c r="R260" s="96" t="str">
        <f t="shared" si="79"/>
        <v/>
      </c>
      <c r="S260" s="14" t="str">
        <f t="shared" ref="S260:S323" si="90">IFERROR(IF(D260&lt;&gt;"",S259+1,""),1)</f>
        <v/>
      </c>
      <c r="T260" s="14" t="str">
        <f t="shared" si="80"/>
        <v/>
      </c>
      <c r="U260" s="14" t="str">
        <f t="shared" ref="U260:U323" si="91">IFERROR(IF(E260,0,""),"")</f>
        <v/>
      </c>
      <c r="V260" s="14" t="str">
        <f t="shared" ref="V260:V323" si="92">IFERROR(IF(E260,A260,""),"")</f>
        <v/>
      </c>
      <c r="W260" s="14" t="str">
        <f>IFERROR(CONCATENATE("PAGO N° ",B260," DEL CONTRATO CPS ",V260," ENTRE ",TEXT(VLOOKUP(A260,matriz,IF(generador!B260=1,16,IF(generador!B260=2,19,IF(generador!B260=3,22,IF(generador!B260=4,25,IF(generador!B260=5,28,IF(generador!B260=6,31,IF(generador!B260=7,34,IF(generador!B260=8,37,IF(generador!B260=9,40,IF(generador!B260=10,43,IF(generador!B260=11,46,IF(generador!B260=12,49,IF(generador!B260=13,52,IF(generador!B260=14,55,IF(generador!B260=15,58))))))))))))))),FALSE),"dd/mm/yyyy")," Y ",TEXT(VLOOKUP(A260,matriz,IF(generador!B260=1,17,IF(generador!B260=2,20,IF(generador!B260=3,23,IF(generador!B260=4,26,IF(generador!B260=5,29,IF(generador!B260=6,32,IF(generador!B260=7,35,IF(generador!B260=8,38,IF(generador!B260=9,41,IF(generador!B260=10,44,IF(generador!B260=11,47,IF(generador!B260=12,50,IF(generador!B260=13,53,IF(generador!B260=14,56,IF(generador!B260=15,59))))))))))))))),FALSE),"dd/mm/yyyy")),"")</f>
        <v/>
      </c>
    </row>
    <row r="261" spans="1:23" x14ac:dyDescent="0.3">
      <c r="A261" s="12"/>
      <c r="B261" s="5"/>
      <c r="C261" s="5"/>
      <c r="D261" s="14" t="str">
        <f t="shared" si="76"/>
        <v/>
      </c>
      <c r="E261" s="15" t="str">
        <f>IFERROR(IF(A261&lt;&gt;"",VLOOKUP(A261,matriz,IF(generador!B261=1,15,IF(generador!B261=2,18,IF(generador!B261=3,21,IF(generador!B261=4,24,IF(generador!B261=5,27,IF(generador!B261=6,30,IF(generador!B261=7,33,IF(generador!B261=8,36,IF(generador!B261=9,39,IF(generador!B261=10,42,IF(generador!B261=11,45,IF(generador!B261=12,48,IF(generador!B261=13,51,IF(generador!B261=14,54,IF(generador!B261=15,57))))))))))))))),FALSE),""),"")</f>
        <v/>
      </c>
      <c r="F261" s="16" t="str">
        <f t="shared" si="77"/>
        <v/>
      </c>
      <c r="G261" s="20" t="str">
        <f t="shared" si="78"/>
        <v/>
      </c>
      <c r="H261" s="13" t="str">
        <f t="shared" ca="1" si="81"/>
        <v/>
      </c>
      <c r="I261" s="14" t="str">
        <f t="shared" si="82"/>
        <v/>
      </c>
      <c r="J261" s="14" t="str">
        <f>""</f>
        <v/>
      </c>
      <c r="K261" s="14" t="str">
        <f t="shared" si="83"/>
        <v/>
      </c>
      <c r="L261" s="14" t="str">
        <f t="shared" si="84"/>
        <v/>
      </c>
      <c r="M261" s="14" t="str">
        <f t="shared" si="85"/>
        <v/>
      </c>
      <c r="N261" s="14" t="str">
        <f t="shared" si="86"/>
        <v/>
      </c>
      <c r="O261" s="14" t="str">
        <f t="shared" si="87"/>
        <v/>
      </c>
      <c r="P261" s="14" t="str">
        <f t="shared" si="88"/>
        <v/>
      </c>
      <c r="Q261" s="14" t="str">
        <f t="shared" si="89"/>
        <v/>
      </c>
      <c r="R261" s="96" t="str">
        <f t="shared" si="79"/>
        <v/>
      </c>
      <c r="S261" s="14" t="str">
        <f t="shared" si="90"/>
        <v/>
      </c>
      <c r="T261" s="14" t="str">
        <f t="shared" si="80"/>
        <v/>
      </c>
      <c r="U261" s="14" t="str">
        <f t="shared" si="91"/>
        <v/>
      </c>
      <c r="V261" s="14" t="str">
        <f t="shared" si="92"/>
        <v/>
      </c>
      <c r="W261" s="14" t="str">
        <f>IFERROR(CONCATENATE("PAGO N° ",B261," DEL CONTRATO CPS ",V261," ENTRE ",TEXT(VLOOKUP(A261,matriz,IF(generador!B261=1,16,IF(generador!B261=2,19,IF(generador!B261=3,22,IF(generador!B261=4,25,IF(generador!B261=5,28,IF(generador!B261=6,31,IF(generador!B261=7,34,IF(generador!B261=8,37,IF(generador!B261=9,40,IF(generador!B261=10,43,IF(generador!B261=11,46,IF(generador!B261=12,49,IF(generador!B261=13,52,IF(generador!B261=14,55,IF(generador!B261=15,58))))))))))))))),FALSE),"dd/mm/yyyy")," Y ",TEXT(VLOOKUP(A261,matriz,IF(generador!B261=1,17,IF(generador!B261=2,20,IF(generador!B261=3,23,IF(generador!B261=4,26,IF(generador!B261=5,29,IF(generador!B261=6,32,IF(generador!B261=7,35,IF(generador!B261=8,38,IF(generador!B261=9,41,IF(generador!B261=10,44,IF(generador!B261=11,47,IF(generador!B261=12,50,IF(generador!B261=13,53,IF(generador!B261=14,56,IF(generador!B261=15,59))))))))))))))),FALSE),"dd/mm/yyyy")),"")</f>
        <v/>
      </c>
    </row>
    <row r="262" spans="1:23" x14ac:dyDescent="0.3">
      <c r="A262" s="12"/>
      <c r="B262" s="5"/>
      <c r="C262" s="5"/>
      <c r="D262" s="14" t="str">
        <f t="shared" si="76"/>
        <v/>
      </c>
      <c r="E262" s="15" t="str">
        <f>IFERROR(IF(A262&lt;&gt;"",VLOOKUP(A262,matriz,IF(generador!B262=1,15,IF(generador!B262=2,18,IF(generador!B262=3,21,IF(generador!B262=4,24,IF(generador!B262=5,27,IF(generador!B262=6,30,IF(generador!B262=7,33,IF(generador!B262=8,36,IF(generador!B262=9,39,IF(generador!B262=10,42,IF(generador!B262=11,45,IF(generador!B262=12,48,IF(generador!B262=13,51,IF(generador!B262=14,54,IF(generador!B262=15,57))))))))))))))),FALSE),""),"")</f>
        <v/>
      </c>
      <c r="F262" s="16" t="str">
        <f t="shared" si="77"/>
        <v/>
      </c>
      <c r="G262" s="20" t="str">
        <f t="shared" si="78"/>
        <v/>
      </c>
      <c r="H262" s="13" t="str">
        <f t="shared" ca="1" si="81"/>
        <v/>
      </c>
      <c r="I262" s="14" t="str">
        <f t="shared" si="82"/>
        <v/>
      </c>
      <c r="J262" s="14" t="str">
        <f>""</f>
        <v/>
      </c>
      <c r="K262" s="14" t="str">
        <f t="shared" si="83"/>
        <v/>
      </c>
      <c r="L262" s="14" t="str">
        <f t="shared" si="84"/>
        <v/>
      </c>
      <c r="M262" s="14" t="str">
        <f t="shared" si="85"/>
        <v/>
      </c>
      <c r="N262" s="14" t="str">
        <f t="shared" si="86"/>
        <v/>
      </c>
      <c r="O262" s="14" t="str">
        <f t="shared" si="87"/>
        <v/>
      </c>
      <c r="P262" s="14" t="str">
        <f t="shared" si="88"/>
        <v/>
      </c>
      <c r="Q262" s="14" t="str">
        <f t="shared" si="89"/>
        <v/>
      </c>
      <c r="R262" s="96" t="str">
        <f t="shared" si="79"/>
        <v/>
      </c>
      <c r="S262" s="14" t="str">
        <f t="shared" si="90"/>
        <v/>
      </c>
      <c r="T262" s="14" t="str">
        <f t="shared" si="80"/>
        <v/>
      </c>
      <c r="U262" s="14" t="str">
        <f t="shared" si="91"/>
        <v/>
      </c>
      <c r="V262" s="14" t="str">
        <f t="shared" si="92"/>
        <v/>
      </c>
      <c r="W262" s="14" t="str">
        <f>IFERROR(CONCATENATE("PAGO N° ",B262," DEL CONTRATO CPS ",V262," ENTRE ",TEXT(VLOOKUP(A262,matriz,IF(generador!B262=1,16,IF(generador!B262=2,19,IF(generador!B262=3,22,IF(generador!B262=4,25,IF(generador!B262=5,28,IF(generador!B262=6,31,IF(generador!B262=7,34,IF(generador!B262=8,37,IF(generador!B262=9,40,IF(generador!B262=10,43,IF(generador!B262=11,46,IF(generador!B262=12,49,IF(generador!B262=13,52,IF(generador!B262=14,55,IF(generador!B262=15,58))))))))))))))),FALSE),"dd/mm/yyyy")," Y ",TEXT(VLOOKUP(A262,matriz,IF(generador!B262=1,17,IF(generador!B262=2,20,IF(generador!B262=3,23,IF(generador!B262=4,26,IF(generador!B262=5,29,IF(generador!B262=6,32,IF(generador!B262=7,35,IF(generador!B262=8,38,IF(generador!B262=9,41,IF(generador!B262=10,44,IF(generador!B262=11,47,IF(generador!B262=12,50,IF(generador!B262=13,53,IF(generador!B262=14,56,IF(generador!B262=15,59))))))))))))))),FALSE),"dd/mm/yyyy")),"")</f>
        <v/>
      </c>
    </row>
    <row r="263" spans="1:23" x14ac:dyDescent="0.3">
      <c r="A263" s="12"/>
      <c r="B263" s="5"/>
      <c r="C263" s="5"/>
      <c r="D263" s="14" t="str">
        <f t="shared" si="76"/>
        <v/>
      </c>
      <c r="E263" s="15" t="str">
        <f>IFERROR(IF(A263&lt;&gt;"",VLOOKUP(A263,matriz,IF(generador!B263=1,15,IF(generador!B263=2,18,IF(generador!B263=3,21,IF(generador!B263=4,24,IF(generador!B263=5,27,IF(generador!B263=6,30,IF(generador!B263=7,33,IF(generador!B263=8,36,IF(generador!B263=9,39,IF(generador!B263=10,42,IF(generador!B263=11,45,IF(generador!B263=12,48,IF(generador!B263=13,51,IF(generador!B263=14,54,IF(generador!B263=15,57))))))))))))))),FALSE),""),"")</f>
        <v/>
      </c>
      <c r="F263" s="16" t="str">
        <f t="shared" si="77"/>
        <v/>
      </c>
      <c r="G263" s="20" t="str">
        <f t="shared" si="78"/>
        <v/>
      </c>
      <c r="H263" s="13" t="str">
        <f t="shared" ca="1" si="81"/>
        <v/>
      </c>
      <c r="I263" s="14" t="str">
        <f t="shared" si="82"/>
        <v/>
      </c>
      <c r="J263" s="14" t="str">
        <f>""</f>
        <v/>
      </c>
      <c r="K263" s="14" t="str">
        <f t="shared" si="83"/>
        <v/>
      </c>
      <c r="L263" s="14" t="str">
        <f t="shared" si="84"/>
        <v/>
      </c>
      <c r="M263" s="14" t="str">
        <f t="shared" si="85"/>
        <v/>
      </c>
      <c r="N263" s="14" t="str">
        <f t="shared" si="86"/>
        <v/>
      </c>
      <c r="O263" s="14" t="str">
        <f t="shared" si="87"/>
        <v/>
      </c>
      <c r="P263" s="14" t="str">
        <f t="shared" si="88"/>
        <v/>
      </c>
      <c r="Q263" s="14" t="str">
        <f t="shared" si="89"/>
        <v/>
      </c>
      <c r="R263" s="96" t="str">
        <f t="shared" si="79"/>
        <v/>
      </c>
      <c r="S263" s="14" t="str">
        <f t="shared" si="90"/>
        <v/>
      </c>
      <c r="T263" s="14" t="str">
        <f t="shared" si="80"/>
        <v/>
      </c>
      <c r="U263" s="14" t="str">
        <f t="shared" si="91"/>
        <v/>
      </c>
      <c r="V263" s="14" t="str">
        <f t="shared" si="92"/>
        <v/>
      </c>
      <c r="W263" s="14" t="str">
        <f>IFERROR(CONCATENATE("PAGO N° ",B263," DEL CONTRATO CPS ",V263," ENTRE ",TEXT(VLOOKUP(A263,matriz,IF(generador!B263=1,16,IF(generador!B263=2,19,IF(generador!B263=3,22,IF(generador!B263=4,25,IF(generador!B263=5,28,IF(generador!B263=6,31,IF(generador!B263=7,34,IF(generador!B263=8,37,IF(generador!B263=9,40,IF(generador!B263=10,43,IF(generador!B263=11,46,IF(generador!B263=12,49,IF(generador!B263=13,52,IF(generador!B263=14,55,IF(generador!B263=15,58))))))))))))))),FALSE),"dd/mm/yyyy")," Y ",TEXT(VLOOKUP(A263,matriz,IF(generador!B263=1,17,IF(generador!B263=2,20,IF(generador!B263=3,23,IF(generador!B263=4,26,IF(generador!B263=5,29,IF(generador!B263=6,32,IF(generador!B263=7,35,IF(generador!B263=8,38,IF(generador!B263=9,41,IF(generador!B263=10,44,IF(generador!B263=11,47,IF(generador!B263=12,50,IF(generador!B263=13,53,IF(generador!B263=14,56,IF(generador!B263=15,59))))))))))))))),FALSE),"dd/mm/yyyy")),"")</f>
        <v/>
      </c>
    </row>
    <row r="264" spans="1:23" x14ac:dyDescent="0.3">
      <c r="A264" s="12"/>
      <c r="B264" s="5"/>
      <c r="C264" s="5"/>
      <c r="D264" s="14" t="str">
        <f t="shared" si="76"/>
        <v/>
      </c>
      <c r="E264" s="15" t="str">
        <f>IFERROR(IF(A264&lt;&gt;"",VLOOKUP(A264,matriz,IF(generador!B264=1,15,IF(generador!B264=2,18,IF(generador!B264=3,21,IF(generador!B264=4,24,IF(generador!B264=5,27,IF(generador!B264=6,30,IF(generador!B264=7,33,IF(generador!B264=8,36,IF(generador!B264=9,39,IF(generador!B264=10,42,IF(generador!B264=11,45,IF(generador!B264=12,48,IF(generador!B264=13,51,IF(generador!B264=14,54,IF(generador!B264=15,57))))))))))))))),FALSE),""),"")</f>
        <v/>
      </c>
      <c r="F264" s="16" t="str">
        <f t="shared" si="77"/>
        <v/>
      </c>
      <c r="G264" s="20" t="str">
        <f t="shared" si="78"/>
        <v/>
      </c>
      <c r="H264" s="13" t="str">
        <f t="shared" ca="1" si="81"/>
        <v/>
      </c>
      <c r="I264" s="14" t="str">
        <f t="shared" si="82"/>
        <v/>
      </c>
      <c r="J264" s="14" t="str">
        <f>""</f>
        <v/>
      </c>
      <c r="K264" s="14" t="str">
        <f t="shared" si="83"/>
        <v/>
      </c>
      <c r="L264" s="14" t="str">
        <f t="shared" si="84"/>
        <v/>
      </c>
      <c r="M264" s="14" t="str">
        <f t="shared" si="85"/>
        <v/>
      </c>
      <c r="N264" s="14" t="str">
        <f t="shared" si="86"/>
        <v/>
      </c>
      <c r="O264" s="14" t="str">
        <f t="shared" si="87"/>
        <v/>
      </c>
      <c r="P264" s="14" t="str">
        <f t="shared" si="88"/>
        <v/>
      </c>
      <c r="Q264" s="14" t="str">
        <f t="shared" si="89"/>
        <v/>
      </c>
      <c r="R264" s="96" t="str">
        <f t="shared" si="79"/>
        <v/>
      </c>
      <c r="S264" s="14" t="str">
        <f t="shared" si="90"/>
        <v/>
      </c>
      <c r="T264" s="14" t="str">
        <f t="shared" si="80"/>
        <v/>
      </c>
      <c r="U264" s="14" t="str">
        <f t="shared" si="91"/>
        <v/>
      </c>
      <c r="V264" s="14" t="str">
        <f t="shared" si="92"/>
        <v/>
      </c>
      <c r="W264" s="14" t="str">
        <f>IFERROR(CONCATENATE("PAGO N° ",B264," DEL CONTRATO CPS ",V264," ENTRE ",TEXT(VLOOKUP(A264,matriz,IF(generador!B264=1,16,IF(generador!B264=2,19,IF(generador!B264=3,22,IF(generador!B264=4,25,IF(generador!B264=5,28,IF(generador!B264=6,31,IF(generador!B264=7,34,IF(generador!B264=8,37,IF(generador!B264=9,40,IF(generador!B264=10,43,IF(generador!B264=11,46,IF(generador!B264=12,49,IF(generador!B264=13,52,IF(generador!B264=14,55,IF(generador!B264=15,58))))))))))))))),FALSE),"dd/mm/yyyy")," Y ",TEXT(VLOOKUP(A264,matriz,IF(generador!B264=1,17,IF(generador!B264=2,20,IF(generador!B264=3,23,IF(generador!B264=4,26,IF(generador!B264=5,29,IF(generador!B264=6,32,IF(generador!B264=7,35,IF(generador!B264=8,38,IF(generador!B264=9,41,IF(generador!B264=10,44,IF(generador!B264=11,47,IF(generador!B264=12,50,IF(generador!B264=13,53,IF(generador!B264=14,56,IF(generador!B264=15,59))))))))))))))),FALSE),"dd/mm/yyyy")),"")</f>
        <v/>
      </c>
    </row>
    <row r="265" spans="1:23" x14ac:dyDescent="0.3">
      <c r="A265" s="12"/>
      <c r="B265" s="5"/>
      <c r="C265" s="5"/>
      <c r="D265" s="14" t="str">
        <f t="shared" si="76"/>
        <v/>
      </c>
      <c r="E265" s="15" t="str">
        <f>IFERROR(IF(A265&lt;&gt;"",VLOOKUP(A265,matriz,IF(generador!B265=1,15,IF(generador!B265=2,18,IF(generador!B265=3,21,IF(generador!B265=4,24,IF(generador!B265=5,27,IF(generador!B265=6,30,IF(generador!B265=7,33,IF(generador!B265=8,36,IF(generador!B265=9,39,IF(generador!B265=10,42,IF(generador!B265=11,45,IF(generador!B265=12,48,IF(generador!B265=13,51,IF(generador!B265=14,54,IF(generador!B265=15,57))))))))))))))),FALSE),""),"")</f>
        <v/>
      </c>
      <c r="F265" s="16" t="str">
        <f t="shared" si="77"/>
        <v/>
      </c>
      <c r="G265" s="20" t="str">
        <f t="shared" si="78"/>
        <v/>
      </c>
      <c r="H265" s="13" t="str">
        <f t="shared" ca="1" si="81"/>
        <v/>
      </c>
      <c r="I265" s="14" t="str">
        <f t="shared" si="82"/>
        <v/>
      </c>
      <c r="J265" s="14" t="str">
        <f>""</f>
        <v/>
      </c>
      <c r="K265" s="14" t="str">
        <f t="shared" si="83"/>
        <v/>
      </c>
      <c r="L265" s="14" t="str">
        <f t="shared" si="84"/>
        <v/>
      </c>
      <c r="M265" s="14" t="str">
        <f t="shared" si="85"/>
        <v/>
      </c>
      <c r="N265" s="14" t="str">
        <f t="shared" si="86"/>
        <v/>
      </c>
      <c r="O265" s="14" t="str">
        <f t="shared" si="87"/>
        <v/>
      </c>
      <c r="P265" s="14" t="str">
        <f t="shared" si="88"/>
        <v/>
      </c>
      <c r="Q265" s="14" t="str">
        <f t="shared" si="89"/>
        <v/>
      </c>
      <c r="R265" s="96" t="str">
        <f t="shared" si="79"/>
        <v/>
      </c>
      <c r="S265" s="14" t="str">
        <f t="shared" si="90"/>
        <v/>
      </c>
      <c r="T265" s="14" t="str">
        <f t="shared" si="80"/>
        <v/>
      </c>
      <c r="U265" s="14" t="str">
        <f t="shared" si="91"/>
        <v/>
      </c>
      <c r="V265" s="14" t="str">
        <f t="shared" si="92"/>
        <v/>
      </c>
      <c r="W265" s="14" t="str">
        <f>IFERROR(CONCATENATE("PAGO N° ",B265," DEL CONTRATO CPS ",V265," ENTRE ",TEXT(VLOOKUP(A265,matriz,IF(generador!B265=1,16,IF(generador!B265=2,19,IF(generador!B265=3,22,IF(generador!B265=4,25,IF(generador!B265=5,28,IF(generador!B265=6,31,IF(generador!B265=7,34,IF(generador!B265=8,37,IF(generador!B265=9,40,IF(generador!B265=10,43,IF(generador!B265=11,46,IF(generador!B265=12,49,IF(generador!B265=13,52,IF(generador!B265=14,55,IF(generador!B265=15,58))))))))))))))),FALSE),"dd/mm/yyyy")," Y ",TEXT(VLOOKUP(A265,matriz,IF(generador!B265=1,17,IF(generador!B265=2,20,IF(generador!B265=3,23,IF(generador!B265=4,26,IF(generador!B265=5,29,IF(generador!B265=6,32,IF(generador!B265=7,35,IF(generador!B265=8,38,IF(generador!B265=9,41,IF(generador!B265=10,44,IF(generador!B265=11,47,IF(generador!B265=12,50,IF(generador!B265=13,53,IF(generador!B265=14,56,IF(generador!B265=15,59))))))))))))))),FALSE),"dd/mm/yyyy")),"")</f>
        <v/>
      </c>
    </row>
    <row r="266" spans="1:23" x14ac:dyDescent="0.3">
      <c r="A266" s="12"/>
      <c r="B266" s="5"/>
      <c r="C266" s="5"/>
      <c r="D266" s="14" t="str">
        <f t="shared" si="76"/>
        <v/>
      </c>
      <c r="E266" s="15" t="str">
        <f>IFERROR(IF(A266&lt;&gt;"",VLOOKUP(A266,matriz,IF(generador!B266=1,15,IF(generador!B266=2,18,IF(generador!B266=3,21,IF(generador!B266=4,24,IF(generador!B266=5,27,IF(generador!B266=6,30,IF(generador!B266=7,33,IF(generador!B266=8,36,IF(generador!B266=9,39,IF(generador!B266=10,42,IF(generador!B266=11,45,IF(generador!B266=12,48,IF(generador!B266=13,51,IF(generador!B266=14,54,IF(generador!B266=15,57))))))))))))))),FALSE),""),"")</f>
        <v/>
      </c>
      <c r="F266" s="16" t="str">
        <f t="shared" si="77"/>
        <v/>
      </c>
      <c r="G266" s="20" t="str">
        <f t="shared" si="78"/>
        <v/>
      </c>
      <c r="H266" s="13" t="str">
        <f t="shared" ca="1" si="81"/>
        <v/>
      </c>
      <c r="I266" s="14" t="str">
        <f t="shared" si="82"/>
        <v/>
      </c>
      <c r="J266" s="14" t="str">
        <f>""</f>
        <v/>
      </c>
      <c r="K266" s="14" t="str">
        <f t="shared" si="83"/>
        <v/>
      </c>
      <c r="L266" s="14" t="str">
        <f t="shared" si="84"/>
        <v/>
      </c>
      <c r="M266" s="14" t="str">
        <f t="shared" si="85"/>
        <v/>
      </c>
      <c r="N266" s="14" t="str">
        <f t="shared" si="86"/>
        <v/>
      </c>
      <c r="O266" s="14" t="str">
        <f t="shared" si="87"/>
        <v/>
      </c>
      <c r="P266" s="14" t="str">
        <f t="shared" si="88"/>
        <v/>
      </c>
      <c r="Q266" s="14" t="str">
        <f t="shared" si="89"/>
        <v/>
      </c>
      <c r="R266" s="96" t="str">
        <f t="shared" si="79"/>
        <v/>
      </c>
      <c r="S266" s="14" t="str">
        <f t="shared" si="90"/>
        <v/>
      </c>
      <c r="T266" s="14" t="str">
        <f t="shared" si="80"/>
        <v/>
      </c>
      <c r="U266" s="14" t="str">
        <f t="shared" si="91"/>
        <v/>
      </c>
      <c r="V266" s="14" t="str">
        <f t="shared" si="92"/>
        <v/>
      </c>
      <c r="W266" s="14" t="str">
        <f>IFERROR(CONCATENATE("PAGO N° ",B266," DEL CONTRATO CPS ",V266," ENTRE ",TEXT(VLOOKUP(A266,matriz,IF(generador!B266=1,16,IF(generador!B266=2,19,IF(generador!B266=3,22,IF(generador!B266=4,25,IF(generador!B266=5,28,IF(generador!B266=6,31,IF(generador!B266=7,34,IF(generador!B266=8,37,IF(generador!B266=9,40,IF(generador!B266=10,43,IF(generador!B266=11,46,IF(generador!B266=12,49,IF(generador!B266=13,52,IF(generador!B266=14,55,IF(generador!B266=15,58))))))))))))))),FALSE),"dd/mm/yyyy")," Y ",TEXT(VLOOKUP(A266,matriz,IF(generador!B266=1,17,IF(generador!B266=2,20,IF(generador!B266=3,23,IF(generador!B266=4,26,IF(generador!B266=5,29,IF(generador!B266=6,32,IF(generador!B266=7,35,IF(generador!B266=8,38,IF(generador!B266=9,41,IF(generador!B266=10,44,IF(generador!B266=11,47,IF(generador!B266=12,50,IF(generador!B266=13,53,IF(generador!B266=14,56,IF(generador!B266=15,59))))))))))))))),FALSE),"dd/mm/yyyy")),"")</f>
        <v/>
      </c>
    </row>
    <row r="267" spans="1:23" x14ac:dyDescent="0.3">
      <c r="A267" s="12"/>
      <c r="B267" s="5"/>
      <c r="C267" s="5"/>
      <c r="D267" s="14" t="str">
        <f t="shared" si="76"/>
        <v/>
      </c>
      <c r="E267" s="15" t="str">
        <f>IFERROR(IF(A267&lt;&gt;"",VLOOKUP(A267,matriz,IF(generador!B267=1,15,IF(generador!B267=2,18,IF(generador!B267=3,21,IF(generador!B267=4,24,IF(generador!B267=5,27,IF(generador!B267=6,30,IF(generador!B267=7,33,IF(generador!B267=8,36,IF(generador!B267=9,39,IF(generador!B267=10,42,IF(generador!B267=11,45,IF(generador!B267=12,48,IF(generador!B267=13,51,IF(generador!B267=14,54,IF(generador!B267=15,57))))))))))))))),FALSE),""),"")</f>
        <v/>
      </c>
      <c r="F267" s="16" t="str">
        <f t="shared" si="77"/>
        <v/>
      </c>
      <c r="G267" s="20" t="str">
        <f t="shared" si="78"/>
        <v/>
      </c>
      <c r="H267" s="13" t="str">
        <f t="shared" ca="1" si="81"/>
        <v/>
      </c>
      <c r="I267" s="14" t="str">
        <f t="shared" si="82"/>
        <v/>
      </c>
      <c r="J267" s="14" t="str">
        <f>""</f>
        <v/>
      </c>
      <c r="K267" s="14" t="str">
        <f t="shared" si="83"/>
        <v/>
      </c>
      <c r="L267" s="14" t="str">
        <f t="shared" si="84"/>
        <v/>
      </c>
      <c r="M267" s="14" t="str">
        <f t="shared" si="85"/>
        <v/>
      </c>
      <c r="N267" s="14" t="str">
        <f t="shared" si="86"/>
        <v/>
      </c>
      <c r="O267" s="14" t="str">
        <f t="shared" si="87"/>
        <v/>
      </c>
      <c r="P267" s="14" t="str">
        <f t="shared" si="88"/>
        <v/>
      </c>
      <c r="Q267" s="14" t="str">
        <f t="shared" si="89"/>
        <v/>
      </c>
      <c r="R267" s="96" t="str">
        <f t="shared" si="79"/>
        <v/>
      </c>
      <c r="S267" s="14" t="str">
        <f t="shared" si="90"/>
        <v/>
      </c>
      <c r="T267" s="14" t="str">
        <f t="shared" si="80"/>
        <v/>
      </c>
      <c r="U267" s="14" t="str">
        <f t="shared" si="91"/>
        <v/>
      </c>
      <c r="V267" s="14" t="str">
        <f t="shared" si="92"/>
        <v/>
      </c>
      <c r="W267" s="14" t="str">
        <f>IFERROR(CONCATENATE("PAGO N° ",B267," DEL CONTRATO CPS ",V267," ENTRE ",TEXT(VLOOKUP(A267,matriz,IF(generador!B267=1,16,IF(generador!B267=2,19,IF(generador!B267=3,22,IF(generador!B267=4,25,IF(generador!B267=5,28,IF(generador!B267=6,31,IF(generador!B267=7,34,IF(generador!B267=8,37,IF(generador!B267=9,40,IF(generador!B267=10,43,IF(generador!B267=11,46,IF(generador!B267=12,49,IF(generador!B267=13,52,IF(generador!B267=14,55,IF(generador!B267=15,58))))))))))))))),FALSE),"dd/mm/yyyy")," Y ",TEXT(VLOOKUP(A267,matriz,IF(generador!B267=1,17,IF(generador!B267=2,20,IF(generador!B267=3,23,IF(generador!B267=4,26,IF(generador!B267=5,29,IF(generador!B267=6,32,IF(generador!B267=7,35,IF(generador!B267=8,38,IF(generador!B267=9,41,IF(generador!B267=10,44,IF(generador!B267=11,47,IF(generador!B267=12,50,IF(generador!B267=13,53,IF(generador!B267=14,56,IF(generador!B267=15,59))))))))))))))),FALSE),"dd/mm/yyyy")),"")</f>
        <v/>
      </c>
    </row>
    <row r="268" spans="1:23" x14ac:dyDescent="0.3">
      <c r="A268" s="12"/>
      <c r="B268" s="5"/>
      <c r="C268" s="5"/>
      <c r="D268" s="14" t="str">
        <f t="shared" si="76"/>
        <v/>
      </c>
      <c r="E268" s="15" t="str">
        <f>IFERROR(IF(A268&lt;&gt;"",VLOOKUP(A268,matriz,IF(generador!B268=1,15,IF(generador!B268=2,18,IF(generador!B268=3,21,IF(generador!B268=4,24,IF(generador!B268=5,27,IF(generador!B268=6,30,IF(generador!B268=7,33,IF(generador!B268=8,36,IF(generador!B268=9,39,IF(generador!B268=10,42,IF(generador!B268=11,45,IF(generador!B268=12,48,IF(generador!B268=13,51,IF(generador!B268=14,54,IF(generador!B268=15,57))))))))))))))),FALSE),""),"")</f>
        <v/>
      </c>
      <c r="F268" s="16" t="str">
        <f t="shared" si="77"/>
        <v/>
      </c>
      <c r="G268" s="20" t="str">
        <f t="shared" si="78"/>
        <v/>
      </c>
      <c r="H268" s="13" t="str">
        <f t="shared" ca="1" si="81"/>
        <v/>
      </c>
      <c r="I268" s="14" t="str">
        <f t="shared" si="82"/>
        <v/>
      </c>
      <c r="J268" s="14" t="str">
        <f>""</f>
        <v/>
      </c>
      <c r="K268" s="14" t="str">
        <f t="shared" si="83"/>
        <v/>
      </c>
      <c r="L268" s="14" t="str">
        <f t="shared" si="84"/>
        <v/>
      </c>
      <c r="M268" s="14" t="str">
        <f t="shared" si="85"/>
        <v/>
      </c>
      <c r="N268" s="14" t="str">
        <f t="shared" si="86"/>
        <v/>
      </c>
      <c r="O268" s="14" t="str">
        <f t="shared" si="87"/>
        <v/>
      </c>
      <c r="P268" s="14" t="str">
        <f t="shared" si="88"/>
        <v/>
      </c>
      <c r="Q268" s="14" t="str">
        <f t="shared" si="89"/>
        <v/>
      </c>
      <c r="R268" s="96" t="str">
        <f t="shared" si="79"/>
        <v/>
      </c>
      <c r="S268" s="14" t="str">
        <f t="shared" si="90"/>
        <v/>
      </c>
      <c r="T268" s="14" t="str">
        <f t="shared" si="80"/>
        <v/>
      </c>
      <c r="U268" s="14" t="str">
        <f t="shared" si="91"/>
        <v/>
      </c>
      <c r="V268" s="14" t="str">
        <f t="shared" si="92"/>
        <v/>
      </c>
      <c r="W268" s="14" t="str">
        <f>IFERROR(CONCATENATE("PAGO N° ",B268," DEL CONTRATO CPS ",V268," ENTRE ",TEXT(VLOOKUP(A268,matriz,IF(generador!B268=1,16,IF(generador!B268=2,19,IF(generador!B268=3,22,IF(generador!B268=4,25,IF(generador!B268=5,28,IF(generador!B268=6,31,IF(generador!B268=7,34,IF(generador!B268=8,37,IF(generador!B268=9,40,IF(generador!B268=10,43,IF(generador!B268=11,46,IF(generador!B268=12,49,IF(generador!B268=13,52,IF(generador!B268=14,55,IF(generador!B268=15,58))))))))))))))),FALSE),"dd/mm/yyyy")," Y ",TEXT(VLOOKUP(A268,matriz,IF(generador!B268=1,17,IF(generador!B268=2,20,IF(generador!B268=3,23,IF(generador!B268=4,26,IF(generador!B268=5,29,IF(generador!B268=6,32,IF(generador!B268=7,35,IF(generador!B268=8,38,IF(generador!B268=9,41,IF(generador!B268=10,44,IF(generador!B268=11,47,IF(generador!B268=12,50,IF(generador!B268=13,53,IF(generador!B268=14,56,IF(generador!B268=15,59))))))))))))))),FALSE),"dd/mm/yyyy")),"")</f>
        <v/>
      </c>
    </row>
    <row r="269" spans="1:23" x14ac:dyDescent="0.3">
      <c r="A269" s="12"/>
      <c r="B269" s="5"/>
      <c r="C269" s="5"/>
      <c r="D269" s="14" t="str">
        <f t="shared" si="76"/>
        <v/>
      </c>
      <c r="E269" s="15" t="str">
        <f>IFERROR(IF(A269&lt;&gt;"",VLOOKUP(A269,matriz,IF(generador!B269=1,15,IF(generador!B269=2,18,IF(generador!B269=3,21,IF(generador!B269=4,24,IF(generador!B269=5,27,IF(generador!B269=6,30,IF(generador!B269=7,33,IF(generador!B269=8,36,IF(generador!B269=9,39,IF(generador!B269=10,42,IF(generador!B269=11,45,IF(generador!B269=12,48,IF(generador!B269=13,51,IF(generador!B269=14,54,IF(generador!B269=15,57))))))))))))))),FALSE),""),"")</f>
        <v/>
      </c>
      <c r="F269" s="16" t="str">
        <f t="shared" si="77"/>
        <v/>
      </c>
      <c r="G269" s="20" t="str">
        <f t="shared" si="78"/>
        <v/>
      </c>
      <c r="H269" s="13" t="str">
        <f t="shared" ca="1" si="81"/>
        <v/>
      </c>
      <c r="I269" s="14" t="str">
        <f t="shared" si="82"/>
        <v/>
      </c>
      <c r="J269" s="14" t="str">
        <f>""</f>
        <v/>
      </c>
      <c r="K269" s="14" t="str">
        <f t="shared" si="83"/>
        <v/>
      </c>
      <c r="L269" s="14" t="str">
        <f t="shared" si="84"/>
        <v/>
      </c>
      <c r="M269" s="14" t="str">
        <f t="shared" si="85"/>
        <v/>
      </c>
      <c r="N269" s="14" t="str">
        <f t="shared" si="86"/>
        <v/>
      </c>
      <c r="O269" s="14" t="str">
        <f t="shared" si="87"/>
        <v/>
      </c>
      <c r="P269" s="14" t="str">
        <f t="shared" si="88"/>
        <v/>
      </c>
      <c r="Q269" s="14" t="str">
        <f t="shared" si="89"/>
        <v/>
      </c>
      <c r="R269" s="96" t="str">
        <f t="shared" si="79"/>
        <v/>
      </c>
      <c r="S269" s="14" t="str">
        <f t="shared" si="90"/>
        <v/>
      </c>
      <c r="T269" s="14" t="str">
        <f t="shared" si="80"/>
        <v/>
      </c>
      <c r="U269" s="14" t="str">
        <f t="shared" si="91"/>
        <v/>
      </c>
      <c r="V269" s="14" t="str">
        <f t="shared" si="92"/>
        <v/>
      </c>
      <c r="W269" s="14" t="str">
        <f>IFERROR(CONCATENATE("PAGO N° ",B269," DEL CONTRATO CPS ",V269," ENTRE ",TEXT(VLOOKUP(A269,matriz,IF(generador!B269=1,16,IF(generador!B269=2,19,IF(generador!B269=3,22,IF(generador!B269=4,25,IF(generador!B269=5,28,IF(generador!B269=6,31,IF(generador!B269=7,34,IF(generador!B269=8,37,IF(generador!B269=9,40,IF(generador!B269=10,43,IF(generador!B269=11,46,IF(generador!B269=12,49,IF(generador!B269=13,52,IF(generador!B269=14,55,IF(generador!B269=15,58))))))))))))))),FALSE),"dd/mm/yyyy")," Y ",TEXT(VLOOKUP(A269,matriz,IF(generador!B269=1,17,IF(generador!B269=2,20,IF(generador!B269=3,23,IF(generador!B269=4,26,IF(generador!B269=5,29,IF(generador!B269=6,32,IF(generador!B269=7,35,IF(generador!B269=8,38,IF(generador!B269=9,41,IF(generador!B269=10,44,IF(generador!B269=11,47,IF(generador!B269=12,50,IF(generador!B269=13,53,IF(generador!B269=14,56,IF(generador!B269=15,59))))))))))))))),FALSE),"dd/mm/yyyy")),"")</f>
        <v/>
      </c>
    </row>
    <row r="270" spans="1:23" x14ac:dyDescent="0.3">
      <c r="A270" s="12"/>
      <c r="B270" s="5"/>
      <c r="C270" s="5"/>
      <c r="D270" s="14" t="str">
        <f t="shared" si="76"/>
        <v/>
      </c>
      <c r="E270" s="15" t="str">
        <f>IFERROR(IF(A270&lt;&gt;"",VLOOKUP(A270,matriz,IF(generador!B270=1,15,IF(generador!B270=2,18,IF(generador!B270=3,21,IF(generador!B270=4,24,IF(generador!B270=5,27,IF(generador!B270=6,30,IF(generador!B270=7,33,IF(generador!B270=8,36,IF(generador!B270=9,39,IF(generador!B270=10,42,IF(generador!B270=11,45,IF(generador!B270=12,48,IF(generador!B270=13,51,IF(generador!B270=14,54,IF(generador!B270=15,57))))))))))))))),FALSE),""),"")</f>
        <v/>
      </c>
      <c r="F270" s="16" t="str">
        <f t="shared" si="77"/>
        <v/>
      </c>
      <c r="G270" s="20" t="str">
        <f t="shared" si="78"/>
        <v/>
      </c>
      <c r="H270" s="13" t="str">
        <f t="shared" ca="1" si="81"/>
        <v/>
      </c>
      <c r="I270" s="14" t="str">
        <f t="shared" si="82"/>
        <v/>
      </c>
      <c r="J270" s="14" t="str">
        <f>""</f>
        <v/>
      </c>
      <c r="K270" s="14" t="str">
        <f t="shared" si="83"/>
        <v/>
      </c>
      <c r="L270" s="14" t="str">
        <f t="shared" si="84"/>
        <v/>
      </c>
      <c r="M270" s="14" t="str">
        <f t="shared" si="85"/>
        <v/>
      </c>
      <c r="N270" s="14" t="str">
        <f t="shared" si="86"/>
        <v/>
      </c>
      <c r="O270" s="14" t="str">
        <f t="shared" si="87"/>
        <v/>
      </c>
      <c r="P270" s="14" t="str">
        <f t="shared" si="88"/>
        <v/>
      </c>
      <c r="Q270" s="14" t="str">
        <f t="shared" si="89"/>
        <v/>
      </c>
      <c r="R270" s="96" t="str">
        <f t="shared" si="79"/>
        <v/>
      </c>
      <c r="S270" s="14" t="str">
        <f t="shared" si="90"/>
        <v/>
      </c>
      <c r="T270" s="14" t="str">
        <f t="shared" si="80"/>
        <v/>
      </c>
      <c r="U270" s="14" t="str">
        <f t="shared" si="91"/>
        <v/>
      </c>
      <c r="V270" s="14" t="str">
        <f t="shared" si="92"/>
        <v/>
      </c>
      <c r="W270" s="14" t="str">
        <f>IFERROR(CONCATENATE("PAGO N° ",B270," DEL CONTRATO CPS ",V270," ENTRE ",TEXT(VLOOKUP(A270,matriz,IF(generador!B270=1,16,IF(generador!B270=2,19,IF(generador!B270=3,22,IF(generador!B270=4,25,IF(generador!B270=5,28,IF(generador!B270=6,31,IF(generador!B270=7,34,IF(generador!B270=8,37,IF(generador!B270=9,40,IF(generador!B270=10,43,IF(generador!B270=11,46,IF(generador!B270=12,49,IF(generador!B270=13,52,IF(generador!B270=14,55,IF(generador!B270=15,58))))))))))))))),FALSE),"dd/mm/yyyy")," Y ",TEXT(VLOOKUP(A270,matriz,IF(generador!B270=1,17,IF(generador!B270=2,20,IF(generador!B270=3,23,IF(generador!B270=4,26,IF(generador!B270=5,29,IF(generador!B270=6,32,IF(generador!B270=7,35,IF(generador!B270=8,38,IF(generador!B270=9,41,IF(generador!B270=10,44,IF(generador!B270=11,47,IF(generador!B270=12,50,IF(generador!B270=13,53,IF(generador!B270=14,56,IF(generador!B270=15,59))))))))))))))),FALSE),"dd/mm/yyyy")),"")</f>
        <v/>
      </c>
    </row>
    <row r="271" spans="1:23" x14ac:dyDescent="0.3">
      <c r="A271" s="12"/>
      <c r="B271" s="5"/>
      <c r="C271" s="5"/>
      <c r="D271" s="14" t="str">
        <f t="shared" si="76"/>
        <v/>
      </c>
      <c r="E271" s="15" t="str">
        <f>IFERROR(IF(A271&lt;&gt;"",VLOOKUP(A271,matriz,IF(generador!B271=1,15,IF(generador!B271=2,18,IF(generador!B271=3,21,IF(generador!B271=4,24,IF(generador!B271=5,27,IF(generador!B271=6,30,IF(generador!B271=7,33,IF(generador!B271=8,36,IF(generador!B271=9,39,IF(generador!B271=10,42,IF(generador!B271=11,45,IF(generador!B271=12,48,IF(generador!B271=13,51,IF(generador!B271=14,54,IF(generador!B271=15,57))))))))))))))),FALSE),""),"")</f>
        <v/>
      </c>
      <c r="F271" s="16" t="str">
        <f t="shared" si="77"/>
        <v/>
      </c>
      <c r="G271" s="20" t="str">
        <f t="shared" si="78"/>
        <v/>
      </c>
      <c r="H271" s="13" t="str">
        <f t="shared" ca="1" si="81"/>
        <v/>
      </c>
      <c r="I271" s="14" t="str">
        <f t="shared" si="82"/>
        <v/>
      </c>
      <c r="J271" s="14" t="str">
        <f>""</f>
        <v/>
      </c>
      <c r="K271" s="14" t="str">
        <f t="shared" si="83"/>
        <v/>
      </c>
      <c r="L271" s="14" t="str">
        <f t="shared" si="84"/>
        <v/>
      </c>
      <c r="M271" s="14" t="str">
        <f t="shared" si="85"/>
        <v/>
      </c>
      <c r="N271" s="14" t="str">
        <f t="shared" si="86"/>
        <v/>
      </c>
      <c r="O271" s="14" t="str">
        <f t="shared" si="87"/>
        <v/>
      </c>
      <c r="P271" s="14" t="str">
        <f t="shared" si="88"/>
        <v/>
      </c>
      <c r="Q271" s="14" t="str">
        <f t="shared" si="89"/>
        <v/>
      </c>
      <c r="R271" s="96" t="str">
        <f t="shared" si="79"/>
        <v/>
      </c>
      <c r="S271" s="14" t="str">
        <f t="shared" si="90"/>
        <v/>
      </c>
      <c r="T271" s="14" t="str">
        <f t="shared" si="80"/>
        <v/>
      </c>
      <c r="U271" s="14" t="str">
        <f t="shared" si="91"/>
        <v/>
      </c>
      <c r="V271" s="14" t="str">
        <f t="shared" si="92"/>
        <v/>
      </c>
      <c r="W271" s="14" t="str">
        <f>IFERROR(CONCATENATE("PAGO N° ",B271," DEL CONTRATO CPS ",V271," ENTRE ",TEXT(VLOOKUP(A271,matriz,IF(generador!B271=1,16,IF(generador!B271=2,19,IF(generador!B271=3,22,IF(generador!B271=4,25,IF(generador!B271=5,28,IF(generador!B271=6,31,IF(generador!B271=7,34,IF(generador!B271=8,37,IF(generador!B271=9,40,IF(generador!B271=10,43,IF(generador!B271=11,46,IF(generador!B271=12,49,IF(generador!B271=13,52,IF(generador!B271=14,55,IF(generador!B271=15,58))))))))))))))),FALSE),"dd/mm/yyyy")," Y ",TEXT(VLOOKUP(A271,matriz,IF(generador!B271=1,17,IF(generador!B271=2,20,IF(generador!B271=3,23,IF(generador!B271=4,26,IF(generador!B271=5,29,IF(generador!B271=6,32,IF(generador!B271=7,35,IF(generador!B271=8,38,IF(generador!B271=9,41,IF(generador!B271=10,44,IF(generador!B271=11,47,IF(generador!B271=12,50,IF(generador!B271=13,53,IF(generador!B271=14,56,IF(generador!B271=15,59))))))))))))))),FALSE),"dd/mm/yyyy")),"")</f>
        <v/>
      </c>
    </row>
    <row r="272" spans="1:23" x14ac:dyDescent="0.3">
      <c r="A272" s="12"/>
      <c r="B272" s="5"/>
      <c r="C272" s="5"/>
      <c r="D272" s="14" t="str">
        <f t="shared" si="76"/>
        <v/>
      </c>
      <c r="E272" s="15" t="str">
        <f>IFERROR(IF(A272&lt;&gt;"",VLOOKUP(A272,matriz,IF(generador!B272=1,15,IF(generador!B272=2,18,IF(generador!B272=3,21,IF(generador!B272=4,24,IF(generador!B272=5,27,IF(generador!B272=6,30,IF(generador!B272=7,33,IF(generador!B272=8,36,IF(generador!B272=9,39,IF(generador!B272=10,42,IF(generador!B272=11,45,IF(generador!B272=12,48,IF(generador!B272=13,51,IF(generador!B272=14,54,IF(generador!B272=15,57))))))))))))))),FALSE),""),"")</f>
        <v/>
      </c>
      <c r="F272" s="16" t="str">
        <f t="shared" si="77"/>
        <v/>
      </c>
      <c r="G272" s="20" t="str">
        <f t="shared" si="78"/>
        <v/>
      </c>
      <c r="H272" s="13" t="str">
        <f t="shared" ca="1" si="81"/>
        <v/>
      </c>
      <c r="I272" s="14" t="str">
        <f t="shared" si="82"/>
        <v/>
      </c>
      <c r="J272" s="14" t="str">
        <f>""</f>
        <v/>
      </c>
      <c r="K272" s="14" t="str">
        <f t="shared" si="83"/>
        <v/>
      </c>
      <c r="L272" s="14" t="str">
        <f t="shared" si="84"/>
        <v/>
      </c>
      <c r="M272" s="14" t="str">
        <f t="shared" si="85"/>
        <v/>
      </c>
      <c r="N272" s="14" t="str">
        <f t="shared" si="86"/>
        <v/>
      </c>
      <c r="O272" s="14" t="str">
        <f t="shared" si="87"/>
        <v/>
      </c>
      <c r="P272" s="14" t="str">
        <f t="shared" si="88"/>
        <v/>
      </c>
      <c r="Q272" s="14" t="str">
        <f t="shared" si="89"/>
        <v/>
      </c>
      <c r="R272" s="96" t="str">
        <f t="shared" si="79"/>
        <v/>
      </c>
      <c r="S272" s="14" t="str">
        <f t="shared" si="90"/>
        <v/>
      </c>
      <c r="T272" s="14" t="str">
        <f t="shared" si="80"/>
        <v/>
      </c>
      <c r="U272" s="14" t="str">
        <f t="shared" si="91"/>
        <v/>
      </c>
      <c r="V272" s="14" t="str">
        <f t="shared" si="92"/>
        <v/>
      </c>
      <c r="W272" s="14" t="str">
        <f>IFERROR(CONCATENATE("PAGO N° ",B272," DEL CONTRATO CPS ",V272," ENTRE ",TEXT(VLOOKUP(A272,matriz,IF(generador!B272=1,16,IF(generador!B272=2,19,IF(generador!B272=3,22,IF(generador!B272=4,25,IF(generador!B272=5,28,IF(generador!B272=6,31,IF(generador!B272=7,34,IF(generador!B272=8,37,IF(generador!B272=9,40,IF(generador!B272=10,43,IF(generador!B272=11,46,IF(generador!B272=12,49,IF(generador!B272=13,52,IF(generador!B272=14,55,IF(generador!B272=15,58))))))))))))))),FALSE),"dd/mm/yyyy")," Y ",TEXT(VLOOKUP(A272,matriz,IF(generador!B272=1,17,IF(generador!B272=2,20,IF(generador!B272=3,23,IF(generador!B272=4,26,IF(generador!B272=5,29,IF(generador!B272=6,32,IF(generador!B272=7,35,IF(generador!B272=8,38,IF(generador!B272=9,41,IF(generador!B272=10,44,IF(generador!B272=11,47,IF(generador!B272=12,50,IF(generador!B272=13,53,IF(generador!B272=14,56,IF(generador!B272=15,59))))))))))))))),FALSE),"dd/mm/yyyy")),"")</f>
        <v/>
      </c>
    </row>
    <row r="273" spans="1:23" x14ac:dyDescent="0.3">
      <c r="A273" s="12"/>
      <c r="B273" s="5"/>
      <c r="C273" s="5"/>
      <c r="D273" s="14" t="str">
        <f t="shared" si="76"/>
        <v/>
      </c>
      <c r="E273" s="15" t="str">
        <f>IFERROR(IF(A273&lt;&gt;"",VLOOKUP(A273,matriz,IF(generador!B273=1,15,IF(generador!B273=2,18,IF(generador!B273=3,21,IF(generador!B273=4,24,IF(generador!B273=5,27,IF(generador!B273=6,30,IF(generador!B273=7,33,IF(generador!B273=8,36,IF(generador!B273=9,39,IF(generador!B273=10,42,IF(generador!B273=11,45,IF(generador!B273=12,48,IF(generador!B273=13,51,IF(generador!B273=14,54,IF(generador!B273=15,57))))))))))))))),FALSE),""),"")</f>
        <v/>
      </c>
      <c r="F273" s="16" t="str">
        <f t="shared" si="77"/>
        <v/>
      </c>
      <c r="G273" s="20" t="str">
        <f t="shared" si="78"/>
        <v/>
      </c>
      <c r="H273" s="13" t="str">
        <f t="shared" ca="1" si="81"/>
        <v/>
      </c>
      <c r="I273" s="14" t="str">
        <f t="shared" si="82"/>
        <v/>
      </c>
      <c r="J273" s="14" t="str">
        <f>""</f>
        <v/>
      </c>
      <c r="K273" s="14" t="str">
        <f t="shared" si="83"/>
        <v/>
      </c>
      <c r="L273" s="14" t="str">
        <f t="shared" si="84"/>
        <v/>
      </c>
      <c r="M273" s="14" t="str">
        <f t="shared" si="85"/>
        <v/>
      </c>
      <c r="N273" s="14" t="str">
        <f t="shared" si="86"/>
        <v/>
      </c>
      <c r="O273" s="14" t="str">
        <f t="shared" si="87"/>
        <v/>
      </c>
      <c r="P273" s="14" t="str">
        <f t="shared" si="88"/>
        <v/>
      </c>
      <c r="Q273" s="14" t="str">
        <f t="shared" si="89"/>
        <v/>
      </c>
      <c r="R273" s="96" t="str">
        <f t="shared" si="79"/>
        <v/>
      </c>
      <c r="S273" s="14" t="str">
        <f t="shared" si="90"/>
        <v/>
      </c>
      <c r="T273" s="14" t="str">
        <f t="shared" si="80"/>
        <v/>
      </c>
      <c r="U273" s="14" t="str">
        <f t="shared" si="91"/>
        <v/>
      </c>
      <c r="V273" s="14" t="str">
        <f t="shared" si="92"/>
        <v/>
      </c>
      <c r="W273" s="14" t="str">
        <f>IFERROR(CONCATENATE("PAGO N° ",B273," DEL CONTRATO CPS ",V273," ENTRE ",TEXT(VLOOKUP(A273,matriz,IF(generador!B273=1,16,IF(generador!B273=2,19,IF(generador!B273=3,22,IF(generador!B273=4,25,IF(generador!B273=5,28,IF(generador!B273=6,31,IF(generador!B273=7,34,IF(generador!B273=8,37,IF(generador!B273=9,40,IF(generador!B273=10,43,IF(generador!B273=11,46,IF(generador!B273=12,49,IF(generador!B273=13,52,IF(generador!B273=14,55,IF(generador!B273=15,58))))))))))))))),FALSE),"dd/mm/yyyy")," Y ",TEXT(VLOOKUP(A273,matriz,IF(generador!B273=1,17,IF(generador!B273=2,20,IF(generador!B273=3,23,IF(generador!B273=4,26,IF(generador!B273=5,29,IF(generador!B273=6,32,IF(generador!B273=7,35,IF(generador!B273=8,38,IF(generador!B273=9,41,IF(generador!B273=10,44,IF(generador!B273=11,47,IF(generador!B273=12,50,IF(generador!B273=13,53,IF(generador!B273=14,56,IF(generador!B273=15,59))))))))))))))),FALSE),"dd/mm/yyyy")),"")</f>
        <v/>
      </c>
    </row>
    <row r="274" spans="1:23" x14ac:dyDescent="0.3">
      <c r="A274" s="12"/>
      <c r="B274" s="5"/>
      <c r="C274" s="5"/>
      <c r="D274" s="14" t="str">
        <f t="shared" si="76"/>
        <v/>
      </c>
      <c r="E274" s="15" t="str">
        <f>IFERROR(IF(A274&lt;&gt;"",VLOOKUP(A274,matriz,IF(generador!B274=1,15,IF(generador!B274=2,18,IF(generador!B274=3,21,IF(generador!B274=4,24,IF(generador!B274=5,27,IF(generador!B274=6,30,IF(generador!B274=7,33,IF(generador!B274=8,36,IF(generador!B274=9,39,IF(generador!B274=10,42,IF(generador!B274=11,45,IF(generador!B274=12,48,IF(generador!B274=13,51,IF(generador!B274=14,54,IF(generador!B274=15,57))))))))))))))),FALSE),""),"")</f>
        <v/>
      </c>
      <c r="F274" s="16" t="str">
        <f t="shared" si="77"/>
        <v/>
      </c>
      <c r="G274" s="20" t="str">
        <f t="shared" si="78"/>
        <v/>
      </c>
      <c r="H274" s="13" t="str">
        <f t="shared" ca="1" si="81"/>
        <v/>
      </c>
      <c r="I274" s="14" t="str">
        <f t="shared" si="82"/>
        <v/>
      </c>
      <c r="J274" s="14" t="str">
        <f>""</f>
        <v/>
      </c>
      <c r="K274" s="14" t="str">
        <f t="shared" si="83"/>
        <v/>
      </c>
      <c r="L274" s="14" t="str">
        <f t="shared" si="84"/>
        <v/>
      </c>
      <c r="M274" s="14" t="str">
        <f t="shared" si="85"/>
        <v/>
      </c>
      <c r="N274" s="14" t="str">
        <f t="shared" si="86"/>
        <v/>
      </c>
      <c r="O274" s="14" t="str">
        <f t="shared" si="87"/>
        <v/>
      </c>
      <c r="P274" s="14" t="str">
        <f t="shared" si="88"/>
        <v/>
      </c>
      <c r="Q274" s="14" t="str">
        <f t="shared" si="89"/>
        <v/>
      </c>
      <c r="R274" s="96" t="str">
        <f t="shared" si="79"/>
        <v/>
      </c>
      <c r="S274" s="14" t="str">
        <f t="shared" si="90"/>
        <v/>
      </c>
      <c r="T274" s="14" t="str">
        <f t="shared" si="80"/>
        <v/>
      </c>
      <c r="U274" s="14" t="str">
        <f t="shared" si="91"/>
        <v/>
      </c>
      <c r="V274" s="14" t="str">
        <f t="shared" si="92"/>
        <v/>
      </c>
      <c r="W274" s="14" t="str">
        <f>IFERROR(CONCATENATE("PAGO N° ",B274," DEL CONTRATO CPS ",V274," ENTRE ",TEXT(VLOOKUP(A274,matriz,IF(generador!B274=1,16,IF(generador!B274=2,19,IF(generador!B274=3,22,IF(generador!B274=4,25,IF(generador!B274=5,28,IF(generador!B274=6,31,IF(generador!B274=7,34,IF(generador!B274=8,37,IF(generador!B274=9,40,IF(generador!B274=10,43,IF(generador!B274=11,46,IF(generador!B274=12,49,IF(generador!B274=13,52,IF(generador!B274=14,55,IF(generador!B274=15,58))))))))))))))),FALSE),"dd/mm/yyyy")," Y ",TEXT(VLOOKUP(A274,matriz,IF(generador!B274=1,17,IF(generador!B274=2,20,IF(generador!B274=3,23,IF(generador!B274=4,26,IF(generador!B274=5,29,IF(generador!B274=6,32,IF(generador!B274=7,35,IF(generador!B274=8,38,IF(generador!B274=9,41,IF(generador!B274=10,44,IF(generador!B274=11,47,IF(generador!B274=12,50,IF(generador!B274=13,53,IF(generador!B274=14,56,IF(generador!B274=15,59))))))))))))))),FALSE),"dd/mm/yyyy")),"")</f>
        <v/>
      </c>
    </row>
    <row r="275" spans="1:23" x14ac:dyDescent="0.3">
      <c r="A275" s="12"/>
      <c r="B275" s="5"/>
      <c r="C275" s="5"/>
      <c r="D275" s="14" t="str">
        <f t="shared" si="76"/>
        <v/>
      </c>
      <c r="E275" s="15" t="str">
        <f>IFERROR(IF(A275&lt;&gt;"",VLOOKUP(A275,matriz,IF(generador!B275=1,15,IF(generador!B275=2,18,IF(generador!B275=3,21,IF(generador!B275=4,24,IF(generador!B275=5,27,IF(generador!B275=6,30,IF(generador!B275=7,33,IF(generador!B275=8,36,IF(generador!B275=9,39,IF(generador!B275=10,42,IF(generador!B275=11,45,IF(generador!B275=12,48,IF(generador!B275=13,51,IF(generador!B275=14,54,IF(generador!B275=15,57))))))))))))))),FALSE),""),"")</f>
        <v/>
      </c>
      <c r="F275" s="16" t="str">
        <f t="shared" si="77"/>
        <v/>
      </c>
      <c r="G275" s="20" t="str">
        <f t="shared" si="78"/>
        <v/>
      </c>
      <c r="H275" s="13" t="str">
        <f t="shared" ca="1" si="81"/>
        <v/>
      </c>
      <c r="I275" s="14" t="str">
        <f t="shared" si="82"/>
        <v/>
      </c>
      <c r="J275" s="14" t="str">
        <f>""</f>
        <v/>
      </c>
      <c r="K275" s="14" t="str">
        <f t="shared" si="83"/>
        <v/>
      </c>
      <c r="L275" s="14" t="str">
        <f t="shared" si="84"/>
        <v/>
      </c>
      <c r="M275" s="14" t="str">
        <f t="shared" si="85"/>
        <v/>
      </c>
      <c r="N275" s="14" t="str">
        <f t="shared" si="86"/>
        <v/>
      </c>
      <c r="O275" s="14" t="str">
        <f t="shared" si="87"/>
        <v/>
      </c>
      <c r="P275" s="14" t="str">
        <f t="shared" si="88"/>
        <v/>
      </c>
      <c r="Q275" s="14" t="str">
        <f t="shared" si="89"/>
        <v/>
      </c>
      <c r="R275" s="96" t="str">
        <f t="shared" si="79"/>
        <v/>
      </c>
      <c r="S275" s="14" t="str">
        <f t="shared" si="90"/>
        <v/>
      </c>
      <c r="T275" s="14" t="str">
        <f t="shared" si="80"/>
        <v/>
      </c>
      <c r="U275" s="14" t="str">
        <f t="shared" si="91"/>
        <v/>
      </c>
      <c r="V275" s="14" t="str">
        <f t="shared" si="92"/>
        <v/>
      </c>
      <c r="W275" s="14" t="str">
        <f>IFERROR(CONCATENATE("PAGO N° ",B275," DEL CONTRATO CPS ",V275," ENTRE ",TEXT(VLOOKUP(A275,matriz,IF(generador!B275=1,16,IF(generador!B275=2,19,IF(generador!B275=3,22,IF(generador!B275=4,25,IF(generador!B275=5,28,IF(generador!B275=6,31,IF(generador!B275=7,34,IF(generador!B275=8,37,IF(generador!B275=9,40,IF(generador!B275=10,43,IF(generador!B275=11,46,IF(generador!B275=12,49,IF(generador!B275=13,52,IF(generador!B275=14,55,IF(generador!B275=15,58))))))))))))))),FALSE),"dd/mm/yyyy")," Y ",TEXT(VLOOKUP(A275,matriz,IF(generador!B275=1,17,IF(generador!B275=2,20,IF(generador!B275=3,23,IF(generador!B275=4,26,IF(generador!B275=5,29,IF(generador!B275=6,32,IF(generador!B275=7,35,IF(generador!B275=8,38,IF(generador!B275=9,41,IF(generador!B275=10,44,IF(generador!B275=11,47,IF(generador!B275=12,50,IF(generador!B275=13,53,IF(generador!B275=14,56,IF(generador!B275=15,59))))))))))))))),FALSE),"dd/mm/yyyy")),"")</f>
        <v/>
      </c>
    </row>
    <row r="276" spans="1:23" x14ac:dyDescent="0.3">
      <c r="A276" s="12"/>
      <c r="B276" s="5"/>
      <c r="C276" s="5"/>
      <c r="D276" s="14" t="str">
        <f t="shared" si="76"/>
        <v/>
      </c>
      <c r="E276" s="15" t="str">
        <f>IFERROR(IF(A276&lt;&gt;"",VLOOKUP(A276,matriz,IF(generador!B276=1,15,IF(generador!B276=2,18,IF(generador!B276=3,21,IF(generador!B276=4,24,IF(generador!B276=5,27,IF(generador!B276=6,30,IF(generador!B276=7,33,IF(generador!B276=8,36,IF(generador!B276=9,39,IF(generador!B276=10,42,IF(generador!B276=11,45,IF(generador!B276=12,48,IF(generador!B276=13,51,IF(generador!B276=14,54,IF(generador!B276=15,57))))))))))))))),FALSE),""),"")</f>
        <v/>
      </c>
      <c r="F276" s="16" t="str">
        <f t="shared" si="77"/>
        <v/>
      </c>
      <c r="G276" s="20" t="str">
        <f t="shared" si="78"/>
        <v/>
      </c>
      <c r="H276" s="13" t="str">
        <f t="shared" ca="1" si="81"/>
        <v/>
      </c>
      <c r="I276" s="14" t="str">
        <f t="shared" si="82"/>
        <v/>
      </c>
      <c r="J276" s="14" t="str">
        <f>""</f>
        <v/>
      </c>
      <c r="K276" s="14" t="str">
        <f t="shared" si="83"/>
        <v/>
      </c>
      <c r="L276" s="14" t="str">
        <f t="shared" si="84"/>
        <v/>
      </c>
      <c r="M276" s="14" t="str">
        <f t="shared" si="85"/>
        <v/>
      </c>
      <c r="N276" s="14" t="str">
        <f t="shared" si="86"/>
        <v/>
      </c>
      <c r="O276" s="14" t="str">
        <f t="shared" si="87"/>
        <v/>
      </c>
      <c r="P276" s="14" t="str">
        <f t="shared" si="88"/>
        <v/>
      </c>
      <c r="Q276" s="14" t="str">
        <f t="shared" si="89"/>
        <v/>
      </c>
      <c r="R276" s="96" t="str">
        <f t="shared" si="79"/>
        <v/>
      </c>
      <c r="S276" s="14" t="str">
        <f t="shared" si="90"/>
        <v/>
      </c>
      <c r="T276" s="14" t="str">
        <f t="shared" si="80"/>
        <v/>
      </c>
      <c r="U276" s="14" t="str">
        <f t="shared" si="91"/>
        <v/>
      </c>
      <c r="V276" s="14" t="str">
        <f t="shared" si="92"/>
        <v/>
      </c>
      <c r="W276" s="14" t="str">
        <f>IFERROR(CONCATENATE("PAGO N° ",B276," DEL CONTRATO CPS ",V276," ENTRE ",TEXT(VLOOKUP(A276,matriz,IF(generador!B276=1,16,IF(generador!B276=2,19,IF(generador!B276=3,22,IF(generador!B276=4,25,IF(generador!B276=5,28,IF(generador!B276=6,31,IF(generador!B276=7,34,IF(generador!B276=8,37,IF(generador!B276=9,40,IF(generador!B276=10,43,IF(generador!B276=11,46,IF(generador!B276=12,49,IF(generador!B276=13,52,IF(generador!B276=14,55,IF(generador!B276=15,58))))))))))))))),FALSE),"dd/mm/yyyy")," Y ",TEXT(VLOOKUP(A276,matriz,IF(generador!B276=1,17,IF(generador!B276=2,20,IF(generador!B276=3,23,IF(generador!B276=4,26,IF(generador!B276=5,29,IF(generador!B276=6,32,IF(generador!B276=7,35,IF(generador!B276=8,38,IF(generador!B276=9,41,IF(generador!B276=10,44,IF(generador!B276=11,47,IF(generador!B276=12,50,IF(generador!B276=13,53,IF(generador!B276=14,56,IF(generador!B276=15,59))))))))))))))),FALSE),"dd/mm/yyyy")),"")</f>
        <v/>
      </c>
    </row>
    <row r="277" spans="1:23" x14ac:dyDescent="0.3">
      <c r="A277" s="12"/>
      <c r="B277" s="5"/>
      <c r="C277" s="5"/>
      <c r="D277" s="14" t="str">
        <f t="shared" si="76"/>
        <v/>
      </c>
      <c r="E277" s="15" t="str">
        <f>IFERROR(IF(A277&lt;&gt;"",VLOOKUP(A277,matriz,IF(generador!B277=1,15,IF(generador!B277=2,18,IF(generador!B277=3,21,IF(generador!B277=4,24,IF(generador!B277=5,27,IF(generador!B277=6,30,IF(generador!B277=7,33,IF(generador!B277=8,36,IF(generador!B277=9,39,IF(generador!B277=10,42,IF(generador!B277=11,45,IF(generador!B277=12,48,IF(generador!B277=13,51,IF(generador!B277=14,54,IF(generador!B277=15,57))))))))))))))),FALSE),""),"")</f>
        <v/>
      </c>
      <c r="F277" s="16" t="str">
        <f t="shared" si="77"/>
        <v/>
      </c>
      <c r="G277" s="20" t="str">
        <f t="shared" si="78"/>
        <v/>
      </c>
      <c r="H277" s="13" t="str">
        <f t="shared" ca="1" si="81"/>
        <v/>
      </c>
      <c r="I277" s="14" t="str">
        <f t="shared" si="82"/>
        <v/>
      </c>
      <c r="J277" s="14" t="str">
        <f>""</f>
        <v/>
      </c>
      <c r="K277" s="14" t="str">
        <f t="shared" si="83"/>
        <v/>
      </c>
      <c r="L277" s="14" t="str">
        <f t="shared" si="84"/>
        <v/>
      </c>
      <c r="M277" s="14" t="str">
        <f t="shared" si="85"/>
        <v/>
      </c>
      <c r="N277" s="14" t="str">
        <f t="shared" si="86"/>
        <v/>
      </c>
      <c r="O277" s="14" t="str">
        <f t="shared" si="87"/>
        <v/>
      </c>
      <c r="P277" s="14" t="str">
        <f t="shared" si="88"/>
        <v/>
      </c>
      <c r="Q277" s="14" t="str">
        <f t="shared" si="89"/>
        <v/>
      </c>
      <c r="R277" s="96" t="str">
        <f t="shared" si="79"/>
        <v/>
      </c>
      <c r="S277" s="14" t="str">
        <f t="shared" si="90"/>
        <v/>
      </c>
      <c r="T277" s="14" t="str">
        <f t="shared" si="80"/>
        <v/>
      </c>
      <c r="U277" s="14" t="str">
        <f t="shared" si="91"/>
        <v/>
      </c>
      <c r="V277" s="14" t="str">
        <f t="shared" si="92"/>
        <v/>
      </c>
      <c r="W277" s="14" t="str">
        <f>IFERROR(CONCATENATE("PAGO N° ",B277," DEL CONTRATO CPS ",V277," ENTRE ",TEXT(VLOOKUP(A277,matriz,IF(generador!B277=1,16,IF(generador!B277=2,19,IF(generador!B277=3,22,IF(generador!B277=4,25,IF(generador!B277=5,28,IF(generador!B277=6,31,IF(generador!B277=7,34,IF(generador!B277=8,37,IF(generador!B277=9,40,IF(generador!B277=10,43,IF(generador!B277=11,46,IF(generador!B277=12,49,IF(generador!B277=13,52,IF(generador!B277=14,55,IF(generador!B277=15,58))))))))))))))),FALSE),"dd/mm/yyyy")," Y ",TEXT(VLOOKUP(A277,matriz,IF(generador!B277=1,17,IF(generador!B277=2,20,IF(generador!B277=3,23,IF(generador!B277=4,26,IF(generador!B277=5,29,IF(generador!B277=6,32,IF(generador!B277=7,35,IF(generador!B277=8,38,IF(generador!B277=9,41,IF(generador!B277=10,44,IF(generador!B277=11,47,IF(generador!B277=12,50,IF(generador!B277=13,53,IF(generador!B277=14,56,IF(generador!B277=15,59))))))))))))))),FALSE),"dd/mm/yyyy")),"")</f>
        <v/>
      </c>
    </row>
    <row r="278" spans="1:23" x14ac:dyDescent="0.3">
      <c r="A278" s="12"/>
      <c r="B278" s="5"/>
      <c r="C278" s="5"/>
      <c r="D278" s="14" t="str">
        <f t="shared" si="76"/>
        <v/>
      </c>
      <c r="E278" s="15" t="str">
        <f>IFERROR(IF(A278&lt;&gt;"",VLOOKUP(A278,matriz,IF(generador!B278=1,15,IF(generador!B278=2,18,IF(generador!B278=3,21,IF(generador!B278=4,24,IF(generador!B278=5,27,IF(generador!B278=6,30,IF(generador!B278=7,33,IF(generador!B278=8,36,IF(generador!B278=9,39,IF(generador!B278=10,42,IF(generador!B278=11,45,IF(generador!B278=12,48,IF(generador!B278=13,51,IF(generador!B278=14,54,IF(generador!B278=15,57))))))))))))))),FALSE),""),"")</f>
        <v/>
      </c>
      <c r="F278" s="16" t="str">
        <f t="shared" si="77"/>
        <v/>
      </c>
      <c r="G278" s="20" t="str">
        <f t="shared" si="78"/>
        <v/>
      </c>
      <c r="H278" s="13" t="str">
        <f t="shared" ca="1" si="81"/>
        <v/>
      </c>
      <c r="I278" s="14" t="str">
        <f t="shared" si="82"/>
        <v/>
      </c>
      <c r="J278" s="14" t="str">
        <f>""</f>
        <v/>
      </c>
      <c r="K278" s="14" t="str">
        <f t="shared" si="83"/>
        <v/>
      </c>
      <c r="L278" s="14" t="str">
        <f t="shared" si="84"/>
        <v/>
      </c>
      <c r="M278" s="14" t="str">
        <f t="shared" si="85"/>
        <v/>
      </c>
      <c r="N278" s="14" t="str">
        <f t="shared" si="86"/>
        <v/>
      </c>
      <c r="O278" s="14" t="str">
        <f t="shared" si="87"/>
        <v/>
      </c>
      <c r="P278" s="14" t="str">
        <f t="shared" si="88"/>
        <v/>
      </c>
      <c r="Q278" s="14" t="str">
        <f t="shared" si="89"/>
        <v/>
      </c>
      <c r="R278" s="96" t="str">
        <f t="shared" si="79"/>
        <v/>
      </c>
      <c r="S278" s="14" t="str">
        <f t="shared" si="90"/>
        <v/>
      </c>
      <c r="T278" s="14" t="str">
        <f t="shared" si="80"/>
        <v/>
      </c>
      <c r="U278" s="14" t="str">
        <f t="shared" si="91"/>
        <v/>
      </c>
      <c r="V278" s="14" t="str">
        <f t="shared" si="92"/>
        <v/>
      </c>
      <c r="W278" s="14" t="str">
        <f>IFERROR(CONCATENATE("PAGO N° ",B278," DEL CONTRATO CPS ",V278," ENTRE ",TEXT(VLOOKUP(A278,matriz,IF(generador!B278=1,16,IF(generador!B278=2,19,IF(generador!B278=3,22,IF(generador!B278=4,25,IF(generador!B278=5,28,IF(generador!B278=6,31,IF(generador!B278=7,34,IF(generador!B278=8,37,IF(generador!B278=9,40,IF(generador!B278=10,43,IF(generador!B278=11,46,IF(generador!B278=12,49,IF(generador!B278=13,52,IF(generador!B278=14,55,IF(generador!B278=15,58))))))))))))))),FALSE),"dd/mm/yyyy")," Y ",TEXT(VLOOKUP(A278,matriz,IF(generador!B278=1,17,IF(generador!B278=2,20,IF(generador!B278=3,23,IF(generador!B278=4,26,IF(generador!B278=5,29,IF(generador!B278=6,32,IF(generador!B278=7,35,IF(generador!B278=8,38,IF(generador!B278=9,41,IF(generador!B278=10,44,IF(generador!B278=11,47,IF(generador!B278=12,50,IF(generador!B278=13,53,IF(generador!B278=14,56,IF(generador!B278=15,59))))))))))))))),FALSE),"dd/mm/yyyy")),"")</f>
        <v/>
      </c>
    </row>
    <row r="279" spans="1:23" x14ac:dyDescent="0.3">
      <c r="A279" s="12"/>
      <c r="B279" s="5"/>
      <c r="C279" s="5"/>
      <c r="D279" s="14" t="str">
        <f t="shared" si="76"/>
        <v/>
      </c>
      <c r="E279" s="15" t="str">
        <f>IFERROR(IF(A279&lt;&gt;"",VLOOKUP(A279,matriz,IF(generador!B279=1,15,IF(generador!B279=2,18,IF(generador!B279=3,21,IF(generador!B279=4,24,IF(generador!B279=5,27,IF(generador!B279=6,30,IF(generador!B279=7,33,IF(generador!B279=8,36,IF(generador!B279=9,39,IF(generador!B279=10,42,IF(generador!B279=11,45,IF(generador!B279=12,48,IF(generador!B279=13,51,IF(generador!B279=14,54,IF(generador!B279=15,57))))))))))))))),FALSE),""),"")</f>
        <v/>
      </c>
      <c r="F279" s="16" t="str">
        <f t="shared" si="77"/>
        <v/>
      </c>
      <c r="G279" s="20" t="str">
        <f t="shared" si="78"/>
        <v/>
      </c>
      <c r="H279" s="13" t="str">
        <f t="shared" ca="1" si="81"/>
        <v/>
      </c>
      <c r="I279" s="14" t="str">
        <f t="shared" si="82"/>
        <v/>
      </c>
      <c r="J279" s="14" t="str">
        <f>""</f>
        <v/>
      </c>
      <c r="K279" s="14" t="str">
        <f t="shared" si="83"/>
        <v/>
      </c>
      <c r="L279" s="14" t="str">
        <f t="shared" si="84"/>
        <v/>
      </c>
      <c r="M279" s="14" t="str">
        <f t="shared" si="85"/>
        <v/>
      </c>
      <c r="N279" s="14" t="str">
        <f t="shared" si="86"/>
        <v/>
      </c>
      <c r="O279" s="14" t="str">
        <f t="shared" si="87"/>
        <v/>
      </c>
      <c r="P279" s="14" t="str">
        <f t="shared" si="88"/>
        <v/>
      </c>
      <c r="Q279" s="14" t="str">
        <f t="shared" si="89"/>
        <v/>
      </c>
      <c r="R279" s="96" t="str">
        <f t="shared" si="79"/>
        <v/>
      </c>
      <c r="S279" s="14" t="str">
        <f t="shared" si="90"/>
        <v/>
      </c>
      <c r="T279" s="14" t="str">
        <f t="shared" si="80"/>
        <v/>
      </c>
      <c r="U279" s="14" t="str">
        <f t="shared" si="91"/>
        <v/>
      </c>
      <c r="V279" s="14" t="str">
        <f t="shared" si="92"/>
        <v/>
      </c>
      <c r="W279" s="14" t="str">
        <f>IFERROR(CONCATENATE("PAGO N° ",B279," DEL CONTRATO CPS ",V279," ENTRE ",TEXT(VLOOKUP(A279,matriz,IF(generador!B279=1,16,IF(generador!B279=2,19,IF(generador!B279=3,22,IF(generador!B279=4,25,IF(generador!B279=5,28,IF(generador!B279=6,31,IF(generador!B279=7,34,IF(generador!B279=8,37,IF(generador!B279=9,40,IF(generador!B279=10,43,IF(generador!B279=11,46,IF(generador!B279=12,49,IF(generador!B279=13,52,IF(generador!B279=14,55,IF(generador!B279=15,58))))))))))))))),FALSE),"dd/mm/yyyy")," Y ",TEXT(VLOOKUP(A279,matriz,IF(generador!B279=1,17,IF(generador!B279=2,20,IF(generador!B279=3,23,IF(generador!B279=4,26,IF(generador!B279=5,29,IF(generador!B279=6,32,IF(generador!B279=7,35,IF(generador!B279=8,38,IF(generador!B279=9,41,IF(generador!B279=10,44,IF(generador!B279=11,47,IF(generador!B279=12,50,IF(generador!B279=13,53,IF(generador!B279=14,56,IF(generador!B279=15,59))))))))))))))),FALSE),"dd/mm/yyyy")),"")</f>
        <v/>
      </c>
    </row>
    <row r="280" spans="1:23" x14ac:dyDescent="0.3">
      <c r="A280" s="12"/>
      <c r="B280" s="5"/>
      <c r="C280" s="5"/>
      <c r="D280" s="14" t="str">
        <f t="shared" si="76"/>
        <v/>
      </c>
      <c r="E280" s="15" t="str">
        <f>IFERROR(IF(A280&lt;&gt;"",VLOOKUP(A280,matriz,IF(generador!B280=1,15,IF(generador!B280=2,18,IF(generador!B280=3,21,IF(generador!B280=4,24,IF(generador!B280=5,27,IF(generador!B280=6,30,IF(generador!B280=7,33,IF(generador!B280=8,36,IF(generador!B280=9,39,IF(generador!B280=10,42,IF(generador!B280=11,45,IF(generador!B280=12,48,IF(generador!B280=13,51,IF(generador!B280=14,54,IF(generador!B280=15,57))))))))))))))),FALSE),""),"")</f>
        <v/>
      </c>
      <c r="F280" s="16" t="str">
        <f t="shared" si="77"/>
        <v/>
      </c>
      <c r="G280" s="20" t="str">
        <f t="shared" si="78"/>
        <v/>
      </c>
      <c r="H280" s="13" t="str">
        <f t="shared" ca="1" si="81"/>
        <v/>
      </c>
      <c r="I280" s="14" t="str">
        <f t="shared" si="82"/>
        <v/>
      </c>
      <c r="J280" s="14" t="str">
        <f>""</f>
        <v/>
      </c>
      <c r="K280" s="14" t="str">
        <f t="shared" si="83"/>
        <v/>
      </c>
      <c r="L280" s="14" t="str">
        <f t="shared" si="84"/>
        <v/>
      </c>
      <c r="M280" s="14" t="str">
        <f t="shared" si="85"/>
        <v/>
      </c>
      <c r="N280" s="14" t="str">
        <f t="shared" si="86"/>
        <v/>
      </c>
      <c r="O280" s="14" t="str">
        <f t="shared" si="87"/>
        <v/>
      </c>
      <c r="P280" s="14" t="str">
        <f t="shared" si="88"/>
        <v/>
      </c>
      <c r="Q280" s="14" t="str">
        <f t="shared" si="89"/>
        <v/>
      </c>
      <c r="R280" s="96" t="str">
        <f t="shared" si="79"/>
        <v/>
      </c>
      <c r="S280" s="14" t="str">
        <f t="shared" si="90"/>
        <v/>
      </c>
      <c r="T280" s="14" t="str">
        <f t="shared" si="80"/>
        <v/>
      </c>
      <c r="U280" s="14" t="str">
        <f t="shared" si="91"/>
        <v/>
      </c>
      <c r="V280" s="14" t="str">
        <f t="shared" si="92"/>
        <v/>
      </c>
      <c r="W280" s="14" t="str">
        <f>IFERROR(CONCATENATE("PAGO N° ",B280," DEL CONTRATO CPS ",V280," ENTRE ",TEXT(VLOOKUP(A280,matriz,IF(generador!B280=1,16,IF(generador!B280=2,19,IF(generador!B280=3,22,IF(generador!B280=4,25,IF(generador!B280=5,28,IF(generador!B280=6,31,IF(generador!B280=7,34,IF(generador!B280=8,37,IF(generador!B280=9,40,IF(generador!B280=10,43,IF(generador!B280=11,46,IF(generador!B280=12,49,IF(generador!B280=13,52,IF(generador!B280=14,55,IF(generador!B280=15,58))))))))))))))),FALSE),"dd/mm/yyyy")," Y ",TEXT(VLOOKUP(A280,matriz,IF(generador!B280=1,17,IF(generador!B280=2,20,IF(generador!B280=3,23,IF(generador!B280=4,26,IF(generador!B280=5,29,IF(generador!B280=6,32,IF(generador!B280=7,35,IF(generador!B280=8,38,IF(generador!B280=9,41,IF(generador!B280=10,44,IF(generador!B280=11,47,IF(generador!B280=12,50,IF(generador!B280=13,53,IF(generador!B280=14,56,IF(generador!B280=15,59))))))))))))))),FALSE),"dd/mm/yyyy")),"")</f>
        <v/>
      </c>
    </row>
    <row r="281" spans="1:23" x14ac:dyDescent="0.3">
      <c r="A281" s="12"/>
      <c r="B281" s="5"/>
      <c r="C281" s="5"/>
      <c r="D281" s="14" t="str">
        <f t="shared" si="76"/>
        <v/>
      </c>
      <c r="E281" s="15" t="str">
        <f>IFERROR(IF(A281&lt;&gt;"",VLOOKUP(A281,matriz,IF(generador!B281=1,15,IF(generador!B281=2,18,IF(generador!B281=3,21,IF(generador!B281=4,24,IF(generador!B281=5,27,IF(generador!B281=6,30,IF(generador!B281=7,33,IF(generador!B281=8,36,IF(generador!B281=9,39,IF(generador!B281=10,42,IF(generador!B281=11,45,IF(generador!B281=12,48,IF(generador!B281=13,51,IF(generador!B281=14,54,IF(generador!B281=15,57))))))))))))))),FALSE),""),"")</f>
        <v/>
      </c>
      <c r="F281" s="16" t="str">
        <f t="shared" si="77"/>
        <v/>
      </c>
      <c r="G281" s="20" t="str">
        <f t="shared" si="78"/>
        <v/>
      </c>
      <c r="H281" s="13" t="str">
        <f t="shared" ca="1" si="81"/>
        <v/>
      </c>
      <c r="I281" s="14" t="str">
        <f t="shared" si="82"/>
        <v/>
      </c>
      <c r="J281" s="14" t="str">
        <f>""</f>
        <v/>
      </c>
      <c r="K281" s="14" t="str">
        <f t="shared" si="83"/>
        <v/>
      </c>
      <c r="L281" s="14" t="str">
        <f t="shared" si="84"/>
        <v/>
      </c>
      <c r="M281" s="14" t="str">
        <f t="shared" si="85"/>
        <v/>
      </c>
      <c r="N281" s="14" t="str">
        <f t="shared" si="86"/>
        <v/>
      </c>
      <c r="O281" s="14" t="str">
        <f t="shared" si="87"/>
        <v/>
      </c>
      <c r="P281" s="14" t="str">
        <f t="shared" si="88"/>
        <v/>
      </c>
      <c r="Q281" s="14" t="str">
        <f t="shared" si="89"/>
        <v/>
      </c>
      <c r="R281" s="96" t="str">
        <f t="shared" si="79"/>
        <v/>
      </c>
      <c r="S281" s="14" t="str">
        <f t="shared" si="90"/>
        <v/>
      </c>
      <c r="T281" s="14" t="str">
        <f t="shared" si="80"/>
        <v/>
      </c>
      <c r="U281" s="14" t="str">
        <f t="shared" si="91"/>
        <v/>
      </c>
      <c r="V281" s="14" t="str">
        <f t="shared" si="92"/>
        <v/>
      </c>
      <c r="W281" s="14" t="str">
        <f>IFERROR(CONCATENATE("PAGO N° ",B281," DEL CONTRATO CPS ",V281," ENTRE ",TEXT(VLOOKUP(A281,matriz,IF(generador!B281=1,16,IF(generador!B281=2,19,IF(generador!B281=3,22,IF(generador!B281=4,25,IF(generador!B281=5,28,IF(generador!B281=6,31,IF(generador!B281=7,34,IF(generador!B281=8,37,IF(generador!B281=9,40,IF(generador!B281=10,43,IF(generador!B281=11,46,IF(generador!B281=12,49,IF(generador!B281=13,52,IF(generador!B281=14,55,IF(generador!B281=15,58))))))))))))))),FALSE),"dd/mm/yyyy")," Y ",TEXT(VLOOKUP(A281,matriz,IF(generador!B281=1,17,IF(generador!B281=2,20,IF(generador!B281=3,23,IF(generador!B281=4,26,IF(generador!B281=5,29,IF(generador!B281=6,32,IF(generador!B281=7,35,IF(generador!B281=8,38,IF(generador!B281=9,41,IF(generador!B281=10,44,IF(generador!B281=11,47,IF(generador!B281=12,50,IF(generador!B281=13,53,IF(generador!B281=14,56,IF(generador!B281=15,59))))))))))))))),FALSE),"dd/mm/yyyy")),"")</f>
        <v/>
      </c>
    </row>
    <row r="282" spans="1:23" x14ac:dyDescent="0.3">
      <c r="A282" s="12"/>
      <c r="B282" s="5"/>
      <c r="C282" s="5"/>
      <c r="D282" s="14" t="str">
        <f t="shared" si="76"/>
        <v/>
      </c>
      <c r="E282" s="15" t="str">
        <f>IFERROR(IF(A282&lt;&gt;"",VLOOKUP(A282,matriz,IF(generador!B282=1,15,IF(generador!B282=2,18,IF(generador!B282=3,21,IF(generador!B282=4,24,IF(generador!B282=5,27,IF(generador!B282=6,30,IF(generador!B282=7,33,IF(generador!B282=8,36,IF(generador!B282=9,39,IF(generador!B282=10,42,IF(generador!B282=11,45,IF(generador!B282=12,48,IF(generador!B282=13,51,IF(generador!B282=14,54,IF(generador!B282=15,57))))))))))))))),FALSE),""),"")</f>
        <v/>
      </c>
      <c r="F282" s="16" t="str">
        <f t="shared" si="77"/>
        <v/>
      </c>
      <c r="G282" s="20" t="str">
        <f t="shared" si="78"/>
        <v/>
      </c>
      <c r="H282" s="13" t="str">
        <f t="shared" ca="1" si="81"/>
        <v/>
      </c>
      <c r="I282" s="14" t="str">
        <f t="shared" si="82"/>
        <v/>
      </c>
      <c r="J282" s="14" t="str">
        <f>""</f>
        <v/>
      </c>
      <c r="K282" s="14" t="str">
        <f t="shared" si="83"/>
        <v/>
      </c>
      <c r="L282" s="14" t="str">
        <f t="shared" si="84"/>
        <v/>
      </c>
      <c r="M282" s="14" t="str">
        <f t="shared" si="85"/>
        <v/>
      </c>
      <c r="N282" s="14" t="str">
        <f t="shared" si="86"/>
        <v/>
      </c>
      <c r="O282" s="14" t="str">
        <f t="shared" si="87"/>
        <v/>
      </c>
      <c r="P282" s="14" t="str">
        <f t="shared" si="88"/>
        <v/>
      </c>
      <c r="Q282" s="14" t="str">
        <f t="shared" si="89"/>
        <v/>
      </c>
      <c r="R282" s="96" t="str">
        <f t="shared" si="79"/>
        <v/>
      </c>
      <c r="S282" s="14" t="str">
        <f t="shared" si="90"/>
        <v/>
      </c>
      <c r="T282" s="14" t="str">
        <f t="shared" si="80"/>
        <v/>
      </c>
      <c r="U282" s="14" t="str">
        <f t="shared" si="91"/>
        <v/>
      </c>
      <c r="V282" s="14" t="str">
        <f t="shared" si="92"/>
        <v/>
      </c>
      <c r="W282" s="14" t="str">
        <f>IFERROR(CONCATENATE("PAGO N° ",B282," DEL CONTRATO CPS ",V282," ENTRE ",TEXT(VLOOKUP(A282,matriz,IF(generador!B282=1,16,IF(generador!B282=2,19,IF(generador!B282=3,22,IF(generador!B282=4,25,IF(generador!B282=5,28,IF(generador!B282=6,31,IF(generador!B282=7,34,IF(generador!B282=8,37,IF(generador!B282=9,40,IF(generador!B282=10,43,IF(generador!B282=11,46,IF(generador!B282=12,49,IF(generador!B282=13,52,IF(generador!B282=14,55,IF(generador!B282=15,58))))))))))))))),FALSE),"dd/mm/yyyy")," Y ",TEXT(VLOOKUP(A282,matriz,IF(generador!B282=1,17,IF(generador!B282=2,20,IF(generador!B282=3,23,IF(generador!B282=4,26,IF(generador!B282=5,29,IF(generador!B282=6,32,IF(generador!B282=7,35,IF(generador!B282=8,38,IF(generador!B282=9,41,IF(generador!B282=10,44,IF(generador!B282=11,47,IF(generador!B282=12,50,IF(generador!B282=13,53,IF(generador!B282=14,56,IF(generador!B282=15,59))))))))))))))),FALSE),"dd/mm/yyyy")),"")</f>
        <v/>
      </c>
    </row>
    <row r="283" spans="1:23" x14ac:dyDescent="0.3">
      <c r="A283" s="12"/>
      <c r="B283" s="5"/>
      <c r="C283" s="5"/>
      <c r="D283" s="14" t="str">
        <f t="shared" si="76"/>
        <v/>
      </c>
      <c r="E283" s="15" t="str">
        <f>IFERROR(IF(A283&lt;&gt;"",VLOOKUP(A283,matriz,IF(generador!B283=1,15,IF(generador!B283=2,18,IF(generador!B283=3,21,IF(generador!B283=4,24,IF(generador!B283=5,27,IF(generador!B283=6,30,IF(generador!B283=7,33,IF(generador!B283=8,36,IF(generador!B283=9,39,IF(generador!B283=10,42,IF(generador!B283=11,45,IF(generador!B283=12,48,IF(generador!B283=13,51,IF(generador!B283=14,54,IF(generador!B283=15,57))))))))))))))),FALSE),""),"")</f>
        <v/>
      </c>
      <c r="F283" s="16" t="str">
        <f t="shared" si="77"/>
        <v/>
      </c>
      <c r="G283" s="20" t="str">
        <f t="shared" si="78"/>
        <v/>
      </c>
      <c r="H283" s="13" t="str">
        <f t="shared" ca="1" si="81"/>
        <v/>
      </c>
      <c r="I283" s="14" t="str">
        <f t="shared" si="82"/>
        <v/>
      </c>
      <c r="J283" s="14" t="str">
        <f>""</f>
        <v/>
      </c>
      <c r="K283" s="14" t="str">
        <f t="shared" si="83"/>
        <v/>
      </c>
      <c r="L283" s="14" t="str">
        <f t="shared" si="84"/>
        <v/>
      </c>
      <c r="M283" s="14" t="str">
        <f t="shared" si="85"/>
        <v/>
      </c>
      <c r="N283" s="14" t="str">
        <f t="shared" si="86"/>
        <v/>
      </c>
      <c r="O283" s="14" t="str">
        <f t="shared" si="87"/>
        <v/>
      </c>
      <c r="P283" s="14" t="str">
        <f t="shared" si="88"/>
        <v/>
      </c>
      <c r="Q283" s="14" t="str">
        <f t="shared" si="89"/>
        <v/>
      </c>
      <c r="R283" s="96" t="str">
        <f t="shared" si="79"/>
        <v/>
      </c>
      <c r="S283" s="14" t="str">
        <f t="shared" si="90"/>
        <v/>
      </c>
      <c r="T283" s="14" t="str">
        <f t="shared" si="80"/>
        <v/>
      </c>
      <c r="U283" s="14" t="str">
        <f t="shared" si="91"/>
        <v/>
      </c>
      <c r="V283" s="14" t="str">
        <f t="shared" si="92"/>
        <v/>
      </c>
      <c r="W283" s="14" t="str">
        <f>IFERROR(CONCATENATE("PAGO N° ",B283," DEL CONTRATO CPS ",V283," ENTRE ",TEXT(VLOOKUP(A283,matriz,IF(generador!B283=1,16,IF(generador!B283=2,19,IF(generador!B283=3,22,IF(generador!B283=4,25,IF(generador!B283=5,28,IF(generador!B283=6,31,IF(generador!B283=7,34,IF(generador!B283=8,37,IF(generador!B283=9,40,IF(generador!B283=10,43,IF(generador!B283=11,46,IF(generador!B283=12,49,IF(generador!B283=13,52,IF(generador!B283=14,55,IF(generador!B283=15,58))))))))))))))),FALSE),"dd/mm/yyyy")," Y ",TEXT(VLOOKUP(A283,matriz,IF(generador!B283=1,17,IF(generador!B283=2,20,IF(generador!B283=3,23,IF(generador!B283=4,26,IF(generador!B283=5,29,IF(generador!B283=6,32,IF(generador!B283=7,35,IF(generador!B283=8,38,IF(generador!B283=9,41,IF(generador!B283=10,44,IF(generador!B283=11,47,IF(generador!B283=12,50,IF(generador!B283=13,53,IF(generador!B283=14,56,IF(generador!B283=15,59))))))))))))))),FALSE),"dd/mm/yyyy")),"")</f>
        <v/>
      </c>
    </row>
    <row r="284" spans="1:23" x14ac:dyDescent="0.3">
      <c r="A284" s="12"/>
      <c r="B284" s="5"/>
      <c r="C284" s="5"/>
      <c r="D284" s="14" t="str">
        <f t="shared" si="76"/>
        <v/>
      </c>
      <c r="E284" s="15" t="str">
        <f>IFERROR(IF(A284&lt;&gt;"",VLOOKUP(A284,matriz,IF(generador!B284=1,15,IF(generador!B284=2,18,IF(generador!B284=3,21,IF(generador!B284=4,24,IF(generador!B284=5,27,IF(generador!B284=6,30,IF(generador!B284=7,33,IF(generador!B284=8,36,IF(generador!B284=9,39,IF(generador!B284=10,42,IF(generador!B284=11,45,IF(generador!B284=12,48,IF(generador!B284=13,51,IF(generador!B284=14,54,IF(generador!B284=15,57))))))))))))))),FALSE),""),"")</f>
        <v/>
      </c>
      <c r="F284" s="16" t="str">
        <f t="shared" si="77"/>
        <v/>
      </c>
      <c r="G284" s="20" t="str">
        <f t="shared" si="78"/>
        <v/>
      </c>
      <c r="H284" s="13" t="str">
        <f t="shared" ca="1" si="81"/>
        <v/>
      </c>
      <c r="I284" s="14" t="str">
        <f t="shared" si="82"/>
        <v/>
      </c>
      <c r="J284" s="14" t="str">
        <f>""</f>
        <v/>
      </c>
      <c r="K284" s="14" t="str">
        <f t="shared" si="83"/>
        <v/>
      </c>
      <c r="L284" s="14" t="str">
        <f t="shared" si="84"/>
        <v/>
      </c>
      <c r="M284" s="14" t="str">
        <f t="shared" si="85"/>
        <v/>
      </c>
      <c r="N284" s="14" t="str">
        <f t="shared" si="86"/>
        <v/>
      </c>
      <c r="O284" s="14" t="str">
        <f t="shared" si="87"/>
        <v/>
      </c>
      <c r="P284" s="14" t="str">
        <f t="shared" si="88"/>
        <v/>
      </c>
      <c r="Q284" s="14" t="str">
        <f t="shared" si="89"/>
        <v/>
      </c>
      <c r="R284" s="96" t="str">
        <f t="shared" si="79"/>
        <v/>
      </c>
      <c r="S284" s="14" t="str">
        <f t="shared" si="90"/>
        <v/>
      </c>
      <c r="T284" s="14" t="str">
        <f t="shared" si="80"/>
        <v/>
      </c>
      <c r="U284" s="14" t="str">
        <f t="shared" si="91"/>
        <v/>
      </c>
      <c r="V284" s="14" t="str">
        <f t="shared" si="92"/>
        <v/>
      </c>
      <c r="W284" s="14" t="str">
        <f>IFERROR(CONCATENATE("PAGO N° ",B284," DEL CONTRATO CPS ",V284," ENTRE ",TEXT(VLOOKUP(A284,matriz,IF(generador!B284=1,16,IF(generador!B284=2,19,IF(generador!B284=3,22,IF(generador!B284=4,25,IF(generador!B284=5,28,IF(generador!B284=6,31,IF(generador!B284=7,34,IF(generador!B284=8,37,IF(generador!B284=9,40,IF(generador!B284=10,43,IF(generador!B284=11,46,IF(generador!B284=12,49,IF(generador!B284=13,52,IF(generador!B284=14,55,IF(generador!B284=15,58))))))))))))))),FALSE),"dd/mm/yyyy")," Y ",TEXT(VLOOKUP(A284,matriz,IF(generador!B284=1,17,IF(generador!B284=2,20,IF(generador!B284=3,23,IF(generador!B284=4,26,IF(generador!B284=5,29,IF(generador!B284=6,32,IF(generador!B284=7,35,IF(generador!B284=8,38,IF(generador!B284=9,41,IF(generador!B284=10,44,IF(generador!B284=11,47,IF(generador!B284=12,50,IF(generador!B284=13,53,IF(generador!B284=14,56,IF(generador!B284=15,59))))))))))))))),FALSE),"dd/mm/yyyy")),"")</f>
        <v/>
      </c>
    </row>
    <row r="285" spans="1:23" x14ac:dyDescent="0.3">
      <c r="A285" s="12"/>
      <c r="B285" s="5"/>
      <c r="C285" s="5"/>
      <c r="D285" s="14" t="str">
        <f t="shared" si="76"/>
        <v/>
      </c>
      <c r="E285" s="15" t="str">
        <f>IFERROR(IF(A285&lt;&gt;"",VLOOKUP(A285,matriz,IF(generador!B285=1,15,IF(generador!B285=2,18,IF(generador!B285=3,21,IF(generador!B285=4,24,IF(generador!B285=5,27,IF(generador!B285=6,30,IF(generador!B285=7,33,IF(generador!B285=8,36,IF(generador!B285=9,39,IF(generador!B285=10,42,IF(generador!B285=11,45,IF(generador!B285=12,48,IF(generador!B285=13,51,IF(generador!B285=14,54,IF(generador!B285=15,57))))))))))))))),FALSE),""),"")</f>
        <v/>
      </c>
      <c r="F285" s="16" t="str">
        <f t="shared" si="77"/>
        <v/>
      </c>
      <c r="G285" s="20" t="str">
        <f t="shared" si="78"/>
        <v/>
      </c>
      <c r="H285" s="13" t="str">
        <f t="shared" ca="1" si="81"/>
        <v/>
      </c>
      <c r="I285" s="14" t="str">
        <f t="shared" si="82"/>
        <v/>
      </c>
      <c r="J285" s="14" t="str">
        <f>""</f>
        <v/>
      </c>
      <c r="K285" s="14" t="str">
        <f t="shared" si="83"/>
        <v/>
      </c>
      <c r="L285" s="14" t="str">
        <f t="shared" si="84"/>
        <v/>
      </c>
      <c r="M285" s="14" t="str">
        <f t="shared" si="85"/>
        <v/>
      </c>
      <c r="N285" s="14" t="str">
        <f t="shared" si="86"/>
        <v/>
      </c>
      <c r="O285" s="14" t="str">
        <f t="shared" si="87"/>
        <v/>
      </c>
      <c r="P285" s="14" t="str">
        <f t="shared" si="88"/>
        <v/>
      </c>
      <c r="Q285" s="14" t="str">
        <f t="shared" si="89"/>
        <v/>
      </c>
      <c r="R285" s="96" t="str">
        <f t="shared" si="79"/>
        <v/>
      </c>
      <c r="S285" s="14" t="str">
        <f t="shared" si="90"/>
        <v/>
      </c>
      <c r="T285" s="14" t="str">
        <f t="shared" si="80"/>
        <v/>
      </c>
      <c r="U285" s="14" t="str">
        <f t="shared" si="91"/>
        <v/>
      </c>
      <c r="V285" s="14" t="str">
        <f t="shared" si="92"/>
        <v/>
      </c>
      <c r="W285" s="14" t="str">
        <f>IFERROR(CONCATENATE("PAGO N° ",B285," DEL CONTRATO CPS ",V285," ENTRE ",TEXT(VLOOKUP(A285,matriz,IF(generador!B285=1,16,IF(generador!B285=2,19,IF(generador!B285=3,22,IF(generador!B285=4,25,IF(generador!B285=5,28,IF(generador!B285=6,31,IF(generador!B285=7,34,IF(generador!B285=8,37,IF(generador!B285=9,40,IF(generador!B285=10,43,IF(generador!B285=11,46,IF(generador!B285=12,49,IF(generador!B285=13,52,IF(generador!B285=14,55,IF(generador!B285=15,58))))))))))))))),FALSE),"dd/mm/yyyy")," Y ",TEXT(VLOOKUP(A285,matriz,IF(generador!B285=1,17,IF(generador!B285=2,20,IF(generador!B285=3,23,IF(generador!B285=4,26,IF(generador!B285=5,29,IF(generador!B285=6,32,IF(generador!B285=7,35,IF(generador!B285=8,38,IF(generador!B285=9,41,IF(generador!B285=10,44,IF(generador!B285=11,47,IF(generador!B285=12,50,IF(generador!B285=13,53,IF(generador!B285=14,56,IF(generador!B285=15,59))))))))))))))),FALSE),"dd/mm/yyyy")),"")</f>
        <v/>
      </c>
    </row>
    <row r="286" spans="1:23" x14ac:dyDescent="0.3">
      <c r="A286" s="12"/>
      <c r="B286" s="5"/>
      <c r="C286" s="5"/>
      <c r="D286" s="14" t="str">
        <f t="shared" si="76"/>
        <v/>
      </c>
      <c r="E286" s="15" t="str">
        <f>IFERROR(IF(A286&lt;&gt;"",VLOOKUP(A286,matriz,IF(generador!B286=1,15,IF(generador!B286=2,18,IF(generador!B286=3,21,IF(generador!B286=4,24,IF(generador!B286=5,27,IF(generador!B286=6,30,IF(generador!B286=7,33,IF(generador!B286=8,36,IF(generador!B286=9,39,IF(generador!B286=10,42,IF(generador!B286=11,45,IF(generador!B286=12,48,IF(generador!B286=13,51,IF(generador!B286=14,54,IF(generador!B286=15,57))))))))))))))),FALSE),""),"")</f>
        <v/>
      </c>
      <c r="F286" s="16" t="str">
        <f t="shared" si="77"/>
        <v/>
      </c>
      <c r="G286" s="20" t="str">
        <f t="shared" si="78"/>
        <v/>
      </c>
      <c r="H286" s="13" t="str">
        <f t="shared" ca="1" si="81"/>
        <v/>
      </c>
      <c r="I286" s="14" t="str">
        <f t="shared" si="82"/>
        <v/>
      </c>
      <c r="J286" s="14" t="str">
        <f>""</f>
        <v/>
      </c>
      <c r="K286" s="14" t="str">
        <f t="shared" si="83"/>
        <v/>
      </c>
      <c r="L286" s="14" t="str">
        <f t="shared" si="84"/>
        <v/>
      </c>
      <c r="M286" s="14" t="str">
        <f t="shared" si="85"/>
        <v/>
      </c>
      <c r="N286" s="14" t="str">
        <f t="shared" si="86"/>
        <v/>
      </c>
      <c r="O286" s="14" t="str">
        <f t="shared" si="87"/>
        <v/>
      </c>
      <c r="P286" s="14" t="str">
        <f t="shared" si="88"/>
        <v/>
      </c>
      <c r="Q286" s="14" t="str">
        <f t="shared" si="89"/>
        <v/>
      </c>
      <c r="R286" s="96" t="str">
        <f t="shared" si="79"/>
        <v/>
      </c>
      <c r="S286" s="14" t="str">
        <f t="shared" si="90"/>
        <v/>
      </c>
      <c r="T286" s="14" t="str">
        <f t="shared" si="80"/>
        <v/>
      </c>
      <c r="U286" s="14" t="str">
        <f t="shared" si="91"/>
        <v/>
      </c>
      <c r="V286" s="14" t="str">
        <f t="shared" si="92"/>
        <v/>
      </c>
      <c r="W286" s="14" t="str">
        <f>IFERROR(CONCATENATE("PAGO N° ",B286," DEL CONTRATO CPS ",V286," ENTRE ",TEXT(VLOOKUP(A286,matriz,IF(generador!B286=1,16,IF(generador!B286=2,19,IF(generador!B286=3,22,IF(generador!B286=4,25,IF(generador!B286=5,28,IF(generador!B286=6,31,IF(generador!B286=7,34,IF(generador!B286=8,37,IF(generador!B286=9,40,IF(generador!B286=10,43,IF(generador!B286=11,46,IF(generador!B286=12,49,IF(generador!B286=13,52,IF(generador!B286=14,55,IF(generador!B286=15,58))))))))))))))),FALSE),"dd/mm/yyyy")," Y ",TEXT(VLOOKUP(A286,matriz,IF(generador!B286=1,17,IF(generador!B286=2,20,IF(generador!B286=3,23,IF(generador!B286=4,26,IF(generador!B286=5,29,IF(generador!B286=6,32,IF(generador!B286=7,35,IF(generador!B286=8,38,IF(generador!B286=9,41,IF(generador!B286=10,44,IF(generador!B286=11,47,IF(generador!B286=12,50,IF(generador!B286=13,53,IF(generador!B286=14,56,IF(generador!B286=15,59))))))))))))))),FALSE),"dd/mm/yyyy")),"")</f>
        <v/>
      </c>
    </row>
    <row r="287" spans="1:23" x14ac:dyDescent="0.3">
      <c r="A287" s="12"/>
      <c r="B287" s="5"/>
      <c r="C287" s="5"/>
      <c r="D287" s="14" t="str">
        <f t="shared" si="76"/>
        <v/>
      </c>
      <c r="E287" s="15" t="str">
        <f>IFERROR(IF(A287&lt;&gt;"",VLOOKUP(A287,matriz,IF(generador!B287=1,15,IF(generador!B287=2,18,IF(generador!B287=3,21,IF(generador!B287=4,24,IF(generador!B287=5,27,IF(generador!B287=6,30,IF(generador!B287=7,33,IF(generador!B287=8,36,IF(generador!B287=9,39,IF(generador!B287=10,42,IF(generador!B287=11,45,IF(generador!B287=12,48,IF(generador!B287=13,51,IF(generador!B287=14,54,IF(generador!B287=15,57))))))))))))))),FALSE),""),"")</f>
        <v/>
      </c>
      <c r="F287" s="16" t="str">
        <f t="shared" si="77"/>
        <v/>
      </c>
      <c r="G287" s="20" t="str">
        <f t="shared" si="78"/>
        <v/>
      </c>
      <c r="H287" s="13" t="str">
        <f t="shared" ca="1" si="81"/>
        <v/>
      </c>
      <c r="I287" s="14" t="str">
        <f t="shared" si="82"/>
        <v/>
      </c>
      <c r="J287" s="14" t="str">
        <f>""</f>
        <v/>
      </c>
      <c r="K287" s="14" t="str">
        <f t="shared" si="83"/>
        <v/>
      </c>
      <c r="L287" s="14" t="str">
        <f t="shared" si="84"/>
        <v/>
      </c>
      <c r="M287" s="14" t="str">
        <f t="shared" si="85"/>
        <v/>
      </c>
      <c r="N287" s="14" t="str">
        <f t="shared" si="86"/>
        <v/>
      </c>
      <c r="O287" s="14" t="str">
        <f t="shared" si="87"/>
        <v/>
      </c>
      <c r="P287" s="14" t="str">
        <f t="shared" si="88"/>
        <v/>
      </c>
      <c r="Q287" s="14" t="str">
        <f t="shared" si="89"/>
        <v/>
      </c>
      <c r="R287" s="96" t="str">
        <f t="shared" si="79"/>
        <v/>
      </c>
      <c r="S287" s="14" t="str">
        <f t="shared" si="90"/>
        <v/>
      </c>
      <c r="T287" s="14" t="str">
        <f t="shared" si="80"/>
        <v/>
      </c>
      <c r="U287" s="14" t="str">
        <f t="shared" si="91"/>
        <v/>
      </c>
      <c r="V287" s="14" t="str">
        <f t="shared" si="92"/>
        <v/>
      </c>
      <c r="W287" s="14" t="str">
        <f>IFERROR(CONCATENATE("PAGO N° ",B287," DEL CONTRATO CPS ",V287," ENTRE ",TEXT(VLOOKUP(A287,matriz,IF(generador!B287=1,16,IF(generador!B287=2,19,IF(generador!B287=3,22,IF(generador!B287=4,25,IF(generador!B287=5,28,IF(generador!B287=6,31,IF(generador!B287=7,34,IF(generador!B287=8,37,IF(generador!B287=9,40,IF(generador!B287=10,43,IF(generador!B287=11,46,IF(generador!B287=12,49,IF(generador!B287=13,52,IF(generador!B287=14,55,IF(generador!B287=15,58))))))))))))))),FALSE),"dd/mm/yyyy")," Y ",TEXT(VLOOKUP(A287,matriz,IF(generador!B287=1,17,IF(generador!B287=2,20,IF(generador!B287=3,23,IF(generador!B287=4,26,IF(generador!B287=5,29,IF(generador!B287=6,32,IF(generador!B287=7,35,IF(generador!B287=8,38,IF(generador!B287=9,41,IF(generador!B287=10,44,IF(generador!B287=11,47,IF(generador!B287=12,50,IF(generador!B287=13,53,IF(generador!B287=14,56,IF(generador!B287=15,59))))))))))))))),FALSE),"dd/mm/yyyy")),"")</f>
        <v/>
      </c>
    </row>
    <row r="288" spans="1:23" x14ac:dyDescent="0.3">
      <c r="A288" s="12"/>
      <c r="B288" s="5"/>
      <c r="C288" s="5"/>
      <c r="D288" s="14" t="str">
        <f t="shared" si="76"/>
        <v/>
      </c>
      <c r="E288" s="15" t="str">
        <f>IFERROR(IF(A288&lt;&gt;"",VLOOKUP(A288,matriz,IF(generador!B288=1,15,IF(generador!B288=2,18,IF(generador!B288=3,21,IF(generador!B288=4,24,IF(generador!B288=5,27,IF(generador!B288=6,30,IF(generador!B288=7,33,IF(generador!B288=8,36,IF(generador!B288=9,39,IF(generador!B288=10,42,IF(generador!B288=11,45,IF(generador!B288=12,48,IF(generador!B288=13,51,IF(generador!B288=14,54,IF(generador!B288=15,57))))))))))))))),FALSE),""),"")</f>
        <v/>
      </c>
      <c r="F288" s="16" t="str">
        <f t="shared" si="77"/>
        <v/>
      </c>
      <c r="G288" s="20" t="str">
        <f t="shared" si="78"/>
        <v/>
      </c>
      <c r="H288" s="13" t="str">
        <f t="shared" ca="1" si="81"/>
        <v/>
      </c>
      <c r="I288" s="14" t="str">
        <f t="shared" si="82"/>
        <v/>
      </c>
      <c r="J288" s="14" t="str">
        <f>""</f>
        <v/>
      </c>
      <c r="K288" s="14" t="str">
        <f t="shared" si="83"/>
        <v/>
      </c>
      <c r="L288" s="14" t="str">
        <f t="shared" si="84"/>
        <v/>
      </c>
      <c r="M288" s="14" t="str">
        <f t="shared" si="85"/>
        <v/>
      </c>
      <c r="N288" s="14" t="str">
        <f t="shared" si="86"/>
        <v/>
      </c>
      <c r="O288" s="14" t="str">
        <f t="shared" si="87"/>
        <v/>
      </c>
      <c r="P288" s="14" t="str">
        <f t="shared" si="88"/>
        <v/>
      </c>
      <c r="Q288" s="14" t="str">
        <f t="shared" si="89"/>
        <v/>
      </c>
      <c r="R288" s="96" t="str">
        <f t="shared" si="79"/>
        <v/>
      </c>
      <c r="S288" s="14" t="str">
        <f t="shared" si="90"/>
        <v/>
      </c>
      <c r="T288" s="14" t="str">
        <f t="shared" si="80"/>
        <v/>
      </c>
      <c r="U288" s="14" t="str">
        <f t="shared" si="91"/>
        <v/>
      </c>
      <c r="V288" s="14" t="str">
        <f t="shared" si="92"/>
        <v/>
      </c>
      <c r="W288" s="14" t="str">
        <f>IFERROR(CONCATENATE("PAGO N° ",B288," DEL CONTRATO CPS ",V288," ENTRE ",TEXT(VLOOKUP(A288,matriz,IF(generador!B288=1,16,IF(generador!B288=2,19,IF(generador!B288=3,22,IF(generador!B288=4,25,IF(generador!B288=5,28,IF(generador!B288=6,31,IF(generador!B288=7,34,IF(generador!B288=8,37,IF(generador!B288=9,40,IF(generador!B288=10,43,IF(generador!B288=11,46,IF(generador!B288=12,49,IF(generador!B288=13,52,IF(generador!B288=14,55,IF(generador!B288=15,58))))))))))))))),FALSE),"dd/mm/yyyy")," Y ",TEXT(VLOOKUP(A288,matriz,IF(generador!B288=1,17,IF(generador!B288=2,20,IF(generador!B288=3,23,IF(generador!B288=4,26,IF(generador!B288=5,29,IF(generador!B288=6,32,IF(generador!B288=7,35,IF(generador!B288=8,38,IF(generador!B288=9,41,IF(generador!B288=10,44,IF(generador!B288=11,47,IF(generador!B288=12,50,IF(generador!B288=13,53,IF(generador!B288=14,56,IF(generador!B288=15,59))))))))))))))),FALSE),"dd/mm/yyyy")),"")</f>
        <v/>
      </c>
    </row>
    <row r="289" spans="1:23" x14ac:dyDescent="0.3">
      <c r="A289" s="12"/>
      <c r="B289" s="5"/>
      <c r="C289" s="5"/>
      <c r="D289" s="14" t="str">
        <f t="shared" si="76"/>
        <v/>
      </c>
      <c r="E289" s="15" t="str">
        <f>IFERROR(IF(A289&lt;&gt;"",VLOOKUP(A289,matriz,IF(generador!B289=1,15,IF(generador!B289=2,18,IF(generador!B289=3,21,IF(generador!B289=4,24,IF(generador!B289=5,27,IF(generador!B289=6,30,IF(generador!B289=7,33,IF(generador!B289=8,36,IF(generador!B289=9,39,IF(generador!B289=10,42,IF(generador!B289=11,45,IF(generador!B289=12,48,IF(generador!B289=13,51,IF(generador!B289=14,54,IF(generador!B289=15,57))))))))))))))),FALSE),""),"")</f>
        <v/>
      </c>
      <c r="F289" s="16" t="str">
        <f t="shared" si="77"/>
        <v/>
      </c>
      <c r="G289" s="20" t="str">
        <f t="shared" si="78"/>
        <v/>
      </c>
      <c r="H289" s="13" t="str">
        <f t="shared" ca="1" si="81"/>
        <v/>
      </c>
      <c r="I289" s="14" t="str">
        <f t="shared" si="82"/>
        <v/>
      </c>
      <c r="J289" s="14" t="str">
        <f>""</f>
        <v/>
      </c>
      <c r="K289" s="14" t="str">
        <f t="shared" si="83"/>
        <v/>
      </c>
      <c r="L289" s="14" t="str">
        <f t="shared" si="84"/>
        <v/>
      </c>
      <c r="M289" s="14" t="str">
        <f t="shared" si="85"/>
        <v/>
      </c>
      <c r="N289" s="14" t="str">
        <f t="shared" si="86"/>
        <v/>
      </c>
      <c r="O289" s="14" t="str">
        <f t="shared" si="87"/>
        <v/>
      </c>
      <c r="P289" s="14" t="str">
        <f t="shared" si="88"/>
        <v/>
      </c>
      <c r="Q289" s="14" t="str">
        <f t="shared" si="89"/>
        <v/>
      </c>
      <c r="R289" s="96" t="str">
        <f t="shared" si="79"/>
        <v/>
      </c>
      <c r="S289" s="14" t="str">
        <f t="shared" si="90"/>
        <v/>
      </c>
      <c r="T289" s="14" t="str">
        <f t="shared" si="80"/>
        <v/>
      </c>
      <c r="U289" s="14" t="str">
        <f t="shared" si="91"/>
        <v/>
      </c>
      <c r="V289" s="14" t="str">
        <f t="shared" si="92"/>
        <v/>
      </c>
      <c r="W289" s="14" t="str">
        <f>IFERROR(CONCATENATE("PAGO N° ",B289," DEL CONTRATO CPS ",V289," ENTRE ",TEXT(VLOOKUP(A289,matriz,IF(generador!B289=1,16,IF(generador!B289=2,19,IF(generador!B289=3,22,IF(generador!B289=4,25,IF(generador!B289=5,28,IF(generador!B289=6,31,IF(generador!B289=7,34,IF(generador!B289=8,37,IF(generador!B289=9,40,IF(generador!B289=10,43,IF(generador!B289=11,46,IF(generador!B289=12,49,IF(generador!B289=13,52,IF(generador!B289=14,55,IF(generador!B289=15,58))))))))))))))),FALSE),"dd/mm/yyyy")," Y ",TEXT(VLOOKUP(A289,matriz,IF(generador!B289=1,17,IF(generador!B289=2,20,IF(generador!B289=3,23,IF(generador!B289=4,26,IF(generador!B289=5,29,IF(generador!B289=6,32,IF(generador!B289=7,35,IF(generador!B289=8,38,IF(generador!B289=9,41,IF(generador!B289=10,44,IF(generador!B289=11,47,IF(generador!B289=12,50,IF(generador!B289=13,53,IF(generador!B289=14,56,IF(generador!B289=15,59))))))))))))))),FALSE),"dd/mm/yyyy")),"")</f>
        <v/>
      </c>
    </row>
    <row r="290" spans="1:23" x14ac:dyDescent="0.3">
      <c r="A290" s="12"/>
      <c r="B290" s="5"/>
      <c r="C290" s="5"/>
      <c r="D290" s="14" t="str">
        <f t="shared" si="76"/>
        <v/>
      </c>
      <c r="E290" s="15" t="str">
        <f>IFERROR(IF(A290&lt;&gt;"",VLOOKUP(A290,matriz,IF(generador!B290=1,15,IF(generador!B290=2,18,IF(generador!B290=3,21,IF(generador!B290=4,24,IF(generador!B290=5,27,IF(generador!B290=6,30,IF(generador!B290=7,33,IF(generador!B290=8,36,IF(generador!B290=9,39,IF(generador!B290=10,42,IF(generador!B290=11,45,IF(generador!B290=12,48,IF(generador!B290=13,51,IF(generador!B290=14,54,IF(generador!B290=15,57))))))))))))))),FALSE),""),"")</f>
        <v/>
      </c>
      <c r="F290" s="16" t="str">
        <f t="shared" si="77"/>
        <v/>
      </c>
      <c r="G290" s="20" t="str">
        <f t="shared" si="78"/>
        <v/>
      </c>
      <c r="H290" s="13" t="str">
        <f t="shared" ca="1" si="81"/>
        <v/>
      </c>
      <c r="I290" s="14" t="str">
        <f t="shared" si="82"/>
        <v/>
      </c>
      <c r="J290" s="14" t="str">
        <f>""</f>
        <v/>
      </c>
      <c r="K290" s="14" t="str">
        <f t="shared" si="83"/>
        <v/>
      </c>
      <c r="L290" s="14" t="str">
        <f t="shared" si="84"/>
        <v/>
      </c>
      <c r="M290" s="14" t="str">
        <f t="shared" si="85"/>
        <v/>
      </c>
      <c r="N290" s="14" t="str">
        <f t="shared" si="86"/>
        <v/>
      </c>
      <c r="O290" s="14" t="str">
        <f t="shared" si="87"/>
        <v/>
      </c>
      <c r="P290" s="14" t="str">
        <f t="shared" si="88"/>
        <v/>
      </c>
      <c r="Q290" s="14" t="str">
        <f t="shared" si="89"/>
        <v/>
      </c>
      <c r="R290" s="96" t="str">
        <f t="shared" si="79"/>
        <v/>
      </c>
      <c r="S290" s="14" t="str">
        <f t="shared" si="90"/>
        <v/>
      </c>
      <c r="T290" s="14" t="str">
        <f t="shared" si="80"/>
        <v/>
      </c>
      <c r="U290" s="14" t="str">
        <f t="shared" si="91"/>
        <v/>
      </c>
      <c r="V290" s="14" t="str">
        <f t="shared" si="92"/>
        <v/>
      </c>
      <c r="W290" s="14" t="str">
        <f>IFERROR(CONCATENATE("PAGO N° ",B290," DEL CONTRATO CPS ",V290," ENTRE ",TEXT(VLOOKUP(A290,matriz,IF(generador!B290=1,16,IF(generador!B290=2,19,IF(generador!B290=3,22,IF(generador!B290=4,25,IF(generador!B290=5,28,IF(generador!B290=6,31,IF(generador!B290=7,34,IF(generador!B290=8,37,IF(generador!B290=9,40,IF(generador!B290=10,43,IF(generador!B290=11,46,IF(generador!B290=12,49,IF(generador!B290=13,52,IF(generador!B290=14,55,IF(generador!B290=15,58))))))))))))))),FALSE),"dd/mm/yyyy")," Y ",TEXT(VLOOKUP(A290,matriz,IF(generador!B290=1,17,IF(generador!B290=2,20,IF(generador!B290=3,23,IF(generador!B290=4,26,IF(generador!B290=5,29,IF(generador!B290=6,32,IF(generador!B290=7,35,IF(generador!B290=8,38,IF(generador!B290=9,41,IF(generador!B290=10,44,IF(generador!B290=11,47,IF(generador!B290=12,50,IF(generador!B290=13,53,IF(generador!B290=14,56,IF(generador!B290=15,59))))))))))))))),FALSE),"dd/mm/yyyy")),"")</f>
        <v/>
      </c>
    </row>
    <row r="291" spans="1:23" x14ac:dyDescent="0.3">
      <c r="A291" s="12"/>
      <c r="B291" s="5"/>
      <c r="C291" s="5"/>
      <c r="D291" s="14" t="str">
        <f t="shared" si="76"/>
        <v/>
      </c>
      <c r="E291" s="15" t="str">
        <f>IFERROR(IF(A291&lt;&gt;"",VLOOKUP(A291,matriz,IF(generador!B291=1,15,IF(generador!B291=2,18,IF(generador!B291=3,21,IF(generador!B291=4,24,IF(generador!B291=5,27,IF(generador!B291=6,30,IF(generador!B291=7,33,IF(generador!B291=8,36,IF(generador!B291=9,39,IF(generador!B291=10,42,IF(generador!B291=11,45,IF(generador!B291=12,48,IF(generador!B291=13,51,IF(generador!B291=14,54,IF(generador!B291=15,57))))))))))))))),FALSE),""),"")</f>
        <v/>
      </c>
      <c r="F291" s="16" t="str">
        <f t="shared" si="77"/>
        <v/>
      </c>
      <c r="G291" s="20" t="str">
        <f t="shared" si="78"/>
        <v/>
      </c>
      <c r="H291" s="13" t="str">
        <f t="shared" ca="1" si="81"/>
        <v/>
      </c>
      <c r="I291" s="14" t="str">
        <f t="shared" si="82"/>
        <v/>
      </c>
      <c r="J291" s="14" t="str">
        <f>""</f>
        <v/>
      </c>
      <c r="K291" s="14" t="str">
        <f t="shared" si="83"/>
        <v/>
      </c>
      <c r="L291" s="14" t="str">
        <f t="shared" si="84"/>
        <v/>
      </c>
      <c r="M291" s="14" t="str">
        <f t="shared" si="85"/>
        <v/>
      </c>
      <c r="N291" s="14" t="str">
        <f t="shared" si="86"/>
        <v/>
      </c>
      <c r="O291" s="14" t="str">
        <f t="shared" si="87"/>
        <v/>
      </c>
      <c r="P291" s="14" t="str">
        <f t="shared" si="88"/>
        <v/>
      </c>
      <c r="Q291" s="14" t="str">
        <f t="shared" si="89"/>
        <v/>
      </c>
      <c r="R291" s="96" t="str">
        <f t="shared" si="79"/>
        <v/>
      </c>
      <c r="S291" s="14" t="str">
        <f t="shared" si="90"/>
        <v/>
      </c>
      <c r="T291" s="14" t="str">
        <f t="shared" si="80"/>
        <v/>
      </c>
      <c r="U291" s="14" t="str">
        <f t="shared" si="91"/>
        <v/>
      </c>
      <c r="V291" s="14" t="str">
        <f t="shared" si="92"/>
        <v/>
      </c>
      <c r="W291" s="14" t="str">
        <f>IFERROR(CONCATENATE("PAGO N° ",B291," DEL CONTRATO CPS ",V291," ENTRE ",TEXT(VLOOKUP(A291,matriz,IF(generador!B291=1,16,IF(generador!B291=2,19,IF(generador!B291=3,22,IF(generador!B291=4,25,IF(generador!B291=5,28,IF(generador!B291=6,31,IF(generador!B291=7,34,IF(generador!B291=8,37,IF(generador!B291=9,40,IF(generador!B291=10,43,IF(generador!B291=11,46,IF(generador!B291=12,49,IF(generador!B291=13,52,IF(generador!B291=14,55,IF(generador!B291=15,58))))))))))))))),FALSE),"dd/mm/yyyy")," Y ",TEXT(VLOOKUP(A291,matriz,IF(generador!B291=1,17,IF(generador!B291=2,20,IF(generador!B291=3,23,IF(generador!B291=4,26,IF(generador!B291=5,29,IF(generador!B291=6,32,IF(generador!B291=7,35,IF(generador!B291=8,38,IF(generador!B291=9,41,IF(generador!B291=10,44,IF(generador!B291=11,47,IF(generador!B291=12,50,IF(generador!B291=13,53,IF(generador!B291=14,56,IF(generador!B291=15,59))))))))))))))),FALSE),"dd/mm/yyyy")),"")</f>
        <v/>
      </c>
    </row>
    <row r="292" spans="1:23" x14ac:dyDescent="0.3">
      <c r="A292" s="12"/>
      <c r="B292" s="5"/>
      <c r="C292" s="5"/>
      <c r="D292" s="14" t="str">
        <f t="shared" si="76"/>
        <v/>
      </c>
      <c r="E292" s="15" t="str">
        <f>IFERROR(IF(A292&lt;&gt;"",VLOOKUP(A292,matriz,IF(generador!B292=1,15,IF(generador!B292=2,18,IF(generador!B292=3,21,IF(generador!B292=4,24,IF(generador!B292=5,27,IF(generador!B292=6,30,IF(generador!B292=7,33,IF(generador!B292=8,36,IF(generador!B292=9,39,IF(generador!B292=10,42,IF(generador!B292=11,45,IF(generador!B292=12,48,IF(generador!B292=13,51,IF(generador!B292=14,54,IF(generador!B292=15,57))))))))))))))),FALSE),""),"")</f>
        <v/>
      </c>
      <c r="F292" s="16" t="str">
        <f t="shared" si="77"/>
        <v/>
      </c>
      <c r="G292" s="20" t="str">
        <f t="shared" si="78"/>
        <v/>
      </c>
      <c r="H292" s="13" t="str">
        <f t="shared" ca="1" si="81"/>
        <v/>
      </c>
      <c r="I292" s="14" t="str">
        <f t="shared" si="82"/>
        <v/>
      </c>
      <c r="J292" s="14" t="str">
        <f>""</f>
        <v/>
      </c>
      <c r="K292" s="14" t="str">
        <f t="shared" si="83"/>
        <v/>
      </c>
      <c r="L292" s="14" t="str">
        <f t="shared" si="84"/>
        <v/>
      </c>
      <c r="M292" s="14" t="str">
        <f t="shared" si="85"/>
        <v/>
      </c>
      <c r="N292" s="14" t="str">
        <f t="shared" si="86"/>
        <v/>
      </c>
      <c r="O292" s="14" t="str">
        <f t="shared" si="87"/>
        <v/>
      </c>
      <c r="P292" s="14" t="str">
        <f t="shared" si="88"/>
        <v/>
      </c>
      <c r="Q292" s="14" t="str">
        <f t="shared" si="89"/>
        <v/>
      </c>
      <c r="R292" s="96" t="str">
        <f t="shared" si="79"/>
        <v/>
      </c>
      <c r="S292" s="14" t="str">
        <f t="shared" si="90"/>
        <v/>
      </c>
      <c r="T292" s="14" t="str">
        <f t="shared" si="80"/>
        <v/>
      </c>
      <c r="U292" s="14" t="str">
        <f t="shared" si="91"/>
        <v/>
      </c>
      <c r="V292" s="14" t="str">
        <f t="shared" si="92"/>
        <v/>
      </c>
      <c r="W292" s="14" t="str">
        <f>IFERROR(CONCATENATE("PAGO N° ",B292," DEL CONTRATO CPS ",V292," ENTRE ",TEXT(VLOOKUP(A292,matriz,IF(generador!B292=1,16,IF(generador!B292=2,19,IF(generador!B292=3,22,IF(generador!B292=4,25,IF(generador!B292=5,28,IF(generador!B292=6,31,IF(generador!B292=7,34,IF(generador!B292=8,37,IF(generador!B292=9,40,IF(generador!B292=10,43,IF(generador!B292=11,46,IF(generador!B292=12,49,IF(generador!B292=13,52,IF(generador!B292=14,55,IF(generador!B292=15,58))))))))))))))),FALSE),"dd/mm/yyyy")," Y ",TEXT(VLOOKUP(A292,matriz,IF(generador!B292=1,17,IF(generador!B292=2,20,IF(generador!B292=3,23,IF(generador!B292=4,26,IF(generador!B292=5,29,IF(generador!B292=6,32,IF(generador!B292=7,35,IF(generador!B292=8,38,IF(generador!B292=9,41,IF(generador!B292=10,44,IF(generador!B292=11,47,IF(generador!B292=12,50,IF(generador!B292=13,53,IF(generador!B292=14,56,IF(generador!B292=15,59))))))))))))))),FALSE),"dd/mm/yyyy")),"")</f>
        <v/>
      </c>
    </row>
    <row r="293" spans="1:23" x14ac:dyDescent="0.3">
      <c r="A293" s="12"/>
      <c r="B293" s="5"/>
      <c r="C293" s="5"/>
      <c r="D293" s="14" t="str">
        <f t="shared" si="76"/>
        <v/>
      </c>
      <c r="E293" s="15" t="str">
        <f>IFERROR(IF(A293&lt;&gt;"",VLOOKUP(A293,matriz,IF(generador!B293=1,15,IF(generador!B293=2,18,IF(generador!B293=3,21,IF(generador!B293=4,24,IF(generador!B293=5,27,IF(generador!B293=6,30,IF(generador!B293=7,33,IF(generador!B293=8,36,IF(generador!B293=9,39,IF(generador!B293=10,42,IF(generador!B293=11,45,IF(generador!B293=12,48,IF(generador!B293=13,51,IF(generador!B293=14,54,IF(generador!B293=15,57))))))))))))))),FALSE),""),"")</f>
        <v/>
      </c>
      <c r="F293" s="16" t="str">
        <f t="shared" si="77"/>
        <v/>
      </c>
      <c r="G293" s="20" t="str">
        <f t="shared" si="78"/>
        <v/>
      </c>
      <c r="H293" s="13" t="str">
        <f t="shared" ca="1" si="81"/>
        <v/>
      </c>
      <c r="I293" s="14" t="str">
        <f t="shared" si="82"/>
        <v/>
      </c>
      <c r="J293" s="14" t="str">
        <f>""</f>
        <v/>
      </c>
      <c r="K293" s="14" t="str">
        <f t="shared" si="83"/>
        <v/>
      </c>
      <c r="L293" s="14" t="str">
        <f t="shared" si="84"/>
        <v/>
      </c>
      <c r="M293" s="14" t="str">
        <f t="shared" si="85"/>
        <v/>
      </c>
      <c r="N293" s="14" t="str">
        <f t="shared" si="86"/>
        <v/>
      </c>
      <c r="O293" s="14" t="str">
        <f t="shared" si="87"/>
        <v/>
      </c>
      <c r="P293" s="14" t="str">
        <f t="shared" si="88"/>
        <v/>
      </c>
      <c r="Q293" s="14" t="str">
        <f t="shared" si="89"/>
        <v/>
      </c>
      <c r="R293" s="96" t="str">
        <f t="shared" si="79"/>
        <v/>
      </c>
      <c r="S293" s="14" t="str">
        <f t="shared" si="90"/>
        <v/>
      </c>
      <c r="T293" s="14" t="str">
        <f t="shared" si="80"/>
        <v/>
      </c>
      <c r="U293" s="14" t="str">
        <f t="shared" si="91"/>
        <v/>
      </c>
      <c r="V293" s="14" t="str">
        <f t="shared" si="92"/>
        <v/>
      </c>
      <c r="W293" s="14" t="str">
        <f>IFERROR(CONCATENATE("PAGO N° ",B293," DEL CONTRATO CPS ",V293," ENTRE ",TEXT(VLOOKUP(A293,matriz,IF(generador!B293=1,16,IF(generador!B293=2,19,IF(generador!B293=3,22,IF(generador!B293=4,25,IF(generador!B293=5,28,IF(generador!B293=6,31,IF(generador!B293=7,34,IF(generador!B293=8,37,IF(generador!B293=9,40,IF(generador!B293=10,43,IF(generador!B293=11,46,IF(generador!B293=12,49,IF(generador!B293=13,52,IF(generador!B293=14,55,IF(generador!B293=15,58))))))))))))))),FALSE),"dd/mm/yyyy")," Y ",TEXT(VLOOKUP(A293,matriz,IF(generador!B293=1,17,IF(generador!B293=2,20,IF(generador!B293=3,23,IF(generador!B293=4,26,IF(generador!B293=5,29,IF(generador!B293=6,32,IF(generador!B293=7,35,IF(generador!B293=8,38,IF(generador!B293=9,41,IF(generador!B293=10,44,IF(generador!B293=11,47,IF(generador!B293=12,50,IF(generador!B293=13,53,IF(generador!B293=14,56,IF(generador!B293=15,59))))))))))))))),FALSE),"dd/mm/yyyy")),"")</f>
        <v/>
      </c>
    </row>
    <row r="294" spans="1:23" x14ac:dyDescent="0.3">
      <c r="A294" s="12"/>
      <c r="B294" s="5"/>
      <c r="C294" s="5"/>
      <c r="D294" s="14" t="str">
        <f t="shared" si="76"/>
        <v/>
      </c>
      <c r="E294" s="15" t="str">
        <f>IFERROR(IF(A294&lt;&gt;"",VLOOKUP(A294,matriz,IF(generador!B294=1,15,IF(generador!B294=2,18,IF(generador!B294=3,21,IF(generador!B294=4,24,IF(generador!B294=5,27,IF(generador!B294=6,30,IF(generador!B294=7,33,IF(generador!B294=8,36,IF(generador!B294=9,39,IF(generador!B294=10,42,IF(generador!B294=11,45,IF(generador!B294=12,48,IF(generador!B294=13,51,IF(generador!B294=14,54,IF(generador!B294=15,57))))))))))))))),FALSE),""),"")</f>
        <v/>
      </c>
      <c r="F294" s="16" t="str">
        <f t="shared" si="77"/>
        <v/>
      </c>
      <c r="G294" s="20" t="str">
        <f t="shared" si="78"/>
        <v/>
      </c>
      <c r="H294" s="13" t="str">
        <f t="shared" ca="1" si="81"/>
        <v/>
      </c>
      <c r="I294" s="14" t="str">
        <f t="shared" si="82"/>
        <v/>
      </c>
      <c r="J294" s="14" t="str">
        <f>""</f>
        <v/>
      </c>
      <c r="K294" s="14" t="str">
        <f t="shared" si="83"/>
        <v/>
      </c>
      <c r="L294" s="14" t="str">
        <f t="shared" si="84"/>
        <v/>
      </c>
      <c r="M294" s="14" t="str">
        <f t="shared" si="85"/>
        <v/>
      </c>
      <c r="N294" s="14" t="str">
        <f t="shared" si="86"/>
        <v/>
      </c>
      <c r="O294" s="14" t="str">
        <f t="shared" si="87"/>
        <v/>
      </c>
      <c r="P294" s="14" t="str">
        <f t="shared" si="88"/>
        <v/>
      </c>
      <c r="Q294" s="14" t="str">
        <f t="shared" si="89"/>
        <v/>
      </c>
      <c r="R294" s="96" t="str">
        <f t="shared" si="79"/>
        <v/>
      </c>
      <c r="S294" s="14" t="str">
        <f t="shared" si="90"/>
        <v/>
      </c>
      <c r="T294" s="14" t="str">
        <f t="shared" si="80"/>
        <v/>
      </c>
      <c r="U294" s="14" t="str">
        <f t="shared" si="91"/>
        <v/>
      </c>
      <c r="V294" s="14" t="str">
        <f t="shared" si="92"/>
        <v/>
      </c>
      <c r="W294" s="14" t="str">
        <f>IFERROR(CONCATENATE("PAGO N° ",B294," DEL CONTRATO CPS ",V294," ENTRE ",TEXT(VLOOKUP(A294,matriz,IF(generador!B294=1,16,IF(generador!B294=2,19,IF(generador!B294=3,22,IF(generador!B294=4,25,IF(generador!B294=5,28,IF(generador!B294=6,31,IF(generador!B294=7,34,IF(generador!B294=8,37,IF(generador!B294=9,40,IF(generador!B294=10,43,IF(generador!B294=11,46,IF(generador!B294=12,49,IF(generador!B294=13,52,IF(generador!B294=14,55,IF(generador!B294=15,58))))))))))))))),FALSE),"dd/mm/yyyy")," Y ",TEXT(VLOOKUP(A294,matriz,IF(generador!B294=1,17,IF(generador!B294=2,20,IF(generador!B294=3,23,IF(generador!B294=4,26,IF(generador!B294=5,29,IF(generador!B294=6,32,IF(generador!B294=7,35,IF(generador!B294=8,38,IF(generador!B294=9,41,IF(generador!B294=10,44,IF(generador!B294=11,47,IF(generador!B294=12,50,IF(generador!B294=13,53,IF(generador!B294=14,56,IF(generador!B294=15,59))))))))))))))),FALSE),"dd/mm/yyyy")),"")</f>
        <v/>
      </c>
    </row>
    <row r="295" spans="1:23" x14ac:dyDescent="0.3">
      <c r="A295" s="12"/>
      <c r="B295" s="5"/>
      <c r="C295" s="5"/>
      <c r="D295" s="14" t="str">
        <f t="shared" si="76"/>
        <v/>
      </c>
      <c r="E295" s="15" t="str">
        <f>IFERROR(IF(A295&lt;&gt;"",VLOOKUP(A295,matriz,IF(generador!B295=1,15,IF(generador!B295=2,18,IF(generador!B295=3,21,IF(generador!B295=4,24,IF(generador!B295=5,27,IF(generador!B295=6,30,IF(generador!B295=7,33,IF(generador!B295=8,36,IF(generador!B295=9,39,IF(generador!B295=10,42,IF(generador!B295=11,45,IF(generador!B295=12,48,IF(generador!B295=13,51,IF(generador!B295=14,54,IF(generador!B295=15,57))))))))))))))),FALSE),""),"")</f>
        <v/>
      </c>
      <c r="F295" s="16" t="str">
        <f t="shared" si="77"/>
        <v/>
      </c>
      <c r="G295" s="20" t="str">
        <f t="shared" si="78"/>
        <v/>
      </c>
      <c r="H295" s="13" t="str">
        <f t="shared" ca="1" si="81"/>
        <v/>
      </c>
      <c r="I295" s="14" t="str">
        <f t="shared" si="82"/>
        <v/>
      </c>
      <c r="J295" s="14" t="str">
        <f>""</f>
        <v/>
      </c>
      <c r="K295" s="14" t="str">
        <f t="shared" si="83"/>
        <v/>
      </c>
      <c r="L295" s="14" t="str">
        <f t="shared" si="84"/>
        <v/>
      </c>
      <c r="M295" s="14" t="str">
        <f t="shared" si="85"/>
        <v/>
      </c>
      <c r="N295" s="14" t="str">
        <f t="shared" si="86"/>
        <v/>
      </c>
      <c r="O295" s="14" t="str">
        <f t="shared" si="87"/>
        <v/>
      </c>
      <c r="P295" s="14" t="str">
        <f t="shared" si="88"/>
        <v/>
      </c>
      <c r="Q295" s="14" t="str">
        <f t="shared" si="89"/>
        <v/>
      </c>
      <c r="R295" s="96" t="str">
        <f t="shared" si="79"/>
        <v/>
      </c>
      <c r="S295" s="14" t="str">
        <f t="shared" si="90"/>
        <v/>
      </c>
      <c r="T295" s="14" t="str">
        <f t="shared" si="80"/>
        <v/>
      </c>
      <c r="U295" s="14" t="str">
        <f t="shared" si="91"/>
        <v/>
      </c>
      <c r="V295" s="14" t="str">
        <f t="shared" si="92"/>
        <v/>
      </c>
      <c r="W295" s="14" t="str">
        <f>IFERROR(CONCATENATE("PAGO N° ",B295," DEL CONTRATO CPS ",V295," ENTRE ",TEXT(VLOOKUP(A295,matriz,IF(generador!B295=1,16,IF(generador!B295=2,19,IF(generador!B295=3,22,IF(generador!B295=4,25,IF(generador!B295=5,28,IF(generador!B295=6,31,IF(generador!B295=7,34,IF(generador!B295=8,37,IF(generador!B295=9,40,IF(generador!B295=10,43,IF(generador!B295=11,46,IF(generador!B295=12,49,IF(generador!B295=13,52,IF(generador!B295=14,55,IF(generador!B295=15,58))))))))))))))),FALSE),"dd/mm/yyyy")," Y ",TEXT(VLOOKUP(A295,matriz,IF(generador!B295=1,17,IF(generador!B295=2,20,IF(generador!B295=3,23,IF(generador!B295=4,26,IF(generador!B295=5,29,IF(generador!B295=6,32,IF(generador!B295=7,35,IF(generador!B295=8,38,IF(generador!B295=9,41,IF(generador!B295=10,44,IF(generador!B295=11,47,IF(generador!B295=12,50,IF(generador!B295=13,53,IF(generador!B295=14,56,IF(generador!B295=15,59))))))))))))))),FALSE),"dd/mm/yyyy")),"")</f>
        <v/>
      </c>
    </row>
    <row r="296" spans="1:23" x14ac:dyDescent="0.3">
      <c r="A296" s="12"/>
      <c r="B296" s="5"/>
      <c r="C296" s="5"/>
      <c r="D296" s="14" t="str">
        <f t="shared" si="76"/>
        <v/>
      </c>
      <c r="E296" s="15" t="str">
        <f>IFERROR(IF(A296&lt;&gt;"",VLOOKUP(A296,matriz,IF(generador!B296=1,15,IF(generador!B296=2,18,IF(generador!B296=3,21,IF(generador!B296=4,24,IF(generador!B296=5,27,IF(generador!B296=6,30,IF(generador!B296=7,33,IF(generador!B296=8,36,IF(generador!B296=9,39,IF(generador!B296=10,42,IF(generador!B296=11,45,IF(generador!B296=12,48,IF(generador!B296=13,51,IF(generador!B296=14,54,IF(generador!B296=15,57))))))))))))))),FALSE),""),"")</f>
        <v/>
      </c>
      <c r="F296" s="16" t="str">
        <f t="shared" si="77"/>
        <v/>
      </c>
      <c r="G296" s="20" t="str">
        <f t="shared" si="78"/>
        <v/>
      </c>
      <c r="H296" s="13" t="str">
        <f t="shared" ca="1" si="81"/>
        <v/>
      </c>
      <c r="I296" s="14" t="str">
        <f t="shared" si="82"/>
        <v/>
      </c>
      <c r="J296" s="14" t="str">
        <f>""</f>
        <v/>
      </c>
      <c r="K296" s="14" t="str">
        <f t="shared" si="83"/>
        <v/>
      </c>
      <c r="L296" s="14" t="str">
        <f t="shared" si="84"/>
        <v/>
      </c>
      <c r="M296" s="14" t="str">
        <f t="shared" si="85"/>
        <v/>
      </c>
      <c r="N296" s="14" t="str">
        <f t="shared" si="86"/>
        <v/>
      </c>
      <c r="O296" s="14" t="str">
        <f t="shared" si="87"/>
        <v/>
      </c>
      <c r="P296" s="14" t="str">
        <f t="shared" si="88"/>
        <v/>
      </c>
      <c r="Q296" s="14" t="str">
        <f t="shared" si="89"/>
        <v/>
      </c>
      <c r="R296" s="96" t="str">
        <f t="shared" si="79"/>
        <v/>
      </c>
      <c r="S296" s="14" t="str">
        <f t="shared" si="90"/>
        <v/>
      </c>
      <c r="T296" s="14" t="str">
        <f t="shared" si="80"/>
        <v/>
      </c>
      <c r="U296" s="14" t="str">
        <f t="shared" si="91"/>
        <v/>
      </c>
      <c r="V296" s="14" t="str">
        <f t="shared" si="92"/>
        <v/>
      </c>
      <c r="W296" s="14" t="str">
        <f>IFERROR(CONCATENATE("PAGO N° ",B296," DEL CONTRATO CPS ",V296," ENTRE ",TEXT(VLOOKUP(A296,matriz,IF(generador!B296=1,16,IF(generador!B296=2,19,IF(generador!B296=3,22,IF(generador!B296=4,25,IF(generador!B296=5,28,IF(generador!B296=6,31,IF(generador!B296=7,34,IF(generador!B296=8,37,IF(generador!B296=9,40,IF(generador!B296=10,43,IF(generador!B296=11,46,IF(generador!B296=12,49,IF(generador!B296=13,52,IF(generador!B296=14,55,IF(generador!B296=15,58))))))))))))))),FALSE),"dd/mm/yyyy")," Y ",TEXT(VLOOKUP(A296,matriz,IF(generador!B296=1,17,IF(generador!B296=2,20,IF(generador!B296=3,23,IF(generador!B296=4,26,IF(generador!B296=5,29,IF(generador!B296=6,32,IF(generador!B296=7,35,IF(generador!B296=8,38,IF(generador!B296=9,41,IF(generador!B296=10,44,IF(generador!B296=11,47,IF(generador!B296=12,50,IF(generador!B296=13,53,IF(generador!B296=14,56,IF(generador!B296=15,59))))))))))))))),FALSE),"dd/mm/yyyy")),"")</f>
        <v/>
      </c>
    </row>
    <row r="297" spans="1:23" x14ac:dyDescent="0.3">
      <c r="A297" s="12"/>
      <c r="B297" s="5"/>
      <c r="C297" s="5"/>
      <c r="D297" s="14" t="str">
        <f t="shared" si="76"/>
        <v/>
      </c>
      <c r="E297" s="15" t="str">
        <f>IFERROR(IF(A297&lt;&gt;"",VLOOKUP(A297,matriz,IF(generador!B297=1,15,IF(generador!B297=2,18,IF(generador!B297=3,21,IF(generador!B297=4,24,IF(generador!B297=5,27,IF(generador!B297=6,30,IF(generador!B297=7,33,IF(generador!B297=8,36,IF(generador!B297=9,39,IF(generador!B297=10,42,IF(generador!B297=11,45,IF(generador!B297=12,48,IF(generador!B297=13,51,IF(generador!B297=14,54,IF(generador!B297=15,57))))))))))))))),FALSE),""),"")</f>
        <v/>
      </c>
      <c r="F297" s="16" t="str">
        <f t="shared" si="77"/>
        <v/>
      </c>
      <c r="G297" s="20" t="str">
        <f t="shared" si="78"/>
        <v/>
      </c>
      <c r="H297" s="13" t="str">
        <f t="shared" ca="1" si="81"/>
        <v/>
      </c>
      <c r="I297" s="14" t="str">
        <f t="shared" si="82"/>
        <v/>
      </c>
      <c r="J297" s="14" t="str">
        <f>""</f>
        <v/>
      </c>
      <c r="K297" s="14" t="str">
        <f t="shared" si="83"/>
        <v/>
      </c>
      <c r="L297" s="14" t="str">
        <f t="shared" si="84"/>
        <v/>
      </c>
      <c r="M297" s="14" t="str">
        <f t="shared" si="85"/>
        <v/>
      </c>
      <c r="N297" s="14" t="str">
        <f t="shared" si="86"/>
        <v/>
      </c>
      <c r="O297" s="14" t="str">
        <f t="shared" si="87"/>
        <v/>
      </c>
      <c r="P297" s="14" t="str">
        <f t="shared" si="88"/>
        <v/>
      </c>
      <c r="Q297" s="14" t="str">
        <f t="shared" si="89"/>
        <v/>
      </c>
      <c r="R297" s="96" t="str">
        <f t="shared" si="79"/>
        <v/>
      </c>
      <c r="S297" s="14" t="str">
        <f t="shared" si="90"/>
        <v/>
      </c>
      <c r="T297" s="14" t="str">
        <f t="shared" si="80"/>
        <v/>
      </c>
      <c r="U297" s="14" t="str">
        <f t="shared" si="91"/>
        <v/>
      </c>
      <c r="V297" s="14" t="str">
        <f t="shared" si="92"/>
        <v/>
      </c>
      <c r="W297" s="14" t="str">
        <f>IFERROR(CONCATENATE("PAGO N° ",B297," DEL CONTRATO CPS ",V297," ENTRE ",TEXT(VLOOKUP(A297,matriz,IF(generador!B297=1,16,IF(generador!B297=2,19,IF(generador!B297=3,22,IF(generador!B297=4,25,IF(generador!B297=5,28,IF(generador!B297=6,31,IF(generador!B297=7,34,IF(generador!B297=8,37,IF(generador!B297=9,40,IF(generador!B297=10,43,IF(generador!B297=11,46,IF(generador!B297=12,49,IF(generador!B297=13,52,IF(generador!B297=14,55,IF(generador!B297=15,58))))))))))))))),FALSE),"dd/mm/yyyy")," Y ",TEXT(VLOOKUP(A297,matriz,IF(generador!B297=1,17,IF(generador!B297=2,20,IF(generador!B297=3,23,IF(generador!B297=4,26,IF(generador!B297=5,29,IF(generador!B297=6,32,IF(generador!B297=7,35,IF(generador!B297=8,38,IF(generador!B297=9,41,IF(generador!B297=10,44,IF(generador!B297=11,47,IF(generador!B297=12,50,IF(generador!B297=13,53,IF(generador!B297=14,56,IF(generador!B297=15,59))))))))))))))),FALSE),"dd/mm/yyyy")),"")</f>
        <v/>
      </c>
    </row>
    <row r="298" spans="1:23" x14ac:dyDescent="0.3">
      <c r="A298" s="12"/>
      <c r="B298" s="5"/>
      <c r="C298" s="5"/>
      <c r="D298" s="14" t="str">
        <f t="shared" si="76"/>
        <v/>
      </c>
      <c r="E298" s="15" t="str">
        <f>IFERROR(IF(A298&lt;&gt;"",VLOOKUP(A298,matriz,IF(generador!B298=1,15,IF(generador!B298=2,18,IF(generador!B298=3,21,IF(generador!B298=4,24,IF(generador!B298=5,27,IF(generador!B298=6,30,IF(generador!B298=7,33,IF(generador!B298=8,36,IF(generador!B298=9,39,IF(generador!B298=10,42,IF(generador!B298=11,45,IF(generador!B298=12,48,IF(generador!B298=13,51,IF(generador!B298=14,54,IF(generador!B298=15,57))))))))))))))),FALSE),""),"")</f>
        <v/>
      </c>
      <c r="F298" s="16" t="str">
        <f t="shared" si="77"/>
        <v/>
      </c>
      <c r="G298" s="20" t="str">
        <f t="shared" si="78"/>
        <v/>
      </c>
      <c r="H298" s="13" t="str">
        <f t="shared" ca="1" si="81"/>
        <v/>
      </c>
      <c r="I298" s="14" t="str">
        <f t="shared" si="82"/>
        <v/>
      </c>
      <c r="J298" s="14" t="str">
        <f>""</f>
        <v/>
      </c>
      <c r="K298" s="14" t="str">
        <f t="shared" si="83"/>
        <v/>
      </c>
      <c r="L298" s="14" t="str">
        <f t="shared" si="84"/>
        <v/>
      </c>
      <c r="M298" s="14" t="str">
        <f t="shared" si="85"/>
        <v/>
      </c>
      <c r="N298" s="14" t="str">
        <f t="shared" si="86"/>
        <v/>
      </c>
      <c r="O298" s="14" t="str">
        <f t="shared" si="87"/>
        <v/>
      </c>
      <c r="P298" s="14" t="str">
        <f t="shared" si="88"/>
        <v/>
      </c>
      <c r="Q298" s="14" t="str">
        <f t="shared" si="89"/>
        <v/>
      </c>
      <c r="R298" s="96" t="str">
        <f t="shared" si="79"/>
        <v/>
      </c>
      <c r="S298" s="14" t="str">
        <f t="shared" si="90"/>
        <v/>
      </c>
      <c r="T298" s="14" t="str">
        <f t="shared" si="80"/>
        <v/>
      </c>
      <c r="U298" s="14" t="str">
        <f t="shared" si="91"/>
        <v/>
      </c>
      <c r="V298" s="14" t="str">
        <f t="shared" si="92"/>
        <v/>
      </c>
      <c r="W298" s="14" t="str">
        <f>IFERROR(CONCATENATE("PAGO N° ",B298," DEL CONTRATO CPS ",V298," ENTRE ",TEXT(VLOOKUP(A298,matriz,IF(generador!B298=1,16,IF(generador!B298=2,19,IF(generador!B298=3,22,IF(generador!B298=4,25,IF(generador!B298=5,28,IF(generador!B298=6,31,IF(generador!B298=7,34,IF(generador!B298=8,37,IF(generador!B298=9,40,IF(generador!B298=10,43,IF(generador!B298=11,46,IF(generador!B298=12,49,IF(generador!B298=13,52,IF(generador!B298=14,55,IF(generador!B298=15,58))))))))))))))),FALSE),"dd/mm/yyyy")," Y ",TEXT(VLOOKUP(A298,matriz,IF(generador!B298=1,17,IF(generador!B298=2,20,IF(generador!B298=3,23,IF(generador!B298=4,26,IF(generador!B298=5,29,IF(generador!B298=6,32,IF(generador!B298=7,35,IF(generador!B298=8,38,IF(generador!B298=9,41,IF(generador!B298=10,44,IF(generador!B298=11,47,IF(generador!B298=12,50,IF(generador!B298=13,53,IF(generador!B298=14,56,IF(generador!B298=15,59))))))))))))))),FALSE),"dd/mm/yyyy")),"")</f>
        <v/>
      </c>
    </row>
    <row r="299" spans="1:23" x14ac:dyDescent="0.3">
      <c r="A299" s="12"/>
      <c r="B299" s="5"/>
      <c r="C299" s="5"/>
      <c r="D299" s="14" t="str">
        <f t="shared" si="76"/>
        <v/>
      </c>
      <c r="E299" s="15" t="str">
        <f>IFERROR(IF(A299&lt;&gt;"",VLOOKUP(A299,matriz,IF(generador!B299=1,15,IF(generador!B299=2,18,IF(generador!B299=3,21,IF(generador!B299=4,24,IF(generador!B299=5,27,IF(generador!B299=6,30,IF(generador!B299=7,33,IF(generador!B299=8,36,IF(generador!B299=9,39,IF(generador!B299=10,42,IF(generador!B299=11,45,IF(generador!B299=12,48,IF(generador!B299=13,51,IF(generador!B299=14,54,IF(generador!B299=15,57))))))))))))))),FALSE),""),"")</f>
        <v/>
      </c>
      <c r="F299" s="16" t="str">
        <f t="shared" si="77"/>
        <v/>
      </c>
      <c r="G299" s="20" t="str">
        <f t="shared" si="78"/>
        <v/>
      </c>
      <c r="H299" s="13" t="str">
        <f t="shared" ca="1" si="81"/>
        <v/>
      </c>
      <c r="I299" s="14" t="str">
        <f t="shared" si="82"/>
        <v/>
      </c>
      <c r="J299" s="14" t="str">
        <f>""</f>
        <v/>
      </c>
      <c r="K299" s="14" t="str">
        <f t="shared" si="83"/>
        <v/>
      </c>
      <c r="L299" s="14" t="str">
        <f t="shared" si="84"/>
        <v/>
      </c>
      <c r="M299" s="14" t="str">
        <f t="shared" si="85"/>
        <v/>
      </c>
      <c r="N299" s="14" t="str">
        <f t="shared" si="86"/>
        <v/>
      </c>
      <c r="O299" s="14" t="str">
        <f t="shared" si="87"/>
        <v/>
      </c>
      <c r="P299" s="14" t="str">
        <f t="shared" si="88"/>
        <v/>
      </c>
      <c r="Q299" s="14" t="str">
        <f t="shared" si="89"/>
        <v/>
      </c>
      <c r="R299" s="96" t="str">
        <f t="shared" si="79"/>
        <v/>
      </c>
      <c r="S299" s="14" t="str">
        <f t="shared" si="90"/>
        <v/>
      </c>
      <c r="T299" s="14" t="str">
        <f t="shared" si="80"/>
        <v/>
      </c>
      <c r="U299" s="14" t="str">
        <f t="shared" si="91"/>
        <v/>
      </c>
      <c r="V299" s="14" t="str">
        <f t="shared" si="92"/>
        <v/>
      </c>
      <c r="W299" s="14" t="str">
        <f>IFERROR(CONCATENATE("PAGO N° ",B299," DEL CONTRATO CPS ",V299," ENTRE ",TEXT(VLOOKUP(A299,matriz,IF(generador!B299=1,16,IF(generador!B299=2,19,IF(generador!B299=3,22,IF(generador!B299=4,25,IF(generador!B299=5,28,IF(generador!B299=6,31,IF(generador!B299=7,34,IF(generador!B299=8,37,IF(generador!B299=9,40,IF(generador!B299=10,43,IF(generador!B299=11,46,IF(generador!B299=12,49,IF(generador!B299=13,52,IF(generador!B299=14,55,IF(generador!B299=15,58))))))))))))))),FALSE),"dd/mm/yyyy")," Y ",TEXT(VLOOKUP(A299,matriz,IF(generador!B299=1,17,IF(generador!B299=2,20,IF(generador!B299=3,23,IF(generador!B299=4,26,IF(generador!B299=5,29,IF(generador!B299=6,32,IF(generador!B299=7,35,IF(generador!B299=8,38,IF(generador!B299=9,41,IF(generador!B299=10,44,IF(generador!B299=11,47,IF(generador!B299=12,50,IF(generador!B299=13,53,IF(generador!B299=14,56,IF(generador!B299=15,59))))))))))))))),FALSE),"dd/mm/yyyy")),"")</f>
        <v/>
      </c>
    </row>
    <row r="300" spans="1:23" x14ac:dyDescent="0.3">
      <c r="A300" s="12"/>
      <c r="B300" s="5"/>
      <c r="C300" s="5"/>
      <c r="D300" s="14" t="str">
        <f t="shared" si="76"/>
        <v/>
      </c>
      <c r="E300" s="15" t="str">
        <f>IFERROR(IF(A300&lt;&gt;"",VLOOKUP(A300,matriz,IF(generador!B300=1,15,IF(generador!B300=2,18,IF(generador!B300=3,21,IF(generador!B300=4,24,IF(generador!B300=5,27,IF(generador!B300=6,30,IF(generador!B300=7,33,IF(generador!B300=8,36,IF(generador!B300=9,39,IF(generador!B300=10,42,IF(generador!B300=11,45,IF(generador!B300=12,48,IF(generador!B300=13,51,IF(generador!B300=14,54,IF(generador!B300=15,57))))))))))))))),FALSE),""),"")</f>
        <v/>
      </c>
      <c r="F300" s="16" t="str">
        <f t="shared" si="77"/>
        <v/>
      </c>
      <c r="G300" s="20" t="str">
        <f t="shared" si="78"/>
        <v/>
      </c>
      <c r="H300" s="13" t="str">
        <f t="shared" ca="1" si="81"/>
        <v/>
      </c>
      <c r="I300" s="14" t="str">
        <f t="shared" si="82"/>
        <v/>
      </c>
      <c r="J300" s="14" t="str">
        <f>""</f>
        <v/>
      </c>
      <c r="K300" s="14" t="str">
        <f t="shared" si="83"/>
        <v/>
      </c>
      <c r="L300" s="14" t="str">
        <f t="shared" si="84"/>
        <v/>
      </c>
      <c r="M300" s="14" t="str">
        <f t="shared" si="85"/>
        <v/>
      </c>
      <c r="N300" s="14" t="str">
        <f t="shared" si="86"/>
        <v/>
      </c>
      <c r="O300" s="14" t="str">
        <f t="shared" si="87"/>
        <v/>
      </c>
      <c r="P300" s="14" t="str">
        <f t="shared" si="88"/>
        <v/>
      </c>
      <c r="Q300" s="14" t="str">
        <f t="shared" si="89"/>
        <v/>
      </c>
      <c r="R300" s="96" t="str">
        <f t="shared" si="79"/>
        <v/>
      </c>
      <c r="S300" s="14" t="str">
        <f t="shared" si="90"/>
        <v/>
      </c>
      <c r="T300" s="14" t="str">
        <f t="shared" si="80"/>
        <v/>
      </c>
      <c r="U300" s="14" t="str">
        <f t="shared" si="91"/>
        <v/>
      </c>
      <c r="V300" s="14" t="str">
        <f t="shared" si="92"/>
        <v/>
      </c>
      <c r="W300" s="14" t="str">
        <f>IFERROR(CONCATENATE("PAGO N° ",B300," DEL CONTRATO CPS ",V300," ENTRE ",TEXT(VLOOKUP(A300,matriz,IF(generador!B300=1,16,IF(generador!B300=2,19,IF(generador!B300=3,22,IF(generador!B300=4,25,IF(generador!B300=5,28,IF(generador!B300=6,31,IF(generador!B300=7,34,IF(generador!B300=8,37,IF(generador!B300=9,40,IF(generador!B300=10,43,IF(generador!B300=11,46,IF(generador!B300=12,49,IF(generador!B300=13,52,IF(generador!B300=14,55,IF(generador!B300=15,58))))))))))))))),FALSE),"dd/mm/yyyy")," Y ",TEXT(VLOOKUP(A300,matriz,IF(generador!B300=1,17,IF(generador!B300=2,20,IF(generador!B300=3,23,IF(generador!B300=4,26,IF(generador!B300=5,29,IF(generador!B300=6,32,IF(generador!B300=7,35,IF(generador!B300=8,38,IF(generador!B300=9,41,IF(generador!B300=10,44,IF(generador!B300=11,47,IF(generador!B300=12,50,IF(generador!B300=13,53,IF(generador!B300=14,56,IF(generador!B300=15,59))))))))))))))),FALSE),"dd/mm/yyyy")),"")</f>
        <v/>
      </c>
    </row>
    <row r="301" spans="1:23" x14ac:dyDescent="0.3">
      <c r="A301" s="12"/>
      <c r="B301" s="5"/>
      <c r="C301" s="5"/>
      <c r="D301" s="14" t="str">
        <f t="shared" si="76"/>
        <v/>
      </c>
      <c r="E301" s="15" t="str">
        <f>IFERROR(IF(A301&lt;&gt;"",VLOOKUP(A301,matriz,IF(generador!B301=1,15,IF(generador!B301=2,18,IF(generador!B301=3,21,IF(generador!B301=4,24,IF(generador!B301=5,27,IF(generador!B301=6,30,IF(generador!B301=7,33,IF(generador!B301=8,36,IF(generador!B301=9,39,IF(generador!B301=10,42,IF(generador!B301=11,45,IF(generador!B301=12,48,IF(generador!B301=13,51,IF(generador!B301=14,54,IF(generador!B301=15,57))))))))))))))),FALSE),""),"")</f>
        <v/>
      </c>
      <c r="F301" s="16" t="str">
        <f t="shared" si="77"/>
        <v/>
      </c>
      <c r="G301" s="20" t="str">
        <f t="shared" si="78"/>
        <v/>
      </c>
      <c r="H301" s="13" t="str">
        <f t="shared" ca="1" si="81"/>
        <v/>
      </c>
      <c r="I301" s="14" t="str">
        <f t="shared" si="82"/>
        <v/>
      </c>
      <c r="J301" s="14" t="str">
        <f>""</f>
        <v/>
      </c>
      <c r="K301" s="14" t="str">
        <f t="shared" si="83"/>
        <v/>
      </c>
      <c r="L301" s="14" t="str">
        <f t="shared" si="84"/>
        <v/>
      </c>
      <c r="M301" s="14" t="str">
        <f t="shared" si="85"/>
        <v/>
      </c>
      <c r="N301" s="14" t="str">
        <f t="shared" si="86"/>
        <v/>
      </c>
      <c r="O301" s="14" t="str">
        <f t="shared" si="87"/>
        <v/>
      </c>
      <c r="P301" s="14" t="str">
        <f t="shared" si="88"/>
        <v/>
      </c>
      <c r="Q301" s="14" t="str">
        <f t="shared" si="89"/>
        <v/>
      </c>
      <c r="R301" s="96" t="str">
        <f t="shared" si="79"/>
        <v/>
      </c>
      <c r="S301" s="14" t="str">
        <f t="shared" si="90"/>
        <v/>
      </c>
      <c r="T301" s="14" t="str">
        <f t="shared" si="80"/>
        <v/>
      </c>
      <c r="U301" s="14" t="str">
        <f t="shared" si="91"/>
        <v/>
      </c>
      <c r="V301" s="14" t="str">
        <f t="shared" si="92"/>
        <v/>
      </c>
      <c r="W301" s="14" t="str">
        <f>IFERROR(CONCATENATE("PAGO N° ",B301," DEL CONTRATO CPS ",V301," ENTRE ",TEXT(VLOOKUP(A301,matriz,IF(generador!B301=1,16,IF(generador!B301=2,19,IF(generador!B301=3,22,IF(generador!B301=4,25,IF(generador!B301=5,28,IF(generador!B301=6,31,IF(generador!B301=7,34,IF(generador!B301=8,37,IF(generador!B301=9,40,IF(generador!B301=10,43,IF(generador!B301=11,46,IF(generador!B301=12,49,IF(generador!B301=13,52,IF(generador!B301=14,55,IF(generador!B301=15,58))))))))))))))),FALSE),"dd/mm/yyyy")," Y ",TEXT(VLOOKUP(A301,matriz,IF(generador!B301=1,17,IF(generador!B301=2,20,IF(generador!B301=3,23,IF(generador!B301=4,26,IF(generador!B301=5,29,IF(generador!B301=6,32,IF(generador!B301=7,35,IF(generador!B301=8,38,IF(generador!B301=9,41,IF(generador!B301=10,44,IF(generador!B301=11,47,IF(generador!B301=12,50,IF(generador!B301=13,53,IF(generador!B301=14,56,IF(generador!B301=15,59))))))))))))))),FALSE),"dd/mm/yyyy")),"")</f>
        <v/>
      </c>
    </row>
    <row r="302" spans="1:23" x14ac:dyDescent="0.3">
      <c r="A302" s="12"/>
      <c r="B302" s="5"/>
      <c r="C302" s="5"/>
      <c r="D302" s="14" t="str">
        <f t="shared" si="76"/>
        <v/>
      </c>
      <c r="E302" s="15" t="str">
        <f>IFERROR(IF(A302&lt;&gt;"",VLOOKUP(A302,matriz,IF(generador!B302=1,15,IF(generador!B302=2,18,IF(generador!B302=3,21,IF(generador!B302=4,24,IF(generador!B302=5,27,IF(generador!B302=6,30,IF(generador!B302=7,33,IF(generador!B302=8,36,IF(generador!B302=9,39,IF(generador!B302=10,42,IF(generador!B302=11,45,IF(generador!B302=12,48,IF(generador!B302=13,51,IF(generador!B302=14,54,IF(generador!B302=15,57))))))))))))))),FALSE),""),"")</f>
        <v/>
      </c>
      <c r="F302" s="16" t="str">
        <f t="shared" si="77"/>
        <v/>
      </c>
      <c r="G302" s="20" t="str">
        <f t="shared" si="78"/>
        <v/>
      </c>
      <c r="H302" s="13" t="str">
        <f t="shared" ca="1" si="81"/>
        <v/>
      </c>
      <c r="I302" s="14" t="str">
        <f t="shared" si="82"/>
        <v/>
      </c>
      <c r="J302" s="14" t="str">
        <f>""</f>
        <v/>
      </c>
      <c r="K302" s="14" t="str">
        <f t="shared" si="83"/>
        <v/>
      </c>
      <c r="L302" s="14" t="str">
        <f t="shared" si="84"/>
        <v/>
      </c>
      <c r="M302" s="14" t="str">
        <f t="shared" si="85"/>
        <v/>
      </c>
      <c r="N302" s="14" t="str">
        <f t="shared" si="86"/>
        <v/>
      </c>
      <c r="O302" s="14" t="str">
        <f t="shared" si="87"/>
        <v/>
      </c>
      <c r="P302" s="14" t="str">
        <f t="shared" si="88"/>
        <v/>
      </c>
      <c r="Q302" s="14" t="str">
        <f t="shared" si="89"/>
        <v/>
      </c>
      <c r="R302" s="96" t="str">
        <f t="shared" si="79"/>
        <v/>
      </c>
      <c r="S302" s="14" t="str">
        <f t="shared" si="90"/>
        <v/>
      </c>
      <c r="T302" s="14" t="str">
        <f t="shared" si="80"/>
        <v/>
      </c>
      <c r="U302" s="14" t="str">
        <f t="shared" si="91"/>
        <v/>
      </c>
      <c r="V302" s="14" t="str">
        <f t="shared" si="92"/>
        <v/>
      </c>
      <c r="W302" s="14" t="str">
        <f>IFERROR(CONCATENATE("PAGO N° ",B302," DEL CONTRATO CPS ",V302," ENTRE ",TEXT(VLOOKUP(A302,matriz,IF(generador!B302=1,16,IF(generador!B302=2,19,IF(generador!B302=3,22,IF(generador!B302=4,25,IF(generador!B302=5,28,IF(generador!B302=6,31,IF(generador!B302=7,34,IF(generador!B302=8,37,IF(generador!B302=9,40,IF(generador!B302=10,43,IF(generador!B302=11,46,IF(generador!B302=12,49,IF(generador!B302=13,52,IF(generador!B302=14,55,IF(generador!B302=15,58))))))))))))))),FALSE),"dd/mm/yyyy")," Y ",TEXT(VLOOKUP(A302,matriz,IF(generador!B302=1,17,IF(generador!B302=2,20,IF(generador!B302=3,23,IF(generador!B302=4,26,IF(generador!B302=5,29,IF(generador!B302=6,32,IF(generador!B302=7,35,IF(generador!B302=8,38,IF(generador!B302=9,41,IF(generador!B302=10,44,IF(generador!B302=11,47,IF(generador!B302=12,50,IF(generador!B302=13,53,IF(generador!B302=14,56,IF(generador!B302=15,59))))))))))))))),FALSE),"dd/mm/yyyy")),"")</f>
        <v/>
      </c>
    </row>
    <row r="303" spans="1:23" x14ac:dyDescent="0.3">
      <c r="A303" s="12"/>
      <c r="B303" s="5"/>
      <c r="C303" s="5"/>
      <c r="D303" s="14" t="str">
        <f t="shared" si="76"/>
        <v/>
      </c>
      <c r="E303" s="15" t="str">
        <f>IFERROR(IF(A303&lt;&gt;"",VLOOKUP(A303,matriz,IF(generador!B303=1,15,IF(generador!B303=2,18,IF(generador!B303=3,21,IF(generador!B303=4,24,IF(generador!B303=5,27,IF(generador!B303=6,30,IF(generador!B303=7,33,IF(generador!B303=8,36,IF(generador!B303=9,39,IF(generador!B303=10,42,IF(generador!B303=11,45,IF(generador!B303=12,48,IF(generador!B303=13,51,IF(generador!B303=14,54,IF(generador!B303=15,57))))))))))))))),FALSE),""),"")</f>
        <v/>
      </c>
      <c r="F303" s="16" t="str">
        <f t="shared" si="77"/>
        <v/>
      </c>
      <c r="G303" s="20" t="str">
        <f t="shared" si="78"/>
        <v/>
      </c>
      <c r="H303" s="13" t="str">
        <f t="shared" ca="1" si="81"/>
        <v/>
      </c>
      <c r="I303" s="14" t="str">
        <f t="shared" si="82"/>
        <v/>
      </c>
      <c r="J303" s="14" t="str">
        <f>""</f>
        <v/>
      </c>
      <c r="K303" s="14" t="str">
        <f t="shared" si="83"/>
        <v/>
      </c>
      <c r="L303" s="14" t="str">
        <f t="shared" si="84"/>
        <v/>
      </c>
      <c r="M303" s="14" t="str">
        <f t="shared" si="85"/>
        <v/>
      </c>
      <c r="N303" s="14" t="str">
        <f t="shared" si="86"/>
        <v/>
      </c>
      <c r="O303" s="14" t="str">
        <f t="shared" si="87"/>
        <v/>
      </c>
      <c r="P303" s="14" t="str">
        <f t="shared" si="88"/>
        <v/>
      </c>
      <c r="Q303" s="14" t="str">
        <f t="shared" si="89"/>
        <v/>
      </c>
      <c r="R303" s="96" t="str">
        <f t="shared" si="79"/>
        <v/>
      </c>
      <c r="S303" s="14" t="str">
        <f t="shared" si="90"/>
        <v/>
      </c>
      <c r="T303" s="14" t="str">
        <f t="shared" si="80"/>
        <v/>
      </c>
      <c r="U303" s="14" t="str">
        <f t="shared" si="91"/>
        <v/>
      </c>
      <c r="V303" s="14" t="str">
        <f t="shared" si="92"/>
        <v/>
      </c>
      <c r="W303" s="14" t="str">
        <f>IFERROR(CONCATENATE("PAGO N° ",B303," DEL CONTRATO CPS ",V303," ENTRE ",TEXT(VLOOKUP(A303,matriz,IF(generador!B303=1,16,IF(generador!B303=2,19,IF(generador!B303=3,22,IF(generador!B303=4,25,IF(generador!B303=5,28,IF(generador!B303=6,31,IF(generador!B303=7,34,IF(generador!B303=8,37,IF(generador!B303=9,40,IF(generador!B303=10,43,IF(generador!B303=11,46,IF(generador!B303=12,49,IF(generador!B303=13,52,IF(generador!B303=14,55,IF(generador!B303=15,58))))))))))))))),FALSE),"dd/mm/yyyy")," Y ",TEXT(VLOOKUP(A303,matriz,IF(generador!B303=1,17,IF(generador!B303=2,20,IF(generador!B303=3,23,IF(generador!B303=4,26,IF(generador!B303=5,29,IF(generador!B303=6,32,IF(generador!B303=7,35,IF(generador!B303=8,38,IF(generador!B303=9,41,IF(generador!B303=10,44,IF(generador!B303=11,47,IF(generador!B303=12,50,IF(generador!B303=13,53,IF(generador!B303=14,56,IF(generador!B303=15,59))))))))))))))),FALSE),"dd/mm/yyyy")),"")</f>
        <v/>
      </c>
    </row>
    <row r="304" spans="1:23" x14ac:dyDescent="0.3">
      <c r="A304" s="12"/>
      <c r="B304" s="5"/>
      <c r="C304" s="5"/>
      <c r="D304" s="14" t="str">
        <f t="shared" si="76"/>
        <v/>
      </c>
      <c r="E304" s="15" t="str">
        <f>IFERROR(IF(A304&lt;&gt;"",VLOOKUP(A304,matriz,IF(generador!B304=1,15,IF(generador!B304=2,18,IF(generador!B304=3,21,IF(generador!B304=4,24,IF(generador!B304=5,27,IF(generador!B304=6,30,IF(generador!B304=7,33,IF(generador!B304=8,36,IF(generador!B304=9,39,IF(generador!B304=10,42,IF(generador!B304=11,45,IF(generador!B304=12,48,IF(generador!B304=13,51,IF(generador!B304=14,54,IF(generador!B304=15,57))))))))))))))),FALSE),""),"")</f>
        <v/>
      </c>
      <c r="F304" s="16" t="str">
        <f t="shared" si="77"/>
        <v/>
      </c>
      <c r="G304" s="20" t="str">
        <f t="shared" si="78"/>
        <v/>
      </c>
      <c r="H304" s="13" t="str">
        <f t="shared" ca="1" si="81"/>
        <v/>
      </c>
      <c r="I304" s="14" t="str">
        <f t="shared" si="82"/>
        <v/>
      </c>
      <c r="J304" s="14" t="str">
        <f>""</f>
        <v/>
      </c>
      <c r="K304" s="14" t="str">
        <f t="shared" si="83"/>
        <v/>
      </c>
      <c r="L304" s="14" t="str">
        <f t="shared" si="84"/>
        <v/>
      </c>
      <c r="M304" s="14" t="str">
        <f t="shared" si="85"/>
        <v/>
      </c>
      <c r="N304" s="14" t="str">
        <f t="shared" si="86"/>
        <v/>
      </c>
      <c r="O304" s="14" t="str">
        <f t="shared" si="87"/>
        <v/>
      </c>
      <c r="P304" s="14" t="str">
        <f t="shared" si="88"/>
        <v/>
      </c>
      <c r="Q304" s="14" t="str">
        <f t="shared" si="89"/>
        <v/>
      </c>
      <c r="R304" s="96" t="str">
        <f t="shared" si="79"/>
        <v/>
      </c>
      <c r="S304" s="14" t="str">
        <f t="shared" si="90"/>
        <v/>
      </c>
      <c r="T304" s="14" t="str">
        <f t="shared" si="80"/>
        <v/>
      </c>
      <c r="U304" s="14" t="str">
        <f t="shared" si="91"/>
        <v/>
      </c>
      <c r="V304" s="14" t="str">
        <f t="shared" si="92"/>
        <v/>
      </c>
      <c r="W304" s="14" t="str">
        <f>IFERROR(CONCATENATE("PAGO N° ",B304," DEL CONTRATO CPS ",V304," ENTRE ",TEXT(VLOOKUP(A304,matriz,IF(generador!B304=1,16,IF(generador!B304=2,19,IF(generador!B304=3,22,IF(generador!B304=4,25,IF(generador!B304=5,28,IF(generador!B304=6,31,IF(generador!B304=7,34,IF(generador!B304=8,37,IF(generador!B304=9,40,IF(generador!B304=10,43,IF(generador!B304=11,46,IF(generador!B304=12,49,IF(generador!B304=13,52,IF(generador!B304=14,55,IF(generador!B304=15,58))))))))))))))),FALSE),"dd/mm/yyyy")," Y ",TEXT(VLOOKUP(A304,matriz,IF(generador!B304=1,17,IF(generador!B304=2,20,IF(generador!B304=3,23,IF(generador!B304=4,26,IF(generador!B304=5,29,IF(generador!B304=6,32,IF(generador!B304=7,35,IF(generador!B304=8,38,IF(generador!B304=9,41,IF(generador!B304=10,44,IF(generador!B304=11,47,IF(generador!B304=12,50,IF(generador!B304=13,53,IF(generador!B304=14,56,IF(generador!B304=15,59))))))))))))))),FALSE),"dd/mm/yyyy")),"")</f>
        <v/>
      </c>
    </row>
    <row r="305" spans="1:23" x14ac:dyDescent="0.3">
      <c r="A305" s="12"/>
      <c r="B305" s="5"/>
      <c r="C305" s="5"/>
      <c r="D305" s="14" t="str">
        <f t="shared" si="76"/>
        <v/>
      </c>
      <c r="E305" s="15" t="str">
        <f>IFERROR(IF(A305&lt;&gt;"",VLOOKUP(A305,matriz,IF(generador!B305=1,15,IF(generador!B305=2,18,IF(generador!B305=3,21,IF(generador!B305=4,24,IF(generador!B305=5,27,IF(generador!B305=6,30,IF(generador!B305=7,33,IF(generador!B305=8,36,IF(generador!B305=9,39,IF(generador!B305=10,42,IF(generador!B305=11,45,IF(generador!B305=12,48,IF(generador!B305=13,51,IF(generador!B305=14,54,IF(generador!B305=15,57))))))))))))))),FALSE),""),"")</f>
        <v/>
      </c>
      <c r="F305" s="16" t="str">
        <f t="shared" si="77"/>
        <v/>
      </c>
      <c r="G305" s="20" t="str">
        <f t="shared" si="78"/>
        <v/>
      </c>
      <c r="H305" s="13" t="str">
        <f t="shared" ca="1" si="81"/>
        <v/>
      </c>
      <c r="I305" s="14" t="str">
        <f t="shared" si="82"/>
        <v/>
      </c>
      <c r="J305" s="14" t="str">
        <f>""</f>
        <v/>
      </c>
      <c r="K305" s="14" t="str">
        <f t="shared" si="83"/>
        <v/>
      </c>
      <c r="L305" s="14" t="str">
        <f t="shared" si="84"/>
        <v/>
      </c>
      <c r="M305" s="14" t="str">
        <f t="shared" si="85"/>
        <v/>
      </c>
      <c r="N305" s="14" t="str">
        <f t="shared" si="86"/>
        <v/>
      </c>
      <c r="O305" s="14" t="str">
        <f t="shared" si="87"/>
        <v/>
      </c>
      <c r="P305" s="14" t="str">
        <f t="shared" si="88"/>
        <v/>
      </c>
      <c r="Q305" s="14" t="str">
        <f t="shared" si="89"/>
        <v/>
      </c>
      <c r="R305" s="96" t="str">
        <f t="shared" si="79"/>
        <v/>
      </c>
      <c r="S305" s="14" t="str">
        <f t="shared" si="90"/>
        <v/>
      </c>
      <c r="T305" s="14" t="str">
        <f t="shared" si="80"/>
        <v/>
      </c>
      <c r="U305" s="14" t="str">
        <f t="shared" si="91"/>
        <v/>
      </c>
      <c r="V305" s="14" t="str">
        <f t="shared" si="92"/>
        <v/>
      </c>
      <c r="W305" s="14" t="str">
        <f>IFERROR(CONCATENATE("PAGO N° ",B305," DEL CONTRATO CPS ",V305," ENTRE ",TEXT(VLOOKUP(A305,matriz,IF(generador!B305=1,16,IF(generador!B305=2,19,IF(generador!B305=3,22,IF(generador!B305=4,25,IF(generador!B305=5,28,IF(generador!B305=6,31,IF(generador!B305=7,34,IF(generador!B305=8,37,IF(generador!B305=9,40,IF(generador!B305=10,43,IF(generador!B305=11,46,IF(generador!B305=12,49,IF(generador!B305=13,52,IF(generador!B305=14,55,IF(generador!B305=15,58))))))))))))))),FALSE),"dd/mm/yyyy")," Y ",TEXT(VLOOKUP(A305,matriz,IF(generador!B305=1,17,IF(generador!B305=2,20,IF(generador!B305=3,23,IF(generador!B305=4,26,IF(generador!B305=5,29,IF(generador!B305=6,32,IF(generador!B305=7,35,IF(generador!B305=8,38,IF(generador!B305=9,41,IF(generador!B305=10,44,IF(generador!B305=11,47,IF(generador!B305=12,50,IF(generador!B305=13,53,IF(generador!B305=14,56,IF(generador!B305=15,59))))))))))))))),FALSE),"dd/mm/yyyy")),"")</f>
        <v/>
      </c>
    </row>
    <row r="306" spans="1:23" x14ac:dyDescent="0.3">
      <c r="A306" s="12"/>
      <c r="B306" s="5"/>
      <c r="C306" s="5"/>
      <c r="D306" s="14" t="str">
        <f t="shared" si="76"/>
        <v/>
      </c>
      <c r="E306" s="15" t="str">
        <f>IFERROR(IF(A306&lt;&gt;"",VLOOKUP(A306,matriz,IF(generador!B306=1,15,IF(generador!B306=2,18,IF(generador!B306=3,21,IF(generador!B306=4,24,IF(generador!B306=5,27,IF(generador!B306=6,30,IF(generador!B306=7,33,IF(generador!B306=8,36,IF(generador!B306=9,39,IF(generador!B306=10,42,IF(generador!B306=11,45,IF(generador!B306=12,48,IF(generador!B306=13,51,IF(generador!B306=14,54,IF(generador!B306=15,57))))))))))))))),FALSE),""),"")</f>
        <v/>
      </c>
      <c r="F306" s="16" t="str">
        <f t="shared" si="77"/>
        <v/>
      </c>
      <c r="G306" s="20" t="str">
        <f t="shared" si="78"/>
        <v/>
      </c>
      <c r="H306" s="13" t="str">
        <f t="shared" ca="1" si="81"/>
        <v/>
      </c>
      <c r="I306" s="14" t="str">
        <f t="shared" si="82"/>
        <v/>
      </c>
      <c r="J306" s="14" t="str">
        <f>""</f>
        <v/>
      </c>
      <c r="K306" s="14" t="str">
        <f t="shared" si="83"/>
        <v/>
      </c>
      <c r="L306" s="14" t="str">
        <f t="shared" si="84"/>
        <v/>
      </c>
      <c r="M306" s="14" t="str">
        <f t="shared" si="85"/>
        <v/>
      </c>
      <c r="N306" s="14" t="str">
        <f t="shared" si="86"/>
        <v/>
      </c>
      <c r="O306" s="14" t="str">
        <f t="shared" si="87"/>
        <v/>
      </c>
      <c r="P306" s="14" t="str">
        <f t="shared" si="88"/>
        <v/>
      </c>
      <c r="Q306" s="14" t="str">
        <f t="shared" si="89"/>
        <v/>
      </c>
      <c r="R306" s="96" t="str">
        <f t="shared" si="79"/>
        <v/>
      </c>
      <c r="S306" s="14" t="str">
        <f t="shared" si="90"/>
        <v/>
      </c>
      <c r="T306" s="14" t="str">
        <f t="shared" si="80"/>
        <v/>
      </c>
      <c r="U306" s="14" t="str">
        <f t="shared" si="91"/>
        <v/>
      </c>
      <c r="V306" s="14" t="str">
        <f t="shared" si="92"/>
        <v/>
      </c>
      <c r="W306" s="14" t="str">
        <f>IFERROR(CONCATENATE("PAGO N° ",B306," DEL CONTRATO CPS ",V306," ENTRE ",TEXT(VLOOKUP(A306,matriz,IF(generador!B306=1,16,IF(generador!B306=2,19,IF(generador!B306=3,22,IF(generador!B306=4,25,IF(generador!B306=5,28,IF(generador!B306=6,31,IF(generador!B306=7,34,IF(generador!B306=8,37,IF(generador!B306=9,40,IF(generador!B306=10,43,IF(generador!B306=11,46,IF(generador!B306=12,49,IF(generador!B306=13,52,IF(generador!B306=14,55,IF(generador!B306=15,58))))))))))))))),FALSE),"dd/mm/yyyy")," Y ",TEXT(VLOOKUP(A306,matriz,IF(generador!B306=1,17,IF(generador!B306=2,20,IF(generador!B306=3,23,IF(generador!B306=4,26,IF(generador!B306=5,29,IF(generador!B306=6,32,IF(generador!B306=7,35,IF(generador!B306=8,38,IF(generador!B306=9,41,IF(generador!B306=10,44,IF(generador!B306=11,47,IF(generador!B306=12,50,IF(generador!B306=13,53,IF(generador!B306=14,56,IF(generador!B306=15,59))))))))))))))),FALSE),"dd/mm/yyyy")),"")</f>
        <v/>
      </c>
    </row>
    <row r="307" spans="1:23" x14ac:dyDescent="0.3">
      <c r="A307" s="12"/>
      <c r="B307" s="5"/>
      <c r="C307" s="5"/>
      <c r="D307" s="14" t="str">
        <f t="shared" si="76"/>
        <v/>
      </c>
      <c r="E307" s="15" t="str">
        <f>IFERROR(IF(A307&lt;&gt;"",VLOOKUP(A307,matriz,IF(generador!B307=1,15,IF(generador!B307=2,18,IF(generador!B307=3,21,IF(generador!B307=4,24,IF(generador!B307=5,27,IF(generador!B307=6,30,IF(generador!B307=7,33,IF(generador!B307=8,36,IF(generador!B307=9,39,IF(generador!B307=10,42,IF(generador!B307=11,45,IF(generador!B307=12,48,IF(generador!B307=13,51,IF(generador!B307=14,54,IF(generador!B307=15,57))))))))))))))),FALSE),""),"")</f>
        <v/>
      </c>
      <c r="F307" s="16" t="str">
        <f t="shared" si="77"/>
        <v/>
      </c>
      <c r="G307" s="20" t="str">
        <f t="shared" si="78"/>
        <v/>
      </c>
      <c r="H307" s="13" t="str">
        <f t="shared" ca="1" si="81"/>
        <v/>
      </c>
      <c r="I307" s="14" t="str">
        <f t="shared" si="82"/>
        <v/>
      </c>
      <c r="J307" s="14" t="str">
        <f>""</f>
        <v/>
      </c>
      <c r="K307" s="14" t="str">
        <f t="shared" si="83"/>
        <v/>
      </c>
      <c r="L307" s="14" t="str">
        <f t="shared" si="84"/>
        <v/>
      </c>
      <c r="M307" s="14" t="str">
        <f t="shared" si="85"/>
        <v/>
      </c>
      <c r="N307" s="14" t="str">
        <f t="shared" si="86"/>
        <v/>
      </c>
      <c r="O307" s="14" t="str">
        <f t="shared" si="87"/>
        <v/>
      </c>
      <c r="P307" s="14" t="str">
        <f t="shared" si="88"/>
        <v/>
      </c>
      <c r="Q307" s="14" t="str">
        <f t="shared" si="89"/>
        <v/>
      </c>
      <c r="R307" s="96" t="str">
        <f t="shared" si="79"/>
        <v/>
      </c>
      <c r="S307" s="14" t="str">
        <f t="shared" si="90"/>
        <v/>
      </c>
      <c r="T307" s="14" t="str">
        <f t="shared" si="80"/>
        <v/>
      </c>
      <c r="U307" s="14" t="str">
        <f t="shared" si="91"/>
        <v/>
      </c>
      <c r="V307" s="14" t="str">
        <f t="shared" si="92"/>
        <v/>
      </c>
      <c r="W307" s="14" t="str">
        <f>IFERROR(CONCATENATE("PAGO N° ",B307," DEL CONTRATO CPS ",V307," ENTRE ",TEXT(VLOOKUP(A307,matriz,IF(generador!B307=1,16,IF(generador!B307=2,19,IF(generador!B307=3,22,IF(generador!B307=4,25,IF(generador!B307=5,28,IF(generador!B307=6,31,IF(generador!B307=7,34,IF(generador!B307=8,37,IF(generador!B307=9,40,IF(generador!B307=10,43,IF(generador!B307=11,46,IF(generador!B307=12,49,IF(generador!B307=13,52,IF(generador!B307=14,55,IF(generador!B307=15,58))))))))))))))),FALSE),"dd/mm/yyyy")," Y ",TEXT(VLOOKUP(A307,matriz,IF(generador!B307=1,17,IF(generador!B307=2,20,IF(generador!B307=3,23,IF(generador!B307=4,26,IF(generador!B307=5,29,IF(generador!B307=6,32,IF(generador!B307=7,35,IF(generador!B307=8,38,IF(generador!B307=9,41,IF(generador!B307=10,44,IF(generador!B307=11,47,IF(generador!B307=12,50,IF(generador!B307=13,53,IF(generador!B307=14,56,IF(generador!B307=15,59))))))))))))))),FALSE),"dd/mm/yyyy")),"")</f>
        <v/>
      </c>
    </row>
    <row r="308" spans="1:23" x14ac:dyDescent="0.3">
      <c r="A308" s="12"/>
      <c r="B308" s="5"/>
      <c r="C308" s="5"/>
      <c r="D308" s="14" t="str">
        <f t="shared" si="76"/>
        <v/>
      </c>
      <c r="E308" s="15" t="str">
        <f>IFERROR(IF(A308&lt;&gt;"",VLOOKUP(A308,matriz,IF(generador!B308=1,15,IF(generador!B308=2,18,IF(generador!B308=3,21,IF(generador!B308=4,24,IF(generador!B308=5,27,IF(generador!B308=6,30,IF(generador!B308=7,33,IF(generador!B308=8,36,IF(generador!B308=9,39,IF(generador!B308=10,42,IF(generador!B308=11,45,IF(generador!B308=12,48,IF(generador!B308=13,51,IF(generador!B308=14,54,IF(generador!B308=15,57))))))))))))))),FALSE),""),"")</f>
        <v/>
      </c>
      <c r="F308" s="16" t="str">
        <f t="shared" si="77"/>
        <v/>
      </c>
      <c r="G308" s="20" t="str">
        <f t="shared" si="78"/>
        <v/>
      </c>
      <c r="H308" s="13" t="str">
        <f t="shared" ca="1" si="81"/>
        <v/>
      </c>
      <c r="I308" s="14" t="str">
        <f t="shared" si="82"/>
        <v/>
      </c>
      <c r="J308" s="14" t="str">
        <f>""</f>
        <v/>
      </c>
      <c r="K308" s="14" t="str">
        <f t="shared" si="83"/>
        <v/>
      </c>
      <c r="L308" s="14" t="str">
        <f t="shared" si="84"/>
        <v/>
      </c>
      <c r="M308" s="14" t="str">
        <f t="shared" si="85"/>
        <v/>
      </c>
      <c r="N308" s="14" t="str">
        <f t="shared" si="86"/>
        <v/>
      </c>
      <c r="O308" s="14" t="str">
        <f t="shared" si="87"/>
        <v/>
      </c>
      <c r="P308" s="14" t="str">
        <f t="shared" si="88"/>
        <v/>
      </c>
      <c r="Q308" s="14" t="str">
        <f t="shared" si="89"/>
        <v/>
      </c>
      <c r="R308" s="96" t="str">
        <f t="shared" si="79"/>
        <v/>
      </c>
      <c r="S308" s="14" t="str">
        <f t="shared" si="90"/>
        <v/>
      </c>
      <c r="T308" s="14" t="str">
        <f t="shared" si="80"/>
        <v/>
      </c>
      <c r="U308" s="14" t="str">
        <f t="shared" si="91"/>
        <v/>
      </c>
      <c r="V308" s="14" t="str">
        <f t="shared" si="92"/>
        <v/>
      </c>
      <c r="W308" s="14" t="str">
        <f>IFERROR(CONCATENATE("PAGO N° ",B308," DEL CONTRATO CPS ",V308," ENTRE ",TEXT(VLOOKUP(A308,matriz,IF(generador!B308=1,16,IF(generador!B308=2,19,IF(generador!B308=3,22,IF(generador!B308=4,25,IF(generador!B308=5,28,IF(generador!B308=6,31,IF(generador!B308=7,34,IF(generador!B308=8,37,IF(generador!B308=9,40,IF(generador!B308=10,43,IF(generador!B308=11,46,IF(generador!B308=12,49,IF(generador!B308=13,52,IF(generador!B308=14,55,IF(generador!B308=15,58))))))))))))))),FALSE),"dd/mm/yyyy")," Y ",TEXT(VLOOKUP(A308,matriz,IF(generador!B308=1,17,IF(generador!B308=2,20,IF(generador!B308=3,23,IF(generador!B308=4,26,IF(generador!B308=5,29,IF(generador!B308=6,32,IF(generador!B308=7,35,IF(generador!B308=8,38,IF(generador!B308=9,41,IF(generador!B308=10,44,IF(generador!B308=11,47,IF(generador!B308=12,50,IF(generador!B308=13,53,IF(generador!B308=14,56,IF(generador!B308=15,59))))))))))))))),FALSE),"dd/mm/yyyy")),"")</f>
        <v/>
      </c>
    </row>
    <row r="309" spans="1:23" x14ac:dyDescent="0.3">
      <c r="A309" s="12"/>
      <c r="B309" s="5"/>
      <c r="C309" s="5"/>
      <c r="D309" s="14" t="str">
        <f t="shared" si="76"/>
        <v/>
      </c>
      <c r="E309" s="15" t="str">
        <f>IFERROR(IF(A309&lt;&gt;"",VLOOKUP(A309,matriz,IF(generador!B309=1,15,IF(generador!B309=2,18,IF(generador!B309=3,21,IF(generador!B309=4,24,IF(generador!B309=5,27,IF(generador!B309=6,30,IF(generador!B309=7,33,IF(generador!B309=8,36,IF(generador!B309=9,39,IF(generador!B309=10,42,IF(generador!B309=11,45,IF(generador!B309=12,48,IF(generador!B309=13,51,IF(generador!B309=14,54,IF(generador!B309=15,57))))))))))))))),FALSE),""),"")</f>
        <v/>
      </c>
      <c r="F309" s="16" t="str">
        <f t="shared" si="77"/>
        <v/>
      </c>
      <c r="G309" s="20" t="str">
        <f t="shared" si="78"/>
        <v/>
      </c>
      <c r="H309" s="13" t="str">
        <f t="shared" ca="1" si="81"/>
        <v/>
      </c>
      <c r="I309" s="14" t="str">
        <f t="shared" si="82"/>
        <v/>
      </c>
      <c r="J309" s="14" t="str">
        <f>""</f>
        <v/>
      </c>
      <c r="K309" s="14" t="str">
        <f t="shared" si="83"/>
        <v/>
      </c>
      <c r="L309" s="14" t="str">
        <f t="shared" si="84"/>
        <v/>
      </c>
      <c r="M309" s="14" t="str">
        <f t="shared" si="85"/>
        <v/>
      </c>
      <c r="N309" s="14" t="str">
        <f t="shared" si="86"/>
        <v/>
      </c>
      <c r="O309" s="14" t="str">
        <f t="shared" si="87"/>
        <v/>
      </c>
      <c r="P309" s="14" t="str">
        <f t="shared" si="88"/>
        <v/>
      </c>
      <c r="Q309" s="14" t="str">
        <f t="shared" si="89"/>
        <v/>
      </c>
      <c r="R309" s="96" t="str">
        <f t="shared" si="79"/>
        <v/>
      </c>
      <c r="S309" s="14" t="str">
        <f t="shared" si="90"/>
        <v/>
      </c>
      <c r="T309" s="14" t="str">
        <f t="shared" si="80"/>
        <v/>
      </c>
      <c r="U309" s="14" t="str">
        <f t="shared" si="91"/>
        <v/>
      </c>
      <c r="V309" s="14" t="str">
        <f t="shared" si="92"/>
        <v/>
      </c>
      <c r="W309" s="14" t="str">
        <f>IFERROR(CONCATENATE("PAGO N° ",B309," DEL CONTRATO CPS ",V309," ENTRE ",TEXT(VLOOKUP(A309,matriz,IF(generador!B309=1,16,IF(generador!B309=2,19,IF(generador!B309=3,22,IF(generador!B309=4,25,IF(generador!B309=5,28,IF(generador!B309=6,31,IF(generador!B309=7,34,IF(generador!B309=8,37,IF(generador!B309=9,40,IF(generador!B309=10,43,IF(generador!B309=11,46,IF(generador!B309=12,49,IF(generador!B309=13,52,IF(generador!B309=14,55,IF(generador!B309=15,58))))))))))))))),FALSE),"dd/mm/yyyy")," Y ",TEXT(VLOOKUP(A309,matriz,IF(generador!B309=1,17,IF(generador!B309=2,20,IF(generador!B309=3,23,IF(generador!B309=4,26,IF(generador!B309=5,29,IF(generador!B309=6,32,IF(generador!B309=7,35,IF(generador!B309=8,38,IF(generador!B309=9,41,IF(generador!B309=10,44,IF(generador!B309=11,47,IF(generador!B309=12,50,IF(generador!B309=13,53,IF(generador!B309=14,56,IF(generador!B309=15,59))))))))))))))),FALSE),"dd/mm/yyyy")),"")</f>
        <v/>
      </c>
    </row>
    <row r="310" spans="1:23" x14ac:dyDescent="0.3">
      <c r="A310" s="12"/>
      <c r="B310" s="5"/>
      <c r="C310" s="5"/>
      <c r="D310" s="14" t="str">
        <f t="shared" si="76"/>
        <v/>
      </c>
      <c r="E310" s="15" t="str">
        <f>IFERROR(IF(A310&lt;&gt;"",VLOOKUP(A310,matriz,IF(generador!B310=1,15,IF(generador!B310=2,18,IF(generador!B310=3,21,IF(generador!B310=4,24,IF(generador!B310=5,27,IF(generador!B310=6,30,IF(generador!B310=7,33,IF(generador!B310=8,36,IF(generador!B310=9,39,IF(generador!B310=10,42,IF(generador!B310=11,45,IF(generador!B310=12,48,IF(generador!B310=13,51,IF(generador!B310=14,54,IF(generador!B310=15,57))))))))))))))),FALSE),""),"")</f>
        <v/>
      </c>
      <c r="F310" s="16" t="str">
        <f t="shared" si="77"/>
        <v/>
      </c>
      <c r="G310" s="20" t="str">
        <f t="shared" si="78"/>
        <v/>
      </c>
      <c r="H310" s="13" t="str">
        <f t="shared" ca="1" si="81"/>
        <v/>
      </c>
      <c r="I310" s="14" t="str">
        <f t="shared" si="82"/>
        <v/>
      </c>
      <c r="J310" s="14" t="str">
        <f>""</f>
        <v/>
      </c>
      <c r="K310" s="14" t="str">
        <f t="shared" si="83"/>
        <v/>
      </c>
      <c r="L310" s="14" t="str">
        <f t="shared" si="84"/>
        <v/>
      </c>
      <c r="M310" s="14" t="str">
        <f t="shared" si="85"/>
        <v/>
      </c>
      <c r="N310" s="14" t="str">
        <f t="shared" si="86"/>
        <v/>
      </c>
      <c r="O310" s="14" t="str">
        <f t="shared" si="87"/>
        <v/>
      </c>
      <c r="P310" s="14" t="str">
        <f t="shared" si="88"/>
        <v/>
      </c>
      <c r="Q310" s="14" t="str">
        <f t="shared" si="89"/>
        <v/>
      </c>
      <c r="R310" s="96" t="str">
        <f t="shared" si="79"/>
        <v/>
      </c>
      <c r="S310" s="14" t="str">
        <f t="shared" si="90"/>
        <v/>
      </c>
      <c r="T310" s="14" t="str">
        <f t="shared" si="80"/>
        <v/>
      </c>
      <c r="U310" s="14" t="str">
        <f t="shared" si="91"/>
        <v/>
      </c>
      <c r="V310" s="14" t="str">
        <f t="shared" si="92"/>
        <v/>
      </c>
      <c r="W310" s="14" t="str">
        <f>IFERROR(CONCATENATE("PAGO N° ",B310," DEL CONTRATO CPS ",V310," ENTRE ",TEXT(VLOOKUP(A310,matriz,IF(generador!B310=1,16,IF(generador!B310=2,19,IF(generador!B310=3,22,IF(generador!B310=4,25,IF(generador!B310=5,28,IF(generador!B310=6,31,IF(generador!B310=7,34,IF(generador!B310=8,37,IF(generador!B310=9,40,IF(generador!B310=10,43,IF(generador!B310=11,46,IF(generador!B310=12,49,IF(generador!B310=13,52,IF(generador!B310=14,55,IF(generador!B310=15,58))))))))))))))),FALSE),"dd/mm/yyyy")," Y ",TEXT(VLOOKUP(A310,matriz,IF(generador!B310=1,17,IF(generador!B310=2,20,IF(generador!B310=3,23,IF(generador!B310=4,26,IF(generador!B310=5,29,IF(generador!B310=6,32,IF(generador!B310=7,35,IF(generador!B310=8,38,IF(generador!B310=9,41,IF(generador!B310=10,44,IF(generador!B310=11,47,IF(generador!B310=12,50,IF(generador!B310=13,53,IF(generador!B310=14,56,IF(generador!B310=15,59))))))))))))))),FALSE),"dd/mm/yyyy")),"")</f>
        <v/>
      </c>
    </row>
    <row r="311" spans="1:23" x14ac:dyDescent="0.3">
      <c r="A311" s="12"/>
      <c r="B311" s="5"/>
      <c r="C311" s="5"/>
      <c r="D311" s="14" t="str">
        <f t="shared" si="76"/>
        <v/>
      </c>
      <c r="E311" s="15" t="str">
        <f>IFERROR(IF(A311&lt;&gt;"",VLOOKUP(A311,matriz,IF(generador!B311=1,15,IF(generador!B311=2,18,IF(generador!B311=3,21,IF(generador!B311=4,24,IF(generador!B311=5,27,IF(generador!B311=6,30,IF(generador!B311=7,33,IF(generador!B311=8,36,IF(generador!B311=9,39,IF(generador!B311=10,42,IF(generador!B311=11,45,IF(generador!B311=12,48,IF(generador!B311=13,51,IF(generador!B311=14,54,IF(generador!B311=15,57))))))))))))))),FALSE),""),"")</f>
        <v/>
      </c>
      <c r="F311" s="16" t="str">
        <f t="shared" si="77"/>
        <v/>
      </c>
      <c r="G311" s="20" t="str">
        <f t="shared" si="78"/>
        <v/>
      </c>
      <c r="H311" s="13" t="str">
        <f t="shared" ca="1" si="81"/>
        <v/>
      </c>
      <c r="I311" s="14" t="str">
        <f t="shared" si="82"/>
        <v/>
      </c>
      <c r="J311" s="14" t="str">
        <f>""</f>
        <v/>
      </c>
      <c r="K311" s="14" t="str">
        <f t="shared" si="83"/>
        <v/>
      </c>
      <c r="L311" s="14" t="str">
        <f t="shared" si="84"/>
        <v/>
      </c>
      <c r="M311" s="14" t="str">
        <f t="shared" si="85"/>
        <v/>
      </c>
      <c r="N311" s="14" t="str">
        <f t="shared" si="86"/>
        <v/>
      </c>
      <c r="O311" s="14" t="str">
        <f t="shared" si="87"/>
        <v/>
      </c>
      <c r="P311" s="14" t="str">
        <f t="shared" si="88"/>
        <v/>
      </c>
      <c r="Q311" s="14" t="str">
        <f t="shared" si="89"/>
        <v/>
      </c>
      <c r="R311" s="96" t="str">
        <f t="shared" si="79"/>
        <v/>
      </c>
      <c r="S311" s="14" t="str">
        <f t="shared" si="90"/>
        <v/>
      </c>
      <c r="T311" s="14" t="str">
        <f t="shared" si="80"/>
        <v/>
      </c>
      <c r="U311" s="14" t="str">
        <f t="shared" si="91"/>
        <v/>
      </c>
      <c r="V311" s="14" t="str">
        <f t="shared" si="92"/>
        <v/>
      </c>
      <c r="W311" s="14" t="str">
        <f>IFERROR(CONCATENATE("PAGO N° ",B311," DEL CONTRATO CPS ",V311," ENTRE ",TEXT(VLOOKUP(A311,matriz,IF(generador!B311=1,16,IF(generador!B311=2,19,IF(generador!B311=3,22,IF(generador!B311=4,25,IF(generador!B311=5,28,IF(generador!B311=6,31,IF(generador!B311=7,34,IF(generador!B311=8,37,IF(generador!B311=9,40,IF(generador!B311=10,43,IF(generador!B311=11,46,IF(generador!B311=12,49,IF(generador!B311=13,52,IF(generador!B311=14,55,IF(generador!B311=15,58))))))))))))))),FALSE),"dd/mm/yyyy")," Y ",TEXT(VLOOKUP(A311,matriz,IF(generador!B311=1,17,IF(generador!B311=2,20,IF(generador!B311=3,23,IF(generador!B311=4,26,IF(generador!B311=5,29,IF(generador!B311=6,32,IF(generador!B311=7,35,IF(generador!B311=8,38,IF(generador!B311=9,41,IF(generador!B311=10,44,IF(generador!B311=11,47,IF(generador!B311=12,50,IF(generador!B311=13,53,IF(generador!B311=14,56,IF(generador!B311=15,59))))))))))))))),FALSE),"dd/mm/yyyy")),"")</f>
        <v/>
      </c>
    </row>
    <row r="312" spans="1:23" x14ac:dyDescent="0.3">
      <c r="A312" s="12"/>
      <c r="B312" s="5"/>
      <c r="C312" s="5"/>
      <c r="D312" s="14" t="str">
        <f t="shared" si="76"/>
        <v/>
      </c>
      <c r="E312" s="15" t="str">
        <f>IFERROR(IF(A312&lt;&gt;"",VLOOKUP(A312,matriz,IF(generador!B312=1,15,IF(generador!B312=2,18,IF(generador!B312=3,21,IF(generador!B312=4,24,IF(generador!B312=5,27,IF(generador!B312=6,30,IF(generador!B312=7,33,IF(generador!B312=8,36,IF(generador!B312=9,39,IF(generador!B312=10,42,IF(generador!B312=11,45,IF(generador!B312=12,48,IF(generador!B312=13,51,IF(generador!B312=14,54,IF(generador!B312=15,57))))))))))))))),FALSE),""),"")</f>
        <v/>
      </c>
      <c r="F312" s="16" t="str">
        <f t="shared" si="77"/>
        <v/>
      </c>
      <c r="G312" s="20" t="str">
        <f t="shared" si="78"/>
        <v/>
      </c>
      <c r="H312" s="13" t="str">
        <f t="shared" ca="1" si="81"/>
        <v/>
      </c>
      <c r="I312" s="14" t="str">
        <f t="shared" si="82"/>
        <v/>
      </c>
      <c r="J312" s="14" t="str">
        <f>""</f>
        <v/>
      </c>
      <c r="K312" s="14" t="str">
        <f t="shared" si="83"/>
        <v/>
      </c>
      <c r="L312" s="14" t="str">
        <f t="shared" si="84"/>
        <v/>
      </c>
      <c r="M312" s="14" t="str">
        <f t="shared" si="85"/>
        <v/>
      </c>
      <c r="N312" s="14" t="str">
        <f t="shared" si="86"/>
        <v/>
      </c>
      <c r="O312" s="14" t="str">
        <f t="shared" si="87"/>
        <v/>
      </c>
      <c r="P312" s="14" t="str">
        <f t="shared" si="88"/>
        <v/>
      </c>
      <c r="Q312" s="14" t="str">
        <f t="shared" si="89"/>
        <v/>
      </c>
      <c r="R312" s="96" t="str">
        <f t="shared" si="79"/>
        <v/>
      </c>
      <c r="S312" s="14" t="str">
        <f t="shared" si="90"/>
        <v/>
      </c>
      <c r="T312" s="14" t="str">
        <f t="shared" si="80"/>
        <v/>
      </c>
      <c r="U312" s="14" t="str">
        <f t="shared" si="91"/>
        <v/>
      </c>
      <c r="V312" s="14" t="str">
        <f t="shared" si="92"/>
        <v/>
      </c>
      <c r="W312" s="14" t="str">
        <f>IFERROR(CONCATENATE("PAGO N° ",B312," DEL CONTRATO CPS ",V312," ENTRE ",TEXT(VLOOKUP(A312,matriz,IF(generador!B312=1,16,IF(generador!B312=2,19,IF(generador!B312=3,22,IF(generador!B312=4,25,IF(generador!B312=5,28,IF(generador!B312=6,31,IF(generador!B312=7,34,IF(generador!B312=8,37,IF(generador!B312=9,40,IF(generador!B312=10,43,IF(generador!B312=11,46,IF(generador!B312=12,49,IF(generador!B312=13,52,IF(generador!B312=14,55,IF(generador!B312=15,58))))))))))))))),FALSE),"dd/mm/yyyy")," Y ",TEXT(VLOOKUP(A312,matriz,IF(generador!B312=1,17,IF(generador!B312=2,20,IF(generador!B312=3,23,IF(generador!B312=4,26,IF(generador!B312=5,29,IF(generador!B312=6,32,IF(generador!B312=7,35,IF(generador!B312=8,38,IF(generador!B312=9,41,IF(generador!B312=10,44,IF(generador!B312=11,47,IF(generador!B312=12,50,IF(generador!B312=13,53,IF(generador!B312=14,56,IF(generador!B312=15,59))))))))))))))),FALSE),"dd/mm/yyyy")),"")</f>
        <v/>
      </c>
    </row>
    <row r="313" spans="1:23" x14ac:dyDescent="0.3">
      <c r="A313" s="12"/>
      <c r="B313" s="5"/>
      <c r="C313" s="5"/>
      <c r="D313" s="14" t="str">
        <f t="shared" si="76"/>
        <v/>
      </c>
      <c r="E313" s="15" t="str">
        <f>IFERROR(IF(A313&lt;&gt;"",VLOOKUP(A313,matriz,IF(generador!B313=1,15,IF(generador!B313=2,18,IF(generador!B313=3,21,IF(generador!B313=4,24,IF(generador!B313=5,27,IF(generador!B313=6,30,IF(generador!B313=7,33,IF(generador!B313=8,36,IF(generador!B313=9,39,IF(generador!B313=10,42,IF(generador!B313=11,45,IF(generador!B313=12,48,IF(generador!B313=13,51,IF(generador!B313=14,54,IF(generador!B313=15,57))))))))))))))),FALSE),""),"")</f>
        <v/>
      </c>
      <c r="F313" s="16" t="str">
        <f t="shared" si="77"/>
        <v/>
      </c>
      <c r="G313" s="20" t="str">
        <f t="shared" si="78"/>
        <v/>
      </c>
      <c r="H313" s="13" t="str">
        <f t="shared" ca="1" si="81"/>
        <v/>
      </c>
      <c r="I313" s="14" t="str">
        <f t="shared" si="82"/>
        <v/>
      </c>
      <c r="J313" s="14" t="str">
        <f>""</f>
        <v/>
      </c>
      <c r="K313" s="14" t="str">
        <f t="shared" si="83"/>
        <v/>
      </c>
      <c r="L313" s="14" t="str">
        <f t="shared" si="84"/>
        <v/>
      </c>
      <c r="M313" s="14" t="str">
        <f t="shared" si="85"/>
        <v/>
      </c>
      <c r="N313" s="14" t="str">
        <f t="shared" si="86"/>
        <v/>
      </c>
      <c r="O313" s="14" t="str">
        <f t="shared" si="87"/>
        <v/>
      </c>
      <c r="P313" s="14" t="str">
        <f t="shared" si="88"/>
        <v/>
      </c>
      <c r="Q313" s="14" t="str">
        <f t="shared" si="89"/>
        <v/>
      </c>
      <c r="R313" s="96" t="str">
        <f t="shared" si="79"/>
        <v/>
      </c>
      <c r="S313" s="14" t="str">
        <f t="shared" si="90"/>
        <v/>
      </c>
      <c r="T313" s="14" t="str">
        <f t="shared" si="80"/>
        <v/>
      </c>
      <c r="U313" s="14" t="str">
        <f t="shared" si="91"/>
        <v/>
      </c>
      <c r="V313" s="14" t="str">
        <f t="shared" si="92"/>
        <v/>
      </c>
      <c r="W313" s="14" t="str">
        <f>IFERROR(CONCATENATE("PAGO N° ",B313," DEL CONTRATO CPS ",V313," ENTRE ",TEXT(VLOOKUP(A313,matriz,IF(generador!B313=1,16,IF(generador!B313=2,19,IF(generador!B313=3,22,IF(generador!B313=4,25,IF(generador!B313=5,28,IF(generador!B313=6,31,IF(generador!B313=7,34,IF(generador!B313=8,37,IF(generador!B313=9,40,IF(generador!B313=10,43,IF(generador!B313=11,46,IF(generador!B313=12,49,IF(generador!B313=13,52,IF(generador!B313=14,55,IF(generador!B313=15,58))))))))))))))),FALSE),"dd/mm/yyyy")," Y ",TEXT(VLOOKUP(A313,matriz,IF(generador!B313=1,17,IF(generador!B313=2,20,IF(generador!B313=3,23,IF(generador!B313=4,26,IF(generador!B313=5,29,IF(generador!B313=6,32,IF(generador!B313=7,35,IF(generador!B313=8,38,IF(generador!B313=9,41,IF(generador!B313=10,44,IF(generador!B313=11,47,IF(generador!B313=12,50,IF(generador!B313=13,53,IF(generador!B313=14,56,IF(generador!B313=15,59))))))))))))))),FALSE),"dd/mm/yyyy")),"")</f>
        <v/>
      </c>
    </row>
    <row r="314" spans="1:23" x14ac:dyDescent="0.3">
      <c r="A314" s="12"/>
      <c r="B314" s="5"/>
      <c r="C314" s="5"/>
      <c r="D314" s="14" t="str">
        <f t="shared" si="76"/>
        <v/>
      </c>
      <c r="E314" s="15" t="str">
        <f>IFERROR(IF(A314&lt;&gt;"",VLOOKUP(A314,matriz,IF(generador!B314=1,15,IF(generador!B314=2,18,IF(generador!B314=3,21,IF(generador!B314=4,24,IF(generador!B314=5,27,IF(generador!B314=6,30,IF(generador!B314=7,33,IF(generador!B314=8,36,IF(generador!B314=9,39,IF(generador!B314=10,42,IF(generador!B314=11,45,IF(generador!B314=12,48,IF(generador!B314=13,51,IF(generador!B314=14,54,IF(generador!B314=15,57))))))))))))))),FALSE),""),"")</f>
        <v/>
      </c>
      <c r="F314" s="16" t="str">
        <f t="shared" si="77"/>
        <v/>
      </c>
      <c r="G314" s="20" t="str">
        <f t="shared" si="78"/>
        <v/>
      </c>
      <c r="H314" s="13" t="str">
        <f t="shared" ca="1" si="81"/>
        <v/>
      </c>
      <c r="I314" s="14" t="str">
        <f t="shared" si="82"/>
        <v/>
      </c>
      <c r="J314" s="14" t="str">
        <f>""</f>
        <v/>
      </c>
      <c r="K314" s="14" t="str">
        <f t="shared" si="83"/>
        <v/>
      </c>
      <c r="L314" s="14" t="str">
        <f t="shared" si="84"/>
        <v/>
      </c>
      <c r="M314" s="14" t="str">
        <f t="shared" si="85"/>
        <v/>
      </c>
      <c r="N314" s="14" t="str">
        <f t="shared" si="86"/>
        <v/>
      </c>
      <c r="O314" s="14" t="str">
        <f t="shared" si="87"/>
        <v/>
      </c>
      <c r="P314" s="14" t="str">
        <f t="shared" si="88"/>
        <v/>
      </c>
      <c r="Q314" s="14" t="str">
        <f t="shared" si="89"/>
        <v/>
      </c>
      <c r="R314" s="96" t="str">
        <f t="shared" si="79"/>
        <v/>
      </c>
      <c r="S314" s="14" t="str">
        <f t="shared" si="90"/>
        <v/>
      </c>
      <c r="T314" s="14" t="str">
        <f t="shared" si="80"/>
        <v/>
      </c>
      <c r="U314" s="14" t="str">
        <f t="shared" si="91"/>
        <v/>
      </c>
      <c r="V314" s="14" t="str">
        <f t="shared" si="92"/>
        <v/>
      </c>
      <c r="W314" s="14" t="str">
        <f>IFERROR(CONCATENATE("PAGO N° ",B314," DEL CONTRATO CPS ",V314," ENTRE ",TEXT(VLOOKUP(A314,matriz,IF(generador!B314=1,16,IF(generador!B314=2,19,IF(generador!B314=3,22,IF(generador!B314=4,25,IF(generador!B314=5,28,IF(generador!B314=6,31,IF(generador!B314=7,34,IF(generador!B314=8,37,IF(generador!B314=9,40,IF(generador!B314=10,43,IF(generador!B314=11,46,IF(generador!B314=12,49,IF(generador!B314=13,52,IF(generador!B314=14,55,IF(generador!B314=15,58))))))))))))))),FALSE),"dd/mm/yyyy")," Y ",TEXT(VLOOKUP(A314,matriz,IF(generador!B314=1,17,IF(generador!B314=2,20,IF(generador!B314=3,23,IF(generador!B314=4,26,IF(generador!B314=5,29,IF(generador!B314=6,32,IF(generador!B314=7,35,IF(generador!B314=8,38,IF(generador!B314=9,41,IF(generador!B314=10,44,IF(generador!B314=11,47,IF(generador!B314=12,50,IF(generador!B314=13,53,IF(generador!B314=14,56,IF(generador!B314=15,59))))))))))))))),FALSE),"dd/mm/yyyy")),"")</f>
        <v/>
      </c>
    </row>
    <row r="315" spans="1:23" x14ac:dyDescent="0.3">
      <c r="A315" s="12"/>
      <c r="B315" s="5"/>
      <c r="C315" s="5"/>
      <c r="D315" s="14" t="str">
        <f t="shared" si="76"/>
        <v/>
      </c>
      <c r="E315" s="15" t="str">
        <f>IFERROR(IF(A315&lt;&gt;"",VLOOKUP(A315,matriz,IF(generador!B315=1,15,IF(generador!B315=2,18,IF(generador!B315=3,21,IF(generador!B315=4,24,IF(generador!B315=5,27,IF(generador!B315=6,30,IF(generador!B315=7,33,IF(generador!B315=8,36,IF(generador!B315=9,39,IF(generador!B315=10,42,IF(generador!B315=11,45,IF(generador!B315=12,48,IF(generador!B315=13,51,IF(generador!B315=14,54,IF(generador!B315=15,57))))))))))))))),FALSE),""),"")</f>
        <v/>
      </c>
      <c r="F315" s="16" t="str">
        <f t="shared" si="77"/>
        <v/>
      </c>
      <c r="G315" s="20" t="str">
        <f t="shared" si="78"/>
        <v/>
      </c>
      <c r="H315" s="13" t="str">
        <f t="shared" ca="1" si="81"/>
        <v/>
      </c>
      <c r="I315" s="14" t="str">
        <f t="shared" si="82"/>
        <v/>
      </c>
      <c r="J315" s="14" t="str">
        <f>""</f>
        <v/>
      </c>
      <c r="K315" s="14" t="str">
        <f t="shared" si="83"/>
        <v/>
      </c>
      <c r="L315" s="14" t="str">
        <f t="shared" si="84"/>
        <v/>
      </c>
      <c r="M315" s="14" t="str">
        <f t="shared" si="85"/>
        <v/>
      </c>
      <c r="N315" s="14" t="str">
        <f t="shared" si="86"/>
        <v/>
      </c>
      <c r="O315" s="14" t="str">
        <f t="shared" si="87"/>
        <v/>
      </c>
      <c r="P315" s="14" t="str">
        <f t="shared" si="88"/>
        <v/>
      </c>
      <c r="Q315" s="14" t="str">
        <f t="shared" si="89"/>
        <v/>
      </c>
      <c r="R315" s="96" t="str">
        <f t="shared" si="79"/>
        <v/>
      </c>
      <c r="S315" s="14" t="str">
        <f t="shared" si="90"/>
        <v/>
      </c>
      <c r="T315" s="14" t="str">
        <f t="shared" si="80"/>
        <v/>
      </c>
      <c r="U315" s="14" t="str">
        <f t="shared" si="91"/>
        <v/>
      </c>
      <c r="V315" s="14" t="str">
        <f t="shared" si="92"/>
        <v/>
      </c>
      <c r="W315" s="14" t="str">
        <f>IFERROR(CONCATENATE("PAGO N° ",B315," DEL CONTRATO CPS ",V315," ENTRE ",TEXT(VLOOKUP(A315,matriz,IF(generador!B315=1,16,IF(generador!B315=2,19,IF(generador!B315=3,22,IF(generador!B315=4,25,IF(generador!B315=5,28,IF(generador!B315=6,31,IF(generador!B315=7,34,IF(generador!B315=8,37,IF(generador!B315=9,40,IF(generador!B315=10,43,IF(generador!B315=11,46,IF(generador!B315=12,49,IF(generador!B315=13,52,IF(generador!B315=14,55,IF(generador!B315=15,58))))))))))))))),FALSE),"dd/mm/yyyy")," Y ",TEXT(VLOOKUP(A315,matriz,IF(generador!B315=1,17,IF(generador!B315=2,20,IF(generador!B315=3,23,IF(generador!B315=4,26,IF(generador!B315=5,29,IF(generador!B315=6,32,IF(generador!B315=7,35,IF(generador!B315=8,38,IF(generador!B315=9,41,IF(generador!B315=10,44,IF(generador!B315=11,47,IF(generador!B315=12,50,IF(generador!B315=13,53,IF(generador!B315=14,56,IF(generador!B315=15,59))))))))))))))),FALSE),"dd/mm/yyyy")),"")</f>
        <v/>
      </c>
    </row>
    <row r="316" spans="1:23" x14ac:dyDescent="0.3">
      <c r="A316" s="12"/>
      <c r="B316" s="5"/>
      <c r="C316" s="5"/>
      <c r="D316" s="14" t="str">
        <f t="shared" si="76"/>
        <v/>
      </c>
      <c r="E316" s="15" t="str">
        <f>IFERROR(IF(A316&lt;&gt;"",VLOOKUP(A316,matriz,IF(generador!B316=1,15,IF(generador!B316=2,18,IF(generador!B316=3,21,IF(generador!B316=4,24,IF(generador!B316=5,27,IF(generador!B316=6,30,IF(generador!B316=7,33,IF(generador!B316=8,36,IF(generador!B316=9,39,IF(generador!B316=10,42,IF(generador!B316=11,45,IF(generador!B316=12,48,IF(generador!B316=13,51,IF(generador!B316=14,54,IF(generador!B316=15,57))))))))))))))),FALSE),""),"")</f>
        <v/>
      </c>
      <c r="F316" s="16" t="str">
        <f t="shared" si="77"/>
        <v/>
      </c>
      <c r="G316" s="20" t="str">
        <f t="shared" si="78"/>
        <v/>
      </c>
      <c r="H316" s="13" t="str">
        <f t="shared" ca="1" si="81"/>
        <v/>
      </c>
      <c r="I316" s="14" t="str">
        <f t="shared" si="82"/>
        <v/>
      </c>
      <c r="J316" s="14" t="str">
        <f>""</f>
        <v/>
      </c>
      <c r="K316" s="14" t="str">
        <f t="shared" si="83"/>
        <v/>
      </c>
      <c r="L316" s="14" t="str">
        <f t="shared" si="84"/>
        <v/>
      </c>
      <c r="M316" s="14" t="str">
        <f t="shared" si="85"/>
        <v/>
      </c>
      <c r="N316" s="14" t="str">
        <f t="shared" si="86"/>
        <v/>
      </c>
      <c r="O316" s="14" t="str">
        <f t="shared" si="87"/>
        <v/>
      </c>
      <c r="P316" s="14" t="str">
        <f t="shared" si="88"/>
        <v/>
      </c>
      <c r="Q316" s="14" t="str">
        <f t="shared" si="89"/>
        <v/>
      </c>
      <c r="R316" s="96" t="str">
        <f t="shared" si="79"/>
        <v/>
      </c>
      <c r="S316" s="14" t="str">
        <f t="shared" si="90"/>
        <v/>
      </c>
      <c r="T316" s="14" t="str">
        <f t="shared" si="80"/>
        <v/>
      </c>
      <c r="U316" s="14" t="str">
        <f t="shared" si="91"/>
        <v/>
      </c>
      <c r="V316" s="14" t="str">
        <f t="shared" si="92"/>
        <v/>
      </c>
      <c r="W316" s="14" t="str">
        <f>IFERROR(CONCATENATE("PAGO N° ",B316," DEL CONTRATO CPS ",V316," ENTRE ",TEXT(VLOOKUP(A316,matriz,IF(generador!B316=1,16,IF(generador!B316=2,19,IF(generador!B316=3,22,IF(generador!B316=4,25,IF(generador!B316=5,28,IF(generador!B316=6,31,IF(generador!B316=7,34,IF(generador!B316=8,37,IF(generador!B316=9,40,IF(generador!B316=10,43,IF(generador!B316=11,46,IF(generador!B316=12,49,IF(generador!B316=13,52,IF(generador!B316=14,55,IF(generador!B316=15,58))))))))))))))),FALSE),"dd/mm/yyyy")," Y ",TEXT(VLOOKUP(A316,matriz,IF(generador!B316=1,17,IF(generador!B316=2,20,IF(generador!B316=3,23,IF(generador!B316=4,26,IF(generador!B316=5,29,IF(generador!B316=6,32,IF(generador!B316=7,35,IF(generador!B316=8,38,IF(generador!B316=9,41,IF(generador!B316=10,44,IF(generador!B316=11,47,IF(generador!B316=12,50,IF(generador!B316=13,53,IF(generador!B316=14,56,IF(generador!B316=15,59))))))))))))))),FALSE),"dd/mm/yyyy")),"")</f>
        <v/>
      </c>
    </row>
    <row r="317" spans="1:23" x14ac:dyDescent="0.3">
      <c r="A317" s="12"/>
      <c r="B317" s="5"/>
      <c r="C317" s="5"/>
      <c r="D317" s="14" t="str">
        <f t="shared" si="76"/>
        <v/>
      </c>
      <c r="E317" s="15" t="str">
        <f>IFERROR(IF(A317&lt;&gt;"",VLOOKUP(A317,matriz,IF(generador!B317=1,15,IF(generador!B317=2,18,IF(generador!B317=3,21,IF(generador!B317=4,24,IF(generador!B317=5,27,IF(generador!B317=6,30,IF(generador!B317=7,33,IF(generador!B317=8,36,IF(generador!B317=9,39,IF(generador!B317=10,42,IF(generador!B317=11,45,IF(generador!B317=12,48,IF(generador!B317=13,51,IF(generador!B317=14,54,IF(generador!B317=15,57))))))))))))))),FALSE),""),"")</f>
        <v/>
      </c>
      <c r="F317" s="16" t="str">
        <f t="shared" si="77"/>
        <v/>
      </c>
      <c r="G317" s="20" t="str">
        <f t="shared" si="78"/>
        <v/>
      </c>
      <c r="H317" s="13" t="str">
        <f t="shared" ca="1" si="81"/>
        <v/>
      </c>
      <c r="I317" s="14" t="str">
        <f t="shared" si="82"/>
        <v/>
      </c>
      <c r="J317" s="14" t="str">
        <f>""</f>
        <v/>
      </c>
      <c r="K317" s="14" t="str">
        <f t="shared" si="83"/>
        <v/>
      </c>
      <c r="L317" s="14" t="str">
        <f t="shared" si="84"/>
        <v/>
      </c>
      <c r="M317" s="14" t="str">
        <f t="shared" si="85"/>
        <v/>
      </c>
      <c r="N317" s="14" t="str">
        <f t="shared" si="86"/>
        <v/>
      </c>
      <c r="O317" s="14" t="str">
        <f t="shared" si="87"/>
        <v/>
      </c>
      <c r="P317" s="14" t="str">
        <f t="shared" si="88"/>
        <v/>
      </c>
      <c r="Q317" s="14" t="str">
        <f t="shared" si="89"/>
        <v/>
      </c>
      <c r="R317" s="96" t="str">
        <f t="shared" si="79"/>
        <v/>
      </c>
      <c r="S317" s="14" t="str">
        <f t="shared" si="90"/>
        <v/>
      </c>
      <c r="T317" s="14" t="str">
        <f t="shared" si="80"/>
        <v/>
      </c>
      <c r="U317" s="14" t="str">
        <f t="shared" si="91"/>
        <v/>
      </c>
      <c r="V317" s="14" t="str">
        <f t="shared" si="92"/>
        <v/>
      </c>
      <c r="W317" s="14" t="str">
        <f>IFERROR(CONCATENATE("PAGO N° ",B317," DEL CONTRATO CPS ",V317," ENTRE ",TEXT(VLOOKUP(A317,matriz,IF(generador!B317=1,16,IF(generador!B317=2,19,IF(generador!B317=3,22,IF(generador!B317=4,25,IF(generador!B317=5,28,IF(generador!B317=6,31,IF(generador!B317=7,34,IF(generador!B317=8,37,IF(generador!B317=9,40,IF(generador!B317=10,43,IF(generador!B317=11,46,IF(generador!B317=12,49,IF(generador!B317=13,52,IF(generador!B317=14,55,IF(generador!B317=15,58))))))))))))))),FALSE),"dd/mm/yyyy")," Y ",TEXT(VLOOKUP(A317,matriz,IF(generador!B317=1,17,IF(generador!B317=2,20,IF(generador!B317=3,23,IF(generador!B317=4,26,IF(generador!B317=5,29,IF(generador!B317=6,32,IF(generador!B317=7,35,IF(generador!B317=8,38,IF(generador!B317=9,41,IF(generador!B317=10,44,IF(generador!B317=11,47,IF(generador!B317=12,50,IF(generador!B317=13,53,IF(generador!B317=14,56,IF(generador!B317=15,59))))))))))))))),FALSE),"dd/mm/yyyy")),"")</f>
        <v/>
      </c>
    </row>
    <row r="318" spans="1:23" x14ac:dyDescent="0.3">
      <c r="A318" s="12"/>
      <c r="B318" s="5"/>
      <c r="C318" s="5"/>
      <c r="D318" s="14" t="str">
        <f t="shared" si="76"/>
        <v/>
      </c>
      <c r="E318" s="15" t="str">
        <f>IFERROR(IF(A318&lt;&gt;"",VLOOKUP(A318,matriz,IF(generador!B318=1,15,IF(generador!B318=2,18,IF(generador!B318=3,21,IF(generador!B318=4,24,IF(generador!B318=5,27,IF(generador!B318=6,30,IF(generador!B318=7,33,IF(generador!B318=8,36,IF(generador!B318=9,39,IF(generador!B318=10,42,IF(generador!B318=11,45,IF(generador!B318=12,48,IF(generador!B318=13,51,IF(generador!B318=14,54,IF(generador!B318=15,57))))))))))))))),FALSE),""),"")</f>
        <v/>
      </c>
      <c r="F318" s="16" t="str">
        <f t="shared" si="77"/>
        <v/>
      </c>
      <c r="G318" s="20" t="str">
        <f t="shared" si="78"/>
        <v/>
      </c>
      <c r="H318" s="13" t="str">
        <f t="shared" ca="1" si="81"/>
        <v/>
      </c>
      <c r="I318" s="14" t="str">
        <f t="shared" si="82"/>
        <v/>
      </c>
      <c r="J318" s="14" t="str">
        <f>""</f>
        <v/>
      </c>
      <c r="K318" s="14" t="str">
        <f t="shared" si="83"/>
        <v/>
      </c>
      <c r="L318" s="14" t="str">
        <f t="shared" si="84"/>
        <v/>
      </c>
      <c r="M318" s="14" t="str">
        <f t="shared" si="85"/>
        <v/>
      </c>
      <c r="N318" s="14" t="str">
        <f t="shared" si="86"/>
        <v/>
      </c>
      <c r="O318" s="14" t="str">
        <f t="shared" si="87"/>
        <v/>
      </c>
      <c r="P318" s="14" t="str">
        <f t="shared" si="88"/>
        <v/>
      </c>
      <c r="Q318" s="14" t="str">
        <f t="shared" si="89"/>
        <v/>
      </c>
      <c r="R318" s="96" t="str">
        <f t="shared" si="79"/>
        <v/>
      </c>
      <c r="S318" s="14" t="str">
        <f t="shared" si="90"/>
        <v/>
      </c>
      <c r="T318" s="14" t="str">
        <f t="shared" si="80"/>
        <v/>
      </c>
      <c r="U318" s="14" t="str">
        <f t="shared" si="91"/>
        <v/>
      </c>
      <c r="V318" s="14" t="str">
        <f t="shared" si="92"/>
        <v/>
      </c>
      <c r="W318" s="14" t="str">
        <f>IFERROR(CONCATENATE("PAGO N° ",B318," DEL CONTRATO CPS ",V318," ENTRE ",TEXT(VLOOKUP(A318,matriz,IF(generador!B318=1,16,IF(generador!B318=2,19,IF(generador!B318=3,22,IF(generador!B318=4,25,IF(generador!B318=5,28,IF(generador!B318=6,31,IF(generador!B318=7,34,IF(generador!B318=8,37,IF(generador!B318=9,40,IF(generador!B318=10,43,IF(generador!B318=11,46,IF(generador!B318=12,49,IF(generador!B318=13,52,IF(generador!B318=14,55,IF(generador!B318=15,58))))))))))))))),FALSE),"dd/mm/yyyy")," Y ",TEXT(VLOOKUP(A318,matriz,IF(generador!B318=1,17,IF(generador!B318=2,20,IF(generador!B318=3,23,IF(generador!B318=4,26,IF(generador!B318=5,29,IF(generador!B318=6,32,IF(generador!B318=7,35,IF(generador!B318=8,38,IF(generador!B318=9,41,IF(generador!B318=10,44,IF(generador!B318=11,47,IF(generador!B318=12,50,IF(generador!B318=13,53,IF(generador!B318=14,56,IF(generador!B318=15,59))))))))))))))),FALSE),"dd/mm/yyyy")),"")</f>
        <v/>
      </c>
    </row>
    <row r="319" spans="1:23" x14ac:dyDescent="0.3">
      <c r="A319" s="12"/>
      <c r="B319" s="5"/>
      <c r="C319" s="5"/>
      <c r="D319" s="14" t="str">
        <f t="shared" si="76"/>
        <v/>
      </c>
      <c r="E319" s="15" t="str">
        <f>IFERROR(IF(A319&lt;&gt;"",VLOOKUP(A319,matriz,IF(generador!B319=1,15,IF(generador!B319=2,18,IF(generador!B319=3,21,IF(generador!B319=4,24,IF(generador!B319=5,27,IF(generador!B319=6,30,IF(generador!B319=7,33,IF(generador!B319=8,36,IF(generador!B319=9,39,IF(generador!B319=10,42,IF(generador!B319=11,45,IF(generador!B319=12,48,IF(generador!B319=13,51,IF(generador!B319=14,54,IF(generador!B319=15,57))))))))))))))),FALSE),""),"")</f>
        <v/>
      </c>
      <c r="F319" s="16" t="str">
        <f t="shared" si="77"/>
        <v/>
      </c>
      <c r="G319" s="20" t="str">
        <f t="shared" si="78"/>
        <v/>
      </c>
      <c r="H319" s="13" t="str">
        <f t="shared" ca="1" si="81"/>
        <v/>
      </c>
      <c r="I319" s="14" t="str">
        <f t="shared" si="82"/>
        <v/>
      </c>
      <c r="J319" s="14" t="str">
        <f>""</f>
        <v/>
      </c>
      <c r="K319" s="14" t="str">
        <f t="shared" si="83"/>
        <v/>
      </c>
      <c r="L319" s="14" t="str">
        <f t="shared" si="84"/>
        <v/>
      </c>
      <c r="M319" s="14" t="str">
        <f t="shared" si="85"/>
        <v/>
      </c>
      <c r="N319" s="14" t="str">
        <f t="shared" si="86"/>
        <v/>
      </c>
      <c r="O319" s="14" t="str">
        <f t="shared" si="87"/>
        <v/>
      </c>
      <c r="P319" s="14" t="str">
        <f t="shared" si="88"/>
        <v/>
      </c>
      <c r="Q319" s="14" t="str">
        <f t="shared" si="89"/>
        <v/>
      </c>
      <c r="R319" s="96" t="str">
        <f t="shared" si="79"/>
        <v/>
      </c>
      <c r="S319" s="14" t="str">
        <f t="shared" si="90"/>
        <v/>
      </c>
      <c r="T319" s="14" t="str">
        <f t="shared" si="80"/>
        <v/>
      </c>
      <c r="U319" s="14" t="str">
        <f t="shared" si="91"/>
        <v/>
      </c>
      <c r="V319" s="14" t="str">
        <f t="shared" si="92"/>
        <v/>
      </c>
      <c r="W319" s="14" t="str">
        <f>IFERROR(CONCATENATE("PAGO N° ",B319," DEL CONTRATO CPS ",V319," ENTRE ",TEXT(VLOOKUP(A319,matriz,IF(generador!B319=1,16,IF(generador!B319=2,19,IF(generador!B319=3,22,IF(generador!B319=4,25,IF(generador!B319=5,28,IF(generador!B319=6,31,IF(generador!B319=7,34,IF(generador!B319=8,37,IF(generador!B319=9,40,IF(generador!B319=10,43,IF(generador!B319=11,46,IF(generador!B319=12,49,IF(generador!B319=13,52,IF(generador!B319=14,55,IF(generador!B319=15,58))))))))))))))),FALSE),"dd/mm/yyyy")," Y ",TEXT(VLOOKUP(A319,matriz,IF(generador!B319=1,17,IF(generador!B319=2,20,IF(generador!B319=3,23,IF(generador!B319=4,26,IF(generador!B319=5,29,IF(generador!B319=6,32,IF(generador!B319=7,35,IF(generador!B319=8,38,IF(generador!B319=9,41,IF(generador!B319=10,44,IF(generador!B319=11,47,IF(generador!B319=12,50,IF(generador!B319=13,53,IF(generador!B319=14,56,IF(generador!B319=15,59))))))))))))))),FALSE),"dd/mm/yyyy")),"")</f>
        <v/>
      </c>
    </row>
    <row r="320" spans="1:23" x14ac:dyDescent="0.3">
      <c r="A320" s="12"/>
      <c r="B320" s="5"/>
      <c r="C320" s="5"/>
      <c r="D320" s="14" t="str">
        <f t="shared" si="76"/>
        <v/>
      </c>
      <c r="E320" s="15" t="str">
        <f>IFERROR(IF(A320&lt;&gt;"",VLOOKUP(A320,matriz,IF(generador!B320=1,15,IF(generador!B320=2,18,IF(generador!B320=3,21,IF(generador!B320=4,24,IF(generador!B320=5,27,IF(generador!B320=6,30,IF(generador!B320=7,33,IF(generador!B320=8,36,IF(generador!B320=9,39,IF(generador!B320=10,42,IF(generador!B320=11,45,IF(generador!B320=12,48,IF(generador!B320=13,51,IF(generador!B320=14,54,IF(generador!B320=15,57))))))))))))))),FALSE),""),"")</f>
        <v/>
      </c>
      <c r="F320" s="16" t="str">
        <f t="shared" si="77"/>
        <v/>
      </c>
      <c r="G320" s="20" t="str">
        <f t="shared" si="78"/>
        <v/>
      </c>
      <c r="H320" s="13" t="str">
        <f t="shared" ca="1" si="81"/>
        <v/>
      </c>
      <c r="I320" s="14" t="str">
        <f t="shared" si="82"/>
        <v/>
      </c>
      <c r="J320" s="14" t="str">
        <f>""</f>
        <v/>
      </c>
      <c r="K320" s="14" t="str">
        <f t="shared" si="83"/>
        <v/>
      </c>
      <c r="L320" s="14" t="str">
        <f t="shared" si="84"/>
        <v/>
      </c>
      <c r="M320" s="14" t="str">
        <f t="shared" si="85"/>
        <v/>
      </c>
      <c r="N320" s="14" t="str">
        <f t="shared" si="86"/>
        <v/>
      </c>
      <c r="O320" s="14" t="str">
        <f t="shared" si="87"/>
        <v/>
      </c>
      <c r="P320" s="14" t="str">
        <f t="shared" si="88"/>
        <v/>
      </c>
      <c r="Q320" s="14" t="str">
        <f t="shared" si="89"/>
        <v/>
      </c>
      <c r="R320" s="96" t="str">
        <f t="shared" si="79"/>
        <v/>
      </c>
      <c r="S320" s="14" t="str">
        <f t="shared" si="90"/>
        <v/>
      </c>
      <c r="T320" s="14" t="str">
        <f t="shared" si="80"/>
        <v/>
      </c>
      <c r="U320" s="14" t="str">
        <f t="shared" si="91"/>
        <v/>
      </c>
      <c r="V320" s="14" t="str">
        <f t="shared" si="92"/>
        <v/>
      </c>
      <c r="W320" s="14" t="str">
        <f>IFERROR(CONCATENATE("PAGO N° ",B320," DEL CONTRATO CPS ",V320," ENTRE ",TEXT(VLOOKUP(A320,matriz,IF(generador!B320=1,16,IF(generador!B320=2,19,IF(generador!B320=3,22,IF(generador!B320=4,25,IF(generador!B320=5,28,IF(generador!B320=6,31,IF(generador!B320=7,34,IF(generador!B320=8,37,IF(generador!B320=9,40,IF(generador!B320=10,43,IF(generador!B320=11,46,IF(generador!B320=12,49,IF(generador!B320=13,52,IF(generador!B320=14,55,IF(generador!B320=15,58))))))))))))))),FALSE),"dd/mm/yyyy")," Y ",TEXT(VLOOKUP(A320,matriz,IF(generador!B320=1,17,IF(generador!B320=2,20,IF(generador!B320=3,23,IF(generador!B320=4,26,IF(generador!B320=5,29,IF(generador!B320=6,32,IF(generador!B320=7,35,IF(generador!B320=8,38,IF(generador!B320=9,41,IF(generador!B320=10,44,IF(generador!B320=11,47,IF(generador!B320=12,50,IF(generador!B320=13,53,IF(generador!B320=14,56,IF(generador!B320=15,59))))))))))))))),FALSE),"dd/mm/yyyy")),"")</f>
        <v/>
      </c>
    </row>
    <row r="321" spans="1:23" x14ac:dyDescent="0.3">
      <c r="A321" s="12"/>
      <c r="B321" s="5"/>
      <c r="C321" s="5"/>
      <c r="D321" s="14" t="str">
        <f t="shared" si="76"/>
        <v/>
      </c>
      <c r="E321" s="15" t="str">
        <f>IFERROR(IF(A321&lt;&gt;"",VLOOKUP(A321,matriz,IF(generador!B321=1,15,IF(generador!B321=2,18,IF(generador!B321=3,21,IF(generador!B321=4,24,IF(generador!B321=5,27,IF(generador!B321=6,30,IF(generador!B321=7,33,IF(generador!B321=8,36,IF(generador!B321=9,39,IF(generador!B321=10,42,IF(generador!B321=11,45,IF(generador!B321=12,48,IF(generador!B321=13,51,IF(generador!B321=14,54,IF(generador!B321=15,57))))))))))))))),FALSE),""),"")</f>
        <v/>
      </c>
      <c r="F321" s="16" t="str">
        <f t="shared" si="77"/>
        <v/>
      </c>
      <c r="G321" s="20" t="str">
        <f t="shared" si="78"/>
        <v/>
      </c>
      <c r="H321" s="13" t="str">
        <f t="shared" ca="1" si="81"/>
        <v/>
      </c>
      <c r="I321" s="14" t="str">
        <f t="shared" si="82"/>
        <v/>
      </c>
      <c r="J321" s="14" t="str">
        <f>""</f>
        <v/>
      </c>
      <c r="K321" s="14" t="str">
        <f t="shared" si="83"/>
        <v/>
      </c>
      <c r="L321" s="14" t="str">
        <f t="shared" si="84"/>
        <v/>
      </c>
      <c r="M321" s="14" t="str">
        <f t="shared" si="85"/>
        <v/>
      </c>
      <c r="N321" s="14" t="str">
        <f t="shared" si="86"/>
        <v/>
      </c>
      <c r="O321" s="14" t="str">
        <f t="shared" si="87"/>
        <v/>
      </c>
      <c r="P321" s="14" t="str">
        <f t="shared" si="88"/>
        <v/>
      </c>
      <c r="Q321" s="14" t="str">
        <f t="shared" si="89"/>
        <v/>
      </c>
      <c r="R321" s="96" t="str">
        <f t="shared" si="79"/>
        <v/>
      </c>
      <c r="S321" s="14" t="str">
        <f t="shared" si="90"/>
        <v/>
      </c>
      <c r="T321" s="14" t="str">
        <f t="shared" si="80"/>
        <v/>
      </c>
      <c r="U321" s="14" t="str">
        <f t="shared" si="91"/>
        <v/>
      </c>
      <c r="V321" s="14" t="str">
        <f t="shared" si="92"/>
        <v/>
      </c>
      <c r="W321" s="14" t="str">
        <f>IFERROR(CONCATENATE("PAGO N° ",B321," DEL CONTRATO CPS ",V321," ENTRE ",TEXT(VLOOKUP(A321,matriz,IF(generador!B321=1,16,IF(generador!B321=2,19,IF(generador!B321=3,22,IF(generador!B321=4,25,IF(generador!B321=5,28,IF(generador!B321=6,31,IF(generador!B321=7,34,IF(generador!B321=8,37,IF(generador!B321=9,40,IF(generador!B321=10,43,IF(generador!B321=11,46,IF(generador!B321=12,49,IF(generador!B321=13,52,IF(generador!B321=14,55,IF(generador!B321=15,58))))))))))))))),FALSE),"dd/mm/yyyy")," Y ",TEXT(VLOOKUP(A321,matriz,IF(generador!B321=1,17,IF(generador!B321=2,20,IF(generador!B321=3,23,IF(generador!B321=4,26,IF(generador!B321=5,29,IF(generador!B321=6,32,IF(generador!B321=7,35,IF(generador!B321=8,38,IF(generador!B321=9,41,IF(generador!B321=10,44,IF(generador!B321=11,47,IF(generador!B321=12,50,IF(generador!B321=13,53,IF(generador!B321=14,56,IF(generador!B321=15,59))))))))))))))),FALSE),"dd/mm/yyyy")),"")</f>
        <v/>
      </c>
    </row>
    <row r="322" spans="1:23" x14ac:dyDescent="0.3">
      <c r="A322" s="12"/>
      <c r="B322" s="5"/>
      <c r="C322" s="5"/>
      <c r="D322" s="14" t="str">
        <f t="shared" si="76"/>
        <v/>
      </c>
      <c r="E322" s="15" t="str">
        <f>IFERROR(IF(A322&lt;&gt;"",VLOOKUP(A322,matriz,IF(generador!B322=1,15,IF(generador!B322=2,18,IF(generador!B322=3,21,IF(generador!B322=4,24,IF(generador!B322=5,27,IF(generador!B322=6,30,IF(generador!B322=7,33,IF(generador!B322=8,36,IF(generador!B322=9,39,IF(generador!B322=10,42,IF(generador!B322=11,45,IF(generador!B322=12,48,IF(generador!B322=13,51,IF(generador!B322=14,54,IF(generador!B322=15,57))))))))))))))),FALSE),""),"")</f>
        <v/>
      </c>
      <c r="F322" s="16" t="str">
        <f t="shared" si="77"/>
        <v/>
      </c>
      <c r="G322" s="20" t="str">
        <f t="shared" si="78"/>
        <v/>
      </c>
      <c r="H322" s="13" t="str">
        <f t="shared" ca="1" si="81"/>
        <v/>
      </c>
      <c r="I322" s="14" t="str">
        <f t="shared" si="82"/>
        <v/>
      </c>
      <c r="J322" s="14" t="str">
        <f>""</f>
        <v/>
      </c>
      <c r="K322" s="14" t="str">
        <f t="shared" si="83"/>
        <v/>
      </c>
      <c r="L322" s="14" t="str">
        <f t="shared" si="84"/>
        <v/>
      </c>
      <c r="M322" s="14" t="str">
        <f t="shared" si="85"/>
        <v/>
      </c>
      <c r="N322" s="14" t="str">
        <f t="shared" si="86"/>
        <v/>
      </c>
      <c r="O322" s="14" t="str">
        <f t="shared" si="87"/>
        <v/>
      </c>
      <c r="P322" s="14" t="str">
        <f t="shared" si="88"/>
        <v/>
      </c>
      <c r="Q322" s="14" t="str">
        <f t="shared" si="89"/>
        <v/>
      </c>
      <c r="R322" s="96" t="str">
        <f t="shared" si="79"/>
        <v/>
      </c>
      <c r="S322" s="14" t="str">
        <f t="shared" si="90"/>
        <v/>
      </c>
      <c r="T322" s="14" t="str">
        <f t="shared" si="80"/>
        <v/>
      </c>
      <c r="U322" s="14" t="str">
        <f t="shared" si="91"/>
        <v/>
      </c>
      <c r="V322" s="14" t="str">
        <f t="shared" si="92"/>
        <v/>
      </c>
      <c r="W322" s="14" t="str">
        <f>IFERROR(CONCATENATE("PAGO N° ",B322," DEL CONTRATO CPS ",V322," ENTRE ",TEXT(VLOOKUP(A322,matriz,IF(generador!B322=1,16,IF(generador!B322=2,19,IF(generador!B322=3,22,IF(generador!B322=4,25,IF(generador!B322=5,28,IF(generador!B322=6,31,IF(generador!B322=7,34,IF(generador!B322=8,37,IF(generador!B322=9,40,IF(generador!B322=10,43,IF(generador!B322=11,46,IF(generador!B322=12,49,IF(generador!B322=13,52,IF(generador!B322=14,55,IF(generador!B322=15,58))))))))))))))),FALSE),"dd/mm/yyyy")," Y ",TEXT(VLOOKUP(A322,matriz,IF(generador!B322=1,17,IF(generador!B322=2,20,IF(generador!B322=3,23,IF(generador!B322=4,26,IF(generador!B322=5,29,IF(generador!B322=6,32,IF(generador!B322=7,35,IF(generador!B322=8,38,IF(generador!B322=9,41,IF(generador!B322=10,44,IF(generador!B322=11,47,IF(generador!B322=12,50,IF(generador!B322=13,53,IF(generador!B322=14,56,IF(generador!B322=15,59))))))))))))))),FALSE),"dd/mm/yyyy")),"")</f>
        <v/>
      </c>
    </row>
    <row r="323" spans="1:23" x14ac:dyDescent="0.3">
      <c r="A323" s="12"/>
      <c r="B323" s="5"/>
      <c r="C323" s="5"/>
      <c r="D323" s="14" t="str">
        <f t="shared" ref="D323:D386" si="93">IFERROR(IF(C323&lt;&gt;"",CONCATENATE(VLOOKUP(A323,matriz,IF(C323="NO",98,100),FALSE),VLOOKUP(A323,matriz,103,FALSE)),""),"")</f>
        <v/>
      </c>
      <c r="E323" s="15" t="str">
        <f>IFERROR(IF(A323&lt;&gt;"",VLOOKUP(A323,matriz,IF(generador!B323=1,15,IF(generador!B323=2,18,IF(generador!B323=3,21,IF(generador!B323=4,24,IF(generador!B323=5,27,IF(generador!B323=6,30,IF(generador!B323=7,33,IF(generador!B323=8,36,IF(generador!B323=9,39,IF(generador!B323=10,42,IF(generador!B323=11,45,IF(generador!B323=12,48,IF(generador!B323=13,51,IF(generador!B323=14,54,IF(generador!B323=15,57))))))))))))))),FALSE),""),"")</f>
        <v/>
      </c>
      <c r="F323" s="16" t="str">
        <f t="shared" ref="F323:F386" si="94">IFERROR(IF(E323,VLOOKUP(A323,matriz,97,FALSE),""),"")</f>
        <v/>
      </c>
      <c r="G323" s="20" t="str">
        <f t="shared" ref="G323:G386" si="95">IFERROR(IF(E323,VLOOKUP(A323,matriz,IF(C323="NO",99,101),FALSE),""),"")</f>
        <v/>
      </c>
      <c r="H323" s="13" t="str">
        <f t="shared" ca="1" si="81"/>
        <v/>
      </c>
      <c r="I323" s="14" t="str">
        <f t="shared" si="82"/>
        <v/>
      </c>
      <c r="J323" s="14" t="str">
        <f>""</f>
        <v/>
      </c>
      <c r="K323" s="14" t="str">
        <f t="shared" si="83"/>
        <v/>
      </c>
      <c r="L323" s="14" t="str">
        <f t="shared" si="84"/>
        <v/>
      </c>
      <c r="M323" s="14" t="str">
        <f t="shared" si="85"/>
        <v/>
      </c>
      <c r="N323" s="14" t="str">
        <f t="shared" si="86"/>
        <v/>
      </c>
      <c r="O323" s="14" t="str">
        <f t="shared" si="87"/>
        <v/>
      </c>
      <c r="P323" s="14" t="str">
        <f t="shared" si="88"/>
        <v/>
      </c>
      <c r="Q323" s="14" t="str">
        <f t="shared" si="89"/>
        <v/>
      </c>
      <c r="R323" s="96" t="str">
        <f t="shared" ref="R323:R386" si="96">IFERROR(IF(E323,CONCATENATE(TEXT(VLOOKUP(A323,matriz,IF(C323="NO",67,82),FALSE),"YYYY"),VLOOKUP(A323,matriz,IF(C323="NO",66,81),FALSE)),""),"")</f>
        <v/>
      </c>
      <c r="S323" s="14" t="str">
        <f t="shared" si="90"/>
        <v/>
      </c>
      <c r="T323" s="14" t="str">
        <f t="shared" ref="T323:T386" si="97">IFERROR(IF(E323,CONCATENATE(TEXT(VLOOKUP(A323,matriz,IF(C323="NO",64,79),FALSE),"YYYY"),VLOOKUP(A323,matriz,IF(C323="NO",63,78),FALSE)),""),"")</f>
        <v/>
      </c>
      <c r="U323" s="14" t="str">
        <f t="shared" si="91"/>
        <v/>
      </c>
      <c r="V323" s="14" t="str">
        <f t="shared" si="92"/>
        <v/>
      </c>
      <c r="W323" s="14" t="str">
        <f>IFERROR(CONCATENATE("PAGO N° ",B323," DEL CONTRATO CPS ",V323," ENTRE ",TEXT(VLOOKUP(A323,matriz,IF(generador!B323=1,16,IF(generador!B323=2,19,IF(generador!B323=3,22,IF(generador!B323=4,25,IF(generador!B323=5,28,IF(generador!B323=6,31,IF(generador!B323=7,34,IF(generador!B323=8,37,IF(generador!B323=9,40,IF(generador!B323=10,43,IF(generador!B323=11,46,IF(generador!B323=12,49,IF(generador!B323=13,52,IF(generador!B323=14,55,IF(generador!B323=15,58))))))))))))))),FALSE),"dd/mm/yyyy")," Y ",TEXT(VLOOKUP(A323,matriz,IF(generador!B323=1,17,IF(generador!B323=2,20,IF(generador!B323=3,23,IF(generador!B323=4,26,IF(generador!B323=5,29,IF(generador!B323=6,32,IF(generador!B323=7,35,IF(generador!B323=8,38,IF(generador!B323=9,41,IF(generador!B323=10,44,IF(generador!B323=11,47,IF(generador!B323=12,50,IF(generador!B323=13,53,IF(generador!B323=14,56,IF(generador!B323=15,59))))))))))))))),FALSE),"dd/mm/yyyy")),"")</f>
        <v/>
      </c>
    </row>
    <row r="324" spans="1:23" x14ac:dyDescent="0.3">
      <c r="A324" s="12"/>
      <c r="B324" s="5"/>
      <c r="C324" s="5"/>
      <c r="D324" s="14" t="str">
        <f t="shared" si="93"/>
        <v/>
      </c>
      <c r="E324" s="15" t="str">
        <f>IFERROR(IF(A324&lt;&gt;"",VLOOKUP(A324,matriz,IF(generador!B324=1,15,IF(generador!B324=2,18,IF(generador!B324=3,21,IF(generador!B324=4,24,IF(generador!B324=5,27,IF(generador!B324=6,30,IF(generador!B324=7,33,IF(generador!B324=8,36,IF(generador!B324=9,39,IF(generador!B324=10,42,IF(generador!B324=11,45,IF(generador!B324=12,48,IF(generador!B324=13,51,IF(generador!B324=14,54,IF(generador!B324=15,57))))))))))))))),FALSE),""),"")</f>
        <v/>
      </c>
      <c r="F324" s="16" t="str">
        <f t="shared" si="94"/>
        <v/>
      </c>
      <c r="G324" s="20" t="str">
        <f t="shared" si="95"/>
        <v/>
      </c>
      <c r="H324" s="13" t="str">
        <f t="shared" ref="H324:H387" ca="1" si="98">IFERROR(IF(C324&lt;&gt;"",TODAY(),""),"")</f>
        <v/>
      </c>
      <c r="I324" s="14" t="str">
        <f t="shared" ref="I324:I387" si="99">IFERROR(IF(D324&lt;&gt;"",I323+1,""),1)</f>
        <v/>
      </c>
      <c r="J324" s="14" t="str">
        <f>""</f>
        <v/>
      </c>
      <c r="K324" s="14" t="str">
        <f t="shared" ref="K324:K387" si="100">IFERROR(IF(E324,0,""),"")</f>
        <v/>
      </c>
      <c r="L324" s="14" t="str">
        <f t="shared" ref="L324:L387" si="101">IFERROR(IF(E324,0,""),"")</f>
        <v/>
      </c>
      <c r="M324" s="14" t="str">
        <f t="shared" ref="M324:M387" si="102">IFERROR(IF(E324,0,""),"")</f>
        <v/>
      </c>
      <c r="N324" s="14" t="str">
        <f t="shared" ref="N324:N387" si="103">IFERROR(IF(E324,0,""),"")</f>
        <v/>
      </c>
      <c r="O324" s="14" t="str">
        <f t="shared" ref="O324:O387" si="104">IFERROR(IF(E324,"01",""),"")</f>
        <v/>
      </c>
      <c r="P324" s="14" t="str">
        <f t="shared" ref="P324:P387" si="105">IFERROR(IF(K324&lt;&gt;"",P323+1,""),1)</f>
        <v/>
      </c>
      <c r="Q324" s="14" t="str">
        <f t="shared" ref="Q324:Q387" si="106">IFERROR(IF(E324,0,""),"")</f>
        <v/>
      </c>
      <c r="R324" s="96" t="str">
        <f t="shared" si="96"/>
        <v/>
      </c>
      <c r="S324" s="14" t="str">
        <f t="shared" ref="S324:S387" si="107">IFERROR(IF(D324&lt;&gt;"",S323+1,""),1)</f>
        <v/>
      </c>
      <c r="T324" s="14" t="str">
        <f t="shared" si="97"/>
        <v/>
      </c>
      <c r="U324" s="14" t="str">
        <f t="shared" ref="U324:U387" si="108">IFERROR(IF(E324,0,""),"")</f>
        <v/>
      </c>
      <c r="V324" s="14" t="str">
        <f t="shared" ref="V324:V387" si="109">IFERROR(IF(E324,A324,""),"")</f>
        <v/>
      </c>
      <c r="W324" s="14" t="str">
        <f>IFERROR(CONCATENATE("PAGO N° ",B324," DEL CONTRATO CPS ",V324," ENTRE ",TEXT(VLOOKUP(A324,matriz,IF(generador!B324=1,16,IF(generador!B324=2,19,IF(generador!B324=3,22,IF(generador!B324=4,25,IF(generador!B324=5,28,IF(generador!B324=6,31,IF(generador!B324=7,34,IF(generador!B324=8,37,IF(generador!B324=9,40,IF(generador!B324=10,43,IF(generador!B324=11,46,IF(generador!B324=12,49,IF(generador!B324=13,52,IF(generador!B324=14,55,IF(generador!B324=15,58))))))))))))))),FALSE),"dd/mm/yyyy")," Y ",TEXT(VLOOKUP(A324,matriz,IF(generador!B324=1,17,IF(generador!B324=2,20,IF(generador!B324=3,23,IF(generador!B324=4,26,IF(generador!B324=5,29,IF(generador!B324=6,32,IF(generador!B324=7,35,IF(generador!B324=8,38,IF(generador!B324=9,41,IF(generador!B324=10,44,IF(generador!B324=11,47,IF(generador!B324=12,50,IF(generador!B324=13,53,IF(generador!B324=14,56,IF(generador!B324=15,59))))))))))))))),FALSE),"dd/mm/yyyy")),"")</f>
        <v/>
      </c>
    </row>
    <row r="325" spans="1:23" x14ac:dyDescent="0.3">
      <c r="A325" s="12"/>
      <c r="B325" s="5"/>
      <c r="C325" s="5"/>
      <c r="D325" s="14" t="str">
        <f t="shared" si="93"/>
        <v/>
      </c>
      <c r="E325" s="15" t="str">
        <f>IFERROR(IF(A325&lt;&gt;"",VLOOKUP(A325,matriz,IF(generador!B325=1,15,IF(generador!B325=2,18,IF(generador!B325=3,21,IF(generador!B325=4,24,IF(generador!B325=5,27,IF(generador!B325=6,30,IF(generador!B325=7,33,IF(generador!B325=8,36,IF(generador!B325=9,39,IF(generador!B325=10,42,IF(generador!B325=11,45,IF(generador!B325=12,48,IF(generador!B325=13,51,IF(generador!B325=14,54,IF(generador!B325=15,57))))))))))))))),FALSE),""),"")</f>
        <v/>
      </c>
      <c r="F325" s="16" t="str">
        <f t="shared" si="94"/>
        <v/>
      </c>
      <c r="G325" s="20" t="str">
        <f t="shared" si="95"/>
        <v/>
      </c>
      <c r="H325" s="13" t="str">
        <f t="shared" ca="1" si="98"/>
        <v/>
      </c>
      <c r="I325" s="14" t="str">
        <f t="shared" si="99"/>
        <v/>
      </c>
      <c r="J325" s="14" t="str">
        <f>""</f>
        <v/>
      </c>
      <c r="K325" s="14" t="str">
        <f t="shared" si="100"/>
        <v/>
      </c>
      <c r="L325" s="14" t="str">
        <f t="shared" si="101"/>
        <v/>
      </c>
      <c r="M325" s="14" t="str">
        <f t="shared" si="102"/>
        <v/>
      </c>
      <c r="N325" s="14" t="str">
        <f t="shared" si="103"/>
        <v/>
      </c>
      <c r="O325" s="14" t="str">
        <f t="shared" si="104"/>
        <v/>
      </c>
      <c r="P325" s="14" t="str">
        <f t="shared" si="105"/>
        <v/>
      </c>
      <c r="Q325" s="14" t="str">
        <f t="shared" si="106"/>
        <v/>
      </c>
      <c r="R325" s="96" t="str">
        <f t="shared" si="96"/>
        <v/>
      </c>
      <c r="S325" s="14" t="str">
        <f t="shared" si="107"/>
        <v/>
      </c>
      <c r="T325" s="14" t="str">
        <f t="shared" si="97"/>
        <v/>
      </c>
      <c r="U325" s="14" t="str">
        <f t="shared" si="108"/>
        <v/>
      </c>
      <c r="V325" s="14" t="str">
        <f t="shared" si="109"/>
        <v/>
      </c>
      <c r="W325" s="14" t="str">
        <f>IFERROR(CONCATENATE("PAGO N° ",B325," DEL CONTRATO CPS ",V325," ENTRE ",TEXT(VLOOKUP(A325,matriz,IF(generador!B325=1,16,IF(generador!B325=2,19,IF(generador!B325=3,22,IF(generador!B325=4,25,IF(generador!B325=5,28,IF(generador!B325=6,31,IF(generador!B325=7,34,IF(generador!B325=8,37,IF(generador!B325=9,40,IF(generador!B325=10,43,IF(generador!B325=11,46,IF(generador!B325=12,49,IF(generador!B325=13,52,IF(generador!B325=14,55,IF(generador!B325=15,58))))))))))))))),FALSE),"dd/mm/yyyy")," Y ",TEXT(VLOOKUP(A325,matriz,IF(generador!B325=1,17,IF(generador!B325=2,20,IF(generador!B325=3,23,IF(generador!B325=4,26,IF(generador!B325=5,29,IF(generador!B325=6,32,IF(generador!B325=7,35,IF(generador!B325=8,38,IF(generador!B325=9,41,IF(generador!B325=10,44,IF(generador!B325=11,47,IF(generador!B325=12,50,IF(generador!B325=13,53,IF(generador!B325=14,56,IF(generador!B325=15,59))))))))))))))),FALSE),"dd/mm/yyyy")),"")</f>
        <v/>
      </c>
    </row>
    <row r="326" spans="1:23" x14ac:dyDescent="0.3">
      <c r="A326" s="12"/>
      <c r="B326" s="5"/>
      <c r="C326" s="5"/>
      <c r="D326" s="14" t="str">
        <f t="shared" si="93"/>
        <v/>
      </c>
      <c r="E326" s="15" t="str">
        <f>IFERROR(IF(A326&lt;&gt;"",VLOOKUP(A326,matriz,IF(generador!B326=1,15,IF(generador!B326=2,18,IF(generador!B326=3,21,IF(generador!B326=4,24,IF(generador!B326=5,27,IF(generador!B326=6,30,IF(generador!B326=7,33,IF(generador!B326=8,36,IF(generador!B326=9,39,IF(generador!B326=10,42,IF(generador!B326=11,45,IF(generador!B326=12,48,IF(generador!B326=13,51,IF(generador!B326=14,54,IF(generador!B326=15,57))))))))))))))),FALSE),""),"")</f>
        <v/>
      </c>
      <c r="F326" s="16" t="str">
        <f t="shared" si="94"/>
        <v/>
      </c>
      <c r="G326" s="20" t="str">
        <f t="shared" si="95"/>
        <v/>
      </c>
      <c r="H326" s="13" t="str">
        <f t="shared" ca="1" si="98"/>
        <v/>
      </c>
      <c r="I326" s="14" t="str">
        <f t="shared" si="99"/>
        <v/>
      </c>
      <c r="J326" s="14" t="str">
        <f>""</f>
        <v/>
      </c>
      <c r="K326" s="14" t="str">
        <f t="shared" si="100"/>
        <v/>
      </c>
      <c r="L326" s="14" t="str">
        <f t="shared" si="101"/>
        <v/>
      </c>
      <c r="M326" s="14" t="str">
        <f t="shared" si="102"/>
        <v/>
      </c>
      <c r="N326" s="14" t="str">
        <f t="shared" si="103"/>
        <v/>
      </c>
      <c r="O326" s="14" t="str">
        <f t="shared" si="104"/>
        <v/>
      </c>
      <c r="P326" s="14" t="str">
        <f t="shared" si="105"/>
        <v/>
      </c>
      <c r="Q326" s="14" t="str">
        <f t="shared" si="106"/>
        <v/>
      </c>
      <c r="R326" s="96" t="str">
        <f t="shared" si="96"/>
        <v/>
      </c>
      <c r="S326" s="14" t="str">
        <f t="shared" si="107"/>
        <v/>
      </c>
      <c r="T326" s="14" t="str">
        <f t="shared" si="97"/>
        <v/>
      </c>
      <c r="U326" s="14" t="str">
        <f t="shared" si="108"/>
        <v/>
      </c>
      <c r="V326" s="14" t="str">
        <f t="shared" si="109"/>
        <v/>
      </c>
      <c r="W326" s="14" t="str">
        <f>IFERROR(CONCATENATE("PAGO N° ",B326," DEL CONTRATO CPS ",V326," ENTRE ",TEXT(VLOOKUP(A326,matriz,IF(generador!B326=1,16,IF(generador!B326=2,19,IF(generador!B326=3,22,IF(generador!B326=4,25,IF(generador!B326=5,28,IF(generador!B326=6,31,IF(generador!B326=7,34,IF(generador!B326=8,37,IF(generador!B326=9,40,IF(generador!B326=10,43,IF(generador!B326=11,46,IF(generador!B326=12,49,IF(generador!B326=13,52,IF(generador!B326=14,55,IF(generador!B326=15,58))))))))))))))),FALSE),"dd/mm/yyyy")," Y ",TEXT(VLOOKUP(A326,matriz,IF(generador!B326=1,17,IF(generador!B326=2,20,IF(generador!B326=3,23,IF(generador!B326=4,26,IF(generador!B326=5,29,IF(generador!B326=6,32,IF(generador!B326=7,35,IF(generador!B326=8,38,IF(generador!B326=9,41,IF(generador!B326=10,44,IF(generador!B326=11,47,IF(generador!B326=12,50,IF(generador!B326=13,53,IF(generador!B326=14,56,IF(generador!B326=15,59))))))))))))))),FALSE),"dd/mm/yyyy")),"")</f>
        <v/>
      </c>
    </row>
    <row r="327" spans="1:23" x14ac:dyDescent="0.3">
      <c r="A327" s="12"/>
      <c r="B327" s="5"/>
      <c r="C327" s="5"/>
      <c r="D327" s="14" t="str">
        <f t="shared" si="93"/>
        <v/>
      </c>
      <c r="E327" s="15" t="str">
        <f>IFERROR(IF(A327&lt;&gt;"",VLOOKUP(A327,matriz,IF(generador!B327=1,15,IF(generador!B327=2,18,IF(generador!B327=3,21,IF(generador!B327=4,24,IF(generador!B327=5,27,IF(generador!B327=6,30,IF(generador!B327=7,33,IF(generador!B327=8,36,IF(generador!B327=9,39,IF(generador!B327=10,42,IF(generador!B327=11,45,IF(generador!B327=12,48,IF(generador!B327=13,51,IF(generador!B327=14,54,IF(generador!B327=15,57))))))))))))))),FALSE),""),"")</f>
        <v/>
      </c>
      <c r="F327" s="16" t="str">
        <f t="shared" si="94"/>
        <v/>
      </c>
      <c r="G327" s="20" t="str">
        <f t="shared" si="95"/>
        <v/>
      </c>
      <c r="H327" s="13" t="str">
        <f t="shared" ca="1" si="98"/>
        <v/>
      </c>
      <c r="I327" s="14" t="str">
        <f t="shared" si="99"/>
        <v/>
      </c>
      <c r="J327" s="14" t="str">
        <f>""</f>
        <v/>
      </c>
      <c r="K327" s="14" t="str">
        <f t="shared" si="100"/>
        <v/>
      </c>
      <c r="L327" s="14" t="str">
        <f t="shared" si="101"/>
        <v/>
      </c>
      <c r="M327" s="14" t="str">
        <f t="shared" si="102"/>
        <v/>
      </c>
      <c r="N327" s="14" t="str">
        <f t="shared" si="103"/>
        <v/>
      </c>
      <c r="O327" s="14" t="str">
        <f t="shared" si="104"/>
        <v/>
      </c>
      <c r="P327" s="14" t="str">
        <f t="shared" si="105"/>
        <v/>
      </c>
      <c r="Q327" s="14" t="str">
        <f t="shared" si="106"/>
        <v/>
      </c>
      <c r="R327" s="96" t="str">
        <f t="shared" si="96"/>
        <v/>
      </c>
      <c r="S327" s="14" t="str">
        <f t="shared" si="107"/>
        <v/>
      </c>
      <c r="T327" s="14" t="str">
        <f t="shared" si="97"/>
        <v/>
      </c>
      <c r="U327" s="14" t="str">
        <f t="shared" si="108"/>
        <v/>
      </c>
      <c r="V327" s="14" t="str">
        <f t="shared" si="109"/>
        <v/>
      </c>
      <c r="W327" s="14" t="str">
        <f>IFERROR(CONCATENATE("PAGO N° ",B327," DEL CONTRATO CPS ",V327," ENTRE ",TEXT(VLOOKUP(A327,matriz,IF(generador!B327=1,16,IF(generador!B327=2,19,IF(generador!B327=3,22,IF(generador!B327=4,25,IF(generador!B327=5,28,IF(generador!B327=6,31,IF(generador!B327=7,34,IF(generador!B327=8,37,IF(generador!B327=9,40,IF(generador!B327=10,43,IF(generador!B327=11,46,IF(generador!B327=12,49,IF(generador!B327=13,52,IF(generador!B327=14,55,IF(generador!B327=15,58))))))))))))))),FALSE),"dd/mm/yyyy")," Y ",TEXT(VLOOKUP(A327,matriz,IF(generador!B327=1,17,IF(generador!B327=2,20,IF(generador!B327=3,23,IF(generador!B327=4,26,IF(generador!B327=5,29,IF(generador!B327=6,32,IF(generador!B327=7,35,IF(generador!B327=8,38,IF(generador!B327=9,41,IF(generador!B327=10,44,IF(generador!B327=11,47,IF(generador!B327=12,50,IF(generador!B327=13,53,IF(generador!B327=14,56,IF(generador!B327=15,59))))))))))))))),FALSE),"dd/mm/yyyy")),"")</f>
        <v/>
      </c>
    </row>
    <row r="328" spans="1:23" x14ac:dyDescent="0.3">
      <c r="A328" s="12"/>
      <c r="B328" s="5"/>
      <c r="C328" s="5"/>
      <c r="D328" s="14" t="str">
        <f t="shared" si="93"/>
        <v/>
      </c>
      <c r="E328" s="15" t="str">
        <f>IFERROR(IF(A328&lt;&gt;"",VLOOKUP(A328,matriz,IF(generador!B328=1,15,IF(generador!B328=2,18,IF(generador!B328=3,21,IF(generador!B328=4,24,IF(generador!B328=5,27,IF(generador!B328=6,30,IF(generador!B328=7,33,IF(generador!B328=8,36,IF(generador!B328=9,39,IF(generador!B328=10,42,IF(generador!B328=11,45,IF(generador!B328=12,48,IF(generador!B328=13,51,IF(generador!B328=14,54,IF(generador!B328=15,57))))))))))))))),FALSE),""),"")</f>
        <v/>
      </c>
      <c r="F328" s="16" t="str">
        <f t="shared" si="94"/>
        <v/>
      </c>
      <c r="G328" s="20" t="str">
        <f t="shared" si="95"/>
        <v/>
      </c>
      <c r="H328" s="13" t="str">
        <f t="shared" ca="1" si="98"/>
        <v/>
      </c>
      <c r="I328" s="14" t="str">
        <f t="shared" si="99"/>
        <v/>
      </c>
      <c r="J328" s="14" t="str">
        <f>""</f>
        <v/>
      </c>
      <c r="K328" s="14" t="str">
        <f t="shared" si="100"/>
        <v/>
      </c>
      <c r="L328" s="14" t="str">
        <f t="shared" si="101"/>
        <v/>
      </c>
      <c r="M328" s="14" t="str">
        <f t="shared" si="102"/>
        <v/>
      </c>
      <c r="N328" s="14" t="str">
        <f t="shared" si="103"/>
        <v/>
      </c>
      <c r="O328" s="14" t="str">
        <f t="shared" si="104"/>
        <v/>
      </c>
      <c r="P328" s="14" t="str">
        <f t="shared" si="105"/>
        <v/>
      </c>
      <c r="Q328" s="14" t="str">
        <f t="shared" si="106"/>
        <v/>
      </c>
      <c r="R328" s="96" t="str">
        <f t="shared" si="96"/>
        <v/>
      </c>
      <c r="S328" s="14" t="str">
        <f t="shared" si="107"/>
        <v/>
      </c>
      <c r="T328" s="14" t="str">
        <f t="shared" si="97"/>
        <v/>
      </c>
      <c r="U328" s="14" t="str">
        <f t="shared" si="108"/>
        <v/>
      </c>
      <c r="V328" s="14" t="str">
        <f t="shared" si="109"/>
        <v/>
      </c>
      <c r="W328" s="14" t="str">
        <f>IFERROR(CONCATENATE("PAGO N° ",B328," DEL CONTRATO CPS ",V328," ENTRE ",TEXT(VLOOKUP(A328,matriz,IF(generador!B328=1,16,IF(generador!B328=2,19,IF(generador!B328=3,22,IF(generador!B328=4,25,IF(generador!B328=5,28,IF(generador!B328=6,31,IF(generador!B328=7,34,IF(generador!B328=8,37,IF(generador!B328=9,40,IF(generador!B328=10,43,IF(generador!B328=11,46,IF(generador!B328=12,49,IF(generador!B328=13,52,IF(generador!B328=14,55,IF(generador!B328=15,58))))))))))))))),FALSE),"dd/mm/yyyy")," Y ",TEXT(VLOOKUP(A328,matriz,IF(generador!B328=1,17,IF(generador!B328=2,20,IF(generador!B328=3,23,IF(generador!B328=4,26,IF(generador!B328=5,29,IF(generador!B328=6,32,IF(generador!B328=7,35,IF(generador!B328=8,38,IF(generador!B328=9,41,IF(generador!B328=10,44,IF(generador!B328=11,47,IF(generador!B328=12,50,IF(generador!B328=13,53,IF(generador!B328=14,56,IF(generador!B328=15,59))))))))))))))),FALSE),"dd/mm/yyyy")),"")</f>
        <v/>
      </c>
    </row>
    <row r="329" spans="1:23" x14ac:dyDescent="0.3">
      <c r="A329" s="12"/>
      <c r="B329" s="5"/>
      <c r="C329" s="5"/>
      <c r="D329" s="14" t="str">
        <f t="shared" si="93"/>
        <v/>
      </c>
      <c r="E329" s="15" t="str">
        <f>IFERROR(IF(A329&lt;&gt;"",VLOOKUP(A329,matriz,IF(generador!B329=1,15,IF(generador!B329=2,18,IF(generador!B329=3,21,IF(generador!B329=4,24,IF(generador!B329=5,27,IF(generador!B329=6,30,IF(generador!B329=7,33,IF(generador!B329=8,36,IF(generador!B329=9,39,IF(generador!B329=10,42,IF(generador!B329=11,45,IF(generador!B329=12,48,IF(generador!B329=13,51,IF(generador!B329=14,54,IF(generador!B329=15,57))))))))))))))),FALSE),""),"")</f>
        <v/>
      </c>
      <c r="F329" s="16" t="str">
        <f t="shared" si="94"/>
        <v/>
      </c>
      <c r="G329" s="20" t="str">
        <f t="shared" si="95"/>
        <v/>
      </c>
      <c r="H329" s="13" t="str">
        <f t="shared" ca="1" si="98"/>
        <v/>
      </c>
      <c r="I329" s="14" t="str">
        <f t="shared" si="99"/>
        <v/>
      </c>
      <c r="J329" s="14" t="str">
        <f>""</f>
        <v/>
      </c>
      <c r="K329" s="14" t="str">
        <f t="shared" si="100"/>
        <v/>
      </c>
      <c r="L329" s="14" t="str">
        <f t="shared" si="101"/>
        <v/>
      </c>
      <c r="M329" s="14" t="str">
        <f t="shared" si="102"/>
        <v/>
      </c>
      <c r="N329" s="14" t="str">
        <f t="shared" si="103"/>
        <v/>
      </c>
      <c r="O329" s="14" t="str">
        <f t="shared" si="104"/>
        <v/>
      </c>
      <c r="P329" s="14" t="str">
        <f t="shared" si="105"/>
        <v/>
      </c>
      <c r="Q329" s="14" t="str">
        <f t="shared" si="106"/>
        <v/>
      </c>
      <c r="R329" s="96" t="str">
        <f t="shared" si="96"/>
        <v/>
      </c>
      <c r="S329" s="14" t="str">
        <f t="shared" si="107"/>
        <v/>
      </c>
      <c r="T329" s="14" t="str">
        <f t="shared" si="97"/>
        <v/>
      </c>
      <c r="U329" s="14" t="str">
        <f t="shared" si="108"/>
        <v/>
      </c>
      <c r="V329" s="14" t="str">
        <f t="shared" si="109"/>
        <v/>
      </c>
      <c r="W329" s="14" t="str">
        <f>IFERROR(CONCATENATE("PAGO N° ",B329," DEL CONTRATO CPS ",V329," ENTRE ",TEXT(VLOOKUP(A329,matriz,IF(generador!B329=1,16,IF(generador!B329=2,19,IF(generador!B329=3,22,IF(generador!B329=4,25,IF(generador!B329=5,28,IF(generador!B329=6,31,IF(generador!B329=7,34,IF(generador!B329=8,37,IF(generador!B329=9,40,IF(generador!B329=10,43,IF(generador!B329=11,46,IF(generador!B329=12,49,IF(generador!B329=13,52,IF(generador!B329=14,55,IF(generador!B329=15,58))))))))))))))),FALSE),"dd/mm/yyyy")," Y ",TEXT(VLOOKUP(A329,matriz,IF(generador!B329=1,17,IF(generador!B329=2,20,IF(generador!B329=3,23,IF(generador!B329=4,26,IF(generador!B329=5,29,IF(generador!B329=6,32,IF(generador!B329=7,35,IF(generador!B329=8,38,IF(generador!B329=9,41,IF(generador!B329=10,44,IF(generador!B329=11,47,IF(generador!B329=12,50,IF(generador!B329=13,53,IF(generador!B329=14,56,IF(generador!B329=15,59))))))))))))))),FALSE),"dd/mm/yyyy")),"")</f>
        <v/>
      </c>
    </row>
    <row r="330" spans="1:23" x14ac:dyDescent="0.3">
      <c r="A330" s="12"/>
      <c r="B330" s="5"/>
      <c r="C330" s="5"/>
      <c r="D330" s="14" t="str">
        <f t="shared" si="93"/>
        <v/>
      </c>
      <c r="E330" s="15" t="str">
        <f>IFERROR(IF(A330&lt;&gt;"",VLOOKUP(A330,matriz,IF(generador!B330=1,15,IF(generador!B330=2,18,IF(generador!B330=3,21,IF(generador!B330=4,24,IF(generador!B330=5,27,IF(generador!B330=6,30,IF(generador!B330=7,33,IF(generador!B330=8,36,IF(generador!B330=9,39,IF(generador!B330=10,42,IF(generador!B330=11,45,IF(generador!B330=12,48,IF(generador!B330=13,51,IF(generador!B330=14,54,IF(generador!B330=15,57))))))))))))))),FALSE),""),"")</f>
        <v/>
      </c>
      <c r="F330" s="16" t="str">
        <f t="shared" si="94"/>
        <v/>
      </c>
      <c r="G330" s="20" t="str">
        <f t="shared" si="95"/>
        <v/>
      </c>
      <c r="H330" s="13" t="str">
        <f t="shared" ca="1" si="98"/>
        <v/>
      </c>
      <c r="I330" s="14" t="str">
        <f t="shared" si="99"/>
        <v/>
      </c>
      <c r="J330" s="14" t="str">
        <f>""</f>
        <v/>
      </c>
      <c r="K330" s="14" t="str">
        <f t="shared" si="100"/>
        <v/>
      </c>
      <c r="L330" s="14" t="str">
        <f t="shared" si="101"/>
        <v/>
      </c>
      <c r="M330" s="14" t="str">
        <f t="shared" si="102"/>
        <v/>
      </c>
      <c r="N330" s="14" t="str">
        <f t="shared" si="103"/>
        <v/>
      </c>
      <c r="O330" s="14" t="str">
        <f t="shared" si="104"/>
        <v/>
      </c>
      <c r="P330" s="14" t="str">
        <f t="shared" si="105"/>
        <v/>
      </c>
      <c r="Q330" s="14" t="str">
        <f t="shared" si="106"/>
        <v/>
      </c>
      <c r="R330" s="96" t="str">
        <f t="shared" si="96"/>
        <v/>
      </c>
      <c r="S330" s="14" t="str">
        <f t="shared" si="107"/>
        <v/>
      </c>
      <c r="T330" s="14" t="str">
        <f t="shared" si="97"/>
        <v/>
      </c>
      <c r="U330" s="14" t="str">
        <f t="shared" si="108"/>
        <v/>
      </c>
      <c r="V330" s="14" t="str">
        <f t="shared" si="109"/>
        <v/>
      </c>
      <c r="W330" s="14" t="str">
        <f>IFERROR(CONCATENATE("PAGO N° ",B330," DEL CONTRATO CPS ",V330," ENTRE ",TEXT(VLOOKUP(A330,matriz,IF(generador!B330=1,16,IF(generador!B330=2,19,IF(generador!B330=3,22,IF(generador!B330=4,25,IF(generador!B330=5,28,IF(generador!B330=6,31,IF(generador!B330=7,34,IF(generador!B330=8,37,IF(generador!B330=9,40,IF(generador!B330=10,43,IF(generador!B330=11,46,IF(generador!B330=12,49,IF(generador!B330=13,52,IF(generador!B330=14,55,IF(generador!B330=15,58))))))))))))))),FALSE),"dd/mm/yyyy")," Y ",TEXT(VLOOKUP(A330,matriz,IF(generador!B330=1,17,IF(generador!B330=2,20,IF(generador!B330=3,23,IF(generador!B330=4,26,IF(generador!B330=5,29,IF(generador!B330=6,32,IF(generador!B330=7,35,IF(generador!B330=8,38,IF(generador!B330=9,41,IF(generador!B330=10,44,IF(generador!B330=11,47,IF(generador!B330=12,50,IF(generador!B330=13,53,IF(generador!B330=14,56,IF(generador!B330=15,59))))))))))))))),FALSE),"dd/mm/yyyy")),"")</f>
        <v/>
      </c>
    </row>
    <row r="331" spans="1:23" x14ac:dyDescent="0.3">
      <c r="A331" s="12"/>
      <c r="B331" s="5"/>
      <c r="C331" s="5"/>
      <c r="D331" s="14" t="str">
        <f t="shared" si="93"/>
        <v/>
      </c>
      <c r="E331" s="15" t="str">
        <f>IFERROR(IF(A331&lt;&gt;"",VLOOKUP(A331,matriz,IF(generador!B331=1,15,IF(generador!B331=2,18,IF(generador!B331=3,21,IF(generador!B331=4,24,IF(generador!B331=5,27,IF(generador!B331=6,30,IF(generador!B331=7,33,IF(generador!B331=8,36,IF(generador!B331=9,39,IF(generador!B331=10,42,IF(generador!B331=11,45,IF(generador!B331=12,48,IF(generador!B331=13,51,IF(generador!B331=14,54,IF(generador!B331=15,57))))))))))))))),FALSE),""),"")</f>
        <v/>
      </c>
      <c r="F331" s="16" t="str">
        <f t="shared" si="94"/>
        <v/>
      </c>
      <c r="G331" s="20" t="str">
        <f t="shared" si="95"/>
        <v/>
      </c>
      <c r="H331" s="13" t="str">
        <f t="shared" ca="1" si="98"/>
        <v/>
      </c>
      <c r="I331" s="14" t="str">
        <f t="shared" si="99"/>
        <v/>
      </c>
      <c r="J331" s="14" t="str">
        <f>""</f>
        <v/>
      </c>
      <c r="K331" s="14" t="str">
        <f t="shared" si="100"/>
        <v/>
      </c>
      <c r="L331" s="14" t="str">
        <f t="shared" si="101"/>
        <v/>
      </c>
      <c r="M331" s="14" t="str">
        <f t="shared" si="102"/>
        <v/>
      </c>
      <c r="N331" s="14" t="str">
        <f t="shared" si="103"/>
        <v/>
      </c>
      <c r="O331" s="14" t="str">
        <f t="shared" si="104"/>
        <v/>
      </c>
      <c r="P331" s="14" t="str">
        <f t="shared" si="105"/>
        <v/>
      </c>
      <c r="Q331" s="14" t="str">
        <f t="shared" si="106"/>
        <v/>
      </c>
      <c r="R331" s="96" t="str">
        <f t="shared" si="96"/>
        <v/>
      </c>
      <c r="S331" s="14" t="str">
        <f t="shared" si="107"/>
        <v/>
      </c>
      <c r="T331" s="14" t="str">
        <f t="shared" si="97"/>
        <v/>
      </c>
      <c r="U331" s="14" t="str">
        <f t="shared" si="108"/>
        <v/>
      </c>
      <c r="V331" s="14" t="str">
        <f t="shared" si="109"/>
        <v/>
      </c>
      <c r="W331" s="14" t="str">
        <f>IFERROR(CONCATENATE("PAGO N° ",B331," DEL CONTRATO CPS ",V331," ENTRE ",TEXT(VLOOKUP(A331,matriz,IF(generador!B331=1,16,IF(generador!B331=2,19,IF(generador!B331=3,22,IF(generador!B331=4,25,IF(generador!B331=5,28,IF(generador!B331=6,31,IF(generador!B331=7,34,IF(generador!B331=8,37,IF(generador!B331=9,40,IF(generador!B331=10,43,IF(generador!B331=11,46,IF(generador!B331=12,49,IF(generador!B331=13,52,IF(generador!B331=14,55,IF(generador!B331=15,58))))))))))))))),FALSE),"dd/mm/yyyy")," Y ",TEXT(VLOOKUP(A331,matriz,IF(generador!B331=1,17,IF(generador!B331=2,20,IF(generador!B331=3,23,IF(generador!B331=4,26,IF(generador!B331=5,29,IF(generador!B331=6,32,IF(generador!B331=7,35,IF(generador!B331=8,38,IF(generador!B331=9,41,IF(generador!B331=10,44,IF(generador!B331=11,47,IF(generador!B331=12,50,IF(generador!B331=13,53,IF(generador!B331=14,56,IF(generador!B331=15,59))))))))))))))),FALSE),"dd/mm/yyyy")),"")</f>
        <v/>
      </c>
    </row>
    <row r="332" spans="1:23" x14ac:dyDescent="0.3">
      <c r="A332" s="12"/>
      <c r="B332" s="5"/>
      <c r="C332" s="5"/>
      <c r="D332" s="14" t="str">
        <f t="shared" si="93"/>
        <v/>
      </c>
      <c r="E332" s="15" t="str">
        <f>IFERROR(IF(A332&lt;&gt;"",VLOOKUP(A332,matriz,IF(generador!B332=1,15,IF(generador!B332=2,18,IF(generador!B332=3,21,IF(generador!B332=4,24,IF(generador!B332=5,27,IF(generador!B332=6,30,IF(generador!B332=7,33,IF(generador!B332=8,36,IF(generador!B332=9,39,IF(generador!B332=10,42,IF(generador!B332=11,45,IF(generador!B332=12,48,IF(generador!B332=13,51,IF(generador!B332=14,54,IF(generador!B332=15,57))))))))))))))),FALSE),""),"")</f>
        <v/>
      </c>
      <c r="F332" s="16" t="str">
        <f t="shared" si="94"/>
        <v/>
      </c>
      <c r="G332" s="20" t="str">
        <f t="shared" si="95"/>
        <v/>
      </c>
      <c r="H332" s="13" t="str">
        <f t="shared" ca="1" si="98"/>
        <v/>
      </c>
      <c r="I332" s="14" t="str">
        <f t="shared" si="99"/>
        <v/>
      </c>
      <c r="J332" s="14" t="str">
        <f>""</f>
        <v/>
      </c>
      <c r="K332" s="14" t="str">
        <f t="shared" si="100"/>
        <v/>
      </c>
      <c r="L332" s="14" t="str">
        <f t="shared" si="101"/>
        <v/>
      </c>
      <c r="M332" s="14" t="str">
        <f t="shared" si="102"/>
        <v/>
      </c>
      <c r="N332" s="14" t="str">
        <f t="shared" si="103"/>
        <v/>
      </c>
      <c r="O332" s="14" t="str">
        <f t="shared" si="104"/>
        <v/>
      </c>
      <c r="P332" s="14" t="str">
        <f t="shared" si="105"/>
        <v/>
      </c>
      <c r="Q332" s="14" t="str">
        <f t="shared" si="106"/>
        <v/>
      </c>
      <c r="R332" s="96" t="str">
        <f t="shared" si="96"/>
        <v/>
      </c>
      <c r="S332" s="14" t="str">
        <f t="shared" si="107"/>
        <v/>
      </c>
      <c r="T332" s="14" t="str">
        <f t="shared" si="97"/>
        <v/>
      </c>
      <c r="U332" s="14" t="str">
        <f t="shared" si="108"/>
        <v/>
      </c>
      <c r="V332" s="14" t="str">
        <f t="shared" si="109"/>
        <v/>
      </c>
      <c r="W332" s="14" t="str">
        <f>IFERROR(CONCATENATE("PAGO N° ",B332," DEL CONTRATO CPS ",V332," ENTRE ",TEXT(VLOOKUP(A332,matriz,IF(generador!B332=1,16,IF(generador!B332=2,19,IF(generador!B332=3,22,IF(generador!B332=4,25,IF(generador!B332=5,28,IF(generador!B332=6,31,IF(generador!B332=7,34,IF(generador!B332=8,37,IF(generador!B332=9,40,IF(generador!B332=10,43,IF(generador!B332=11,46,IF(generador!B332=12,49,IF(generador!B332=13,52,IF(generador!B332=14,55,IF(generador!B332=15,58))))))))))))))),FALSE),"dd/mm/yyyy")," Y ",TEXT(VLOOKUP(A332,matriz,IF(generador!B332=1,17,IF(generador!B332=2,20,IF(generador!B332=3,23,IF(generador!B332=4,26,IF(generador!B332=5,29,IF(generador!B332=6,32,IF(generador!B332=7,35,IF(generador!B332=8,38,IF(generador!B332=9,41,IF(generador!B332=10,44,IF(generador!B332=11,47,IF(generador!B332=12,50,IF(generador!B332=13,53,IF(generador!B332=14,56,IF(generador!B332=15,59))))))))))))))),FALSE),"dd/mm/yyyy")),"")</f>
        <v/>
      </c>
    </row>
    <row r="333" spans="1:23" x14ac:dyDescent="0.3">
      <c r="A333" s="12"/>
      <c r="B333" s="5"/>
      <c r="C333" s="5"/>
      <c r="D333" s="14" t="str">
        <f t="shared" si="93"/>
        <v/>
      </c>
      <c r="E333" s="15" t="str">
        <f>IFERROR(IF(A333&lt;&gt;"",VLOOKUP(A333,matriz,IF(generador!B333=1,15,IF(generador!B333=2,18,IF(generador!B333=3,21,IF(generador!B333=4,24,IF(generador!B333=5,27,IF(generador!B333=6,30,IF(generador!B333=7,33,IF(generador!B333=8,36,IF(generador!B333=9,39,IF(generador!B333=10,42,IF(generador!B333=11,45,IF(generador!B333=12,48,IF(generador!B333=13,51,IF(generador!B333=14,54,IF(generador!B333=15,57))))))))))))))),FALSE),""),"")</f>
        <v/>
      </c>
      <c r="F333" s="16" t="str">
        <f t="shared" si="94"/>
        <v/>
      </c>
      <c r="G333" s="20" t="str">
        <f t="shared" si="95"/>
        <v/>
      </c>
      <c r="H333" s="13" t="str">
        <f t="shared" ca="1" si="98"/>
        <v/>
      </c>
      <c r="I333" s="14" t="str">
        <f t="shared" si="99"/>
        <v/>
      </c>
      <c r="J333" s="14" t="str">
        <f>""</f>
        <v/>
      </c>
      <c r="K333" s="14" t="str">
        <f t="shared" si="100"/>
        <v/>
      </c>
      <c r="L333" s="14" t="str">
        <f t="shared" si="101"/>
        <v/>
      </c>
      <c r="M333" s="14" t="str">
        <f t="shared" si="102"/>
        <v/>
      </c>
      <c r="N333" s="14" t="str">
        <f t="shared" si="103"/>
        <v/>
      </c>
      <c r="O333" s="14" t="str">
        <f t="shared" si="104"/>
        <v/>
      </c>
      <c r="P333" s="14" t="str">
        <f t="shared" si="105"/>
        <v/>
      </c>
      <c r="Q333" s="14" t="str">
        <f t="shared" si="106"/>
        <v/>
      </c>
      <c r="R333" s="96" t="str">
        <f t="shared" si="96"/>
        <v/>
      </c>
      <c r="S333" s="14" t="str">
        <f t="shared" si="107"/>
        <v/>
      </c>
      <c r="T333" s="14" t="str">
        <f t="shared" si="97"/>
        <v/>
      </c>
      <c r="U333" s="14" t="str">
        <f t="shared" si="108"/>
        <v/>
      </c>
      <c r="V333" s="14" t="str">
        <f t="shared" si="109"/>
        <v/>
      </c>
      <c r="W333" s="14" t="str">
        <f>IFERROR(CONCATENATE("PAGO N° ",B333," DEL CONTRATO CPS ",V333," ENTRE ",TEXT(VLOOKUP(A333,matriz,IF(generador!B333=1,16,IF(generador!B333=2,19,IF(generador!B333=3,22,IF(generador!B333=4,25,IF(generador!B333=5,28,IF(generador!B333=6,31,IF(generador!B333=7,34,IF(generador!B333=8,37,IF(generador!B333=9,40,IF(generador!B333=10,43,IF(generador!B333=11,46,IF(generador!B333=12,49,IF(generador!B333=13,52,IF(generador!B333=14,55,IF(generador!B333=15,58))))))))))))))),FALSE),"dd/mm/yyyy")," Y ",TEXT(VLOOKUP(A333,matriz,IF(generador!B333=1,17,IF(generador!B333=2,20,IF(generador!B333=3,23,IF(generador!B333=4,26,IF(generador!B333=5,29,IF(generador!B333=6,32,IF(generador!B333=7,35,IF(generador!B333=8,38,IF(generador!B333=9,41,IF(generador!B333=10,44,IF(generador!B333=11,47,IF(generador!B333=12,50,IF(generador!B333=13,53,IF(generador!B333=14,56,IF(generador!B333=15,59))))))))))))))),FALSE),"dd/mm/yyyy")),"")</f>
        <v/>
      </c>
    </row>
    <row r="334" spans="1:23" x14ac:dyDescent="0.3">
      <c r="A334" s="12"/>
      <c r="B334" s="5"/>
      <c r="C334" s="5"/>
      <c r="D334" s="14" t="str">
        <f t="shared" si="93"/>
        <v/>
      </c>
      <c r="E334" s="15" t="str">
        <f>IFERROR(IF(A334&lt;&gt;"",VLOOKUP(A334,matriz,IF(generador!B334=1,15,IF(generador!B334=2,18,IF(generador!B334=3,21,IF(generador!B334=4,24,IF(generador!B334=5,27,IF(generador!B334=6,30,IF(generador!B334=7,33,IF(generador!B334=8,36,IF(generador!B334=9,39,IF(generador!B334=10,42,IF(generador!B334=11,45,IF(generador!B334=12,48,IF(generador!B334=13,51,IF(generador!B334=14,54,IF(generador!B334=15,57))))))))))))))),FALSE),""),"")</f>
        <v/>
      </c>
      <c r="F334" s="16" t="str">
        <f t="shared" si="94"/>
        <v/>
      </c>
      <c r="G334" s="20" t="str">
        <f t="shared" si="95"/>
        <v/>
      </c>
      <c r="H334" s="13" t="str">
        <f t="shared" ca="1" si="98"/>
        <v/>
      </c>
      <c r="I334" s="14" t="str">
        <f t="shared" si="99"/>
        <v/>
      </c>
      <c r="J334" s="14" t="str">
        <f>""</f>
        <v/>
      </c>
      <c r="K334" s="14" t="str">
        <f t="shared" si="100"/>
        <v/>
      </c>
      <c r="L334" s="14" t="str">
        <f t="shared" si="101"/>
        <v/>
      </c>
      <c r="M334" s="14" t="str">
        <f t="shared" si="102"/>
        <v/>
      </c>
      <c r="N334" s="14" t="str">
        <f t="shared" si="103"/>
        <v/>
      </c>
      <c r="O334" s="14" t="str">
        <f t="shared" si="104"/>
        <v/>
      </c>
      <c r="P334" s="14" t="str">
        <f t="shared" si="105"/>
        <v/>
      </c>
      <c r="Q334" s="14" t="str">
        <f t="shared" si="106"/>
        <v/>
      </c>
      <c r="R334" s="96" t="str">
        <f t="shared" si="96"/>
        <v/>
      </c>
      <c r="S334" s="14" t="str">
        <f t="shared" si="107"/>
        <v/>
      </c>
      <c r="T334" s="14" t="str">
        <f t="shared" si="97"/>
        <v/>
      </c>
      <c r="U334" s="14" t="str">
        <f t="shared" si="108"/>
        <v/>
      </c>
      <c r="V334" s="14" t="str">
        <f t="shared" si="109"/>
        <v/>
      </c>
      <c r="W334" s="14" t="str">
        <f>IFERROR(CONCATENATE("PAGO N° ",B334," DEL CONTRATO CPS ",V334," ENTRE ",TEXT(VLOOKUP(A334,matriz,IF(generador!B334=1,16,IF(generador!B334=2,19,IF(generador!B334=3,22,IF(generador!B334=4,25,IF(generador!B334=5,28,IF(generador!B334=6,31,IF(generador!B334=7,34,IF(generador!B334=8,37,IF(generador!B334=9,40,IF(generador!B334=10,43,IF(generador!B334=11,46,IF(generador!B334=12,49,IF(generador!B334=13,52,IF(generador!B334=14,55,IF(generador!B334=15,58))))))))))))))),FALSE),"dd/mm/yyyy")," Y ",TEXT(VLOOKUP(A334,matriz,IF(generador!B334=1,17,IF(generador!B334=2,20,IF(generador!B334=3,23,IF(generador!B334=4,26,IF(generador!B334=5,29,IF(generador!B334=6,32,IF(generador!B334=7,35,IF(generador!B334=8,38,IF(generador!B334=9,41,IF(generador!B334=10,44,IF(generador!B334=11,47,IF(generador!B334=12,50,IF(generador!B334=13,53,IF(generador!B334=14,56,IF(generador!B334=15,59))))))))))))))),FALSE),"dd/mm/yyyy")),"")</f>
        <v/>
      </c>
    </row>
    <row r="335" spans="1:23" x14ac:dyDescent="0.3">
      <c r="A335" s="12"/>
      <c r="B335" s="5"/>
      <c r="C335" s="5"/>
      <c r="D335" s="14" t="str">
        <f t="shared" si="93"/>
        <v/>
      </c>
      <c r="E335" s="15" t="str">
        <f>IFERROR(IF(A335&lt;&gt;"",VLOOKUP(A335,matriz,IF(generador!B335=1,15,IF(generador!B335=2,18,IF(generador!B335=3,21,IF(generador!B335=4,24,IF(generador!B335=5,27,IF(generador!B335=6,30,IF(generador!B335=7,33,IF(generador!B335=8,36,IF(generador!B335=9,39,IF(generador!B335=10,42,IF(generador!B335=11,45,IF(generador!B335=12,48,IF(generador!B335=13,51,IF(generador!B335=14,54,IF(generador!B335=15,57))))))))))))))),FALSE),""),"")</f>
        <v/>
      </c>
      <c r="F335" s="16" t="str">
        <f t="shared" si="94"/>
        <v/>
      </c>
      <c r="G335" s="20" t="str">
        <f t="shared" si="95"/>
        <v/>
      </c>
      <c r="H335" s="13" t="str">
        <f t="shared" ca="1" si="98"/>
        <v/>
      </c>
      <c r="I335" s="14" t="str">
        <f t="shared" si="99"/>
        <v/>
      </c>
      <c r="J335" s="14" t="str">
        <f>""</f>
        <v/>
      </c>
      <c r="K335" s="14" t="str">
        <f t="shared" si="100"/>
        <v/>
      </c>
      <c r="L335" s="14" t="str">
        <f t="shared" si="101"/>
        <v/>
      </c>
      <c r="M335" s="14" t="str">
        <f t="shared" si="102"/>
        <v/>
      </c>
      <c r="N335" s="14" t="str">
        <f t="shared" si="103"/>
        <v/>
      </c>
      <c r="O335" s="14" t="str">
        <f t="shared" si="104"/>
        <v/>
      </c>
      <c r="P335" s="14" t="str">
        <f t="shared" si="105"/>
        <v/>
      </c>
      <c r="Q335" s="14" t="str">
        <f t="shared" si="106"/>
        <v/>
      </c>
      <c r="R335" s="96" t="str">
        <f t="shared" si="96"/>
        <v/>
      </c>
      <c r="S335" s="14" t="str">
        <f t="shared" si="107"/>
        <v/>
      </c>
      <c r="T335" s="14" t="str">
        <f t="shared" si="97"/>
        <v/>
      </c>
      <c r="U335" s="14" t="str">
        <f t="shared" si="108"/>
        <v/>
      </c>
      <c r="V335" s="14" t="str">
        <f t="shared" si="109"/>
        <v/>
      </c>
      <c r="W335" s="14" t="str">
        <f>IFERROR(CONCATENATE("PAGO N° ",B335," DEL CONTRATO CPS ",V335," ENTRE ",TEXT(VLOOKUP(A335,matriz,IF(generador!B335=1,16,IF(generador!B335=2,19,IF(generador!B335=3,22,IF(generador!B335=4,25,IF(generador!B335=5,28,IF(generador!B335=6,31,IF(generador!B335=7,34,IF(generador!B335=8,37,IF(generador!B335=9,40,IF(generador!B335=10,43,IF(generador!B335=11,46,IF(generador!B335=12,49,IF(generador!B335=13,52,IF(generador!B335=14,55,IF(generador!B335=15,58))))))))))))))),FALSE),"dd/mm/yyyy")," Y ",TEXT(VLOOKUP(A335,matriz,IF(generador!B335=1,17,IF(generador!B335=2,20,IF(generador!B335=3,23,IF(generador!B335=4,26,IF(generador!B335=5,29,IF(generador!B335=6,32,IF(generador!B335=7,35,IF(generador!B335=8,38,IF(generador!B335=9,41,IF(generador!B335=10,44,IF(generador!B335=11,47,IF(generador!B335=12,50,IF(generador!B335=13,53,IF(generador!B335=14,56,IF(generador!B335=15,59))))))))))))))),FALSE),"dd/mm/yyyy")),"")</f>
        <v/>
      </c>
    </row>
    <row r="336" spans="1:23" x14ac:dyDescent="0.3">
      <c r="A336" s="12"/>
      <c r="B336" s="5"/>
      <c r="C336" s="5"/>
      <c r="D336" s="14" t="str">
        <f t="shared" si="93"/>
        <v/>
      </c>
      <c r="E336" s="15" t="str">
        <f>IFERROR(IF(A336&lt;&gt;"",VLOOKUP(A336,matriz,IF(generador!B336=1,15,IF(generador!B336=2,18,IF(generador!B336=3,21,IF(generador!B336=4,24,IF(generador!B336=5,27,IF(generador!B336=6,30,IF(generador!B336=7,33,IF(generador!B336=8,36,IF(generador!B336=9,39,IF(generador!B336=10,42,IF(generador!B336=11,45,IF(generador!B336=12,48,IF(generador!B336=13,51,IF(generador!B336=14,54,IF(generador!B336=15,57))))))))))))))),FALSE),""),"")</f>
        <v/>
      </c>
      <c r="F336" s="16" t="str">
        <f t="shared" si="94"/>
        <v/>
      </c>
      <c r="G336" s="20" t="str">
        <f t="shared" si="95"/>
        <v/>
      </c>
      <c r="H336" s="13" t="str">
        <f t="shared" ca="1" si="98"/>
        <v/>
      </c>
      <c r="I336" s="14" t="str">
        <f t="shared" si="99"/>
        <v/>
      </c>
      <c r="J336" s="14" t="str">
        <f>""</f>
        <v/>
      </c>
      <c r="K336" s="14" t="str">
        <f t="shared" si="100"/>
        <v/>
      </c>
      <c r="L336" s="14" t="str">
        <f t="shared" si="101"/>
        <v/>
      </c>
      <c r="M336" s="14" t="str">
        <f t="shared" si="102"/>
        <v/>
      </c>
      <c r="N336" s="14" t="str">
        <f t="shared" si="103"/>
        <v/>
      </c>
      <c r="O336" s="14" t="str">
        <f t="shared" si="104"/>
        <v/>
      </c>
      <c r="P336" s="14" t="str">
        <f t="shared" si="105"/>
        <v/>
      </c>
      <c r="Q336" s="14" t="str">
        <f t="shared" si="106"/>
        <v/>
      </c>
      <c r="R336" s="96" t="str">
        <f t="shared" si="96"/>
        <v/>
      </c>
      <c r="S336" s="14" t="str">
        <f t="shared" si="107"/>
        <v/>
      </c>
      <c r="T336" s="14" t="str">
        <f t="shared" si="97"/>
        <v/>
      </c>
      <c r="U336" s="14" t="str">
        <f t="shared" si="108"/>
        <v/>
      </c>
      <c r="V336" s="14" t="str">
        <f t="shared" si="109"/>
        <v/>
      </c>
      <c r="W336" s="14" t="str">
        <f>IFERROR(CONCATENATE("PAGO N° ",B336," DEL CONTRATO CPS ",V336," ENTRE ",TEXT(VLOOKUP(A336,matriz,IF(generador!B336=1,16,IF(generador!B336=2,19,IF(generador!B336=3,22,IF(generador!B336=4,25,IF(generador!B336=5,28,IF(generador!B336=6,31,IF(generador!B336=7,34,IF(generador!B336=8,37,IF(generador!B336=9,40,IF(generador!B336=10,43,IF(generador!B336=11,46,IF(generador!B336=12,49,IF(generador!B336=13,52,IF(generador!B336=14,55,IF(generador!B336=15,58))))))))))))))),FALSE),"dd/mm/yyyy")," Y ",TEXT(VLOOKUP(A336,matriz,IF(generador!B336=1,17,IF(generador!B336=2,20,IF(generador!B336=3,23,IF(generador!B336=4,26,IF(generador!B336=5,29,IF(generador!B336=6,32,IF(generador!B336=7,35,IF(generador!B336=8,38,IF(generador!B336=9,41,IF(generador!B336=10,44,IF(generador!B336=11,47,IF(generador!B336=12,50,IF(generador!B336=13,53,IF(generador!B336=14,56,IF(generador!B336=15,59))))))))))))))),FALSE),"dd/mm/yyyy")),"")</f>
        <v/>
      </c>
    </row>
    <row r="337" spans="1:23" x14ac:dyDescent="0.3">
      <c r="A337" s="12"/>
      <c r="B337" s="5"/>
      <c r="C337" s="5"/>
      <c r="D337" s="14" t="str">
        <f t="shared" si="93"/>
        <v/>
      </c>
      <c r="E337" s="15" t="str">
        <f>IFERROR(IF(A337&lt;&gt;"",VLOOKUP(A337,matriz,IF(generador!B337=1,15,IF(generador!B337=2,18,IF(generador!B337=3,21,IF(generador!B337=4,24,IF(generador!B337=5,27,IF(generador!B337=6,30,IF(generador!B337=7,33,IF(generador!B337=8,36,IF(generador!B337=9,39,IF(generador!B337=10,42,IF(generador!B337=11,45,IF(generador!B337=12,48,IF(generador!B337=13,51,IF(generador!B337=14,54,IF(generador!B337=15,57))))))))))))))),FALSE),""),"")</f>
        <v/>
      </c>
      <c r="F337" s="16" t="str">
        <f t="shared" si="94"/>
        <v/>
      </c>
      <c r="G337" s="20" t="str">
        <f t="shared" si="95"/>
        <v/>
      </c>
      <c r="H337" s="13" t="str">
        <f t="shared" ca="1" si="98"/>
        <v/>
      </c>
      <c r="I337" s="14" t="str">
        <f t="shared" si="99"/>
        <v/>
      </c>
      <c r="J337" s="14" t="str">
        <f>""</f>
        <v/>
      </c>
      <c r="K337" s="14" t="str">
        <f t="shared" si="100"/>
        <v/>
      </c>
      <c r="L337" s="14" t="str">
        <f t="shared" si="101"/>
        <v/>
      </c>
      <c r="M337" s="14" t="str">
        <f t="shared" si="102"/>
        <v/>
      </c>
      <c r="N337" s="14" t="str">
        <f t="shared" si="103"/>
        <v/>
      </c>
      <c r="O337" s="14" t="str">
        <f t="shared" si="104"/>
        <v/>
      </c>
      <c r="P337" s="14" t="str">
        <f t="shared" si="105"/>
        <v/>
      </c>
      <c r="Q337" s="14" t="str">
        <f t="shared" si="106"/>
        <v/>
      </c>
      <c r="R337" s="96" t="str">
        <f t="shared" si="96"/>
        <v/>
      </c>
      <c r="S337" s="14" t="str">
        <f t="shared" si="107"/>
        <v/>
      </c>
      <c r="T337" s="14" t="str">
        <f t="shared" si="97"/>
        <v/>
      </c>
      <c r="U337" s="14" t="str">
        <f t="shared" si="108"/>
        <v/>
      </c>
      <c r="V337" s="14" t="str">
        <f t="shared" si="109"/>
        <v/>
      </c>
      <c r="W337" s="14" t="str">
        <f>IFERROR(CONCATENATE("PAGO N° ",B337," DEL CONTRATO CPS ",V337," ENTRE ",TEXT(VLOOKUP(A337,matriz,IF(generador!B337=1,16,IF(generador!B337=2,19,IF(generador!B337=3,22,IF(generador!B337=4,25,IF(generador!B337=5,28,IF(generador!B337=6,31,IF(generador!B337=7,34,IF(generador!B337=8,37,IF(generador!B337=9,40,IF(generador!B337=10,43,IF(generador!B337=11,46,IF(generador!B337=12,49,IF(generador!B337=13,52,IF(generador!B337=14,55,IF(generador!B337=15,58))))))))))))))),FALSE),"dd/mm/yyyy")," Y ",TEXT(VLOOKUP(A337,matriz,IF(generador!B337=1,17,IF(generador!B337=2,20,IF(generador!B337=3,23,IF(generador!B337=4,26,IF(generador!B337=5,29,IF(generador!B337=6,32,IF(generador!B337=7,35,IF(generador!B337=8,38,IF(generador!B337=9,41,IF(generador!B337=10,44,IF(generador!B337=11,47,IF(generador!B337=12,50,IF(generador!B337=13,53,IF(generador!B337=14,56,IF(generador!B337=15,59))))))))))))))),FALSE),"dd/mm/yyyy")),"")</f>
        <v/>
      </c>
    </row>
    <row r="338" spans="1:23" x14ac:dyDescent="0.3">
      <c r="A338" s="12"/>
      <c r="B338" s="5"/>
      <c r="C338" s="5"/>
      <c r="D338" s="14" t="str">
        <f t="shared" si="93"/>
        <v/>
      </c>
      <c r="E338" s="15" t="str">
        <f>IFERROR(IF(A338&lt;&gt;"",VLOOKUP(A338,matriz,IF(generador!B338=1,15,IF(generador!B338=2,18,IF(generador!B338=3,21,IF(generador!B338=4,24,IF(generador!B338=5,27,IF(generador!B338=6,30,IF(generador!B338=7,33,IF(generador!B338=8,36,IF(generador!B338=9,39,IF(generador!B338=10,42,IF(generador!B338=11,45,IF(generador!B338=12,48,IF(generador!B338=13,51,IF(generador!B338=14,54,IF(generador!B338=15,57))))))))))))))),FALSE),""),"")</f>
        <v/>
      </c>
      <c r="F338" s="16" t="str">
        <f t="shared" si="94"/>
        <v/>
      </c>
      <c r="G338" s="20" t="str">
        <f t="shared" si="95"/>
        <v/>
      </c>
      <c r="H338" s="13" t="str">
        <f t="shared" ca="1" si="98"/>
        <v/>
      </c>
      <c r="I338" s="14" t="str">
        <f t="shared" si="99"/>
        <v/>
      </c>
      <c r="J338" s="14" t="str">
        <f>""</f>
        <v/>
      </c>
      <c r="K338" s="14" t="str">
        <f t="shared" si="100"/>
        <v/>
      </c>
      <c r="L338" s="14" t="str">
        <f t="shared" si="101"/>
        <v/>
      </c>
      <c r="M338" s="14" t="str">
        <f t="shared" si="102"/>
        <v/>
      </c>
      <c r="N338" s="14" t="str">
        <f t="shared" si="103"/>
        <v/>
      </c>
      <c r="O338" s="14" t="str">
        <f t="shared" si="104"/>
        <v/>
      </c>
      <c r="P338" s="14" t="str">
        <f t="shared" si="105"/>
        <v/>
      </c>
      <c r="Q338" s="14" t="str">
        <f t="shared" si="106"/>
        <v/>
      </c>
      <c r="R338" s="96" t="str">
        <f t="shared" si="96"/>
        <v/>
      </c>
      <c r="S338" s="14" t="str">
        <f t="shared" si="107"/>
        <v/>
      </c>
      <c r="T338" s="14" t="str">
        <f t="shared" si="97"/>
        <v/>
      </c>
      <c r="U338" s="14" t="str">
        <f t="shared" si="108"/>
        <v/>
      </c>
      <c r="V338" s="14" t="str">
        <f t="shared" si="109"/>
        <v/>
      </c>
      <c r="W338" s="14" t="str">
        <f>IFERROR(CONCATENATE("PAGO N° ",B338," DEL CONTRATO CPS ",V338," ENTRE ",TEXT(VLOOKUP(A338,matriz,IF(generador!B338=1,16,IF(generador!B338=2,19,IF(generador!B338=3,22,IF(generador!B338=4,25,IF(generador!B338=5,28,IF(generador!B338=6,31,IF(generador!B338=7,34,IF(generador!B338=8,37,IF(generador!B338=9,40,IF(generador!B338=10,43,IF(generador!B338=11,46,IF(generador!B338=12,49,IF(generador!B338=13,52,IF(generador!B338=14,55,IF(generador!B338=15,58))))))))))))))),FALSE),"dd/mm/yyyy")," Y ",TEXT(VLOOKUP(A338,matriz,IF(generador!B338=1,17,IF(generador!B338=2,20,IF(generador!B338=3,23,IF(generador!B338=4,26,IF(generador!B338=5,29,IF(generador!B338=6,32,IF(generador!B338=7,35,IF(generador!B338=8,38,IF(generador!B338=9,41,IF(generador!B338=10,44,IF(generador!B338=11,47,IF(generador!B338=12,50,IF(generador!B338=13,53,IF(generador!B338=14,56,IF(generador!B338=15,59))))))))))))))),FALSE),"dd/mm/yyyy")),"")</f>
        <v/>
      </c>
    </row>
    <row r="339" spans="1:23" x14ac:dyDescent="0.3">
      <c r="A339" s="12"/>
      <c r="B339" s="5"/>
      <c r="C339" s="5"/>
      <c r="D339" s="14" t="str">
        <f t="shared" si="93"/>
        <v/>
      </c>
      <c r="E339" s="15" t="str">
        <f>IFERROR(IF(A339&lt;&gt;"",VLOOKUP(A339,matriz,IF(generador!B339=1,15,IF(generador!B339=2,18,IF(generador!B339=3,21,IF(generador!B339=4,24,IF(generador!B339=5,27,IF(generador!B339=6,30,IF(generador!B339=7,33,IF(generador!B339=8,36,IF(generador!B339=9,39,IF(generador!B339=10,42,IF(generador!B339=11,45,IF(generador!B339=12,48,IF(generador!B339=13,51,IF(generador!B339=14,54,IF(generador!B339=15,57))))))))))))))),FALSE),""),"")</f>
        <v/>
      </c>
      <c r="F339" s="16" t="str">
        <f t="shared" si="94"/>
        <v/>
      </c>
      <c r="G339" s="20" t="str">
        <f t="shared" si="95"/>
        <v/>
      </c>
      <c r="H339" s="13" t="str">
        <f t="shared" ca="1" si="98"/>
        <v/>
      </c>
      <c r="I339" s="14" t="str">
        <f t="shared" si="99"/>
        <v/>
      </c>
      <c r="J339" s="14" t="str">
        <f>""</f>
        <v/>
      </c>
      <c r="K339" s="14" t="str">
        <f t="shared" si="100"/>
        <v/>
      </c>
      <c r="L339" s="14" t="str">
        <f t="shared" si="101"/>
        <v/>
      </c>
      <c r="M339" s="14" t="str">
        <f t="shared" si="102"/>
        <v/>
      </c>
      <c r="N339" s="14" t="str">
        <f t="shared" si="103"/>
        <v/>
      </c>
      <c r="O339" s="14" t="str">
        <f t="shared" si="104"/>
        <v/>
      </c>
      <c r="P339" s="14" t="str">
        <f t="shared" si="105"/>
        <v/>
      </c>
      <c r="Q339" s="14" t="str">
        <f t="shared" si="106"/>
        <v/>
      </c>
      <c r="R339" s="96" t="str">
        <f t="shared" si="96"/>
        <v/>
      </c>
      <c r="S339" s="14" t="str">
        <f t="shared" si="107"/>
        <v/>
      </c>
      <c r="T339" s="14" t="str">
        <f t="shared" si="97"/>
        <v/>
      </c>
      <c r="U339" s="14" t="str">
        <f t="shared" si="108"/>
        <v/>
      </c>
      <c r="V339" s="14" t="str">
        <f t="shared" si="109"/>
        <v/>
      </c>
      <c r="W339" s="14" t="str">
        <f>IFERROR(CONCATENATE("PAGO N° ",B339," DEL CONTRATO CPS ",V339," ENTRE ",TEXT(VLOOKUP(A339,matriz,IF(generador!B339=1,16,IF(generador!B339=2,19,IF(generador!B339=3,22,IF(generador!B339=4,25,IF(generador!B339=5,28,IF(generador!B339=6,31,IF(generador!B339=7,34,IF(generador!B339=8,37,IF(generador!B339=9,40,IF(generador!B339=10,43,IF(generador!B339=11,46,IF(generador!B339=12,49,IF(generador!B339=13,52,IF(generador!B339=14,55,IF(generador!B339=15,58))))))))))))))),FALSE),"dd/mm/yyyy")," Y ",TEXT(VLOOKUP(A339,matriz,IF(generador!B339=1,17,IF(generador!B339=2,20,IF(generador!B339=3,23,IF(generador!B339=4,26,IF(generador!B339=5,29,IF(generador!B339=6,32,IF(generador!B339=7,35,IF(generador!B339=8,38,IF(generador!B339=9,41,IF(generador!B339=10,44,IF(generador!B339=11,47,IF(generador!B339=12,50,IF(generador!B339=13,53,IF(generador!B339=14,56,IF(generador!B339=15,59))))))))))))))),FALSE),"dd/mm/yyyy")),"")</f>
        <v/>
      </c>
    </row>
    <row r="340" spans="1:23" x14ac:dyDescent="0.3">
      <c r="A340" s="12"/>
      <c r="B340" s="5"/>
      <c r="C340" s="5"/>
      <c r="D340" s="14" t="str">
        <f t="shared" si="93"/>
        <v/>
      </c>
      <c r="E340" s="15" t="str">
        <f>IFERROR(IF(A340&lt;&gt;"",VLOOKUP(A340,matriz,IF(generador!B340=1,15,IF(generador!B340=2,18,IF(generador!B340=3,21,IF(generador!B340=4,24,IF(generador!B340=5,27,IF(generador!B340=6,30,IF(generador!B340=7,33,IF(generador!B340=8,36,IF(generador!B340=9,39,IF(generador!B340=10,42,IF(generador!B340=11,45,IF(generador!B340=12,48,IF(generador!B340=13,51,IF(generador!B340=14,54,IF(generador!B340=15,57))))))))))))))),FALSE),""),"")</f>
        <v/>
      </c>
      <c r="F340" s="16" t="str">
        <f t="shared" si="94"/>
        <v/>
      </c>
      <c r="G340" s="20" t="str">
        <f t="shared" si="95"/>
        <v/>
      </c>
      <c r="H340" s="13" t="str">
        <f t="shared" ca="1" si="98"/>
        <v/>
      </c>
      <c r="I340" s="14" t="str">
        <f t="shared" si="99"/>
        <v/>
      </c>
      <c r="J340" s="14" t="str">
        <f>""</f>
        <v/>
      </c>
      <c r="K340" s="14" t="str">
        <f t="shared" si="100"/>
        <v/>
      </c>
      <c r="L340" s="14" t="str">
        <f t="shared" si="101"/>
        <v/>
      </c>
      <c r="M340" s="14" t="str">
        <f t="shared" si="102"/>
        <v/>
      </c>
      <c r="N340" s="14" t="str">
        <f t="shared" si="103"/>
        <v/>
      </c>
      <c r="O340" s="14" t="str">
        <f t="shared" si="104"/>
        <v/>
      </c>
      <c r="P340" s="14" t="str">
        <f t="shared" si="105"/>
        <v/>
      </c>
      <c r="Q340" s="14" t="str">
        <f t="shared" si="106"/>
        <v/>
      </c>
      <c r="R340" s="96" t="str">
        <f t="shared" si="96"/>
        <v/>
      </c>
      <c r="S340" s="14" t="str">
        <f t="shared" si="107"/>
        <v/>
      </c>
      <c r="T340" s="14" t="str">
        <f t="shared" si="97"/>
        <v/>
      </c>
      <c r="U340" s="14" t="str">
        <f t="shared" si="108"/>
        <v/>
      </c>
      <c r="V340" s="14" t="str">
        <f t="shared" si="109"/>
        <v/>
      </c>
      <c r="W340" s="14" t="str">
        <f>IFERROR(CONCATENATE("PAGO N° ",B340," DEL CONTRATO CPS ",V340," ENTRE ",TEXT(VLOOKUP(A340,matriz,IF(generador!B340=1,16,IF(generador!B340=2,19,IF(generador!B340=3,22,IF(generador!B340=4,25,IF(generador!B340=5,28,IF(generador!B340=6,31,IF(generador!B340=7,34,IF(generador!B340=8,37,IF(generador!B340=9,40,IF(generador!B340=10,43,IF(generador!B340=11,46,IF(generador!B340=12,49,IF(generador!B340=13,52,IF(generador!B340=14,55,IF(generador!B340=15,58))))))))))))))),FALSE),"dd/mm/yyyy")," Y ",TEXT(VLOOKUP(A340,matriz,IF(generador!B340=1,17,IF(generador!B340=2,20,IF(generador!B340=3,23,IF(generador!B340=4,26,IF(generador!B340=5,29,IF(generador!B340=6,32,IF(generador!B340=7,35,IF(generador!B340=8,38,IF(generador!B340=9,41,IF(generador!B340=10,44,IF(generador!B340=11,47,IF(generador!B340=12,50,IF(generador!B340=13,53,IF(generador!B340=14,56,IF(generador!B340=15,59))))))))))))))),FALSE),"dd/mm/yyyy")),"")</f>
        <v/>
      </c>
    </row>
    <row r="341" spans="1:23" x14ac:dyDescent="0.3">
      <c r="A341" s="12"/>
      <c r="B341" s="5"/>
      <c r="C341" s="5"/>
      <c r="D341" s="14" t="str">
        <f t="shared" si="93"/>
        <v/>
      </c>
      <c r="E341" s="15" t="str">
        <f>IFERROR(IF(A341&lt;&gt;"",VLOOKUP(A341,matriz,IF(generador!B341=1,15,IF(generador!B341=2,18,IF(generador!B341=3,21,IF(generador!B341=4,24,IF(generador!B341=5,27,IF(generador!B341=6,30,IF(generador!B341=7,33,IF(generador!B341=8,36,IF(generador!B341=9,39,IF(generador!B341=10,42,IF(generador!B341=11,45,IF(generador!B341=12,48,IF(generador!B341=13,51,IF(generador!B341=14,54,IF(generador!B341=15,57))))))))))))))),FALSE),""),"")</f>
        <v/>
      </c>
      <c r="F341" s="16" t="str">
        <f t="shared" si="94"/>
        <v/>
      </c>
      <c r="G341" s="20" t="str">
        <f t="shared" si="95"/>
        <v/>
      </c>
      <c r="H341" s="13" t="str">
        <f t="shared" ca="1" si="98"/>
        <v/>
      </c>
      <c r="I341" s="14" t="str">
        <f t="shared" si="99"/>
        <v/>
      </c>
      <c r="J341" s="14" t="str">
        <f>""</f>
        <v/>
      </c>
      <c r="K341" s="14" t="str">
        <f t="shared" si="100"/>
        <v/>
      </c>
      <c r="L341" s="14" t="str">
        <f t="shared" si="101"/>
        <v/>
      </c>
      <c r="M341" s="14" t="str">
        <f t="shared" si="102"/>
        <v/>
      </c>
      <c r="N341" s="14" t="str">
        <f t="shared" si="103"/>
        <v/>
      </c>
      <c r="O341" s="14" t="str">
        <f t="shared" si="104"/>
        <v/>
      </c>
      <c r="P341" s="14" t="str">
        <f t="shared" si="105"/>
        <v/>
      </c>
      <c r="Q341" s="14" t="str">
        <f t="shared" si="106"/>
        <v/>
      </c>
      <c r="R341" s="96" t="str">
        <f t="shared" si="96"/>
        <v/>
      </c>
      <c r="S341" s="14" t="str">
        <f t="shared" si="107"/>
        <v/>
      </c>
      <c r="T341" s="14" t="str">
        <f t="shared" si="97"/>
        <v/>
      </c>
      <c r="U341" s="14" t="str">
        <f t="shared" si="108"/>
        <v/>
      </c>
      <c r="V341" s="14" t="str">
        <f t="shared" si="109"/>
        <v/>
      </c>
      <c r="W341" s="14" t="str">
        <f>IFERROR(CONCATENATE("PAGO N° ",B341," DEL CONTRATO CPS ",V341," ENTRE ",TEXT(VLOOKUP(A341,matriz,IF(generador!B341=1,16,IF(generador!B341=2,19,IF(generador!B341=3,22,IF(generador!B341=4,25,IF(generador!B341=5,28,IF(generador!B341=6,31,IF(generador!B341=7,34,IF(generador!B341=8,37,IF(generador!B341=9,40,IF(generador!B341=10,43,IF(generador!B341=11,46,IF(generador!B341=12,49,IF(generador!B341=13,52,IF(generador!B341=14,55,IF(generador!B341=15,58))))))))))))))),FALSE),"dd/mm/yyyy")," Y ",TEXT(VLOOKUP(A341,matriz,IF(generador!B341=1,17,IF(generador!B341=2,20,IF(generador!B341=3,23,IF(generador!B341=4,26,IF(generador!B341=5,29,IF(generador!B341=6,32,IF(generador!B341=7,35,IF(generador!B341=8,38,IF(generador!B341=9,41,IF(generador!B341=10,44,IF(generador!B341=11,47,IF(generador!B341=12,50,IF(generador!B341=13,53,IF(generador!B341=14,56,IF(generador!B341=15,59))))))))))))))),FALSE),"dd/mm/yyyy")),"")</f>
        <v/>
      </c>
    </row>
    <row r="342" spans="1:23" x14ac:dyDescent="0.3">
      <c r="A342" s="12"/>
      <c r="B342" s="5"/>
      <c r="C342" s="5"/>
      <c r="D342" s="14" t="str">
        <f t="shared" si="93"/>
        <v/>
      </c>
      <c r="E342" s="15" t="str">
        <f>IFERROR(IF(A342&lt;&gt;"",VLOOKUP(A342,matriz,IF(generador!B342=1,15,IF(generador!B342=2,18,IF(generador!B342=3,21,IF(generador!B342=4,24,IF(generador!B342=5,27,IF(generador!B342=6,30,IF(generador!B342=7,33,IF(generador!B342=8,36,IF(generador!B342=9,39,IF(generador!B342=10,42,IF(generador!B342=11,45,IF(generador!B342=12,48,IF(generador!B342=13,51,IF(generador!B342=14,54,IF(generador!B342=15,57))))))))))))))),FALSE),""),"")</f>
        <v/>
      </c>
      <c r="F342" s="16" t="str">
        <f t="shared" si="94"/>
        <v/>
      </c>
      <c r="G342" s="20" t="str">
        <f t="shared" si="95"/>
        <v/>
      </c>
      <c r="H342" s="13" t="str">
        <f t="shared" ca="1" si="98"/>
        <v/>
      </c>
      <c r="I342" s="14" t="str">
        <f t="shared" si="99"/>
        <v/>
      </c>
      <c r="J342" s="14" t="str">
        <f>""</f>
        <v/>
      </c>
      <c r="K342" s="14" t="str">
        <f t="shared" si="100"/>
        <v/>
      </c>
      <c r="L342" s="14" t="str">
        <f t="shared" si="101"/>
        <v/>
      </c>
      <c r="M342" s="14" t="str">
        <f t="shared" si="102"/>
        <v/>
      </c>
      <c r="N342" s="14" t="str">
        <f t="shared" si="103"/>
        <v/>
      </c>
      <c r="O342" s="14" t="str">
        <f t="shared" si="104"/>
        <v/>
      </c>
      <c r="P342" s="14" t="str">
        <f t="shared" si="105"/>
        <v/>
      </c>
      <c r="Q342" s="14" t="str">
        <f t="shared" si="106"/>
        <v/>
      </c>
      <c r="R342" s="96" t="str">
        <f t="shared" si="96"/>
        <v/>
      </c>
      <c r="S342" s="14" t="str">
        <f t="shared" si="107"/>
        <v/>
      </c>
      <c r="T342" s="14" t="str">
        <f t="shared" si="97"/>
        <v/>
      </c>
      <c r="U342" s="14" t="str">
        <f t="shared" si="108"/>
        <v/>
      </c>
      <c r="V342" s="14" t="str">
        <f t="shared" si="109"/>
        <v/>
      </c>
      <c r="W342" s="14" t="str">
        <f>IFERROR(CONCATENATE("PAGO N° ",B342," DEL CONTRATO CPS ",V342," ENTRE ",TEXT(VLOOKUP(A342,matriz,IF(generador!B342=1,16,IF(generador!B342=2,19,IF(generador!B342=3,22,IF(generador!B342=4,25,IF(generador!B342=5,28,IF(generador!B342=6,31,IF(generador!B342=7,34,IF(generador!B342=8,37,IF(generador!B342=9,40,IF(generador!B342=10,43,IF(generador!B342=11,46,IF(generador!B342=12,49,IF(generador!B342=13,52,IF(generador!B342=14,55,IF(generador!B342=15,58))))))))))))))),FALSE),"dd/mm/yyyy")," Y ",TEXT(VLOOKUP(A342,matriz,IF(generador!B342=1,17,IF(generador!B342=2,20,IF(generador!B342=3,23,IF(generador!B342=4,26,IF(generador!B342=5,29,IF(generador!B342=6,32,IF(generador!B342=7,35,IF(generador!B342=8,38,IF(generador!B342=9,41,IF(generador!B342=10,44,IF(generador!B342=11,47,IF(generador!B342=12,50,IF(generador!B342=13,53,IF(generador!B342=14,56,IF(generador!B342=15,59))))))))))))))),FALSE),"dd/mm/yyyy")),"")</f>
        <v/>
      </c>
    </row>
    <row r="343" spans="1:23" x14ac:dyDescent="0.3">
      <c r="A343" s="12"/>
      <c r="B343" s="5"/>
      <c r="C343" s="5"/>
      <c r="D343" s="14" t="str">
        <f t="shared" si="93"/>
        <v/>
      </c>
      <c r="E343" s="15" t="str">
        <f>IFERROR(IF(A343&lt;&gt;"",VLOOKUP(A343,matriz,IF(generador!B343=1,15,IF(generador!B343=2,18,IF(generador!B343=3,21,IF(generador!B343=4,24,IF(generador!B343=5,27,IF(generador!B343=6,30,IF(generador!B343=7,33,IF(generador!B343=8,36,IF(generador!B343=9,39,IF(generador!B343=10,42,IF(generador!B343=11,45,IF(generador!B343=12,48,IF(generador!B343=13,51,IF(generador!B343=14,54,IF(generador!B343=15,57))))))))))))))),FALSE),""),"")</f>
        <v/>
      </c>
      <c r="F343" s="16" t="str">
        <f t="shared" si="94"/>
        <v/>
      </c>
      <c r="G343" s="20" t="str">
        <f t="shared" si="95"/>
        <v/>
      </c>
      <c r="H343" s="13" t="str">
        <f t="shared" ca="1" si="98"/>
        <v/>
      </c>
      <c r="I343" s="14" t="str">
        <f t="shared" si="99"/>
        <v/>
      </c>
      <c r="J343" s="14" t="str">
        <f>""</f>
        <v/>
      </c>
      <c r="K343" s="14" t="str">
        <f t="shared" si="100"/>
        <v/>
      </c>
      <c r="L343" s="14" t="str">
        <f t="shared" si="101"/>
        <v/>
      </c>
      <c r="M343" s="14" t="str">
        <f t="shared" si="102"/>
        <v/>
      </c>
      <c r="N343" s="14" t="str">
        <f t="shared" si="103"/>
        <v/>
      </c>
      <c r="O343" s="14" t="str">
        <f t="shared" si="104"/>
        <v/>
      </c>
      <c r="P343" s="14" t="str">
        <f t="shared" si="105"/>
        <v/>
      </c>
      <c r="Q343" s="14" t="str">
        <f t="shared" si="106"/>
        <v/>
      </c>
      <c r="R343" s="96" t="str">
        <f t="shared" si="96"/>
        <v/>
      </c>
      <c r="S343" s="14" t="str">
        <f t="shared" si="107"/>
        <v/>
      </c>
      <c r="T343" s="14" t="str">
        <f t="shared" si="97"/>
        <v/>
      </c>
      <c r="U343" s="14" t="str">
        <f t="shared" si="108"/>
        <v/>
      </c>
      <c r="V343" s="14" t="str">
        <f t="shared" si="109"/>
        <v/>
      </c>
      <c r="W343" s="14" t="str">
        <f>IFERROR(CONCATENATE("PAGO N° ",B343," DEL CONTRATO CPS ",V343," ENTRE ",TEXT(VLOOKUP(A343,matriz,IF(generador!B343=1,16,IF(generador!B343=2,19,IF(generador!B343=3,22,IF(generador!B343=4,25,IF(generador!B343=5,28,IF(generador!B343=6,31,IF(generador!B343=7,34,IF(generador!B343=8,37,IF(generador!B343=9,40,IF(generador!B343=10,43,IF(generador!B343=11,46,IF(generador!B343=12,49,IF(generador!B343=13,52,IF(generador!B343=14,55,IF(generador!B343=15,58))))))))))))))),FALSE),"dd/mm/yyyy")," Y ",TEXT(VLOOKUP(A343,matriz,IF(generador!B343=1,17,IF(generador!B343=2,20,IF(generador!B343=3,23,IF(generador!B343=4,26,IF(generador!B343=5,29,IF(generador!B343=6,32,IF(generador!B343=7,35,IF(generador!B343=8,38,IF(generador!B343=9,41,IF(generador!B343=10,44,IF(generador!B343=11,47,IF(generador!B343=12,50,IF(generador!B343=13,53,IF(generador!B343=14,56,IF(generador!B343=15,59))))))))))))))),FALSE),"dd/mm/yyyy")),"")</f>
        <v/>
      </c>
    </row>
    <row r="344" spans="1:23" x14ac:dyDescent="0.3">
      <c r="A344" s="12"/>
      <c r="B344" s="5"/>
      <c r="C344" s="5"/>
      <c r="D344" s="14" t="str">
        <f t="shared" si="93"/>
        <v/>
      </c>
      <c r="E344" s="15" t="str">
        <f>IFERROR(IF(A344&lt;&gt;"",VLOOKUP(A344,matriz,IF(generador!B344=1,15,IF(generador!B344=2,18,IF(generador!B344=3,21,IF(generador!B344=4,24,IF(generador!B344=5,27,IF(generador!B344=6,30,IF(generador!B344=7,33,IF(generador!B344=8,36,IF(generador!B344=9,39,IF(generador!B344=10,42,IF(generador!B344=11,45,IF(generador!B344=12,48,IF(generador!B344=13,51,IF(generador!B344=14,54,IF(generador!B344=15,57))))))))))))))),FALSE),""),"")</f>
        <v/>
      </c>
      <c r="F344" s="16" t="str">
        <f t="shared" si="94"/>
        <v/>
      </c>
      <c r="G344" s="20" t="str">
        <f t="shared" si="95"/>
        <v/>
      </c>
      <c r="H344" s="13" t="str">
        <f t="shared" ca="1" si="98"/>
        <v/>
      </c>
      <c r="I344" s="14" t="str">
        <f t="shared" si="99"/>
        <v/>
      </c>
      <c r="J344" s="14" t="str">
        <f>""</f>
        <v/>
      </c>
      <c r="K344" s="14" t="str">
        <f t="shared" si="100"/>
        <v/>
      </c>
      <c r="L344" s="14" t="str">
        <f t="shared" si="101"/>
        <v/>
      </c>
      <c r="M344" s="14" t="str">
        <f t="shared" si="102"/>
        <v/>
      </c>
      <c r="N344" s="14" t="str">
        <f t="shared" si="103"/>
        <v/>
      </c>
      <c r="O344" s="14" t="str">
        <f t="shared" si="104"/>
        <v/>
      </c>
      <c r="P344" s="14" t="str">
        <f t="shared" si="105"/>
        <v/>
      </c>
      <c r="Q344" s="14" t="str">
        <f t="shared" si="106"/>
        <v/>
      </c>
      <c r="R344" s="96" t="str">
        <f t="shared" si="96"/>
        <v/>
      </c>
      <c r="S344" s="14" t="str">
        <f t="shared" si="107"/>
        <v/>
      </c>
      <c r="T344" s="14" t="str">
        <f t="shared" si="97"/>
        <v/>
      </c>
      <c r="U344" s="14" t="str">
        <f t="shared" si="108"/>
        <v/>
      </c>
      <c r="V344" s="14" t="str">
        <f t="shared" si="109"/>
        <v/>
      </c>
      <c r="W344" s="14" t="str">
        <f>IFERROR(CONCATENATE("PAGO N° ",B344," DEL CONTRATO CPS ",V344," ENTRE ",TEXT(VLOOKUP(A344,matriz,IF(generador!B344=1,16,IF(generador!B344=2,19,IF(generador!B344=3,22,IF(generador!B344=4,25,IF(generador!B344=5,28,IF(generador!B344=6,31,IF(generador!B344=7,34,IF(generador!B344=8,37,IF(generador!B344=9,40,IF(generador!B344=10,43,IF(generador!B344=11,46,IF(generador!B344=12,49,IF(generador!B344=13,52,IF(generador!B344=14,55,IF(generador!B344=15,58))))))))))))))),FALSE),"dd/mm/yyyy")," Y ",TEXT(VLOOKUP(A344,matriz,IF(generador!B344=1,17,IF(generador!B344=2,20,IF(generador!B344=3,23,IF(generador!B344=4,26,IF(generador!B344=5,29,IF(generador!B344=6,32,IF(generador!B344=7,35,IF(generador!B344=8,38,IF(generador!B344=9,41,IF(generador!B344=10,44,IF(generador!B344=11,47,IF(generador!B344=12,50,IF(generador!B344=13,53,IF(generador!B344=14,56,IF(generador!B344=15,59))))))))))))))),FALSE),"dd/mm/yyyy")),"")</f>
        <v/>
      </c>
    </row>
    <row r="345" spans="1:23" x14ac:dyDescent="0.3">
      <c r="A345" s="12"/>
      <c r="B345" s="5"/>
      <c r="C345" s="5"/>
      <c r="D345" s="14" t="str">
        <f t="shared" si="93"/>
        <v/>
      </c>
      <c r="E345" s="15" t="str">
        <f>IFERROR(IF(A345&lt;&gt;"",VLOOKUP(A345,matriz,IF(generador!B345=1,15,IF(generador!B345=2,18,IF(generador!B345=3,21,IF(generador!B345=4,24,IF(generador!B345=5,27,IF(generador!B345=6,30,IF(generador!B345=7,33,IF(generador!B345=8,36,IF(generador!B345=9,39,IF(generador!B345=10,42,IF(generador!B345=11,45,IF(generador!B345=12,48,IF(generador!B345=13,51,IF(generador!B345=14,54,IF(generador!B345=15,57))))))))))))))),FALSE),""),"")</f>
        <v/>
      </c>
      <c r="F345" s="16" t="str">
        <f t="shared" si="94"/>
        <v/>
      </c>
      <c r="G345" s="20" t="str">
        <f t="shared" si="95"/>
        <v/>
      </c>
      <c r="H345" s="13" t="str">
        <f t="shared" ca="1" si="98"/>
        <v/>
      </c>
      <c r="I345" s="14" t="str">
        <f t="shared" si="99"/>
        <v/>
      </c>
      <c r="J345" s="14" t="str">
        <f>""</f>
        <v/>
      </c>
      <c r="K345" s="14" t="str">
        <f t="shared" si="100"/>
        <v/>
      </c>
      <c r="L345" s="14" t="str">
        <f t="shared" si="101"/>
        <v/>
      </c>
      <c r="M345" s="14" t="str">
        <f t="shared" si="102"/>
        <v/>
      </c>
      <c r="N345" s="14" t="str">
        <f t="shared" si="103"/>
        <v/>
      </c>
      <c r="O345" s="14" t="str">
        <f t="shared" si="104"/>
        <v/>
      </c>
      <c r="P345" s="14" t="str">
        <f t="shared" si="105"/>
        <v/>
      </c>
      <c r="Q345" s="14" t="str">
        <f t="shared" si="106"/>
        <v/>
      </c>
      <c r="R345" s="96" t="str">
        <f t="shared" si="96"/>
        <v/>
      </c>
      <c r="S345" s="14" t="str">
        <f t="shared" si="107"/>
        <v/>
      </c>
      <c r="T345" s="14" t="str">
        <f t="shared" si="97"/>
        <v/>
      </c>
      <c r="U345" s="14" t="str">
        <f t="shared" si="108"/>
        <v/>
      </c>
      <c r="V345" s="14" t="str">
        <f t="shared" si="109"/>
        <v/>
      </c>
      <c r="W345" s="14" t="str">
        <f>IFERROR(CONCATENATE("PAGO N° ",B345," DEL CONTRATO CPS ",V345," ENTRE ",TEXT(VLOOKUP(A345,matriz,IF(generador!B345=1,16,IF(generador!B345=2,19,IF(generador!B345=3,22,IF(generador!B345=4,25,IF(generador!B345=5,28,IF(generador!B345=6,31,IF(generador!B345=7,34,IF(generador!B345=8,37,IF(generador!B345=9,40,IF(generador!B345=10,43,IF(generador!B345=11,46,IF(generador!B345=12,49,IF(generador!B345=13,52,IF(generador!B345=14,55,IF(generador!B345=15,58))))))))))))))),FALSE),"dd/mm/yyyy")," Y ",TEXT(VLOOKUP(A345,matriz,IF(generador!B345=1,17,IF(generador!B345=2,20,IF(generador!B345=3,23,IF(generador!B345=4,26,IF(generador!B345=5,29,IF(generador!B345=6,32,IF(generador!B345=7,35,IF(generador!B345=8,38,IF(generador!B345=9,41,IF(generador!B345=10,44,IF(generador!B345=11,47,IF(generador!B345=12,50,IF(generador!B345=13,53,IF(generador!B345=14,56,IF(generador!B345=15,59))))))))))))))),FALSE),"dd/mm/yyyy")),"")</f>
        <v/>
      </c>
    </row>
    <row r="346" spans="1:23" x14ac:dyDescent="0.3">
      <c r="A346" s="12"/>
      <c r="B346" s="5"/>
      <c r="C346" s="5"/>
      <c r="D346" s="14" t="str">
        <f t="shared" si="93"/>
        <v/>
      </c>
      <c r="E346" s="15" t="str">
        <f>IFERROR(IF(A346&lt;&gt;"",VLOOKUP(A346,matriz,IF(generador!B346=1,15,IF(generador!B346=2,18,IF(generador!B346=3,21,IF(generador!B346=4,24,IF(generador!B346=5,27,IF(generador!B346=6,30,IF(generador!B346=7,33,IF(generador!B346=8,36,IF(generador!B346=9,39,IF(generador!B346=10,42,IF(generador!B346=11,45,IF(generador!B346=12,48,IF(generador!B346=13,51,IF(generador!B346=14,54,IF(generador!B346=15,57))))))))))))))),FALSE),""),"")</f>
        <v/>
      </c>
      <c r="F346" s="16" t="str">
        <f t="shared" si="94"/>
        <v/>
      </c>
      <c r="G346" s="20" t="str">
        <f t="shared" si="95"/>
        <v/>
      </c>
      <c r="H346" s="13" t="str">
        <f t="shared" ca="1" si="98"/>
        <v/>
      </c>
      <c r="I346" s="14" t="str">
        <f t="shared" si="99"/>
        <v/>
      </c>
      <c r="J346" s="14" t="str">
        <f>""</f>
        <v/>
      </c>
      <c r="K346" s="14" t="str">
        <f t="shared" si="100"/>
        <v/>
      </c>
      <c r="L346" s="14" t="str">
        <f t="shared" si="101"/>
        <v/>
      </c>
      <c r="M346" s="14" t="str">
        <f t="shared" si="102"/>
        <v/>
      </c>
      <c r="N346" s="14" t="str">
        <f t="shared" si="103"/>
        <v/>
      </c>
      <c r="O346" s="14" t="str">
        <f t="shared" si="104"/>
        <v/>
      </c>
      <c r="P346" s="14" t="str">
        <f t="shared" si="105"/>
        <v/>
      </c>
      <c r="Q346" s="14" t="str">
        <f t="shared" si="106"/>
        <v/>
      </c>
      <c r="R346" s="96" t="str">
        <f t="shared" si="96"/>
        <v/>
      </c>
      <c r="S346" s="14" t="str">
        <f t="shared" si="107"/>
        <v/>
      </c>
      <c r="T346" s="14" t="str">
        <f t="shared" si="97"/>
        <v/>
      </c>
      <c r="U346" s="14" t="str">
        <f t="shared" si="108"/>
        <v/>
      </c>
      <c r="V346" s="14" t="str">
        <f t="shared" si="109"/>
        <v/>
      </c>
      <c r="W346" s="14" t="str">
        <f>IFERROR(CONCATENATE("PAGO N° ",B346," DEL CONTRATO CPS ",V346," ENTRE ",TEXT(VLOOKUP(A346,matriz,IF(generador!B346=1,16,IF(generador!B346=2,19,IF(generador!B346=3,22,IF(generador!B346=4,25,IF(generador!B346=5,28,IF(generador!B346=6,31,IF(generador!B346=7,34,IF(generador!B346=8,37,IF(generador!B346=9,40,IF(generador!B346=10,43,IF(generador!B346=11,46,IF(generador!B346=12,49,IF(generador!B346=13,52,IF(generador!B346=14,55,IF(generador!B346=15,58))))))))))))))),FALSE),"dd/mm/yyyy")," Y ",TEXT(VLOOKUP(A346,matriz,IF(generador!B346=1,17,IF(generador!B346=2,20,IF(generador!B346=3,23,IF(generador!B346=4,26,IF(generador!B346=5,29,IF(generador!B346=6,32,IF(generador!B346=7,35,IF(generador!B346=8,38,IF(generador!B346=9,41,IF(generador!B346=10,44,IF(generador!B346=11,47,IF(generador!B346=12,50,IF(generador!B346=13,53,IF(generador!B346=14,56,IF(generador!B346=15,59))))))))))))))),FALSE),"dd/mm/yyyy")),"")</f>
        <v/>
      </c>
    </row>
    <row r="347" spans="1:23" x14ac:dyDescent="0.3">
      <c r="A347" s="12"/>
      <c r="B347" s="5"/>
      <c r="C347" s="5"/>
      <c r="D347" s="14" t="str">
        <f t="shared" si="93"/>
        <v/>
      </c>
      <c r="E347" s="15" t="str">
        <f>IFERROR(IF(A347&lt;&gt;"",VLOOKUP(A347,matriz,IF(generador!B347=1,15,IF(generador!B347=2,18,IF(generador!B347=3,21,IF(generador!B347=4,24,IF(generador!B347=5,27,IF(generador!B347=6,30,IF(generador!B347=7,33,IF(generador!B347=8,36,IF(generador!B347=9,39,IF(generador!B347=10,42,IF(generador!B347=11,45,IF(generador!B347=12,48,IF(generador!B347=13,51,IF(generador!B347=14,54,IF(generador!B347=15,57))))))))))))))),FALSE),""),"")</f>
        <v/>
      </c>
      <c r="F347" s="16" t="str">
        <f t="shared" si="94"/>
        <v/>
      </c>
      <c r="G347" s="20" t="str">
        <f t="shared" si="95"/>
        <v/>
      </c>
      <c r="H347" s="13" t="str">
        <f t="shared" ca="1" si="98"/>
        <v/>
      </c>
      <c r="I347" s="14" t="str">
        <f t="shared" si="99"/>
        <v/>
      </c>
      <c r="J347" s="14" t="str">
        <f>""</f>
        <v/>
      </c>
      <c r="K347" s="14" t="str">
        <f t="shared" si="100"/>
        <v/>
      </c>
      <c r="L347" s="14" t="str">
        <f t="shared" si="101"/>
        <v/>
      </c>
      <c r="M347" s="14" t="str">
        <f t="shared" si="102"/>
        <v/>
      </c>
      <c r="N347" s="14" t="str">
        <f t="shared" si="103"/>
        <v/>
      </c>
      <c r="O347" s="14" t="str">
        <f t="shared" si="104"/>
        <v/>
      </c>
      <c r="P347" s="14" t="str">
        <f t="shared" si="105"/>
        <v/>
      </c>
      <c r="Q347" s="14" t="str">
        <f t="shared" si="106"/>
        <v/>
      </c>
      <c r="R347" s="96" t="str">
        <f t="shared" si="96"/>
        <v/>
      </c>
      <c r="S347" s="14" t="str">
        <f t="shared" si="107"/>
        <v/>
      </c>
      <c r="T347" s="14" t="str">
        <f t="shared" si="97"/>
        <v/>
      </c>
      <c r="U347" s="14" t="str">
        <f t="shared" si="108"/>
        <v/>
      </c>
      <c r="V347" s="14" t="str">
        <f t="shared" si="109"/>
        <v/>
      </c>
      <c r="W347" s="14" t="str">
        <f>IFERROR(CONCATENATE("PAGO N° ",B347," DEL CONTRATO CPS ",V347," ENTRE ",TEXT(VLOOKUP(A347,matriz,IF(generador!B347=1,16,IF(generador!B347=2,19,IF(generador!B347=3,22,IF(generador!B347=4,25,IF(generador!B347=5,28,IF(generador!B347=6,31,IF(generador!B347=7,34,IF(generador!B347=8,37,IF(generador!B347=9,40,IF(generador!B347=10,43,IF(generador!B347=11,46,IF(generador!B347=12,49,IF(generador!B347=13,52,IF(generador!B347=14,55,IF(generador!B347=15,58))))))))))))))),FALSE),"dd/mm/yyyy")," Y ",TEXT(VLOOKUP(A347,matriz,IF(generador!B347=1,17,IF(generador!B347=2,20,IF(generador!B347=3,23,IF(generador!B347=4,26,IF(generador!B347=5,29,IF(generador!B347=6,32,IF(generador!B347=7,35,IF(generador!B347=8,38,IF(generador!B347=9,41,IF(generador!B347=10,44,IF(generador!B347=11,47,IF(generador!B347=12,50,IF(generador!B347=13,53,IF(generador!B347=14,56,IF(generador!B347=15,59))))))))))))))),FALSE),"dd/mm/yyyy")),"")</f>
        <v/>
      </c>
    </row>
    <row r="348" spans="1:23" x14ac:dyDescent="0.3">
      <c r="A348" s="12"/>
      <c r="B348" s="5"/>
      <c r="C348" s="5"/>
      <c r="D348" s="14" t="str">
        <f t="shared" si="93"/>
        <v/>
      </c>
      <c r="E348" s="15" t="str">
        <f>IFERROR(IF(A348&lt;&gt;"",VLOOKUP(A348,matriz,IF(generador!B348=1,15,IF(generador!B348=2,18,IF(generador!B348=3,21,IF(generador!B348=4,24,IF(generador!B348=5,27,IF(generador!B348=6,30,IF(generador!B348=7,33,IF(generador!B348=8,36,IF(generador!B348=9,39,IF(generador!B348=10,42,IF(generador!B348=11,45,IF(generador!B348=12,48,IF(generador!B348=13,51,IF(generador!B348=14,54,IF(generador!B348=15,57))))))))))))))),FALSE),""),"")</f>
        <v/>
      </c>
      <c r="F348" s="16" t="str">
        <f t="shared" si="94"/>
        <v/>
      </c>
      <c r="G348" s="20" t="str">
        <f t="shared" si="95"/>
        <v/>
      </c>
      <c r="H348" s="13" t="str">
        <f t="shared" ca="1" si="98"/>
        <v/>
      </c>
      <c r="I348" s="14" t="str">
        <f t="shared" si="99"/>
        <v/>
      </c>
      <c r="J348" s="14" t="str">
        <f>""</f>
        <v/>
      </c>
      <c r="K348" s="14" t="str">
        <f t="shared" si="100"/>
        <v/>
      </c>
      <c r="L348" s="14" t="str">
        <f t="shared" si="101"/>
        <v/>
      </c>
      <c r="M348" s="14" t="str">
        <f t="shared" si="102"/>
        <v/>
      </c>
      <c r="N348" s="14" t="str">
        <f t="shared" si="103"/>
        <v/>
      </c>
      <c r="O348" s="14" t="str">
        <f t="shared" si="104"/>
        <v/>
      </c>
      <c r="P348" s="14" t="str">
        <f t="shared" si="105"/>
        <v/>
      </c>
      <c r="Q348" s="14" t="str">
        <f t="shared" si="106"/>
        <v/>
      </c>
      <c r="R348" s="96" t="str">
        <f t="shared" si="96"/>
        <v/>
      </c>
      <c r="S348" s="14" t="str">
        <f t="shared" si="107"/>
        <v/>
      </c>
      <c r="T348" s="14" t="str">
        <f t="shared" si="97"/>
        <v/>
      </c>
      <c r="U348" s="14" t="str">
        <f t="shared" si="108"/>
        <v/>
      </c>
      <c r="V348" s="14" t="str">
        <f t="shared" si="109"/>
        <v/>
      </c>
      <c r="W348" s="14" t="str">
        <f>IFERROR(CONCATENATE("PAGO N° ",B348," DEL CONTRATO CPS ",V348," ENTRE ",TEXT(VLOOKUP(A348,matriz,IF(generador!B348=1,16,IF(generador!B348=2,19,IF(generador!B348=3,22,IF(generador!B348=4,25,IF(generador!B348=5,28,IF(generador!B348=6,31,IF(generador!B348=7,34,IF(generador!B348=8,37,IF(generador!B348=9,40,IF(generador!B348=10,43,IF(generador!B348=11,46,IF(generador!B348=12,49,IF(generador!B348=13,52,IF(generador!B348=14,55,IF(generador!B348=15,58))))))))))))))),FALSE),"dd/mm/yyyy")," Y ",TEXT(VLOOKUP(A348,matriz,IF(generador!B348=1,17,IF(generador!B348=2,20,IF(generador!B348=3,23,IF(generador!B348=4,26,IF(generador!B348=5,29,IF(generador!B348=6,32,IF(generador!B348=7,35,IF(generador!B348=8,38,IF(generador!B348=9,41,IF(generador!B348=10,44,IF(generador!B348=11,47,IF(generador!B348=12,50,IF(generador!B348=13,53,IF(generador!B348=14,56,IF(generador!B348=15,59))))))))))))))),FALSE),"dd/mm/yyyy")),"")</f>
        <v/>
      </c>
    </row>
    <row r="349" spans="1:23" x14ac:dyDescent="0.3">
      <c r="A349" s="12"/>
      <c r="B349" s="5"/>
      <c r="C349" s="5"/>
      <c r="D349" s="14" t="str">
        <f t="shared" si="93"/>
        <v/>
      </c>
      <c r="E349" s="15" t="str">
        <f>IFERROR(IF(A349&lt;&gt;"",VLOOKUP(A349,matriz,IF(generador!B349=1,15,IF(generador!B349=2,18,IF(generador!B349=3,21,IF(generador!B349=4,24,IF(generador!B349=5,27,IF(generador!B349=6,30,IF(generador!B349=7,33,IF(generador!B349=8,36,IF(generador!B349=9,39,IF(generador!B349=10,42,IF(generador!B349=11,45,IF(generador!B349=12,48,IF(generador!B349=13,51,IF(generador!B349=14,54,IF(generador!B349=15,57))))))))))))))),FALSE),""),"")</f>
        <v/>
      </c>
      <c r="F349" s="16" t="str">
        <f t="shared" si="94"/>
        <v/>
      </c>
      <c r="G349" s="20" t="str">
        <f t="shared" si="95"/>
        <v/>
      </c>
      <c r="H349" s="13" t="str">
        <f t="shared" ca="1" si="98"/>
        <v/>
      </c>
      <c r="I349" s="14" t="str">
        <f t="shared" si="99"/>
        <v/>
      </c>
      <c r="J349" s="14" t="str">
        <f>""</f>
        <v/>
      </c>
      <c r="K349" s="14" t="str">
        <f t="shared" si="100"/>
        <v/>
      </c>
      <c r="L349" s="14" t="str">
        <f t="shared" si="101"/>
        <v/>
      </c>
      <c r="M349" s="14" t="str">
        <f t="shared" si="102"/>
        <v/>
      </c>
      <c r="N349" s="14" t="str">
        <f t="shared" si="103"/>
        <v/>
      </c>
      <c r="O349" s="14" t="str">
        <f t="shared" si="104"/>
        <v/>
      </c>
      <c r="P349" s="14" t="str">
        <f t="shared" si="105"/>
        <v/>
      </c>
      <c r="Q349" s="14" t="str">
        <f t="shared" si="106"/>
        <v/>
      </c>
      <c r="R349" s="96" t="str">
        <f t="shared" si="96"/>
        <v/>
      </c>
      <c r="S349" s="14" t="str">
        <f t="shared" si="107"/>
        <v/>
      </c>
      <c r="T349" s="14" t="str">
        <f t="shared" si="97"/>
        <v/>
      </c>
      <c r="U349" s="14" t="str">
        <f t="shared" si="108"/>
        <v/>
      </c>
      <c r="V349" s="14" t="str">
        <f t="shared" si="109"/>
        <v/>
      </c>
      <c r="W349" s="14" t="str">
        <f>IFERROR(CONCATENATE("PAGO N° ",B349," DEL CONTRATO CPS ",V349," ENTRE ",TEXT(VLOOKUP(A349,matriz,IF(generador!B349=1,16,IF(generador!B349=2,19,IF(generador!B349=3,22,IF(generador!B349=4,25,IF(generador!B349=5,28,IF(generador!B349=6,31,IF(generador!B349=7,34,IF(generador!B349=8,37,IF(generador!B349=9,40,IF(generador!B349=10,43,IF(generador!B349=11,46,IF(generador!B349=12,49,IF(generador!B349=13,52,IF(generador!B349=14,55,IF(generador!B349=15,58))))))))))))))),FALSE),"dd/mm/yyyy")," Y ",TEXT(VLOOKUP(A349,matriz,IF(generador!B349=1,17,IF(generador!B349=2,20,IF(generador!B349=3,23,IF(generador!B349=4,26,IF(generador!B349=5,29,IF(generador!B349=6,32,IF(generador!B349=7,35,IF(generador!B349=8,38,IF(generador!B349=9,41,IF(generador!B349=10,44,IF(generador!B349=11,47,IF(generador!B349=12,50,IF(generador!B349=13,53,IF(generador!B349=14,56,IF(generador!B349=15,59))))))))))))))),FALSE),"dd/mm/yyyy")),"")</f>
        <v/>
      </c>
    </row>
    <row r="350" spans="1:23" x14ac:dyDescent="0.3">
      <c r="A350" s="12"/>
      <c r="B350" s="5"/>
      <c r="C350" s="5"/>
      <c r="D350" s="14" t="str">
        <f t="shared" si="93"/>
        <v/>
      </c>
      <c r="E350" s="15" t="str">
        <f>IFERROR(IF(A350&lt;&gt;"",VLOOKUP(A350,matriz,IF(generador!B350=1,15,IF(generador!B350=2,18,IF(generador!B350=3,21,IF(generador!B350=4,24,IF(generador!B350=5,27,IF(generador!B350=6,30,IF(generador!B350=7,33,IF(generador!B350=8,36,IF(generador!B350=9,39,IF(generador!B350=10,42,IF(generador!B350=11,45,IF(generador!B350=12,48,IF(generador!B350=13,51,IF(generador!B350=14,54,IF(generador!B350=15,57))))))))))))))),FALSE),""),"")</f>
        <v/>
      </c>
      <c r="F350" s="16" t="str">
        <f t="shared" si="94"/>
        <v/>
      </c>
      <c r="G350" s="20" t="str">
        <f t="shared" si="95"/>
        <v/>
      </c>
      <c r="H350" s="13" t="str">
        <f t="shared" ca="1" si="98"/>
        <v/>
      </c>
      <c r="I350" s="14" t="str">
        <f t="shared" si="99"/>
        <v/>
      </c>
      <c r="J350" s="14" t="str">
        <f>""</f>
        <v/>
      </c>
      <c r="K350" s="14" t="str">
        <f t="shared" si="100"/>
        <v/>
      </c>
      <c r="L350" s="14" t="str">
        <f t="shared" si="101"/>
        <v/>
      </c>
      <c r="M350" s="14" t="str">
        <f t="shared" si="102"/>
        <v/>
      </c>
      <c r="N350" s="14" t="str">
        <f t="shared" si="103"/>
        <v/>
      </c>
      <c r="O350" s="14" t="str">
        <f t="shared" si="104"/>
        <v/>
      </c>
      <c r="P350" s="14" t="str">
        <f t="shared" si="105"/>
        <v/>
      </c>
      <c r="Q350" s="14" t="str">
        <f t="shared" si="106"/>
        <v/>
      </c>
      <c r="R350" s="96" t="str">
        <f t="shared" si="96"/>
        <v/>
      </c>
      <c r="S350" s="14" t="str">
        <f t="shared" si="107"/>
        <v/>
      </c>
      <c r="T350" s="14" t="str">
        <f t="shared" si="97"/>
        <v/>
      </c>
      <c r="U350" s="14" t="str">
        <f t="shared" si="108"/>
        <v/>
      </c>
      <c r="V350" s="14" t="str">
        <f t="shared" si="109"/>
        <v/>
      </c>
      <c r="W350" s="14" t="str">
        <f>IFERROR(CONCATENATE("PAGO N° ",B350," DEL CONTRATO CPS ",V350," ENTRE ",TEXT(VLOOKUP(A350,matriz,IF(generador!B350=1,16,IF(generador!B350=2,19,IF(generador!B350=3,22,IF(generador!B350=4,25,IF(generador!B350=5,28,IF(generador!B350=6,31,IF(generador!B350=7,34,IF(generador!B350=8,37,IF(generador!B350=9,40,IF(generador!B350=10,43,IF(generador!B350=11,46,IF(generador!B350=12,49,IF(generador!B350=13,52,IF(generador!B350=14,55,IF(generador!B350=15,58))))))))))))))),FALSE),"dd/mm/yyyy")," Y ",TEXT(VLOOKUP(A350,matriz,IF(generador!B350=1,17,IF(generador!B350=2,20,IF(generador!B350=3,23,IF(generador!B350=4,26,IF(generador!B350=5,29,IF(generador!B350=6,32,IF(generador!B350=7,35,IF(generador!B350=8,38,IF(generador!B350=9,41,IF(generador!B350=10,44,IF(generador!B350=11,47,IF(generador!B350=12,50,IF(generador!B350=13,53,IF(generador!B350=14,56,IF(generador!B350=15,59))))))))))))))),FALSE),"dd/mm/yyyy")),"")</f>
        <v/>
      </c>
    </row>
    <row r="351" spans="1:23" x14ac:dyDescent="0.3">
      <c r="A351" s="12"/>
      <c r="B351" s="5"/>
      <c r="C351" s="5"/>
      <c r="D351" s="14" t="str">
        <f t="shared" si="93"/>
        <v/>
      </c>
      <c r="E351" s="15" t="str">
        <f>IFERROR(IF(A351&lt;&gt;"",VLOOKUP(A351,matriz,IF(generador!B351=1,15,IF(generador!B351=2,18,IF(generador!B351=3,21,IF(generador!B351=4,24,IF(generador!B351=5,27,IF(generador!B351=6,30,IF(generador!B351=7,33,IF(generador!B351=8,36,IF(generador!B351=9,39,IF(generador!B351=10,42,IF(generador!B351=11,45,IF(generador!B351=12,48,IF(generador!B351=13,51,IF(generador!B351=14,54,IF(generador!B351=15,57))))))))))))))),FALSE),""),"")</f>
        <v/>
      </c>
      <c r="F351" s="16" t="str">
        <f t="shared" si="94"/>
        <v/>
      </c>
      <c r="G351" s="20" t="str">
        <f t="shared" si="95"/>
        <v/>
      </c>
      <c r="H351" s="13" t="str">
        <f t="shared" ca="1" si="98"/>
        <v/>
      </c>
      <c r="I351" s="14" t="str">
        <f t="shared" si="99"/>
        <v/>
      </c>
      <c r="J351" s="14" t="str">
        <f>""</f>
        <v/>
      </c>
      <c r="K351" s="14" t="str">
        <f t="shared" si="100"/>
        <v/>
      </c>
      <c r="L351" s="14" t="str">
        <f t="shared" si="101"/>
        <v/>
      </c>
      <c r="M351" s="14" t="str">
        <f t="shared" si="102"/>
        <v/>
      </c>
      <c r="N351" s="14" t="str">
        <f t="shared" si="103"/>
        <v/>
      </c>
      <c r="O351" s="14" t="str">
        <f t="shared" si="104"/>
        <v/>
      </c>
      <c r="P351" s="14" t="str">
        <f t="shared" si="105"/>
        <v/>
      </c>
      <c r="Q351" s="14" t="str">
        <f t="shared" si="106"/>
        <v/>
      </c>
      <c r="R351" s="96" t="str">
        <f t="shared" si="96"/>
        <v/>
      </c>
      <c r="S351" s="14" t="str">
        <f t="shared" si="107"/>
        <v/>
      </c>
      <c r="T351" s="14" t="str">
        <f t="shared" si="97"/>
        <v/>
      </c>
      <c r="U351" s="14" t="str">
        <f t="shared" si="108"/>
        <v/>
      </c>
      <c r="V351" s="14" t="str">
        <f t="shared" si="109"/>
        <v/>
      </c>
      <c r="W351" s="14" t="str">
        <f>IFERROR(CONCATENATE("PAGO N° ",B351," DEL CONTRATO CPS ",V351," ENTRE ",TEXT(VLOOKUP(A351,matriz,IF(generador!B351=1,16,IF(generador!B351=2,19,IF(generador!B351=3,22,IF(generador!B351=4,25,IF(generador!B351=5,28,IF(generador!B351=6,31,IF(generador!B351=7,34,IF(generador!B351=8,37,IF(generador!B351=9,40,IF(generador!B351=10,43,IF(generador!B351=11,46,IF(generador!B351=12,49,IF(generador!B351=13,52,IF(generador!B351=14,55,IF(generador!B351=15,58))))))))))))))),FALSE),"dd/mm/yyyy")," Y ",TEXT(VLOOKUP(A351,matriz,IF(generador!B351=1,17,IF(generador!B351=2,20,IF(generador!B351=3,23,IF(generador!B351=4,26,IF(generador!B351=5,29,IF(generador!B351=6,32,IF(generador!B351=7,35,IF(generador!B351=8,38,IF(generador!B351=9,41,IF(generador!B351=10,44,IF(generador!B351=11,47,IF(generador!B351=12,50,IF(generador!B351=13,53,IF(generador!B351=14,56,IF(generador!B351=15,59))))))))))))))),FALSE),"dd/mm/yyyy")),"")</f>
        <v/>
      </c>
    </row>
    <row r="352" spans="1:23" x14ac:dyDescent="0.3">
      <c r="A352" s="12"/>
      <c r="B352" s="5"/>
      <c r="C352" s="5"/>
      <c r="D352" s="14" t="str">
        <f t="shared" si="93"/>
        <v/>
      </c>
      <c r="E352" s="15" t="str">
        <f>IFERROR(IF(A352&lt;&gt;"",VLOOKUP(A352,matriz,IF(generador!B352=1,15,IF(generador!B352=2,18,IF(generador!B352=3,21,IF(generador!B352=4,24,IF(generador!B352=5,27,IF(generador!B352=6,30,IF(generador!B352=7,33,IF(generador!B352=8,36,IF(generador!B352=9,39,IF(generador!B352=10,42,IF(generador!B352=11,45,IF(generador!B352=12,48,IF(generador!B352=13,51,IF(generador!B352=14,54,IF(generador!B352=15,57))))))))))))))),FALSE),""),"")</f>
        <v/>
      </c>
      <c r="F352" s="16" t="str">
        <f t="shared" si="94"/>
        <v/>
      </c>
      <c r="G352" s="20" t="str">
        <f t="shared" si="95"/>
        <v/>
      </c>
      <c r="H352" s="13" t="str">
        <f t="shared" ca="1" si="98"/>
        <v/>
      </c>
      <c r="I352" s="14" t="str">
        <f t="shared" si="99"/>
        <v/>
      </c>
      <c r="J352" s="14" t="str">
        <f>""</f>
        <v/>
      </c>
      <c r="K352" s="14" t="str">
        <f t="shared" si="100"/>
        <v/>
      </c>
      <c r="L352" s="14" t="str">
        <f t="shared" si="101"/>
        <v/>
      </c>
      <c r="M352" s="14" t="str">
        <f t="shared" si="102"/>
        <v/>
      </c>
      <c r="N352" s="14" t="str">
        <f t="shared" si="103"/>
        <v/>
      </c>
      <c r="O352" s="14" t="str">
        <f t="shared" si="104"/>
        <v/>
      </c>
      <c r="P352" s="14" t="str">
        <f t="shared" si="105"/>
        <v/>
      </c>
      <c r="Q352" s="14" t="str">
        <f t="shared" si="106"/>
        <v/>
      </c>
      <c r="R352" s="96" t="str">
        <f t="shared" si="96"/>
        <v/>
      </c>
      <c r="S352" s="14" t="str">
        <f t="shared" si="107"/>
        <v/>
      </c>
      <c r="T352" s="14" t="str">
        <f t="shared" si="97"/>
        <v/>
      </c>
      <c r="U352" s="14" t="str">
        <f t="shared" si="108"/>
        <v/>
      </c>
      <c r="V352" s="14" t="str">
        <f t="shared" si="109"/>
        <v/>
      </c>
      <c r="W352" s="14" t="str">
        <f>IFERROR(CONCATENATE("PAGO N° ",B352," DEL CONTRATO CPS ",V352," ENTRE ",TEXT(VLOOKUP(A352,matriz,IF(generador!B352=1,16,IF(generador!B352=2,19,IF(generador!B352=3,22,IF(generador!B352=4,25,IF(generador!B352=5,28,IF(generador!B352=6,31,IF(generador!B352=7,34,IF(generador!B352=8,37,IF(generador!B352=9,40,IF(generador!B352=10,43,IF(generador!B352=11,46,IF(generador!B352=12,49,IF(generador!B352=13,52,IF(generador!B352=14,55,IF(generador!B352=15,58))))))))))))))),FALSE),"dd/mm/yyyy")," Y ",TEXT(VLOOKUP(A352,matriz,IF(generador!B352=1,17,IF(generador!B352=2,20,IF(generador!B352=3,23,IF(generador!B352=4,26,IF(generador!B352=5,29,IF(generador!B352=6,32,IF(generador!B352=7,35,IF(generador!B352=8,38,IF(generador!B352=9,41,IF(generador!B352=10,44,IF(generador!B352=11,47,IF(generador!B352=12,50,IF(generador!B352=13,53,IF(generador!B352=14,56,IF(generador!B352=15,59))))))))))))))),FALSE),"dd/mm/yyyy")),"")</f>
        <v/>
      </c>
    </row>
    <row r="353" spans="1:23" x14ac:dyDescent="0.3">
      <c r="A353" s="12"/>
      <c r="B353" s="5"/>
      <c r="C353" s="5"/>
      <c r="D353" s="14" t="str">
        <f t="shared" si="93"/>
        <v/>
      </c>
      <c r="E353" s="15" t="str">
        <f>IFERROR(IF(A353&lt;&gt;"",VLOOKUP(A353,matriz,IF(generador!B353=1,15,IF(generador!B353=2,18,IF(generador!B353=3,21,IF(generador!B353=4,24,IF(generador!B353=5,27,IF(generador!B353=6,30,IF(generador!B353=7,33,IF(generador!B353=8,36,IF(generador!B353=9,39,IF(generador!B353=10,42,IF(generador!B353=11,45,IF(generador!B353=12,48,IF(generador!B353=13,51,IF(generador!B353=14,54,IF(generador!B353=15,57))))))))))))))),FALSE),""),"")</f>
        <v/>
      </c>
      <c r="F353" s="16" t="str">
        <f t="shared" si="94"/>
        <v/>
      </c>
      <c r="G353" s="20" t="str">
        <f t="shared" si="95"/>
        <v/>
      </c>
      <c r="H353" s="13" t="str">
        <f t="shared" ca="1" si="98"/>
        <v/>
      </c>
      <c r="I353" s="14" t="str">
        <f t="shared" si="99"/>
        <v/>
      </c>
      <c r="J353" s="14" t="str">
        <f>""</f>
        <v/>
      </c>
      <c r="K353" s="14" t="str">
        <f t="shared" si="100"/>
        <v/>
      </c>
      <c r="L353" s="14" t="str">
        <f t="shared" si="101"/>
        <v/>
      </c>
      <c r="M353" s="14" t="str">
        <f t="shared" si="102"/>
        <v/>
      </c>
      <c r="N353" s="14" t="str">
        <f t="shared" si="103"/>
        <v/>
      </c>
      <c r="O353" s="14" t="str">
        <f t="shared" si="104"/>
        <v/>
      </c>
      <c r="P353" s="14" t="str">
        <f t="shared" si="105"/>
        <v/>
      </c>
      <c r="Q353" s="14" t="str">
        <f t="shared" si="106"/>
        <v/>
      </c>
      <c r="R353" s="96" t="str">
        <f t="shared" si="96"/>
        <v/>
      </c>
      <c r="S353" s="14" t="str">
        <f t="shared" si="107"/>
        <v/>
      </c>
      <c r="T353" s="14" t="str">
        <f t="shared" si="97"/>
        <v/>
      </c>
      <c r="U353" s="14" t="str">
        <f t="shared" si="108"/>
        <v/>
      </c>
      <c r="V353" s="14" t="str">
        <f t="shared" si="109"/>
        <v/>
      </c>
      <c r="W353" s="14" t="str">
        <f>IFERROR(CONCATENATE("PAGO N° ",B353," DEL CONTRATO CPS ",V353," ENTRE ",TEXT(VLOOKUP(A353,matriz,IF(generador!B353=1,16,IF(generador!B353=2,19,IF(generador!B353=3,22,IF(generador!B353=4,25,IF(generador!B353=5,28,IF(generador!B353=6,31,IF(generador!B353=7,34,IF(generador!B353=8,37,IF(generador!B353=9,40,IF(generador!B353=10,43,IF(generador!B353=11,46,IF(generador!B353=12,49,IF(generador!B353=13,52,IF(generador!B353=14,55,IF(generador!B353=15,58))))))))))))))),FALSE),"dd/mm/yyyy")," Y ",TEXT(VLOOKUP(A353,matriz,IF(generador!B353=1,17,IF(generador!B353=2,20,IF(generador!B353=3,23,IF(generador!B353=4,26,IF(generador!B353=5,29,IF(generador!B353=6,32,IF(generador!B353=7,35,IF(generador!B353=8,38,IF(generador!B353=9,41,IF(generador!B353=10,44,IF(generador!B353=11,47,IF(generador!B353=12,50,IF(generador!B353=13,53,IF(generador!B353=14,56,IF(generador!B353=15,59))))))))))))))),FALSE),"dd/mm/yyyy")),"")</f>
        <v/>
      </c>
    </row>
    <row r="354" spans="1:23" x14ac:dyDescent="0.3">
      <c r="A354" s="12"/>
      <c r="B354" s="5"/>
      <c r="C354" s="5"/>
      <c r="D354" s="14" t="str">
        <f t="shared" si="93"/>
        <v/>
      </c>
      <c r="E354" s="15" t="str">
        <f>IFERROR(IF(A354&lt;&gt;"",VLOOKUP(A354,matriz,IF(generador!B354=1,15,IF(generador!B354=2,18,IF(generador!B354=3,21,IF(generador!B354=4,24,IF(generador!B354=5,27,IF(generador!B354=6,30,IF(generador!B354=7,33,IF(generador!B354=8,36,IF(generador!B354=9,39,IF(generador!B354=10,42,IF(generador!B354=11,45,IF(generador!B354=12,48,IF(generador!B354=13,51,IF(generador!B354=14,54,IF(generador!B354=15,57))))))))))))))),FALSE),""),"")</f>
        <v/>
      </c>
      <c r="F354" s="16" t="str">
        <f t="shared" si="94"/>
        <v/>
      </c>
      <c r="G354" s="20" t="str">
        <f t="shared" si="95"/>
        <v/>
      </c>
      <c r="H354" s="13" t="str">
        <f t="shared" ca="1" si="98"/>
        <v/>
      </c>
      <c r="I354" s="14" t="str">
        <f t="shared" si="99"/>
        <v/>
      </c>
      <c r="J354" s="14" t="str">
        <f>""</f>
        <v/>
      </c>
      <c r="K354" s="14" t="str">
        <f t="shared" si="100"/>
        <v/>
      </c>
      <c r="L354" s="14" t="str">
        <f t="shared" si="101"/>
        <v/>
      </c>
      <c r="M354" s="14" t="str">
        <f t="shared" si="102"/>
        <v/>
      </c>
      <c r="N354" s="14" t="str">
        <f t="shared" si="103"/>
        <v/>
      </c>
      <c r="O354" s="14" t="str">
        <f t="shared" si="104"/>
        <v/>
      </c>
      <c r="P354" s="14" t="str">
        <f t="shared" si="105"/>
        <v/>
      </c>
      <c r="Q354" s="14" t="str">
        <f t="shared" si="106"/>
        <v/>
      </c>
      <c r="R354" s="96" t="str">
        <f t="shared" si="96"/>
        <v/>
      </c>
      <c r="S354" s="14" t="str">
        <f t="shared" si="107"/>
        <v/>
      </c>
      <c r="T354" s="14" t="str">
        <f t="shared" si="97"/>
        <v/>
      </c>
      <c r="U354" s="14" t="str">
        <f t="shared" si="108"/>
        <v/>
      </c>
      <c r="V354" s="14" t="str">
        <f t="shared" si="109"/>
        <v/>
      </c>
      <c r="W354" s="14" t="str">
        <f>IFERROR(CONCATENATE("PAGO N° ",B354," DEL CONTRATO CPS ",V354," ENTRE ",TEXT(VLOOKUP(A354,matriz,IF(generador!B354=1,16,IF(generador!B354=2,19,IF(generador!B354=3,22,IF(generador!B354=4,25,IF(generador!B354=5,28,IF(generador!B354=6,31,IF(generador!B354=7,34,IF(generador!B354=8,37,IF(generador!B354=9,40,IF(generador!B354=10,43,IF(generador!B354=11,46,IF(generador!B354=12,49,IF(generador!B354=13,52,IF(generador!B354=14,55,IF(generador!B354=15,58))))))))))))))),FALSE),"dd/mm/yyyy")," Y ",TEXT(VLOOKUP(A354,matriz,IF(generador!B354=1,17,IF(generador!B354=2,20,IF(generador!B354=3,23,IF(generador!B354=4,26,IF(generador!B354=5,29,IF(generador!B354=6,32,IF(generador!B354=7,35,IF(generador!B354=8,38,IF(generador!B354=9,41,IF(generador!B354=10,44,IF(generador!B354=11,47,IF(generador!B354=12,50,IF(generador!B354=13,53,IF(generador!B354=14,56,IF(generador!B354=15,59))))))))))))))),FALSE),"dd/mm/yyyy")),"")</f>
        <v/>
      </c>
    </row>
    <row r="355" spans="1:23" x14ac:dyDescent="0.3">
      <c r="A355" s="12"/>
      <c r="B355" s="5"/>
      <c r="C355" s="5"/>
      <c r="D355" s="14" t="str">
        <f t="shared" si="93"/>
        <v/>
      </c>
      <c r="E355" s="15" t="str">
        <f>IFERROR(IF(A355&lt;&gt;"",VLOOKUP(A355,matriz,IF(generador!B355=1,15,IF(generador!B355=2,18,IF(generador!B355=3,21,IF(generador!B355=4,24,IF(generador!B355=5,27,IF(generador!B355=6,30,IF(generador!B355=7,33,IF(generador!B355=8,36,IF(generador!B355=9,39,IF(generador!B355=10,42,IF(generador!B355=11,45,IF(generador!B355=12,48,IF(generador!B355=13,51,IF(generador!B355=14,54,IF(generador!B355=15,57))))))))))))))),FALSE),""),"")</f>
        <v/>
      </c>
      <c r="F355" s="16" t="str">
        <f t="shared" si="94"/>
        <v/>
      </c>
      <c r="G355" s="20" t="str">
        <f t="shared" si="95"/>
        <v/>
      </c>
      <c r="H355" s="13" t="str">
        <f t="shared" ca="1" si="98"/>
        <v/>
      </c>
      <c r="I355" s="14" t="str">
        <f t="shared" si="99"/>
        <v/>
      </c>
      <c r="J355" s="14" t="str">
        <f>""</f>
        <v/>
      </c>
      <c r="K355" s="14" t="str">
        <f t="shared" si="100"/>
        <v/>
      </c>
      <c r="L355" s="14" t="str">
        <f t="shared" si="101"/>
        <v/>
      </c>
      <c r="M355" s="14" t="str">
        <f t="shared" si="102"/>
        <v/>
      </c>
      <c r="N355" s="14" t="str">
        <f t="shared" si="103"/>
        <v/>
      </c>
      <c r="O355" s="14" t="str">
        <f t="shared" si="104"/>
        <v/>
      </c>
      <c r="P355" s="14" t="str">
        <f t="shared" si="105"/>
        <v/>
      </c>
      <c r="Q355" s="14" t="str">
        <f t="shared" si="106"/>
        <v/>
      </c>
      <c r="R355" s="96" t="str">
        <f t="shared" si="96"/>
        <v/>
      </c>
      <c r="S355" s="14" t="str">
        <f t="shared" si="107"/>
        <v/>
      </c>
      <c r="T355" s="14" t="str">
        <f t="shared" si="97"/>
        <v/>
      </c>
      <c r="U355" s="14" t="str">
        <f t="shared" si="108"/>
        <v/>
      </c>
      <c r="V355" s="14" t="str">
        <f t="shared" si="109"/>
        <v/>
      </c>
      <c r="W355" s="14" t="str">
        <f>IFERROR(CONCATENATE("PAGO N° ",B355," DEL CONTRATO CPS ",V355," ENTRE ",TEXT(VLOOKUP(A355,matriz,IF(generador!B355=1,16,IF(generador!B355=2,19,IF(generador!B355=3,22,IF(generador!B355=4,25,IF(generador!B355=5,28,IF(generador!B355=6,31,IF(generador!B355=7,34,IF(generador!B355=8,37,IF(generador!B355=9,40,IF(generador!B355=10,43,IF(generador!B355=11,46,IF(generador!B355=12,49,IF(generador!B355=13,52,IF(generador!B355=14,55,IF(generador!B355=15,58))))))))))))))),FALSE),"dd/mm/yyyy")," Y ",TEXT(VLOOKUP(A355,matriz,IF(generador!B355=1,17,IF(generador!B355=2,20,IF(generador!B355=3,23,IF(generador!B355=4,26,IF(generador!B355=5,29,IF(generador!B355=6,32,IF(generador!B355=7,35,IF(generador!B355=8,38,IF(generador!B355=9,41,IF(generador!B355=10,44,IF(generador!B355=11,47,IF(generador!B355=12,50,IF(generador!B355=13,53,IF(generador!B355=14,56,IF(generador!B355=15,59))))))))))))))),FALSE),"dd/mm/yyyy")),"")</f>
        <v/>
      </c>
    </row>
    <row r="356" spans="1:23" x14ac:dyDescent="0.3">
      <c r="A356" s="12"/>
      <c r="B356" s="5"/>
      <c r="C356" s="5"/>
      <c r="D356" s="14" t="str">
        <f t="shared" si="93"/>
        <v/>
      </c>
      <c r="E356" s="15" t="str">
        <f>IFERROR(IF(A356&lt;&gt;"",VLOOKUP(A356,matriz,IF(generador!B356=1,15,IF(generador!B356=2,18,IF(generador!B356=3,21,IF(generador!B356=4,24,IF(generador!B356=5,27,IF(generador!B356=6,30,IF(generador!B356=7,33,IF(generador!B356=8,36,IF(generador!B356=9,39,IF(generador!B356=10,42,IF(generador!B356=11,45,IF(generador!B356=12,48,IF(generador!B356=13,51,IF(generador!B356=14,54,IF(generador!B356=15,57))))))))))))))),FALSE),""),"")</f>
        <v/>
      </c>
      <c r="F356" s="16" t="str">
        <f t="shared" si="94"/>
        <v/>
      </c>
      <c r="G356" s="20" t="str">
        <f t="shared" si="95"/>
        <v/>
      </c>
      <c r="H356" s="13" t="str">
        <f t="shared" ca="1" si="98"/>
        <v/>
      </c>
      <c r="I356" s="14" t="str">
        <f t="shared" si="99"/>
        <v/>
      </c>
      <c r="J356" s="14" t="str">
        <f>""</f>
        <v/>
      </c>
      <c r="K356" s="14" t="str">
        <f t="shared" si="100"/>
        <v/>
      </c>
      <c r="L356" s="14" t="str">
        <f t="shared" si="101"/>
        <v/>
      </c>
      <c r="M356" s="14" t="str">
        <f t="shared" si="102"/>
        <v/>
      </c>
      <c r="N356" s="14" t="str">
        <f t="shared" si="103"/>
        <v/>
      </c>
      <c r="O356" s="14" t="str">
        <f t="shared" si="104"/>
        <v/>
      </c>
      <c r="P356" s="14" t="str">
        <f t="shared" si="105"/>
        <v/>
      </c>
      <c r="Q356" s="14" t="str">
        <f t="shared" si="106"/>
        <v/>
      </c>
      <c r="R356" s="96" t="str">
        <f t="shared" si="96"/>
        <v/>
      </c>
      <c r="S356" s="14" t="str">
        <f t="shared" si="107"/>
        <v/>
      </c>
      <c r="T356" s="14" t="str">
        <f t="shared" si="97"/>
        <v/>
      </c>
      <c r="U356" s="14" t="str">
        <f t="shared" si="108"/>
        <v/>
      </c>
      <c r="V356" s="14" t="str">
        <f t="shared" si="109"/>
        <v/>
      </c>
      <c r="W356" s="14" t="str">
        <f>IFERROR(CONCATENATE("PAGO N° ",B356," DEL CONTRATO CPS ",V356," ENTRE ",TEXT(VLOOKUP(A356,matriz,IF(generador!B356=1,16,IF(generador!B356=2,19,IF(generador!B356=3,22,IF(generador!B356=4,25,IF(generador!B356=5,28,IF(generador!B356=6,31,IF(generador!B356=7,34,IF(generador!B356=8,37,IF(generador!B356=9,40,IF(generador!B356=10,43,IF(generador!B356=11,46,IF(generador!B356=12,49,IF(generador!B356=13,52,IF(generador!B356=14,55,IF(generador!B356=15,58))))))))))))))),FALSE),"dd/mm/yyyy")," Y ",TEXT(VLOOKUP(A356,matriz,IF(generador!B356=1,17,IF(generador!B356=2,20,IF(generador!B356=3,23,IF(generador!B356=4,26,IF(generador!B356=5,29,IF(generador!B356=6,32,IF(generador!B356=7,35,IF(generador!B356=8,38,IF(generador!B356=9,41,IF(generador!B356=10,44,IF(generador!B356=11,47,IF(generador!B356=12,50,IF(generador!B356=13,53,IF(generador!B356=14,56,IF(generador!B356=15,59))))))))))))))),FALSE),"dd/mm/yyyy")),"")</f>
        <v/>
      </c>
    </row>
    <row r="357" spans="1:23" x14ac:dyDescent="0.3">
      <c r="A357" s="12"/>
      <c r="B357" s="5"/>
      <c r="C357" s="5"/>
      <c r="D357" s="14" t="str">
        <f t="shared" si="93"/>
        <v/>
      </c>
      <c r="E357" s="15" t="str">
        <f>IFERROR(IF(A357&lt;&gt;"",VLOOKUP(A357,matriz,IF(generador!B357=1,15,IF(generador!B357=2,18,IF(generador!B357=3,21,IF(generador!B357=4,24,IF(generador!B357=5,27,IF(generador!B357=6,30,IF(generador!B357=7,33,IF(generador!B357=8,36,IF(generador!B357=9,39,IF(generador!B357=10,42,IF(generador!B357=11,45,IF(generador!B357=12,48,IF(generador!B357=13,51,IF(generador!B357=14,54,IF(generador!B357=15,57))))))))))))))),FALSE),""),"")</f>
        <v/>
      </c>
      <c r="F357" s="16" t="str">
        <f t="shared" si="94"/>
        <v/>
      </c>
      <c r="G357" s="20" t="str">
        <f t="shared" si="95"/>
        <v/>
      </c>
      <c r="H357" s="13" t="str">
        <f t="shared" ca="1" si="98"/>
        <v/>
      </c>
      <c r="I357" s="14" t="str">
        <f t="shared" si="99"/>
        <v/>
      </c>
      <c r="J357" s="14" t="str">
        <f>""</f>
        <v/>
      </c>
      <c r="K357" s="14" t="str">
        <f t="shared" si="100"/>
        <v/>
      </c>
      <c r="L357" s="14" t="str">
        <f t="shared" si="101"/>
        <v/>
      </c>
      <c r="M357" s="14" t="str">
        <f t="shared" si="102"/>
        <v/>
      </c>
      <c r="N357" s="14" t="str">
        <f t="shared" si="103"/>
        <v/>
      </c>
      <c r="O357" s="14" t="str">
        <f t="shared" si="104"/>
        <v/>
      </c>
      <c r="P357" s="14" t="str">
        <f t="shared" si="105"/>
        <v/>
      </c>
      <c r="Q357" s="14" t="str">
        <f t="shared" si="106"/>
        <v/>
      </c>
      <c r="R357" s="96" t="str">
        <f t="shared" si="96"/>
        <v/>
      </c>
      <c r="S357" s="14" t="str">
        <f t="shared" si="107"/>
        <v/>
      </c>
      <c r="T357" s="14" t="str">
        <f t="shared" si="97"/>
        <v/>
      </c>
      <c r="U357" s="14" t="str">
        <f t="shared" si="108"/>
        <v/>
      </c>
      <c r="V357" s="14" t="str">
        <f t="shared" si="109"/>
        <v/>
      </c>
      <c r="W357" s="14" t="str">
        <f>IFERROR(CONCATENATE("PAGO N° ",B357," DEL CONTRATO CPS ",V357," ENTRE ",TEXT(VLOOKUP(A357,matriz,IF(generador!B357=1,16,IF(generador!B357=2,19,IF(generador!B357=3,22,IF(generador!B357=4,25,IF(generador!B357=5,28,IF(generador!B357=6,31,IF(generador!B357=7,34,IF(generador!B357=8,37,IF(generador!B357=9,40,IF(generador!B357=10,43,IF(generador!B357=11,46,IF(generador!B357=12,49,IF(generador!B357=13,52,IF(generador!B357=14,55,IF(generador!B357=15,58))))))))))))))),FALSE),"dd/mm/yyyy")," Y ",TEXT(VLOOKUP(A357,matriz,IF(generador!B357=1,17,IF(generador!B357=2,20,IF(generador!B357=3,23,IF(generador!B357=4,26,IF(generador!B357=5,29,IF(generador!B357=6,32,IF(generador!B357=7,35,IF(generador!B357=8,38,IF(generador!B357=9,41,IF(generador!B357=10,44,IF(generador!B357=11,47,IF(generador!B357=12,50,IF(generador!B357=13,53,IF(generador!B357=14,56,IF(generador!B357=15,59))))))))))))))),FALSE),"dd/mm/yyyy")),"")</f>
        <v/>
      </c>
    </row>
    <row r="358" spans="1:23" x14ac:dyDescent="0.3">
      <c r="A358" s="12"/>
      <c r="B358" s="5"/>
      <c r="C358" s="5"/>
      <c r="D358" s="14" t="str">
        <f t="shared" si="93"/>
        <v/>
      </c>
      <c r="E358" s="15" t="str">
        <f>IFERROR(IF(A358&lt;&gt;"",VLOOKUP(A358,matriz,IF(generador!B358=1,15,IF(generador!B358=2,18,IF(generador!B358=3,21,IF(generador!B358=4,24,IF(generador!B358=5,27,IF(generador!B358=6,30,IF(generador!B358=7,33,IF(generador!B358=8,36,IF(generador!B358=9,39,IF(generador!B358=10,42,IF(generador!B358=11,45,IF(generador!B358=12,48,IF(generador!B358=13,51,IF(generador!B358=14,54,IF(generador!B358=15,57))))))))))))))),FALSE),""),"")</f>
        <v/>
      </c>
      <c r="F358" s="16" t="str">
        <f t="shared" si="94"/>
        <v/>
      </c>
      <c r="G358" s="20" t="str">
        <f t="shared" si="95"/>
        <v/>
      </c>
      <c r="H358" s="13" t="str">
        <f t="shared" ca="1" si="98"/>
        <v/>
      </c>
      <c r="I358" s="14" t="str">
        <f t="shared" si="99"/>
        <v/>
      </c>
      <c r="J358" s="14" t="str">
        <f>""</f>
        <v/>
      </c>
      <c r="K358" s="14" t="str">
        <f t="shared" si="100"/>
        <v/>
      </c>
      <c r="L358" s="14" t="str">
        <f t="shared" si="101"/>
        <v/>
      </c>
      <c r="M358" s="14" t="str">
        <f t="shared" si="102"/>
        <v/>
      </c>
      <c r="N358" s="14" t="str">
        <f t="shared" si="103"/>
        <v/>
      </c>
      <c r="O358" s="14" t="str">
        <f t="shared" si="104"/>
        <v/>
      </c>
      <c r="P358" s="14" t="str">
        <f t="shared" si="105"/>
        <v/>
      </c>
      <c r="Q358" s="14" t="str">
        <f t="shared" si="106"/>
        <v/>
      </c>
      <c r="R358" s="96" t="str">
        <f t="shared" si="96"/>
        <v/>
      </c>
      <c r="S358" s="14" t="str">
        <f t="shared" si="107"/>
        <v/>
      </c>
      <c r="T358" s="14" t="str">
        <f t="shared" si="97"/>
        <v/>
      </c>
      <c r="U358" s="14" t="str">
        <f t="shared" si="108"/>
        <v/>
      </c>
      <c r="V358" s="14" t="str">
        <f t="shared" si="109"/>
        <v/>
      </c>
      <c r="W358" s="14" t="str">
        <f>IFERROR(CONCATENATE("PAGO N° ",B358," DEL CONTRATO CPS ",V358," ENTRE ",TEXT(VLOOKUP(A358,matriz,IF(generador!B358=1,16,IF(generador!B358=2,19,IF(generador!B358=3,22,IF(generador!B358=4,25,IF(generador!B358=5,28,IF(generador!B358=6,31,IF(generador!B358=7,34,IF(generador!B358=8,37,IF(generador!B358=9,40,IF(generador!B358=10,43,IF(generador!B358=11,46,IF(generador!B358=12,49,IF(generador!B358=13,52,IF(generador!B358=14,55,IF(generador!B358=15,58))))))))))))))),FALSE),"dd/mm/yyyy")," Y ",TEXT(VLOOKUP(A358,matriz,IF(generador!B358=1,17,IF(generador!B358=2,20,IF(generador!B358=3,23,IF(generador!B358=4,26,IF(generador!B358=5,29,IF(generador!B358=6,32,IF(generador!B358=7,35,IF(generador!B358=8,38,IF(generador!B358=9,41,IF(generador!B358=10,44,IF(generador!B358=11,47,IF(generador!B358=12,50,IF(generador!B358=13,53,IF(generador!B358=14,56,IF(generador!B358=15,59))))))))))))))),FALSE),"dd/mm/yyyy")),"")</f>
        <v/>
      </c>
    </row>
    <row r="359" spans="1:23" x14ac:dyDescent="0.3">
      <c r="A359" s="12"/>
      <c r="B359" s="5"/>
      <c r="C359" s="5"/>
      <c r="D359" s="14" t="str">
        <f t="shared" si="93"/>
        <v/>
      </c>
      <c r="E359" s="15" t="str">
        <f>IFERROR(IF(A359&lt;&gt;"",VLOOKUP(A359,matriz,IF(generador!B359=1,15,IF(generador!B359=2,18,IF(generador!B359=3,21,IF(generador!B359=4,24,IF(generador!B359=5,27,IF(generador!B359=6,30,IF(generador!B359=7,33,IF(generador!B359=8,36,IF(generador!B359=9,39,IF(generador!B359=10,42,IF(generador!B359=11,45,IF(generador!B359=12,48,IF(generador!B359=13,51,IF(generador!B359=14,54,IF(generador!B359=15,57))))))))))))))),FALSE),""),"")</f>
        <v/>
      </c>
      <c r="F359" s="16" t="str">
        <f t="shared" si="94"/>
        <v/>
      </c>
      <c r="G359" s="20" t="str">
        <f t="shared" si="95"/>
        <v/>
      </c>
      <c r="H359" s="13" t="str">
        <f t="shared" ca="1" si="98"/>
        <v/>
      </c>
      <c r="I359" s="14" t="str">
        <f t="shared" si="99"/>
        <v/>
      </c>
      <c r="J359" s="14" t="str">
        <f>""</f>
        <v/>
      </c>
      <c r="K359" s="14" t="str">
        <f t="shared" si="100"/>
        <v/>
      </c>
      <c r="L359" s="14" t="str">
        <f t="shared" si="101"/>
        <v/>
      </c>
      <c r="M359" s="14" t="str">
        <f t="shared" si="102"/>
        <v/>
      </c>
      <c r="N359" s="14" t="str">
        <f t="shared" si="103"/>
        <v/>
      </c>
      <c r="O359" s="14" t="str">
        <f t="shared" si="104"/>
        <v/>
      </c>
      <c r="P359" s="14" t="str">
        <f t="shared" si="105"/>
        <v/>
      </c>
      <c r="Q359" s="14" t="str">
        <f t="shared" si="106"/>
        <v/>
      </c>
      <c r="R359" s="96" t="str">
        <f t="shared" si="96"/>
        <v/>
      </c>
      <c r="S359" s="14" t="str">
        <f t="shared" si="107"/>
        <v/>
      </c>
      <c r="T359" s="14" t="str">
        <f t="shared" si="97"/>
        <v/>
      </c>
      <c r="U359" s="14" t="str">
        <f t="shared" si="108"/>
        <v/>
      </c>
      <c r="V359" s="14" t="str">
        <f t="shared" si="109"/>
        <v/>
      </c>
      <c r="W359" s="14" t="str">
        <f>IFERROR(CONCATENATE("PAGO N° ",B359," DEL CONTRATO CPS ",V359," ENTRE ",TEXT(VLOOKUP(A359,matriz,IF(generador!B359=1,16,IF(generador!B359=2,19,IF(generador!B359=3,22,IF(generador!B359=4,25,IF(generador!B359=5,28,IF(generador!B359=6,31,IF(generador!B359=7,34,IF(generador!B359=8,37,IF(generador!B359=9,40,IF(generador!B359=10,43,IF(generador!B359=11,46,IF(generador!B359=12,49,IF(generador!B359=13,52,IF(generador!B359=14,55,IF(generador!B359=15,58))))))))))))))),FALSE),"dd/mm/yyyy")," Y ",TEXT(VLOOKUP(A359,matriz,IF(generador!B359=1,17,IF(generador!B359=2,20,IF(generador!B359=3,23,IF(generador!B359=4,26,IF(generador!B359=5,29,IF(generador!B359=6,32,IF(generador!B359=7,35,IF(generador!B359=8,38,IF(generador!B359=9,41,IF(generador!B359=10,44,IF(generador!B359=11,47,IF(generador!B359=12,50,IF(generador!B359=13,53,IF(generador!B359=14,56,IF(generador!B359=15,59))))))))))))))),FALSE),"dd/mm/yyyy")),"")</f>
        <v/>
      </c>
    </row>
    <row r="360" spans="1:23" x14ac:dyDescent="0.3">
      <c r="A360" s="12"/>
      <c r="B360" s="5"/>
      <c r="C360" s="5"/>
      <c r="D360" s="14" t="str">
        <f t="shared" si="93"/>
        <v/>
      </c>
      <c r="E360" s="15" t="str">
        <f>IFERROR(IF(A360&lt;&gt;"",VLOOKUP(A360,matriz,IF(generador!B360=1,15,IF(generador!B360=2,18,IF(generador!B360=3,21,IF(generador!B360=4,24,IF(generador!B360=5,27,IF(generador!B360=6,30,IF(generador!B360=7,33,IF(generador!B360=8,36,IF(generador!B360=9,39,IF(generador!B360=10,42,IF(generador!B360=11,45,IF(generador!B360=12,48,IF(generador!B360=13,51,IF(generador!B360=14,54,IF(generador!B360=15,57))))))))))))))),FALSE),""),"")</f>
        <v/>
      </c>
      <c r="F360" s="16" t="str">
        <f t="shared" si="94"/>
        <v/>
      </c>
      <c r="G360" s="20" t="str">
        <f t="shared" si="95"/>
        <v/>
      </c>
      <c r="H360" s="13" t="str">
        <f t="shared" ca="1" si="98"/>
        <v/>
      </c>
      <c r="I360" s="14" t="str">
        <f t="shared" si="99"/>
        <v/>
      </c>
      <c r="J360" s="14" t="str">
        <f>""</f>
        <v/>
      </c>
      <c r="K360" s="14" t="str">
        <f t="shared" si="100"/>
        <v/>
      </c>
      <c r="L360" s="14" t="str">
        <f t="shared" si="101"/>
        <v/>
      </c>
      <c r="M360" s="14" t="str">
        <f t="shared" si="102"/>
        <v/>
      </c>
      <c r="N360" s="14" t="str">
        <f t="shared" si="103"/>
        <v/>
      </c>
      <c r="O360" s="14" t="str">
        <f t="shared" si="104"/>
        <v/>
      </c>
      <c r="P360" s="14" t="str">
        <f t="shared" si="105"/>
        <v/>
      </c>
      <c r="Q360" s="14" t="str">
        <f t="shared" si="106"/>
        <v/>
      </c>
      <c r="R360" s="96" t="str">
        <f t="shared" si="96"/>
        <v/>
      </c>
      <c r="S360" s="14" t="str">
        <f t="shared" si="107"/>
        <v/>
      </c>
      <c r="T360" s="14" t="str">
        <f t="shared" si="97"/>
        <v/>
      </c>
      <c r="U360" s="14" t="str">
        <f t="shared" si="108"/>
        <v/>
      </c>
      <c r="V360" s="14" t="str">
        <f t="shared" si="109"/>
        <v/>
      </c>
      <c r="W360" s="14" t="str">
        <f>IFERROR(CONCATENATE("PAGO N° ",B360," DEL CONTRATO CPS ",V360," ENTRE ",TEXT(VLOOKUP(A360,matriz,IF(generador!B360=1,16,IF(generador!B360=2,19,IF(generador!B360=3,22,IF(generador!B360=4,25,IF(generador!B360=5,28,IF(generador!B360=6,31,IF(generador!B360=7,34,IF(generador!B360=8,37,IF(generador!B360=9,40,IF(generador!B360=10,43,IF(generador!B360=11,46,IF(generador!B360=12,49,IF(generador!B360=13,52,IF(generador!B360=14,55,IF(generador!B360=15,58))))))))))))))),FALSE),"dd/mm/yyyy")," Y ",TEXT(VLOOKUP(A360,matriz,IF(generador!B360=1,17,IF(generador!B360=2,20,IF(generador!B360=3,23,IF(generador!B360=4,26,IF(generador!B360=5,29,IF(generador!B360=6,32,IF(generador!B360=7,35,IF(generador!B360=8,38,IF(generador!B360=9,41,IF(generador!B360=10,44,IF(generador!B360=11,47,IF(generador!B360=12,50,IF(generador!B360=13,53,IF(generador!B360=14,56,IF(generador!B360=15,59))))))))))))))),FALSE),"dd/mm/yyyy")),"")</f>
        <v/>
      </c>
    </row>
    <row r="361" spans="1:23" x14ac:dyDescent="0.3">
      <c r="A361" s="12"/>
      <c r="B361" s="5"/>
      <c r="C361" s="5"/>
      <c r="D361" s="14" t="str">
        <f t="shared" si="93"/>
        <v/>
      </c>
      <c r="E361" s="15" t="str">
        <f>IFERROR(IF(A361&lt;&gt;"",VLOOKUP(A361,matriz,IF(generador!B361=1,15,IF(generador!B361=2,18,IF(generador!B361=3,21,IF(generador!B361=4,24,IF(generador!B361=5,27,IF(generador!B361=6,30,IF(generador!B361=7,33,IF(generador!B361=8,36,IF(generador!B361=9,39,IF(generador!B361=10,42,IF(generador!B361=11,45,IF(generador!B361=12,48,IF(generador!B361=13,51,IF(generador!B361=14,54,IF(generador!B361=15,57))))))))))))))),FALSE),""),"")</f>
        <v/>
      </c>
      <c r="F361" s="16" t="str">
        <f t="shared" si="94"/>
        <v/>
      </c>
      <c r="G361" s="20" t="str">
        <f t="shared" si="95"/>
        <v/>
      </c>
      <c r="H361" s="13" t="str">
        <f t="shared" ca="1" si="98"/>
        <v/>
      </c>
      <c r="I361" s="14" t="str">
        <f t="shared" si="99"/>
        <v/>
      </c>
      <c r="J361" s="14" t="str">
        <f>""</f>
        <v/>
      </c>
      <c r="K361" s="14" t="str">
        <f t="shared" si="100"/>
        <v/>
      </c>
      <c r="L361" s="14" t="str">
        <f t="shared" si="101"/>
        <v/>
      </c>
      <c r="M361" s="14" t="str">
        <f t="shared" si="102"/>
        <v/>
      </c>
      <c r="N361" s="14" t="str">
        <f t="shared" si="103"/>
        <v/>
      </c>
      <c r="O361" s="14" t="str">
        <f t="shared" si="104"/>
        <v/>
      </c>
      <c r="P361" s="14" t="str">
        <f t="shared" si="105"/>
        <v/>
      </c>
      <c r="Q361" s="14" t="str">
        <f t="shared" si="106"/>
        <v/>
      </c>
      <c r="R361" s="96" t="str">
        <f t="shared" si="96"/>
        <v/>
      </c>
      <c r="S361" s="14" t="str">
        <f t="shared" si="107"/>
        <v/>
      </c>
      <c r="T361" s="14" t="str">
        <f t="shared" si="97"/>
        <v/>
      </c>
      <c r="U361" s="14" t="str">
        <f t="shared" si="108"/>
        <v/>
      </c>
      <c r="V361" s="14" t="str">
        <f t="shared" si="109"/>
        <v/>
      </c>
      <c r="W361" s="14" t="str">
        <f>IFERROR(CONCATENATE("PAGO N° ",B361," DEL CONTRATO CPS ",V361," ENTRE ",TEXT(VLOOKUP(A361,matriz,IF(generador!B361=1,16,IF(generador!B361=2,19,IF(generador!B361=3,22,IF(generador!B361=4,25,IF(generador!B361=5,28,IF(generador!B361=6,31,IF(generador!B361=7,34,IF(generador!B361=8,37,IF(generador!B361=9,40,IF(generador!B361=10,43,IF(generador!B361=11,46,IF(generador!B361=12,49,IF(generador!B361=13,52,IF(generador!B361=14,55,IF(generador!B361=15,58))))))))))))))),FALSE),"dd/mm/yyyy")," Y ",TEXT(VLOOKUP(A361,matriz,IF(generador!B361=1,17,IF(generador!B361=2,20,IF(generador!B361=3,23,IF(generador!B361=4,26,IF(generador!B361=5,29,IF(generador!B361=6,32,IF(generador!B361=7,35,IF(generador!B361=8,38,IF(generador!B361=9,41,IF(generador!B361=10,44,IF(generador!B361=11,47,IF(generador!B361=12,50,IF(generador!B361=13,53,IF(generador!B361=14,56,IF(generador!B361=15,59))))))))))))))),FALSE),"dd/mm/yyyy")),"")</f>
        <v/>
      </c>
    </row>
    <row r="362" spans="1:23" x14ac:dyDescent="0.3">
      <c r="A362" s="12"/>
      <c r="B362" s="5"/>
      <c r="C362" s="5"/>
      <c r="D362" s="14" t="str">
        <f t="shared" si="93"/>
        <v/>
      </c>
      <c r="E362" s="15" t="str">
        <f>IFERROR(IF(A362&lt;&gt;"",VLOOKUP(A362,matriz,IF(generador!B362=1,15,IF(generador!B362=2,18,IF(generador!B362=3,21,IF(generador!B362=4,24,IF(generador!B362=5,27,IF(generador!B362=6,30,IF(generador!B362=7,33,IF(generador!B362=8,36,IF(generador!B362=9,39,IF(generador!B362=10,42,IF(generador!B362=11,45,IF(generador!B362=12,48,IF(generador!B362=13,51,IF(generador!B362=14,54,IF(generador!B362=15,57))))))))))))))),FALSE),""),"")</f>
        <v/>
      </c>
      <c r="F362" s="16" t="str">
        <f t="shared" si="94"/>
        <v/>
      </c>
      <c r="G362" s="20" t="str">
        <f t="shared" si="95"/>
        <v/>
      </c>
      <c r="H362" s="13" t="str">
        <f t="shared" ca="1" si="98"/>
        <v/>
      </c>
      <c r="I362" s="14" t="str">
        <f t="shared" si="99"/>
        <v/>
      </c>
      <c r="J362" s="14" t="str">
        <f>""</f>
        <v/>
      </c>
      <c r="K362" s="14" t="str">
        <f t="shared" si="100"/>
        <v/>
      </c>
      <c r="L362" s="14" t="str">
        <f t="shared" si="101"/>
        <v/>
      </c>
      <c r="M362" s="14" t="str">
        <f t="shared" si="102"/>
        <v/>
      </c>
      <c r="N362" s="14" t="str">
        <f t="shared" si="103"/>
        <v/>
      </c>
      <c r="O362" s="14" t="str">
        <f t="shared" si="104"/>
        <v/>
      </c>
      <c r="P362" s="14" t="str">
        <f t="shared" si="105"/>
        <v/>
      </c>
      <c r="Q362" s="14" t="str">
        <f t="shared" si="106"/>
        <v/>
      </c>
      <c r="R362" s="96" t="str">
        <f t="shared" si="96"/>
        <v/>
      </c>
      <c r="S362" s="14" t="str">
        <f t="shared" si="107"/>
        <v/>
      </c>
      <c r="T362" s="14" t="str">
        <f t="shared" si="97"/>
        <v/>
      </c>
      <c r="U362" s="14" t="str">
        <f t="shared" si="108"/>
        <v/>
      </c>
      <c r="V362" s="14" t="str">
        <f t="shared" si="109"/>
        <v/>
      </c>
      <c r="W362" s="14" t="str">
        <f>IFERROR(CONCATENATE("PAGO N° ",B362," DEL CONTRATO CPS ",V362," ENTRE ",TEXT(VLOOKUP(A362,matriz,IF(generador!B362=1,16,IF(generador!B362=2,19,IF(generador!B362=3,22,IF(generador!B362=4,25,IF(generador!B362=5,28,IF(generador!B362=6,31,IF(generador!B362=7,34,IF(generador!B362=8,37,IF(generador!B362=9,40,IF(generador!B362=10,43,IF(generador!B362=11,46,IF(generador!B362=12,49,IF(generador!B362=13,52,IF(generador!B362=14,55,IF(generador!B362=15,58))))))))))))))),FALSE),"dd/mm/yyyy")," Y ",TEXT(VLOOKUP(A362,matriz,IF(generador!B362=1,17,IF(generador!B362=2,20,IF(generador!B362=3,23,IF(generador!B362=4,26,IF(generador!B362=5,29,IF(generador!B362=6,32,IF(generador!B362=7,35,IF(generador!B362=8,38,IF(generador!B362=9,41,IF(generador!B362=10,44,IF(generador!B362=11,47,IF(generador!B362=12,50,IF(generador!B362=13,53,IF(generador!B362=14,56,IF(generador!B362=15,59))))))))))))))),FALSE),"dd/mm/yyyy")),"")</f>
        <v/>
      </c>
    </row>
    <row r="363" spans="1:23" x14ac:dyDescent="0.3">
      <c r="A363" s="12"/>
      <c r="B363" s="5"/>
      <c r="C363" s="5"/>
      <c r="D363" s="14" t="str">
        <f t="shared" si="93"/>
        <v/>
      </c>
      <c r="E363" s="15" t="str">
        <f>IFERROR(IF(A363&lt;&gt;"",VLOOKUP(A363,matriz,IF(generador!B363=1,15,IF(generador!B363=2,18,IF(generador!B363=3,21,IF(generador!B363=4,24,IF(generador!B363=5,27,IF(generador!B363=6,30,IF(generador!B363=7,33,IF(generador!B363=8,36,IF(generador!B363=9,39,IF(generador!B363=10,42,IF(generador!B363=11,45,IF(generador!B363=12,48,IF(generador!B363=13,51,IF(generador!B363=14,54,IF(generador!B363=15,57))))))))))))))),FALSE),""),"")</f>
        <v/>
      </c>
      <c r="F363" s="16" t="str">
        <f t="shared" si="94"/>
        <v/>
      </c>
      <c r="G363" s="20" t="str">
        <f t="shared" si="95"/>
        <v/>
      </c>
      <c r="H363" s="13" t="str">
        <f t="shared" ca="1" si="98"/>
        <v/>
      </c>
      <c r="I363" s="14" t="str">
        <f t="shared" si="99"/>
        <v/>
      </c>
      <c r="J363" s="14" t="str">
        <f>""</f>
        <v/>
      </c>
      <c r="K363" s="14" t="str">
        <f t="shared" si="100"/>
        <v/>
      </c>
      <c r="L363" s="14" t="str">
        <f t="shared" si="101"/>
        <v/>
      </c>
      <c r="M363" s="14" t="str">
        <f t="shared" si="102"/>
        <v/>
      </c>
      <c r="N363" s="14" t="str">
        <f t="shared" si="103"/>
        <v/>
      </c>
      <c r="O363" s="14" t="str">
        <f t="shared" si="104"/>
        <v/>
      </c>
      <c r="P363" s="14" t="str">
        <f t="shared" si="105"/>
        <v/>
      </c>
      <c r="Q363" s="14" t="str">
        <f t="shared" si="106"/>
        <v/>
      </c>
      <c r="R363" s="96" t="str">
        <f t="shared" si="96"/>
        <v/>
      </c>
      <c r="S363" s="14" t="str">
        <f t="shared" si="107"/>
        <v/>
      </c>
      <c r="T363" s="14" t="str">
        <f t="shared" si="97"/>
        <v/>
      </c>
      <c r="U363" s="14" t="str">
        <f t="shared" si="108"/>
        <v/>
      </c>
      <c r="V363" s="14" t="str">
        <f t="shared" si="109"/>
        <v/>
      </c>
      <c r="W363" s="14" t="str">
        <f>IFERROR(CONCATENATE("PAGO N° ",B363," DEL CONTRATO CPS ",V363," ENTRE ",TEXT(VLOOKUP(A363,matriz,IF(generador!B363=1,16,IF(generador!B363=2,19,IF(generador!B363=3,22,IF(generador!B363=4,25,IF(generador!B363=5,28,IF(generador!B363=6,31,IF(generador!B363=7,34,IF(generador!B363=8,37,IF(generador!B363=9,40,IF(generador!B363=10,43,IF(generador!B363=11,46,IF(generador!B363=12,49,IF(generador!B363=13,52,IF(generador!B363=14,55,IF(generador!B363=15,58))))))))))))))),FALSE),"dd/mm/yyyy")," Y ",TEXT(VLOOKUP(A363,matriz,IF(generador!B363=1,17,IF(generador!B363=2,20,IF(generador!B363=3,23,IF(generador!B363=4,26,IF(generador!B363=5,29,IF(generador!B363=6,32,IF(generador!B363=7,35,IF(generador!B363=8,38,IF(generador!B363=9,41,IF(generador!B363=10,44,IF(generador!B363=11,47,IF(generador!B363=12,50,IF(generador!B363=13,53,IF(generador!B363=14,56,IF(generador!B363=15,59))))))))))))))),FALSE),"dd/mm/yyyy")),"")</f>
        <v/>
      </c>
    </row>
    <row r="364" spans="1:23" x14ac:dyDescent="0.3">
      <c r="A364" s="12"/>
      <c r="B364" s="5"/>
      <c r="C364" s="5"/>
      <c r="D364" s="14" t="str">
        <f t="shared" si="93"/>
        <v/>
      </c>
      <c r="E364" s="15" t="str">
        <f>IFERROR(IF(A364&lt;&gt;"",VLOOKUP(A364,matriz,IF(generador!B364=1,15,IF(generador!B364=2,18,IF(generador!B364=3,21,IF(generador!B364=4,24,IF(generador!B364=5,27,IF(generador!B364=6,30,IF(generador!B364=7,33,IF(generador!B364=8,36,IF(generador!B364=9,39,IF(generador!B364=10,42,IF(generador!B364=11,45,IF(generador!B364=12,48,IF(generador!B364=13,51,IF(generador!B364=14,54,IF(generador!B364=15,57))))))))))))))),FALSE),""),"")</f>
        <v/>
      </c>
      <c r="F364" s="16" t="str">
        <f t="shared" si="94"/>
        <v/>
      </c>
      <c r="G364" s="20" t="str">
        <f t="shared" si="95"/>
        <v/>
      </c>
      <c r="H364" s="13" t="str">
        <f t="shared" ca="1" si="98"/>
        <v/>
      </c>
      <c r="I364" s="14" t="str">
        <f t="shared" si="99"/>
        <v/>
      </c>
      <c r="J364" s="14" t="str">
        <f>""</f>
        <v/>
      </c>
      <c r="K364" s="14" t="str">
        <f t="shared" si="100"/>
        <v/>
      </c>
      <c r="L364" s="14" t="str">
        <f t="shared" si="101"/>
        <v/>
      </c>
      <c r="M364" s="14" t="str">
        <f t="shared" si="102"/>
        <v/>
      </c>
      <c r="N364" s="14" t="str">
        <f t="shared" si="103"/>
        <v/>
      </c>
      <c r="O364" s="14" t="str">
        <f t="shared" si="104"/>
        <v/>
      </c>
      <c r="P364" s="14" t="str">
        <f t="shared" si="105"/>
        <v/>
      </c>
      <c r="Q364" s="14" t="str">
        <f t="shared" si="106"/>
        <v/>
      </c>
      <c r="R364" s="96" t="str">
        <f t="shared" si="96"/>
        <v/>
      </c>
      <c r="S364" s="14" t="str">
        <f t="shared" si="107"/>
        <v/>
      </c>
      <c r="T364" s="14" t="str">
        <f t="shared" si="97"/>
        <v/>
      </c>
      <c r="U364" s="14" t="str">
        <f t="shared" si="108"/>
        <v/>
      </c>
      <c r="V364" s="14" t="str">
        <f t="shared" si="109"/>
        <v/>
      </c>
      <c r="W364" s="14" t="str">
        <f>IFERROR(CONCATENATE("PAGO N° ",B364," DEL CONTRATO CPS ",V364," ENTRE ",TEXT(VLOOKUP(A364,matriz,IF(generador!B364=1,16,IF(generador!B364=2,19,IF(generador!B364=3,22,IF(generador!B364=4,25,IF(generador!B364=5,28,IF(generador!B364=6,31,IF(generador!B364=7,34,IF(generador!B364=8,37,IF(generador!B364=9,40,IF(generador!B364=10,43,IF(generador!B364=11,46,IF(generador!B364=12,49,IF(generador!B364=13,52,IF(generador!B364=14,55,IF(generador!B364=15,58))))))))))))))),FALSE),"dd/mm/yyyy")," Y ",TEXT(VLOOKUP(A364,matriz,IF(generador!B364=1,17,IF(generador!B364=2,20,IF(generador!B364=3,23,IF(generador!B364=4,26,IF(generador!B364=5,29,IF(generador!B364=6,32,IF(generador!B364=7,35,IF(generador!B364=8,38,IF(generador!B364=9,41,IF(generador!B364=10,44,IF(generador!B364=11,47,IF(generador!B364=12,50,IF(generador!B364=13,53,IF(generador!B364=14,56,IF(generador!B364=15,59))))))))))))))),FALSE),"dd/mm/yyyy")),"")</f>
        <v/>
      </c>
    </row>
    <row r="365" spans="1:23" x14ac:dyDescent="0.3">
      <c r="A365" s="12"/>
      <c r="B365" s="5"/>
      <c r="C365" s="5"/>
      <c r="D365" s="14" t="str">
        <f t="shared" si="93"/>
        <v/>
      </c>
      <c r="E365" s="15" t="str">
        <f>IFERROR(IF(A365&lt;&gt;"",VLOOKUP(A365,matriz,IF(generador!B365=1,15,IF(generador!B365=2,18,IF(generador!B365=3,21,IF(generador!B365=4,24,IF(generador!B365=5,27,IF(generador!B365=6,30,IF(generador!B365=7,33,IF(generador!B365=8,36,IF(generador!B365=9,39,IF(generador!B365=10,42,IF(generador!B365=11,45,IF(generador!B365=12,48,IF(generador!B365=13,51,IF(generador!B365=14,54,IF(generador!B365=15,57))))))))))))))),FALSE),""),"")</f>
        <v/>
      </c>
      <c r="F365" s="16" t="str">
        <f t="shared" si="94"/>
        <v/>
      </c>
      <c r="G365" s="20" t="str">
        <f t="shared" si="95"/>
        <v/>
      </c>
      <c r="H365" s="13" t="str">
        <f t="shared" ca="1" si="98"/>
        <v/>
      </c>
      <c r="I365" s="14" t="str">
        <f t="shared" si="99"/>
        <v/>
      </c>
      <c r="J365" s="14" t="str">
        <f>""</f>
        <v/>
      </c>
      <c r="K365" s="14" t="str">
        <f t="shared" si="100"/>
        <v/>
      </c>
      <c r="L365" s="14" t="str">
        <f t="shared" si="101"/>
        <v/>
      </c>
      <c r="M365" s="14" t="str">
        <f t="shared" si="102"/>
        <v/>
      </c>
      <c r="N365" s="14" t="str">
        <f t="shared" si="103"/>
        <v/>
      </c>
      <c r="O365" s="14" t="str">
        <f t="shared" si="104"/>
        <v/>
      </c>
      <c r="P365" s="14" t="str">
        <f t="shared" si="105"/>
        <v/>
      </c>
      <c r="Q365" s="14" t="str">
        <f t="shared" si="106"/>
        <v/>
      </c>
      <c r="R365" s="96" t="str">
        <f t="shared" si="96"/>
        <v/>
      </c>
      <c r="S365" s="14" t="str">
        <f t="shared" si="107"/>
        <v/>
      </c>
      <c r="T365" s="14" t="str">
        <f t="shared" si="97"/>
        <v/>
      </c>
      <c r="U365" s="14" t="str">
        <f t="shared" si="108"/>
        <v/>
      </c>
      <c r="V365" s="14" t="str">
        <f t="shared" si="109"/>
        <v/>
      </c>
      <c r="W365" s="14" t="str">
        <f>IFERROR(CONCATENATE("PAGO N° ",B365," DEL CONTRATO CPS ",V365," ENTRE ",TEXT(VLOOKUP(A365,matriz,IF(generador!B365=1,16,IF(generador!B365=2,19,IF(generador!B365=3,22,IF(generador!B365=4,25,IF(generador!B365=5,28,IF(generador!B365=6,31,IF(generador!B365=7,34,IF(generador!B365=8,37,IF(generador!B365=9,40,IF(generador!B365=10,43,IF(generador!B365=11,46,IF(generador!B365=12,49,IF(generador!B365=13,52,IF(generador!B365=14,55,IF(generador!B365=15,58))))))))))))))),FALSE),"dd/mm/yyyy")," Y ",TEXT(VLOOKUP(A365,matriz,IF(generador!B365=1,17,IF(generador!B365=2,20,IF(generador!B365=3,23,IF(generador!B365=4,26,IF(generador!B365=5,29,IF(generador!B365=6,32,IF(generador!B365=7,35,IF(generador!B365=8,38,IF(generador!B365=9,41,IF(generador!B365=10,44,IF(generador!B365=11,47,IF(generador!B365=12,50,IF(generador!B365=13,53,IF(generador!B365=14,56,IF(generador!B365=15,59))))))))))))))),FALSE),"dd/mm/yyyy")),"")</f>
        <v/>
      </c>
    </row>
    <row r="366" spans="1:23" x14ac:dyDescent="0.3">
      <c r="A366" s="12"/>
      <c r="B366" s="5"/>
      <c r="C366" s="5"/>
      <c r="D366" s="14" t="str">
        <f t="shared" si="93"/>
        <v/>
      </c>
      <c r="E366" s="15" t="str">
        <f>IFERROR(IF(A366&lt;&gt;"",VLOOKUP(A366,matriz,IF(generador!B366=1,15,IF(generador!B366=2,18,IF(generador!B366=3,21,IF(generador!B366=4,24,IF(generador!B366=5,27,IF(generador!B366=6,30,IF(generador!B366=7,33,IF(generador!B366=8,36,IF(generador!B366=9,39,IF(generador!B366=10,42,IF(generador!B366=11,45,IF(generador!B366=12,48,IF(generador!B366=13,51,IF(generador!B366=14,54,IF(generador!B366=15,57))))))))))))))),FALSE),""),"")</f>
        <v/>
      </c>
      <c r="F366" s="16" t="str">
        <f t="shared" si="94"/>
        <v/>
      </c>
      <c r="G366" s="20" t="str">
        <f t="shared" si="95"/>
        <v/>
      </c>
      <c r="H366" s="13" t="str">
        <f t="shared" ca="1" si="98"/>
        <v/>
      </c>
      <c r="I366" s="14" t="str">
        <f t="shared" si="99"/>
        <v/>
      </c>
      <c r="J366" s="14" t="str">
        <f>""</f>
        <v/>
      </c>
      <c r="K366" s="14" t="str">
        <f t="shared" si="100"/>
        <v/>
      </c>
      <c r="L366" s="14" t="str">
        <f t="shared" si="101"/>
        <v/>
      </c>
      <c r="M366" s="14" t="str">
        <f t="shared" si="102"/>
        <v/>
      </c>
      <c r="N366" s="14" t="str">
        <f t="shared" si="103"/>
        <v/>
      </c>
      <c r="O366" s="14" t="str">
        <f t="shared" si="104"/>
        <v/>
      </c>
      <c r="P366" s="14" t="str">
        <f t="shared" si="105"/>
        <v/>
      </c>
      <c r="Q366" s="14" t="str">
        <f t="shared" si="106"/>
        <v/>
      </c>
      <c r="R366" s="96" t="str">
        <f t="shared" si="96"/>
        <v/>
      </c>
      <c r="S366" s="14" t="str">
        <f t="shared" si="107"/>
        <v/>
      </c>
      <c r="T366" s="14" t="str">
        <f t="shared" si="97"/>
        <v/>
      </c>
      <c r="U366" s="14" t="str">
        <f t="shared" si="108"/>
        <v/>
      </c>
      <c r="V366" s="14" t="str">
        <f t="shared" si="109"/>
        <v/>
      </c>
      <c r="W366" s="14" t="str">
        <f>IFERROR(CONCATENATE("PAGO N° ",B366," DEL CONTRATO CPS ",V366," ENTRE ",TEXT(VLOOKUP(A366,matriz,IF(generador!B366=1,16,IF(generador!B366=2,19,IF(generador!B366=3,22,IF(generador!B366=4,25,IF(generador!B366=5,28,IF(generador!B366=6,31,IF(generador!B366=7,34,IF(generador!B366=8,37,IF(generador!B366=9,40,IF(generador!B366=10,43,IF(generador!B366=11,46,IF(generador!B366=12,49,IF(generador!B366=13,52,IF(generador!B366=14,55,IF(generador!B366=15,58))))))))))))))),FALSE),"dd/mm/yyyy")," Y ",TEXT(VLOOKUP(A366,matriz,IF(generador!B366=1,17,IF(generador!B366=2,20,IF(generador!B366=3,23,IF(generador!B366=4,26,IF(generador!B366=5,29,IF(generador!B366=6,32,IF(generador!B366=7,35,IF(generador!B366=8,38,IF(generador!B366=9,41,IF(generador!B366=10,44,IF(generador!B366=11,47,IF(generador!B366=12,50,IF(generador!B366=13,53,IF(generador!B366=14,56,IF(generador!B366=15,59))))))))))))))),FALSE),"dd/mm/yyyy")),"")</f>
        <v/>
      </c>
    </row>
    <row r="367" spans="1:23" x14ac:dyDescent="0.3">
      <c r="A367" s="12"/>
      <c r="B367" s="5"/>
      <c r="C367" s="5"/>
      <c r="D367" s="14" t="str">
        <f t="shared" si="93"/>
        <v/>
      </c>
      <c r="E367" s="15" t="str">
        <f>IFERROR(IF(A367&lt;&gt;"",VLOOKUP(A367,matriz,IF(generador!B367=1,15,IF(generador!B367=2,18,IF(generador!B367=3,21,IF(generador!B367=4,24,IF(generador!B367=5,27,IF(generador!B367=6,30,IF(generador!B367=7,33,IF(generador!B367=8,36,IF(generador!B367=9,39,IF(generador!B367=10,42,IF(generador!B367=11,45,IF(generador!B367=12,48,IF(generador!B367=13,51,IF(generador!B367=14,54,IF(generador!B367=15,57))))))))))))))),FALSE),""),"")</f>
        <v/>
      </c>
      <c r="F367" s="16" t="str">
        <f t="shared" si="94"/>
        <v/>
      </c>
      <c r="G367" s="20" t="str">
        <f t="shared" si="95"/>
        <v/>
      </c>
      <c r="H367" s="13" t="str">
        <f t="shared" ca="1" si="98"/>
        <v/>
      </c>
      <c r="I367" s="14" t="str">
        <f t="shared" si="99"/>
        <v/>
      </c>
      <c r="J367" s="14" t="str">
        <f>""</f>
        <v/>
      </c>
      <c r="K367" s="14" t="str">
        <f t="shared" si="100"/>
        <v/>
      </c>
      <c r="L367" s="14" t="str">
        <f t="shared" si="101"/>
        <v/>
      </c>
      <c r="M367" s="14" t="str">
        <f t="shared" si="102"/>
        <v/>
      </c>
      <c r="N367" s="14" t="str">
        <f t="shared" si="103"/>
        <v/>
      </c>
      <c r="O367" s="14" t="str">
        <f t="shared" si="104"/>
        <v/>
      </c>
      <c r="P367" s="14" t="str">
        <f t="shared" si="105"/>
        <v/>
      </c>
      <c r="Q367" s="14" t="str">
        <f t="shared" si="106"/>
        <v/>
      </c>
      <c r="R367" s="96" t="str">
        <f t="shared" si="96"/>
        <v/>
      </c>
      <c r="S367" s="14" t="str">
        <f t="shared" si="107"/>
        <v/>
      </c>
      <c r="T367" s="14" t="str">
        <f t="shared" si="97"/>
        <v/>
      </c>
      <c r="U367" s="14" t="str">
        <f t="shared" si="108"/>
        <v/>
      </c>
      <c r="V367" s="14" t="str">
        <f t="shared" si="109"/>
        <v/>
      </c>
      <c r="W367" s="14" t="str">
        <f>IFERROR(CONCATENATE("PAGO N° ",B367," DEL CONTRATO CPS ",V367," ENTRE ",TEXT(VLOOKUP(A367,matriz,IF(generador!B367=1,16,IF(generador!B367=2,19,IF(generador!B367=3,22,IF(generador!B367=4,25,IF(generador!B367=5,28,IF(generador!B367=6,31,IF(generador!B367=7,34,IF(generador!B367=8,37,IF(generador!B367=9,40,IF(generador!B367=10,43,IF(generador!B367=11,46,IF(generador!B367=12,49,IF(generador!B367=13,52,IF(generador!B367=14,55,IF(generador!B367=15,58))))))))))))))),FALSE),"dd/mm/yyyy")," Y ",TEXT(VLOOKUP(A367,matriz,IF(generador!B367=1,17,IF(generador!B367=2,20,IF(generador!B367=3,23,IF(generador!B367=4,26,IF(generador!B367=5,29,IF(generador!B367=6,32,IF(generador!B367=7,35,IF(generador!B367=8,38,IF(generador!B367=9,41,IF(generador!B367=10,44,IF(generador!B367=11,47,IF(generador!B367=12,50,IF(generador!B367=13,53,IF(generador!B367=14,56,IF(generador!B367=15,59))))))))))))))),FALSE),"dd/mm/yyyy")),"")</f>
        <v/>
      </c>
    </row>
    <row r="368" spans="1:23" x14ac:dyDescent="0.3">
      <c r="A368" s="12"/>
      <c r="B368" s="5"/>
      <c r="C368" s="5"/>
      <c r="D368" s="14" t="str">
        <f t="shared" si="93"/>
        <v/>
      </c>
      <c r="E368" s="15" t="str">
        <f>IFERROR(IF(A368&lt;&gt;"",VLOOKUP(A368,matriz,IF(generador!B368=1,15,IF(generador!B368=2,18,IF(generador!B368=3,21,IF(generador!B368=4,24,IF(generador!B368=5,27,IF(generador!B368=6,30,IF(generador!B368=7,33,IF(generador!B368=8,36,IF(generador!B368=9,39,IF(generador!B368=10,42,IF(generador!B368=11,45,IF(generador!B368=12,48,IF(generador!B368=13,51,IF(generador!B368=14,54,IF(generador!B368=15,57))))))))))))))),FALSE),""),"")</f>
        <v/>
      </c>
      <c r="F368" s="16" t="str">
        <f t="shared" si="94"/>
        <v/>
      </c>
      <c r="G368" s="20" t="str">
        <f t="shared" si="95"/>
        <v/>
      </c>
      <c r="H368" s="13" t="str">
        <f t="shared" ca="1" si="98"/>
        <v/>
      </c>
      <c r="I368" s="14" t="str">
        <f t="shared" si="99"/>
        <v/>
      </c>
      <c r="J368" s="14" t="str">
        <f>""</f>
        <v/>
      </c>
      <c r="K368" s="14" t="str">
        <f t="shared" si="100"/>
        <v/>
      </c>
      <c r="L368" s="14" t="str">
        <f t="shared" si="101"/>
        <v/>
      </c>
      <c r="M368" s="14" t="str">
        <f t="shared" si="102"/>
        <v/>
      </c>
      <c r="N368" s="14" t="str">
        <f t="shared" si="103"/>
        <v/>
      </c>
      <c r="O368" s="14" t="str">
        <f t="shared" si="104"/>
        <v/>
      </c>
      <c r="P368" s="14" t="str">
        <f t="shared" si="105"/>
        <v/>
      </c>
      <c r="Q368" s="14" t="str">
        <f t="shared" si="106"/>
        <v/>
      </c>
      <c r="R368" s="96" t="str">
        <f t="shared" si="96"/>
        <v/>
      </c>
      <c r="S368" s="14" t="str">
        <f t="shared" si="107"/>
        <v/>
      </c>
      <c r="T368" s="14" t="str">
        <f t="shared" si="97"/>
        <v/>
      </c>
      <c r="U368" s="14" t="str">
        <f t="shared" si="108"/>
        <v/>
      </c>
      <c r="V368" s="14" t="str">
        <f t="shared" si="109"/>
        <v/>
      </c>
      <c r="W368" s="14" t="str">
        <f>IFERROR(CONCATENATE("PAGO N° ",B368," DEL CONTRATO CPS ",V368," ENTRE ",TEXT(VLOOKUP(A368,matriz,IF(generador!B368=1,16,IF(generador!B368=2,19,IF(generador!B368=3,22,IF(generador!B368=4,25,IF(generador!B368=5,28,IF(generador!B368=6,31,IF(generador!B368=7,34,IF(generador!B368=8,37,IF(generador!B368=9,40,IF(generador!B368=10,43,IF(generador!B368=11,46,IF(generador!B368=12,49,IF(generador!B368=13,52,IF(generador!B368=14,55,IF(generador!B368=15,58))))))))))))))),FALSE),"dd/mm/yyyy")," Y ",TEXT(VLOOKUP(A368,matriz,IF(generador!B368=1,17,IF(generador!B368=2,20,IF(generador!B368=3,23,IF(generador!B368=4,26,IF(generador!B368=5,29,IF(generador!B368=6,32,IF(generador!B368=7,35,IF(generador!B368=8,38,IF(generador!B368=9,41,IF(generador!B368=10,44,IF(generador!B368=11,47,IF(generador!B368=12,50,IF(generador!B368=13,53,IF(generador!B368=14,56,IF(generador!B368=15,59))))))))))))))),FALSE),"dd/mm/yyyy")),"")</f>
        <v/>
      </c>
    </row>
    <row r="369" spans="1:23" x14ac:dyDescent="0.3">
      <c r="A369" s="12"/>
      <c r="B369" s="5"/>
      <c r="C369" s="5"/>
      <c r="D369" s="14" t="str">
        <f t="shared" si="93"/>
        <v/>
      </c>
      <c r="E369" s="15" t="str">
        <f>IFERROR(IF(A369&lt;&gt;"",VLOOKUP(A369,matriz,IF(generador!B369=1,15,IF(generador!B369=2,18,IF(generador!B369=3,21,IF(generador!B369=4,24,IF(generador!B369=5,27,IF(generador!B369=6,30,IF(generador!B369=7,33,IF(generador!B369=8,36,IF(generador!B369=9,39,IF(generador!B369=10,42,IF(generador!B369=11,45,IF(generador!B369=12,48,IF(generador!B369=13,51,IF(generador!B369=14,54,IF(generador!B369=15,57))))))))))))))),FALSE),""),"")</f>
        <v/>
      </c>
      <c r="F369" s="16" t="str">
        <f t="shared" si="94"/>
        <v/>
      </c>
      <c r="G369" s="20" t="str">
        <f t="shared" si="95"/>
        <v/>
      </c>
      <c r="H369" s="13" t="str">
        <f t="shared" ca="1" si="98"/>
        <v/>
      </c>
      <c r="I369" s="14" t="str">
        <f t="shared" si="99"/>
        <v/>
      </c>
      <c r="J369" s="14" t="str">
        <f>""</f>
        <v/>
      </c>
      <c r="K369" s="14" t="str">
        <f t="shared" si="100"/>
        <v/>
      </c>
      <c r="L369" s="14" t="str">
        <f t="shared" si="101"/>
        <v/>
      </c>
      <c r="M369" s="14" t="str">
        <f t="shared" si="102"/>
        <v/>
      </c>
      <c r="N369" s="14" t="str">
        <f t="shared" si="103"/>
        <v/>
      </c>
      <c r="O369" s="14" t="str">
        <f t="shared" si="104"/>
        <v/>
      </c>
      <c r="P369" s="14" t="str">
        <f t="shared" si="105"/>
        <v/>
      </c>
      <c r="Q369" s="14" t="str">
        <f t="shared" si="106"/>
        <v/>
      </c>
      <c r="R369" s="96" t="str">
        <f t="shared" si="96"/>
        <v/>
      </c>
      <c r="S369" s="14" t="str">
        <f t="shared" si="107"/>
        <v/>
      </c>
      <c r="T369" s="14" t="str">
        <f t="shared" si="97"/>
        <v/>
      </c>
      <c r="U369" s="14" t="str">
        <f t="shared" si="108"/>
        <v/>
      </c>
      <c r="V369" s="14" t="str">
        <f t="shared" si="109"/>
        <v/>
      </c>
      <c r="W369" s="14" t="str">
        <f>IFERROR(CONCATENATE("PAGO N° ",B369," DEL CONTRATO CPS ",V369," ENTRE ",TEXT(VLOOKUP(A369,matriz,IF(generador!B369=1,16,IF(generador!B369=2,19,IF(generador!B369=3,22,IF(generador!B369=4,25,IF(generador!B369=5,28,IF(generador!B369=6,31,IF(generador!B369=7,34,IF(generador!B369=8,37,IF(generador!B369=9,40,IF(generador!B369=10,43,IF(generador!B369=11,46,IF(generador!B369=12,49,IF(generador!B369=13,52,IF(generador!B369=14,55,IF(generador!B369=15,58))))))))))))))),FALSE),"dd/mm/yyyy")," Y ",TEXT(VLOOKUP(A369,matriz,IF(generador!B369=1,17,IF(generador!B369=2,20,IF(generador!B369=3,23,IF(generador!B369=4,26,IF(generador!B369=5,29,IF(generador!B369=6,32,IF(generador!B369=7,35,IF(generador!B369=8,38,IF(generador!B369=9,41,IF(generador!B369=10,44,IF(generador!B369=11,47,IF(generador!B369=12,50,IF(generador!B369=13,53,IF(generador!B369=14,56,IF(generador!B369=15,59))))))))))))))),FALSE),"dd/mm/yyyy")),"")</f>
        <v/>
      </c>
    </row>
    <row r="370" spans="1:23" x14ac:dyDescent="0.3">
      <c r="A370" s="12"/>
      <c r="B370" s="5"/>
      <c r="C370" s="5"/>
      <c r="D370" s="14" t="str">
        <f t="shared" si="93"/>
        <v/>
      </c>
      <c r="E370" s="15" t="str">
        <f>IFERROR(IF(A370&lt;&gt;"",VLOOKUP(A370,matriz,IF(generador!B370=1,15,IF(generador!B370=2,18,IF(generador!B370=3,21,IF(generador!B370=4,24,IF(generador!B370=5,27,IF(generador!B370=6,30,IF(generador!B370=7,33,IF(generador!B370=8,36,IF(generador!B370=9,39,IF(generador!B370=10,42,IF(generador!B370=11,45,IF(generador!B370=12,48,IF(generador!B370=13,51,IF(generador!B370=14,54,IF(generador!B370=15,57))))))))))))))),FALSE),""),"")</f>
        <v/>
      </c>
      <c r="F370" s="16" t="str">
        <f t="shared" si="94"/>
        <v/>
      </c>
      <c r="G370" s="20" t="str">
        <f t="shared" si="95"/>
        <v/>
      </c>
      <c r="H370" s="13" t="str">
        <f t="shared" ca="1" si="98"/>
        <v/>
      </c>
      <c r="I370" s="14" t="str">
        <f t="shared" si="99"/>
        <v/>
      </c>
      <c r="J370" s="14" t="str">
        <f>""</f>
        <v/>
      </c>
      <c r="K370" s="14" t="str">
        <f t="shared" si="100"/>
        <v/>
      </c>
      <c r="L370" s="14" t="str">
        <f t="shared" si="101"/>
        <v/>
      </c>
      <c r="M370" s="14" t="str">
        <f t="shared" si="102"/>
        <v/>
      </c>
      <c r="N370" s="14" t="str">
        <f t="shared" si="103"/>
        <v/>
      </c>
      <c r="O370" s="14" t="str">
        <f t="shared" si="104"/>
        <v/>
      </c>
      <c r="P370" s="14" t="str">
        <f t="shared" si="105"/>
        <v/>
      </c>
      <c r="Q370" s="14" t="str">
        <f t="shared" si="106"/>
        <v/>
      </c>
      <c r="R370" s="96" t="str">
        <f t="shared" si="96"/>
        <v/>
      </c>
      <c r="S370" s="14" t="str">
        <f t="shared" si="107"/>
        <v/>
      </c>
      <c r="T370" s="14" t="str">
        <f t="shared" si="97"/>
        <v/>
      </c>
      <c r="U370" s="14" t="str">
        <f t="shared" si="108"/>
        <v/>
      </c>
      <c r="V370" s="14" t="str">
        <f t="shared" si="109"/>
        <v/>
      </c>
      <c r="W370" s="14" t="str">
        <f>IFERROR(CONCATENATE("PAGO N° ",B370," DEL CONTRATO CPS ",V370," ENTRE ",TEXT(VLOOKUP(A370,matriz,IF(generador!B370=1,16,IF(generador!B370=2,19,IF(generador!B370=3,22,IF(generador!B370=4,25,IF(generador!B370=5,28,IF(generador!B370=6,31,IF(generador!B370=7,34,IF(generador!B370=8,37,IF(generador!B370=9,40,IF(generador!B370=10,43,IF(generador!B370=11,46,IF(generador!B370=12,49,IF(generador!B370=13,52,IF(generador!B370=14,55,IF(generador!B370=15,58))))))))))))))),FALSE),"dd/mm/yyyy")," Y ",TEXT(VLOOKUP(A370,matriz,IF(generador!B370=1,17,IF(generador!B370=2,20,IF(generador!B370=3,23,IF(generador!B370=4,26,IF(generador!B370=5,29,IF(generador!B370=6,32,IF(generador!B370=7,35,IF(generador!B370=8,38,IF(generador!B370=9,41,IF(generador!B370=10,44,IF(generador!B370=11,47,IF(generador!B370=12,50,IF(generador!B370=13,53,IF(generador!B370=14,56,IF(generador!B370=15,59))))))))))))))),FALSE),"dd/mm/yyyy")),"")</f>
        <v/>
      </c>
    </row>
    <row r="371" spans="1:23" x14ac:dyDescent="0.3">
      <c r="A371" s="12"/>
      <c r="B371" s="5"/>
      <c r="C371" s="5"/>
      <c r="D371" s="14" t="str">
        <f t="shared" si="93"/>
        <v/>
      </c>
      <c r="E371" s="15" t="str">
        <f>IFERROR(IF(A371&lt;&gt;"",VLOOKUP(A371,matriz,IF(generador!B371=1,15,IF(generador!B371=2,18,IF(generador!B371=3,21,IF(generador!B371=4,24,IF(generador!B371=5,27,IF(generador!B371=6,30,IF(generador!B371=7,33,IF(generador!B371=8,36,IF(generador!B371=9,39,IF(generador!B371=10,42,IF(generador!B371=11,45,IF(generador!B371=12,48,IF(generador!B371=13,51,IF(generador!B371=14,54,IF(generador!B371=15,57))))))))))))))),FALSE),""),"")</f>
        <v/>
      </c>
      <c r="F371" s="16" t="str">
        <f t="shared" si="94"/>
        <v/>
      </c>
      <c r="G371" s="20" t="str">
        <f t="shared" si="95"/>
        <v/>
      </c>
      <c r="H371" s="13" t="str">
        <f t="shared" ca="1" si="98"/>
        <v/>
      </c>
      <c r="I371" s="14" t="str">
        <f t="shared" si="99"/>
        <v/>
      </c>
      <c r="J371" s="14" t="str">
        <f>""</f>
        <v/>
      </c>
      <c r="K371" s="14" t="str">
        <f t="shared" si="100"/>
        <v/>
      </c>
      <c r="L371" s="14" t="str">
        <f t="shared" si="101"/>
        <v/>
      </c>
      <c r="M371" s="14" t="str">
        <f t="shared" si="102"/>
        <v/>
      </c>
      <c r="N371" s="14" t="str">
        <f t="shared" si="103"/>
        <v/>
      </c>
      <c r="O371" s="14" t="str">
        <f t="shared" si="104"/>
        <v/>
      </c>
      <c r="P371" s="14" t="str">
        <f t="shared" si="105"/>
        <v/>
      </c>
      <c r="Q371" s="14" t="str">
        <f t="shared" si="106"/>
        <v/>
      </c>
      <c r="R371" s="96" t="str">
        <f t="shared" si="96"/>
        <v/>
      </c>
      <c r="S371" s="14" t="str">
        <f t="shared" si="107"/>
        <v/>
      </c>
      <c r="T371" s="14" t="str">
        <f t="shared" si="97"/>
        <v/>
      </c>
      <c r="U371" s="14" t="str">
        <f t="shared" si="108"/>
        <v/>
      </c>
      <c r="V371" s="14" t="str">
        <f t="shared" si="109"/>
        <v/>
      </c>
      <c r="W371" s="14" t="str">
        <f>IFERROR(CONCATENATE("PAGO N° ",B371," DEL CONTRATO CPS ",V371," ENTRE ",TEXT(VLOOKUP(A371,matriz,IF(generador!B371=1,16,IF(generador!B371=2,19,IF(generador!B371=3,22,IF(generador!B371=4,25,IF(generador!B371=5,28,IF(generador!B371=6,31,IF(generador!B371=7,34,IF(generador!B371=8,37,IF(generador!B371=9,40,IF(generador!B371=10,43,IF(generador!B371=11,46,IF(generador!B371=12,49,IF(generador!B371=13,52,IF(generador!B371=14,55,IF(generador!B371=15,58))))))))))))))),FALSE),"dd/mm/yyyy")," Y ",TEXT(VLOOKUP(A371,matriz,IF(generador!B371=1,17,IF(generador!B371=2,20,IF(generador!B371=3,23,IF(generador!B371=4,26,IF(generador!B371=5,29,IF(generador!B371=6,32,IF(generador!B371=7,35,IF(generador!B371=8,38,IF(generador!B371=9,41,IF(generador!B371=10,44,IF(generador!B371=11,47,IF(generador!B371=12,50,IF(generador!B371=13,53,IF(generador!B371=14,56,IF(generador!B371=15,59))))))))))))))),FALSE),"dd/mm/yyyy")),"")</f>
        <v/>
      </c>
    </row>
    <row r="372" spans="1:23" x14ac:dyDescent="0.3">
      <c r="A372" s="12"/>
      <c r="B372" s="5"/>
      <c r="C372" s="5"/>
      <c r="D372" s="14" t="str">
        <f t="shared" si="93"/>
        <v/>
      </c>
      <c r="E372" s="15" t="str">
        <f>IFERROR(IF(A372&lt;&gt;"",VLOOKUP(A372,matriz,IF(generador!B372=1,15,IF(generador!B372=2,18,IF(generador!B372=3,21,IF(generador!B372=4,24,IF(generador!B372=5,27,IF(generador!B372=6,30,IF(generador!B372=7,33,IF(generador!B372=8,36,IF(generador!B372=9,39,IF(generador!B372=10,42,IF(generador!B372=11,45,IF(generador!B372=12,48,IF(generador!B372=13,51,IF(generador!B372=14,54,IF(generador!B372=15,57))))))))))))))),FALSE),""),"")</f>
        <v/>
      </c>
      <c r="F372" s="16" t="str">
        <f t="shared" si="94"/>
        <v/>
      </c>
      <c r="G372" s="20" t="str">
        <f t="shared" si="95"/>
        <v/>
      </c>
      <c r="H372" s="13" t="str">
        <f t="shared" ca="1" si="98"/>
        <v/>
      </c>
      <c r="I372" s="14" t="str">
        <f t="shared" si="99"/>
        <v/>
      </c>
      <c r="J372" s="14" t="str">
        <f>""</f>
        <v/>
      </c>
      <c r="K372" s="14" t="str">
        <f t="shared" si="100"/>
        <v/>
      </c>
      <c r="L372" s="14" t="str">
        <f t="shared" si="101"/>
        <v/>
      </c>
      <c r="M372" s="14" t="str">
        <f t="shared" si="102"/>
        <v/>
      </c>
      <c r="N372" s="14" t="str">
        <f t="shared" si="103"/>
        <v/>
      </c>
      <c r="O372" s="14" t="str">
        <f t="shared" si="104"/>
        <v/>
      </c>
      <c r="P372" s="14" t="str">
        <f t="shared" si="105"/>
        <v/>
      </c>
      <c r="Q372" s="14" t="str">
        <f t="shared" si="106"/>
        <v/>
      </c>
      <c r="R372" s="96" t="str">
        <f t="shared" si="96"/>
        <v/>
      </c>
      <c r="S372" s="14" t="str">
        <f t="shared" si="107"/>
        <v/>
      </c>
      <c r="T372" s="14" t="str">
        <f t="shared" si="97"/>
        <v/>
      </c>
      <c r="U372" s="14" t="str">
        <f t="shared" si="108"/>
        <v/>
      </c>
      <c r="V372" s="14" t="str">
        <f t="shared" si="109"/>
        <v/>
      </c>
      <c r="W372" s="14" t="str">
        <f>IFERROR(CONCATENATE("PAGO N° ",B372," DEL CONTRATO CPS ",V372," ENTRE ",TEXT(VLOOKUP(A372,matriz,IF(generador!B372=1,16,IF(generador!B372=2,19,IF(generador!B372=3,22,IF(generador!B372=4,25,IF(generador!B372=5,28,IF(generador!B372=6,31,IF(generador!B372=7,34,IF(generador!B372=8,37,IF(generador!B372=9,40,IF(generador!B372=10,43,IF(generador!B372=11,46,IF(generador!B372=12,49,IF(generador!B372=13,52,IF(generador!B372=14,55,IF(generador!B372=15,58))))))))))))))),FALSE),"dd/mm/yyyy")," Y ",TEXT(VLOOKUP(A372,matriz,IF(generador!B372=1,17,IF(generador!B372=2,20,IF(generador!B372=3,23,IF(generador!B372=4,26,IF(generador!B372=5,29,IF(generador!B372=6,32,IF(generador!B372=7,35,IF(generador!B372=8,38,IF(generador!B372=9,41,IF(generador!B372=10,44,IF(generador!B372=11,47,IF(generador!B372=12,50,IF(generador!B372=13,53,IF(generador!B372=14,56,IF(generador!B372=15,59))))))))))))))),FALSE),"dd/mm/yyyy")),"")</f>
        <v/>
      </c>
    </row>
    <row r="373" spans="1:23" x14ac:dyDescent="0.3">
      <c r="A373" s="12"/>
      <c r="B373" s="5"/>
      <c r="C373" s="5"/>
      <c r="D373" s="14" t="str">
        <f t="shared" si="93"/>
        <v/>
      </c>
      <c r="E373" s="15" t="str">
        <f>IFERROR(IF(A373&lt;&gt;"",VLOOKUP(A373,matriz,IF(generador!B373=1,15,IF(generador!B373=2,18,IF(generador!B373=3,21,IF(generador!B373=4,24,IF(generador!B373=5,27,IF(generador!B373=6,30,IF(generador!B373=7,33,IF(generador!B373=8,36,IF(generador!B373=9,39,IF(generador!B373=10,42,IF(generador!B373=11,45,IF(generador!B373=12,48,IF(generador!B373=13,51,IF(generador!B373=14,54,IF(generador!B373=15,57))))))))))))))),FALSE),""),"")</f>
        <v/>
      </c>
      <c r="F373" s="16" t="str">
        <f t="shared" si="94"/>
        <v/>
      </c>
      <c r="G373" s="20" t="str">
        <f t="shared" si="95"/>
        <v/>
      </c>
      <c r="H373" s="13" t="str">
        <f t="shared" ca="1" si="98"/>
        <v/>
      </c>
      <c r="I373" s="14" t="str">
        <f t="shared" si="99"/>
        <v/>
      </c>
      <c r="J373" s="14" t="str">
        <f>""</f>
        <v/>
      </c>
      <c r="K373" s="14" t="str">
        <f t="shared" si="100"/>
        <v/>
      </c>
      <c r="L373" s="14" t="str">
        <f t="shared" si="101"/>
        <v/>
      </c>
      <c r="M373" s="14" t="str">
        <f t="shared" si="102"/>
        <v/>
      </c>
      <c r="N373" s="14" t="str">
        <f t="shared" si="103"/>
        <v/>
      </c>
      <c r="O373" s="14" t="str">
        <f t="shared" si="104"/>
        <v/>
      </c>
      <c r="P373" s="14" t="str">
        <f t="shared" si="105"/>
        <v/>
      </c>
      <c r="Q373" s="14" t="str">
        <f t="shared" si="106"/>
        <v/>
      </c>
      <c r="R373" s="96" t="str">
        <f t="shared" si="96"/>
        <v/>
      </c>
      <c r="S373" s="14" t="str">
        <f t="shared" si="107"/>
        <v/>
      </c>
      <c r="T373" s="14" t="str">
        <f t="shared" si="97"/>
        <v/>
      </c>
      <c r="U373" s="14" t="str">
        <f t="shared" si="108"/>
        <v/>
      </c>
      <c r="V373" s="14" t="str">
        <f t="shared" si="109"/>
        <v/>
      </c>
      <c r="W373" s="14" t="str">
        <f>IFERROR(CONCATENATE("PAGO N° ",B373," DEL CONTRATO CPS ",V373," ENTRE ",TEXT(VLOOKUP(A373,matriz,IF(generador!B373=1,16,IF(generador!B373=2,19,IF(generador!B373=3,22,IF(generador!B373=4,25,IF(generador!B373=5,28,IF(generador!B373=6,31,IF(generador!B373=7,34,IF(generador!B373=8,37,IF(generador!B373=9,40,IF(generador!B373=10,43,IF(generador!B373=11,46,IF(generador!B373=12,49,IF(generador!B373=13,52,IF(generador!B373=14,55,IF(generador!B373=15,58))))))))))))))),FALSE),"dd/mm/yyyy")," Y ",TEXT(VLOOKUP(A373,matriz,IF(generador!B373=1,17,IF(generador!B373=2,20,IF(generador!B373=3,23,IF(generador!B373=4,26,IF(generador!B373=5,29,IF(generador!B373=6,32,IF(generador!B373=7,35,IF(generador!B373=8,38,IF(generador!B373=9,41,IF(generador!B373=10,44,IF(generador!B373=11,47,IF(generador!B373=12,50,IF(generador!B373=13,53,IF(generador!B373=14,56,IF(generador!B373=15,59))))))))))))))),FALSE),"dd/mm/yyyy")),"")</f>
        <v/>
      </c>
    </row>
    <row r="374" spans="1:23" x14ac:dyDescent="0.3">
      <c r="A374" s="12"/>
      <c r="B374" s="5"/>
      <c r="C374" s="5"/>
      <c r="D374" s="14" t="str">
        <f t="shared" si="93"/>
        <v/>
      </c>
      <c r="E374" s="15" t="str">
        <f>IFERROR(IF(A374&lt;&gt;"",VLOOKUP(A374,matriz,IF(generador!B374=1,15,IF(generador!B374=2,18,IF(generador!B374=3,21,IF(generador!B374=4,24,IF(generador!B374=5,27,IF(generador!B374=6,30,IF(generador!B374=7,33,IF(generador!B374=8,36,IF(generador!B374=9,39,IF(generador!B374=10,42,IF(generador!B374=11,45,IF(generador!B374=12,48,IF(generador!B374=13,51,IF(generador!B374=14,54,IF(generador!B374=15,57))))))))))))))),FALSE),""),"")</f>
        <v/>
      </c>
      <c r="F374" s="16" t="str">
        <f t="shared" si="94"/>
        <v/>
      </c>
      <c r="G374" s="20" t="str">
        <f t="shared" si="95"/>
        <v/>
      </c>
      <c r="H374" s="13" t="str">
        <f t="shared" ca="1" si="98"/>
        <v/>
      </c>
      <c r="I374" s="14" t="str">
        <f t="shared" si="99"/>
        <v/>
      </c>
      <c r="J374" s="14" t="str">
        <f>""</f>
        <v/>
      </c>
      <c r="K374" s="14" t="str">
        <f t="shared" si="100"/>
        <v/>
      </c>
      <c r="L374" s="14" t="str">
        <f t="shared" si="101"/>
        <v/>
      </c>
      <c r="M374" s="14" t="str">
        <f t="shared" si="102"/>
        <v/>
      </c>
      <c r="N374" s="14" t="str">
        <f t="shared" si="103"/>
        <v/>
      </c>
      <c r="O374" s="14" t="str">
        <f t="shared" si="104"/>
        <v/>
      </c>
      <c r="P374" s="14" t="str">
        <f t="shared" si="105"/>
        <v/>
      </c>
      <c r="Q374" s="14" t="str">
        <f t="shared" si="106"/>
        <v/>
      </c>
      <c r="R374" s="96" t="str">
        <f t="shared" si="96"/>
        <v/>
      </c>
      <c r="S374" s="14" t="str">
        <f t="shared" si="107"/>
        <v/>
      </c>
      <c r="T374" s="14" t="str">
        <f t="shared" si="97"/>
        <v/>
      </c>
      <c r="U374" s="14" t="str">
        <f t="shared" si="108"/>
        <v/>
      </c>
      <c r="V374" s="14" t="str">
        <f t="shared" si="109"/>
        <v/>
      </c>
      <c r="W374" s="14" t="str">
        <f>IFERROR(CONCATENATE("PAGO N° ",B374," DEL CONTRATO CPS ",V374," ENTRE ",TEXT(VLOOKUP(A374,matriz,IF(generador!B374=1,16,IF(generador!B374=2,19,IF(generador!B374=3,22,IF(generador!B374=4,25,IF(generador!B374=5,28,IF(generador!B374=6,31,IF(generador!B374=7,34,IF(generador!B374=8,37,IF(generador!B374=9,40,IF(generador!B374=10,43,IF(generador!B374=11,46,IF(generador!B374=12,49,IF(generador!B374=13,52,IF(generador!B374=14,55,IF(generador!B374=15,58))))))))))))))),FALSE),"dd/mm/yyyy")," Y ",TEXT(VLOOKUP(A374,matriz,IF(generador!B374=1,17,IF(generador!B374=2,20,IF(generador!B374=3,23,IF(generador!B374=4,26,IF(generador!B374=5,29,IF(generador!B374=6,32,IF(generador!B374=7,35,IF(generador!B374=8,38,IF(generador!B374=9,41,IF(generador!B374=10,44,IF(generador!B374=11,47,IF(generador!B374=12,50,IF(generador!B374=13,53,IF(generador!B374=14,56,IF(generador!B374=15,59))))))))))))))),FALSE),"dd/mm/yyyy")),"")</f>
        <v/>
      </c>
    </row>
    <row r="375" spans="1:23" x14ac:dyDescent="0.3">
      <c r="A375" s="12"/>
      <c r="B375" s="5"/>
      <c r="C375" s="5"/>
      <c r="D375" s="14" t="str">
        <f t="shared" si="93"/>
        <v/>
      </c>
      <c r="E375" s="15" t="str">
        <f>IFERROR(IF(A375&lt;&gt;"",VLOOKUP(A375,matriz,IF(generador!B375=1,15,IF(generador!B375=2,18,IF(generador!B375=3,21,IF(generador!B375=4,24,IF(generador!B375=5,27,IF(generador!B375=6,30,IF(generador!B375=7,33,IF(generador!B375=8,36,IF(generador!B375=9,39,IF(generador!B375=10,42,IF(generador!B375=11,45,IF(generador!B375=12,48,IF(generador!B375=13,51,IF(generador!B375=14,54,IF(generador!B375=15,57))))))))))))))),FALSE),""),"")</f>
        <v/>
      </c>
      <c r="F375" s="16" t="str">
        <f t="shared" si="94"/>
        <v/>
      </c>
      <c r="G375" s="20" t="str">
        <f t="shared" si="95"/>
        <v/>
      </c>
      <c r="H375" s="13" t="str">
        <f t="shared" ca="1" si="98"/>
        <v/>
      </c>
      <c r="I375" s="14" t="str">
        <f t="shared" si="99"/>
        <v/>
      </c>
      <c r="J375" s="14" t="str">
        <f>""</f>
        <v/>
      </c>
      <c r="K375" s="14" t="str">
        <f t="shared" si="100"/>
        <v/>
      </c>
      <c r="L375" s="14" t="str">
        <f t="shared" si="101"/>
        <v/>
      </c>
      <c r="M375" s="14" t="str">
        <f t="shared" si="102"/>
        <v/>
      </c>
      <c r="N375" s="14" t="str">
        <f t="shared" si="103"/>
        <v/>
      </c>
      <c r="O375" s="14" t="str">
        <f t="shared" si="104"/>
        <v/>
      </c>
      <c r="P375" s="14" t="str">
        <f t="shared" si="105"/>
        <v/>
      </c>
      <c r="Q375" s="14" t="str">
        <f t="shared" si="106"/>
        <v/>
      </c>
      <c r="R375" s="96" t="str">
        <f t="shared" si="96"/>
        <v/>
      </c>
      <c r="S375" s="14" t="str">
        <f t="shared" si="107"/>
        <v/>
      </c>
      <c r="T375" s="14" t="str">
        <f t="shared" si="97"/>
        <v/>
      </c>
      <c r="U375" s="14" t="str">
        <f t="shared" si="108"/>
        <v/>
      </c>
      <c r="V375" s="14" t="str">
        <f t="shared" si="109"/>
        <v/>
      </c>
      <c r="W375" s="14" t="str">
        <f>IFERROR(CONCATENATE("PAGO N° ",B375," DEL CONTRATO CPS ",V375," ENTRE ",TEXT(VLOOKUP(A375,matriz,IF(generador!B375=1,16,IF(generador!B375=2,19,IF(generador!B375=3,22,IF(generador!B375=4,25,IF(generador!B375=5,28,IF(generador!B375=6,31,IF(generador!B375=7,34,IF(generador!B375=8,37,IF(generador!B375=9,40,IF(generador!B375=10,43,IF(generador!B375=11,46,IF(generador!B375=12,49,IF(generador!B375=13,52,IF(generador!B375=14,55,IF(generador!B375=15,58))))))))))))))),FALSE),"dd/mm/yyyy")," Y ",TEXT(VLOOKUP(A375,matriz,IF(generador!B375=1,17,IF(generador!B375=2,20,IF(generador!B375=3,23,IF(generador!B375=4,26,IF(generador!B375=5,29,IF(generador!B375=6,32,IF(generador!B375=7,35,IF(generador!B375=8,38,IF(generador!B375=9,41,IF(generador!B375=10,44,IF(generador!B375=11,47,IF(generador!B375=12,50,IF(generador!B375=13,53,IF(generador!B375=14,56,IF(generador!B375=15,59))))))))))))))),FALSE),"dd/mm/yyyy")),"")</f>
        <v/>
      </c>
    </row>
    <row r="376" spans="1:23" x14ac:dyDescent="0.3">
      <c r="A376" s="12"/>
      <c r="B376" s="5"/>
      <c r="C376" s="5"/>
      <c r="D376" s="14" t="str">
        <f t="shared" si="93"/>
        <v/>
      </c>
      <c r="E376" s="15" t="str">
        <f>IFERROR(IF(A376&lt;&gt;"",VLOOKUP(A376,matriz,IF(generador!B376=1,15,IF(generador!B376=2,18,IF(generador!B376=3,21,IF(generador!B376=4,24,IF(generador!B376=5,27,IF(generador!B376=6,30,IF(generador!B376=7,33,IF(generador!B376=8,36,IF(generador!B376=9,39,IF(generador!B376=10,42,IF(generador!B376=11,45,IF(generador!B376=12,48,IF(generador!B376=13,51,IF(generador!B376=14,54,IF(generador!B376=15,57))))))))))))))),FALSE),""),"")</f>
        <v/>
      </c>
      <c r="F376" s="16" t="str">
        <f t="shared" si="94"/>
        <v/>
      </c>
      <c r="G376" s="20" t="str">
        <f t="shared" si="95"/>
        <v/>
      </c>
      <c r="H376" s="13" t="str">
        <f t="shared" ca="1" si="98"/>
        <v/>
      </c>
      <c r="I376" s="14" t="str">
        <f t="shared" si="99"/>
        <v/>
      </c>
      <c r="J376" s="14" t="str">
        <f>""</f>
        <v/>
      </c>
      <c r="K376" s="14" t="str">
        <f t="shared" si="100"/>
        <v/>
      </c>
      <c r="L376" s="14" t="str">
        <f t="shared" si="101"/>
        <v/>
      </c>
      <c r="M376" s="14" t="str">
        <f t="shared" si="102"/>
        <v/>
      </c>
      <c r="N376" s="14" t="str">
        <f t="shared" si="103"/>
        <v/>
      </c>
      <c r="O376" s="14" t="str">
        <f t="shared" si="104"/>
        <v/>
      </c>
      <c r="P376" s="14" t="str">
        <f t="shared" si="105"/>
        <v/>
      </c>
      <c r="Q376" s="14" t="str">
        <f t="shared" si="106"/>
        <v/>
      </c>
      <c r="R376" s="96" t="str">
        <f t="shared" si="96"/>
        <v/>
      </c>
      <c r="S376" s="14" t="str">
        <f t="shared" si="107"/>
        <v/>
      </c>
      <c r="T376" s="14" t="str">
        <f t="shared" si="97"/>
        <v/>
      </c>
      <c r="U376" s="14" t="str">
        <f t="shared" si="108"/>
        <v/>
      </c>
      <c r="V376" s="14" t="str">
        <f t="shared" si="109"/>
        <v/>
      </c>
      <c r="W376" s="14" t="str">
        <f>IFERROR(CONCATENATE("PAGO N° ",B376," DEL CONTRATO CPS ",V376," ENTRE ",TEXT(VLOOKUP(A376,matriz,IF(generador!B376=1,16,IF(generador!B376=2,19,IF(generador!B376=3,22,IF(generador!B376=4,25,IF(generador!B376=5,28,IF(generador!B376=6,31,IF(generador!B376=7,34,IF(generador!B376=8,37,IF(generador!B376=9,40,IF(generador!B376=10,43,IF(generador!B376=11,46,IF(generador!B376=12,49,IF(generador!B376=13,52,IF(generador!B376=14,55,IF(generador!B376=15,58))))))))))))))),FALSE),"dd/mm/yyyy")," Y ",TEXT(VLOOKUP(A376,matriz,IF(generador!B376=1,17,IF(generador!B376=2,20,IF(generador!B376=3,23,IF(generador!B376=4,26,IF(generador!B376=5,29,IF(generador!B376=6,32,IF(generador!B376=7,35,IF(generador!B376=8,38,IF(generador!B376=9,41,IF(generador!B376=10,44,IF(generador!B376=11,47,IF(generador!B376=12,50,IF(generador!B376=13,53,IF(generador!B376=14,56,IF(generador!B376=15,59))))))))))))))),FALSE),"dd/mm/yyyy")),"")</f>
        <v/>
      </c>
    </row>
    <row r="377" spans="1:23" x14ac:dyDescent="0.3">
      <c r="A377" s="12"/>
      <c r="B377" s="5"/>
      <c r="C377" s="5"/>
      <c r="D377" s="14" t="str">
        <f t="shared" si="93"/>
        <v/>
      </c>
      <c r="E377" s="15" t="str">
        <f>IFERROR(IF(A377&lt;&gt;"",VLOOKUP(A377,matriz,IF(generador!B377=1,15,IF(generador!B377=2,18,IF(generador!B377=3,21,IF(generador!B377=4,24,IF(generador!B377=5,27,IF(generador!B377=6,30,IF(generador!B377=7,33,IF(generador!B377=8,36,IF(generador!B377=9,39,IF(generador!B377=10,42,IF(generador!B377=11,45,IF(generador!B377=12,48,IF(generador!B377=13,51,IF(generador!B377=14,54,IF(generador!B377=15,57))))))))))))))),FALSE),""),"")</f>
        <v/>
      </c>
      <c r="F377" s="16" t="str">
        <f t="shared" si="94"/>
        <v/>
      </c>
      <c r="G377" s="20" t="str">
        <f t="shared" si="95"/>
        <v/>
      </c>
      <c r="H377" s="13" t="str">
        <f t="shared" ca="1" si="98"/>
        <v/>
      </c>
      <c r="I377" s="14" t="str">
        <f t="shared" si="99"/>
        <v/>
      </c>
      <c r="J377" s="14" t="str">
        <f>""</f>
        <v/>
      </c>
      <c r="K377" s="14" t="str">
        <f t="shared" si="100"/>
        <v/>
      </c>
      <c r="L377" s="14" t="str">
        <f t="shared" si="101"/>
        <v/>
      </c>
      <c r="M377" s="14" t="str">
        <f t="shared" si="102"/>
        <v/>
      </c>
      <c r="N377" s="14" t="str">
        <f t="shared" si="103"/>
        <v/>
      </c>
      <c r="O377" s="14" t="str">
        <f t="shared" si="104"/>
        <v/>
      </c>
      <c r="P377" s="14" t="str">
        <f t="shared" si="105"/>
        <v/>
      </c>
      <c r="Q377" s="14" t="str">
        <f t="shared" si="106"/>
        <v/>
      </c>
      <c r="R377" s="96" t="str">
        <f t="shared" si="96"/>
        <v/>
      </c>
      <c r="S377" s="14" t="str">
        <f t="shared" si="107"/>
        <v/>
      </c>
      <c r="T377" s="14" t="str">
        <f t="shared" si="97"/>
        <v/>
      </c>
      <c r="U377" s="14" t="str">
        <f t="shared" si="108"/>
        <v/>
      </c>
      <c r="V377" s="14" t="str">
        <f t="shared" si="109"/>
        <v/>
      </c>
      <c r="W377" s="14" t="str">
        <f>IFERROR(CONCATENATE("PAGO N° ",B377," DEL CONTRATO CPS ",V377," ENTRE ",TEXT(VLOOKUP(A377,matriz,IF(generador!B377=1,16,IF(generador!B377=2,19,IF(generador!B377=3,22,IF(generador!B377=4,25,IF(generador!B377=5,28,IF(generador!B377=6,31,IF(generador!B377=7,34,IF(generador!B377=8,37,IF(generador!B377=9,40,IF(generador!B377=10,43,IF(generador!B377=11,46,IF(generador!B377=12,49,IF(generador!B377=13,52,IF(generador!B377=14,55,IF(generador!B377=15,58))))))))))))))),FALSE),"dd/mm/yyyy")," Y ",TEXT(VLOOKUP(A377,matriz,IF(generador!B377=1,17,IF(generador!B377=2,20,IF(generador!B377=3,23,IF(generador!B377=4,26,IF(generador!B377=5,29,IF(generador!B377=6,32,IF(generador!B377=7,35,IF(generador!B377=8,38,IF(generador!B377=9,41,IF(generador!B377=10,44,IF(generador!B377=11,47,IF(generador!B377=12,50,IF(generador!B377=13,53,IF(generador!B377=14,56,IF(generador!B377=15,59))))))))))))))),FALSE),"dd/mm/yyyy")),"")</f>
        <v/>
      </c>
    </row>
    <row r="378" spans="1:23" x14ac:dyDescent="0.3">
      <c r="A378" s="12"/>
      <c r="B378" s="5"/>
      <c r="C378" s="5"/>
      <c r="D378" s="14" t="str">
        <f t="shared" si="93"/>
        <v/>
      </c>
      <c r="E378" s="15" t="str">
        <f>IFERROR(IF(A378&lt;&gt;"",VLOOKUP(A378,matriz,IF(generador!B378=1,15,IF(generador!B378=2,18,IF(generador!B378=3,21,IF(generador!B378=4,24,IF(generador!B378=5,27,IF(generador!B378=6,30,IF(generador!B378=7,33,IF(generador!B378=8,36,IF(generador!B378=9,39,IF(generador!B378=10,42,IF(generador!B378=11,45,IF(generador!B378=12,48,IF(generador!B378=13,51,IF(generador!B378=14,54,IF(generador!B378=15,57))))))))))))))),FALSE),""),"")</f>
        <v/>
      </c>
      <c r="F378" s="16" t="str">
        <f t="shared" si="94"/>
        <v/>
      </c>
      <c r="G378" s="20" t="str">
        <f t="shared" si="95"/>
        <v/>
      </c>
      <c r="H378" s="13" t="str">
        <f t="shared" ca="1" si="98"/>
        <v/>
      </c>
      <c r="I378" s="14" t="str">
        <f t="shared" si="99"/>
        <v/>
      </c>
      <c r="J378" s="14" t="str">
        <f>""</f>
        <v/>
      </c>
      <c r="K378" s="14" t="str">
        <f t="shared" si="100"/>
        <v/>
      </c>
      <c r="L378" s="14" t="str">
        <f t="shared" si="101"/>
        <v/>
      </c>
      <c r="M378" s="14" t="str">
        <f t="shared" si="102"/>
        <v/>
      </c>
      <c r="N378" s="14" t="str">
        <f t="shared" si="103"/>
        <v/>
      </c>
      <c r="O378" s="14" t="str">
        <f t="shared" si="104"/>
        <v/>
      </c>
      <c r="P378" s="14" t="str">
        <f t="shared" si="105"/>
        <v/>
      </c>
      <c r="Q378" s="14" t="str">
        <f t="shared" si="106"/>
        <v/>
      </c>
      <c r="R378" s="96" t="str">
        <f t="shared" si="96"/>
        <v/>
      </c>
      <c r="S378" s="14" t="str">
        <f t="shared" si="107"/>
        <v/>
      </c>
      <c r="T378" s="14" t="str">
        <f t="shared" si="97"/>
        <v/>
      </c>
      <c r="U378" s="14" t="str">
        <f t="shared" si="108"/>
        <v/>
      </c>
      <c r="V378" s="14" t="str">
        <f t="shared" si="109"/>
        <v/>
      </c>
      <c r="W378" s="14" t="str">
        <f>IFERROR(CONCATENATE("PAGO N° ",B378," DEL CONTRATO CPS ",V378," ENTRE ",TEXT(VLOOKUP(A378,matriz,IF(generador!B378=1,16,IF(generador!B378=2,19,IF(generador!B378=3,22,IF(generador!B378=4,25,IF(generador!B378=5,28,IF(generador!B378=6,31,IF(generador!B378=7,34,IF(generador!B378=8,37,IF(generador!B378=9,40,IF(generador!B378=10,43,IF(generador!B378=11,46,IF(generador!B378=12,49,IF(generador!B378=13,52,IF(generador!B378=14,55,IF(generador!B378=15,58))))))))))))))),FALSE),"dd/mm/yyyy")," Y ",TEXT(VLOOKUP(A378,matriz,IF(generador!B378=1,17,IF(generador!B378=2,20,IF(generador!B378=3,23,IF(generador!B378=4,26,IF(generador!B378=5,29,IF(generador!B378=6,32,IF(generador!B378=7,35,IF(generador!B378=8,38,IF(generador!B378=9,41,IF(generador!B378=10,44,IF(generador!B378=11,47,IF(generador!B378=12,50,IF(generador!B378=13,53,IF(generador!B378=14,56,IF(generador!B378=15,59))))))))))))))),FALSE),"dd/mm/yyyy")),"")</f>
        <v/>
      </c>
    </row>
    <row r="379" spans="1:23" x14ac:dyDescent="0.3">
      <c r="A379" s="12"/>
      <c r="B379" s="5"/>
      <c r="C379" s="5"/>
      <c r="D379" s="14" t="str">
        <f t="shared" si="93"/>
        <v/>
      </c>
      <c r="E379" s="15" t="str">
        <f>IFERROR(IF(A379&lt;&gt;"",VLOOKUP(A379,matriz,IF(generador!B379=1,15,IF(generador!B379=2,18,IF(generador!B379=3,21,IF(generador!B379=4,24,IF(generador!B379=5,27,IF(generador!B379=6,30,IF(generador!B379=7,33,IF(generador!B379=8,36,IF(generador!B379=9,39,IF(generador!B379=10,42,IF(generador!B379=11,45,IF(generador!B379=12,48,IF(generador!B379=13,51,IF(generador!B379=14,54,IF(generador!B379=15,57))))))))))))))),FALSE),""),"")</f>
        <v/>
      </c>
      <c r="F379" s="16" t="str">
        <f t="shared" si="94"/>
        <v/>
      </c>
      <c r="G379" s="20" t="str">
        <f t="shared" si="95"/>
        <v/>
      </c>
      <c r="H379" s="13" t="str">
        <f t="shared" ca="1" si="98"/>
        <v/>
      </c>
      <c r="I379" s="14" t="str">
        <f t="shared" si="99"/>
        <v/>
      </c>
      <c r="J379" s="14" t="str">
        <f>""</f>
        <v/>
      </c>
      <c r="K379" s="14" t="str">
        <f t="shared" si="100"/>
        <v/>
      </c>
      <c r="L379" s="14" t="str">
        <f t="shared" si="101"/>
        <v/>
      </c>
      <c r="M379" s="14" t="str">
        <f t="shared" si="102"/>
        <v/>
      </c>
      <c r="N379" s="14" t="str">
        <f t="shared" si="103"/>
        <v/>
      </c>
      <c r="O379" s="14" t="str">
        <f t="shared" si="104"/>
        <v/>
      </c>
      <c r="P379" s="14" t="str">
        <f t="shared" si="105"/>
        <v/>
      </c>
      <c r="Q379" s="14" t="str">
        <f t="shared" si="106"/>
        <v/>
      </c>
      <c r="R379" s="96" t="str">
        <f t="shared" si="96"/>
        <v/>
      </c>
      <c r="S379" s="14" t="str">
        <f t="shared" si="107"/>
        <v/>
      </c>
      <c r="T379" s="14" t="str">
        <f t="shared" si="97"/>
        <v/>
      </c>
      <c r="U379" s="14" t="str">
        <f t="shared" si="108"/>
        <v/>
      </c>
      <c r="V379" s="14" t="str">
        <f t="shared" si="109"/>
        <v/>
      </c>
      <c r="W379" s="14" t="str">
        <f>IFERROR(CONCATENATE("PAGO N° ",B379," DEL CONTRATO CPS ",V379," ENTRE ",TEXT(VLOOKUP(A379,matriz,IF(generador!B379=1,16,IF(generador!B379=2,19,IF(generador!B379=3,22,IF(generador!B379=4,25,IF(generador!B379=5,28,IF(generador!B379=6,31,IF(generador!B379=7,34,IF(generador!B379=8,37,IF(generador!B379=9,40,IF(generador!B379=10,43,IF(generador!B379=11,46,IF(generador!B379=12,49,IF(generador!B379=13,52,IF(generador!B379=14,55,IF(generador!B379=15,58))))))))))))))),FALSE),"dd/mm/yyyy")," Y ",TEXT(VLOOKUP(A379,matriz,IF(generador!B379=1,17,IF(generador!B379=2,20,IF(generador!B379=3,23,IF(generador!B379=4,26,IF(generador!B379=5,29,IF(generador!B379=6,32,IF(generador!B379=7,35,IF(generador!B379=8,38,IF(generador!B379=9,41,IF(generador!B379=10,44,IF(generador!B379=11,47,IF(generador!B379=12,50,IF(generador!B379=13,53,IF(generador!B379=14,56,IF(generador!B379=15,59))))))))))))))),FALSE),"dd/mm/yyyy")),"")</f>
        <v/>
      </c>
    </row>
    <row r="380" spans="1:23" x14ac:dyDescent="0.3">
      <c r="A380" s="12"/>
      <c r="B380" s="5"/>
      <c r="C380" s="5"/>
      <c r="D380" s="14" t="str">
        <f t="shared" si="93"/>
        <v/>
      </c>
      <c r="E380" s="15" t="str">
        <f>IFERROR(IF(A380&lt;&gt;"",VLOOKUP(A380,matriz,IF(generador!B380=1,15,IF(generador!B380=2,18,IF(generador!B380=3,21,IF(generador!B380=4,24,IF(generador!B380=5,27,IF(generador!B380=6,30,IF(generador!B380=7,33,IF(generador!B380=8,36,IF(generador!B380=9,39,IF(generador!B380=10,42,IF(generador!B380=11,45,IF(generador!B380=12,48,IF(generador!B380=13,51,IF(generador!B380=14,54,IF(generador!B380=15,57))))))))))))))),FALSE),""),"")</f>
        <v/>
      </c>
      <c r="F380" s="16" t="str">
        <f t="shared" si="94"/>
        <v/>
      </c>
      <c r="G380" s="20" t="str">
        <f t="shared" si="95"/>
        <v/>
      </c>
      <c r="H380" s="13" t="str">
        <f t="shared" ca="1" si="98"/>
        <v/>
      </c>
      <c r="I380" s="14" t="str">
        <f t="shared" si="99"/>
        <v/>
      </c>
      <c r="J380" s="14" t="str">
        <f>""</f>
        <v/>
      </c>
      <c r="K380" s="14" t="str">
        <f t="shared" si="100"/>
        <v/>
      </c>
      <c r="L380" s="14" t="str">
        <f t="shared" si="101"/>
        <v/>
      </c>
      <c r="M380" s="14" t="str">
        <f t="shared" si="102"/>
        <v/>
      </c>
      <c r="N380" s="14" t="str">
        <f t="shared" si="103"/>
        <v/>
      </c>
      <c r="O380" s="14" t="str">
        <f t="shared" si="104"/>
        <v/>
      </c>
      <c r="P380" s="14" t="str">
        <f t="shared" si="105"/>
        <v/>
      </c>
      <c r="Q380" s="14" t="str">
        <f t="shared" si="106"/>
        <v/>
      </c>
      <c r="R380" s="96" t="str">
        <f t="shared" si="96"/>
        <v/>
      </c>
      <c r="S380" s="14" t="str">
        <f t="shared" si="107"/>
        <v/>
      </c>
      <c r="T380" s="14" t="str">
        <f t="shared" si="97"/>
        <v/>
      </c>
      <c r="U380" s="14" t="str">
        <f t="shared" si="108"/>
        <v/>
      </c>
      <c r="V380" s="14" t="str">
        <f t="shared" si="109"/>
        <v/>
      </c>
      <c r="W380" s="14" t="str">
        <f>IFERROR(CONCATENATE("PAGO N° ",B380," DEL CONTRATO CPS ",V380," ENTRE ",TEXT(VLOOKUP(A380,matriz,IF(generador!B380=1,16,IF(generador!B380=2,19,IF(generador!B380=3,22,IF(generador!B380=4,25,IF(generador!B380=5,28,IF(generador!B380=6,31,IF(generador!B380=7,34,IF(generador!B380=8,37,IF(generador!B380=9,40,IF(generador!B380=10,43,IF(generador!B380=11,46,IF(generador!B380=12,49,IF(generador!B380=13,52,IF(generador!B380=14,55,IF(generador!B380=15,58))))))))))))))),FALSE),"dd/mm/yyyy")," Y ",TEXT(VLOOKUP(A380,matriz,IF(generador!B380=1,17,IF(generador!B380=2,20,IF(generador!B380=3,23,IF(generador!B380=4,26,IF(generador!B380=5,29,IF(generador!B380=6,32,IF(generador!B380=7,35,IF(generador!B380=8,38,IF(generador!B380=9,41,IF(generador!B380=10,44,IF(generador!B380=11,47,IF(generador!B380=12,50,IF(generador!B380=13,53,IF(generador!B380=14,56,IF(generador!B380=15,59))))))))))))))),FALSE),"dd/mm/yyyy")),"")</f>
        <v/>
      </c>
    </row>
    <row r="381" spans="1:23" x14ac:dyDescent="0.3">
      <c r="A381" s="12"/>
      <c r="B381" s="5"/>
      <c r="C381" s="5"/>
      <c r="D381" s="14" t="str">
        <f t="shared" si="93"/>
        <v/>
      </c>
      <c r="E381" s="15" t="str">
        <f>IFERROR(IF(A381&lt;&gt;"",VLOOKUP(A381,matriz,IF(generador!B381=1,15,IF(generador!B381=2,18,IF(generador!B381=3,21,IF(generador!B381=4,24,IF(generador!B381=5,27,IF(generador!B381=6,30,IF(generador!B381=7,33,IF(generador!B381=8,36,IF(generador!B381=9,39,IF(generador!B381=10,42,IF(generador!B381=11,45,IF(generador!B381=12,48,IF(generador!B381=13,51,IF(generador!B381=14,54,IF(generador!B381=15,57))))))))))))))),FALSE),""),"")</f>
        <v/>
      </c>
      <c r="F381" s="16" t="str">
        <f t="shared" si="94"/>
        <v/>
      </c>
      <c r="G381" s="20" t="str">
        <f t="shared" si="95"/>
        <v/>
      </c>
      <c r="H381" s="13" t="str">
        <f t="shared" ca="1" si="98"/>
        <v/>
      </c>
      <c r="I381" s="14" t="str">
        <f t="shared" si="99"/>
        <v/>
      </c>
      <c r="J381" s="14" t="str">
        <f>""</f>
        <v/>
      </c>
      <c r="K381" s="14" t="str">
        <f t="shared" si="100"/>
        <v/>
      </c>
      <c r="L381" s="14" t="str">
        <f t="shared" si="101"/>
        <v/>
      </c>
      <c r="M381" s="14" t="str">
        <f t="shared" si="102"/>
        <v/>
      </c>
      <c r="N381" s="14" t="str">
        <f t="shared" si="103"/>
        <v/>
      </c>
      <c r="O381" s="14" t="str">
        <f t="shared" si="104"/>
        <v/>
      </c>
      <c r="P381" s="14" t="str">
        <f t="shared" si="105"/>
        <v/>
      </c>
      <c r="Q381" s="14" t="str">
        <f t="shared" si="106"/>
        <v/>
      </c>
      <c r="R381" s="96" t="str">
        <f t="shared" si="96"/>
        <v/>
      </c>
      <c r="S381" s="14" t="str">
        <f t="shared" si="107"/>
        <v/>
      </c>
      <c r="T381" s="14" t="str">
        <f t="shared" si="97"/>
        <v/>
      </c>
      <c r="U381" s="14" t="str">
        <f t="shared" si="108"/>
        <v/>
      </c>
      <c r="V381" s="14" t="str">
        <f t="shared" si="109"/>
        <v/>
      </c>
      <c r="W381" s="14" t="str">
        <f>IFERROR(CONCATENATE("PAGO N° ",B381," DEL CONTRATO CPS ",V381," ENTRE ",TEXT(VLOOKUP(A381,matriz,IF(generador!B381=1,16,IF(generador!B381=2,19,IF(generador!B381=3,22,IF(generador!B381=4,25,IF(generador!B381=5,28,IF(generador!B381=6,31,IF(generador!B381=7,34,IF(generador!B381=8,37,IF(generador!B381=9,40,IF(generador!B381=10,43,IF(generador!B381=11,46,IF(generador!B381=12,49,IF(generador!B381=13,52,IF(generador!B381=14,55,IF(generador!B381=15,58))))))))))))))),FALSE),"dd/mm/yyyy")," Y ",TEXT(VLOOKUP(A381,matriz,IF(generador!B381=1,17,IF(generador!B381=2,20,IF(generador!B381=3,23,IF(generador!B381=4,26,IF(generador!B381=5,29,IF(generador!B381=6,32,IF(generador!B381=7,35,IF(generador!B381=8,38,IF(generador!B381=9,41,IF(generador!B381=10,44,IF(generador!B381=11,47,IF(generador!B381=12,50,IF(generador!B381=13,53,IF(generador!B381=14,56,IF(generador!B381=15,59))))))))))))))),FALSE),"dd/mm/yyyy")),"")</f>
        <v/>
      </c>
    </row>
    <row r="382" spans="1:23" x14ac:dyDescent="0.3">
      <c r="A382" s="12"/>
      <c r="B382" s="5"/>
      <c r="C382" s="5"/>
      <c r="D382" s="14" t="str">
        <f t="shared" si="93"/>
        <v/>
      </c>
      <c r="E382" s="15" t="str">
        <f>IFERROR(IF(A382&lt;&gt;"",VLOOKUP(A382,matriz,IF(generador!B382=1,15,IF(generador!B382=2,18,IF(generador!B382=3,21,IF(generador!B382=4,24,IF(generador!B382=5,27,IF(generador!B382=6,30,IF(generador!B382=7,33,IF(generador!B382=8,36,IF(generador!B382=9,39,IF(generador!B382=10,42,IF(generador!B382=11,45,IF(generador!B382=12,48,IF(generador!B382=13,51,IF(generador!B382=14,54,IF(generador!B382=15,57))))))))))))))),FALSE),""),"")</f>
        <v/>
      </c>
      <c r="F382" s="16" t="str">
        <f t="shared" si="94"/>
        <v/>
      </c>
      <c r="G382" s="20" t="str">
        <f t="shared" si="95"/>
        <v/>
      </c>
      <c r="H382" s="13" t="str">
        <f t="shared" ca="1" si="98"/>
        <v/>
      </c>
      <c r="I382" s="14" t="str">
        <f t="shared" si="99"/>
        <v/>
      </c>
      <c r="J382" s="14" t="str">
        <f>""</f>
        <v/>
      </c>
      <c r="K382" s="14" t="str">
        <f t="shared" si="100"/>
        <v/>
      </c>
      <c r="L382" s="14" t="str">
        <f t="shared" si="101"/>
        <v/>
      </c>
      <c r="M382" s="14" t="str">
        <f t="shared" si="102"/>
        <v/>
      </c>
      <c r="N382" s="14" t="str">
        <f t="shared" si="103"/>
        <v/>
      </c>
      <c r="O382" s="14" t="str">
        <f t="shared" si="104"/>
        <v/>
      </c>
      <c r="P382" s="14" t="str">
        <f t="shared" si="105"/>
        <v/>
      </c>
      <c r="Q382" s="14" t="str">
        <f t="shared" si="106"/>
        <v/>
      </c>
      <c r="R382" s="96" t="str">
        <f t="shared" si="96"/>
        <v/>
      </c>
      <c r="S382" s="14" t="str">
        <f t="shared" si="107"/>
        <v/>
      </c>
      <c r="T382" s="14" t="str">
        <f t="shared" si="97"/>
        <v/>
      </c>
      <c r="U382" s="14" t="str">
        <f t="shared" si="108"/>
        <v/>
      </c>
      <c r="V382" s="14" t="str">
        <f t="shared" si="109"/>
        <v/>
      </c>
      <c r="W382" s="14" t="str">
        <f>IFERROR(CONCATENATE("PAGO N° ",B382," DEL CONTRATO CPS ",V382," ENTRE ",TEXT(VLOOKUP(A382,matriz,IF(generador!B382=1,16,IF(generador!B382=2,19,IF(generador!B382=3,22,IF(generador!B382=4,25,IF(generador!B382=5,28,IF(generador!B382=6,31,IF(generador!B382=7,34,IF(generador!B382=8,37,IF(generador!B382=9,40,IF(generador!B382=10,43,IF(generador!B382=11,46,IF(generador!B382=12,49,IF(generador!B382=13,52,IF(generador!B382=14,55,IF(generador!B382=15,58))))))))))))))),FALSE),"dd/mm/yyyy")," Y ",TEXT(VLOOKUP(A382,matriz,IF(generador!B382=1,17,IF(generador!B382=2,20,IF(generador!B382=3,23,IF(generador!B382=4,26,IF(generador!B382=5,29,IF(generador!B382=6,32,IF(generador!B382=7,35,IF(generador!B382=8,38,IF(generador!B382=9,41,IF(generador!B382=10,44,IF(generador!B382=11,47,IF(generador!B382=12,50,IF(generador!B382=13,53,IF(generador!B382=14,56,IF(generador!B382=15,59))))))))))))))),FALSE),"dd/mm/yyyy")),"")</f>
        <v/>
      </c>
    </row>
    <row r="383" spans="1:23" x14ac:dyDescent="0.3">
      <c r="A383" s="12"/>
      <c r="B383" s="5"/>
      <c r="C383" s="5"/>
      <c r="D383" s="14" t="str">
        <f t="shared" si="93"/>
        <v/>
      </c>
      <c r="E383" s="15" t="str">
        <f>IFERROR(IF(A383&lt;&gt;"",VLOOKUP(A383,matriz,IF(generador!B383=1,15,IF(generador!B383=2,18,IF(generador!B383=3,21,IF(generador!B383=4,24,IF(generador!B383=5,27,IF(generador!B383=6,30,IF(generador!B383=7,33,IF(generador!B383=8,36,IF(generador!B383=9,39,IF(generador!B383=10,42,IF(generador!B383=11,45,IF(generador!B383=12,48,IF(generador!B383=13,51,IF(generador!B383=14,54,IF(generador!B383=15,57))))))))))))))),FALSE),""),"")</f>
        <v/>
      </c>
      <c r="F383" s="16" t="str">
        <f t="shared" si="94"/>
        <v/>
      </c>
      <c r="G383" s="20" t="str">
        <f t="shared" si="95"/>
        <v/>
      </c>
      <c r="H383" s="13" t="str">
        <f t="shared" ca="1" si="98"/>
        <v/>
      </c>
      <c r="I383" s="14" t="str">
        <f t="shared" si="99"/>
        <v/>
      </c>
      <c r="J383" s="14" t="str">
        <f>""</f>
        <v/>
      </c>
      <c r="K383" s="14" t="str">
        <f t="shared" si="100"/>
        <v/>
      </c>
      <c r="L383" s="14" t="str">
        <f t="shared" si="101"/>
        <v/>
      </c>
      <c r="M383" s="14" t="str">
        <f t="shared" si="102"/>
        <v/>
      </c>
      <c r="N383" s="14" t="str">
        <f t="shared" si="103"/>
        <v/>
      </c>
      <c r="O383" s="14" t="str">
        <f t="shared" si="104"/>
        <v/>
      </c>
      <c r="P383" s="14" t="str">
        <f t="shared" si="105"/>
        <v/>
      </c>
      <c r="Q383" s="14" t="str">
        <f t="shared" si="106"/>
        <v/>
      </c>
      <c r="R383" s="96" t="str">
        <f t="shared" si="96"/>
        <v/>
      </c>
      <c r="S383" s="14" t="str">
        <f t="shared" si="107"/>
        <v/>
      </c>
      <c r="T383" s="14" t="str">
        <f t="shared" si="97"/>
        <v/>
      </c>
      <c r="U383" s="14" t="str">
        <f t="shared" si="108"/>
        <v/>
      </c>
      <c r="V383" s="14" t="str">
        <f t="shared" si="109"/>
        <v/>
      </c>
      <c r="W383" s="14" t="str">
        <f>IFERROR(CONCATENATE("PAGO N° ",B383," DEL CONTRATO CPS ",V383," ENTRE ",TEXT(VLOOKUP(A383,matriz,IF(generador!B383=1,16,IF(generador!B383=2,19,IF(generador!B383=3,22,IF(generador!B383=4,25,IF(generador!B383=5,28,IF(generador!B383=6,31,IF(generador!B383=7,34,IF(generador!B383=8,37,IF(generador!B383=9,40,IF(generador!B383=10,43,IF(generador!B383=11,46,IF(generador!B383=12,49,IF(generador!B383=13,52,IF(generador!B383=14,55,IF(generador!B383=15,58))))))))))))))),FALSE),"dd/mm/yyyy")," Y ",TEXT(VLOOKUP(A383,matriz,IF(generador!B383=1,17,IF(generador!B383=2,20,IF(generador!B383=3,23,IF(generador!B383=4,26,IF(generador!B383=5,29,IF(generador!B383=6,32,IF(generador!B383=7,35,IF(generador!B383=8,38,IF(generador!B383=9,41,IF(generador!B383=10,44,IF(generador!B383=11,47,IF(generador!B383=12,50,IF(generador!B383=13,53,IF(generador!B383=14,56,IF(generador!B383=15,59))))))))))))))),FALSE),"dd/mm/yyyy")),"")</f>
        <v/>
      </c>
    </row>
    <row r="384" spans="1:23" x14ac:dyDescent="0.3">
      <c r="A384" s="12"/>
      <c r="B384" s="5"/>
      <c r="C384" s="5"/>
      <c r="D384" s="14" t="str">
        <f t="shared" si="93"/>
        <v/>
      </c>
      <c r="E384" s="15" t="str">
        <f>IFERROR(IF(A384&lt;&gt;"",VLOOKUP(A384,matriz,IF(generador!B384=1,15,IF(generador!B384=2,18,IF(generador!B384=3,21,IF(generador!B384=4,24,IF(generador!B384=5,27,IF(generador!B384=6,30,IF(generador!B384=7,33,IF(generador!B384=8,36,IF(generador!B384=9,39,IF(generador!B384=10,42,IF(generador!B384=11,45,IF(generador!B384=12,48,IF(generador!B384=13,51,IF(generador!B384=14,54,IF(generador!B384=15,57))))))))))))))),FALSE),""),"")</f>
        <v/>
      </c>
      <c r="F384" s="16" t="str">
        <f t="shared" si="94"/>
        <v/>
      </c>
      <c r="G384" s="20" t="str">
        <f t="shared" si="95"/>
        <v/>
      </c>
      <c r="H384" s="13" t="str">
        <f t="shared" ca="1" si="98"/>
        <v/>
      </c>
      <c r="I384" s="14" t="str">
        <f t="shared" si="99"/>
        <v/>
      </c>
      <c r="J384" s="14" t="str">
        <f>""</f>
        <v/>
      </c>
      <c r="K384" s="14" t="str">
        <f t="shared" si="100"/>
        <v/>
      </c>
      <c r="L384" s="14" t="str">
        <f t="shared" si="101"/>
        <v/>
      </c>
      <c r="M384" s="14" t="str">
        <f t="shared" si="102"/>
        <v/>
      </c>
      <c r="N384" s="14" t="str">
        <f t="shared" si="103"/>
        <v/>
      </c>
      <c r="O384" s="14" t="str">
        <f t="shared" si="104"/>
        <v/>
      </c>
      <c r="P384" s="14" t="str">
        <f t="shared" si="105"/>
        <v/>
      </c>
      <c r="Q384" s="14" t="str">
        <f t="shared" si="106"/>
        <v/>
      </c>
      <c r="R384" s="96" t="str">
        <f t="shared" si="96"/>
        <v/>
      </c>
      <c r="S384" s="14" t="str">
        <f t="shared" si="107"/>
        <v/>
      </c>
      <c r="T384" s="14" t="str">
        <f t="shared" si="97"/>
        <v/>
      </c>
      <c r="U384" s="14" t="str">
        <f t="shared" si="108"/>
        <v/>
      </c>
      <c r="V384" s="14" t="str">
        <f t="shared" si="109"/>
        <v/>
      </c>
      <c r="W384" s="14" t="str">
        <f>IFERROR(CONCATENATE("PAGO N° ",B384," DEL CONTRATO CPS ",V384," ENTRE ",TEXT(VLOOKUP(A384,matriz,IF(generador!B384=1,16,IF(generador!B384=2,19,IF(generador!B384=3,22,IF(generador!B384=4,25,IF(generador!B384=5,28,IF(generador!B384=6,31,IF(generador!B384=7,34,IF(generador!B384=8,37,IF(generador!B384=9,40,IF(generador!B384=10,43,IF(generador!B384=11,46,IF(generador!B384=12,49,IF(generador!B384=13,52,IF(generador!B384=14,55,IF(generador!B384=15,58))))))))))))))),FALSE),"dd/mm/yyyy")," Y ",TEXT(VLOOKUP(A384,matriz,IF(generador!B384=1,17,IF(generador!B384=2,20,IF(generador!B384=3,23,IF(generador!B384=4,26,IF(generador!B384=5,29,IF(generador!B384=6,32,IF(generador!B384=7,35,IF(generador!B384=8,38,IF(generador!B384=9,41,IF(generador!B384=10,44,IF(generador!B384=11,47,IF(generador!B384=12,50,IF(generador!B384=13,53,IF(generador!B384=14,56,IF(generador!B384=15,59))))))))))))))),FALSE),"dd/mm/yyyy")),"")</f>
        <v/>
      </c>
    </row>
    <row r="385" spans="1:23" x14ac:dyDescent="0.3">
      <c r="A385" s="12"/>
      <c r="B385" s="5"/>
      <c r="C385" s="5"/>
      <c r="D385" s="14" t="str">
        <f t="shared" si="93"/>
        <v/>
      </c>
      <c r="E385" s="15" t="str">
        <f>IFERROR(IF(A385&lt;&gt;"",VLOOKUP(A385,matriz,IF(generador!B385=1,15,IF(generador!B385=2,18,IF(generador!B385=3,21,IF(generador!B385=4,24,IF(generador!B385=5,27,IF(generador!B385=6,30,IF(generador!B385=7,33,IF(generador!B385=8,36,IF(generador!B385=9,39,IF(generador!B385=10,42,IF(generador!B385=11,45,IF(generador!B385=12,48,IF(generador!B385=13,51,IF(generador!B385=14,54,IF(generador!B385=15,57))))))))))))))),FALSE),""),"")</f>
        <v/>
      </c>
      <c r="F385" s="16" t="str">
        <f t="shared" si="94"/>
        <v/>
      </c>
      <c r="G385" s="20" t="str">
        <f t="shared" si="95"/>
        <v/>
      </c>
      <c r="H385" s="13" t="str">
        <f t="shared" ca="1" si="98"/>
        <v/>
      </c>
      <c r="I385" s="14" t="str">
        <f t="shared" si="99"/>
        <v/>
      </c>
      <c r="J385" s="14" t="str">
        <f>""</f>
        <v/>
      </c>
      <c r="K385" s="14" t="str">
        <f t="shared" si="100"/>
        <v/>
      </c>
      <c r="L385" s="14" t="str">
        <f t="shared" si="101"/>
        <v/>
      </c>
      <c r="M385" s="14" t="str">
        <f t="shared" si="102"/>
        <v/>
      </c>
      <c r="N385" s="14" t="str">
        <f t="shared" si="103"/>
        <v/>
      </c>
      <c r="O385" s="14" t="str">
        <f t="shared" si="104"/>
        <v/>
      </c>
      <c r="P385" s="14" t="str">
        <f t="shared" si="105"/>
        <v/>
      </c>
      <c r="Q385" s="14" t="str">
        <f t="shared" si="106"/>
        <v/>
      </c>
      <c r="R385" s="96" t="str">
        <f t="shared" si="96"/>
        <v/>
      </c>
      <c r="S385" s="14" t="str">
        <f t="shared" si="107"/>
        <v/>
      </c>
      <c r="T385" s="14" t="str">
        <f t="shared" si="97"/>
        <v/>
      </c>
      <c r="U385" s="14" t="str">
        <f t="shared" si="108"/>
        <v/>
      </c>
      <c r="V385" s="14" t="str">
        <f t="shared" si="109"/>
        <v/>
      </c>
      <c r="W385" s="14" t="str">
        <f>IFERROR(CONCATENATE("PAGO N° ",B385," DEL CONTRATO CPS ",V385," ENTRE ",TEXT(VLOOKUP(A385,matriz,IF(generador!B385=1,16,IF(generador!B385=2,19,IF(generador!B385=3,22,IF(generador!B385=4,25,IF(generador!B385=5,28,IF(generador!B385=6,31,IF(generador!B385=7,34,IF(generador!B385=8,37,IF(generador!B385=9,40,IF(generador!B385=10,43,IF(generador!B385=11,46,IF(generador!B385=12,49,IF(generador!B385=13,52,IF(generador!B385=14,55,IF(generador!B385=15,58))))))))))))))),FALSE),"dd/mm/yyyy")," Y ",TEXT(VLOOKUP(A385,matriz,IF(generador!B385=1,17,IF(generador!B385=2,20,IF(generador!B385=3,23,IF(generador!B385=4,26,IF(generador!B385=5,29,IF(generador!B385=6,32,IF(generador!B385=7,35,IF(generador!B385=8,38,IF(generador!B385=9,41,IF(generador!B385=10,44,IF(generador!B385=11,47,IF(generador!B385=12,50,IF(generador!B385=13,53,IF(generador!B385=14,56,IF(generador!B385=15,59))))))))))))))),FALSE),"dd/mm/yyyy")),"")</f>
        <v/>
      </c>
    </row>
    <row r="386" spans="1:23" x14ac:dyDescent="0.3">
      <c r="A386" s="12"/>
      <c r="B386" s="5"/>
      <c r="C386" s="5"/>
      <c r="D386" s="14" t="str">
        <f t="shared" si="93"/>
        <v/>
      </c>
      <c r="E386" s="15" t="str">
        <f>IFERROR(IF(A386&lt;&gt;"",VLOOKUP(A386,matriz,IF(generador!B386=1,15,IF(generador!B386=2,18,IF(generador!B386=3,21,IF(generador!B386=4,24,IF(generador!B386=5,27,IF(generador!B386=6,30,IF(generador!B386=7,33,IF(generador!B386=8,36,IF(generador!B386=9,39,IF(generador!B386=10,42,IF(generador!B386=11,45,IF(generador!B386=12,48,IF(generador!B386=13,51,IF(generador!B386=14,54,IF(generador!B386=15,57))))))))))))))),FALSE),""),"")</f>
        <v/>
      </c>
      <c r="F386" s="16" t="str">
        <f t="shared" si="94"/>
        <v/>
      </c>
      <c r="G386" s="20" t="str">
        <f t="shared" si="95"/>
        <v/>
      </c>
      <c r="H386" s="13" t="str">
        <f t="shared" ca="1" si="98"/>
        <v/>
      </c>
      <c r="I386" s="14" t="str">
        <f t="shared" si="99"/>
        <v/>
      </c>
      <c r="J386" s="14" t="str">
        <f>""</f>
        <v/>
      </c>
      <c r="K386" s="14" t="str">
        <f t="shared" si="100"/>
        <v/>
      </c>
      <c r="L386" s="14" t="str">
        <f t="shared" si="101"/>
        <v/>
      </c>
      <c r="M386" s="14" t="str">
        <f t="shared" si="102"/>
        <v/>
      </c>
      <c r="N386" s="14" t="str">
        <f t="shared" si="103"/>
        <v/>
      </c>
      <c r="O386" s="14" t="str">
        <f t="shared" si="104"/>
        <v/>
      </c>
      <c r="P386" s="14" t="str">
        <f t="shared" si="105"/>
        <v/>
      </c>
      <c r="Q386" s="14" t="str">
        <f t="shared" si="106"/>
        <v/>
      </c>
      <c r="R386" s="96" t="str">
        <f t="shared" si="96"/>
        <v/>
      </c>
      <c r="S386" s="14" t="str">
        <f t="shared" si="107"/>
        <v/>
      </c>
      <c r="T386" s="14" t="str">
        <f t="shared" si="97"/>
        <v/>
      </c>
      <c r="U386" s="14" t="str">
        <f t="shared" si="108"/>
        <v/>
      </c>
      <c r="V386" s="14" t="str">
        <f t="shared" si="109"/>
        <v/>
      </c>
      <c r="W386" s="14" t="str">
        <f>IFERROR(CONCATENATE("PAGO N° ",B386," DEL CONTRATO CPS ",V386," ENTRE ",TEXT(VLOOKUP(A386,matriz,IF(generador!B386=1,16,IF(generador!B386=2,19,IF(generador!B386=3,22,IF(generador!B386=4,25,IF(generador!B386=5,28,IF(generador!B386=6,31,IF(generador!B386=7,34,IF(generador!B386=8,37,IF(generador!B386=9,40,IF(generador!B386=10,43,IF(generador!B386=11,46,IF(generador!B386=12,49,IF(generador!B386=13,52,IF(generador!B386=14,55,IF(generador!B386=15,58))))))))))))))),FALSE),"dd/mm/yyyy")," Y ",TEXT(VLOOKUP(A386,matriz,IF(generador!B386=1,17,IF(generador!B386=2,20,IF(generador!B386=3,23,IF(generador!B386=4,26,IF(generador!B386=5,29,IF(generador!B386=6,32,IF(generador!B386=7,35,IF(generador!B386=8,38,IF(generador!B386=9,41,IF(generador!B386=10,44,IF(generador!B386=11,47,IF(generador!B386=12,50,IF(generador!B386=13,53,IF(generador!B386=14,56,IF(generador!B386=15,59))))))))))))))),FALSE),"dd/mm/yyyy")),"")</f>
        <v/>
      </c>
    </row>
    <row r="387" spans="1:23" x14ac:dyDescent="0.3">
      <c r="A387" s="12"/>
      <c r="B387" s="5"/>
      <c r="C387" s="5"/>
      <c r="D387" s="14" t="str">
        <f t="shared" ref="D387:D450" si="110">IFERROR(IF(C387&lt;&gt;"",CONCATENATE(VLOOKUP(A387,matriz,IF(C387="NO",98,100),FALSE),VLOOKUP(A387,matriz,103,FALSE)),""),"")</f>
        <v/>
      </c>
      <c r="E387" s="15" t="str">
        <f>IFERROR(IF(A387&lt;&gt;"",VLOOKUP(A387,matriz,IF(generador!B387=1,15,IF(generador!B387=2,18,IF(generador!B387=3,21,IF(generador!B387=4,24,IF(generador!B387=5,27,IF(generador!B387=6,30,IF(generador!B387=7,33,IF(generador!B387=8,36,IF(generador!B387=9,39,IF(generador!B387=10,42,IF(generador!B387=11,45,IF(generador!B387=12,48,IF(generador!B387=13,51,IF(generador!B387=14,54,IF(generador!B387=15,57))))))))))))))),FALSE),""),"")</f>
        <v/>
      </c>
      <c r="F387" s="16" t="str">
        <f t="shared" ref="F387:F450" si="111">IFERROR(IF(E387,VLOOKUP(A387,matriz,97,FALSE),""),"")</f>
        <v/>
      </c>
      <c r="G387" s="20" t="str">
        <f t="shared" ref="G387:G450" si="112">IFERROR(IF(E387,VLOOKUP(A387,matriz,IF(C387="NO",99,101),FALSE),""),"")</f>
        <v/>
      </c>
      <c r="H387" s="13" t="str">
        <f t="shared" ca="1" si="98"/>
        <v/>
      </c>
      <c r="I387" s="14" t="str">
        <f t="shared" si="99"/>
        <v/>
      </c>
      <c r="J387" s="14" t="str">
        <f>""</f>
        <v/>
      </c>
      <c r="K387" s="14" t="str">
        <f t="shared" si="100"/>
        <v/>
      </c>
      <c r="L387" s="14" t="str">
        <f t="shared" si="101"/>
        <v/>
      </c>
      <c r="M387" s="14" t="str">
        <f t="shared" si="102"/>
        <v/>
      </c>
      <c r="N387" s="14" t="str">
        <f t="shared" si="103"/>
        <v/>
      </c>
      <c r="O387" s="14" t="str">
        <f t="shared" si="104"/>
        <v/>
      </c>
      <c r="P387" s="14" t="str">
        <f t="shared" si="105"/>
        <v/>
      </c>
      <c r="Q387" s="14" t="str">
        <f t="shared" si="106"/>
        <v/>
      </c>
      <c r="R387" s="96" t="str">
        <f t="shared" ref="R387:R450" si="113">IFERROR(IF(E387,CONCATENATE(TEXT(VLOOKUP(A387,matriz,IF(C387="NO",67,82),FALSE),"YYYY"),VLOOKUP(A387,matriz,IF(C387="NO",66,81),FALSE)),""),"")</f>
        <v/>
      </c>
      <c r="S387" s="14" t="str">
        <f t="shared" si="107"/>
        <v/>
      </c>
      <c r="T387" s="14" t="str">
        <f t="shared" ref="T387:T450" si="114">IFERROR(IF(E387,CONCATENATE(TEXT(VLOOKUP(A387,matriz,IF(C387="NO",64,79),FALSE),"YYYY"),VLOOKUP(A387,matriz,IF(C387="NO",63,78),FALSE)),""),"")</f>
        <v/>
      </c>
      <c r="U387" s="14" t="str">
        <f t="shared" si="108"/>
        <v/>
      </c>
      <c r="V387" s="14" t="str">
        <f t="shared" si="109"/>
        <v/>
      </c>
      <c r="W387" s="14" t="str">
        <f>IFERROR(CONCATENATE("PAGO N° ",B387," DEL CONTRATO CPS ",V387," ENTRE ",TEXT(VLOOKUP(A387,matriz,IF(generador!B387=1,16,IF(generador!B387=2,19,IF(generador!B387=3,22,IF(generador!B387=4,25,IF(generador!B387=5,28,IF(generador!B387=6,31,IF(generador!B387=7,34,IF(generador!B387=8,37,IF(generador!B387=9,40,IF(generador!B387=10,43,IF(generador!B387=11,46,IF(generador!B387=12,49,IF(generador!B387=13,52,IF(generador!B387=14,55,IF(generador!B387=15,58))))))))))))))),FALSE),"dd/mm/yyyy")," Y ",TEXT(VLOOKUP(A387,matriz,IF(generador!B387=1,17,IF(generador!B387=2,20,IF(generador!B387=3,23,IF(generador!B387=4,26,IF(generador!B387=5,29,IF(generador!B387=6,32,IF(generador!B387=7,35,IF(generador!B387=8,38,IF(generador!B387=9,41,IF(generador!B387=10,44,IF(generador!B387=11,47,IF(generador!B387=12,50,IF(generador!B387=13,53,IF(generador!B387=14,56,IF(generador!B387=15,59))))))))))))))),FALSE),"dd/mm/yyyy")),"")</f>
        <v/>
      </c>
    </row>
    <row r="388" spans="1:23" x14ac:dyDescent="0.3">
      <c r="A388" s="12"/>
      <c r="B388" s="5"/>
      <c r="C388" s="5"/>
      <c r="D388" s="14" t="str">
        <f t="shared" si="110"/>
        <v/>
      </c>
      <c r="E388" s="15" t="str">
        <f>IFERROR(IF(A388&lt;&gt;"",VLOOKUP(A388,matriz,IF(generador!B388=1,15,IF(generador!B388=2,18,IF(generador!B388=3,21,IF(generador!B388=4,24,IF(generador!B388=5,27,IF(generador!B388=6,30,IF(generador!B388=7,33,IF(generador!B388=8,36,IF(generador!B388=9,39,IF(generador!B388=10,42,IF(generador!B388=11,45,IF(generador!B388=12,48,IF(generador!B388=13,51,IF(generador!B388=14,54,IF(generador!B388=15,57))))))))))))))),FALSE),""),"")</f>
        <v/>
      </c>
      <c r="F388" s="16" t="str">
        <f t="shared" si="111"/>
        <v/>
      </c>
      <c r="G388" s="20" t="str">
        <f t="shared" si="112"/>
        <v/>
      </c>
      <c r="H388" s="13" t="str">
        <f t="shared" ref="H388:H451" ca="1" si="115">IFERROR(IF(C388&lt;&gt;"",TODAY(),""),"")</f>
        <v/>
      </c>
      <c r="I388" s="14" t="str">
        <f t="shared" ref="I388:I451" si="116">IFERROR(IF(D388&lt;&gt;"",I387+1,""),1)</f>
        <v/>
      </c>
      <c r="J388" s="14" t="str">
        <f>""</f>
        <v/>
      </c>
      <c r="K388" s="14" t="str">
        <f t="shared" ref="K388:K451" si="117">IFERROR(IF(E388,0,""),"")</f>
        <v/>
      </c>
      <c r="L388" s="14" t="str">
        <f t="shared" ref="L388:L451" si="118">IFERROR(IF(E388,0,""),"")</f>
        <v/>
      </c>
      <c r="M388" s="14" t="str">
        <f t="shared" ref="M388:M451" si="119">IFERROR(IF(E388,0,""),"")</f>
        <v/>
      </c>
      <c r="N388" s="14" t="str">
        <f t="shared" ref="N388:N451" si="120">IFERROR(IF(E388,0,""),"")</f>
        <v/>
      </c>
      <c r="O388" s="14" t="str">
        <f t="shared" ref="O388:O451" si="121">IFERROR(IF(E388,"01",""),"")</f>
        <v/>
      </c>
      <c r="P388" s="14" t="str">
        <f t="shared" ref="P388:P451" si="122">IFERROR(IF(K388&lt;&gt;"",P387+1,""),1)</f>
        <v/>
      </c>
      <c r="Q388" s="14" t="str">
        <f t="shared" ref="Q388:Q451" si="123">IFERROR(IF(E388,0,""),"")</f>
        <v/>
      </c>
      <c r="R388" s="96" t="str">
        <f t="shared" si="113"/>
        <v/>
      </c>
      <c r="S388" s="14" t="str">
        <f t="shared" ref="S388:S451" si="124">IFERROR(IF(D388&lt;&gt;"",S387+1,""),1)</f>
        <v/>
      </c>
      <c r="T388" s="14" t="str">
        <f t="shared" si="114"/>
        <v/>
      </c>
      <c r="U388" s="14" t="str">
        <f t="shared" ref="U388:U451" si="125">IFERROR(IF(E388,0,""),"")</f>
        <v/>
      </c>
      <c r="V388" s="14" t="str">
        <f t="shared" ref="V388:V451" si="126">IFERROR(IF(E388,A388,""),"")</f>
        <v/>
      </c>
      <c r="W388" s="14" t="str">
        <f>IFERROR(CONCATENATE("PAGO N° ",B388," DEL CONTRATO CPS ",V388," ENTRE ",TEXT(VLOOKUP(A388,matriz,IF(generador!B388=1,16,IF(generador!B388=2,19,IF(generador!B388=3,22,IF(generador!B388=4,25,IF(generador!B388=5,28,IF(generador!B388=6,31,IF(generador!B388=7,34,IF(generador!B388=8,37,IF(generador!B388=9,40,IF(generador!B388=10,43,IF(generador!B388=11,46,IF(generador!B388=12,49,IF(generador!B388=13,52,IF(generador!B388=14,55,IF(generador!B388=15,58))))))))))))))),FALSE),"dd/mm/yyyy")," Y ",TEXT(VLOOKUP(A388,matriz,IF(generador!B388=1,17,IF(generador!B388=2,20,IF(generador!B388=3,23,IF(generador!B388=4,26,IF(generador!B388=5,29,IF(generador!B388=6,32,IF(generador!B388=7,35,IF(generador!B388=8,38,IF(generador!B388=9,41,IF(generador!B388=10,44,IF(generador!B388=11,47,IF(generador!B388=12,50,IF(generador!B388=13,53,IF(generador!B388=14,56,IF(generador!B388=15,59))))))))))))))),FALSE),"dd/mm/yyyy")),"")</f>
        <v/>
      </c>
    </row>
    <row r="389" spans="1:23" x14ac:dyDescent="0.3">
      <c r="A389" s="12"/>
      <c r="B389" s="5"/>
      <c r="C389" s="5"/>
      <c r="D389" s="14" t="str">
        <f t="shared" si="110"/>
        <v/>
      </c>
      <c r="E389" s="15" t="str">
        <f>IFERROR(IF(A389&lt;&gt;"",VLOOKUP(A389,matriz,IF(generador!B389=1,15,IF(generador!B389=2,18,IF(generador!B389=3,21,IF(generador!B389=4,24,IF(generador!B389=5,27,IF(generador!B389=6,30,IF(generador!B389=7,33,IF(generador!B389=8,36,IF(generador!B389=9,39,IF(generador!B389=10,42,IF(generador!B389=11,45,IF(generador!B389=12,48,IF(generador!B389=13,51,IF(generador!B389=14,54,IF(generador!B389=15,57))))))))))))))),FALSE),""),"")</f>
        <v/>
      </c>
      <c r="F389" s="16" t="str">
        <f t="shared" si="111"/>
        <v/>
      </c>
      <c r="G389" s="20" t="str">
        <f t="shared" si="112"/>
        <v/>
      </c>
      <c r="H389" s="13" t="str">
        <f t="shared" ca="1" si="115"/>
        <v/>
      </c>
      <c r="I389" s="14" t="str">
        <f t="shared" si="116"/>
        <v/>
      </c>
      <c r="J389" s="14" t="str">
        <f>""</f>
        <v/>
      </c>
      <c r="K389" s="14" t="str">
        <f t="shared" si="117"/>
        <v/>
      </c>
      <c r="L389" s="14" t="str">
        <f t="shared" si="118"/>
        <v/>
      </c>
      <c r="M389" s="14" t="str">
        <f t="shared" si="119"/>
        <v/>
      </c>
      <c r="N389" s="14" t="str">
        <f t="shared" si="120"/>
        <v/>
      </c>
      <c r="O389" s="14" t="str">
        <f t="shared" si="121"/>
        <v/>
      </c>
      <c r="P389" s="14" t="str">
        <f t="shared" si="122"/>
        <v/>
      </c>
      <c r="Q389" s="14" t="str">
        <f t="shared" si="123"/>
        <v/>
      </c>
      <c r="R389" s="96" t="str">
        <f t="shared" si="113"/>
        <v/>
      </c>
      <c r="S389" s="14" t="str">
        <f t="shared" si="124"/>
        <v/>
      </c>
      <c r="T389" s="14" t="str">
        <f t="shared" si="114"/>
        <v/>
      </c>
      <c r="U389" s="14" t="str">
        <f t="shared" si="125"/>
        <v/>
      </c>
      <c r="V389" s="14" t="str">
        <f t="shared" si="126"/>
        <v/>
      </c>
      <c r="W389" s="14" t="str">
        <f>IFERROR(CONCATENATE("PAGO N° ",B389," DEL CONTRATO CPS ",V389," ENTRE ",TEXT(VLOOKUP(A389,matriz,IF(generador!B389=1,16,IF(generador!B389=2,19,IF(generador!B389=3,22,IF(generador!B389=4,25,IF(generador!B389=5,28,IF(generador!B389=6,31,IF(generador!B389=7,34,IF(generador!B389=8,37,IF(generador!B389=9,40,IF(generador!B389=10,43,IF(generador!B389=11,46,IF(generador!B389=12,49,IF(generador!B389=13,52,IF(generador!B389=14,55,IF(generador!B389=15,58))))))))))))))),FALSE),"dd/mm/yyyy")," Y ",TEXT(VLOOKUP(A389,matriz,IF(generador!B389=1,17,IF(generador!B389=2,20,IF(generador!B389=3,23,IF(generador!B389=4,26,IF(generador!B389=5,29,IF(generador!B389=6,32,IF(generador!B389=7,35,IF(generador!B389=8,38,IF(generador!B389=9,41,IF(generador!B389=10,44,IF(generador!B389=11,47,IF(generador!B389=12,50,IF(generador!B389=13,53,IF(generador!B389=14,56,IF(generador!B389=15,59))))))))))))))),FALSE),"dd/mm/yyyy")),"")</f>
        <v/>
      </c>
    </row>
    <row r="390" spans="1:23" x14ac:dyDescent="0.3">
      <c r="A390" s="12"/>
      <c r="B390" s="5"/>
      <c r="C390" s="5"/>
      <c r="D390" s="14" t="str">
        <f t="shared" si="110"/>
        <v/>
      </c>
      <c r="E390" s="15" t="str">
        <f>IFERROR(IF(A390&lt;&gt;"",VLOOKUP(A390,matriz,IF(generador!B390=1,15,IF(generador!B390=2,18,IF(generador!B390=3,21,IF(generador!B390=4,24,IF(generador!B390=5,27,IF(generador!B390=6,30,IF(generador!B390=7,33,IF(generador!B390=8,36,IF(generador!B390=9,39,IF(generador!B390=10,42,IF(generador!B390=11,45,IF(generador!B390=12,48,IF(generador!B390=13,51,IF(generador!B390=14,54,IF(generador!B390=15,57))))))))))))))),FALSE),""),"")</f>
        <v/>
      </c>
      <c r="F390" s="16" t="str">
        <f t="shared" si="111"/>
        <v/>
      </c>
      <c r="G390" s="20" t="str">
        <f t="shared" si="112"/>
        <v/>
      </c>
      <c r="H390" s="13" t="str">
        <f t="shared" ca="1" si="115"/>
        <v/>
      </c>
      <c r="I390" s="14" t="str">
        <f t="shared" si="116"/>
        <v/>
      </c>
      <c r="J390" s="14" t="str">
        <f>""</f>
        <v/>
      </c>
      <c r="K390" s="14" t="str">
        <f t="shared" si="117"/>
        <v/>
      </c>
      <c r="L390" s="14" t="str">
        <f t="shared" si="118"/>
        <v/>
      </c>
      <c r="M390" s="14" t="str">
        <f t="shared" si="119"/>
        <v/>
      </c>
      <c r="N390" s="14" t="str">
        <f t="shared" si="120"/>
        <v/>
      </c>
      <c r="O390" s="14" t="str">
        <f t="shared" si="121"/>
        <v/>
      </c>
      <c r="P390" s="14" t="str">
        <f t="shared" si="122"/>
        <v/>
      </c>
      <c r="Q390" s="14" t="str">
        <f t="shared" si="123"/>
        <v/>
      </c>
      <c r="R390" s="96" t="str">
        <f t="shared" si="113"/>
        <v/>
      </c>
      <c r="S390" s="14" t="str">
        <f t="shared" si="124"/>
        <v/>
      </c>
      <c r="T390" s="14" t="str">
        <f t="shared" si="114"/>
        <v/>
      </c>
      <c r="U390" s="14" t="str">
        <f t="shared" si="125"/>
        <v/>
      </c>
      <c r="V390" s="14" t="str">
        <f t="shared" si="126"/>
        <v/>
      </c>
      <c r="W390" s="14" t="str">
        <f>IFERROR(CONCATENATE("PAGO N° ",B390," DEL CONTRATO CPS ",V390," ENTRE ",TEXT(VLOOKUP(A390,matriz,IF(generador!B390=1,16,IF(generador!B390=2,19,IF(generador!B390=3,22,IF(generador!B390=4,25,IF(generador!B390=5,28,IF(generador!B390=6,31,IF(generador!B390=7,34,IF(generador!B390=8,37,IF(generador!B390=9,40,IF(generador!B390=10,43,IF(generador!B390=11,46,IF(generador!B390=12,49,IF(generador!B390=13,52,IF(generador!B390=14,55,IF(generador!B390=15,58))))))))))))))),FALSE),"dd/mm/yyyy")," Y ",TEXT(VLOOKUP(A390,matriz,IF(generador!B390=1,17,IF(generador!B390=2,20,IF(generador!B390=3,23,IF(generador!B390=4,26,IF(generador!B390=5,29,IF(generador!B390=6,32,IF(generador!B390=7,35,IF(generador!B390=8,38,IF(generador!B390=9,41,IF(generador!B390=10,44,IF(generador!B390=11,47,IF(generador!B390=12,50,IF(generador!B390=13,53,IF(generador!B390=14,56,IF(generador!B390=15,59))))))))))))))),FALSE),"dd/mm/yyyy")),"")</f>
        <v/>
      </c>
    </row>
    <row r="391" spans="1:23" x14ac:dyDescent="0.3">
      <c r="A391" s="12"/>
      <c r="B391" s="5"/>
      <c r="C391" s="5"/>
      <c r="D391" s="14" t="str">
        <f t="shared" si="110"/>
        <v/>
      </c>
      <c r="E391" s="15" t="str">
        <f>IFERROR(IF(A391&lt;&gt;"",VLOOKUP(A391,matriz,IF(generador!B391=1,15,IF(generador!B391=2,18,IF(generador!B391=3,21,IF(generador!B391=4,24,IF(generador!B391=5,27,IF(generador!B391=6,30,IF(generador!B391=7,33,IF(generador!B391=8,36,IF(generador!B391=9,39,IF(generador!B391=10,42,IF(generador!B391=11,45,IF(generador!B391=12,48,IF(generador!B391=13,51,IF(generador!B391=14,54,IF(generador!B391=15,57))))))))))))))),FALSE),""),"")</f>
        <v/>
      </c>
      <c r="F391" s="16" t="str">
        <f t="shared" si="111"/>
        <v/>
      </c>
      <c r="G391" s="20" t="str">
        <f t="shared" si="112"/>
        <v/>
      </c>
      <c r="H391" s="13" t="str">
        <f t="shared" ca="1" si="115"/>
        <v/>
      </c>
      <c r="I391" s="14" t="str">
        <f t="shared" si="116"/>
        <v/>
      </c>
      <c r="J391" s="14" t="str">
        <f>""</f>
        <v/>
      </c>
      <c r="K391" s="14" t="str">
        <f t="shared" si="117"/>
        <v/>
      </c>
      <c r="L391" s="14" t="str">
        <f t="shared" si="118"/>
        <v/>
      </c>
      <c r="M391" s="14" t="str">
        <f t="shared" si="119"/>
        <v/>
      </c>
      <c r="N391" s="14" t="str">
        <f t="shared" si="120"/>
        <v/>
      </c>
      <c r="O391" s="14" t="str">
        <f t="shared" si="121"/>
        <v/>
      </c>
      <c r="P391" s="14" t="str">
        <f t="shared" si="122"/>
        <v/>
      </c>
      <c r="Q391" s="14" t="str">
        <f t="shared" si="123"/>
        <v/>
      </c>
      <c r="R391" s="96" t="str">
        <f t="shared" si="113"/>
        <v/>
      </c>
      <c r="S391" s="14" t="str">
        <f t="shared" si="124"/>
        <v/>
      </c>
      <c r="T391" s="14" t="str">
        <f t="shared" si="114"/>
        <v/>
      </c>
      <c r="U391" s="14" t="str">
        <f t="shared" si="125"/>
        <v/>
      </c>
      <c r="V391" s="14" t="str">
        <f t="shared" si="126"/>
        <v/>
      </c>
      <c r="W391" s="14" t="str">
        <f>IFERROR(CONCATENATE("PAGO N° ",B391," DEL CONTRATO CPS ",V391," ENTRE ",TEXT(VLOOKUP(A391,matriz,IF(generador!B391=1,16,IF(generador!B391=2,19,IF(generador!B391=3,22,IF(generador!B391=4,25,IF(generador!B391=5,28,IF(generador!B391=6,31,IF(generador!B391=7,34,IF(generador!B391=8,37,IF(generador!B391=9,40,IF(generador!B391=10,43,IF(generador!B391=11,46,IF(generador!B391=12,49,IF(generador!B391=13,52,IF(generador!B391=14,55,IF(generador!B391=15,58))))))))))))))),FALSE),"dd/mm/yyyy")," Y ",TEXT(VLOOKUP(A391,matriz,IF(generador!B391=1,17,IF(generador!B391=2,20,IF(generador!B391=3,23,IF(generador!B391=4,26,IF(generador!B391=5,29,IF(generador!B391=6,32,IF(generador!B391=7,35,IF(generador!B391=8,38,IF(generador!B391=9,41,IF(generador!B391=10,44,IF(generador!B391=11,47,IF(generador!B391=12,50,IF(generador!B391=13,53,IF(generador!B391=14,56,IF(generador!B391=15,59))))))))))))))),FALSE),"dd/mm/yyyy")),"")</f>
        <v/>
      </c>
    </row>
    <row r="392" spans="1:23" x14ac:dyDescent="0.3">
      <c r="A392" s="12"/>
      <c r="B392" s="5"/>
      <c r="C392" s="5"/>
      <c r="D392" s="14" t="str">
        <f t="shared" si="110"/>
        <v/>
      </c>
      <c r="E392" s="15" t="str">
        <f>IFERROR(IF(A392&lt;&gt;"",VLOOKUP(A392,matriz,IF(generador!B392=1,15,IF(generador!B392=2,18,IF(generador!B392=3,21,IF(generador!B392=4,24,IF(generador!B392=5,27,IF(generador!B392=6,30,IF(generador!B392=7,33,IF(generador!B392=8,36,IF(generador!B392=9,39,IF(generador!B392=10,42,IF(generador!B392=11,45,IF(generador!B392=12,48,IF(generador!B392=13,51,IF(generador!B392=14,54,IF(generador!B392=15,57))))))))))))))),FALSE),""),"")</f>
        <v/>
      </c>
      <c r="F392" s="16" t="str">
        <f t="shared" si="111"/>
        <v/>
      </c>
      <c r="G392" s="20" t="str">
        <f t="shared" si="112"/>
        <v/>
      </c>
      <c r="H392" s="13" t="str">
        <f t="shared" ca="1" si="115"/>
        <v/>
      </c>
      <c r="I392" s="14" t="str">
        <f t="shared" si="116"/>
        <v/>
      </c>
      <c r="J392" s="14" t="str">
        <f>""</f>
        <v/>
      </c>
      <c r="K392" s="14" t="str">
        <f t="shared" si="117"/>
        <v/>
      </c>
      <c r="L392" s="14" t="str">
        <f t="shared" si="118"/>
        <v/>
      </c>
      <c r="M392" s="14" t="str">
        <f t="shared" si="119"/>
        <v/>
      </c>
      <c r="N392" s="14" t="str">
        <f t="shared" si="120"/>
        <v/>
      </c>
      <c r="O392" s="14" t="str">
        <f t="shared" si="121"/>
        <v/>
      </c>
      <c r="P392" s="14" t="str">
        <f t="shared" si="122"/>
        <v/>
      </c>
      <c r="Q392" s="14" t="str">
        <f t="shared" si="123"/>
        <v/>
      </c>
      <c r="R392" s="96" t="str">
        <f t="shared" si="113"/>
        <v/>
      </c>
      <c r="S392" s="14" t="str">
        <f t="shared" si="124"/>
        <v/>
      </c>
      <c r="T392" s="14" t="str">
        <f t="shared" si="114"/>
        <v/>
      </c>
      <c r="U392" s="14" t="str">
        <f t="shared" si="125"/>
        <v/>
      </c>
      <c r="V392" s="14" t="str">
        <f t="shared" si="126"/>
        <v/>
      </c>
      <c r="W392" s="14" t="str">
        <f>IFERROR(CONCATENATE("PAGO N° ",B392," DEL CONTRATO CPS ",V392," ENTRE ",TEXT(VLOOKUP(A392,matriz,IF(generador!B392=1,16,IF(generador!B392=2,19,IF(generador!B392=3,22,IF(generador!B392=4,25,IF(generador!B392=5,28,IF(generador!B392=6,31,IF(generador!B392=7,34,IF(generador!B392=8,37,IF(generador!B392=9,40,IF(generador!B392=10,43,IF(generador!B392=11,46,IF(generador!B392=12,49,IF(generador!B392=13,52,IF(generador!B392=14,55,IF(generador!B392=15,58))))))))))))))),FALSE),"dd/mm/yyyy")," Y ",TEXT(VLOOKUP(A392,matriz,IF(generador!B392=1,17,IF(generador!B392=2,20,IF(generador!B392=3,23,IF(generador!B392=4,26,IF(generador!B392=5,29,IF(generador!B392=6,32,IF(generador!B392=7,35,IF(generador!B392=8,38,IF(generador!B392=9,41,IF(generador!B392=10,44,IF(generador!B392=11,47,IF(generador!B392=12,50,IF(generador!B392=13,53,IF(generador!B392=14,56,IF(generador!B392=15,59))))))))))))))),FALSE),"dd/mm/yyyy")),"")</f>
        <v/>
      </c>
    </row>
    <row r="393" spans="1:23" x14ac:dyDescent="0.3">
      <c r="A393" s="12"/>
      <c r="B393" s="5"/>
      <c r="C393" s="5"/>
      <c r="D393" s="14" t="str">
        <f t="shared" si="110"/>
        <v/>
      </c>
      <c r="E393" s="15" t="str">
        <f>IFERROR(IF(A393&lt;&gt;"",VLOOKUP(A393,matriz,IF(generador!B393=1,15,IF(generador!B393=2,18,IF(generador!B393=3,21,IF(generador!B393=4,24,IF(generador!B393=5,27,IF(generador!B393=6,30,IF(generador!B393=7,33,IF(generador!B393=8,36,IF(generador!B393=9,39,IF(generador!B393=10,42,IF(generador!B393=11,45,IF(generador!B393=12,48,IF(generador!B393=13,51,IF(generador!B393=14,54,IF(generador!B393=15,57))))))))))))))),FALSE),""),"")</f>
        <v/>
      </c>
      <c r="F393" s="16" t="str">
        <f t="shared" si="111"/>
        <v/>
      </c>
      <c r="G393" s="20" t="str">
        <f t="shared" si="112"/>
        <v/>
      </c>
      <c r="H393" s="13" t="str">
        <f t="shared" ca="1" si="115"/>
        <v/>
      </c>
      <c r="I393" s="14" t="str">
        <f t="shared" si="116"/>
        <v/>
      </c>
      <c r="J393" s="14" t="str">
        <f>""</f>
        <v/>
      </c>
      <c r="K393" s="14" t="str">
        <f t="shared" si="117"/>
        <v/>
      </c>
      <c r="L393" s="14" t="str">
        <f t="shared" si="118"/>
        <v/>
      </c>
      <c r="M393" s="14" t="str">
        <f t="shared" si="119"/>
        <v/>
      </c>
      <c r="N393" s="14" t="str">
        <f t="shared" si="120"/>
        <v/>
      </c>
      <c r="O393" s="14" t="str">
        <f t="shared" si="121"/>
        <v/>
      </c>
      <c r="P393" s="14" t="str">
        <f t="shared" si="122"/>
        <v/>
      </c>
      <c r="Q393" s="14" t="str">
        <f t="shared" si="123"/>
        <v/>
      </c>
      <c r="R393" s="96" t="str">
        <f t="shared" si="113"/>
        <v/>
      </c>
      <c r="S393" s="14" t="str">
        <f t="shared" si="124"/>
        <v/>
      </c>
      <c r="T393" s="14" t="str">
        <f t="shared" si="114"/>
        <v/>
      </c>
      <c r="U393" s="14" t="str">
        <f t="shared" si="125"/>
        <v/>
      </c>
      <c r="V393" s="14" t="str">
        <f t="shared" si="126"/>
        <v/>
      </c>
      <c r="W393" s="14" t="str">
        <f>IFERROR(CONCATENATE("PAGO N° ",B393," DEL CONTRATO CPS ",V393," ENTRE ",TEXT(VLOOKUP(A393,matriz,IF(generador!B393=1,16,IF(generador!B393=2,19,IF(generador!B393=3,22,IF(generador!B393=4,25,IF(generador!B393=5,28,IF(generador!B393=6,31,IF(generador!B393=7,34,IF(generador!B393=8,37,IF(generador!B393=9,40,IF(generador!B393=10,43,IF(generador!B393=11,46,IF(generador!B393=12,49,IF(generador!B393=13,52,IF(generador!B393=14,55,IF(generador!B393=15,58))))))))))))))),FALSE),"dd/mm/yyyy")," Y ",TEXT(VLOOKUP(A393,matriz,IF(generador!B393=1,17,IF(generador!B393=2,20,IF(generador!B393=3,23,IF(generador!B393=4,26,IF(generador!B393=5,29,IF(generador!B393=6,32,IF(generador!B393=7,35,IF(generador!B393=8,38,IF(generador!B393=9,41,IF(generador!B393=10,44,IF(generador!B393=11,47,IF(generador!B393=12,50,IF(generador!B393=13,53,IF(generador!B393=14,56,IF(generador!B393=15,59))))))))))))))),FALSE),"dd/mm/yyyy")),"")</f>
        <v/>
      </c>
    </row>
    <row r="394" spans="1:23" x14ac:dyDescent="0.3">
      <c r="A394" s="12"/>
      <c r="B394" s="5"/>
      <c r="C394" s="5"/>
      <c r="D394" s="14" t="str">
        <f t="shared" si="110"/>
        <v/>
      </c>
      <c r="E394" s="15" t="str">
        <f>IFERROR(IF(A394&lt;&gt;"",VLOOKUP(A394,matriz,IF(generador!B394=1,15,IF(generador!B394=2,18,IF(generador!B394=3,21,IF(generador!B394=4,24,IF(generador!B394=5,27,IF(generador!B394=6,30,IF(generador!B394=7,33,IF(generador!B394=8,36,IF(generador!B394=9,39,IF(generador!B394=10,42,IF(generador!B394=11,45,IF(generador!B394=12,48,IF(generador!B394=13,51,IF(generador!B394=14,54,IF(generador!B394=15,57))))))))))))))),FALSE),""),"")</f>
        <v/>
      </c>
      <c r="F394" s="16" t="str">
        <f t="shared" si="111"/>
        <v/>
      </c>
      <c r="G394" s="20" t="str">
        <f t="shared" si="112"/>
        <v/>
      </c>
      <c r="H394" s="13" t="str">
        <f t="shared" ca="1" si="115"/>
        <v/>
      </c>
      <c r="I394" s="14" t="str">
        <f t="shared" si="116"/>
        <v/>
      </c>
      <c r="J394" s="14" t="str">
        <f>""</f>
        <v/>
      </c>
      <c r="K394" s="14" t="str">
        <f t="shared" si="117"/>
        <v/>
      </c>
      <c r="L394" s="14" t="str">
        <f t="shared" si="118"/>
        <v/>
      </c>
      <c r="M394" s="14" t="str">
        <f t="shared" si="119"/>
        <v/>
      </c>
      <c r="N394" s="14" t="str">
        <f t="shared" si="120"/>
        <v/>
      </c>
      <c r="O394" s="14" t="str">
        <f t="shared" si="121"/>
        <v/>
      </c>
      <c r="P394" s="14" t="str">
        <f t="shared" si="122"/>
        <v/>
      </c>
      <c r="Q394" s="14" t="str">
        <f t="shared" si="123"/>
        <v/>
      </c>
      <c r="R394" s="96" t="str">
        <f t="shared" si="113"/>
        <v/>
      </c>
      <c r="S394" s="14" t="str">
        <f t="shared" si="124"/>
        <v/>
      </c>
      <c r="T394" s="14" t="str">
        <f t="shared" si="114"/>
        <v/>
      </c>
      <c r="U394" s="14" t="str">
        <f t="shared" si="125"/>
        <v/>
      </c>
      <c r="V394" s="14" t="str">
        <f t="shared" si="126"/>
        <v/>
      </c>
      <c r="W394" s="14" t="str">
        <f>IFERROR(CONCATENATE("PAGO N° ",B394," DEL CONTRATO CPS ",V394," ENTRE ",TEXT(VLOOKUP(A394,matriz,IF(generador!B394=1,16,IF(generador!B394=2,19,IF(generador!B394=3,22,IF(generador!B394=4,25,IF(generador!B394=5,28,IF(generador!B394=6,31,IF(generador!B394=7,34,IF(generador!B394=8,37,IF(generador!B394=9,40,IF(generador!B394=10,43,IF(generador!B394=11,46,IF(generador!B394=12,49,IF(generador!B394=13,52,IF(generador!B394=14,55,IF(generador!B394=15,58))))))))))))))),FALSE),"dd/mm/yyyy")," Y ",TEXT(VLOOKUP(A394,matriz,IF(generador!B394=1,17,IF(generador!B394=2,20,IF(generador!B394=3,23,IF(generador!B394=4,26,IF(generador!B394=5,29,IF(generador!B394=6,32,IF(generador!B394=7,35,IF(generador!B394=8,38,IF(generador!B394=9,41,IF(generador!B394=10,44,IF(generador!B394=11,47,IF(generador!B394=12,50,IF(generador!B394=13,53,IF(generador!B394=14,56,IF(generador!B394=15,59))))))))))))))),FALSE),"dd/mm/yyyy")),"")</f>
        <v/>
      </c>
    </row>
    <row r="395" spans="1:23" x14ac:dyDescent="0.3">
      <c r="A395" s="12"/>
      <c r="B395" s="5"/>
      <c r="C395" s="5"/>
      <c r="D395" s="14" t="str">
        <f t="shared" si="110"/>
        <v/>
      </c>
      <c r="E395" s="15" t="str">
        <f>IFERROR(IF(A395&lt;&gt;"",VLOOKUP(A395,matriz,IF(generador!B395=1,15,IF(generador!B395=2,18,IF(generador!B395=3,21,IF(generador!B395=4,24,IF(generador!B395=5,27,IF(generador!B395=6,30,IF(generador!B395=7,33,IF(generador!B395=8,36,IF(generador!B395=9,39,IF(generador!B395=10,42,IF(generador!B395=11,45,IF(generador!B395=12,48,IF(generador!B395=13,51,IF(generador!B395=14,54,IF(generador!B395=15,57))))))))))))))),FALSE),""),"")</f>
        <v/>
      </c>
      <c r="F395" s="16" t="str">
        <f t="shared" si="111"/>
        <v/>
      </c>
      <c r="G395" s="20" t="str">
        <f t="shared" si="112"/>
        <v/>
      </c>
      <c r="H395" s="13" t="str">
        <f t="shared" ca="1" si="115"/>
        <v/>
      </c>
      <c r="I395" s="14" t="str">
        <f t="shared" si="116"/>
        <v/>
      </c>
      <c r="J395" s="14" t="str">
        <f>""</f>
        <v/>
      </c>
      <c r="K395" s="14" t="str">
        <f t="shared" si="117"/>
        <v/>
      </c>
      <c r="L395" s="14" t="str">
        <f t="shared" si="118"/>
        <v/>
      </c>
      <c r="M395" s="14" t="str">
        <f t="shared" si="119"/>
        <v/>
      </c>
      <c r="N395" s="14" t="str">
        <f t="shared" si="120"/>
        <v/>
      </c>
      <c r="O395" s="14" t="str">
        <f t="shared" si="121"/>
        <v/>
      </c>
      <c r="P395" s="14" t="str">
        <f t="shared" si="122"/>
        <v/>
      </c>
      <c r="Q395" s="14" t="str">
        <f t="shared" si="123"/>
        <v/>
      </c>
      <c r="R395" s="96" t="str">
        <f t="shared" si="113"/>
        <v/>
      </c>
      <c r="S395" s="14" t="str">
        <f t="shared" si="124"/>
        <v/>
      </c>
      <c r="T395" s="14" t="str">
        <f t="shared" si="114"/>
        <v/>
      </c>
      <c r="U395" s="14" t="str">
        <f t="shared" si="125"/>
        <v/>
      </c>
      <c r="V395" s="14" t="str">
        <f t="shared" si="126"/>
        <v/>
      </c>
      <c r="W395" s="14" t="str">
        <f>IFERROR(CONCATENATE("PAGO N° ",B395," DEL CONTRATO CPS ",V395," ENTRE ",TEXT(VLOOKUP(A395,matriz,IF(generador!B395=1,16,IF(generador!B395=2,19,IF(generador!B395=3,22,IF(generador!B395=4,25,IF(generador!B395=5,28,IF(generador!B395=6,31,IF(generador!B395=7,34,IF(generador!B395=8,37,IF(generador!B395=9,40,IF(generador!B395=10,43,IF(generador!B395=11,46,IF(generador!B395=12,49,IF(generador!B395=13,52,IF(generador!B395=14,55,IF(generador!B395=15,58))))))))))))))),FALSE),"dd/mm/yyyy")," Y ",TEXT(VLOOKUP(A395,matriz,IF(generador!B395=1,17,IF(generador!B395=2,20,IF(generador!B395=3,23,IF(generador!B395=4,26,IF(generador!B395=5,29,IF(generador!B395=6,32,IF(generador!B395=7,35,IF(generador!B395=8,38,IF(generador!B395=9,41,IF(generador!B395=10,44,IF(generador!B395=11,47,IF(generador!B395=12,50,IF(generador!B395=13,53,IF(generador!B395=14,56,IF(generador!B395=15,59))))))))))))))),FALSE),"dd/mm/yyyy")),"")</f>
        <v/>
      </c>
    </row>
    <row r="396" spans="1:23" x14ac:dyDescent="0.3">
      <c r="A396" s="12"/>
      <c r="B396" s="5"/>
      <c r="C396" s="5"/>
      <c r="D396" s="14" t="str">
        <f t="shared" si="110"/>
        <v/>
      </c>
      <c r="E396" s="15" t="str">
        <f>IFERROR(IF(A396&lt;&gt;"",VLOOKUP(A396,matriz,IF(generador!B396=1,15,IF(generador!B396=2,18,IF(generador!B396=3,21,IF(generador!B396=4,24,IF(generador!B396=5,27,IF(generador!B396=6,30,IF(generador!B396=7,33,IF(generador!B396=8,36,IF(generador!B396=9,39,IF(generador!B396=10,42,IF(generador!B396=11,45,IF(generador!B396=12,48,IF(generador!B396=13,51,IF(generador!B396=14,54,IF(generador!B396=15,57))))))))))))))),FALSE),""),"")</f>
        <v/>
      </c>
      <c r="F396" s="16" t="str">
        <f t="shared" si="111"/>
        <v/>
      </c>
      <c r="G396" s="20" t="str">
        <f t="shared" si="112"/>
        <v/>
      </c>
      <c r="H396" s="13" t="str">
        <f t="shared" ca="1" si="115"/>
        <v/>
      </c>
      <c r="I396" s="14" t="str">
        <f t="shared" si="116"/>
        <v/>
      </c>
      <c r="J396" s="14" t="str">
        <f>""</f>
        <v/>
      </c>
      <c r="K396" s="14" t="str">
        <f t="shared" si="117"/>
        <v/>
      </c>
      <c r="L396" s="14" t="str">
        <f t="shared" si="118"/>
        <v/>
      </c>
      <c r="M396" s="14" t="str">
        <f t="shared" si="119"/>
        <v/>
      </c>
      <c r="N396" s="14" t="str">
        <f t="shared" si="120"/>
        <v/>
      </c>
      <c r="O396" s="14" t="str">
        <f t="shared" si="121"/>
        <v/>
      </c>
      <c r="P396" s="14" t="str">
        <f t="shared" si="122"/>
        <v/>
      </c>
      <c r="Q396" s="14" t="str">
        <f t="shared" si="123"/>
        <v/>
      </c>
      <c r="R396" s="96" t="str">
        <f t="shared" si="113"/>
        <v/>
      </c>
      <c r="S396" s="14" t="str">
        <f t="shared" si="124"/>
        <v/>
      </c>
      <c r="T396" s="14" t="str">
        <f t="shared" si="114"/>
        <v/>
      </c>
      <c r="U396" s="14" t="str">
        <f t="shared" si="125"/>
        <v/>
      </c>
      <c r="V396" s="14" t="str">
        <f t="shared" si="126"/>
        <v/>
      </c>
      <c r="W396" s="14" t="str">
        <f>IFERROR(CONCATENATE("PAGO N° ",B396," DEL CONTRATO CPS ",V396," ENTRE ",TEXT(VLOOKUP(A396,matriz,IF(generador!B396=1,16,IF(generador!B396=2,19,IF(generador!B396=3,22,IF(generador!B396=4,25,IF(generador!B396=5,28,IF(generador!B396=6,31,IF(generador!B396=7,34,IF(generador!B396=8,37,IF(generador!B396=9,40,IF(generador!B396=10,43,IF(generador!B396=11,46,IF(generador!B396=12,49,IF(generador!B396=13,52,IF(generador!B396=14,55,IF(generador!B396=15,58))))))))))))))),FALSE),"dd/mm/yyyy")," Y ",TEXT(VLOOKUP(A396,matriz,IF(generador!B396=1,17,IF(generador!B396=2,20,IF(generador!B396=3,23,IF(generador!B396=4,26,IF(generador!B396=5,29,IF(generador!B396=6,32,IF(generador!B396=7,35,IF(generador!B396=8,38,IF(generador!B396=9,41,IF(generador!B396=10,44,IF(generador!B396=11,47,IF(generador!B396=12,50,IF(generador!B396=13,53,IF(generador!B396=14,56,IF(generador!B396=15,59))))))))))))))),FALSE),"dd/mm/yyyy")),"")</f>
        <v/>
      </c>
    </row>
    <row r="397" spans="1:23" x14ac:dyDescent="0.3">
      <c r="A397" s="12"/>
      <c r="B397" s="5"/>
      <c r="C397" s="5"/>
      <c r="D397" s="14" t="str">
        <f t="shared" si="110"/>
        <v/>
      </c>
      <c r="E397" s="15" t="str">
        <f>IFERROR(IF(A397&lt;&gt;"",VLOOKUP(A397,matriz,IF(generador!B397=1,15,IF(generador!B397=2,18,IF(generador!B397=3,21,IF(generador!B397=4,24,IF(generador!B397=5,27,IF(generador!B397=6,30,IF(generador!B397=7,33,IF(generador!B397=8,36,IF(generador!B397=9,39,IF(generador!B397=10,42,IF(generador!B397=11,45,IF(generador!B397=12,48,IF(generador!B397=13,51,IF(generador!B397=14,54,IF(generador!B397=15,57))))))))))))))),FALSE),""),"")</f>
        <v/>
      </c>
      <c r="F397" s="16" t="str">
        <f t="shared" si="111"/>
        <v/>
      </c>
      <c r="G397" s="20" t="str">
        <f t="shared" si="112"/>
        <v/>
      </c>
      <c r="H397" s="13" t="str">
        <f t="shared" ca="1" si="115"/>
        <v/>
      </c>
      <c r="I397" s="14" t="str">
        <f t="shared" si="116"/>
        <v/>
      </c>
      <c r="J397" s="14" t="str">
        <f>""</f>
        <v/>
      </c>
      <c r="K397" s="14" t="str">
        <f t="shared" si="117"/>
        <v/>
      </c>
      <c r="L397" s="14" t="str">
        <f t="shared" si="118"/>
        <v/>
      </c>
      <c r="M397" s="14" t="str">
        <f t="shared" si="119"/>
        <v/>
      </c>
      <c r="N397" s="14" t="str">
        <f t="shared" si="120"/>
        <v/>
      </c>
      <c r="O397" s="14" t="str">
        <f t="shared" si="121"/>
        <v/>
      </c>
      <c r="P397" s="14" t="str">
        <f t="shared" si="122"/>
        <v/>
      </c>
      <c r="Q397" s="14" t="str">
        <f t="shared" si="123"/>
        <v/>
      </c>
      <c r="R397" s="96" t="str">
        <f t="shared" si="113"/>
        <v/>
      </c>
      <c r="S397" s="14" t="str">
        <f t="shared" si="124"/>
        <v/>
      </c>
      <c r="T397" s="14" t="str">
        <f t="shared" si="114"/>
        <v/>
      </c>
      <c r="U397" s="14" t="str">
        <f t="shared" si="125"/>
        <v/>
      </c>
      <c r="V397" s="14" t="str">
        <f t="shared" si="126"/>
        <v/>
      </c>
      <c r="W397" s="14" t="str">
        <f>IFERROR(CONCATENATE("PAGO N° ",B397," DEL CONTRATO CPS ",V397," ENTRE ",TEXT(VLOOKUP(A397,matriz,IF(generador!B397=1,16,IF(generador!B397=2,19,IF(generador!B397=3,22,IF(generador!B397=4,25,IF(generador!B397=5,28,IF(generador!B397=6,31,IF(generador!B397=7,34,IF(generador!B397=8,37,IF(generador!B397=9,40,IF(generador!B397=10,43,IF(generador!B397=11,46,IF(generador!B397=12,49,IF(generador!B397=13,52,IF(generador!B397=14,55,IF(generador!B397=15,58))))))))))))))),FALSE),"dd/mm/yyyy")," Y ",TEXT(VLOOKUP(A397,matriz,IF(generador!B397=1,17,IF(generador!B397=2,20,IF(generador!B397=3,23,IF(generador!B397=4,26,IF(generador!B397=5,29,IF(generador!B397=6,32,IF(generador!B397=7,35,IF(generador!B397=8,38,IF(generador!B397=9,41,IF(generador!B397=10,44,IF(generador!B397=11,47,IF(generador!B397=12,50,IF(generador!B397=13,53,IF(generador!B397=14,56,IF(generador!B397=15,59))))))))))))))),FALSE),"dd/mm/yyyy")),"")</f>
        <v/>
      </c>
    </row>
    <row r="398" spans="1:23" x14ac:dyDescent="0.3">
      <c r="A398" s="12"/>
      <c r="B398" s="5"/>
      <c r="C398" s="5"/>
      <c r="D398" s="14" t="str">
        <f t="shared" si="110"/>
        <v/>
      </c>
      <c r="E398" s="15" t="str">
        <f>IFERROR(IF(A398&lt;&gt;"",VLOOKUP(A398,matriz,IF(generador!B398=1,15,IF(generador!B398=2,18,IF(generador!B398=3,21,IF(generador!B398=4,24,IF(generador!B398=5,27,IF(generador!B398=6,30,IF(generador!B398=7,33,IF(generador!B398=8,36,IF(generador!B398=9,39,IF(generador!B398=10,42,IF(generador!B398=11,45,IF(generador!B398=12,48,IF(generador!B398=13,51,IF(generador!B398=14,54,IF(generador!B398=15,57))))))))))))))),FALSE),""),"")</f>
        <v/>
      </c>
      <c r="F398" s="16" t="str">
        <f t="shared" si="111"/>
        <v/>
      </c>
      <c r="G398" s="20" t="str">
        <f t="shared" si="112"/>
        <v/>
      </c>
      <c r="H398" s="13" t="str">
        <f t="shared" ca="1" si="115"/>
        <v/>
      </c>
      <c r="I398" s="14" t="str">
        <f t="shared" si="116"/>
        <v/>
      </c>
      <c r="J398" s="14" t="str">
        <f>""</f>
        <v/>
      </c>
      <c r="K398" s="14" t="str">
        <f t="shared" si="117"/>
        <v/>
      </c>
      <c r="L398" s="14" t="str">
        <f t="shared" si="118"/>
        <v/>
      </c>
      <c r="M398" s="14" t="str">
        <f t="shared" si="119"/>
        <v/>
      </c>
      <c r="N398" s="14" t="str">
        <f t="shared" si="120"/>
        <v/>
      </c>
      <c r="O398" s="14" t="str">
        <f t="shared" si="121"/>
        <v/>
      </c>
      <c r="P398" s="14" t="str">
        <f t="shared" si="122"/>
        <v/>
      </c>
      <c r="Q398" s="14" t="str">
        <f t="shared" si="123"/>
        <v/>
      </c>
      <c r="R398" s="96" t="str">
        <f t="shared" si="113"/>
        <v/>
      </c>
      <c r="S398" s="14" t="str">
        <f t="shared" si="124"/>
        <v/>
      </c>
      <c r="T398" s="14" t="str">
        <f t="shared" si="114"/>
        <v/>
      </c>
      <c r="U398" s="14" t="str">
        <f t="shared" si="125"/>
        <v/>
      </c>
      <c r="V398" s="14" t="str">
        <f t="shared" si="126"/>
        <v/>
      </c>
      <c r="W398" s="14" t="str">
        <f>IFERROR(CONCATENATE("PAGO N° ",B398," DEL CONTRATO CPS ",V398," ENTRE ",TEXT(VLOOKUP(A398,matriz,IF(generador!B398=1,16,IF(generador!B398=2,19,IF(generador!B398=3,22,IF(generador!B398=4,25,IF(generador!B398=5,28,IF(generador!B398=6,31,IF(generador!B398=7,34,IF(generador!B398=8,37,IF(generador!B398=9,40,IF(generador!B398=10,43,IF(generador!B398=11,46,IF(generador!B398=12,49,IF(generador!B398=13,52,IF(generador!B398=14,55,IF(generador!B398=15,58))))))))))))))),FALSE),"dd/mm/yyyy")," Y ",TEXT(VLOOKUP(A398,matriz,IF(generador!B398=1,17,IF(generador!B398=2,20,IF(generador!B398=3,23,IF(generador!B398=4,26,IF(generador!B398=5,29,IF(generador!B398=6,32,IF(generador!B398=7,35,IF(generador!B398=8,38,IF(generador!B398=9,41,IF(generador!B398=10,44,IF(generador!B398=11,47,IF(generador!B398=12,50,IF(generador!B398=13,53,IF(generador!B398=14,56,IF(generador!B398=15,59))))))))))))))),FALSE),"dd/mm/yyyy")),"")</f>
        <v/>
      </c>
    </row>
    <row r="399" spans="1:23" x14ac:dyDescent="0.3">
      <c r="A399" s="12"/>
      <c r="B399" s="5"/>
      <c r="C399" s="5"/>
      <c r="D399" s="14" t="str">
        <f t="shared" si="110"/>
        <v/>
      </c>
      <c r="E399" s="15" t="str">
        <f>IFERROR(IF(A399&lt;&gt;"",VLOOKUP(A399,matriz,IF(generador!B399=1,15,IF(generador!B399=2,18,IF(generador!B399=3,21,IF(generador!B399=4,24,IF(generador!B399=5,27,IF(generador!B399=6,30,IF(generador!B399=7,33,IF(generador!B399=8,36,IF(generador!B399=9,39,IF(generador!B399=10,42,IF(generador!B399=11,45,IF(generador!B399=12,48,IF(generador!B399=13,51,IF(generador!B399=14,54,IF(generador!B399=15,57))))))))))))))),FALSE),""),"")</f>
        <v/>
      </c>
      <c r="F399" s="16" t="str">
        <f t="shared" si="111"/>
        <v/>
      </c>
      <c r="G399" s="20" t="str">
        <f t="shared" si="112"/>
        <v/>
      </c>
      <c r="H399" s="13" t="str">
        <f t="shared" ca="1" si="115"/>
        <v/>
      </c>
      <c r="I399" s="14" t="str">
        <f t="shared" si="116"/>
        <v/>
      </c>
      <c r="J399" s="14" t="str">
        <f>""</f>
        <v/>
      </c>
      <c r="K399" s="14" t="str">
        <f t="shared" si="117"/>
        <v/>
      </c>
      <c r="L399" s="14" t="str">
        <f t="shared" si="118"/>
        <v/>
      </c>
      <c r="M399" s="14" t="str">
        <f t="shared" si="119"/>
        <v/>
      </c>
      <c r="N399" s="14" t="str">
        <f t="shared" si="120"/>
        <v/>
      </c>
      <c r="O399" s="14" t="str">
        <f t="shared" si="121"/>
        <v/>
      </c>
      <c r="P399" s="14" t="str">
        <f t="shared" si="122"/>
        <v/>
      </c>
      <c r="Q399" s="14" t="str">
        <f t="shared" si="123"/>
        <v/>
      </c>
      <c r="R399" s="96" t="str">
        <f t="shared" si="113"/>
        <v/>
      </c>
      <c r="S399" s="14" t="str">
        <f t="shared" si="124"/>
        <v/>
      </c>
      <c r="T399" s="14" t="str">
        <f t="shared" si="114"/>
        <v/>
      </c>
      <c r="U399" s="14" t="str">
        <f t="shared" si="125"/>
        <v/>
      </c>
      <c r="V399" s="14" t="str">
        <f t="shared" si="126"/>
        <v/>
      </c>
      <c r="W399" s="14" t="str">
        <f>IFERROR(CONCATENATE("PAGO N° ",B399," DEL CONTRATO CPS ",V399," ENTRE ",TEXT(VLOOKUP(A399,matriz,IF(generador!B399=1,16,IF(generador!B399=2,19,IF(generador!B399=3,22,IF(generador!B399=4,25,IF(generador!B399=5,28,IF(generador!B399=6,31,IF(generador!B399=7,34,IF(generador!B399=8,37,IF(generador!B399=9,40,IF(generador!B399=10,43,IF(generador!B399=11,46,IF(generador!B399=12,49,IF(generador!B399=13,52,IF(generador!B399=14,55,IF(generador!B399=15,58))))))))))))))),FALSE),"dd/mm/yyyy")," Y ",TEXT(VLOOKUP(A399,matriz,IF(generador!B399=1,17,IF(generador!B399=2,20,IF(generador!B399=3,23,IF(generador!B399=4,26,IF(generador!B399=5,29,IF(generador!B399=6,32,IF(generador!B399=7,35,IF(generador!B399=8,38,IF(generador!B399=9,41,IF(generador!B399=10,44,IF(generador!B399=11,47,IF(generador!B399=12,50,IF(generador!B399=13,53,IF(generador!B399=14,56,IF(generador!B399=15,59))))))))))))))),FALSE),"dd/mm/yyyy")),"")</f>
        <v/>
      </c>
    </row>
    <row r="400" spans="1:23" x14ac:dyDescent="0.3">
      <c r="A400" s="12"/>
      <c r="B400" s="5"/>
      <c r="C400" s="5"/>
      <c r="D400" s="14" t="str">
        <f t="shared" si="110"/>
        <v/>
      </c>
      <c r="E400" s="15" t="str">
        <f>IFERROR(IF(A400&lt;&gt;"",VLOOKUP(A400,matriz,IF(generador!B400=1,15,IF(generador!B400=2,18,IF(generador!B400=3,21,IF(generador!B400=4,24,IF(generador!B400=5,27,IF(generador!B400=6,30,IF(generador!B400=7,33,IF(generador!B400=8,36,IF(generador!B400=9,39,IF(generador!B400=10,42,IF(generador!B400=11,45,IF(generador!B400=12,48,IF(generador!B400=13,51,IF(generador!B400=14,54,IF(generador!B400=15,57))))))))))))))),FALSE),""),"")</f>
        <v/>
      </c>
      <c r="F400" s="16" t="str">
        <f t="shared" si="111"/>
        <v/>
      </c>
      <c r="G400" s="20" t="str">
        <f t="shared" si="112"/>
        <v/>
      </c>
      <c r="H400" s="13" t="str">
        <f t="shared" ca="1" si="115"/>
        <v/>
      </c>
      <c r="I400" s="14" t="str">
        <f t="shared" si="116"/>
        <v/>
      </c>
      <c r="J400" s="14" t="str">
        <f>""</f>
        <v/>
      </c>
      <c r="K400" s="14" t="str">
        <f t="shared" si="117"/>
        <v/>
      </c>
      <c r="L400" s="14" t="str">
        <f t="shared" si="118"/>
        <v/>
      </c>
      <c r="M400" s="14" t="str">
        <f t="shared" si="119"/>
        <v/>
      </c>
      <c r="N400" s="14" t="str">
        <f t="shared" si="120"/>
        <v/>
      </c>
      <c r="O400" s="14" t="str">
        <f t="shared" si="121"/>
        <v/>
      </c>
      <c r="P400" s="14" t="str">
        <f t="shared" si="122"/>
        <v/>
      </c>
      <c r="Q400" s="14" t="str">
        <f t="shared" si="123"/>
        <v/>
      </c>
      <c r="R400" s="96" t="str">
        <f t="shared" si="113"/>
        <v/>
      </c>
      <c r="S400" s="14" t="str">
        <f t="shared" si="124"/>
        <v/>
      </c>
      <c r="T400" s="14" t="str">
        <f t="shared" si="114"/>
        <v/>
      </c>
      <c r="U400" s="14" t="str">
        <f t="shared" si="125"/>
        <v/>
      </c>
      <c r="V400" s="14" t="str">
        <f t="shared" si="126"/>
        <v/>
      </c>
      <c r="W400" s="14" t="str">
        <f>IFERROR(CONCATENATE("PAGO N° ",B400," DEL CONTRATO CPS ",V400," ENTRE ",TEXT(VLOOKUP(A400,matriz,IF(generador!B400=1,16,IF(generador!B400=2,19,IF(generador!B400=3,22,IF(generador!B400=4,25,IF(generador!B400=5,28,IF(generador!B400=6,31,IF(generador!B400=7,34,IF(generador!B400=8,37,IF(generador!B400=9,40,IF(generador!B400=10,43,IF(generador!B400=11,46,IF(generador!B400=12,49,IF(generador!B400=13,52,IF(generador!B400=14,55,IF(generador!B400=15,58))))))))))))))),FALSE),"dd/mm/yyyy")," Y ",TEXT(VLOOKUP(A400,matriz,IF(generador!B400=1,17,IF(generador!B400=2,20,IF(generador!B400=3,23,IF(generador!B400=4,26,IF(generador!B400=5,29,IF(generador!B400=6,32,IF(generador!B400=7,35,IF(generador!B400=8,38,IF(generador!B400=9,41,IF(generador!B400=10,44,IF(generador!B400=11,47,IF(generador!B400=12,50,IF(generador!B400=13,53,IF(generador!B400=14,56,IF(generador!B400=15,59))))))))))))))),FALSE),"dd/mm/yyyy")),"")</f>
        <v/>
      </c>
    </row>
    <row r="401" spans="1:23" x14ac:dyDescent="0.3">
      <c r="A401" s="12"/>
      <c r="B401" s="5"/>
      <c r="C401" s="5"/>
      <c r="D401" s="14" t="str">
        <f t="shared" si="110"/>
        <v/>
      </c>
      <c r="E401" s="15" t="str">
        <f>IFERROR(IF(A401&lt;&gt;"",VLOOKUP(A401,matriz,IF(generador!B401=1,15,IF(generador!B401=2,18,IF(generador!B401=3,21,IF(generador!B401=4,24,IF(generador!B401=5,27,IF(generador!B401=6,30,IF(generador!B401=7,33,IF(generador!B401=8,36,IF(generador!B401=9,39,IF(generador!B401=10,42,IF(generador!B401=11,45,IF(generador!B401=12,48,IF(generador!B401=13,51,IF(generador!B401=14,54,IF(generador!B401=15,57))))))))))))))),FALSE),""),"")</f>
        <v/>
      </c>
      <c r="F401" s="16" t="str">
        <f t="shared" si="111"/>
        <v/>
      </c>
      <c r="G401" s="20" t="str">
        <f t="shared" si="112"/>
        <v/>
      </c>
      <c r="H401" s="13" t="str">
        <f t="shared" ca="1" si="115"/>
        <v/>
      </c>
      <c r="I401" s="14" t="str">
        <f t="shared" si="116"/>
        <v/>
      </c>
      <c r="J401" s="14" t="str">
        <f>""</f>
        <v/>
      </c>
      <c r="K401" s="14" t="str">
        <f t="shared" si="117"/>
        <v/>
      </c>
      <c r="L401" s="14" t="str">
        <f t="shared" si="118"/>
        <v/>
      </c>
      <c r="M401" s="14" t="str">
        <f t="shared" si="119"/>
        <v/>
      </c>
      <c r="N401" s="14" t="str">
        <f t="shared" si="120"/>
        <v/>
      </c>
      <c r="O401" s="14" t="str">
        <f t="shared" si="121"/>
        <v/>
      </c>
      <c r="P401" s="14" t="str">
        <f t="shared" si="122"/>
        <v/>
      </c>
      <c r="Q401" s="14" t="str">
        <f t="shared" si="123"/>
        <v/>
      </c>
      <c r="R401" s="96" t="str">
        <f t="shared" si="113"/>
        <v/>
      </c>
      <c r="S401" s="14" t="str">
        <f t="shared" si="124"/>
        <v/>
      </c>
      <c r="T401" s="14" t="str">
        <f t="shared" si="114"/>
        <v/>
      </c>
      <c r="U401" s="14" t="str">
        <f t="shared" si="125"/>
        <v/>
      </c>
      <c r="V401" s="14" t="str">
        <f t="shared" si="126"/>
        <v/>
      </c>
      <c r="W401" s="14" t="str">
        <f>IFERROR(CONCATENATE("PAGO N° ",B401," DEL CONTRATO CPS ",V401," ENTRE ",TEXT(VLOOKUP(A401,matriz,IF(generador!B401=1,16,IF(generador!B401=2,19,IF(generador!B401=3,22,IF(generador!B401=4,25,IF(generador!B401=5,28,IF(generador!B401=6,31,IF(generador!B401=7,34,IF(generador!B401=8,37,IF(generador!B401=9,40,IF(generador!B401=10,43,IF(generador!B401=11,46,IF(generador!B401=12,49,IF(generador!B401=13,52,IF(generador!B401=14,55,IF(generador!B401=15,58))))))))))))))),FALSE),"dd/mm/yyyy")," Y ",TEXT(VLOOKUP(A401,matriz,IF(generador!B401=1,17,IF(generador!B401=2,20,IF(generador!B401=3,23,IF(generador!B401=4,26,IF(generador!B401=5,29,IF(generador!B401=6,32,IF(generador!B401=7,35,IF(generador!B401=8,38,IF(generador!B401=9,41,IF(generador!B401=10,44,IF(generador!B401=11,47,IF(generador!B401=12,50,IF(generador!B401=13,53,IF(generador!B401=14,56,IF(generador!B401=15,59))))))))))))))),FALSE),"dd/mm/yyyy")),"")</f>
        <v/>
      </c>
    </row>
    <row r="402" spans="1:23" x14ac:dyDescent="0.3">
      <c r="A402" s="12"/>
      <c r="B402" s="5"/>
      <c r="C402" s="5"/>
      <c r="D402" s="14" t="str">
        <f t="shared" si="110"/>
        <v/>
      </c>
      <c r="E402" s="15" t="str">
        <f>IFERROR(IF(A402&lt;&gt;"",VLOOKUP(A402,matriz,IF(generador!B402=1,15,IF(generador!B402=2,18,IF(generador!B402=3,21,IF(generador!B402=4,24,IF(generador!B402=5,27,IF(generador!B402=6,30,IF(generador!B402=7,33,IF(generador!B402=8,36,IF(generador!B402=9,39,IF(generador!B402=10,42,IF(generador!B402=11,45,IF(generador!B402=12,48,IF(generador!B402=13,51,IF(generador!B402=14,54,IF(generador!B402=15,57))))))))))))))),FALSE),""),"")</f>
        <v/>
      </c>
      <c r="F402" s="16" t="str">
        <f t="shared" si="111"/>
        <v/>
      </c>
      <c r="G402" s="20" t="str">
        <f t="shared" si="112"/>
        <v/>
      </c>
      <c r="H402" s="13" t="str">
        <f t="shared" ca="1" si="115"/>
        <v/>
      </c>
      <c r="I402" s="14" t="str">
        <f t="shared" si="116"/>
        <v/>
      </c>
      <c r="J402" s="14" t="str">
        <f>""</f>
        <v/>
      </c>
      <c r="K402" s="14" t="str">
        <f t="shared" si="117"/>
        <v/>
      </c>
      <c r="L402" s="14" t="str">
        <f t="shared" si="118"/>
        <v/>
      </c>
      <c r="M402" s="14" t="str">
        <f t="shared" si="119"/>
        <v/>
      </c>
      <c r="N402" s="14" t="str">
        <f t="shared" si="120"/>
        <v/>
      </c>
      <c r="O402" s="14" t="str">
        <f t="shared" si="121"/>
        <v/>
      </c>
      <c r="P402" s="14" t="str">
        <f t="shared" si="122"/>
        <v/>
      </c>
      <c r="Q402" s="14" t="str">
        <f t="shared" si="123"/>
        <v/>
      </c>
      <c r="R402" s="96" t="str">
        <f t="shared" si="113"/>
        <v/>
      </c>
      <c r="S402" s="14" t="str">
        <f t="shared" si="124"/>
        <v/>
      </c>
      <c r="T402" s="14" t="str">
        <f t="shared" si="114"/>
        <v/>
      </c>
      <c r="U402" s="14" t="str">
        <f t="shared" si="125"/>
        <v/>
      </c>
      <c r="V402" s="14" t="str">
        <f t="shared" si="126"/>
        <v/>
      </c>
      <c r="W402" s="14" t="str">
        <f>IFERROR(CONCATENATE("PAGO N° ",B402," DEL CONTRATO CPS ",V402," ENTRE ",TEXT(VLOOKUP(A402,matriz,IF(generador!B402=1,16,IF(generador!B402=2,19,IF(generador!B402=3,22,IF(generador!B402=4,25,IF(generador!B402=5,28,IF(generador!B402=6,31,IF(generador!B402=7,34,IF(generador!B402=8,37,IF(generador!B402=9,40,IF(generador!B402=10,43,IF(generador!B402=11,46,IF(generador!B402=12,49,IF(generador!B402=13,52,IF(generador!B402=14,55,IF(generador!B402=15,58))))))))))))))),FALSE),"dd/mm/yyyy")," Y ",TEXT(VLOOKUP(A402,matriz,IF(generador!B402=1,17,IF(generador!B402=2,20,IF(generador!B402=3,23,IF(generador!B402=4,26,IF(generador!B402=5,29,IF(generador!B402=6,32,IF(generador!B402=7,35,IF(generador!B402=8,38,IF(generador!B402=9,41,IF(generador!B402=10,44,IF(generador!B402=11,47,IF(generador!B402=12,50,IF(generador!B402=13,53,IF(generador!B402=14,56,IF(generador!B402=15,59))))))))))))))),FALSE),"dd/mm/yyyy")),"")</f>
        <v/>
      </c>
    </row>
    <row r="403" spans="1:23" x14ac:dyDescent="0.3">
      <c r="A403" s="12"/>
      <c r="B403" s="5"/>
      <c r="C403" s="5"/>
      <c r="D403" s="14" t="str">
        <f t="shared" si="110"/>
        <v/>
      </c>
      <c r="E403" s="15" t="str">
        <f>IFERROR(IF(A403&lt;&gt;"",VLOOKUP(A403,matriz,IF(generador!B403=1,15,IF(generador!B403=2,18,IF(generador!B403=3,21,IF(generador!B403=4,24,IF(generador!B403=5,27,IF(generador!B403=6,30,IF(generador!B403=7,33,IF(generador!B403=8,36,IF(generador!B403=9,39,IF(generador!B403=10,42,IF(generador!B403=11,45,IF(generador!B403=12,48,IF(generador!B403=13,51,IF(generador!B403=14,54,IF(generador!B403=15,57))))))))))))))),FALSE),""),"")</f>
        <v/>
      </c>
      <c r="F403" s="16" t="str">
        <f t="shared" si="111"/>
        <v/>
      </c>
      <c r="G403" s="20" t="str">
        <f t="shared" si="112"/>
        <v/>
      </c>
      <c r="H403" s="13" t="str">
        <f t="shared" ca="1" si="115"/>
        <v/>
      </c>
      <c r="I403" s="14" t="str">
        <f t="shared" si="116"/>
        <v/>
      </c>
      <c r="J403" s="14" t="str">
        <f>""</f>
        <v/>
      </c>
      <c r="K403" s="14" t="str">
        <f t="shared" si="117"/>
        <v/>
      </c>
      <c r="L403" s="14" t="str">
        <f t="shared" si="118"/>
        <v/>
      </c>
      <c r="M403" s="14" t="str">
        <f t="shared" si="119"/>
        <v/>
      </c>
      <c r="N403" s="14" t="str">
        <f t="shared" si="120"/>
        <v/>
      </c>
      <c r="O403" s="14" t="str">
        <f t="shared" si="121"/>
        <v/>
      </c>
      <c r="P403" s="14" t="str">
        <f t="shared" si="122"/>
        <v/>
      </c>
      <c r="Q403" s="14" t="str">
        <f t="shared" si="123"/>
        <v/>
      </c>
      <c r="R403" s="96" t="str">
        <f t="shared" si="113"/>
        <v/>
      </c>
      <c r="S403" s="14" t="str">
        <f t="shared" si="124"/>
        <v/>
      </c>
      <c r="T403" s="14" t="str">
        <f t="shared" si="114"/>
        <v/>
      </c>
      <c r="U403" s="14" t="str">
        <f t="shared" si="125"/>
        <v/>
      </c>
      <c r="V403" s="14" t="str">
        <f t="shared" si="126"/>
        <v/>
      </c>
      <c r="W403" s="14" t="str">
        <f>IFERROR(CONCATENATE("PAGO N° ",B403," DEL CONTRATO CPS ",V403," ENTRE ",TEXT(VLOOKUP(A403,matriz,IF(generador!B403=1,16,IF(generador!B403=2,19,IF(generador!B403=3,22,IF(generador!B403=4,25,IF(generador!B403=5,28,IF(generador!B403=6,31,IF(generador!B403=7,34,IF(generador!B403=8,37,IF(generador!B403=9,40,IF(generador!B403=10,43,IF(generador!B403=11,46,IF(generador!B403=12,49,IF(generador!B403=13,52,IF(generador!B403=14,55,IF(generador!B403=15,58))))))))))))))),FALSE),"dd/mm/yyyy")," Y ",TEXT(VLOOKUP(A403,matriz,IF(generador!B403=1,17,IF(generador!B403=2,20,IF(generador!B403=3,23,IF(generador!B403=4,26,IF(generador!B403=5,29,IF(generador!B403=6,32,IF(generador!B403=7,35,IF(generador!B403=8,38,IF(generador!B403=9,41,IF(generador!B403=10,44,IF(generador!B403=11,47,IF(generador!B403=12,50,IF(generador!B403=13,53,IF(generador!B403=14,56,IF(generador!B403=15,59))))))))))))))),FALSE),"dd/mm/yyyy")),"")</f>
        <v/>
      </c>
    </row>
    <row r="404" spans="1:23" x14ac:dyDescent="0.3">
      <c r="A404" s="12"/>
      <c r="B404" s="5"/>
      <c r="C404" s="5"/>
      <c r="D404" s="14" t="str">
        <f t="shared" si="110"/>
        <v/>
      </c>
      <c r="E404" s="15" t="str">
        <f>IFERROR(IF(A404&lt;&gt;"",VLOOKUP(A404,matriz,IF(generador!B404=1,15,IF(generador!B404=2,18,IF(generador!B404=3,21,IF(generador!B404=4,24,IF(generador!B404=5,27,IF(generador!B404=6,30,IF(generador!B404=7,33,IF(generador!B404=8,36,IF(generador!B404=9,39,IF(generador!B404=10,42,IF(generador!B404=11,45,IF(generador!B404=12,48,IF(generador!B404=13,51,IF(generador!B404=14,54,IF(generador!B404=15,57))))))))))))))),FALSE),""),"")</f>
        <v/>
      </c>
      <c r="F404" s="16" t="str">
        <f t="shared" si="111"/>
        <v/>
      </c>
      <c r="G404" s="20" t="str">
        <f t="shared" si="112"/>
        <v/>
      </c>
      <c r="H404" s="13" t="str">
        <f t="shared" ca="1" si="115"/>
        <v/>
      </c>
      <c r="I404" s="14" t="str">
        <f t="shared" si="116"/>
        <v/>
      </c>
      <c r="J404" s="14" t="str">
        <f>""</f>
        <v/>
      </c>
      <c r="K404" s="14" t="str">
        <f t="shared" si="117"/>
        <v/>
      </c>
      <c r="L404" s="14" t="str">
        <f t="shared" si="118"/>
        <v/>
      </c>
      <c r="M404" s="14" t="str">
        <f t="shared" si="119"/>
        <v/>
      </c>
      <c r="N404" s="14" t="str">
        <f t="shared" si="120"/>
        <v/>
      </c>
      <c r="O404" s="14" t="str">
        <f t="shared" si="121"/>
        <v/>
      </c>
      <c r="P404" s="14" t="str">
        <f t="shared" si="122"/>
        <v/>
      </c>
      <c r="Q404" s="14" t="str">
        <f t="shared" si="123"/>
        <v/>
      </c>
      <c r="R404" s="96" t="str">
        <f t="shared" si="113"/>
        <v/>
      </c>
      <c r="S404" s="14" t="str">
        <f t="shared" si="124"/>
        <v/>
      </c>
      <c r="T404" s="14" t="str">
        <f t="shared" si="114"/>
        <v/>
      </c>
      <c r="U404" s="14" t="str">
        <f t="shared" si="125"/>
        <v/>
      </c>
      <c r="V404" s="14" t="str">
        <f t="shared" si="126"/>
        <v/>
      </c>
      <c r="W404" s="14" t="str">
        <f>IFERROR(CONCATENATE("PAGO N° ",B404," DEL CONTRATO CPS ",V404," ENTRE ",TEXT(VLOOKUP(A404,matriz,IF(generador!B404=1,16,IF(generador!B404=2,19,IF(generador!B404=3,22,IF(generador!B404=4,25,IF(generador!B404=5,28,IF(generador!B404=6,31,IF(generador!B404=7,34,IF(generador!B404=8,37,IF(generador!B404=9,40,IF(generador!B404=10,43,IF(generador!B404=11,46,IF(generador!B404=12,49,IF(generador!B404=13,52,IF(generador!B404=14,55,IF(generador!B404=15,58))))))))))))))),FALSE),"dd/mm/yyyy")," Y ",TEXT(VLOOKUP(A404,matriz,IF(generador!B404=1,17,IF(generador!B404=2,20,IF(generador!B404=3,23,IF(generador!B404=4,26,IF(generador!B404=5,29,IF(generador!B404=6,32,IF(generador!B404=7,35,IF(generador!B404=8,38,IF(generador!B404=9,41,IF(generador!B404=10,44,IF(generador!B404=11,47,IF(generador!B404=12,50,IF(generador!B404=13,53,IF(generador!B404=14,56,IF(generador!B404=15,59))))))))))))))),FALSE),"dd/mm/yyyy")),"")</f>
        <v/>
      </c>
    </row>
    <row r="405" spans="1:23" x14ac:dyDescent="0.3">
      <c r="A405" s="12"/>
      <c r="B405" s="5"/>
      <c r="C405" s="5"/>
      <c r="D405" s="14" t="str">
        <f t="shared" si="110"/>
        <v/>
      </c>
      <c r="E405" s="15" t="str">
        <f>IFERROR(IF(A405&lt;&gt;"",VLOOKUP(A405,matriz,IF(generador!B405=1,15,IF(generador!B405=2,18,IF(generador!B405=3,21,IF(generador!B405=4,24,IF(generador!B405=5,27,IF(generador!B405=6,30,IF(generador!B405=7,33,IF(generador!B405=8,36,IF(generador!B405=9,39,IF(generador!B405=10,42,IF(generador!B405=11,45,IF(generador!B405=12,48,IF(generador!B405=13,51,IF(generador!B405=14,54,IF(generador!B405=15,57))))))))))))))),FALSE),""),"")</f>
        <v/>
      </c>
      <c r="F405" s="16" t="str">
        <f t="shared" si="111"/>
        <v/>
      </c>
      <c r="G405" s="20" t="str">
        <f t="shared" si="112"/>
        <v/>
      </c>
      <c r="H405" s="13" t="str">
        <f t="shared" ca="1" si="115"/>
        <v/>
      </c>
      <c r="I405" s="14" t="str">
        <f t="shared" si="116"/>
        <v/>
      </c>
      <c r="J405" s="14" t="str">
        <f>""</f>
        <v/>
      </c>
      <c r="K405" s="14" t="str">
        <f t="shared" si="117"/>
        <v/>
      </c>
      <c r="L405" s="14" t="str">
        <f t="shared" si="118"/>
        <v/>
      </c>
      <c r="M405" s="14" t="str">
        <f t="shared" si="119"/>
        <v/>
      </c>
      <c r="N405" s="14" t="str">
        <f t="shared" si="120"/>
        <v/>
      </c>
      <c r="O405" s="14" t="str">
        <f t="shared" si="121"/>
        <v/>
      </c>
      <c r="P405" s="14" t="str">
        <f t="shared" si="122"/>
        <v/>
      </c>
      <c r="Q405" s="14" t="str">
        <f t="shared" si="123"/>
        <v/>
      </c>
      <c r="R405" s="96" t="str">
        <f t="shared" si="113"/>
        <v/>
      </c>
      <c r="S405" s="14" t="str">
        <f t="shared" si="124"/>
        <v/>
      </c>
      <c r="T405" s="14" t="str">
        <f t="shared" si="114"/>
        <v/>
      </c>
      <c r="U405" s="14" t="str">
        <f t="shared" si="125"/>
        <v/>
      </c>
      <c r="V405" s="14" t="str">
        <f t="shared" si="126"/>
        <v/>
      </c>
      <c r="W405" s="14" t="str">
        <f>IFERROR(CONCATENATE("PAGO N° ",B405," DEL CONTRATO CPS ",V405," ENTRE ",TEXT(VLOOKUP(A405,matriz,IF(generador!B405=1,16,IF(generador!B405=2,19,IF(generador!B405=3,22,IF(generador!B405=4,25,IF(generador!B405=5,28,IF(generador!B405=6,31,IF(generador!B405=7,34,IF(generador!B405=8,37,IF(generador!B405=9,40,IF(generador!B405=10,43,IF(generador!B405=11,46,IF(generador!B405=12,49,IF(generador!B405=13,52,IF(generador!B405=14,55,IF(generador!B405=15,58))))))))))))))),FALSE),"dd/mm/yyyy")," Y ",TEXT(VLOOKUP(A405,matriz,IF(generador!B405=1,17,IF(generador!B405=2,20,IF(generador!B405=3,23,IF(generador!B405=4,26,IF(generador!B405=5,29,IF(generador!B405=6,32,IF(generador!B405=7,35,IF(generador!B405=8,38,IF(generador!B405=9,41,IF(generador!B405=10,44,IF(generador!B405=11,47,IF(generador!B405=12,50,IF(generador!B405=13,53,IF(generador!B405=14,56,IF(generador!B405=15,59))))))))))))))),FALSE),"dd/mm/yyyy")),"")</f>
        <v/>
      </c>
    </row>
    <row r="406" spans="1:23" x14ac:dyDescent="0.3">
      <c r="A406" s="12"/>
      <c r="B406" s="5"/>
      <c r="C406" s="5"/>
      <c r="D406" s="14" t="str">
        <f t="shared" si="110"/>
        <v/>
      </c>
      <c r="E406" s="15" t="str">
        <f>IFERROR(IF(A406&lt;&gt;"",VLOOKUP(A406,matriz,IF(generador!B406=1,15,IF(generador!B406=2,18,IF(generador!B406=3,21,IF(generador!B406=4,24,IF(generador!B406=5,27,IF(generador!B406=6,30,IF(generador!B406=7,33,IF(generador!B406=8,36,IF(generador!B406=9,39,IF(generador!B406=10,42,IF(generador!B406=11,45,IF(generador!B406=12,48,IF(generador!B406=13,51,IF(generador!B406=14,54,IF(generador!B406=15,57))))))))))))))),FALSE),""),"")</f>
        <v/>
      </c>
      <c r="F406" s="16" t="str">
        <f t="shared" si="111"/>
        <v/>
      </c>
      <c r="G406" s="20" t="str">
        <f t="shared" si="112"/>
        <v/>
      </c>
      <c r="H406" s="13" t="str">
        <f t="shared" ca="1" si="115"/>
        <v/>
      </c>
      <c r="I406" s="14" t="str">
        <f t="shared" si="116"/>
        <v/>
      </c>
      <c r="J406" s="14" t="str">
        <f>""</f>
        <v/>
      </c>
      <c r="K406" s="14" t="str">
        <f t="shared" si="117"/>
        <v/>
      </c>
      <c r="L406" s="14" t="str">
        <f t="shared" si="118"/>
        <v/>
      </c>
      <c r="M406" s="14" t="str">
        <f t="shared" si="119"/>
        <v/>
      </c>
      <c r="N406" s="14" t="str">
        <f t="shared" si="120"/>
        <v/>
      </c>
      <c r="O406" s="14" t="str">
        <f t="shared" si="121"/>
        <v/>
      </c>
      <c r="P406" s="14" t="str">
        <f t="shared" si="122"/>
        <v/>
      </c>
      <c r="Q406" s="14" t="str">
        <f t="shared" si="123"/>
        <v/>
      </c>
      <c r="R406" s="96" t="str">
        <f t="shared" si="113"/>
        <v/>
      </c>
      <c r="S406" s="14" t="str">
        <f t="shared" si="124"/>
        <v/>
      </c>
      <c r="T406" s="14" t="str">
        <f t="shared" si="114"/>
        <v/>
      </c>
      <c r="U406" s="14" t="str">
        <f t="shared" si="125"/>
        <v/>
      </c>
      <c r="V406" s="14" t="str">
        <f t="shared" si="126"/>
        <v/>
      </c>
      <c r="W406" s="14" t="str">
        <f>IFERROR(CONCATENATE("PAGO N° ",B406," DEL CONTRATO CPS ",V406," ENTRE ",TEXT(VLOOKUP(A406,matriz,IF(generador!B406=1,16,IF(generador!B406=2,19,IF(generador!B406=3,22,IF(generador!B406=4,25,IF(generador!B406=5,28,IF(generador!B406=6,31,IF(generador!B406=7,34,IF(generador!B406=8,37,IF(generador!B406=9,40,IF(generador!B406=10,43,IF(generador!B406=11,46,IF(generador!B406=12,49,IF(generador!B406=13,52,IF(generador!B406=14,55,IF(generador!B406=15,58))))))))))))))),FALSE),"dd/mm/yyyy")," Y ",TEXT(VLOOKUP(A406,matriz,IF(generador!B406=1,17,IF(generador!B406=2,20,IF(generador!B406=3,23,IF(generador!B406=4,26,IF(generador!B406=5,29,IF(generador!B406=6,32,IF(generador!B406=7,35,IF(generador!B406=8,38,IF(generador!B406=9,41,IF(generador!B406=10,44,IF(generador!B406=11,47,IF(generador!B406=12,50,IF(generador!B406=13,53,IF(generador!B406=14,56,IF(generador!B406=15,59))))))))))))))),FALSE),"dd/mm/yyyy")),"")</f>
        <v/>
      </c>
    </row>
    <row r="407" spans="1:23" x14ac:dyDescent="0.3">
      <c r="A407" s="12"/>
      <c r="B407" s="5"/>
      <c r="C407" s="5"/>
      <c r="D407" s="14" t="str">
        <f t="shared" si="110"/>
        <v/>
      </c>
      <c r="E407" s="15" t="str">
        <f>IFERROR(IF(A407&lt;&gt;"",VLOOKUP(A407,matriz,IF(generador!B407=1,15,IF(generador!B407=2,18,IF(generador!B407=3,21,IF(generador!B407=4,24,IF(generador!B407=5,27,IF(generador!B407=6,30,IF(generador!B407=7,33,IF(generador!B407=8,36,IF(generador!B407=9,39,IF(generador!B407=10,42,IF(generador!B407=11,45,IF(generador!B407=12,48,IF(generador!B407=13,51,IF(generador!B407=14,54,IF(generador!B407=15,57))))))))))))))),FALSE),""),"")</f>
        <v/>
      </c>
      <c r="F407" s="16" t="str">
        <f t="shared" si="111"/>
        <v/>
      </c>
      <c r="G407" s="20" t="str">
        <f t="shared" si="112"/>
        <v/>
      </c>
      <c r="H407" s="13" t="str">
        <f t="shared" ca="1" si="115"/>
        <v/>
      </c>
      <c r="I407" s="14" t="str">
        <f t="shared" si="116"/>
        <v/>
      </c>
      <c r="J407" s="14" t="str">
        <f>""</f>
        <v/>
      </c>
      <c r="K407" s="14" t="str">
        <f t="shared" si="117"/>
        <v/>
      </c>
      <c r="L407" s="14" t="str">
        <f t="shared" si="118"/>
        <v/>
      </c>
      <c r="M407" s="14" t="str">
        <f t="shared" si="119"/>
        <v/>
      </c>
      <c r="N407" s="14" t="str">
        <f t="shared" si="120"/>
        <v/>
      </c>
      <c r="O407" s="14" t="str">
        <f t="shared" si="121"/>
        <v/>
      </c>
      <c r="P407" s="14" t="str">
        <f t="shared" si="122"/>
        <v/>
      </c>
      <c r="Q407" s="14" t="str">
        <f t="shared" si="123"/>
        <v/>
      </c>
      <c r="R407" s="96" t="str">
        <f t="shared" si="113"/>
        <v/>
      </c>
      <c r="S407" s="14" t="str">
        <f t="shared" si="124"/>
        <v/>
      </c>
      <c r="T407" s="14" t="str">
        <f t="shared" si="114"/>
        <v/>
      </c>
      <c r="U407" s="14" t="str">
        <f t="shared" si="125"/>
        <v/>
      </c>
      <c r="V407" s="14" t="str">
        <f t="shared" si="126"/>
        <v/>
      </c>
      <c r="W407" s="14" t="str">
        <f>IFERROR(CONCATENATE("PAGO N° ",B407," DEL CONTRATO CPS ",V407," ENTRE ",TEXT(VLOOKUP(A407,matriz,IF(generador!B407=1,16,IF(generador!B407=2,19,IF(generador!B407=3,22,IF(generador!B407=4,25,IF(generador!B407=5,28,IF(generador!B407=6,31,IF(generador!B407=7,34,IF(generador!B407=8,37,IF(generador!B407=9,40,IF(generador!B407=10,43,IF(generador!B407=11,46,IF(generador!B407=12,49,IF(generador!B407=13,52,IF(generador!B407=14,55,IF(generador!B407=15,58))))))))))))))),FALSE),"dd/mm/yyyy")," Y ",TEXT(VLOOKUP(A407,matriz,IF(generador!B407=1,17,IF(generador!B407=2,20,IF(generador!B407=3,23,IF(generador!B407=4,26,IF(generador!B407=5,29,IF(generador!B407=6,32,IF(generador!B407=7,35,IF(generador!B407=8,38,IF(generador!B407=9,41,IF(generador!B407=10,44,IF(generador!B407=11,47,IF(generador!B407=12,50,IF(generador!B407=13,53,IF(generador!B407=14,56,IF(generador!B407=15,59))))))))))))))),FALSE),"dd/mm/yyyy")),"")</f>
        <v/>
      </c>
    </row>
    <row r="408" spans="1:23" x14ac:dyDescent="0.3">
      <c r="A408" s="12"/>
      <c r="B408" s="5"/>
      <c r="C408" s="5"/>
      <c r="D408" s="14" t="str">
        <f t="shared" si="110"/>
        <v/>
      </c>
      <c r="E408" s="15" t="str">
        <f>IFERROR(IF(A408&lt;&gt;"",VLOOKUP(A408,matriz,IF(generador!B408=1,15,IF(generador!B408=2,18,IF(generador!B408=3,21,IF(generador!B408=4,24,IF(generador!B408=5,27,IF(generador!B408=6,30,IF(generador!B408=7,33,IF(generador!B408=8,36,IF(generador!B408=9,39,IF(generador!B408=10,42,IF(generador!B408=11,45,IF(generador!B408=12,48,IF(generador!B408=13,51,IF(generador!B408=14,54,IF(generador!B408=15,57))))))))))))))),FALSE),""),"")</f>
        <v/>
      </c>
      <c r="F408" s="16" t="str">
        <f t="shared" si="111"/>
        <v/>
      </c>
      <c r="G408" s="20" t="str">
        <f t="shared" si="112"/>
        <v/>
      </c>
      <c r="H408" s="13" t="str">
        <f t="shared" ca="1" si="115"/>
        <v/>
      </c>
      <c r="I408" s="14" t="str">
        <f t="shared" si="116"/>
        <v/>
      </c>
      <c r="J408" s="14" t="str">
        <f>""</f>
        <v/>
      </c>
      <c r="K408" s="14" t="str">
        <f t="shared" si="117"/>
        <v/>
      </c>
      <c r="L408" s="14" t="str">
        <f t="shared" si="118"/>
        <v/>
      </c>
      <c r="M408" s="14" t="str">
        <f t="shared" si="119"/>
        <v/>
      </c>
      <c r="N408" s="14" t="str">
        <f t="shared" si="120"/>
        <v/>
      </c>
      <c r="O408" s="14" t="str">
        <f t="shared" si="121"/>
        <v/>
      </c>
      <c r="P408" s="14" t="str">
        <f t="shared" si="122"/>
        <v/>
      </c>
      <c r="Q408" s="14" t="str">
        <f t="shared" si="123"/>
        <v/>
      </c>
      <c r="R408" s="96" t="str">
        <f t="shared" si="113"/>
        <v/>
      </c>
      <c r="S408" s="14" t="str">
        <f t="shared" si="124"/>
        <v/>
      </c>
      <c r="T408" s="14" t="str">
        <f t="shared" si="114"/>
        <v/>
      </c>
      <c r="U408" s="14" t="str">
        <f t="shared" si="125"/>
        <v/>
      </c>
      <c r="V408" s="14" t="str">
        <f t="shared" si="126"/>
        <v/>
      </c>
      <c r="W408" s="14" t="str">
        <f>IFERROR(CONCATENATE("PAGO N° ",B408," DEL CONTRATO CPS ",V408," ENTRE ",TEXT(VLOOKUP(A408,matriz,IF(generador!B408=1,16,IF(generador!B408=2,19,IF(generador!B408=3,22,IF(generador!B408=4,25,IF(generador!B408=5,28,IF(generador!B408=6,31,IF(generador!B408=7,34,IF(generador!B408=8,37,IF(generador!B408=9,40,IF(generador!B408=10,43,IF(generador!B408=11,46,IF(generador!B408=12,49,IF(generador!B408=13,52,IF(generador!B408=14,55,IF(generador!B408=15,58))))))))))))))),FALSE),"dd/mm/yyyy")," Y ",TEXT(VLOOKUP(A408,matriz,IF(generador!B408=1,17,IF(generador!B408=2,20,IF(generador!B408=3,23,IF(generador!B408=4,26,IF(generador!B408=5,29,IF(generador!B408=6,32,IF(generador!B408=7,35,IF(generador!B408=8,38,IF(generador!B408=9,41,IF(generador!B408=10,44,IF(generador!B408=11,47,IF(generador!B408=12,50,IF(generador!B408=13,53,IF(generador!B408=14,56,IF(generador!B408=15,59))))))))))))))),FALSE),"dd/mm/yyyy")),"")</f>
        <v/>
      </c>
    </row>
    <row r="409" spans="1:23" x14ac:dyDescent="0.3">
      <c r="A409" s="12"/>
      <c r="B409" s="5"/>
      <c r="C409" s="5"/>
      <c r="D409" s="14" t="str">
        <f t="shared" si="110"/>
        <v/>
      </c>
      <c r="E409" s="15" t="str">
        <f>IFERROR(IF(A409&lt;&gt;"",VLOOKUP(A409,matriz,IF(generador!B409=1,15,IF(generador!B409=2,18,IF(generador!B409=3,21,IF(generador!B409=4,24,IF(generador!B409=5,27,IF(generador!B409=6,30,IF(generador!B409=7,33,IF(generador!B409=8,36,IF(generador!B409=9,39,IF(generador!B409=10,42,IF(generador!B409=11,45,IF(generador!B409=12,48,IF(generador!B409=13,51,IF(generador!B409=14,54,IF(generador!B409=15,57))))))))))))))),FALSE),""),"")</f>
        <v/>
      </c>
      <c r="F409" s="16" t="str">
        <f t="shared" si="111"/>
        <v/>
      </c>
      <c r="G409" s="20" t="str">
        <f t="shared" si="112"/>
        <v/>
      </c>
      <c r="H409" s="13" t="str">
        <f t="shared" ca="1" si="115"/>
        <v/>
      </c>
      <c r="I409" s="14" t="str">
        <f t="shared" si="116"/>
        <v/>
      </c>
      <c r="J409" s="14" t="str">
        <f>""</f>
        <v/>
      </c>
      <c r="K409" s="14" t="str">
        <f t="shared" si="117"/>
        <v/>
      </c>
      <c r="L409" s="14" t="str">
        <f t="shared" si="118"/>
        <v/>
      </c>
      <c r="M409" s="14" t="str">
        <f t="shared" si="119"/>
        <v/>
      </c>
      <c r="N409" s="14" t="str">
        <f t="shared" si="120"/>
        <v/>
      </c>
      <c r="O409" s="14" t="str">
        <f t="shared" si="121"/>
        <v/>
      </c>
      <c r="P409" s="14" t="str">
        <f t="shared" si="122"/>
        <v/>
      </c>
      <c r="Q409" s="14" t="str">
        <f t="shared" si="123"/>
        <v/>
      </c>
      <c r="R409" s="96" t="str">
        <f t="shared" si="113"/>
        <v/>
      </c>
      <c r="S409" s="14" t="str">
        <f t="shared" si="124"/>
        <v/>
      </c>
      <c r="T409" s="14" t="str">
        <f t="shared" si="114"/>
        <v/>
      </c>
      <c r="U409" s="14" t="str">
        <f t="shared" si="125"/>
        <v/>
      </c>
      <c r="V409" s="14" t="str">
        <f t="shared" si="126"/>
        <v/>
      </c>
      <c r="W409" s="14" t="str">
        <f>IFERROR(CONCATENATE("PAGO N° ",B409," DEL CONTRATO CPS ",V409," ENTRE ",TEXT(VLOOKUP(A409,matriz,IF(generador!B409=1,16,IF(generador!B409=2,19,IF(generador!B409=3,22,IF(generador!B409=4,25,IF(generador!B409=5,28,IF(generador!B409=6,31,IF(generador!B409=7,34,IF(generador!B409=8,37,IF(generador!B409=9,40,IF(generador!B409=10,43,IF(generador!B409=11,46,IF(generador!B409=12,49,IF(generador!B409=13,52,IF(generador!B409=14,55,IF(generador!B409=15,58))))))))))))))),FALSE),"dd/mm/yyyy")," Y ",TEXT(VLOOKUP(A409,matriz,IF(generador!B409=1,17,IF(generador!B409=2,20,IF(generador!B409=3,23,IF(generador!B409=4,26,IF(generador!B409=5,29,IF(generador!B409=6,32,IF(generador!B409=7,35,IF(generador!B409=8,38,IF(generador!B409=9,41,IF(generador!B409=10,44,IF(generador!B409=11,47,IF(generador!B409=12,50,IF(generador!B409=13,53,IF(generador!B409=14,56,IF(generador!B409=15,59))))))))))))))),FALSE),"dd/mm/yyyy")),"")</f>
        <v/>
      </c>
    </row>
    <row r="410" spans="1:23" x14ac:dyDescent="0.3">
      <c r="A410" s="12"/>
      <c r="B410" s="5"/>
      <c r="C410" s="5"/>
      <c r="D410" s="14" t="str">
        <f t="shared" si="110"/>
        <v/>
      </c>
      <c r="E410" s="15" t="str">
        <f>IFERROR(IF(A410&lt;&gt;"",VLOOKUP(A410,matriz,IF(generador!B410=1,15,IF(generador!B410=2,18,IF(generador!B410=3,21,IF(generador!B410=4,24,IF(generador!B410=5,27,IF(generador!B410=6,30,IF(generador!B410=7,33,IF(generador!B410=8,36,IF(generador!B410=9,39,IF(generador!B410=10,42,IF(generador!B410=11,45,IF(generador!B410=12,48,IF(generador!B410=13,51,IF(generador!B410=14,54,IF(generador!B410=15,57))))))))))))))),FALSE),""),"")</f>
        <v/>
      </c>
      <c r="F410" s="16" t="str">
        <f t="shared" si="111"/>
        <v/>
      </c>
      <c r="G410" s="20" t="str">
        <f t="shared" si="112"/>
        <v/>
      </c>
      <c r="H410" s="13" t="str">
        <f t="shared" ca="1" si="115"/>
        <v/>
      </c>
      <c r="I410" s="14" t="str">
        <f t="shared" si="116"/>
        <v/>
      </c>
      <c r="J410" s="14" t="str">
        <f>""</f>
        <v/>
      </c>
      <c r="K410" s="14" t="str">
        <f t="shared" si="117"/>
        <v/>
      </c>
      <c r="L410" s="14" t="str">
        <f t="shared" si="118"/>
        <v/>
      </c>
      <c r="M410" s="14" t="str">
        <f t="shared" si="119"/>
        <v/>
      </c>
      <c r="N410" s="14" t="str">
        <f t="shared" si="120"/>
        <v/>
      </c>
      <c r="O410" s="14" t="str">
        <f t="shared" si="121"/>
        <v/>
      </c>
      <c r="P410" s="14" t="str">
        <f t="shared" si="122"/>
        <v/>
      </c>
      <c r="Q410" s="14" t="str">
        <f t="shared" si="123"/>
        <v/>
      </c>
      <c r="R410" s="96" t="str">
        <f t="shared" si="113"/>
        <v/>
      </c>
      <c r="S410" s="14" t="str">
        <f t="shared" si="124"/>
        <v/>
      </c>
      <c r="T410" s="14" t="str">
        <f t="shared" si="114"/>
        <v/>
      </c>
      <c r="U410" s="14" t="str">
        <f t="shared" si="125"/>
        <v/>
      </c>
      <c r="V410" s="14" t="str">
        <f t="shared" si="126"/>
        <v/>
      </c>
      <c r="W410" s="14" t="str">
        <f>IFERROR(CONCATENATE("PAGO N° ",B410," DEL CONTRATO CPS ",V410," ENTRE ",TEXT(VLOOKUP(A410,matriz,IF(generador!B410=1,16,IF(generador!B410=2,19,IF(generador!B410=3,22,IF(generador!B410=4,25,IF(generador!B410=5,28,IF(generador!B410=6,31,IF(generador!B410=7,34,IF(generador!B410=8,37,IF(generador!B410=9,40,IF(generador!B410=10,43,IF(generador!B410=11,46,IF(generador!B410=12,49,IF(generador!B410=13,52,IF(generador!B410=14,55,IF(generador!B410=15,58))))))))))))))),FALSE),"dd/mm/yyyy")," Y ",TEXT(VLOOKUP(A410,matriz,IF(generador!B410=1,17,IF(generador!B410=2,20,IF(generador!B410=3,23,IF(generador!B410=4,26,IF(generador!B410=5,29,IF(generador!B410=6,32,IF(generador!B410=7,35,IF(generador!B410=8,38,IF(generador!B410=9,41,IF(generador!B410=10,44,IF(generador!B410=11,47,IF(generador!B410=12,50,IF(generador!B410=13,53,IF(generador!B410=14,56,IF(generador!B410=15,59))))))))))))))),FALSE),"dd/mm/yyyy")),"")</f>
        <v/>
      </c>
    </row>
    <row r="411" spans="1:23" x14ac:dyDescent="0.3">
      <c r="A411" s="12"/>
      <c r="B411" s="5"/>
      <c r="C411" s="5"/>
      <c r="D411" s="14" t="str">
        <f t="shared" si="110"/>
        <v/>
      </c>
      <c r="E411" s="15" t="str">
        <f>IFERROR(IF(A411&lt;&gt;"",VLOOKUP(A411,matriz,IF(generador!B411=1,15,IF(generador!B411=2,18,IF(generador!B411=3,21,IF(generador!B411=4,24,IF(generador!B411=5,27,IF(generador!B411=6,30,IF(generador!B411=7,33,IF(generador!B411=8,36,IF(generador!B411=9,39,IF(generador!B411=10,42,IF(generador!B411=11,45,IF(generador!B411=12,48,IF(generador!B411=13,51,IF(generador!B411=14,54,IF(generador!B411=15,57))))))))))))))),FALSE),""),"")</f>
        <v/>
      </c>
      <c r="F411" s="16" t="str">
        <f t="shared" si="111"/>
        <v/>
      </c>
      <c r="G411" s="20" t="str">
        <f t="shared" si="112"/>
        <v/>
      </c>
      <c r="H411" s="13" t="str">
        <f t="shared" ca="1" si="115"/>
        <v/>
      </c>
      <c r="I411" s="14" t="str">
        <f t="shared" si="116"/>
        <v/>
      </c>
      <c r="J411" s="14" t="str">
        <f>""</f>
        <v/>
      </c>
      <c r="K411" s="14" t="str">
        <f t="shared" si="117"/>
        <v/>
      </c>
      <c r="L411" s="14" t="str">
        <f t="shared" si="118"/>
        <v/>
      </c>
      <c r="M411" s="14" t="str">
        <f t="shared" si="119"/>
        <v/>
      </c>
      <c r="N411" s="14" t="str">
        <f t="shared" si="120"/>
        <v/>
      </c>
      <c r="O411" s="14" t="str">
        <f t="shared" si="121"/>
        <v/>
      </c>
      <c r="P411" s="14" t="str">
        <f t="shared" si="122"/>
        <v/>
      </c>
      <c r="Q411" s="14" t="str">
        <f t="shared" si="123"/>
        <v/>
      </c>
      <c r="R411" s="96" t="str">
        <f t="shared" si="113"/>
        <v/>
      </c>
      <c r="S411" s="14" t="str">
        <f t="shared" si="124"/>
        <v/>
      </c>
      <c r="T411" s="14" t="str">
        <f t="shared" si="114"/>
        <v/>
      </c>
      <c r="U411" s="14" t="str">
        <f t="shared" si="125"/>
        <v/>
      </c>
      <c r="V411" s="14" t="str">
        <f t="shared" si="126"/>
        <v/>
      </c>
      <c r="W411" s="14" t="str">
        <f>IFERROR(CONCATENATE("PAGO N° ",B411," DEL CONTRATO CPS ",V411," ENTRE ",TEXT(VLOOKUP(A411,matriz,IF(generador!B411=1,16,IF(generador!B411=2,19,IF(generador!B411=3,22,IF(generador!B411=4,25,IF(generador!B411=5,28,IF(generador!B411=6,31,IF(generador!B411=7,34,IF(generador!B411=8,37,IF(generador!B411=9,40,IF(generador!B411=10,43,IF(generador!B411=11,46,IF(generador!B411=12,49,IF(generador!B411=13,52,IF(generador!B411=14,55,IF(generador!B411=15,58))))))))))))))),FALSE),"dd/mm/yyyy")," Y ",TEXT(VLOOKUP(A411,matriz,IF(generador!B411=1,17,IF(generador!B411=2,20,IF(generador!B411=3,23,IF(generador!B411=4,26,IF(generador!B411=5,29,IF(generador!B411=6,32,IF(generador!B411=7,35,IF(generador!B411=8,38,IF(generador!B411=9,41,IF(generador!B411=10,44,IF(generador!B411=11,47,IF(generador!B411=12,50,IF(generador!B411=13,53,IF(generador!B411=14,56,IF(generador!B411=15,59))))))))))))))),FALSE),"dd/mm/yyyy")),"")</f>
        <v/>
      </c>
    </row>
    <row r="412" spans="1:23" x14ac:dyDescent="0.3">
      <c r="A412" s="12"/>
      <c r="B412" s="5"/>
      <c r="C412" s="5"/>
      <c r="D412" s="14" t="str">
        <f t="shared" si="110"/>
        <v/>
      </c>
      <c r="E412" s="15" t="str">
        <f>IFERROR(IF(A412&lt;&gt;"",VLOOKUP(A412,matriz,IF(generador!B412=1,15,IF(generador!B412=2,18,IF(generador!B412=3,21,IF(generador!B412=4,24,IF(generador!B412=5,27,IF(generador!B412=6,30,IF(generador!B412=7,33,IF(generador!B412=8,36,IF(generador!B412=9,39,IF(generador!B412=10,42,IF(generador!B412=11,45,IF(generador!B412=12,48,IF(generador!B412=13,51,IF(generador!B412=14,54,IF(generador!B412=15,57))))))))))))))),FALSE),""),"")</f>
        <v/>
      </c>
      <c r="F412" s="16" t="str">
        <f t="shared" si="111"/>
        <v/>
      </c>
      <c r="G412" s="20" t="str">
        <f t="shared" si="112"/>
        <v/>
      </c>
      <c r="H412" s="13" t="str">
        <f t="shared" ca="1" si="115"/>
        <v/>
      </c>
      <c r="I412" s="14" t="str">
        <f t="shared" si="116"/>
        <v/>
      </c>
      <c r="J412" s="14" t="str">
        <f>""</f>
        <v/>
      </c>
      <c r="K412" s="14" t="str">
        <f t="shared" si="117"/>
        <v/>
      </c>
      <c r="L412" s="14" t="str">
        <f t="shared" si="118"/>
        <v/>
      </c>
      <c r="M412" s="14" t="str">
        <f t="shared" si="119"/>
        <v/>
      </c>
      <c r="N412" s="14" t="str">
        <f t="shared" si="120"/>
        <v/>
      </c>
      <c r="O412" s="14" t="str">
        <f t="shared" si="121"/>
        <v/>
      </c>
      <c r="P412" s="14" t="str">
        <f t="shared" si="122"/>
        <v/>
      </c>
      <c r="Q412" s="14" t="str">
        <f t="shared" si="123"/>
        <v/>
      </c>
      <c r="R412" s="96" t="str">
        <f t="shared" si="113"/>
        <v/>
      </c>
      <c r="S412" s="14" t="str">
        <f t="shared" si="124"/>
        <v/>
      </c>
      <c r="T412" s="14" t="str">
        <f t="shared" si="114"/>
        <v/>
      </c>
      <c r="U412" s="14" t="str">
        <f t="shared" si="125"/>
        <v/>
      </c>
      <c r="V412" s="14" t="str">
        <f t="shared" si="126"/>
        <v/>
      </c>
      <c r="W412" s="14" t="str">
        <f>IFERROR(CONCATENATE("PAGO N° ",B412," DEL CONTRATO CPS ",V412," ENTRE ",TEXT(VLOOKUP(A412,matriz,IF(generador!B412=1,16,IF(generador!B412=2,19,IF(generador!B412=3,22,IF(generador!B412=4,25,IF(generador!B412=5,28,IF(generador!B412=6,31,IF(generador!B412=7,34,IF(generador!B412=8,37,IF(generador!B412=9,40,IF(generador!B412=10,43,IF(generador!B412=11,46,IF(generador!B412=12,49,IF(generador!B412=13,52,IF(generador!B412=14,55,IF(generador!B412=15,58))))))))))))))),FALSE),"dd/mm/yyyy")," Y ",TEXT(VLOOKUP(A412,matriz,IF(generador!B412=1,17,IF(generador!B412=2,20,IF(generador!B412=3,23,IF(generador!B412=4,26,IF(generador!B412=5,29,IF(generador!B412=6,32,IF(generador!B412=7,35,IF(generador!B412=8,38,IF(generador!B412=9,41,IF(generador!B412=10,44,IF(generador!B412=11,47,IF(generador!B412=12,50,IF(generador!B412=13,53,IF(generador!B412=14,56,IF(generador!B412=15,59))))))))))))))),FALSE),"dd/mm/yyyy")),"")</f>
        <v/>
      </c>
    </row>
    <row r="413" spans="1:23" x14ac:dyDescent="0.3">
      <c r="A413" s="12"/>
      <c r="B413" s="5"/>
      <c r="C413" s="5"/>
      <c r="D413" s="14" t="str">
        <f t="shared" si="110"/>
        <v/>
      </c>
      <c r="E413" s="15" t="str">
        <f>IFERROR(IF(A413&lt;&gt;"",VLOOKUP(A413,matriz,IF(generador!B413=1,15,IF(generador!B413=2,18,IF(generador!B413=3,21,IF(generador!B413=4,24,IF(generador!B413=5,27,IF(generador!B413=6,30,IF(generador!B413=7,33,IF(generador!B413=8,36,IF(generador!B413=9,39,IF(generador!B413=10,42,IF(generador!B413=11,45,IF(generador!B413=12,48,IF(generador!B413=13,51,IF(generador!B413=14,54,IF(generador!B413=15,57))))))))))))))),FALSE),""),"")</f>
        <v/>
      </c>
      <c r="F413" s="16" t="str">
        <f t="shared" si="111"/>
        <v/>
      </c>
      <c r="G413" s="20" t="str">
        <f t="shared" si="112"/>
        <v/>
      </c>
      <c r="H413" s="13" t="str">
        <f t="shared" ca="1" si="115"/>
        <v/>
      </c>
      <c r="I413" s="14" t="str">
        <f t="shared" si="116"/>
        <v/>
      </c>
      <c r="J413" s="14" t="str">
        <f>""</f>
        <v/>
      </c>
      <c r="K413" s="14" t="str">
        <f t="shared" si="117"/>
        <v/>
      </c>
      <c r="L413" s="14" t="str">
        <f t="shared" si="118"/>
        <v/>
      </c>
      <c r="M413" s="14" t="str">
        <f t="shared" si="119"/>
        <v/>
      </c>
      <c r="N413" s="14" t="str">
        <f t="shared" si="120"/>
        <v/>
      </c>
      <c r="O413" s="14" t="str">
        <f t="shared" si="121"/>
        <v/>
      </c>
      <c r="P413" s="14" t="str">
        <f t="shared" si="122"/>
        <v/>
      </c>
      <c r="Q413" s="14" t="str">
        <f t="shared" si="123"/>
        <v/>
      </c>
      <c r="R413" s="96" t="str">
        <f t="shared" si="113"/>
        <v/>
      </c>
      <c r="S413" s="14" t="str">
        <f t="shared" si="124"/>
        <v/>
      </c>
      <c r="T413" s="14" t="str">
        <f t="shared" si="114"/>
        <v/>
      </c>
      <c r="U413" s="14" t="str">
        <f t="shared" si="125"/>
        <v/>
      </c>
      <c r="V413" s="14" t="str">
        <f t="shared" si="126"/>
        <v/>
      </c>
      <c r="W413" s="14" t="str">
        <f>IFERROR(CONCATENATE("PAGO N° ",B413," DEL CONTRATO CPS ",V413," ENTRE ",TEXT(VLOOKUP(A413,matriz,IF(generador!B413=1,16,IF(generador!B413=2,19,IF(generador!B413=3,22,IF(generador!B413=4,25,IF(generador!B413=5,28,IF(generador!B413=6,31,IF(generador!B413=7,34,IF(generador!B413=8,37,IF(generador!B413=9,40,IF(generador!B413=10,43,IF(generador!B413=11,46,IF(generador!B413=12,49,IF(generador!B413=13,52,IF(generador!B413=14,55,IF(generador!B413=15,58))))))))))))))),FALSE),"dd/mm/yyyy")," Y ",TEXT(VLOOKUP(A413,matriz,IF(generador!B413=1,17,IF(generador!B413=2,20,IF(generador!B413=3,23,IF(generador!B413=4,26,IF(generador!B413=5,29,IF(generador!B413=6,32,IF(generador!B413=7,35,IF(generador!B413=8,38,IF(generador!B413=9,41,IF(generador!B413=10,44,IF(generador!B413=11,47,IF(generador!B413=12,50,IF(generador!B413=13,53,IF(generador!B413=14,56,IF(generador!B413=15,59))))))))))))))),FALSE),"dd/mm/yyyy")),"")</f>
        <v/>
      </c>
    </row>
    <row r="414" spans="1:23" x14ac:dyDescent="0.3">
      <c r="A414" s="12"/>
      <c r="B414" s="5"/>
      <c r="C414" s="5"/>
      <c r="D414" s="14" t="str">
        <f t="shared" si="110"/>
        <v/>
      </c>
      <c r="E414" s="15" t="str">
        <f>IFERROR(IF(A414&lt;&gt;"",VLOOKUP(A414,matriz,IF(generador!B414=1,15,IF(generador!B414=2,18,IF(generador!B414=3,21,IF(generador!B414=4,24,IF(generador!B414=5,27,IF(generador!B414=6,30,IF(generador!B414=7,33,IF(generador!B414=8,36,IF(generador!B414=9,39,IF(generador!B414=10,42,IF(generador!B414=11,45,IF(generador!B414=12,48,IF(generador!B414=13,51,IF(generador!B414=14,54,IF(generador!B414=15,57))))))))))))))),FALSE),""),"")</f>
        <v/>
      </c>
      <c r="F414" s="16" t="str">
        <f t="shared" si="111"/>
        <v/>
      </c>
      <c r="G414" s="20" t="str">
        <f t="shared" si="112"/>
        <v/>
      </c>
      <c r="H414" s="13" t="str">
        <f t="shared" ca="1" si="115"/>
        <v/>
      </c>
      <c r="I414" s="14" t="str">
        <f t="shared" si="116"/>
        <v/>
      </c>
      <c r="J414" s="14" t="str">
        <f>""</f>
        <v/>
      </c>
      <c r="K414" s="14" t="str">
        <f t="shared" si="117"/>
        <v/>
      </c>
      <c r="L414" s="14" t="str">
        <f t="shared" si="118"/>
        <v/>
      </c>
      <c r="M414" s="14" t="str">
        <f t="shared" si="119"/>
        <v/>
      </c>
      <c r="N414" s="14" t="str">
        <f t="shared" si="120"/>
        <v/>
      </c>
      <c r="O414" s="14" t="str">
        <f t="shared" si="121"/>
        <v/>
      </c>
      <c r="P414" s="14" t="str">
        <f t="shared" si="122"/>
        <v/>
      </c>
      <c r="Q414" s="14" t="str">
        <f t="shared" si="123"/>
        <v/>
      </c>
      <c r="R414" s="96" t="str">
        <f t="shared" si="113"/>
        <v/>
      </c>
      <c r="S414" s="14" t="str">
        <f t="shared" si="124"/>
        <v/>
      </c>
      <c r="T414" s="14" t="str">
        <f t="shared" si="114"/>
        <v/>
      </c>
      <c r="U414" s="14" t="str">
        <f t="shared" si="125"/>
        <v/>
      </c>
      <c r="V414" s="14" t="str">
        <f t="shared" si="126"/>
        <v/>
      </c>
      <c r="W414" s="14" t="str">
        <f>IFERROR(CONCATENATE("PAGO N° ",B414," DEL CONTRATO CPS ",V414," ENTRE ",TEXT(VLOOKUP(A414,matriz,IF(generador!B414=1,16,IF(generador!B414=2,19,IF(generador!B414=3,22,IF(generador!B414=4,25,IF(generador!B414=5,28,IF(generador!B414=6,31,IF(generador!B414=7,34,IF(generador!B414=8,37,IF(generador!B414=9,40,IF(generador!B414=10,43,IF(generador!B414=11,46,IF(generador!B414=12,49,IF(generador!B414=13,52,IF(generador!B414=14,55,IF(generador!B414=15,58))))))))))))))),FALSE),"dd/mm/yyyy")," Y ",TEXT(VLOOKUP(A414,matriz,IF(generador!B414=1,17,IF(generador!B414=2,20,IF(generador!B414=3,23,IF(generador!B414=4,26,IF(generador!B414=5,29,IF(generador!B414=6,32,IF(generador!B414=7,35,IF(generador!B414=8,38,IF(generador!B414=9,41,IF(generador!B414=10,44,IF(generador!B414=11,47,IF(generador!B414=12,50,IF(generador!B414=13,53,IF(generador!B414=14,56,IF(generador!B414=15,59))))))))))))))),FALSE),"dd/mm/yyyy")),"")</f>
        <v/>
      </c>
    </row>
    <row r="415" spans="1:23" x14ac:dyDescent="0.3">
      <c r="A415" s="12"/>
      <c r="B415" s="5"/>
      <c r="C415" s="5"/>
      <c r="D415" s="14" t="str">
        <f t="shared" si="110"/>
        <v/>
      </c>
      <c r="E415" s="15" t="str">
        <f>IFERROR(IF(A415&lt;&gt;"",VLOOKUP(A415,matriz,IF(generador!B415=1,15,IF(generador!B415=2,18,IF(generador!B415=3,21,IF(generador!B415=4,24,IF(generador!B415=5,27,IF(generador!B415=6,30,IF(generador!B415=7,33,IF(generador!B415=8,36,IF(generador!B415=9,39,IF(generador!B415=10,42,IF(generador!B415=11,45,IF(generador!B415=12,48,IF(generador!B415=13,51,IF(generador!B415=14,54,IF(generador!B415=15,57))))))))))))))),FALSE),""),"")</f>
        <v/>
      </c>
      <c r="F415" s="16" t="str">
        <f t="shared" si="111"/>
        <v/>
      </c>
      <c r="G415" s="20" t="str">
        <f t="shared" si="112"/>
        <v/>
      </c>
      <c r="H415" s="13" t="str">
        <f t="shared" ca="1" si="115"/>
        <v/>
      </c>
      <c r="I415" s="14" t="str">
        <f t="shared" si="116"/>
        <v/>
      </c>
      <c r="J415" s="14" t="str">
        <f>""</f>
        <v/>
      </c>
      <c r="K415" s="14" t="str">
        <f t="shared" si="117"/>
        <v/>
      </c>
      <c r="L415" s="14" t="str">
        <f t="shared" si="118"/>
        <v/>
      </c>
      <c r="M415" s="14" t="str">
        <f t="shared" si="119"/>
        <v/>
      </c>
      <c r="N415" s="14" t="str">
        <f t="shared" si="120"/>
        <v/>
      </c>
      <c r="O415" s="14" t="str">
        <f t="shared" si="121"/>
        <v/>
      </c>
      <c r="P415" s="14" t="str">
        <f t="shared" si="122"/>
        <v/>
      </c>
      <c r="Q415" s="14" t="str">
        <f t="shared" si="123"/>
        <v/>
      </c>
      <c r="R415" s="96" t="str">
        <f t="shared" si="113"/>
        <v/>
      </c>
      <c r="S415" s="14" t="str">
        <f t="shared" si="124"/>
        <v/>
      </c>
      <c r="T415" s="14" t="str">
        <f t="shared" si="114"/>
        <v/>
      </c>
      <c r="U415" s="14" t="str">
        <f t="shared" si="125"/>
        <v/>
      </c>
      <c r="V415" s="14" t="str">
        <f t="shared" si="126"/>
        <v/>
      </c>
      <c r="W415" s="14" t="str">
        <f>IFERROR(CONCATENATE("PAGO N° ",B415," DEL CONTRATO CPS ",V415," ENTRE ",TEXT(VLOOKUP(A415,matriz,IF(generador!B415=1,16,IF(generador!B415=2,19,IF(generador!B415=3,22,IF(generador!B415=4,25,IF(generador!B415=5,28,IF(generador!B415=6,31,IF(generador!B415=7,34,IF(generador!B415=8,37,IF(generador!B415=9,40,IF(generador!B415=10,43,IF(generador!B415=11,46,IF(generador!B415=12,49,IF(generador!B415=13,52,IF(generador!B415=14,55,IF(generador!B415=15,58))))))))))))))),FALSE),"dd/mm/yyyy")," Y ",TEXT(VLOOKUP(A415,matriz,IF(generador!B415=1,17,IF(generador!B415=2,20,IF(generador!B415=3,23,IF(generador!B415=4,26,IF(generador!B415=5,29,IF(generador!B415=6,32,IF(generador!B415=7,35,IF(generador!B415=8,38,IF(generador!B415=9,41,IF(generador!B415=10,44,IF(generador!B415=11,47,IF(generador!B415=12,50,IF(generador!B415=13,53,IF(generador!B415=14,56,IF(generador!B415=15,59))))))))))))))),FALSE),"dd/mm/yyyy")),"")</f>
        <v/>
      </c>
    </row>
    <row r="416" spans="1:23" x14ac:dyDescent="0.3">
      <c r="A416" s="12"/>
      <c r="B416" s="5"/>
      <c r="C416" s="5"/>
      <c r="D416" s="14" t="str">
        <f t="shared" si="110"/>
        <v/>
      </c>
      <c r="E416" s="15" t="str">
        <f>IFERROR(IF(A416&lt;&gt;"",VLOOKUP(A416,matriz,IF(generador!B416=1,15,IF(generador!B416=2,18,IF(generador!B416=3,21,IF(generador!B416=4,24,IF(generador!B416=5,27,IF(generador!B416=6,30,IF(generador!B416=7,33,IF(generador!B416=8,36,IF(generador!B416=9,39,IF(generador!B416=10,42,IF(generador!B416=11,45,IF(generador!B416=12,48,IF(generador!B416=13,51,IF(generador!B416=14,54,IF(generador!B416=15,57))))))))))))))),FALSE),""),"")</f>
        <v/>
      </c>
      <c r="F416" s="16" t="str">
        <f t="shared" si="111"/>
        <v/>
      </c>
      <c r="G416" s="20" t="str">
        <f t="shared" si="112"/>
        <v/>
      </c>
      <c r="H416" s="13" t="str">
        <f t="shared" ca="1" si="115"/>
        <v/>
      </c>
      <c r="I416" s="14" t="str">
        <f t="shared" si="116"/>
        <v/>
      </c>
      <c r="J416" s="14" t="str">
        <f>""</f>
        <v/>
      </c>
      <c r="K416" s="14" t="str">
        <f t="shared" si="117"/>
        <v/>
      </c>
      <c r="L416" s="14" t="str">
        <f t="shared" si="118"/>
        <v/>
      </c>
      <c r="M416" s="14" t="str">
        <f t="shared" si="119"/>
        <v/>
      </c>
      <c r="N416" s="14" t="str">
        <f t="shared" si="120"/>
        <v/>
      </c>
      <c r="O416" s="14" t="str">
        <f t="shared" si="121"/>
        <v/>
      </c>
      <c r="P416" s="14" t="str">
        <f t="shared" si="122"/>
        <v/>
      </c>
      <c r="Q416" s="14" t="str">
        <f t="shared" si="123"/>
        <v/>
      </c>
      <c r="R416" s="96" t="str">
        <f t="shared" si="113"/>
        <v/>
      </c>
      <c r="S416" s="14" t="str">
        <f t="shared" si="124"/>
        <v/>
      </c>
      <c r="T416" s="14" t="str">
        <f t="shared" si="114"/>
        <v/>
      </c>
      <c r="U416" s="14" t="str">
        <f t="shared" si="125"/>
        <v/>
      </c>
      <c r="V416" s="14" t="str">
        <f t="shared" si="126"/>
        <v/>
      </c>
      <c r="W416" s="14" t="str">
        <f>IFERROR(CONCATENATE("PAGO N° ",B416," DEL CONTRATO CPS ",V416," ENTRE ",TEXT(VLOOKUP(A416,matriz,IF(generador!B416=1,16,IF(generador!B416=2,19,IF(generador!B416=3,22,IF(generador!B416=4,25,IF(generador!B416=5,28,IF(generador!B416=6,31,IF(generador!B416=7,34,IF(generador!B416=8,37,IF(generador!B416=9,40,IF(generador!B416=10,43,IF(generador!B416=11,46,IF(generador!B416=12,49,IF(generador!B416=13,52,IF(generador!B416=14,55,IF(generador!B416=15,58))))))))))))))),FALSE),"dd/mm/yyyy")," Y ",TEXT(VLOOKUP(A416,matriz,IF(generador!B416=1,17,IF(generador!B416=2,20,IF(generador!B416=3,23,IF(generador!B416=4,26,IF(generador!B416=5,29,IF(generador!B416=6,32,IF(generador!B416=7,35,IF(generador!B416=8,38,IF(generador!B416=9,41,IF(generador!B416=10,44,IF(generador!B416=11,47,IF(generador!B416=12,50,IF(generador!B416=13,53,IF(generador!B416=14,56,IF(generador!B416=15,59))))))))))))))),FALSE),"dd/mm/yyyy")),"")</f>
        <v/>
      </c>
    </row>
    <row r="417" spans="1:23" x14ac:dyDescent="0.3">
      <c r="A417" s="12"/>
      <c r="B417" s="5"/>
      <c r="C417" s="5"/>
      <c r="D417" s="14" t="str">
        <f t="shared" si="110"/>
        <v/>
      </c>
      <c r="E417" s="15" t="str">
        <f>IFERROR(IF(A417&lt;&gt;"",VLOOKUP(A417,matriz,IF(generador!B417=1,15,IF(generador!B417=2,18,IF(generador!B417=3,21,IF(generador!B417=4,24,IF(generador!B417=5,27,IF(generador!B417=6,30,IF(generador!B417=7,33,IF(generador!B417=8,36,IF(generador!B417=9,39,IF(generador!B417=10,42,IF(generador!B417=11,45,IF(generador!B417=12,48,IF(generador!B417=13,51,IF(generador!B417=14,54,IF(generador!B417=15,57))))))))))))))),FALSE),""),"")</f>
        <v/>
      </c>
      <c r="F417" s="16" t="str">
        <f t="shared" si="111"/>
        <v/>
      </c>
      <c r="G417" s="20" t="str">
        <f t="shared" si="112"/>
        <v/>
      </c>
      <c r="H417" s="13" t="str">
        <f t="shared" ca="1" si="115"/>
        <v/>
      </c>
      <c r="I417" s="14" t="str">
        <f t="shared" si="116"/>
        <v/>
      </c>
      <c r="J417" s="14" t="str">
        <f>""</f>
        <v/>
      </c>
      <c r="K417" s="14" t="str">
        <f t="shared" si="117"/>
        <v/>
      </c>
      <c r="L417" s="14" t="str">
        <f t="shared" si="118"/>
        <v/>
      </c>
      <c r="M417" s="14" t="str">
        <f t="shared" si="119"/>
        <v/>
      </c>
      <c r="N417" s="14" t="str">
        <f t="shared" si="120"/>
        <v/>
      </c>
      <c r="O417" s="14" t="str">
        <f t="shared" si="121"/>
        <v/>
      </c>
      <c r="P417" s="14" t="str">
        <f t="shared" si="122"/>
        <v/>
      </c>
      <c r="Q417" s="14" t="str">
        <f t="shared" si="123"/>
        <v/>
      </c>
      <c r="R417" s="96" t="str">
        <f t="shared" si="113"/>
        <v/>
      </c>
      <c r="S417" s="14" t="str">
        <f t="shared" si="124"/>
        <v/>
      </c>
      <c r="T417" s="14" t="str">
        <f t="shared" si="114"/>
        <v/>
      </c>
      <c r="U417" s="14" t="str">
        <f t="shared" si="125"/>
        <v/>
      </c>
      <c r="V417" s="14" t="str">
        <f t="shared" si="126"/>
        <v/>
      </c>
      <c r="W417" s="14" t="str">
        <f>IFERROR(CONCATENATE("PAGO N° ",B417," DEL CONTRATO CPS ",V417," ENTRE ",TEXT(VLOOKUP(A417,matriz,IF(generador!B417=1,16,IF(generador!B417=2,19,IF(generador!B417=3,22,IF(generador!B417=4,25,IF(generador!B417=5,28,IF(generador!B417=6,31,IF(generador!B417=7,34,IF(generador!B417=8,37,IF(generador!B417=9,40,IF(generador!B417=10,43,IF(generador!B417=11,46,IF(generador!B417=12,49,IF(generador!B417=13,52,IF(generador!B417=14,55,IF(generador!B417=15,58))))))))))))))),FALSE),"dd/mm/yyyy")," Y ",TEXT(VLOOKUP(A417,matriz,IF(generador!B417=1,17,IF(generador!B417=2,20,IF(generador!B417=3,23,IF(generador!B417=4,26,IF(generador!B417=5,29,IF(generador!B417=6,32,IF(generador!B417=7,35,IF(generador!B417=8,38,IF(generador!B417=9,41,IF(generador!B417=10,44,IF(generador!B417=11,47,IF(generador!B417=12,50,IF(generador!B417=13,53,IF(generador!B417=14,56,IF(generador!B417=15,59))))))))))))))),FALSE),"dd/mm/yyyy")),"")</f>
        <v/>
      </c>
    </row>
    <row r="418" spans="1:23" x14ac:dyDescent="0.3">
      <c r="A418" s="12"/>
      <c r="B418" s="5"/>
      <c r="C418" s="5"/>
      <c r="D418" s="14" t="str">
        <f t="shared" si="110"/>
        <v/>
      </c>
      <c r="E418" s="15" t="str">
        <f>IFERROR(IF(A418&lt;&gt;"",VLOOKUP(A418,matriz,IF(generador!B418=1,15,IF(generador!B418=2,18,IF(generador!B418=3,21,IF(generador!B418=4,24,IF(generador!B418=5,27,IF(generador!B418=6,30,IF(generador!B418=7,33,IF(generador!B418=8,36,IF(generador!B418=9,39,IF(generador!B418=10,42,IF(generador!B418=11,45,IF(generador!B418=12,48,IF(generador!B418=13,51,IF(generador!B418=14,54,IF(generador!B418=15,57))))))))))))))),FALSE),""),"")</f>
        <v/>
      </c>
      <c r="F418" s="16" t="str">
        <f t="shared" si="111"/>
        <v/>
      </c>
      <c r="G418" s="20" t="str">
        <f t="shared" si="112"/>
        <v/>
      </c>
      <c r="H418" s="13" t="str">
        <f t="shared" ca="1" si="115"/>
        <v/>
      </c>
      <c r="I418" s="14" t="str">
        <f t="shared" si="116"/>
        <v/>
      </c>
      <c r="J418" s="14" t="str">
        <f>""</f>
        <v/>
      </c>
      <c r="K418" s="14" t="str">
        <f t="shared" si="117"/>
        <v/>
      </c>
      <c r="L418" s="14" t="str">
        <f t="shared" si="118"/>
        <v/>
      </c>
      <c r="M418" s="14" t="str">
        <f t="shared" si="119"/>
        <v/>
      </c>
      <c r="N418" s="14" t="str">
        <f t="shared" si="120"/>
        <v/>
      </c>
      <c r="O418" s="14" t="str">
        <f t="shared" si="121"/>
        <v/>
      </c>
      <c r="P418" s="14" t="str">
        <f t="shared" si="122"/>
        <v/>
      </c>
      <c r="Q418" s="14" t="str">
        <f t="shared" si="123"/>
        <v/>
      </c>
      <c r="R418" s="96" t="str">
        <f t="shared" si="113"/>
        <v/>
      </c>
      <c r="S418" s="14" t="str">
        <f t="shared" si="124"/>
        <v/>
      </c>
      <c r="T418" s="14" t="str">
        <f t="shared" si="114"/>
        <v/>
      </c>
      <c r="U418" s="14" t="str">
        <f t="shared" si="125"/>
        <v/>
      </c>
      <c r="V418" s="14" t="str">
        <f t="shared" si="126"/>
        <v/>
      </c>
      <c r="W418" s="14" t="str">
        <f>IFERROR(CONCATENATE("PAGO N° ",B418," DEL CONTRATO CPS ",V418," ENTRE ",TEXT(VLOOKUP(A418,matriz,IF(generador!B418=1,16,IF(generador!B418=2,19,IF(generador!B418=3,22,IF(generador!B418=4,25,IF(generador!B418=5,28,IF(generador!B418=6,31,IF(generador!B418=7,34,IF(generador!B418=8,37,IF(generador!B418=9,40,IF(generador!B418=10,43,IF(generador!B418=11,46,IF(generador!B418=12,49,IF(generador!B418=13,52,IF(generador!B418=14,55,IF(generador!B418=15,58))))))))))))))),FALSE),"dd/mm/yyyy")," Y ",TEXT(VLOOKUP(A418,matriz,IF(generador!B418=1,17,IF(generador!B418=2,20,IF(generador!B418=3,23,IF(generador!B418=4,26,IF(generador!B418=5,29,IF(generador!B418=6,32,IF(generador!B418=7,35,IF(generador!B418=8,38,IF(generador!B418=9,41,IF(generador!B418=10,44,IF(generador!B418=11,47,IF(generador!B418=12,50,IF(generador!B418=13,53,IF(generador!B418=14,56,IF(generador!B418=15,59))))))))))))))),FALSE),"dd/mm/yyyy")),"")</f>
        <v/>
      </c>
    </row>
    <row r="419" spans="1:23" x14ac:dyDescent="0.3">
      <c r="A419" s="12"/>
      <c r="B419" s="5"/>
      <c r="C419" s="5"/>
      <c r="D419" s="14" t="str">
        <f t="shared" si="110"/>
        <v/>
      </c>
      <c r="E419" s="15" t="str">
        <f>IFERROR(IF(A419&lt;&gt;"",VLOOKUP(A419,matriz,IF(generador!B419=1,15,IF(generador!B419=2,18,IF(generador!B419=3,21,IF(generador!B419=4,24,IF(generador!B419=5,27,IF(generador!B419=6,30,IF(generador!B419=7,33,IF(generador!B419=8,36,IF(generador!B419=9,39,IF(generador!B419=10,42,IF(generador!B419=11,45,IF(generador!B419=12,48,IF(generador!B419=13,51,IF(generador!B419=14,54,IF(generador!B419=15,57))))))))))))))),FALSE),""),"")</f>
        <v/>
      </c>
      <c r="F419" s="16" t="str">
        <f t="shared" si="111"/>
        <v/>
      </c>
      <c r="G419" s="20" t="str">
        <f t="shared" si="112"/>
        <v/>
      </c>
      <c r="H419" s="13" t="str">
        <f t="shared" ca="1" si="115"/>
        <v/>
      </c>
      <c r="I419" s="14" t="str">
        <f t="shared" si="116"/>
        <v/>
      </c>
      <c r="J419" s="14" t="str">
        <f>""</f>
        <v/>
      </c>
      <c r="K419" s="14" t="str">
        <f t="shared" si="117"/>
        <v/>
      </c>
      <c r="L419" s="14" t="str">
        <f t="shared" si="118"/>
        <v/>
      </c>
      <c r="M419" s="14" t="str">
        <f t="shared" si="119"/>
        <v/>
      </c>
      <c r="N419" s="14" t="str">
        <f t="shared" si="120"/>
        <v/>
      </c>
      <c r="O419" s="14" t="str">
        <f t="shared" si="121"/>
        <v/>
      </c>
      <c r="P419" s="14" t="str">
        <f t="shared" si="122"/>
        <v/>
      </c>
      <c r="Q419" s="14" t="str">
        <f t="shared" si="123"/>
        <v/>
      </c>
      <c r="R419" s="96" t="str">
        <f t="shared" si="113"/>
        <v/>
      </c>
      <c r="S419" s="14" t="str">
        <f t="shared" si="124"/>
        <v/>
      </c>
      <c r="T419" s="14" t="str">
        <f t="shared" si="114"/>
        <v/>
      </c>
      <c r="U419" s="14" t="str">
        <f t="shared" si="125"/>
        <v/>
      </c>
      <c r="V419" s="14" t="str">
        <f t="shared" si="126"/>
        <v/>
      </c>
      <c r="W419" s="14" t="str">
        <f>IFERROR(CONCATENATE("PAGO N° ",B419," DEL CONTRATO CPS ",V419," ENTRE ",TEXT(VLOOKUP(A419,matriz,IF(generador!B419=1,16,IF(generador!B419=2,19,IF(generador!B419=3,22,IF(generador!B419=4,25,IF(generador!B419=5,28,IF(generador!B419=6,31,IF(generador!B419=7,34,IF(generador!B419=8,37,IF(generador!B419=9,40,IF(generador!B419=10,43,IF(generador!B419=11,46,IF(generador!B419=12,49,IF(generador!B419=13,52,IF(generador!B419=14,55,IF(generador!B419=15,58))))))))))))))),FALSE),"dd/mm/yyyy")," Y ",TEXT(VLOOKUP(A419,matriz,IF(generador!B419=1,17,IF(generador!B419=2,20,IF(generador!B419=3,23,IF(generador!B419=4,26,IF(generador!B419=5,29,IF(generador!B419=6,32,IF(generador!B419=7,35,IF(generador!B419=8,38,IF(generador!B419=9,41,IF(generador!B419=10,44,IF(generador!B419=11,47,IF(generador!B419=12,50,IF(generador!B419=13,53,IF(generador!B419=14,56,IF(generador!B419=15,59))))))))))))))),FALSE),"dd/mm/yyyy")),"")</f>
        <v/>
      </c>
    </row>
    <row r="420" spans="1:23" x14ac:dyDescent="0.3">
      <c r="A420" s="12"/>
      <c r="B420" s="5"/>
      <c r="C420" s="5"/>
      <c r="D420" s="14" t="str">
        <f t="shared" si="110"/>
        <v/>
      </c>
      <c r="E420" s="15" t="str">
        <f>IFERROR(IF(A420&lt;&gt;"",VLOOKUP(A420,matriz,IF(generador!B420=1,15,IF(generador!B420=2,18,IF(generador!B420=3,21,IF(generador!B420=4,24,IF(generador!B420=5,27,IF(generador!B420=6,30,IF(generador!B420=7,33,IF(generador!B420=8,36,IF(generador!B420=9,39,IF(generador!B420=10,42,IF(generador!B420=11,45,IF(generador!B420=12,48,IF(generador!B420=13,51,IF(generador!B420=14,54,IF(generador!B420=15,57))))))))))))))),FALSE),""),"")</f>
        <v/>
      </c>
      <c r="F420" s="16" t="str">
        <f t="shared" si="111"/>
        <v/>
      </c>
      <c r="G420" s="20" t="str">
        <f t="shared" si="112"/>
        <v/>
      </c>
      <c r="H420" s="13" t="str">
        <f t="shared" ca="1" si="115"/>
        <v/>
      </c>
      <c r="I420" s="14" t="str">
        <f t="shared" si="116"/>
        <v/>
      </c>
      <c r="J420" s="14" t="str">
        <f>""</f>
        <v/>
      </c>
      <c r="K420" s="14" t="str">
        <f t="shared" si="117"/>
        <v/>
      </c>
      <c r="L420" s="14" t="str">
        <f t="shared" si="118"/>
        <v/>
      </c>
      <c r="M420" s="14" t="str">
        <f t="shared" si="119"/>
        <v/>
      </c>
      <c r="N420" s="14" t="str">
        <f t="shared" si="120"/>
        <v/>
      </c>
      <c r="O420" s="14" t="str">
        <f t="shared" si="121"/>
        <v/>
      </c>
      <c r="P420" s="14" t="str">
        <f t="shared" si="122"/>
        <v/>
      </c>
      <c r="Q420" s="14" t="str">
        <f t="shared" si="123"/>
        <v/>
      </c>
      <c r="R420" s="96" t="str">
        <f t="shared" si="113"/>
        <v/>
      </c>
      <c r="S420" s="14" t="str">
        <f t="shared" si="124"/>
        <v/>
      </c>
      <c r="T420" s="14" t="str">
        <f t="shared" si="114"/>
        <v/>
      </c>
      <c r="U420" s="14" t="str">
        <f t="shared" si="125"/>
        <v/>
      </c>
      <c r="V420" s="14" t="str">
        <f t="shared" si="126"/>
        <v/>
      </c>
      <c r="W420" s="14" t="str">
        <f>IFERROR(CONCATENATE("PAGO N° ",B420," DEL CONTRATO CPS ",V420," ENTRE ",TEXT(VLOOKUP(A420,matriz,IF(generador!B420=1,16,IF(generador!B420=2,19,IF(generador!B420=3,22,IF(generador!B420=4,25,IF(generador!B420=5,28,IF(generador!B420=6,31,IF(generador!B420=7,34,IF(generador!B420=8,37,IF(generador!B420=9,40,IF(generador!B420=10,43,IF(generador!B420=11,46,IF(generador!B420=12,49,IF(generador!B420=13,52,IF(generador!B420=14,55,IF(generador!B420=15,58))))))))))))))),FALSE),"dd/mm/yyyy")," Y ",TEXT(VLOOKUP(A420,matriz,IF(generador!B420=1,17,IF(generador!B420=2,20,IF(generador!B420=3,23,IF(generador!B420=4,26,IF(generador!B420=5,29,IF(generador!B420=6,32,IF(generador!B420=7,35,IF(generador!B420=8,38,IF(generador!B420=9,41,IF(generador!B420=10,44,IF(generador!B420=11,47,IF(generador!B420=12,50,IF(generador!B420=13,53,IF(generador!B420=14,56,IF(generador!B420=15,59))))))))))))))),FALSE),"dd/mm/yyyy")),"")</f>
        <v/>
      </c>
    </row>
    <row r="421" spans="1:23" x14ac:dyDescent="0.3">
      <c r="A421" s="12"/>
      <c r="B421" s="5"/>
      <c r="C421" s="5"/>
      <c r="D421" s="14" t="str">
        <f t="shared" si="110"/>
        <v/>
      </c>
      <c r="E421" s="15" t="str">
        <f>IFERROR(IF(A421&lt;&gt;"",VLOOKUP(A421,matriz,IF(generador!B421=1,15,IF(generador!B421=2,18,IF(generador!B421=3,21,IF(generador!B421=4,24,IF(generador!B421=5,27,IF(generador!B421=6,30,IF(generador!B421=7,33,IF(generador!B421=8,36,IF(generador!B421=9,39,IF(generador!B421=10,42,IF(generador!B421=11,45,IF(generador!B421=12,48,IF(generador!B421=13,51,IF(generador!B421=14,54,IF(generador!B421=15,57))))))))))))))),FALSE),""),"")</f>
        <v/>
      </c>
      <c r="F421" s="16" t="str">
        <f t="shared" si="111"/>
        <v/>
      </c>
      <c r="G421" s="20" t="str">
        <f t="shared" si="112"/>
        <v/>
      </c>
      <c r="H421" s="13" t="str">
        <f t="shared" ca="1" si="115"/>
        <v/>
      </c>
      <c r="I421" s="14" t="str">
        <f t="shared" si="116"/>
        <v/>
      </c>
      <c r="J421" s="14" t="str">
        <f>""</f>
        <v/>
      </c>
      <c r="K421" s="14" t="str">
        <f t="shared" si="117"/>
        <v/>
      </c>
      <c r="L421" s="14" t="str">
        <f t="shared" si="118"/>
        <v/>
      </c>
      <c r="M421" s="14" t="str">
        <f t="shared" si="119"/>
        <v/>
      </c>
      <c r="N421" s="14" t="str">
        <f t="shared" si="120"/>
        <v/>
      </c>
      <c r="O421" s="14" t="str">
        <f t="shared" si="121"/>
        <v/>
      </c>
      <c r="P421" s="14" t="str">
        <f t="shared" si="122"/>
        <v/>
      </c>
      <c r="Q421" s="14" t="str">
        <f t="shared" si="123"/>
        <v/>
      </c>
      <c r="R421" s="96" t="str">
        <f t="shared" si="113"/>
        <v/>
      </c>
      <c r="S421" s="14" t="str">
        <f t="shared" si="124"/>
        <v/>
      </c>
      <c r="T421" s="14" t="str">
        <f t="shared" si="114"/>
        <v/>
      </c>
      <c r="U421" s="14" t="str">
        <f t="shared" si="125"/>
        <v/>
      </c>
      <c r="V421" s="14" t="str">
        <f t="shared" si="126"/>
        <v/>
      </c>
      <c r="W421" s="14" t="str">
        <f>IFERROR(CONCATENATE("PAGO N° ",B421," DEL CONTRATO CPS ",V421," ENTRE ",TEXT(VLOOKUP(A421,matriz,IF(generador!B421=1,16,IF(generador!B421=2,19,IF(generador!B421=3,22,IF(generador!B421=4,25,IF(generador!B421=5,28,IF(generador!B421=6,31,IF(generador!B421=7,34,IF(generador!B421=8,37,IF(generador!B421=9,40,IF(generador!B421=10,43,IF(generador!B421=11,46,IF(generador!B421=12,49,IF(generador!B421=13,52,IF(generador!B421=14,55,IF(generador!B421=15,58))))))))))))))),FALSE),"dd/mm/yyyy")," Y ",TEXT(VLOOKUP(A421,matriz,IF(generador!B421=1,17,IF(generador!B421=2,20,IF(generador!B421=3,23,IF(generador!B421=4,26,IF(generador!B421=5,29,IF(generador!B421=6,32,IF(generador!B421=7,35,IF(generador!B421=8,38,IF(generador!B421=9,41,IF(generador!B421=10,44,IF(generador!B421=11,47,IF(generador!B421=12,50,IF(generador!B421=13,53,IF(generador!B421=14,56,IF(generador!B421=15,59))))))))))))))),FALSE),"dd/mm/yyyy")),"")</f>
        <v/>
      </c>
    </row>
    <row r="422" spans="1:23" x14ac:dyDescent="0.3">
      <c r="A422" s="12"/>
      <c r="B422" s="5"/>
      <c r="C422" s="5"/>
      <c r="D422" s="14" t="str">
        <f t="shared" si="110"/>
        <v/>
      </c>
      <c r="E422" s="15" t="str">
        <f>IFERROR(IF(A422&lt;&gt;"",VLOOKUP(A422,matriz,IF(generador!B422=1,15,IF(generador!B422=2,18,IF(generador!B422=3,21,IF(generador!B422=4,24,IF(generador!B422=5,27,IF(generador!B422=6,30,IF(generador!B422=7,33,IF(generador!B422=8,36,IF(generador!B422=9,39,IF(generador!B422=10,42,IF(generador!B422=11,45,IF(generador!B422=12,48,IF(generador!B422=13,51,IF(generador!B422=14,54,IF(generador!B422=15,57))))))))))))))),FALSE),""),"")</f>
        <v/>
      </c>
      <c r="F422" s="16" t="str">
        <f t="shared" si="111"/>
        <v/>
      </c>
      <c r="G422" s="20" t="str">
        <f t="shared" si="112"/>
        <v/>
      </c>
      <c r="H422" s="13" t="str">
        <f t="shared" ca="1" si="115"/>
        <v/>
      </c>
      <c r="I422" s="14" t="str">
        <f t="shared" si="116"/>
        <v/>
      </c>
      <c r="J422" s="14" t="str">
        <f>""</f>
        <v/>
      </c>
      <c r="K422" s="14" t="str">
        <f t="shared" si="117"/>
        <v/>
      </c>
      <c r="L422" s="14" t="str">
        <f t="shared" si="118"/>
        <v/>
      </c>
      <c r="M422" s="14" t="str">
        <f t="shared" si="119"/>
        <v/>
      </c>
      <c r="N422" s="14" t="str">
        <f t="shared" si="120"/>
        <v/>
      </c>
      <c r="O422" s="14" t="str">
        <f t="shared" si="121"/>
        <v/>
      </c>
      <c r="P422" s="14" t="str">
        <f t="shared" si="122"/>
        <v/>
      </c>
      <c r="Q422" s="14" t="str">
        <f t="shared" si="123"/>
        <v/>
      </c>
      <c r="R422" s="96" t="str">
        <f t="shared" si="113"/>
        <v/>
      </c>
      <c r="S422" s="14" t="str">
        <f t="shared" si="124"/>
        <v/>
      </c>
      <c r="T422" s="14" t="str">
        <f t="shared" si="114"/>
        <v/>
      </c>
      <c r="U422" s="14" t="str">
        <f t="shared" si="125"/>
        <v/>
      </c>
      <c r="V422" s="14" t="str">
        <f t="shared" si="126"/>
        <v/>
      </c>
      <c r="W422" s="14" t="str">
        <f>IFERROR(CONCATENATE("PAGO N° ",B422," DEL CONTRATO CPS ",V422," ENTRE ",TEXT(VLOOKUP(A422,matriz,IF(generador!B422=1,16,IF(generador!B422=2,19,IF(generador!B422=3,22,IF(generador!B422=4,25,IF(generador!B422=5,28,IF(generador!B422=6,31,IF(generador!B422=7,34,IF(generador!B422=8,37,IF(generador!B422=9,40,IF(generador!B422=10,43,IF(generador!B422=11,46,IF(generador!B422=12,49,IF(generador!B422=13,52,IF(generador!B422=14,55,IF(generador!B422=15,58))))))))))))))),FALSE),"dd/mm/yyyy")," Y ",TEXT(VLOOKUP(A422,matriz,IF(generador!B422=1,17,IF(generador!B422=2,20,IF(generador!B422=3,23,IF(generador!B422=4,26,IF(generador!B422=5,29,IF(generador!B422=6,32,IF(generador!B422=7,35,IF(generador!B422=8,38,IF(generador!B422=9,41,IF(generador!B422=10,44,IF(generador!B422=11,47,IF(generador!B422=12,50,IF(generador!B422=13,53,IF(generador!B422=14,56,IF(generador!B422=15,59))))))))))))))),FALSE),"dd/mm/yyyy")),"")</f>
        <v/>
      </c>
    </row>
    <row r="423" spans="1:23" x14ac:dyDescent="0.3">
      <c r="A423" s="12"/>
      <c r="B423" s="5"/>
      <c r="C423" s="5"/>
      <c r="D423" s="14" t="str">
        <f t="shared" si="110"/>
        <v/>
      </c>
      <c r="E423" s="15" t="str">
        <f>IFERROR(IF(A423&lt;&gt;"",VLOOKUP(A423,matriz,IF(generador!B423=1,15,IF(generador!B423=2,18,IF(generador!B423=3,21,IF(generador!B423=4,24,IF(generador!B423=5,27,IF(generador!B423=6,30,IF(generador!B423=7,33,IF(generador!B423=8,36,IF(generador!B423=9,39,IF(generador!B423=10,42,IF(generador!B423=11,45,IF(generador!B423=12,48,IF(generador!B423=13,51,IF(generador!B423=14,54,IF(generador!B423=15,57))))))))))))))),FALSE),""),"")</f>
        <v/>
      </c>
      <c r="F423" s="16" t="str">
        <f t="shared" si="111"/>
        <v/>
      </c>
      <c r="G423" s="20" t="str">
        <f t="shared" si="112"/>
        <v/>
      </c>
      <c r="H423" s="13" t="str">
        <f t="shared" ca="1" si="115"/>
        <v/>
      </c>
      <c r="I423" s="14" t="str">
        <f t="shared" si="116"/>
        <v/>
      </c>
      <c r="J423" s="14" t="str">
        <f>""</f>
        <v/>
      </c>
      <c r="K423" s="14" t="str">
        <f t="shared" si="117"/>
        <v/>
      </c>
      <c r="L423" s="14" t="str">
        <f t="shared" si="118"/>
        <v/>
      </c>
      <c r="M423" s="14" t="str">
        <f t="shared" si="119"/>
        <v/>
      </c>
      <c r="N423" s="14" t="str">
        <f t="shared" si="120"/>
        <v/>
      </c>
      <c r="O423" s="14" t="str">
        <f t="shared" si="121"/>
        <v/>
      </c>
      <c r="P423" s="14" t="str">
        <f t="shared" si="122"/>
        <v/>
      </c>
      <c r="Q423" s="14" t="str">
        <f t="shared" si="123"/>
        <v/>
      </c>
      <c r="R423" s="96" t="str">
        <f t="shared" si="113"/>
        <v/>
      </c>
      <c r="S423" s="14" t="str">
        <f t="shared" si="124"/>
        <v/>
      </c>
      <c r="T423" s="14" t="str">
        <f t="shared" si="114"/>
        <v/>
      </c>
      <c r="U423" s="14" t="str">
        <f t="shared" si="125"/>
        <v/>
      </c>
      <c r="V423" s="14" t="str">
        <f t="shared" si="126"/>
        <v/>
      </c>
      <c r="W423" s="14" t="str">
        <f>IFERROR(CONCATENATE("PAGO N° ",B423," DEL CONTRATO CPS ",V423," ENTRE ",TEXT(VLOOKUP(A423,matriz,IF(generador!B423=1,16,IF(generador!B423=2,19,IF(generador!B423=3,22,IF(generador!B423=4,25,IF(generador!B423=5,28,IF(generador!B423=6,31,IF(generador!B423=7,34,IF(generador!B423=8,37,IF(generador!B423=9,40,IF(generador!B423=10,43,IF(generador!B423=11,46,IF(generador!B423=12,49,IF(generador!B423=13,52,IF(generador!B423=14,55,IF(generador!B423=15,58))))))))))))))),FALSE),"dd/mm/yyyy")," Y ",TEXT(VLOOKUP(A423,matriz,IF(generador!B423=1,17,IF(generador!B423=2,20,IF(generador!B423=3,23,IF(generador!B423=4,26,IF(generador!B423=5,29,IF(generador!B423=6,32,IF(generador!B423=7,35,IF(generador!B423=8,38,IF(generador!B423=9,41,IF(generador!B423=10,44,IF(generador!B423=11,47,IF(generador!B423=12,50,IF(generador!B423=13,53,IF(generador!B423=14,56,IF(generador!B423=15,59))))))))))))))),FALSE),"dd/mm/yyyy")),"")</f>
        <v/>
      </c>
    </row>
    <row r="424" spans="1:23" x14ac:dyDescent="0.3">
      <c r="A424" s="12"/>
      <c r="B424" s="5"/>
      <c r="C424" s="5"/>
      <c r="D424" s="14" t="str">
        <f t="shared" si="110"/>
        <v/>
      </c>
      <c r="E424" s="15" t="str">
        <f>IFERROR(IF(A424&lt;&gt;"",VLOOKUP(A424,matriz,IF(generador!B424=1,15,IF(generador!B424=2,18,IF(generador!B424=3,21,IF(generador!B424=4,24,IF(generador!B424=5,27,IF(generador!B424=6,30,IF(generador!B424=7,33,IF(generador!B424=8,36,IF(generador!B424=9,39,IF(generador!B424=10,42,IF(generador!B424=11,45,IF(generador!B424=12,48,IF(generador!B424=13,51,IF(generador!B424=14,54,IF(generador!B424=15,57))))))))))))))),FALSE),""),"")</f>
        <v/>
      </c>
      <c r="F424" s="16" t="str">
        <f t="shared" si="111"/>
        <v/>
      </c>
      <c r="G424" s="20" t="str">
        <f t="shared" si="112"/>
        <v/>
      </c>
      <c r="H424" s="13" t="str">
        <f t="shared" ca="1" si="115"/>
        <v/>
      </c>
      <c r="I424" s="14" t="str">
        <f t="shared" si="116"/>
        <v/>
      </c>
      <c r="J424" s="14" t="str">
        <f>""</f>
        <v/>
      </c>
      <c r="K424" s="14" t="str">
        <f t="shared" si="117"/>
        <v/>
      </c>
      <c r="L424" s="14" t="str">
        <f t="shared" si="118"/>
        <v/>
      </c>
      <c r="M424" s="14" t="str">
        <f t="shared" si="119"/>
        <v/>
      </c>
      <c r="N424" s="14" t="str">
        <f t="shared" si="120"/>
        <v/>
      </c>
      <c r="O424" s="14" t="str">
        <f t="shared" si="121"/>
        <v/>
      </c>
      <c r="P424" s="14" t="str">
        <f t="shared" si="122"/>
        <v/>
      </c>
      <c r="Q424" s="14" t="str">
        <f t="shared" si="123"/>
        <v/>
      </c>
      <c r="R424" s="96" t="str">
        <f t="shared" si="113"/>
        <v/>
      </c>
      <c r="S424" s="14" t="str">
        <f t="shared" si="124"/>
        <v/>
      </c>
      <c r="T424" s="14" t="str">
        <f t="shared" si="114"/>
        <v/>
      </c>
      <c r="U424" s="14" t="str">
        <f t="shared" si="125"/>
        <v/>
      </c>
      <c r="V424" s="14" t="str">
        <f t="shared" si="126"/>
        <v/>
      </c>
      <c r="W424" s="14" t="str">
        <f>IFERROR(CONCATENATE("PAGO N° ",B424," DEL CONTRATO CPS ",V424," ENTRE ",TEXT(VLOOKUP(A424,matriz,IF(generador!B424=1,16,IF(generador!B424=2,19,IF(generador!B424=3,22,IF(generador!B424=4,25,IF(generador!B424=5,28,IF(generador!B424=6,31,IF(generador!B424=7,34,IF(generador!B424=8,37,IF(generador!B424=9,40,IF(generador!B424=10,43,IF(generador!B424=11,46,IF(generador!B424=12,49,IF(generador!B424=13,52,IF(generador!B424=14,55,IF(generador!B424=15,58))))))))))))))),FALSE),"dd/mm/yyyy")," Y ",TEXT(VLOOKUP(A424,matriz,IF(generador!B424=1,17,IF(generador!B424=2,20,IF(generador!B424=3,23,IF(generador!B424=4,26,IF(generador!B424=5,29,IF(generador!B424=6,32,IF(generador!B424=7,35,IF(generador!B424=8,38,IF(generador!B424=9,41,IF(generador!B424=10,44,IF(generador!B424=11,47,IF(generador!B424=12,50,IF(generador!B424=13,53,IF(generador!B424=14,56,IF(generador!B424=15,59))))))))))))))),FALSE),"dd/mm/yyyy")),"")</f>
        <v/>
      </c>
    </row>
    <row r="425" spans="1:23" x14ac:dyDescent="0.3">
      <c r="A425" s="12"/>
      <c r="B425" s="5"/>
      <c r="C425" s="5"/>
      <c r="D425" s="14" t="str">
        <f t="shared" si="110"/>
        <v/>
      </c>
      <c r="E425" s="15" t="str">
        <f>IFERROR(IF(A425&lt;&gt;"",VLOOKUP(A425,matriz,IF(generador!B425=1,15,IF(generador!B425=2,18,IF(generador!B425=3,21,IF(generador!B425=4,24,IF(generador!B425=5,27,IF(generador!B425=6,30,IF(generador!B425=7,33,IF(generador!B425=8,36,IF(generador!B425=9,39,IF(generador!B425=10,42,IF(generador!B425=11,45,IF(generador!B425=12,48,IF(generador!B425=13,51,IF(generador!B425=14,54,IF(generador!B425=15,57))))))))))))))),FALSE),""),"")</f>
        <v/>
      </c>
      <c r="F425" s="16" t="str">
        <f t="shared" si="111"/>
        <v/>
      </c>
      <c r="G425" s="20" t="str">
        <f t="shared" si="112"/>
        <v/>
      </c>
      <c r="H425" s="13" t="str">
        <f t="shared" ca="1" si="115"/>
        <v/>
      </c>
      <c r="I425" s="14" t="str">
        <f t="shared" si="116"/>
        <v/>
      </c>
      <c r="J425" s="14" t="str">
        <f>""</f>
        <v/>
      </c>
      <c r="K425" s="14" t="str">
        <f t="shared" si="117"/>
        <v/>
      </c>
      <c r="L425" s="14" t="str">
        <f t="shared" si="118"/>
        <v/>
      </c>
      <c r="M425" s="14" t="str">
        <f t="shared" si="119"/>
        <v/>
      </c>
      <c r="N425" s="14" t="str">
        <f t="shared" si="120"/>
        <v/>
      </c>
      <c r="O425" s="14" t="str">
        <f t="shared" si="121"/>
        <v/>
      </c>
      <c r="P425" s="14" t="str">
        <f t="shared" si="122"/>
        <v/>
      </c>
      <c r="Q425" s="14" t="str">
        <f t="shared" si="123"/>
        <v/>
      </c>
      <c r="R425" s="96" t="str">
        <f t="shared" si="113"/>
        <v/>
      </c>
      <c r="S425" s="14" t="str">
        <f t="shared" si="124"/>
        <v/>
      </c>
      <c r="T425" s="14" t="str">
        <f t="shared" si="114"/>
        <v/>
      </c>
      <c r="U425" s="14" t="str">
        <f t="shared" si="125"/>
        <v/>
      </c>
      <c r="V425" s="14" t="str">
        <f t="shared" si="126"/>
        <v/>
      </c>
      <c r="W425" s="14" t="str">
        <f>IFERROR(CONCATENATE("PAGO N° ",B425," DEL CONTRATO CPS ",V425," ENTRE ",TEXT(VLOOKUP(A425,matriz,IF(generador!B425=1,16,IF(generador!B425=2,19,IF(generador!B425=3,22,IF(generador!B425=4,25,IF(generador!B425=5,28,IF(generador!B425=6,31,IF(generador!B425=7,34,IF(generador!B425=8,37,IF(generador!B425=9,40,IF(generador!B425=10,43,IF(generador!B425=11,46,IF(generador!B425=12,49,IF(generador!B425=13,52,IF(generador!B425=14,55,IF(generador!B425=15,58))))))))))))))),FALSE),"dd/mm/yyyy")," Y ",TEXT(VLOOKUP(A425,matriz,IF(generador!B425=1,17,IF(generador!B425=2,20,IF(generador!B425=3,23,IF(generador!B425=4,26,IF(generador!B425=5,29,IF(generador!B425=6,32,IF(generador!B425=7,35,IF(generador!B425=8,38,IF(generador!B425=9,41,IF(generador!B425=10,44,IF(generador!B425=11,47,IF(generador!B425=12,50,IF(generador!B425=13,53,IF(generador!B425=14,56,IF(generador!B425=15,59))))))))))))))),FALSE),"dd/mm/yyyy")),"")</f>
        <v/>
      </c>
    </row>
    <row r="426" spans="1:23" x14ac:dyDescent="0.3">
      <c r="A426" s="12"/>
      <c r="B426" s="5"/>
      <c r="C426" s="5"/>
      <c r="D426" s="14" t="str">
        <f t="shared" si="110"/>
        <v/>
      </c>
      <c r="E426" s="15" t="str">
        <f>IFERROR(IF(A426&lt;&gt;"",VLOOKUP(A426,matriz,IF(generador!B426=1,15,IF(generador!B426=2,18,IF(generador!B426=3,21,IF(generador!B426=4,24,IF(generador!B426=5,27,IF(generador!B426=6,30,IF(generador!B426=7,33,IF(generador!B426=8,36,IF(generador!B426=9,39,IF(generador!B426=10,42,IF(generador!B426=11,45,IF(generador!B426=12,48,IF(generador!B426=13,51,IF(generador!B426=14,54,IF(generador!B426=15,57))))))))))))))),FALSE),""),"")</f>
        <v/>
      </c>
      <c r="F426" s="16" t="str">
        <f t="shared" si="111"/>
        <v/>
      </c>
      <c r="G426" s="20" t="str">
        <f t="shared" si="112"/>
        <v/>
      </c>
      <c r="H426" s="13" t="str">
        <f t="shared" ca="1" si="115"/>
        <v/>
      </c>
      <c r="I426" s="14" t="str">
        <f t="shared" si="116"/>
        <v/>
      </c>
      <c r="J426" s="14" t="str">
        <f>""</f>
        <v/>
      </c>
      <c r="K426" s="14" t="str">
        <f t="shared" si="117"/>
        <v/>
      </c>
      <c r="L426" s="14" t="str">
        <f t="shared" si="118"/>
        <v/>
      </c>
      <c r="M426" s="14" t="str">
        <f t="shared" si="119"/>
        <v/>
      </c>
      <c r="N426" s="14" t="str">
        <f t="shared" si="120"/>
        <v/>
      </c>
      <c r="O426" s="14" t="str">
        <f t="shared" si="121"/>
        <v/>
      </c>
      <c r="P426" s="14" t="str">
        <f t="shared" si="122"/>
        <v/>
      </c>
      <c r="Q426" s="14" t="str">
        <f t="shared" si="123"/>
        <v/>
      </c>
      <c r="R426" s="96" t="str">
        <f t="shared" si="113"/>
        <v/>
      </c>
      <c r="S426" s="14" t="str">
        <f t="shared" si="124"/>
        <v/>
      </c>
      <c r="T426" s="14" t="str">
        <f t="shared" si="114"/>
        <v/>
      </c>
      <c r="U426" s="14" t="str">
        <f t="shared" si="125"/>
        <v/>
      </c>
      <c r="V426" s="14" t="str">
        <f t="shared" si="126"/>
        <v/>
      </c>
      <c r="W426" s="14" t="str">
        <f>IFERROR(CONCATENATE("PAGO N° ",B426," DEL CONTRATO CPS ",V426," ENTRE ",TEXT(VLOOKUP(A426,matriz,IF(generador!B426=1,16,IF(generador!B426=2,19,IF(generador!B426=3,22,IF(generador!B426=4,25,IF(generador!B426=5,28,IF(generador!B426=6,31,IF(generador!B426=7,34,IF(generador!B426=8,37,IF(generador!B426=9,40,IF(generador!B426=10,43,IF(generador!B426=11,46,IF(generador!B426=12,49,IF(generador!B426=13,52,IF(generador!B426=14,55,IF(generador!B426=15,58))))))))))))))),FALSE),"dd/mm/yyyy")," Y ",TEXT(VLOOKUP(A426,matriz,IF(generador!B426=1,17,IF(generador!B426=2,20,IF(generador!B426=3,23,IF(generador!B426=4,26,IF(generador!B426=5,29,IF(generador!B426=6,32,IF(generador!B426=7,35,IF(generador!B426=8,38,IF(generador!B426=9,41,IF(generador!B426=10,44,IF(generador!B426=11,47,IF(generador!B426=12,50,IF(generador!B426=13,53,IF(generador!B426=14,56,IF(generador!B426=15,59))))))))))))))),FALSE),"dd/mm/yyyy")),"")</f>
        <v/>
      </c>
    </row>
    <row r="427" spans="1:23" x14ac:dyDescent="0.3">
      <c r="A427" s="12"/>
      <c r="B427" s="5"/>
      <c r="C427" s="5"/>
      <c r="D427" s="14" t="str">
        <f t="shared" si="110"/>
        <v/>
      </c>
      <c r="E427" s="15" t="str">
        <f>IFERROR(IF(A427&lt;&gt;"",VLOOKUP(A427,matriz,IF(generador!B427=1,15,IF(generador!B427=2,18,IF(generador!B427=3,21,IF(generador!B427=4,24,IF(generador!B427=5,27,IF(generador!B427=6,30,IF(generador!B427=7,33,IF(generador!B427=8,36,IF(generador!B427=9,39,IF(generador!B427=10,42,IF(generador!B427=11,45,IF(generador!B427=12,48,IF(generador!B427=13,51,IF(generador!B427=14,54,IF(generador!B427=15,57))))))))))))))),FALSE),""),"")</f>
        <v/>
      </c>
      <c r="F427" s="16" t="str">
        <f t="shared" si="111"/>
        <v/>
      </c>
      <c r="G427" s="20" t="str">
        <f t="shared" si="112"/>
        <v/>
      </c>
      <c r="H427" s="13" t="str">
        <f t="shared" ca="1" si="115"/>
        <v/>
      </c>
      <c r="I427" s="14" t="str">
        <f t="shared" si="116"/>
        <v/>
      </c>
      <c r="J427" s="14" t="str">
        <f>""</f>
        <v/>
      </c>
      <c r="K427" s="14" t="str">
        <f t="shared" si="117"/>
        <v/>
      </c>
      <c r="L427" s="14" t="str">
        <f t="shared" si="118"/>
        <v/>
      </c>
      <c r="M427" s="14" t="str">
        <f t="shared" si="119"/>
        <v/>
      </c>
      <c r="N427" s="14" t="str">
        <f t="shared" si="120"/>
        <v/>
      </c>
      <c r="O427" s="14" t="str">
        <f t="shared" si="121"/>
        <v/>
      </c>
      <c r="P427" s="14" t="str">
        <f t="shared" si="122"/>
        <v/>
      </c>
      <c r="Q427" s="14" t="str">
        <f t="shared" si="123"/>
        <v/>
      </c>
      <c r="R427" s="96" t="str">
        <f t="shared" si="113"/>
        <v/>
      </c>
      <c r="S427" s="14" t="str">
        <f t="shared" si="124"/>
        <v/>
      </c>
      <c r="T427" s="14" t="str">
        <f t="shared" si="114"/>
        <v/>
      </c>
      <c r="U427" s="14" t="str">
        <f t="shared" si="125"/>
        <v/>
      </c>
      <c r="V427" s="14" t="str">
        <f t="shared" si="126"/>
        <v/>
      </c>
      <c r="W427" s="14" t="str">
        <f>IFERROR(CONCATENATE("PAGO N° ",B427," DEL CONTRATO CPS ",V427," ENTRE ",TEXT(VLOOKUP(A427,matriz,IF(generador!B427=1,16,IF(generador!B427=2,19,IF(generador!B427=3,22,IF(generador!B427=4,25,IF(generador!B427=5,28,IF(generador!B427=6,31,IF(generador!B427=7,34,IF(generador!B427=8,37,IF(generador!B427=9,40,IF(generador!B427=10,43,IF(generador!B427=11,46,IF(generador!B427=12,49,IF(generador!B427=13,52,IF(generador!B427=14,55,IF(generador!B427=15,58))))))))))))))),FALSE),"dd/mm/yyyy")," Y ",TEXT(VLOOKUP(A427,matriz,IF(generador!B427=1,17,IF(generador!B427=2,20,IF(generador!B427=3,23,IF(generador!B427=4,26,IF(generador!B427=5,29,IF(generador!B427=6,32,IF(generador!B427=7,35,IF(generador!B427=8,38,IF(generador!B427=9,41,IF(generador!B427=10,44,IF(generador!B427=11,47,IF(generador!B427=12,50,IF(generador!B427=13,53,IF(generador!B427=14,56,IF(generador!B427=15,59))))))))))))))),FALSE),"dd/mm/yyyy")),"")</f>
        <v/>
      </c>
    </row>
    <row r="428" spans="1:23" x14ac:dyDescent="0.3">
      <c r="A428" s="12"/>
      <c r="B428" s="5"/>
      <c r="C428" s="5"/>
      <c r="D428" s="14" t="str">
        <f t="shared" si="110"/>
        <v/>
      </c>
      <c r="E428" s="15" t="str">
        <f>IFERROR(IF(A428&lt;&gt;"",VLOOKUP(A428,matriz,IF(generador!B428=1,15,IF(generador!B428=2,18,IF(generador!B428=3,21,IF(generador!B428=4,24,IF(generador!B428=5,27,IF(generador!B428=6,30,IF(generador!B428=7,33,IF(generador!B428=8,36,IF(generador!B428=9,39,IF(generador!B428=10,42,IF(generador!B428=11,45,IF(generador!B428=12,48,IF(generador!B428=13,51,IF(generador!B428=14,54,IF(generador!B428=15,57))))))))))))))),FALSE),""),"")</f>
        <v/>
      </c>
      <c r="F428" s="16" t="str">
        <f t="shared" si="111"/>
        <v/>
      </c>
      <c r="G428" s="20" t="str">
        <f t="shared" si="112"/>
        <v/>
      </c>
      <c r="H428" s="13" t="str">
        <f t="shared" ca="1" si="115"/>
        <v/>
      </c>
      <c r="I428" s="14" t="str">
        <f t="shared" si="116"/>
        <v/>
      </c>
      <c r="J428" s="14" t="str">
        <f>""</f>
        <v/>
      </c>
      <c r="K428" s="14" t="str">
        <f t="shared" si="117"/>
        <v/>
      </c>
      <c r="L428" s="14" t="str">
        <f t="shared" si="118"/>
        <v/>
      </c>
      <c r="M428" s="14" t="str">
        <f t="shared" si="119"/>
        <v/>
      </c>
      <c r="N428" s="14" t="str">
        <f t="shared" si="120"/>
        <v/>
      </c>
      <c r="O428" s="14" t="str">
        <f t="shared" si="121"/>
        <v/>
      </c>
      <c r="P428" s="14" t="str">
        <f t="shared" si="122"/>
        <v/>
      </c>
      <c r="Q428" s="14" t="str">
        <f t="shared" si="123"/>
        <v/>
      </c>
      <c r="R428" s="96" t="str">
        <f t="shared" si="113"/>
        <v/>
      </c>
      <c r="S428" s="14" t="str">
        <f t="shared" si="124"/>
        <v/>
      </c>
      <c r="T428" s="14" t="str">
        <f t="shared" si="114"/>
        <v/>
      </c>
      <c r="U428" s="14" t="str">
        <f t="shared" si="125"/>
        <v/>
      </c>
      <c r="V428" s="14" t="str">
        <f t="shared" si="126"/>
        <v/>
      </c>
      <c r="W428" s="14" t="str">
        <f>IFERROR(CONCATENATE("PAGO N° ",B428," DEL CONTRATO CPS ",V428," ENTRE ",TEXT(VLOOKUP(A428,matriz,IF(generador!B428=1,16,IF(generador!B428=2,19,IF(generador!B428=3,22,IF(generador!B428=4,25,IF(generador!B428=5,28,IF(generador!B428=6,31,IF(generador!B428=7,34,IF(generador!B428=8,37,IF(generador!B428=9,40,IF(generador!B428=10,43,IF(generador!B428=11,46,IF(generador!B428=12,49,IF(generador!B428=13,52,IF(generador!B428=14,55,IF(generador!B428=15,58))))))))))))))),FALSE),"dd/mm/yyyy")," Y ",TEXT(VLOOKUP(A428,matriz,IF(generador!B428=1,17,IF(generador!B428=2,20,IF(generador!B428=3,23,IF(generador!B428=4,26,IF(generador!B428=5,29,IF(generador!B428=6,32,IF(generador!B428=7,35,IF(generador!B428=8,38,IF(generador!B428=9,41,IF(generador!B428=10,44,IF(generador!B428=11,47,IF(generador!B428=12,50,IF(generador!B428=13,53,IF(generador!B428=14,56,IF(generador!B428=15,59))))))))))))))),FALSE),"dd/mm/yyyy")),"")</f>
        <v/>
      </c>
    </row>
    <row r="429" spans="1:23" x14ac:dyDescent="0.3">
      <c r="A429" s="12"/>
      <c r="B429" s="5"/>
      <c r="C429" s="5"/>
      <c r="D429" s="14" t="str">
        <f t="shared" si="110"/>
        <v/>
      </c>
      <c r="E429" s="15" t="str">
        <f>IFERROR(IF(A429&lt;&gt;"",VLOOKUP(A429,matriz,IF(generador!B429=1,15,IF(generador!B429=2,18,IF(generador!B429=3,21,IF(generador!B429=4,24,IF(generador!B429=5,27,IF(generador!B429=6,30,IF(generador!B429=7,33,IF(generador!B429=8,36,IF(generador!B429=9,39,IF(generador!B429=10,42,IF(generador!B429=11,45,IF(generador!B429=12,48,IF(generador!B429=13,51,IF(generador!B429=14,54,IF(generador!B429=15,57))))))))))))))),FALSE),""),"")</f>
        <v/>
      </c>
      <c r="F429" s="16" t="str">
        <f t="shared" si="111"/>
        <v/>
      </c>
      <c r="G429" s="20" t="str">
        <f t="shared" si="112"/>
        <v/>
      </c>
      <c r="H429" s="13" t="str">
        <f t="shared" ca="1" si="115"/>
        <v/>
      </c>
      <c r="I429" s="14" t="str">
        <f t="shared" si="116"/>
        <v/>
      </c>
      <c r="J429" s="14" t="str">
        <f>""</f>
        <v/>
      </c>
      <c r="K429" s="14" t="str">
        <f t="shared" si="117"/>
        <v/>
      </c>
      <c r="L429" s="14" t="str">
        <f t="shared" si="118"/>
        <v/>
      </c>
      <c r="M429" s="14" t="str">
        <f t="shared" si="119"/>
        <v/>
      </c>
      <c r="N429" s="14" t="str">
        <f t="shared" si="120"/>
        <v/>
      </c>
      <c r="O429" s="14" t="str">
        <f t="shared" si="121"/>
        <v/>
      </c>
      <c r="P429" s="14" t="str">
        <f t="shared" si="122"/>
        <v/>
      </c>
      <c r="Q429" s="14" t="str">
        <f t="shared" si="123"/>
        <v/>
      </c>
      <c r="R429" s="96" t="str">
        <f t="shared" si="113"/>
        <v/>
      </c>
      <c r="S429" s="14" t="str">
        <f t="shared" si="124"/>
        <v/>
      </c>
      <c r="T429" s="14" t="str">
        <f t="shared" si="114"/>
        <v/>
      </c>
      <c r="U429" s="14" t="str">
        <f t="shared" si="125"/>
        <v/>
      </c>
      <c r="V429" s="14" t="str">
        <f t="shared" si="126"/>
        <v/>
      </c>
      <c r="W429" s="14" t="str">
        <f>IFERROR(CONCATENATE("PAGO N° ",B429," DEL CONTRATO CPS ",V429," ENTRE ",TEXT(VLOOKUP(A429,matriz,IF(generador!B429=1,16,IF(generador!B429=2,19,IF(generador!B429=3,22,IF(generador!B429=4,25,IF(generador!B429=5,28,IF(generador!B429=6,31,IF(generador!B429=7,34,IF(generador!B429=8,37,IF(generador!B429=9,40,IF(generador!B429=10,43,IF(generador!B429=11,46,IF(generador!B429=12,49,IF(generador!B429=13,52,IF(generador!B429=14,55,IF(generador!B429=15,58))))))))))))))),FALSE),"dd/mm/yyyy")," Y ",TEXT(VLOOKUP(A429,matriz,IF(generador!B429=1,17,IF(generador!B429=2,20,IF(generador!B429=3,23,IF(generador!B429=4,26,IF(generador!B429=5,29,IF(generador!B429=6,32,IF(generador!B429=7,35,IF(generador!B429=8,38,IF(generador!B429=9,41,IF(generador!B429=10,44,IF(generador!B429=11,47,IF(generador!B429=12,50,IF(generador!B429=13,53,IF(generador!B429=14,56,IF(generador!B429=15,59))))))))))))))),FALSE),"dd/mm/yyyy")),"")</f>
        <v/>
      </c>
    </row>
    <row r="430" spans="1:23" x14ac:dyDescent="0.3">
      <c r="A430" s="12"/>
      <c r="B430" s="5"/>
      <c r="C430" s="5"/>
      <c r="D430" s="14" t="str">
        <f t="shared" si="110"/>
        <v/>
      </c>
      <c r="E430" s="15" t="str">
        <f>IFERROR(IF(A430&lt;&gt;"",VLOOKUP(A430,matriz,IF(generador!B430=1,15,IF(generador!B430=2,18,IF(generador!B430=3,21,IF(generador!B430=4,24,IF(generador!B430=5,27,IF(generador!B430=6,30,IF(generador!B430=7,33,IF(generador!B430=8,36,IF(generador!B430=9,39,IF(generador!B430=10,42,IF(generador!B430=11,45,IF(generador!B430=12,48,IF(generador!B430=13,51,IF(generador!B430=14,54,IF(generador!B430=15,57))))))))))))))),FALSE),""),"")</f>
        <v/>
      </c>
      <c r="F430" s="16" t="str">
        <f t="shared" si="111"/>
        <v/>
      </c>
      <c r="G430" s="20" t="str">
        <f t="shared" si="112"/>
        <v/>
      </c>
      <c r="H430" s="13" t="str">
        <f t="shared" ca="1" si="115"/>
        <v/>
      </c>
      <c r="I430" s="14" t="str">
        <f t="shared" si="116"/>
        <v/>
      </c>
      <c r="J430" s="14" t="str">
        <f>""</f>
        <v/>
      </c>
      <c r="K430" s="14" t="str">
        <f t="shared" si="117"/>
        <v/>
      </c>
      <c r="L430" s="14" t="str">
        <f t="shared" si="118"/>
        <v/>
      </c>
      <c r="M430" s="14" t="str">
        <f t="shared" si="119"/>
        <v/>
      </c>
      <c r="N430" s="14" t="str">
        <f t="shared" si="120"/>
        <v/>
      </c>
      <c r="O430" s="14" t="str">
        <f t="shared" si="121"/>
        <v/>
      </c>
      <c r="P430" s="14" t="str">
        <f t="shared" si="122"/>
        <v/>
      </c>
      <c r="Q430" s="14" t="str">
        <f t="shared" si="123"/>
        <v/>
      </c>
      <c r="R430" s="96" t="str">
        <f t="shared" si="113"/>
        <v/>
      </c>
      <c r="S430" s="14" t="str">
        <f t="shared" si="124"/>
        <v/>
      </c>
      <c r="T430" s="14" t="str">
        <f t="shared" si="114"/>
        <v/>
      </c>
      <c r="U430" s="14" t="str">
        <f t="shared" si="125"/>
        <v/>
      </c>
      <c r="V430" s="14" t="str">
        <f t="shared" si="126"/>
        <v/>
      </c>
      <c r="W430" s="14" t="str">
        <f>IFERROR(CONCATENATE("PAGO N° ",B430," DEL CONTRATO CPS ",V430," ENTRE ",TEXT(VLOOKUP(A430,matriz,IF(generador!B430=1,16,IF(generador!B430=2,19,IF(generador!B430=3,22,IF(generador!B430=4,25,IF(generador!B430=5,28,IF(generador!B430=6,31,IF(generador!B430=7,34,IF(generador!B430=8,37,IF(generador!B430=9,40,IF(generador!B430=10,43,IF(generador!B430=11,46,IF(generador!B430=12,49,IF(generador!B430=13,52,IF(generador!B430=14,55,IF(generador!B430=15,58))))))))))))))),FALSE),"dd/mm/yyyy")," Y ",TEXT(VLOOKUP(A430,matriz,IF(generador!B430=1,17,IF(generador!B430=2,20,IF(generador!B430=3,23,IF(generador!B430=4,26,IF(generador!B430=5,29,IF(generador!B430=6,32,IF(generador!B430=7,35,IF(generador!B430=8,38,IF(generador!B430=9,41,IF(generador!B430=10,44,IF(generador!B430=11,47,IF(generador!B430=12,50,IF(generador!B430=13,53,IF(generador!B430=14,56,IF(generador!B430=15,59))))))))))))))),FALSE),"dd/mm/yyyy")),"")</f>
        <v/>
      </c>
    </row>
    <row r="431" spans="1:23" x14ac:dyDescent="0.3">
      <c r="A431" s="12"/>
      <c r="B431" s="5"/>
      <c r="C431" s="5"/>
      <c r="D431" s="14" t="str">
        <f t="shared" si="110"/>
        <v/>
      </c>
      <c r="E431" s="15" t="str">
        <f>IFERROR(IF(A431&lt;&gt;"",VLOOKUP(A431,matriz,IF(generador!B431=1,15,IF(generador!B431=2,18,IF(generador!B431=3,21,IF(generador!B431=4,24,IF(generador!B431=5,27,IF(generador!B431=6,30,IF(generador!B431=7,33,IF(generador!B431=8,36,IF(generador!B431=9,39,IF(generador!B431=10,42,IF(generador!B431=11,45,IF(generador!B431=12,48,IF(generador!B431=13,51,IF(generador!B431=14,54,IF(generador!B431=15,57))))))))))))))),FALSE),""),"")</f>
        <v/>
      </c>
      <c r="F431" s="16" t="str">
        <f t="shared" si="111"/>
        <v/>
      </c>
      <c r="G431" s="20" t="str">
        <f t="shared" si="112"/>
        <v/>
      </c>
      <c r="H431" s="13" t="str">
        <f t="shared" ca="1" si="115"/>
        <v/>
      </c>
      <c r="I431" s="14" t="str">
        <f t="shared" si="116"/>
        <v/>
      </c>
      <c r="J431" s="14" t="str">
        <f>""</f>
        <v/>
      </c>
      <c r="K431" s="14" t="str">
        <f t="shared" si="117"/>
        <v/>
      </c>
      <c r="L431" s="14" t="str">
        <f t="shared" si="118"/>
        <v/>
      </c>
      <c r="M431" s="14" t="str">
        <f t="shared" si="119"/>
        <v/>
      </c>
      <c r="N431" s="14" t="str">
        <f t="shared" si="120"/>
        <v/>
      </c>
      <c r="O431" s="14" t="str">
        <f t="shared" si="121"/>
        <v/>
      </c>
      <c r="P431" s="14" t="str">
        <f t="shared" si="122"/>
        <v/>
      </c>
      <c r="Q431" s="14" t="str">
        <f t="shared" si="123"/>
        <v/>
      </c>
      <c r="R431" s="96" t="str">
        <f t="shared" si="113"/>
        <v/>
      </c>
      <c r="S431" s="14" t="str">
        <f t="shared" si="124"/>
        <v/>
      </c>
      <c r="T431" s="14" t="str">
        <f t="shared" si="114"/>
        <v/>
      </c>
      <c r="U431" s="14" t="str">
        <f t="shared" si="125"/>
        <v/>
      </c>
      <c r="V431" s="14" t="str">
        <f t="shared" si="126"/>
        <v/>
      </c>
      <c r="W431" s="14" t="str">
        <f>IFERROR(CONCATENATE("PAGO N° ",B431," DEL CONTRATO CPS ",V431," ENTRE ",TEXT(VLOOKUP(A431,matriz,IF(generador!B431=1,16,IF(generador!B431=2,19,IF(generador!B431=3,22,IF(generador!B431=4,25,IF(generador!B431=5,28,IF(generador!B431=6,31,IF(generador!B431=7,34,IF(generador!B431=8,37,IF(generador!B431=9,40,IF(generador!B431=10,43,IF(generador!B431=11,46,IF(generador!B431=12,49,IF(generador!B431=13,52,IF(generador!B431=14,55,IF(generador!B431=15,58))))))))))))))),FALSE),"dd/mm/yyyy")," Y ",TEXT(VLOOKUP(A431,matriz,IF(generador!B431=1,17,IF(generador!B431=2,20,IF(generador!B431=3,23,IF(generador!B431=4,26,IF(generador!B431=5,29,IF(generador!B431=6,32,IF(generador!B431=7,35,IF(generador!B431=8,38,IF(generador!B431=9,41,IF(generador!B431=10,44,IF(generador!B431=11,47,IF(generador!B431=12,50,IF(generador!B431=13,53,IF(generador!B431=14,56,IF(generador!B431=15,59))))))))))))))),FALSE),"dd/mm/yyyy")),"")</f>
        <v/>
      </c>
    </row>
    <row r="432" spans="1:23" x14ac:dyDescent="0.3">
      <c r="A432" s="12"/>
      <c r="B432" s="5"/>
      <c r="C432" s="5"/>
      <c r="D432" s="14" t="str">
        <f t="shared" si="110"/>
        <v/>
      </c>
      <c r="E432" s="15" t="str">
        <f>IFERROR(IF(A432&lt;&gt;"",VLOOKUP(A432,matriz,IF(generador!B432=1,15,IF(generador!B432=2,18,IF(generador!B432=3,21,IF(generador!B432=4,24,IF(generador!B432=5,27,IF(generador!B432=6,30,IF(generador!B432=7,33,IF(generador!B432=8,36,IF(generador!B432=9,39,IF(generador!B432=10,42,IF(generador!B432=11,45,IF(generador!B432=12,48,IF(generador!B432=13,51,IF(generador!B432=14,54,IF(generador!B432=15,57))))))))))))))),FALSE),""),"")</f>
        <v/>
      </c>
      <c r="F432" s="16" t="str">
        <f t="shared" si="111"/>
        <v/>
      </c>
      <c r="G432" s="20" t="str">
        <f t="shared" si="112"/>
        <v/>
      </c>
      <c r="H432" s="13" t="str">
        <f t="shared" ca="1" si="115"/>
        <v/>
      </c>
      <c r="I432" s="14" t="str">
        <f t="shared" si="116"/>
        <v/>
      </c>
      <c r="J432" s="14" t="str">
        <f>""</f>
        <v/>
      </c>
      <c r="K432" s="14" t="str">
        <f t="shared" si="117"/>
        <v/>
      </c>
      <c r="L432" s="14" t="str">
        <f t="shared" si="118"/>
        <v/>
      </c>
      <c r="M432" s="14" t="str">
        <f t="shared" si="119"/>
        <v/>
      </c>
      <c r="N432" s="14" t="str">
        <f t="shared" si="120"/>
        <v/>
      </c>
      <c r="O432" s="14" t="str">
        <f t="shared" si="121"/>
        <v/>
      </c>
      <c r="P432" s="14" t="str">
        <f t="shared" si="122"/>
        <v/>
      </c>
      <c r="Q432" s="14" t="str">
        <f t="shared" si="123"/>
        <v/>
      </c>
      <c r="R432" s="96" t="str">
        <f t="shared" si="113"/>
        <v/>
      </c>
      <c r="S432" s="14" t="str">
        <f t="shared" si="124"/>
        <v/>
      </c>
      <c r="T432" s="14" t="str">
        <f t="shared" si="114"/>
        <v/>
      </c>
      <c r="U432" s="14" t="str">
        <f t="shared" si="125"/>
        <v/>
      </c>
      <c r="V432" s="14" t="str">
        <f t="shared" si="126"/>
        <v/>
      </c>
      <c r="W432" s="14" t="str">
        <f>IFERROR(CONCATENATE("PAGO N° ",B432," DEL CONTRATO CPS ",V432," ENTRE ",TEXT(VLOOKUP(A432,matriz,IF(generador!B432=1,16,IF(generador!B432=2,19,IF(generador!B432=3,22,IF(generador!B432=4,25,IF(generador!B432=5,28,IF(generador!B432=6,31,IF(generador!B432=7,34,IF(generador!B432=8,37,IF(generador!B432=9,40,IF(generador!B432=10,43,IF(generador!B432=11,46,IF(generador!B432=12,49,IF(generador!B432=13,52,IF(generador!B432=14,55,IF(generador!B432=15,58))))))))))))))),FALSE),"dd/mm/yyyy")," Y ",TEXT(VLOOKUP(A432,matriz,IF(generador!B432=1,17,IF(generador!B432=2,20,IF(generador!B432=3,23,IF(generador!B432=4,26,IF(generador!B432=5,29,IF(generador!B432=6,32,IF(generador!B432=7,35,IF(generador!B432=8,38,IF(generador!B432=9,41,IF(generador!B432=10,44,IF(generador!B432=11,47,IF(generador!B432=12,50,IF(generador!B432=13,53,IF(generador!B432=14,56,IF(generador!B432=15,59))))))))))))))),FALSE),"dd/mm/yyyy")),"")</f>
        <v/>
      </c>
    </row>
    <row r="433" spans="1:23" x14ac:dyDescent="0.3">
      <c r="A433" s="12"/>
      <c r="B433" s="5"/>
      <c r="C433" s="5"/>
      <c r="D433" s="14" t="str">
        <f t="shared" si="110"/>
        <v/>
      </c>
      <c r="E433" s="15" t="str">
        <f>IFERROR(IF(A433&lt;&gt;"",VLOOKUP(A433,matriz,IF(generador!B433=1,15,IF(generador!B433=2,18,IF(generador!B433=3,21,IF(generador!B433=4,24,IF(generador!B433=5,27,IF(generador!B433=6,30,IF(generador!B433=7,33,IF(generador!B433=8,36,IF(generador!B433=9,39,IF(generador!B433=10,42,IF(generador!B433=11,45,IF(generador!B433=12,48,IF(generador!B433=13,51,IF(generador!B433=14,54,IF(generador!B433=15,57))))))))))))))),FALSE),""),"")</f>
        <v/>
      </c>
      <c r="F433" s="16" t="str">
        <f t="shared" si="111"/>
        <v/>
      </c>
      <c r="G433" s="20" t="str">
        <f t="shared" si="112"/>
        <v/>
      </c>
      <c r="H433" s="13" t="str">
        <f t="shared" ca="1" si="115"/>
        <v/>
      </c>
      <c r="I433" s="14" t="str">
        <f t="shared" si="116"/>
        <v/>
      </c>
      <c r="J433" s="14" t="str">
        <f>""</f>
        <v/>
      </c>
      <c r="K433" s="14" t="str">
        <f t="shared" si="117"/>
        <v/>
      </c>
      <c r="L433" s="14" t="str">
        <f t="shared" si="118"/>
        <v/>
      </c>
      <c r="M433" s="14" t="str">
        <f t="shared" si="119"/>
        <v/>
      </c>
      <c r="N433" s="14" t="str">
        <f t="shared" si="120"/>
        <v/>
      </c>
      <c r="O433" s="14" t="str">
        <f t="shared" si="121"/>
        <v/>
      </c>
      <c r="P433" s="14" t="str">
        <f t="shared" si="122"/>
        <v/>
      </c>
      <c r="Q433" s="14" t="str">
        <f t="shared" si="123"/>
        <v/>
      </c>
      <c r="R433" s="96" t="str">
        <f t="shared" si="113"/>
        <v/>
      </c>
      <c r="S433" s="14" t="str">
        <f t="shared" si="124"/>
        <v/>
      </c>
      <c r="T433" s="14" t="str">
        <f t="shared" si="114"/>
        <v/>
      </c>
      <c r="U433" s="14" t="str">
        <f t="shared" si="125"/>
        <v/>
      </c>
      <c r="V433" s="14" t="str">
        <f t="shared" si="126"/>
        <v/>
      </c>
      <c r="W433" s="14" t="str">
        <f>IFERROR(CONCATENATE("PAGO N° ",B433," DEL CONTRATO CPS ",V433," ENTRE ",TEXT(VLOOKUP(A433,matriz,IF(generador!B433=1,16,IF(generador!B433=2,19,IF(generador!B433=3,22,IF(generador!B433=4,25,IF(generador!B433=5,28,IF(generador!B433=6,31,IF(generador!B433=7,34,IF(generador!B433=8,37,IF(generador!B433=9,40,IF(generador!B433=10,43,IF(generador!B433=11,46,IF(generador!B433=12,49,IF(generador!B433=13,52,IF(generador!B433=14,55,IF(generador!B433=15,58))))))))))))))),FALSE),"dd/mm/yyyy")," Y ",TEXT(VLOOKUP(A433,matriz,IF(generador!B433=1,17,IF(generador!B433=2,20,IF(generador!B433=3,23,IF(generador!B433=4,26,IF(generador!B433=5,29,IF(generador!B433=6,32,IF(generador!B433=7,35,IF(generador!B433=8,38,IF(generador!B433=9,41,IF(generador!B433=10,44,IF(generador!B433=11,47,IF(generador!B433=12,50,IF(generador!B433=13,53,IF(generador!B433=14,56,IF(generador!B433=15,59))))))))))))))),FALSE),"dd/mm/yyyy")),"")</f>
        <v/>
      </c>
    </row>
    <row r="434" spans="1:23" x14ac:dyDescent="0.3">
      <c r="A434" s="12"/>
      <c r="B434" s="5"/>
      <c r="C434" s="5"/>
      <c r="D434" s="14" t="str">
        <f t="shared" si="110"/>
        <v/>
      </c>
      <c r="E434" s="15" t="str">
        <f>IFERROR(IF(A434&lt;&gt;"",VLOOKUP(A434,matriz,IF(generador!B434=1,15,IF(generador!B434=2,18,IF(generador!B434=3,21,IF(generador!B434=4,24,IF(generador!B434=5,27,IF(generador!B434=6,30,IF(generador!B434=7,33,IF(generador!B434=8,36,IF(generador!B434=9,39,IF(generador!B434=10,42,IF(generador!B434=11,45,IF(generador!B434=12,48,IF(generador!B434=13,51,IF(generador!B434=14,54,IF(generador!B434=15,57))))))))))))))),FALSE),""),"")</f>
        <v/>
      </c>
      <c r="F434" s="16" t="str">
        <f t="shared" si="111"/>
        <v/>
      </c>
      <c r="G434" s="20" t="str">
        <f t="shared" si="112"/>
        <v/>
      </c>
      <c r="H434" s="13" t="str">
        <f t="shared" ca="1" si="115"/>
        <v/>
      </c>
      <c r="I434" s="14" t="str">
        <f t="shared" si="116"/>
        <v/>
      </c>
      <c r="J434" s="14" t="str">
        <f>""</f>
        <v/>
      </c>
      <c r="K434" s="14" t="str">
        <f t="shared" si="117"/>
        <v/>
      </c>
      <c r="L434" s="14" t="str">
        <f t="shared" si="118"/>
        <v/>
      </c>
      <c r="M434" s="14" t="str">
        <f t="shared" si="119"/>
        <v/>
      </c>
      <c r="N434" s="14" t="str">
        <f t="shared" si="120"/>
        <v/>
      </c>
      <c r="O434" s="14" t="str">
        <f t="shared" si="121"/>
        <v/>
      </c>
      <c r="P434" s="14" t="str">
        <f t="shared" si="122"/>
        <v/>
      </c>
      <c r="Q434" s="14" t="str">
        <f t="shared" si="123"/>
        <v/>
      </c>
      <c r="R434" s="96" t="str">
        <f t="shared" si="113"/>
        <v/>
      </c>
      <c r="S434" s="14" t="str">
        <f t="shared" si="124"/>
        <v/>
      </c>
      <c r="T434" s="14" t="str">
        <f t="shared" si="114"/>
        <v/>
      </c>
      <c r="U434" s="14" t="str">
        <f t="shared" si="125"/>
        <v/>
      </c>
      <c r="V434" s="14" t="str">
        <f t="shared" si="126"/>
        <v/>
      </c>
      <c r="W434" s="14" t="str">
        <f>IFERROR(CONCATENATE("PAGO N° ",B434," DEL CONTRATO CPS ",V434," ENTRE ",TEXT(VLOOKUP(A434,matriz,IF(generador!B434=1,16,IF(generador!B434=2,19,IF(generador!B434=3,22,IF(generador!B434=4,25,IF(generador!B434=5,28,IF(generador!B434=6,31,IF(generador!B434=7,34,IF(generador!B434=8,37,IF(generador!B434=9,40,IF(generador!B434=10,43,IF(generador!B434=11,46,IF(generador!B434=12,49,IF(generador!B434=13,52,IF(generador!B434=14,55,IF(generador!B434=15,58))))))))))))))),FALSE),"dd/mm/yyyy")," Y ",TEXT(VLOOKUP(A434,matriz,IF(generador!B434=1,17,IF(generador!B434=2,20,IF(generador!B434=3,23,IF(generador!B434=4,26,IF(generador!B434=5,29,IF(generador!B434=6,32,IF(generador!B434=7,35,IF(generador!B434=8,38,IF(generador!B434=9,41,IF(generador!B434=10,44,IF(generador!B434=11,47,IF(generador!B434=12,50,IF(generador!B434=13,53,IF(generador!B434=14,56,IF(generador!B434=15,59))))))))))))))),FALSE),"dd/mm/yyyy")),"")</f>
        <v/>
      </c>
    </row>
    <row r="435" spans="1:23" x14ac:dyDescent="0.3">
      <c r="A435" s="12"/>
      <c r="B435" s="5"/>
      <c r="C435" s="5"/>
      <c r="D435" s="14" t="str">
        <f t="shared" si="110"/>
        <v/>
      </c>
      <c r="E435" s="15" t="str">
        <f>IFERROR(IF(A435&lt;&gt;"",VLOOKUP(A435,matriz,IF(generador!B435=1,15,IF(generador!B435=2,18,IF(generador!B435=3,21,IF(generador!B435=4,24,IF(generador!B435=5,27,IF(generador!B435=6,30,IF(generador!B435=7,33,IF(generador!B435=8,36,IF(generador!B435=9,39,IF(generador!B435=10,42,IF(generador!B435=11,45,IF(generador!B435=12,48,IF(generador!B435=13,51,IF(generador!B435=14,54,IF(generador!B435=15,57))))))))))))))),FALSE),""),"")</f>
        <v/>
      </c>
      <c r="F435" s="16" t="str">
        <f t="shared" si="111"/>
        <v/>
      </c>
      <c r="G435" s="20" t="str">
        <f t="shared" si="112"/>
        <v/>
      </c>
      <c r="H435" s="13" t="str">
        <f t="shared" ca="1" si="115"/>
        <v/>
      </c>
      <c r="I435" s="14" t="str">
        <f t="shared" si="116"/>
        <v/>
      </c>
      <c r="J435" s="14" t="str">
        <f>""</f>
        <v/>
      </c>
      <c r="K435" s="14" t="str">
        <f t="shared" si="117"/>
        <v/>
      </c>
      <c r="L435" s="14" t="str">
        <f t="shared" si="118"/>
        <v/>
      </c>
      <c r="M435" s="14" t="str">
        <f t="shared" si="119"/>
        <v/>
      </c>
      <c r="N435" s="14" t="str">
        <f t="shared" si="120"/>
        <v/>
      </c>
      <c r="O435" s="14" t="str">
        <f t="shared" si="121"/>
        <v/>
      </c>
      <c r="P435" s="14" t="str">
        <f t="shared" si="122"/>
        <v/>
      </c>
      <c r="Q435" s="14" t="str">
        <f t="shared" si="123"/>
        <v/>
      </c>
      <c r="R435" s="96" t="str">
        <f t="shared" si="113"/>
        <v/>
      </c>
      <c r="S435" s="14" t="str">
        <f t="shared" si="124"/>
        <v/>
      </c>
      <c r="T435" s="14" t="str">
        <f t="shared" si="114"/>
        <v/>
      </c>
      <c r="U435" s="14" t="str">
        <f t="shared" si="125"/>
        <v/>
      </c>
      <c r="V435" s="14" t="str">
        <f t="shared" si="126"/>
        <v/>
      </c>
      <c r="W435" s="14" t="str">
        <f>IFERROR(CONCATENATE("PAGO N° ",B435," DEL CONTRATO CPS ",V435," ENTRE ",TEXT(VLOOKUP(A435,matriz,IF(generador!B435=1,16,IF(generador!B435=2,19,IF(generador!B435=3,22,IF(generador!B435=4,25,IF(generador!B435=5,28,IF(generador!B435=6,31,IF(generador!B435=7,34,IF(generador!B435=8,37,IF(generador!B435=9,40,IF(generador!B435=10,43,IF(generador!B435=11,46,IF(generador!B435=12,49,IF(generador!B435=13,52,IF(generador!B435=14,55,IF(generador!B435=15,58))))))))))))))),FALSE),"dd/mm/yyyy")," Y ",TEXT(VLOOKUP(A435,matriz,IF(generador!B435=1,17,IF(generador!B435=2,20,IF(generador!B435=3,23,IF(generador!B435=4,26,IF(generador!B435=5,29,IF(generador!B435=6,32,IF(generador!B435=7,35,IF(generador!B435=8,38,IF(generador!B435=9,41,IF(generador!B435=10,44,IF(generador!B435=11,47,IF(generador!B435=12,50,IF(generador!B435=13,53,IF(generador!B435=14,56,IF(generador!B435=15,59))))))))))))))),FALSE),"dd/mm/yyyy")),"")</f>
        <v/>
      </c>
    </row>
    <row r="436" spans="1:23" x14ac:dyDescent="0.3">
      <c r="A436" s="12"/>
      <c r="B436" s="5"/>
      <c r="C436" s="5"/>
      <c r="D436" s="14" t="str">
        <f t="shared" si="110"/>
        <v/>
      </c>
      <c r="E436" s="15" t="str">
        <f>IFERROR(IF(A436&lt;&gt;"",VLOOKUP(A436,matriz,IF(generador!B436=1,15,IF(generador!B436=2,18,IF(generador!B436=3,21,IF(generador!B436=4,24,IF(generador!B436=5,27,IF(generador!B436=6,30,IF(generador!B436=7,33,IF(generador!B436=8,36,IF(generador!B436=9,39,IF(generador!B436=10,42,IF(generador!B436=11,45,IF(generador!B436=12,48,IF(generador!B436=13,51,IF(generador!B436=14,54,IF(generador!B436=15,57))))))))))))))),FALSE),""),"")</f>
        <v/>
      </c>
      <c r="F436" s="16" t="str">
        <f t="shared" si="111"/>
        <v/>
      </c>
      <c r="G436" s="20" t="str">
        <f t="shared" si="112"/>
        <v/>
      </c>
      <c r="H436" s="13" t="str">
        <f t="shared" ca="1" si="115"/>
        <v/>
      </c>
      <c r="I436" s="14" t="str">
        <f t="shared" si="116"/>
        <v/>
      </c>
      <c r="J436" s="14" t="str">
        <f>""</f>
        <v/>
      </c>
      <c r="K436" s="14" t="str">
        <f t="shared" si="117"/>
        <v/>
      </c>
      <c r="L436" s="14" t="str">
        <f t="shared" si="118"/>
        <v/>
      </c>
      <c r="M436" s="14" t="str">
        <f t="shared" si="119"/>
        <v/>
      </c>
      <c r="N436" s="14" t="str">
        <f t="shared" si="120"/>
        <v/>
      </c>
      <c r="O436" s="14" t="str">
        <f t="shared" si="121"/>
        <v/>
      </c>
      <c r="P436" s="14" t="str">
        <f t="shared" si="122"/>
        <v/>
      </c>
      <c r="Q436" s="14" t="str">
        <f t="shared" si="123"/>
        <v/>
      </c>
      <c r="R436" s="96" t="str">
        <f t="shared" si="113"/>
        <v/>
      </c>
      <c r="S436" s="14" t="str">
        <f t="shared" si="124"/>
        <v/>
      </c>
      <c r="T436" s="14" t="str">
        <f t="shared" si="114"/>
        <v/>
      </c>
      <c r="U436" s="14" t="str">
        <f t="shared" si="125"/>
        <v/>
      </c>
      <c r="V436" s="14" t="str">
        <f t="shared" si="126"/>
        <v/>
      </c>
      <c r="W436" s="14" t="str">
        <f>IFERROR(CONCATENATE("PAGO N° ",B436," DEL CONTRATO CPS ",V436," ENTRE ",TEXT(VLOOKUP(A436,matriz,IF(generador!B436=1,16,IF(generador!B436=2,19,IF(generador!B436=3,22,IF(generador!B436=4,25,IF(generador!B436=5,28,IF(generador!B436=6,31,IF(generador!B436=7,34,IF(generador!B436=8,37,IF(generador!B436=9,40,IF(generador!B436=10,43,IF(generador!B436=11,46,IF(generador!B436=12,49,IF(generador!B436=13,52,IF(generador!B436=14,55,IF(generador!B436=15,58))))))))))))))),FALSE),"dd/mm/yyyy")," Y ",TEXT(VLOOKUP(A436,matriz,IF(generador!B436=1,17,IF(generador!B436=2,20,IF(generador!B436=3,23,IF(generador!B436=4,26,IF(generador!B436=5,29,IF(generador!B436=6,32,IF(generador!B436=7,35,IF(generador!B436=8,38,IF(generador!B436=9,41,IF(generador!B436=10,44,IF(generador!B436=11,47,IF(generador!B436=12,50,IF(generador!B436=13,53,IF(generador!B436=14,56,IF(generador!B436=15,59))))))))))))))),FALSE),"dd/mm/yyyy")),"")</f>
        <v/>
      </c>
    </row>
    <row r="437" spans="1:23" x14ac:dyDescent="0.3">
      <c r="A437" s="12"/>
      <c r="B437" s="5"/>
      <c r="C437" s="5"/>
      <c r="D437" s="14" t="str">
        <f t="shared" si="110"/>
        <v/>
      </c>
      <c r="E437" s="15" t="str">
        <f>IFERROR(IF(A437&lt;&gt;"",VLOOKUP(A437,matriz,IF(generador!B437=1,15,IF(generador!B437=2,18,IF(generador!B437=3,21,IF(generador!B437=4,24,IF(generador!B437=5,27,IF(generador!B437=6,30,IF(generador!B437=7,33,IF(generador!B437=8,36,IF(generador!B437=9,39,IF(generador!B437=10,42,IF(generador!B437=11,45,IF(generador!B437=12,48,IF(generador!B437=13,51,IF(generador!B437=14,54,IF(generador!B437=15,57))))))))))))))),FALSE),""),"")</f>
        <v/>
      </c>
      <c r="F437" s="16" t="str">
        <f t="shared" si="111"/>
        <v/>
      </c>
      <c r="G437" s="20" t="str">
        <f t="shared" si="112"/>
        <v/>
      </c>
      <c r="H437" s="13" t="str">
        <f t="shared" ca="1" si="115"/>
        <v/>
      </c>
      <c r="I437" s="14" t="str">
        <f t="shared" si="116"/>
        <v/>
      </c>
      <c r="J437" s="14" t="str">
        <f>""</f>
        <v/>
      </c>
      <c r="K437" s="14" t="str">
        <f t="shared" si="117"/>
        <v/>
      </c>
      <c r="L437" s="14" t="str">
        <f t="shared" si="118"/>
        <v/>
      </c>
      <c r="M437" s="14" t="str">
        <f t="shared" si="119"/>
        <v/>
      </c>
      <c r="N437" s="14" t="str">
        <f t="shared" si="120"/>
        <v/>
      </c>
      <c r="O437" s="14" t="str">
        <f t="shared" si="121"/>
        <v/>
      </c>
      <c r="P437" s="14" t="str">
        <f t="shared" si="122"/>
        <v/>
      </c>
      <c r="Q437" s="14" t="str">
        <f t="shared" si="123"/>
        <v/>
      </c>
      <c r="R437" s="96" t="str">
        <f t="shared" si="113"/>
        <v/>
      </c>
      <c r="S437" s="14" t="str">
        <f t="shared" si="124"/>
        <v/>
      </c>
      <c r="T437" s="14" t="str">
        <f t="shared" si="114"/>
        <v/>
      </c>
      <c r="U437" s="14" t="str">
        <f t="shared" si="125"/>
        <v/>
      </c>
      <c r="V437" s="14" t="str">
        <f t="shared" si="126"/>
        <v/>
      </c>
      <c r="W437" s="14" t="str">
        <f>IFERROR(CONCATENATE("PAGO N° ",B437," DEL CONTRATO CPS ",V437," ENTRE ",TEXT(VLOOKUP(A437,matriz,IF(generador!B437=1,16,IF(generador!B437=2,19,IF(generador!B437=3,22,IF(generador!B437=4,25,IF(generador!B437=5,28,IF(generador!B437=6,31,IF(generador!B437=7,34,IF(generador!B437=8,37,IF(generador!B437=9,40,IF(generador!B437=10,43,IF(generador!B437=11,46,IF(generador!B437=12,49,IF(generador!B437=13,52,IF(generador!B437=14,55,IF(generador!B437=15,58))))))))))))))),FALSE),"dd/mm/yyyy")," Y ",TEXT(VLOOKUP(A437,matriz,IF(generador!B437=1,17,IF(generador!B437=2,20,IF(generador!B437=3,23,IF(generador!B437=4,26,IF(generador!B437=5,29,IF(generador!B437=6,32,IF(generador!B437=7,35,IF(generador!B437=8,38,IF(generador!B437=9,41,IF(generador!B437=10,44,IF(generador!B437=11,47,IF(generador!B437=12,50,IF(generador!B437=13,53,IF(generador!B437=14,56,IF(generador!B437=15,59))))))))))))))),FALSE),"dd/mm/yyyy")),"")</f>
        <v/>
      </c>
    </row>
    <row r="438" spans="1:23" x14ac:dyDescent="0.3">
      <c r="A438" s="12"/>
      <c r="B438" s="5"/>
      <c r="C438" s="5"/>
      <c r="D438" s="14" t="str">
        <f t="shared" si="110"/>
        <v/>
      </c>
      <c r="E438" s="15" t="str">
        <f>IFERROR(IF(A438&lt;&gt;"",VLOOKUP(A438,matriz,IF(generador!B438=1,15,IF(generador!B438=2,18,IF(generador!B438=3,21,IF(generador!B438=4,24,IF(generador!B438=5,27,IF(generador!B438=6,30,IF(generador!B438=7,33,IF(generador!B438=8,36,IF(generador!B438=9,39,IF(generador!B438=10,42,IF(generador!B438=11,45,IF(generador!B438=12,48,IF(generador!B438=13,51,IF(generador!B438=14,54,IF(generador!B438=15,57))))))))))))))),FALSE),""),"")</f>
        <v/>
      </c>
      <c r="F438" s="16" t="str">
        <f t="shared" si="111"/>
        <v/>
      </c>
      <c r="G438" s="20" t="str">
        <f t="shared" si="112"/>
        <v/>
      </c>
      <c r="H438" s="13" t="str">
        <f t="shared" ca="1" si="115"/>
        <v/>
      </c>
      <c r="I438" s="14" t="str">
        <f t="shared" si="116"/>
        <v/>
      </c>
      <c r="J438" s="14" t="str">
        <f>""</f>
        <v/>
      </c>
      <c r="K438" s="14" t="str">
        <f t="shared" si="117"/>
        <v/>
      </c>
      <c r="L438" s="14" t="str">
        <f t="shared" si="118"/>
        <v/>
      </c>
      <c r="M438" s="14" t="str">
        <f t="shared" si="119"/>
        <v/>
      </c>
      <c r="N438" s="14" t="str">
        <f t="shared" si="120"/>
        <v/>
      </c>
      <c r="O438" s="14" t="str">
        <f t="shared" si="121"/>
        <v/>
      </c>
      <c r="P438" s="14" t="str">
        <f t="shared" si="122"/>
        <v/>
      </c>
      <c r="Q438" s="14" t="str">
        <f t="shared" si="123"/>
        <v/>
      </c>
      <c r="R438" s="96" t="str">
        <f t="shared" si="113"/>
        <v/>
      </c>
      <c r="S438" s="14" t="str">
        <f t="shared" si="124"/>
        <v/>
      </c>
      <c r="T438" s="14" t="str">
        <f t="shared" si="114"/>
        <v/>
      </c>
      <c r="U438" s="14" t="str">
        <f t="shared" si="125"/>
        <v/>
      </c>
      <c r="V438" s="14" t="str">
        <f t="shared" si="126"/>
        <v/>
      </c>
      <c r="W438" s="14" t="str">
        <f>IFERROR(CONCATENATE("PAGO N° ",B438," DEL CONTRATO CPS ",V438," ENTRE ",TEXT(VLOOKUP(A438,matriz,IF(generador!B438=1,16,IF(generador!B438=2,19,IF(generador!B438=3,22,IF(generador!B438=4,25,IF(generador!B438=5,28,IF(generador!B438=6,31,IF(generador!B438=7,34,IF(generador!B438=8,37,IF(generador!B438=9,40,IF(generador!B438=10,43,IF(generador!B438=11,46,IF(generador!B438=12,49,IF(generador!B438=13,52,IF(generador!B438=14,55,IF(generador!B438=15,58))))))))))))))),FALSE),"dd/mm/yyyy")," Y ",TEXT(VLOOKUP(A438,matriz,IF(generador!B438=1,17,IF(generador!B438=2,20,IF(generador!B438=3,23,IF(generador!B438=4,26,IF(generador!B438=5,29,IF(generador!B438=6,32,IF(generador!B438=7,35,IF(generador!B438=8,38,IF(generador!B438=9,41,IF(generador!B438=10,44,IF(generador!B438=11,47,IF(generador!B438=12,50,IF(generador!B438=13,53,IF(generador!B438=14,56,IF(generador!B438=15,59))))))))))))))),FALSE),"dd/mm/yyyy")),"")</f>
        <v/>
      </c>
    </row>
    <row r="439" spans="1:23" x14ac:dyDescent="0.3">
      <c r="A439" s="12"/>
      <c r="B439" s="5"/>
      <c r="C439" s="5"/>
      <c r="D439" s="14" t="str">
        <f t="shared" si="110"/>
        <v/>
      </c>
      <c r="E439" s="15" t="str">
        <f>IFERROR(IF(A439&lt;&gt;"",VLOOKUP(A439,matriz,IF(generador!B439=1,15,IF(generador!B439=2,18,IF(generador!B439=3,21,IF(generador!B439=4,24,IF(generador!B439=5,27,IF(generador!B439=6,30,IF(generador!B439=7,33,IF(generador!B439=8,36,IF(generador!B439=9,39,IF(generador!B439=10,42,IF(generador!B439=11,45,IF(generador!B439=12,48,IF(generador!B439=13,51,IF(generador!B439=14,54,IF(generador!B439=15,57))))))))))))))),FALSE),""),"")</f>
        <v/>
      </c>
      <c r="F439" s="16" t="str">
        <f t="shared" si="111"/>
        <v/>
      </c>
      <c r="G439" s="20" t="str">
        <f t="shared" si="112"/>
        <v/>
      </c>
      <c r="H439" s="13" t="str">
        <f t="shared" ca="1" si="115"/>
        <v/>
      </c>
      <c r="I439" s="14" t="str">
        <f t="shared" si="116"/>
        <v/>
      </c>
      <c r="J439" s="14" t="str">
        <f>""</f>
        <v/>
      </c>
      <c r="K439" s="14" t="str">
        <f t="shared" si="117"/>
        <v/>
      </c>
      <c r="L439" s="14" t="str">
        <f t="shared" si="118"/>
        <v/>
      </c>
      <c r="M439" s="14" t="str">
        <f t="shared" si="119"/>
        <v/>
      </c>
      <c r="N439" s="14" t="str">
        <f t="shared" si="120"/>
        <v/>
      </c>
      <c r="O439" s="14" t="str">
        <f t="shared" si="121"/>
        <v/>
      </c>
      <c r="P439" s="14" t="str">
        <f t="shared" si="122"/>
        <v/>
      </c>
      <c r="Q439" s="14" t="str">
        <f t="shared" si="123"/>
        <v/>
      </c>
      <c r="R439" s="96" t="str">
        <f t="shared" si="113"/>
        <v/>
      </c>
      <c r="S439" s="14" t="str">
        <f t="shared" si="124"/>
        <v/>
      </c>
      <c r="T439" s="14" t="str">
        <f t="shared" si="114"/>
        <v/>
      </c>
      <c r="U439" s="14" t="str">
        <f t="shared" si="125"/>
        <v/>
      </c>
      <c r="V439" s="14" t="str">
        <f t="shared" si="126"/>
        <v/>
      </c>
      <c r="W439" s="14" t="str">
        <f>IFERROR(CONCATENATE("PAGO N° ",B439," DEL CONTRATO CPS ",V439," ENTRE ",TEXT(VLOOKUP(A439,matriz,IF(generador!B439=1,16,IF(generador!B439=2,19,IF(generador!B439=3,22,IF(generador!B439=4,25,IF(generador!B439=5,28,IF(generador!B439=6,31,IF(generador!B439=7,34,IF(generador!B439=8,37,IF(generador!B439=9,40,IF(generador!B439=10,43,IF(generador!B439=11,46,IF(generador!B439=12,49,IF(generador!B439=13,52,IF(generador!B439=14,55,IF(generador!B439=15,58))))))))))))))),FALSE),"dd/mm/yyyy")," Y ",TEXT(VLOOKUP(A439,matriz,IF(generador!B439=1,17,IF(generador!B439=2,20,IF(generador!B439=3,23,IF(generador!B439=4,26,IF(generador!B439=5,29,IF(generador!B439=6,32,IF(generador!B439=7,35,IF(generador!B439=8,38,IF(generador!B439=9,41,IF(generador!B439=10,44,IF(generador!B439=11,47,IF(generador!B439=12,50,IF(generador!B439=13,53,IF(generador!B439=14,56,IF(generador!B439=15,59))))))))))))))),FALSE),"dd/mm/yyyy")),"")</f>
        <v/>
      </c>
    </row>
    <row r="440" spans="1:23" x14ac:dyDescent="0.3">
      <c r="A440" s="12"/>
      <c r="B440" s="5"/>
      <c r="C440" s="5"/>
      <c r="D440" s="14" t="str">
        <f t="shared" si="110"/>
        <v/>
      </c>
      <c r="E440" s="15" t="str">
        <f>IFERROR(IF(A440&lt;&gt;"",VLOOKUP(A440,matriz,IF(generador!B440=1,15,IF(generador!B440=2,18,IF(generador!B440=3,21,IF(generador!B440=4,24,IF(generador!B440=5,27,IF(generador!B440=6,30,IF(generador!B440=7,33,IF(generador!B440=8,36,IF(generador!B440=9,39,IF(generador!B440=10,42,IF(generador!B440=11,45,IF(generador!B440=12,48,IF(generador!B440=13,51,IF(generador!B440=14,54,IF(generador!B440=15,57))))))))))))))),FALSE),""),"")</f>
        <v/>
      </c>
      <c r="F440" s="16" t="str">
        <f t="shared" si="111"/>
        <v/>
      </c>
      <c r="G440" s="20" t="str">
        <f t="shared" si="112"/>
        <v/>
      </c>
      <c r="H440" s="13" t="str">
        <f t="shared" ca="1" si="115"/>
        <v/>
      </c>
      <c r="I440" s="14" t="str">
        <f t="shared" si="116"/>
        <v/>
      </c>
      <c r="J440" s="14" t="str">
        <f>""</f>
        <v/>
      </c>
      <c r="K440" s="14" t="str">
        <f t="shared" si="117"/>
        <v/>
      </c>
      <c r="L440" s="14" t="str">
        <f t="shared" si="118"/>
        <v/>
      </c>
      <c r="M440" s="14" t="str">
        <f t="shared" si="119"/>
        <v/>
      </c>
      <c r="N440" s="14" t="str">
        <f t="shared" si="120"/>
        <v/>
      </c>
      <c r="O440" s="14" t="str">
        <f t="shared" si="121"/>
        <v/>
      </c>
      <c r="P440" s="14" t="str">
        <f t="shared" si="122"/>
        <v/>
      </c>
      <c r="Q440" s="14" t="str">
        <f t="shared" si="123"/>
        <v/>
      </c>
      <c r="R440" s="96" t="str">
        <f t="shared" si="113"/>
        <v/>
      </c>
      <c r="S440" s="14" t="str">
        <f t="shared" si="124"/>
        <v/>
      </c>
      <c r="T440" s="14" t="str">
        <f t="shared" si="114"/>
        <v/>
      </c>
      <c r="U440" s="14" t="str">
        <f t="shared" si="125"/>
        <v/>
      </c>
      <c r="V440" s="14" t="str">
        <f t="shared" si="126"/>
        <v/>
      </c>
      <c r="W440" s="14" t="str">
        <f>IFERROR(CONCATENATE("PAGO N° ",B440," DEL CONTRATO CPS ",V440," ENTRE ",TEXT(VLOOKUP(A440,matriz,IF(generador!B440=1,16,IF(generador!B440=2,19,IF(generador!B440=3,22,IF(generador!B440=4,25,IF(generador!B440=5,28,IF(generador!B440=6,31,IF(generador!B440=7,34,IF(generador!B440=8,37,IF(generador!B440=9,40,IF(generador!B440=10,43,IF(generador!B440=11,46,IF(generador!B440=12,49,IF(generador!B440=13,52,IF(generador!B440=14,55,IF(generador!B440=15,58))))))))))))))),FALSE),"dd/mm/yyyy")," Y ",TEXT(VLOOKUP(A440,matriz,IF(generador!B440=1,17,IF(generador!B440=2,20,IF(generador!B440=3,23,IF(generador!B440=4,26,IF(generador!B440=5,29,IF(generador!B440=6,32,IF(generador!B440=7,35,IF(generador!B440=8,38,IF(generador!B440=9,41,IF(generador!B440=10,44,IF(generador!B440=11,47,IF(generador!B440=12,50,IF(generador!B440=13,53,IF(generador!B440=14,56,IF(generador!B440=15,59))))))))))))))),FALSE),"dd/mm/yyyy")),"")</f>
        <v/>
      </c>
    </row>
    <row r="441" spans="1:23" x14ac:dyDescent="0.3">
      <c r="A441" s="12"/>
      <c r="B441" s="5"/>
      <c r="C441" s="5"/>
      <c r="D441" s="14" t="str">
        <f t="shared" si="110"/>
        <v/>
      </c>
      <c r="E441" s="15" t="str">
        <f>IFERROR(IF(A441&lt;&gt;"",VLOOKUP(A441,matriz,IF(generador!B441=1,15,IF(generador!B441=2,18,IF(generador!B441=3,21,IF(generador!B441=4,24,IF(generador!B441=5,27,IF(generador!B441=6,30,IF(generador!B441=7,33,IF(generador!B441=8,36,IF(generador!B441=9,39,IF(generador!B441=10,42,IF(generador!B441=11,45,IF(generador!B441=12,48,IF(generador!B441=13,51,IF(generador!B441=14,54,IF(generador!B441=15,57))))))))))))))),FALSE),""),"")</f>
        <v/>
      </c>
      <c r="F441" s="16" t="str">
        <f t="shared" si="111"/>
        <v/>
      </c>
      <c r="G441" s="20" t="str">
        <f t="shared" si="112"/>
        <v/>
      </c>
      <c r="H441" s="13" t="str">
        <f t="shared" ca="1" si="115"/>
        <v/>
      </c>
      <c r="I441" s="14" t="str">
        <f t="shared" si="116"/>
        <v/>
      </c>
      <c r="J441" s="14" t="str">
        <f>""</f>
        <v/>
      </c>
      <c r="K441" s="14" t="str">
        <f t="shared" si="117"/>
        <v/>
      </c>
      <c r="L441" s="14" t="str">
        <f t="shared" si="118"/>
        <v/>
      </c>
      <c r="M441" s="14" t="str">
        <f t="shared" si="119"/>
        <v/>
      </c>
      <c r="N441" s="14" t="str">
        <f t="shared" si="120"/>
        <v/>
      </c>
      <c r="O441" s="14" t="str">
        <f t="shared" si="121"/>
        <v/>
      </c>
      <c r="P441" s="14" t="str">
        <f t="shared" si="122"/>
        <v/>
      </c>
      <c r="Q441" s="14" t="str">
        <f t="shared" si="123"/>
        <v/>
      </c>
      <c r="R441" s="96" t="str">
        <f t="shared" si="113"/>
        <v/>
      </c>
      <c r="S441" s="14" t="str">
        <f t="shared" si="124"/>
        <v/>
      </c>
      <c r="T441" s="14" t="str">
        <f t="shared" si="114"/>
        <v/>
      </c>
      <c r="U441" s="14" t="str">
        <f t="shared" si="125"/>
        <v/>
      </c>
      <c r="V441" s="14" t="str">
        <f t="shared" si="126"/>
        <v/>
      </c>
      <c r="W441" s="14" t="str">
        <f>IFERROR(CONCATENATE("PAGO N° ",B441," DEL CONTRATO CPS ",V441," ENTRE ",TEXT(VLOOKUP(A441,matriz,IF(generador!B441=1,16,IF(generador!B441=2,19,IF(generador!B441=3,22,IF(generador!B441=4,25,IF(generador!B441=5,28,IF(generador!B441=6,31,IF(generador!B441=7,34,IF(generador!B441=8,37,IF(generador!B441=9,40,IF(generador!B441=10,43,IF(generador!B441=11,46,IF(generador!B441=12,49,IF(generador!B441=13,52,IF(generador!B441=14,55,IF(generador!B441=15,58))))))))))))))),FALSE),"dd/mm/yyyy")," Y ",TEXT(VLOOKUP(A441,matriz,IF(generador!B441=1,17,IF(generador!B441=2,20,IF(generador!B441=3,23,IF(generador!B441=4,26,IF(generador!B441=5,29,IF(generador!B441=6,32,IF(generador!B441=7,35,IF(generador!B441=8,38,IF(generador!B441=9,41,IF(generador!B441=10,44,IF(generador!B441=11,47,IF(generador!B441=12,50,IF(generador!B441=13,53,IF(generador!B441=14,56,IF(generador!B441=15,59))))))))))))))),FALSE),"dd/mm/yyyy")),"")</f>
        <v/>
      </c>
    </row>
    <row r="442" spans="1:23" x14ac:dyDescent="0.3">
      <c r="A442" s="12"/>
      <c r="B442" s="5"/>
      <c r="C442" s="5"/>
      <c r="D442" s="14" t="str">
        <f t="shared" si="110"/>
        <v/>
      </c>
      <c r="E442" s="15" t="str">
        <f>IFERROR(IF(A442&lt;&gt;"",VLOOKUP(A442,matriz,IF(generador!B442=1,15,IF(generador!B442=2,18,IF(generador!B442=3,21,IF(generador!B442=4,24,IF(generador!B442=5,27,IF(generador!B442=6,30,IF(generador!B442=7,33,IF(generador!B442=8,36,IF(generador!B442=9,39,IF(generador!B442=10,42,IF(generador!B442=11,45,IF(generador!B442=12,48,IF(generador!B442=13,51,IF(generador!B442=14,54,IF(generador!B442=15,57))))))))))))))),FALSE),""),"")</f>
        <v/>
      </c>
      <c r="F442" s="16" t="str">
        <f t="shared" si="111"/>
        <v/>
      </c>
      <c r="G442" s="20" t="str">
        <f t="shared" si="112"/>
        <v/>
      </c>
      <c r="H442" s="13" t="str">
        <f t="shared" ca="1" si="115"/>
        <v/>
      </c>
      <c r="I442" s="14" t="str">
        <f t="shared" si="116"/>
        <v/>
      </c>
      <c r="J442" s="14" t="str">
        <f>""</f>
        <v/>
      </c>
      <c r="K442" s="14" t="str">
        <f t="shared" si="117"/>
        <v/>
      </c>
      <c r="L442" s="14" t="str">
        <f t="shared" si="118"/>
        <v/>
      </c>
      <c r="M442" s="14" t="str">
        <f t="shared" si="119"/>
        <v/>
      </c>
      <c r="N442" s="14" t="str">
        <f t="shared" si="120"/>
        <v/>
      </c>
      <c r="O442" s="14" t="str">
        <f t="shared" si="121"/>
        <v/>
      </c>
      <c r="P442" s="14" t="str">
        <f t="shared" si="122"/>
        <v/>
      </c>
      <c r="Q442" s="14" t="str">
        <f t="shared" si="123"/>
        <v/>
      </c>
      <c r="R442" s="96" t="str">
        <f t="shared" si="113"/>
        <v/>
      </c>
      <c r="S442" s="14" t="str">
        <f t="shared" si="124"/>
        <v/>
      </c>
      <c r="T442" s="14" t="str">
        <f t="shared" si="114"/>
        <v/>
      </c>
      <c r="U442" s="14" t="str">
        <f t="shared" si="125"/>
        <v/>
      </c>
      <c r="V442" s="14" t="str">
        <f t="shared" si="126"/>
        <v/>
      </c>
      <c r="W442" s="14" t="str">
        <f>IFERROR(CONCATENATE("PAGO N° ",B442," DEL CONTRATO CPS ",V442," ENTRE ",TEXT(VLOOKUP(A442,matriz,IF(generador!B442=1,16,IF(generador!B442=2,19,IF(generador!B442=3,22,IF(generador!B442=4,25,IF(generador!B442=5,28,IF(generador!B442=6,31,IF(generador!B442=7,34,IF(generador!B442=8,37,IF(generador!B442=9,40,IF(generador!B442=10,43,IF(generador!B442=11,46,IF(generador!B442=12,49,IF(generador!B442=13,52,IF(generador!B442=14,55,IF(generador!B442=15,58))))))))))))))),FALSE),"dd/mm/yyyy")," Y ",TEXT(VLOOKUP(A442,matriz,IF(generador!B442=1,17,IF(generador!B442=2,20,IF(generador!B442=3,23,IF(generador!B442=4,26,IF(generador!B442=5,29,IF(generador!B442=6,32,IF(generador!B442=7,35,IF(generador!B442=8,38,IF(generador!B442=9,41,IF(generador!B442=10,44,IF(generador!B442=11,47,IF(generador!B442=12,50,IF(generador!B442=13,53,IF(generador!B442=14,56,IF(generador!B442=15,59))))))))))))))),FALSE),"dd/mm/yyyy")),"")</f>
        <v/>
      </c>
    </row>
    <row r="443" spans="1:23" x14ac:dyDescent="0.3">
      <c r="A443" s="12"/>
      <c r="B443" s="5"/>
      <c r="C443" s="5"/>
      <c r="D443" s="14" t="str">
        <f t="shared" si="110"/>
        <v/>
      </c>
      <c r="E443" s="15" t="str">
        <f>IFERROR(IF(A443&lt;&gt;"",VLOOKUP(A443,matriz,IF(generador!B443=1,15,IF(generador!B443=2,18,IF(generador!B443=3,21,IF(generador!B443=4,24,IF(generador!B443=5,27,IF(generador!B443=6,30,IF(generador!B443=7,33,IF(generador!B443=8,36,IF(generador!B443=9,39,IF(generador!B443=10,42,IF(generador!B443=11,45,IF(generador!B443=12,48,IF(generador!B443=13,51,IF(generador!B443=14,54,IF(generador!B443=15,57))))))))))))))),FALSE),""),"")</f>
        <v/>
      </c>
      <c r="F443" s="16" t="str">
        <f t="shared" si="111"/>
        <v/>
      </c>
      <c r="G443" s="20" t="str">
        <f t="shared" si="112"/>
        <v/>
      </c>
      <c r="H443" s="13" t="str">
        <f t="shared" ca="1" si="115"/>
        <v/>
      </c>
      <c r="I443" s="14" t="str">
        <f t="shared" si="116"/>
        <v/>
      </c>
      <c r="J443" s="14" t="str">
        <f>""</f>
        <v/>
      </c>
      <c r="K443" s="14" t="str">
        <f t="shared" si="117"/>
        <v/>
      </c>
      <c r="L443" s="14" t="str">
        <f t="shared" si="118"/>
        <v/>
      </c>
      <c r="M443" s="14" t="str">
        <f t="shared" si="119"/>
        <v/>
      </c>
      <c r="N443" s="14" t="str">
        <f t="shared" si="120"/>
        <v/>
      </c>
      <c r="O443" s="14" t="str">
        <f t="shared" si="121"/>
        <v/>
      </c>
      <c r="P443" s="14" t="str">
        <f t="shared" si="122"/>
        <v/>
      </c>
      <c r="Q443" s="14" t="str">
        <f t="shared" si="123"/>
        <v/>
      </c>
      <c r="R443" s="96" t="str">
        <f t="shared" si="113"/>
        <v/>
      </c>
      <c r="S443" s="14" t="str">
        <f t="shared" si="124"/>
        <v/>
      </c>
      <c r="T443" s="14" t="str">
        <f t="shared" si="114"/>
        <v/>
      </c>
      <c r="U443" s="14" t="str">
        <f t="shared" si="125"/>
        <v/>
      </c>
      <c r="V443" s="14" t="str">
        <f t="shared" si="126"/>
        <v/>
      </c>
      <c r="W443" s="14" t="str">
        <f>IFERROR(CONCATENATE("PAGO N° ",B443," DEL CONTRATO CPS ",V443," ENTRE ",TEXT(VLOOKUP(A443,matriz,IF(generador!B443=1,16,IF(generador!B443=2,19,IF(generador!B443=3,22,IF(generador!B443=4,25,IF(generador!B443=5,28,IF(generador!B443=6,31,IF(generador!B443=7,34,IF(generador!B443=8,37,IF(generador!B443=9,40,IF(generador!B443=10,43,IF(generador!B443=11,46,IF(generador!B443=12,49,IF(generador!B443=13,52,IF(generador!B443=14,55,IF(generador!B443=15,58))))))))))))))),FALSE),"dd/mm/yyyy")," Y ",TEXT(VLOOKUP(A443,matriz,IF(generador!B443=1,17,IF(generador!B443=2,20,IF(generador!B443=3,23,IF(generador!B443=4,26,IF(generador!B443=5,29,IF(generador!B443=6,32,IF(generador!B443=7,35,IF(generador!B443=8,38,IF(generador!B443=9,41,IF(generador!B443=10,44,IF(generador!B443=11,47,IF(generador!B443=12,50,IF(generador!B443=13,53,IF(generador!B443=14,56,IF(generador!B443=15,59))))))))))))))),FALSE),"dd/mm/yyyy")),"")</f>
        <v/>
      </c>
    </row>
    <row r="444" spans="1:23" x14ac:dyDescent="0.3">
      <c r="A444" s="12"/>
      <c r="B444" s="5"/>
      <c r="C444" s="5"/>
      <c r="D444" s="14" t="str">
        <f t="shared" si="110"/>
        <v/>
      </c>
      <c r="E444" s="15" t="str">
        <f>IFERROR(IF(A444&lt;&gt;"",VLOOKUP(A444,matriz,IF(generador!B444=1,15,IF(generador!B444=2,18,IF(generador!B444=3,21,IF(generador!B444=4,24,IF(generador!B444=5,27,IF(generador!B444=6,30,IF(generador!B444=7,33,IF(generador!B444=8,36,IF(generador!B444=9,39,IF(generador!B444=10,42,IF(generador!B444=11,45,IF(generador!B444=12,48,IF(generador!B444=13,51,IF(generador!B444=14,54,IF(generador!B444=15,57))))))))))))))),FALSE),""),"")</f>
        <v/>
      </c>
      <c r="F444" s="16" t="str">
        <f t="shared" si="111"/>
        <v/>
      </c>
      <c r="G444" s="20" t="str">
        <f t="shared" si="112"/>
        <v/>
      </c>
      <c r="H444" s="13" t="str">
        <f t="shared" ca="1" si="115"/>
        <v/>
      </c>
      <c r="I444" s="14" t="str">
        <f t="shared" si="116"/>
        <v/>
      </c>
      <c r="J444" s="14" t="str">
        <f>""</f>
        <v/>
      </c>
      <c r="K444" s="14" t="str">
        <f t="shared" si="117"/>
        <v/>
      </c>
      <c r="L444" s="14" t="str">
        <f t="shared" si="118"/>
        <v/>
      </c>
      <c r="M444" s="14" t="str">
        <f t="shared" si="119"/>
        <v/>
      </c>
      <c r="N444" s="14" t="str">
        <f t="shared" si="120"/>
        <v/>
      </c>
      <c r="O444" s="14" t="str">
        <f t="shared" si="121"/>
        <v/>
      </c>
      <c r="P444" s="14" t="str">
        <f t="shared" si="122"/>
        <v/>
      </c>
      <c r="Q444" s="14" t="str">
        <f t="shared" si="123"/>
        <v/>
      </c>
      <c r="R444" s="96" t="str">
        <f t="shared" si="113"/>
        <v/>
      </c>
      <c r="S444" s="14" t="str">
        <f t="shared" si="124"/>
        <v/>
      </c>
      <c r="T444" s="14" t="str">
        <f t="shared" si="114"/>
        <v/>
      </c>
      <c r="U444" s="14" t="str">
        <f t="shared" si="125"/>
        <v/>
      </c>
      <c r="V444" s="14" t="str">
        <f t="shared" si="126"/>
        <v/>
      </c>
      <c r="W444" s="14" t="str">
        <f>IFERROR(CONCATENATE("PAGO N° ",B444," DEL CONTRATO CPS ",V444," ENTRE ",TEXT(VLOOKUP(A444,matriz,IF(generador!B444=1,16,IF(generador!B444=2,19,IF(generador!B444=3,22,IF(generador!B444=4,25,IF(generador!B444=5,28,IF(generador!B444=6,31,IF(generador!B444=7,34,IF(generador!B444=8,37,IF(generador!B444=9,40,IF(generador!B444=10,43,IF(generador!B444=11,46,IF(generador!B444=12,49,IF(generador!B444=13,52,IF(generador!B444=14,55,IF(generador!B444=15,58))))))))))))))),FALSE),"dd/mm/yyyy")," Y ",TEXT(VLOOKUP(A444,matriz,IF(generador!B444=1,17,IF(generador!B444=2,20,IF(generador!B444=3,23,IF(generador!B444=4,26,IF(generador!B444=5,29,IF(generador!B444=6,32,IF(generador!B444=7,35,IF(generador!B444=8,38,IF(generador!B444=9,41,IF(generador!B444=10,44,IF(generador!B444=11,47,IF(generador!B444=12,50,IF(generador!B444=13,53,IF(generador!B444=14,56,IF(generador!B444=15,59))))))))))))))),FALSE),"dd/mm/yyyy")),"")</f>
        <v/>
      </c>
    </row>
    <row r="445" spans="1:23" x14ac:dyDescent="0.3">
      <c r="A445" s="12"/>
      <c r="B445" s="5"/>
      <c r="C445" s="5"/>
      <c r="D445" s="14" t="str">
        <f t="shared" si="110"/>
        <v/>
      </c>
      <c r="E445" s="15" t="str">
        <f>IFERROR(IF(A445&lt;&gt;"",VLOOKUP(A445,matriz,IF(generador!B445=1,15,IF(generador!B445=2,18,IF(generador!B445=3,21,IF(generador!B445=4,24,IF(generador!B445=5,27,IF(generador!B445=6,30,IF(generador!B445=7,33,IF(generador!B445=8,36,IF(generador!B445=9,39,IF(generador!B445=10,42,IF(generador!B445=11,45,IF(generador!B445=12,48,IF(generador!B445=13,51,IF(generador!B445=14,54,IF(generador!B445=15,57))))))))))))))),FALSE),""),"")</f>
        <v/>
      </c>
      <c r="F445" s="16" t="str">
        <f t="shared" si="111"/>
        <v/>
      </c>
      <c r="G445" s="20" t="str">
        <f t="shared" si="112"/>
        <v/>
      </c>
      <c r="H445" s="13" t="str">
        <f t="shared" ca="1" si="115"/>
        <v/>
      </c>
      <c r="I445" s="14" t="str">
        <f t="shared" si="116"/>
        <v/>
      </c>
      <c r="J445" s="14" t="str">
        <f>""</f>
        <v/>
      </c>
      <c r="K445" s="14" t="str">
        <f t="shared" si="117"/>
        <v/>
      </c>
      <c r="L445" s="14" t="str">
        <f t="shared" si="118"/>
        <v/>
      </c>
      <c r="M445" s="14" t="str">
        <f t="shared" si="119"/>
        <v/>
      </c>
      <c r="N445" s="14" t="str">
        <f t="shared" si="120"/>
        <v/>
      </c>
      <c r="O445" s="14" t="str">
        <f t="shared" si="121"/>
        <v/>
      </c>
      <c r="P445" s="14" t="str">
        <f t="shared" si="122"/>
        <v/>
      </c>
      <c r="Q445" s="14" t="str">
        <f t="shared" si="123"/>
        <v/>
      </c>
      <c r="R445" s="96" t="str">
        <f t="shared" si="113"/>
        <v/>
      </c>
      <c r="S445" s="14" t="str">
        <f t="shared" si="124"/>
        <v/>
      </c>
      <c r="T445" s="14" t="str">
        <f t="shared" si="114"/>
        <v/>
      </c>
      <c r="U445" s="14" t="str">
        <f t="shared" si="125"/>
        <v/>
      </c>
      <c r="V445" s="14" t="str">
        <f t="shared" si="126"/>
        <v/>
      </c>
      <c r="W445" s="14" t="str">
        <f>IFERROR(CONCATENATE("PAGO N° ",B445," DEL CONTRATO CPS ",V445," ENTRE ",TEXT(VLOOKUP(A445,matriz,IF(generador!B445=1,16,IF(generador!B445=2,19,IF(generador!B445=3,22,IF(generador!B445=4,25,IF(generador!B445=5,28,IF(generador!B445=6,31,IF(generador!B445=7,34,IF(generador!B445=8,37,IF(generador!B445=9,40,IF(generador!B445=10,43,IF(generador!B445=11,46,IF(generador!B445=12,49,IF(generador!B445=13,52,IF(generador!B445=14,55,IF(generador!B445=15,58))))))))))))))),FALSE),"dd/mm/yyyy")," Y ",TEXT(VLOOKUP(A445,matriz,IF(generador!B445=1,17,IF(generador!B445=2,20,IF(generador!B445=3,23,IF(generador!B445=4,26,IF(generador!B445=5,29,IF(generador!B445=6,32,IF(generador!B445=7,35,IF(generador!B445=8,38,IF(generador!B445=9,41,IF(generador!B445=10,44,IF(generador!B445=11,47,IF(generador!B445=12,50,IF(generador!B445=13,53,IF(generador!B445=14,56,IF(generador!B445=15,59))))))))))))))),FALSE),"dd/mm/yyyy")),"")</f>
        <v/>
      </c>
    </row>
    <row r="446" spans="1:23" x14ac:dyDescent="0.3">
      <c r="A446" s="12"/>
      <c r="B446" s="5"/>
      <c r="C446" s="5"/>
      <c r="D446" s="14" t="str">
        <f t="shared" si="110"/>
        <v/>
      </c>
      <c r="E446" s="15" t="str">
        <f>IFERROR(IF(A446&lt;&gt;"",VLOOKUP(A446,matriz,IF(generador!B446=1,15,IF(generador!B446=2,18,IF(generador!B446=3,21,IF(generador!B446=4,24,IF(generador!B446=5,27,IF(generador!B446=6,30,IF(generador!B446=7,33,IF(generador!B446=8,36,IF(generador!B446=9,39,IF(generador!B446=10,42,IF(generador!B446=11,45,IF(generador!B446=12,48,IF(generador!B446=13,51,IF(generador!B446=14,54,IF(generador!B446=15,57))))))))))))))),FALSE),""),"")</f>
        <v/>
      </c>
      <c r="F446" s="16" t="str">
        <f t="shared" si="111"/>
        <v/>
      </c>
      <c r="G446" s="20" t="str">
        <f t="shared" si="112"/>
        <v/>
      </c>
      <c r="H446" s="13" t="str">
        <f t="shared" ca="1" si="115"/>
        <v/>
      </c>
      <c r="I446" s="14" t="str">
        <f t="shared" si="116"/>
        <v/>
      </c>
      <c r="J446" s="14" t="str">
        <f>""</f>
        <v/>
      </c>
      <c r="K446" s="14" t="str">
        <f t="shared" si="117"/>
        <v/>
      </c>
      <c r="L446" s="14" t="str">
        <f t="shared" si="118"/>
        <v/>
      </c>
      <c r="M446" s="14" t="str">
        <f t="shared" si="119"/>
        <v/>
      </c>
      <c r="N446" s="14" t="str">
        <f t="shared" si="120"/>
        <v/>
      </c>
      <c r="O446" s="14" t="str">
        <f t="shared" si="121"/>
        <v/>
      </c>
      <c r="P446" s="14" t="str">
        <f t="shared" si="122"/>
        <v/>
      </c>
      <c r="Q446" s="14" t="str">
        <f t="shared" si="123"/>
        <v/>
      </c>
      <c r="R446" s="96" t="str">
        <f t="shared" si="113"/>
        <v/>
      </c>
      <c r="S446" s="14" t="str">
        <f t="shared" si="124"/>
        <v/>
      </c>
      <c r="T446" s="14" t="str">
        <f t="shared" si="114"/>
        <v/>
      </c>
      <c r="U446" s="14" t="str">
        <f t="shared" si="125"/>
        <v/>
      </c>
      <c r="V446" s="14" t="str">
        <f t="shared" si="126"/>
        <v/>
      </c>
      <c r="W446" s="14" t="str">
        <f>IFERROR(CONCATENATE("PAGO N° ",B446," DEL CONTRATO CPS ",V446," ENTRE ",TEXT(VLOOKUP(A446,matriz,IF(generador!B446=1,16,IF(generador!B446=2,19,IF(generador!B446=3,22,IF(generador!B446=4,25,IF(generador!B446=5,28,IF(generador!B446=6,31,IF(generador!B446=7,34,IF(generador!B446=8,37,IF(generador!B446=9,40,IF(generador!B446=10,43,IF(generador!B446=11,46,IF(generador!B446=12,49,IF(generador!B446=13,52,IF(generador!B446=14,55,IF(generador!B446=15,58))))))))))))))),FALSE),"dd/mm/yyyy")," Y ",TEXT(VLOOKUP(A446,matriz,IF(generador!B446=1,17,IF(generador!B446=2,20,IF(generador!B446=3,23,IF(generador!B446=4,26,IF(generador!B446=5,29,IF(generador!B446=6,32,IF(generador!B446=7,35,IF(generador!B446=8,38,IF(generador!B446=9,41,IF(generador!B446=10,44,IF(generador!B446=11,47,IF(generador!B446=12,50,IF(generador!B446=13,53,IF(generador!B446=14,56,IF(generador!B446=15,59))))))))))))))),FALSE),"dd/mm/yyyy")),"")</f>
        <v/>
      </c>
    </row>
    <row r="447" spans="1:23" x14ac:dyDescent="0.3">
      <c r="A447" s="12"/>
      <c r="B447" s="5"/>
      <c r="C447" s="5"/>
      <c r="D447" s="14" t="str">
        <f t="shared" si="110"/>
        <v/>
      </c>
      <c r="E447" s="15" t="str">
        <f>IFERROR(IF(A447&lt;&gt;"",VLOOKUP(A447,matriz,IF(generador!B447=1,15,IF(generador!B447=2,18,IF(generador!B447=3,21,IF(generador!B447=4,24,IF(generador!B447=5,27,IF(generador!B447=6,30,IF(generador!B447=7,33,IF(generador!B447=8,36,IF(generador!B447=9,39,IF(generador!B447=10,42,IF(generador!B447=11,45,IF(generador!B447=12,48,IF(generador!B447=13,51,IF(generador!B447=14,54,IF(generador!B447=15,57))))))))))))))),FALSE),""),"")</f>
        <v/>
      </c>
      <c r="F447" s="16" t="str">
        <f t="shared" si="111"/>
        <v/>
      </c>
      <c r="G447" s="20" t="str">
        <f t="shared" si="112"/>
        <v/>
      </c>
      <c r="H447" s="13" t="str">
        <f t="shared" ca="1" si="115"/>
        <v/>
      </c>
      <c r="I447" s="14" t="str">
        <f t="shared" si="116"/>
        <v/>
      </c>
      <c r="J447" s="14" t="str">
        <f>""</f>
        <v/>
      </c>
      <c r="K447" s="14" t="str">
        <f t="shared" si="117"/>
        <v/>
      </c>
      <c r="L447" s="14" t="str">
        <f t="shared" si="118"/>
        <v/>
      </c>
      <c r="M447" s="14" t="str">
        <f t="shared" si="119"/>
        <v/>
      </c>
      <c r="N447" s="14" t="str">
        <f t="shared" si="120"/>
        <v/>
      </c>
      <c r="O447" s="14" t="str">
        <f t="shared" si="121"/>
        <v/>
      </c>
      <c r="P447" s="14" t="str">
        <f t="shared" si="122"/>
        <v/>
      </c>
      <c r="Q447" s="14" t="str">
        <f t="shared" si="123"/>
        <v/>
      </c>
      <c r="R447" s="96" t="str">
        <f t="shared" si="113"/>
        <v/>
      </c>
      <c r="S447" s="14" t="str">
        <f t="shared" si="124"/>
        <v/>
      </c>
      <c r="T447" s="14" t="str">
        <f t="shared" si="114"/>
        <v/>
      </c>
      <c r="U447" s="14" t="str">
        <f t="shared" si="125"/>
        <v/>
      </c>
      <c r="V447" s="14" t="str">
        <f t="shared" si="126"/>
        <v/>
      </c>
      <c r="W447" s="14" t="str">
        <f>IFERROR(CONCATENATE("PAGO N° ",B447," DEL CONTRATO CPS ",V447," ENTRE ",TEXT(VLOOKUP(A447,matriz,IF(generador!B447=1,16,IF(generador!B447=2,19,IF(generador!B447=3,22,IF(generador!B447=4,25,IF(generador!B447=5,28,IF(generador!B447=6,31,IF(generador!B447=7,34,IF(generador!B447=8,37,IF(generador!B447=9,40,IF(generador!B447=10,43,IF(generador!B447=11,46,IF(generador!B447=12,49,IF(generador!B447=13,52,IF(generador!B447=14,55,IF(generador!B447=15,58))))))))))))))),FALSE),"dd/mm/yyyy")," Y ",TEXT(VLOOKUP(A447,matriz,IF(generador!B447=1,17,IF(generador!B447=2,20,IF(generador!B447=3,23,IF(generador!B447=4,26,IF(generador!B447=5,29,IF(generador!B447=6,32,IF(generador!B447=7,35,IF(generador!B447=8,38,IF(generador!B447=9,41,IF(generador!B447=10,44,IF(generador!B447=11,47,IF(generador!B447=12,50,IF(generador!B447=13,53,IF(generador!B447=14,56,IF(generador!B447=15,59))))))))))))))),FALSE),"dd/mm/yyyy")),"")</f>
        <v/>
      </c>
    </row>
    <row r="448" spans="1:23" x14ac:dyDescent="0.3">
      <c r="A448" s="12"/>
      <c r="B448" s="5"/>
      <c r="C448" s="5"/>
      <c r="D448" s="14" t="str">
        <f t="shared" si="110"/>
        <v/>
      </c>
      <c r="E448" s="15" t="str">
        <f>IFERROR(IF(A448&lt;&gt;"",VLOOKUP(A448,matriz,IF(generador!B448=1,15,IF(generador!B448=2,18,IF(generador!B448=3,21,IF(generador!B448=4,24,IF(generador!B448=5,27,IF(generador!B448=6,30,IF(generador!B448=7,33,IF(generador!B448=8,36,IF(generador!B448=9,39,IF(generador!B448=10,42,IF(generador!B448=11,45,IF(generador!B448=12,48,IF(generador!B448=13,51,IF(generador!B448=14,54,IF(generador!B448=15,57))))))))))))))),FALSE),""),"")</f>
        <v/>
      </c>
      <c r="F448" s="16" t="str">
        <f t="shared" si="111"/>
        <v/>
      </c>
      <c r="G448" s="20" t="str">
        <f t="shared" si="112"/>
        <v/>
      </c>
      <c r="H448" s="13" t="str">
        <f t="shared" ca="1" si="115"/>
        <v/>
      </c>
      <c r="I448" s="14" t="str">
        <f t="shared" si="116"/>
        <v/>
      </c>
      <c r="J448" s="14" t="str">
        <f>""</f>
        <v/>
      </c>
      <c r="K448" s="14" t="str">
        <f t="shared" si="117"/>
        <v/>
      </c>
      <c r="L448" s="14" t="str">
        <f t="shared" si="118"/>
        <v/>
      </c>
      <c r="M448" s="14" t="str">
        <f t="shared" si="119"/>
        <v/>
      </c>
      <c r="N448" s="14" t="str">
        <f t="shared" si="120"/>
        <v/>
      </c>
      <c r="O448" s="14" t="str">
        <f t="shared" si="121"/>
        <v/>
      </c>
      <c r="P448" s="14" t="str">
        <f t="shared" si="122"/>
        <v/>
      </c>
      <c r="Q448" s="14" t="str">
        <f t="shared" si="123"/>
        <v/>
      </c>
      <c r="R448" s="96" t="str">
        <f t="shared" si="113"/>
        <v/>
      </c>
      <c r="S448" s="14" t="str">
        <f t="shared" si="124"/>
        <v/>
      </c>
      <c r="T448" s="14" t="str">
        <f t="shared" si="114"/>
        <v/>
      </c>
      <c r="U448" s="14" t="str">
        <f t="shared" si="125"/>
        <v/>
      </c>
      <c r="V448" s="14" t="str">
        <f t="shared" si="126"/>
        <v/>
      </c>
      <c r="W448" s="14" t="str">
        <f>IFERROR(CONCATENATE("PAGO N° ",B448," DEL CONTRATO CPS ",V448," ENTRE ",TEXT(VLOOKUP(A448,matriz,IF(generador!B448=1,16,IF(generador!B448=2,19,IF(generador!B448=3,22,IF(generador!B448=4,25,IF(generador!B448=5,28,IF(generador!B448=6,31,IF(generador!B448=7,34,IF(generador!B448=8,37,IF(generador!B448=9,40,IF(generador!B448=10,43,IF(generador!B448=11,46,IF(generador!B448=12,49,IF(generador!B448=13,52,IF(generador!B448=14,55,IF(generador!B448=15,58))))))))))))))),FALSE),"dd/mm/yyyy")," Y ",TEXT(VLOOKUP(A448,matriz,IF(generador!B448=1,17,IF(generador!B448=2,20,IF(generador!B448=3,23,IF(generador!B448=4,26,IF(generador!B448=5,29,IF(generador!B448=6,32,IF(generador!B448=7,35,IF(generador!B448=8,38,IF(generador!B448=9,41,IF(generador!B448=10,44,IF(generador!B448=11,47,IF(generador!B448=12,50,IF(generador!B448=13,53,IF(generador!B448=14,56,IF(generador!B448=15,59))))))))))))))),FALSE),"dd/mm/yyyy")),"")</f>
        <v/>
      </c>
    </row>
    <row r="449" spans="1:23" x14ac:dyDescent="0.3">
      <c r="A449" s="12"/>
      <c r="B449" s="5"/>
      <c r="C449" s="5"/>
      <c r="D449" s="14" t="str">
        <f t="shared" si="110"/>
        <v/>
      </c>
      <c r="E449" s="15" t="str">
        <f>IFERROR(IF(A449&lt;&gt;"",VLOOKUP(A449,matriz,IF(generador!B449=1,15,IF(generador!B449=2,18,IF(generador!B449=3,21,IF(generador!B449=4,24,IF(generador!B449=5,27,IF(generador!B449=6,30,IF(generador!B449=7,33,IF(generador!B449=8,36,IF(generador!B449=9,39,IF(generador!B449=10,42,IF(generador!B449=11,45,IF(generador!B449=12,48,IF(generador!B449=13,51,IF(generador!B449=14,54,IF(generador!B449=15,57))))))))))))))),FALSE),""),"")</f>
        <v/>
      </c>
      <c r="F449" s="16" t="str">
        <f t="shared" si="111"/>
        <v/>
      </c>
      <c r="G449" s="20" t="str">
        <f t="shared" si="112"/>
        <v/>
      </c>
      <c r="H449" s="13" t="str">
        <f t="shared" ca="1" si="115"/>
        <v/>
      </c>
      <c r="I449" s="14" t="str">
        <f t="shared" si="116"/>
        <v/>
      </c>
      <c r="J449" s="14" t="str">
        <f>""</f>
        <v/>
      </c>
      <c r="K449" s="14" t="str">
        <f t="shared" si="117"/>
        <v/>
      </c>
      <c r="L449" s="14" t="str">
        <f t="shared" si="118"/>
        <v/>
      </c>
      <c r="M449" s="14" t="str">
        <f t="shared" si="119"/>
        <v/>
      </c>
      <c r="N449" s="14" t="str">
        <f t="shared" si="120"/>
        <v/>
      </c>
      <c r="O449" s="14" t="str">
        <f t="shared" si="121"/>
        <v/>
      </c>
      <c r="P449" s="14" t="str">
        <f t="shared" si="122"/>
        <v/>
      </c>
      <c r="Q449" s="14" t="str">
        <f t="shared" si="123"/>
        <v/>
      </c>
      <c r="R449" s="96" t="str">
        <f t="shared" si="113"/>
        <v/>
      </c>
      <c r="S449" s="14" t="str">
        <f t="shared" si="124"/>
        <v/>
      </c>
      <c r="T449" s="14" t="str">
        <f t="shared" si="114"/>
        <v/>
      </c>
      <c r="U449" s="14" t="str">
        <f t="shared" si="125"/>
        <v/>
      </c>
      <c r="V449" s="14" t="str">
        <f t="shared" si="126"/>
        <v/>
      </c>
      <c r="W449" s="14" t="str">
        <f>IFERROR(CONCATENATE("PAGO N° ",B449," DEL CONTRATO CPS ",V449," ENTRE ",TEXT(VLOOKUP(A449,matriz,IF(generador!B449=1,16,IF(generador!B449=2,19,IF(generador!B449=3,22,IF(generador!B449=4,25,IF(generador!B449=5,28,IF(generador!B449=6,31,IF(generador!B449=7,34,IF(generador!B449=8,37,IF(generador!B449=9,40,IF(generador!B449=10,43,IF(generador!B449=11,46,IF(generador!B449=12,49,IF(generador!B449=13,52,IF(generador!B449=14,55,IF(generador!B449=15,58))))))))))))))),FALSE),"dd/mm/yyyy")," Y ",TEXT(VLOOKUP(A449,matriz,IF(generador!B449=1,17,IF(generador!B449=2,20,IF(generador!B449=3,23,IF(generador!B449=4,26,IF(generador!B449=5,29,IF(generador!B449=6,32,IF(generador!B449=7,35,IF(generador!B449=8,38,IF(generador!B449=9,41,IF(generador!B449=10,44,IF(generador!B449=11,47,IF(generador!B449=12,50,IF(generador!B449=13,53,IF(generador!B449=14,56,IF(generador!B449=15,59))))))))))))))),FALSE),"dd/mm/yyyy")),"")</f>
        <v/>
      </c>
    </row>
    <row r="450" spans="1:23" x14ac:dyDescent="0.3">
      <c r="A450" s="12"/>
      <c r="B450" s="5"/>
      <c r="C450" s="5"/>
      <c r="D450" s="14" t="str">
        <f t="shared" si="110"/>
        <v/>
      </c>
      <c r="E450" s="15" t="str">
        <f>IFERROR(IF(A450&lt;&gt;"",VLOOKUP(A450,matriz,IF(generador!B450=1,15,IF(generador!B450=2,18,IF(generador!B450=3,21,IF(generador!B450=4,24,IF(generador!B450=5,27,IF(generador!B450=6,30,IF(generador!B450=7,33,IF(generador!B450=8,36,IF(generador!B450=9,39,IF(generador!B450=10,42,IF(generador!B450=11,45,IF(generador!B450=12,48,IF(generador!B450=13,51,IF(generador!B450=14,54,IF(generador!B450=15,57))))))))))))))),FALSE),""),"")</f>
        <v/>
      </c>
      <c r="F450" s="16" t="str">
        <f t="shared" si="111"/>
        <v/>
      </c>
      <c r="G450" s="20" t="str">
        <f t="shared" si="112"/>
        <v/>
      </c>
      <c r="H450" s="13" t="str">
        <f t="shared" ca="1" si="115"/>
        <v/>
      </c>
      <c r="I450" s="14" t="str">
        <f t="shared" si="116"/>
        <v/>
      </c>
      <c r="J450" s="14" t="str">
        <f>""</f>
        <v/>
      </c>
      <c r="K450" s="14" t="str">
        <f t="shared" si="117"/>
        <v/>
      </c>
      <c r="L450" s="14" t="str">
        <f t="shared" si="118"/>
        <v/>
      </c>
      <c r="M450" s="14" t="str">
        <f t="shared" si="119"/>
        <v/>
      </c>
      <c r="N450" s="14" t="str">
        <f t="shared" si="120"/>
        <v/>
      </c>
      <c r="O450" s="14" t="str">
        <f t="shared" si="121"/>
        <v/>
      </c>
      <c r="P450" s="14" t="str">
        <f t="shared" si="122"/>
        <v/>
      </c>
      <c r="Q450" s="14" t="str">
        <f t="shared" si="123"/>
        <v/>
      </c>
      <c r="R450" s="96" t="str">
        <f t="shared" si="113"/>
        <v/>
      </c>
      <c r="S450" s="14" t="str">
        <f t="shared" si="124"/>
        <v/>
      </c>
      <c r="T450" s="14" t="str">
        <f t="shared" si="114"/>
        <v/>
      </c>
      <c r="U450" s="14" t="str">
        <f t="shared" si="125"/>
        <v/>
      </c>
      <c r="V450" s="14" t="str">
        <f t="shared" si="126"/>
        <v/>
      </c>
      <c r="W450" s="14" t="str">
        <f>IFERROR(CONCATENATE("PAGO N° ",B450," DEL CONTRATO CPS ",V450," ENTRE ",TEXT(VLOOKUP(A450,matriz,IF(generador!B450=1,16,IF(generador!B450=2,19,IF(generador!B450=3,22,IF(generador!B450=4,25,IF(generador!B450=5,28,IF(generador!B450=6,31,IF(generador!B450=7,34,IF(generador!B450=8,37,IF(generador!B450=9,40,IF(generador!B450=10,43,IF(generador!B450=11,46,IF(generador!B450=12,49,IF(generador!B450=13,52,IF(generador!B450=14,55,IF(generador!B450=15,58))))))))))))))),FALSE),"dd/mm/yyyy")," Y ",TEXT(VLOOKUP(A450,matriz,IF(generador!B450=1,17,IF(generador!B450=2,20,IF(generador!B450=3,23,IF(generador!B450=4,26,IF(generador!B450=5,29,IF(generador!B450=6,32,IF(generador!B450=7,35,IF(generador!B450=8,38,IF(generador!B450=9,41,IF(generador!B450=10,44,IF(generador!B450=11,47,IF(generador!B450=12,50,IF(generador!B450=13,53,IF(generador!B450=14,56,IF(generador!B450=15,59))))))))))))))),FALSE),"dd/mm/yyyy")),"")</f>
        <v/>
      </c>
    </row>
    <row r="451" spans="1:23" x14ac:dyDescent="0.3">
      <c r="A451" s="12"/>
      <c r="B451" s="5"/>
      <c r="C451" s="5"/>
      <c r="D451" s="14" t="str">
        <f t="shared" ref="D451:D514" si="127">IFERROR(IF(C451&lt;&gt;"",CONCATENATE(VLOOKUP(A451,matriz,IF(C451="NO",98,100),FALSE),VLOOKUP(A451,matriz,103,FALSE)),""),"")</f>
        <v/>
      </c>
      <c r="E451" s="15" t="str">
        <f>IFERROR(IF(A451&lt;&gt;"",VLOOKUP(A451,matriz,IF(generador!B451=1,15,IF(generador!B451=2,18,IF(generador!B451=3,21,IF(generador!B451=4,24,IF(generador!B451=5,27,IF(generador!B451=6,30,IF(generador!B451=7,33,IF(generador!B451=8,36,IF(generador!B451=9,39,IF(generador!B451=10,42,IF(generador!B451=11,45,IF(generador!B451=12,48,IF(generador!B451=13,51,IF(generador!B451=14,54,IF(generador!B451=15,57))))))))))))))),FALSE),""),"")</f>
        <v/>
      </c>
      <c r="F451" s="16" t="str">
        <f t="shared" ref="F451:F514" si="128">IFERROR(IF(E451,VLOOKUP(A451,matriz,97,FALSE),""),"")</f>
        <v/>
      </c>
      <c r="G451" s="20" t="str">
        <f t="shared" ref="G451:G514" si="129">IFERROR(IF(E451,VLOOKUP(A451,matriz,IF(C451="NO",99,101),FALSE),""),"")</f>
        <v/>
      </c>
      <c r="H451" s="13" t="str">
        <f t="shared" ca="1" si="115"/>
        <v/>
      </c>
      <c r="I451" s="14" t="str">
        <f t="shared" si="116"/>
        <v/>
      </c>
      <c r="J451" s="14" t="str">
        <f>""</f>
        <v/>
      </c>
      <c r="K451" s="14" t="str">
        <f t="shared" si="117"/>
        <v/>
      </c>
      <c r="L451" s="14" t="str">
        <f t="shared" si="118"/>
        <v/>
      </c>
      <c r="M451" s="14" t="str">
        <f t="shared" si="119"/>
        <v/>
      </c>
      <c r="N451" s="14" t="str">
        <f t="shared" si="120"/>
        <v/>
      </c>
      <c r="O451" s="14" t="str">
        <f t="shared" si="121"/>
        <v/>
      </c>
      <c r="P451" s="14" t="str">
        <f t="shared" si="122"/>
        <v/>
      </c>
      <c r="Q451" s="14" t="str">
        <f t="shared" si="123"/>
        <v/>
      </c>
      <c r="R451" s="96" t="str">
        <f t="shared" ref="R451:R514" si="130">IFERROR(IF(E451,CONCATENATE(TEXT(VLOOKUP(A451,matriz,IF(C451="NO",67,82),FALSE),"YYYY"),VLOOKUP(A451,matriz,IF(C451="NO",66,81),FALSE)),""),"")</f>
        <v/>
      </c>
      <c r="S451" s="14" t="str">
        <f t="shared" si="124"/>
        <v/>
      </c>
      <c r="T451" s="14" t="str">
        <f t="shared" ref="T451:T514" si="131">IFERROR(IF(E451,CONCATENATE(TEXT(VLOOKUP(A451,matriz,IF(C451="NO",64,79),FALSE),"YYYY"),VLOOKUP(A451,matriz,IF(C451="NO",63,78),FALSE)),""),"")</f>
        <v/>
      </c>
      <c r="U451" s="14" t="str">
        <f t="shared" si="125"/>
        <v/>
      </c>
      <c r="V451" s="14" t="str">
        <f t="shared" si="126"/>
        <v/>
      </c>
      <c r="W451" s="14" t="str">
        <f>IFERROR(CONCATENATE("PAGO N° ",B451," DEL CONTRATO CPS ",V451," ENTRE ",TEXT(VLOOKUP(A451,matriz,IF(generador!B451=1,16,IF(generador!B451=2,19,IF(generador!B451=3,22,IF(generador!B451=4,25,IF(generador!B451=5,28,IF(generador!B451=6,31,IF(generador!B451=7,34,IF(generador!B451=8,37,IF(generador!B451=9,40,IF(generador!B451=10,43,IF(generador!B451=11,46,IF(generador!B451=12,49,IF(generador!B451=13,52,IF(generador!B451=14,55,IF(generador!B451=15,58))))))))))))))),FALSE),"dd/mm/yyyy")," Y ",TEXT(VLOOKUP(A451,matriz,IF(generador!B451=1,17,IF(generador!B451=2,20,IF(generador!B451=3,23,IF(generador!B451=4,26,IF(generador!B451=5,29,IF(generador!B451=6,32,IF(generador!B451=7,35,IF(generador!B451=8,38,IF(generador!B451=9,41,IF(generador!B451=10,44,IF(generador!B451=11,47,IF(generador!B451=12,50,IF(generador!B451=13,53,IF(generador!B451=14,56,IF(generador!B451=15,59))))))))))))))),FALSE),"dd/mm/yyyy")),"")</f>
        <v/>
      </c>
    </row>
    <row r="452" spans="1:23" x14ac:dyDescent="0.3">
      <c r="A452" s="12"/>
      <c r="B452" s="5"/>
      <c r="C452" s="5"/>
      <c r="D452" s="14" t="str">
        <f t="shared" si="127"/>
        <v/>
      </c>
      <c r="E452" s="15" t="str">
        <f>IFERROR(IF(A452&lt;&gt;"",VLOOKUP(A452,matriz,IF(generador!B452=1,15,IF(generador!B452=2,18,IF(generador!B452=3,21,IF(generador!B452=4,24,IF(generador!B452=5,27,IF(generador!B452=6,30,IF(generador!B452=7,33,IF(generador!B452=8,36,IF(generador!B452=9,39,IF(generador!B452=10,42,IF(generador!B452=11,45,IF(generador!B452=12,48,IF(generador!B452=13,51,IF(generador!B452=14,54,IF(generador!B452=15,57))))))))))))))),FALSE),""),"")</f>
        <v/>
      </c>
      <c r="F452" s="16" t="str">
        <f t="shared" si="128"/>
        <v/>
      </c>
      <c r="G452" s="20" t="str">
        <f t="shared" si="129"/>
        <v/>
      </c>
      <c r="H452" s="13" t="str">
        <f t="shared" ref="H452:H515" ca="1" si="132">IFERROR(IF(C452&lt;&gt;"",TODAY(),""),"")</f>
        <v/>
      </c>
      <c r="I452" s="14" t="str">
        <f t="shared" ref="I452:I515" si="133">IFERROR(IF(D452&lt;&gt;"",I451+1,""),1)</f>
        <v/>
      </c>
      <c r="J452" s="14" t="str">
        <f>""</f>
        <v/>
      </c>
      <c r="K452" s="14" t="str">
        <f t="shared" ref="K452:K515" si="134">IFERROR(IF(E452,0,""),"")</f>
        <v/>
      </c>
      <c r="L452" s="14" t="str">
        <f t="shared" ref="L452:L515" si="135">IFERROR(IF(E452,0,""),"")</f>
        <v/>
      </c>
      <c r="M452" s="14" t="str">
        <f t="shared" ref="M452:M515" si="136">IFERROR(IF(E452,0,""),"")</f>
        <v/>
      </c>
      <c r="N452" s="14" t="str">
        <f t="shared" ref="N452:N515" si="137">IFERROR(IF(E452,0,""),"")</f>
        <v/>
      </c>
      <c r="O452" s="14" t="str">
        <f t="shared" ref="O452:O515" si="138">IFERROR(IF(E452,"01",""),"")</f>
        <v/>
      </c>
      <c r="P452" s="14" t="str">
        <f t="shared" ref="P452:P515" si="139">IFERROR(IF(K452&lt;&gt;"",P451+1,""),1)</f>
        <v/>
      </c>
      <c r="Q452" s="14" t="str">
        <f t="shared" ref="Q452:Q515" si="140">IFERROR(IF(E452,0,""),"")</f>
        <v/>
      </c>
      <c r="R452" s="96" t="str">
        <f t="shared" si="130"/>
        <v/>
      </c>
      <c r="S452" s="14" t="str">
        <f t="shared" ref="S452:S515" si="141">IFERROR(IF(D452&lt;&gt;"",S451+1,""),1)</f>
        <v/>
      </c>
      <c r="T452" s="14" t="str">
        <f t="shared" si="131"/>
        <v/>
      </c>
      <c r="U452" s="14" t="str">
        <f t="shared" ref="U452:U515" si="142">IFERROR(IF(E452,0,""),"")</f>
        <v/>
      </c>
      <c r="V452" s="14" t="str">
        <f t="shared" ref="V452:V515" si="143">IFERROR(IF(E452,A452,""),"")</f>
        <v/>
      </c>
      <c r="W452" s="14" t="str">
        <f>IFERROR(CONCATENATE("PAGO N° ",B452," DEL CONTRATO CPS ",V452," ENTRE ",TEXT(VLOOKUP(A452,matriz,IF(generador!B452=1,16,IF(generador!B452=2,19,IF(generador!B452=3,22,IF(generador!B452=4,25,IF(generador!B452=5,28,IF(generador!B452=6,31,IF(generador!B452=7,34,IF(generador!B452=8,37,IF(generador!B452=9,40,IF(generador!B452=10,43,IF(generador!B452=11,46,IF(generador!B452=12,49,IF(generador!B452=13,52,IF(generador!B452=14,55,IF(generador!B452=15,58))))))))))))))),FALSE),"dd/mm/yyyy")," Y ",TEXT(VLOOKUP(A452,matriz,IF(generador!B452=1,17,IF(generador!B452=2,20,IF(generador!B452=3,23,IF(generador!B452=4,26,IF(generador!B452=5,29,IF(generador!B452=6,32,IF(generador!B452=7,35,IF(generador!B452=8,38,IF(generador!B452=9,41,IF(generador!B452=10,44,IF(generador!B452=11,47,IF(generador!B452=12,50,IF(generador!B452=13,53,IF(generador!B452=14,56,IF(generador!B452=15,59))))))))))))))),FALSE),"dd/mm/yyyy")),"")</f>
        <v/>
      </c>
    </row>
    <row r="453" spans="1:23" x14ac:dyDescent="0.3">
      <c r="A453" s="12"/>
      <c r="B453" s="5"/>
      <c r="C453" s="5"/>
      <c r="D453" s="14" t="str">
        <f t="shared" si="127"/>
        <v/>
      </c>
      <c r="E453" s="15" t="str">
        <f>IFERROR(IF(A453&lt;&gt;"",VLOOKUP(A453,matriz,IF(generador!B453=1,15,IF(generador!B453=2,18,IF(generador!B453=3,21,IF(generador!B453=4,24,IF(generador!B453=5,27,IF(generador!B453=6,30,IF(generador!B453=7,33,IF(generador!B453=8,36,IF(generador!B453=9,39,IF(generador!B453=10,42,IF(generador!B453=11,45,IF(generador!B453=12,48,IF(generador!B453=13,51,IF(generador!B453=14,54,IF(generador!B453=15,57))))))))))))))),FALSE),""),"")</f>
        <v/>
      </c>
      <c r="F453" s="16" t="str">
        <f t="shared" si="128"/>
        <v/>
      </c>
      <c r="G453" s="20" t="str">
        <f t="shared" si="129"/>
        <v/>
      </c>
      <c r="H453" s="13" t="str">
        <f t="shared" ca="1" si="132"/>
        <v/>
      </c>
      <c r="I453" s="14" t="str">
        <f t="shared" si="133"/>
        <v/>
      </c>
      <c r="J453" s="14" t="str">
        <f>""</f>
        <v/>
      </c>
      <c r="K453" s="14" t="str">
        <f t="shared" si="134"/>
        <v/>
      </c>
      <c r="L453" s="14" t="str">
        <f t="shared" si="135"/>
        <v/>
      </c>
      <c r="M453" s="14" t="str">
        <f t="shared" si="136"/>
        <v/>
      </c>
      <c r="N453" s="14" t="str">
        <f t="shared" si="137"/>
        <v/>
      </c>
      <c r="O453" s="14" t="str">
        <f t="shared" si="138"/>
        <v/>
      </c>
      <c r="P453" s="14" t="str">
        <f t="shared" si="139"/>
        <v/>
      </c>
      <c r="Q453" s="14" t="str">
        <f t="shared" si="140"/>
        <v/>
      </c>
      <c r="R453" s="96" t="str">
        <f t="shared" si="130"/>
        <v/>
      </c>
      <c r="S453" s="14" t="str">
        <f t="shared" si="141"/>
        <v/>
      </c>
      <c r="T453" s="14" t="str">
        <f t="shared" si="131"/>
        <v/>
      </c>
      <c r="U453" s="14" t="str">
        <f t="shared" si="142"/>
        <v/>
      </c>
      <c r="V453" s="14" t="str">
        <f t="shared" si="143"/>
        <v/>
      </c>
      <c r="W453" s="14" t="str">
        <f>IFERROR(CONCATENATE("PAGO N° ",B453," DEL CONTRATO CPS ",V453," ENTRE ",TEXT(VLOOKUP(A453,matriz,IF(generador!B453=1,16,IF(generador!B453=2,19,IF(generador!B453=3,22,IF(generador!B453=4,25,IF(generador!B453=5,28,IF(generador!B453=6,31,IF(generador!B453=7,34,IF(generador!B453=8,37,IF(generador!B453=9,40,IF(generador!B453=10,43,IF(generador!B453=11,46,IF(generador!B453=12,49,IF(generador!B453=13,52,IF(generador!B453=14,55,IF(generador!B453=15,58))))))))))))))),FALSE),"dd/mm/yyyy")," Y ",TEXT(VLOOKUP(A453,matriz,IF(generador!B453=1,17,IF(generador!B453=2,20,IF(generador!B453=3,23,IF(generador!B453=4,26,IF(generador!B453=5,29,IF(generador!B453=6,32,IF(generador!B453=7,35,IF(generador!B453=8,38,IF(generador!B453=9,41,IF(generador!B453=10,44,IF(generador!B453=11,47,IF(generador!B453=12,50,IF(generador!B453=13,53,IF(generador!B453=14,56,IF(generador!B453=15,59))))))))))))))),FALSE),"dd/mm/yyyy")),"")</f>
        <v/>
      </c>
    </row>
    <row r="454" spans="1:23" x14ac:dyDescent="0.3">
      <c r="A454" s="12"/>
      <c r="B454" s="5"/>
      <c r="C454" s="5"/>
      <c r="D454" s="14" t="str">
        <f t="shared" si="127"/>
        <v/>
      </c>
      <c r="E454" s="15" t="str">
        <f>IFERROR(IF(A454&lt;&gt;"",VLOOKUP(A454,matriz,IF(generador!B454=1,15,IF(generador!B454=2,18,IF(generador!B454=3,21,IF(generador!B454=4,24,IF(generador!B454=5,27,IF(generador!B454=6,30,IF(generador!B454=7,33,IF(generador!B454=8,36,IF(generador!B454=9,39,IF(generador!B454=10,42,IF(generador!B454=11,45,IF(generador!B454=12,48,IF(generador!B454=13,51,IF(generador!B454=14,54,IF(generador!B454=15,57))))))))))))))),FALSE),""),"")</f>
        <v/>
      </c>
      <c r="F454" s="16" t="str">
        <f t="shared" si="128"/>
        <v/>
      </c>
      <c r="G454" s="20" t="str">
        <f t="shared" si="129"/>
        <v/>
      </c>
      <c r="H454" s="13" t="str">
        <f t="shared" ca="1" si="132"/>
        <v/>
      </c>
      <c r="I454" s="14" t="str">
        <f t="shared" si="133"/>
        <v/>
      </c>
      <c r="J454" s="14" t="str">
        <f>""</f>
        <v/>
      </c>
      <c r="K454" s="14" t="str">
        <f t="shared" si="134"/>
        <v/>
      </c>
      <c r="L454" s="14" t="str">
        <f t="shared" si="135"/>
        <v/>
      </c>
      <c r="M454" s="14" t="str">
        <f t="shared" si="136"/>
        <v/>
      </c>
      <c r="N454" s="14" t="str">
        <f t="shared" si="137"/>
        <v/>
      </c>
      <c r="O454" s="14" t="str">
        <f t="shared" si="138"/>
        <v/>
      </c>
      <c r="P454" s="14" t="str">
        <f t="shared" si="139"/>
        <v/>
      </c>
      <c r="Q454" s="14" t="str">
        <f t="shared" si="140"/>
        <v/>
      </c>
      <c r="R454" s="96" t="str">
        <f t="shared" si="130"/>
        <v/>
      </c>
      <c r="S454" s="14" t="str">
        <f t="shared" si="141"/>
        <v/>
      </c>
      <c r="T454" s="14" t="str">
        <f t="shared" si="131"/>
        <v/>
      </c>
      <c r="U454" s="14" t="str">
        <f t="shared" si="142"/>
        <v/>
      </c>
      <c r="V454" s="14" t="str">
        <f t="shared" si="143"/>
        <v/>
      </c>
      <c r="W454" s="14" t="str">
        <f>IFERROR(CONCATENATE("PAGO N° ",B454," DEL CONTRATO CPS ",V454," ENTRE ",TEXT(VLOOKUP(A454,matriz,IF(generador!B454=1,16,IF(generador!B454=2,19,IF(generador!B454=3,22,IF(generador!B454=4,25,IF(generador!B454=5,28,IF(generador!B454=6,31,IF(generador!B454=7,34,IF(generador!B454=8,37,IF(generador!B454=9,40,IF(generador!B454=10,43,IF(generador!B454=11,46,IF(generador!B454=12,49,IF(generador!B454=13,52,IF(generador!B454=14,55,IF(generador!B454=15,58))))))))))))))),FALSE),"dd/mm/yyyy")," Y ",TEXT(VLOOKUP(A454,matriz,IF(generador!B454=1,17,IF(generador!B454=2,20,IF(generador!B454=3,23,IF(generador!B454=4,26,IF(generador!B454=5,29,IF(generador!B454=6,32,IF(generador!B454=7,35,IF(generador!B454=8,38,IF(generador!B454=9,41,IF(generador!B454=10,44,IF(generador!B454=11,47,IF(generador!B454=12,50,IF(generador!B454=13,53,IF(generador!B454=14,56,IF(generador!B454=15,59))))))))))))))),FALSE),"dd/mm/yyyy")),"")</f>
        <v/>
      </c>
    </row>
    <row r="455" spans="1:23" x14ac:dyDescent="0.3">
      <c r="A455" s="12"/>
      <c r="B455" s="5"/>
      <c r="C455" s="5"/>
      <c r="D455" s="14" t="str">
        <f t="shared" si="127"/>
        <v/>
      </c>
      <c r="E455" s="15" t="str">
        <f>IFERROR(IF(A455&lt;&gt;"",VLOOKUP(A455,matriz,IF(generador!B455=1,15,IF(generador!B455=2,18,IF(generador!B455=3,21,IF(generador!B455=4,24,IF(generador!B455=5,27,IF(generador!B455=6,30,IF(generador!B455=7,33,IF(generador!B455=8,36,IF(generador!B455=9,39,IF(generador!B455=10,42,IF(generador!B455=11,45,IF(generador!B455=12,48,IF(generador!B455=13,51,IF(generador!B455=14,54,IF(generador!B455=15,57))))))))))))))),FALSE),""),"")</f>
        <v/>
      </c>
      <c r="F455" s="16" t="str">
        <f t="shared" si="128"/>
        <v/>
      </c>
      <c r="G455" s="20" t="str">
        <f t="shared" si="129"/>
        <v/>
      </c>
      <c r="H455" s="13" t="str">
        <f t="shared" ca="1" si="132"/>
        <v/>
      </c>
      <c r="I455" s="14" t="str">
        <f t="shared" si="133"/>
        <v/>
      </c>
      <c r="J455" s="14" t="str">
        <f>""</f>
        <v/>
      </c>
      <c r="K455" s="14" t="str">
        <f t="shared" si="134"/>
        <v/>
      </c>
      <c r="L455" s="14" t="str">
        <f t="shared" si="135"/>
        <v/>
      </c>
      <c r="M455" s="14" t="str">
        <f t="shared" si="136"/>
        <v/>
      </c>
      <c r="N455" s="14" t="str">
        <f t="shared" si="137"/>
        <v/>
      </c>
      <c r="O455" s="14" t="str">
        <f t="shared" si="138"/>
        <v/>
      </c>
      <c r="P455" s="14" t="str">
        <f t="shared" si="139"/>
        <v/>
      </c>
      <c r="Q455" s="14" t="str">
        <f t="shared" si="140"/>
        <v/>
      </c>
      <c r="R455" s="96" t="str">
        <f t="shared" si="130"/>
        <v/>
      </c>
      <c r="S455" s="14" t="str">
        <f t="shared" si="141"/>
        <v/>
      </c>
      <c r="T455" s="14" t="str">
        <f t="shared" si="131"/>
        <v/>
      </c>
      <c r="U455" s="14" t="str">
        <f t="shared" si="142"/>
        <v/>
      </c>
      <c r="V455" s="14" t="str">
        <f t="shared" si="143"/>
        <v/>
      </c>
      <c r="W455" s="14" t="str">
        <f>IFERROR(CONCATENATE("PAGO N° ",B455," DEL CONTRATO CPS ",V455," ENTRE ",TEXT(VLOOKUP(A455,matriz,IF(generador!B455=1,16,IF(generador!B455=2,19,IF(generador!B455=3,22,IF(generador!B455=4,25,IF(generador!B455=5,28,IF(generador!B455=6,31,IF(generador!B455=7,34,IF(generador!B455=8,37,IF(generador!B455=9,40,IF(generador!B455=10,43,IF(generador!B455=11,46,IF(generador!B455=12,49,IF(generador!B455=13,52,IF(generador!B455=14,55,IF(generador!B455=15,58))))))))))))))),FALSE),"dd/mm/yyyy")," Y ",TEXT(VLOOKUP(A455,matriz,IF(generador!B455=1,17,IF(generador!B455=2,20,IF(generador!B455=3,23,IF(generador!B455=4,26,IF(generador!B455=5,29,IF(generador!B455=6,32,IF(generador!B455=7,35,IF(generador!B455=8,38,IF(generador!B455=9,41,IF(generador!B455=10,44,IF(generador!B455=11,47,IF(generador!B455=12,50,IF(generador!B455=13,53,IF(generador!B455=14,56,IF(generador!B455=15,59))))))))))))))),FALSE),"dd/mm/yyyy")),"")</f>
        <v/>
      </c>
    </row>
    <row r="456" spans="1:23" x14ac:dyDescent="0.3">
      <c r="A456" s="12"/>
      <c r="B456" s="5"/>
      <c r="C456" s="5"/>
      <c r="D456" s="14" t="str">
        <f t="shared" si="127"/>
        <v/>
      </c>
      <c r="E456" s="15" t="str">
        <f>IFERROR(IF(A456&lt;&gt;"",VLOOKUP(A456,matriz,IF(generador!B456=1,15,IF(generador!B456=2,18,IF(generador!B456=3,21,IF(generador!B456=4,24,IF(generador!B456=5,27,IF(generador!B456=6,30,IF(generador!B456=7,33,IF(generador!B456=8,36,IF(generador!B456=9,39,IF(generador!B456=10,42,IF(generador!B456=11,45,IF(generador!B456=12,48,IF(generador!B456=13,51,IF(generador!B456=14,54,IF(generador!B456=15,57))))))))))))))),FALSE),""),"")</f>
        <v/>
      </c>
      <c r="F456" s="16" t="str">
        <f t="shared" si="128"/>
        <v/>
      </c>
      <c r="G456" s="20" t="str">
        <f t="shared" si="129"/>
        <v/>
      </c>
      <c r="H456" s="13" t="str">
        <f t="shared" ca="1" si="132"/>
        <v/>
      </c>
      <c r="I456" s="14" t="str">
        <f t="shared" si="133"/>
        <v/>
      </c>
      <c r="J456" s="14" t="str">
        <f>""</f>
        <v/>
      </c>
      <c r="K456" s="14" t="str">
        <f t="shared" si="134"/>
        <v/>
      </c>
      <c r="L456" s="14" t="str">
        <f t="shared" si="135"/>
        <v/>
      </c>
      <c r="M456" s="14" t="str">
        <f t="shared" si="136"/>
        <v/>
      </c>
      <c r="N456" s="14" t="str">
        <f t="shared" si="137"/>
        <v/>
      </c>
      <c r="O456" s="14" t="str">
        <f t="shared" si="138"/>
        <v/>
      </c>
      <c r="P456" s="14" t="str">
        <f t="shared" si="139"/>
        <v/>
      </c>
      <c r="Q456" s="14" t="str">
        <f t="shared" si="140"/>
        <v/>
      </c>
      <c r="R456" s="96" t="str">
        <f t="shared" si="130"/>
        <v/>
      </c>
      <c r="S456" s="14" t="str">
        <f t="shared" si="141"/>
        <v/>
      </c>
      <c r="T456" s="14" t="str">
        <f t="shared" si="131"/>
        <v/>
      </c>
      <c r="U456" s="14" t="str">
        <f t="shared" si="142"/>
        <v/>
      </c>
      <c r="V456" s="14" t="str">
        <f t="shared" si="143"/>
        <v/>
      </c>
      <c r="W456" s="14" t="str">
        <f>IFERROR(CONCATENATE("PAGO N° ",B456," DEL CONTRATO CPS ",V456," ENTRE ",TEXT(VLOOKUP(A456,matriz,IF(generador!B456=1,16,IF(generador!B456=2,19,IF(generador!B456=3,22,IF(generador!B456=4,25,IF(generador!B456=5,28,IF(generador!B456=6,31,IF(generador!B456=7,34,IF(generador!B456=8,37,IF(generador!B456=9,40,IF(generador!B456=10,43,IF(generador!B456=11,46,IF(generador!B456=12,49,IF(generador!B456=13,52,IF(generador!B456=14,55,IF(generador!B456=15,58))))))))))))))),FALSE),"dd/mm/yyyy")," Y ",TEXT(VLOOKUP(A456,matriz,IF(generador!B456=1,17,IF(generador!B456=2,20,IF(generador!B456=3,23,IF(generador!B456=4,26,IF(generador!B456=5,29,IF(generador!B456=6,32,IF(generador!B456=7,35,IF(generador!B456=8,38,IF(generador!B456=9,41,IF(generador!B456=10,44,IF(generador!B456=11,47,IF(generador!B456=12,50,IF(generador!B456=13,53,IF(generador!B456=14,56,IF(generador!B456=15,59))))))))))))))),FALSE),"dd/mm/yyyy")),"")</f>
        <v/>
      </c>
    </row>
    <row r="457" spans="1:23" x14ac:dyDescent="0.3">
      <c r="A457" s="12"/>
      <c r="B457" s="5"/>
      <c r="C457" s="5"/>
      <c r="D457" s="14" t="str">
        <f t="shared" si="127"/>
        <v/>
      </c>
      <c r="E457" s="15" t="str">
        <f>IFERROR(IF(A457&lt;&gt;"",VLOOKUP(A457,matriz,IF(generador!B457=1,15,IF(generador!B457=2,18,IF(generador!B457=3,21,IF(generador!B457=4,24,IF(generador!B457=5,27,IF(generador!B457=6,30,IF(generador!B457=7,33,IF(generador!B457=8,36,IF(generador!B457=9,39,IF(generador!B457=10,42,IF(generador!B457=11,45,IF(generador!B457=12,48,IF(generador!B457=13,51,IF(generador!B457=14,54,IF(generador!B457=15,57))))))))))))))),FALSE),""),"")</f>
        <v/>
      </c>
      <c r="F457" s="16" t="str">
        <f t="shared" si="128"/>
        <v/>
      </c>
      <c r="G457" s="20" t="str">
        <f t="shared" si="129"/>
        <v/>
      </c>
      <c r="H457" s="13" t="str">
        <f t="shared" ca="1" si="132"/>
        <v/>
      </c>
      <c r="I457" s="14" t="str">
        <f t="shared" si="133"/>
        <v/>
      </c>
      <c r="J457" s="14" t="str">
        <f>""</f>
        <v/>
      </c>
      <c r="K457" s="14" t="str">
        <f t="shared" si="134"/>
        <v/>
      </c>
      <c r="L457" s="14" t="str">
        <f t="shared" si="135"/>
        <v/>
      </c>
      <c r="M457" s="14" t="str">
        <f t="shared" si="136"/>
        <v/>
      </c>
      <c r="N457" s="14" t="str">
        <f t="shared" si="137"/>
        <v/>
      </c>
      <c r="O457" s="14" t="str">
        <f t="shared" si="138"/>
        <v/>
      </c>
      <c r="P457" s="14" t="str">
        <f t="shared" si="139"/>
        <v/>
      </c>
      <c r="Q457" s="14" t="str">
        <f t="shared" si="140"/>
        <v/>
      </c>
      <c r="R457" s="96" t="str">
        <f t="shared" si="130"/>
        <v/>
      </c>
      <c r="S457" s="14" t="str">
        <f t="shared" si="141"/>
        <v/>
      </c>
      <c r="T457" s="14" t="str">
        <f t="shared" si="131"/>
        <v/>
      </c>
      <c r="U457" s="14" t="str">
        <f t="shared" si="142"/>
        <v/>
      </c>
      <c r="V457" s="14" t="str">
        <f t="shared" si="143"/>
        <v/>
      </c>
      <c r="W457" s="14" t="str">
        <f>IFERROR(CONCATENATE("PAGO N° ",B457," DEL CONTRATO CPS ",V457," ENTRE ",TEXT(VLOOKUP(A457,matriz,IF(generador!B457=1,16,IF(generador!B457=2,19,IF(generador!B457=3,22,IF(generador!B457=4,25,IF(generador!B457=5,28,IF(generador!B457=6,31,IF(generador!B457=7,34,IF(generador!B457=8,37,IF(generador!B457=9,40,IF(generador!B457=10,43,IF(generador!B457=11,46,IF(generador!B457=12,49,IF(generador!B457=13,52,IF(generador!B457=14,55,IF(generador!B457=15,58))))))))))))))),FALSE),"dd/mm/yyyy")," Y ",TEXT(VLOOKUP(A457,matriz,IF(generador!B457=1,17,IF(generador!B457=2,20,IF(generador!B457=3,23,IF(generador!B457=4,26,IF(generador!B457=5,29,IF(generador!B457=6,32,IF(generador!B457=7,35,IF(generador!B457=8,38,IF(generador!B457=9,41,IF(generador!B457=10,44,IF(generador!B457=11,47,IF(generador!B457=12,50,IF(generador!B457=13,53,IF(generador!B457=14,56,IF(generador!B457=15,59))))))))))))))),FALSE),"dd/mm/yyyy")),"")</f>
        <v/>
      </c>
    </row>
    <row r="458" spans="1:23" x14ac:dyDescent="0.3">
      <c r="A458" s="12"/>
      <c r="B458" s="5"/>
      <c r="C458" s="5"/>
      <c r="D458" s="14" t="str">
        <f t="shared" si="127"/>
        <v/>
      </c>
      <c r="E458" s="15" t="str">
        <f>IFERROR(IF(A458&lt;&gt;"",VLOOKUP(A458,matriz,IF(generador!B458=1,15,IF(generador!B458=2,18,IF(generador!B458=3,21,IF(generador!B458=4,24,IF(generador!B458=5,27,IF(generador!B458=6,30,IF(generador!B458=7,33,IF(generador!B458=8,36,IF(generador!B458=9,39,IF(generador!B458=10,42,IF(generador!B458=11,45,IF(generador!B458=12,48,IF(generador!B458=13,51,IF(generador!B458=14,54,IF(generador!B458=15,57))))))))))))))),FALSE),""),"")</f>
        <v/>
      </c>
      <c r="F458" s="16" t="str">
        <f t="shared" si="128"/>
        <v/>
      </c>
      <c r="G458" s="20" t="str">
        <f t="shared" si="129"/>
        <v/>
      </c>
      <c r="H458" s="13" t="str">
        <f t="shared" ca="1" si="132"/>
        <v/>
      </c>
      <c r="I458" s="14" t="str">
        <f t="shared" si="133"/>
        <v/>
      </c>
      <c r="J458" s="14" t="str">
        <f>""</f>
        <v/>
      </c>
      <c r="K458" s="14" t="str">
        <f t="shared" si="134"/>
        <v/>
      </c>
      <c r="L458" s="14" t="str">
        <f t="shared" si="135"/>
        <v/>
      </c>
      <c r="M458" s="14" t="str">
        <f t="shared" si="136"/>
        <v/>
      </c>
      <c r="N458" s="14" t="str">
        <f t="shared" si="137"/>
        <v/>
      </c>
      <c r="O458" s="14" t="str">
        <f t="shared" si="138"/>
        <v/>
      </c>
      <c r="P458" s="14" t="str">
        <f t="shared" si="139"/>
        <v/>
      </c>
      <c r="Q458" s="14" t="str">
        <f t="shared" si="140"/>
        <v/>
      </c>
      <c r="R458" s="96" t="str">
        <f t="shared" si="130"/>
        <v/>
      </c>
      <c r="S458" s="14" t="str">
        <f t="shared" si="141"/>
        <v/>
      </c>
      <c r="T458" s="14" t="str">
        <f t="shared" si="131"/>
        <v/>
      </c>
      <c r="U458" s="14" t="str">
        <f t="shared" si="142"/>
        <v/>
      </c>
      <c r="V458" s="14" t="str">
        <f t="shared" si="143"/>
        <v/>
      </c>
      <c r="W458" s="14" t="str">
        <f>IFERROR(CONCATENATE("PAGO N° ",B458," DEL CONTRATO CPS ",V458," ENTRE ",TEXT(VLOOKUP(A458,matriz,IF(generador!B458=1,16,IF(generador!B458=2,19,IF(generador!B458=3,22,IF(generador!B458=4,25,IF(generador!B458=5,28,IF(generador!B458=6,31,IF(generador!B458=7,34,IF(generador!B458=8,37,IF(generador!B458=9,40,IF(generador!B458=10,43,IF(generador!B458=11,46,IF(generador!B458=12,49,IF(generador!B458=13,52,IF(generador!B458=14,55,IF(generador!B458=15,58))))))))))))))),FALSE),"dd/mm/yyyy")," Y ",TEXT(VLOOKUP(A458,matriz,IF(generador!B458=1,17,IF(generador!B458=2,20,IF(generador!B458=3,23,IF(generador!B458=4,26,IF(generador!B458=5,29,IF(generador!B458=6,32,IF(generador!B458=7,35,IF(generador!B458=8,38,IF(generador!B458=9,41,IF(generador!B458=10,44,IF(generador!B458=11,47,IF(generador!B458=12,50,IF(generador!B458=13,53,IF(generador!B458=14,56,IF(generador!B458=15,59))))))))))))))),FALSE),"dd/mm/yyyy")),"")</f>
        <v/>
      </c>
    </row>
    <row r="459" spans="1:23" x14ac:dyDescent="0.3">
      <c r="A459" s="12"/>
      <c r="B459" s="5"/>
      <c r="C459" s="5"/>
      <c r="D459" s="14" t="str">
        <f t="shared" si="127"/>
        <v/>
      </c>
      <c r="E459" s="15" t="str">
        <f>IFERROR(IF(A459&lt;&gt;"",VLOOKUP(A459,matriz,IF(generador!B459=1,15,IF(generador!B459=2,18,IF(generador!B459=3,21,IF(generador!B459=4,24,IF(generador!B459=5,27,IF(generador!B459=6,30,IF(generador!B459=7,33,IF(generador!B459=8,36,IF(generador!B459=9,39,IF(generador!B459=10,42,IF(generador!B459=11,45,IF(generador!B459=12,48,IF(generador!B459=13,51,IF(generador!B459=14,54,IF(generador!B459=15,57))))))))))))))),FALSE),""),"")</f>
        <v/>
      </c>
      <c r="F459" s="16" t="str">
        <f t="shared" si="128"/>
        <v/>
      </c>
      <c r="G459" s="20" t="str">
        <f t="shared" si="129"/>
        <v/>
      </c>
      <c r="H459" s="13" t="str">
        <f t="shared" ca="1" si="132"/>
        <v/>
      </c>
      <c r="I459" s="14" t="str">
        <f t="shared" si="133"/>
        <v/>
      </c>
      <c r="J459" s="14" t="str">
        <f>""</f>
        <v/>
      </c>
      <c r="K459" s="14" t="str">
        <f t="shared" si="134"/>
        <v/>
      </c>
      <c r="L459" s="14" t="str">
        <f t="shared" si="135"/>
        <v/>
      </c>
      <c r="M459" s="14" t="str">
        <f t="shared" si="136"/>
        <v/>
      </c>
      <c r="N459" s="14" t="str">
        <f t="shared" si="137"/>
        <v/>
      </c>
      <c r="O459" s="14" t="str">
        <f t="shared" si="138"/>
        <v/>
      </c>
      <c r="P459" s="14" t="str">
        <f t="shared" si="139"/>
        <v/>
      </c>
      <c r="Q459" s="14" t="str">
        <f t="shared" si="140"/>
        <v/>
      </c>
      <c r="R459" s="96" t="str">
        <f t="shared" si="130"/>
        <v/>
      </c>
      <c r="S459" s="14" t="str">
        <f t="shared" si="141"/>
        <v/>
      </c>
      <c r="T459" s="14" t="str">
        <f t="shared" si="131"/>
        <v/>
      </c>
      <c r="U459" s="14" t="str">
        <f t="shared" si="142"/>
        <v/>
      </c>
      <c r="V459" s="14" t="str">
        <f t="shared" si="143"/>
        <v/>
      </c>
      <c r="W459" s="14" t="str">
        <f>IFERROR(CONCATENATE("PAGO N° ",B459," DEL CONTRATO CPS ",V459," ENTRE ",TEXT(VLOOKUP(A459,matriz,IF(generador!B459=1,16,IF(generador!B459=2,19,IF(generador!B459=3,22,IF(generador!B459=4,25,IF(generador!B459=5,28,IF(generador!B459=6,31,IF(generador!B459=7,34,IF(generador!B459=8,37,IF(generador!B459=9,40,IF(generador!B459=10,43,IF(generador!B459=11,46,IF(generador!B459=12,49,IF(generador!B459=13,52,IF(generador!B459=14,55,IF(generador!B459=15,58))))))))))))))),FALSE),"dd/mm/yyyy")," Y ",TEXT(VLOOKUP(A459,matriz,IF(generador!B459=1,17,IF(generador!B459=2,20,IF(generador!B459=3,23,IF(generador!B459=4,26,IF(generador!B459=5,29,IF(generador!B459=6,32,IF(generador!B459=7,35,IF(generador!B459=8,38,IF(generador!B459=9,41,IF(generador!B459=10,44,IF(generador!B459=11,47,IF(generador!B459=12,50,IF(generador!B459=13,53,IF(generador!B459=14,56,IF(generador!B459=15,59))))))))))))))),FALSE),"dd/mm/yyyy")),"")</f>
        <v/>
      </c>
    </row>
    <row r="460" spans="1:23" x14ac:dyDescent="0.3">
      <c r="A460" s="12"/>
      <c r="B460" s="5"/>
      <c r="C460" s="5"/>
      <c r="D460" s="14" t="str">
        <f t="shared" si="127"/>
        <v/>
      </c>
      <c r="E460" s="15" t="str">
        <f>IFERROR(IF(A460&lt;&gt;"",VLOOKUP(A460,matriz,IF(generador!B460=1,15,IF(generador!B460=2,18,IF(generador!B460=3,21,IF(generador!B460=4,24,IF(generador!B460=5,27,IF(generador!B460=6,30,IF(generador!B460=7,33,IF(generador!B460=8,36,IF(generador!B460=9,39,IF(generador!B460=10,42,IF(generador!B460=11,45,IF(generador!B460=12,48,IF(generador!B460=13,51,IF(generador!B460=14,54,IF(generador!B460=15,57))))))))))))))),FALSE),""),"")</f>
        <v/>
      </c>
      <c r="F460" s="16" t="str">
        <f t="shared" si="128"/>
        <v/>
      </c>
      <c r="G460" s="20" t="str">
        <f t="shared" si="129"/>
        <v/>
      </c>
      <c r="H460" s="13" t="str">
        <f t="shared" ca="1" si="132"/>
        <v/>
      </c>
      <c r="I460" s="14" t="str">
        <f t="shared" si="133"/>
        <v/>
      </c>
      <c r="J460" s="14" t="str">
        <f>""</f>
        <v/>
      </c>
      <c r="K460" s="14" t="str">
        <f t="shared" si="134"/>
        <v/>
      </c>
      <c r="L460" s="14" t="str">
        <f t="shared" si="135"/>
        <v/>
      </c>
      <c r="M460" s="14" t="str">
        <f t="shared" si="136"/>
        <v/>
      </c>
      <c r="N460" s="14" t="str">
        <f t="shared" si="137"/>
        <v/>
      </c>
      <c r="O460" s="14" t="str">
        <f t="shared" si="138"/>
        <v/>
      </c>
      <c r="P460" s="14" t="str">
        <f t="shared" si="139"/>
        <v/>
      </c>
      <c r="Q460" s="14" t="str">
        <f t="shared" si="140"/>
        <v/>
      </c>
      <c r="R460" s="96" t="str">
        <f t="shared" si="130"/>
        <v/>
      </c>
      <c r="S460" s="14" t="str">
        <f t="shared" si="141"/>
        <v/>
      </c>
      <c r="T460" s="14" t="str">
        <f t="shared" si="131"/>
        <v/>
      </c>
      <c r="U460" s="14" t="str">
        <f t="shared" si="142"/>
        <v/>
      </c>
      <c r="V460" s="14" t="str">
        <f t="shared" si="143"/>
        <v/>
      </c>
      <c r="W460" s="14" t="str">
        <f>IFERROR(CONCATENATE("PAGO N° ",B460," DEL CONTRATO CPS ",V460," ENTRE ",TEXT(VLOOKUP(A460,matriz,IF(generador!B460=1,16,IF(generador!B460=2,19,IF(generador!B460=3,22,IF(generador!B460=4,25,IF(generador!B460=5,28,IF(generador!B460=6,31,IF(generador!B460=7,34,IF(generador!B460=8,37,IF(generador!B460=9,40,IF(generador!B460=10,43,IF(generador!B460=11,46,IF(generador!B460=12,49,IF(generador!B460=13,52,IF(generador!B460=14,55,IF(generador!B460=15,58))))))))))))))),FALSE),"dd/mm/yyyy")," Y ",TEXT(VLOOKUP(A460,matriz,IF(generador!B460=1,17,IF(generador!B460=2,20,IF(generador!B460=3,23,IF(generador!B460=4,26,IF(generador!B460=5,29,IF(generador!B460=6,32,IF(generador!B460=7,35,IF(generador!B460=8,38,IF(generador!B460=9,41,IF(generador!B460=10,44,IF(generador!B460=11,47,IF(generador!B460=12,50,IF(generador!B460=13,53,IF(generador!B460=14,56,IF(generador!B460=15,59))))))))))))))),FALSE),"dd/mm/yyyy")),"")</f>
        <v/>
      </c>
    </row>
    <row r="461" spans="1:23" x14ac:dyDescent="0.3">
      <c r="A461" s="12"/>
      <c r="B461" s="5"/>
      <c r="C461" s="5"/>
      <c r="D461" s="14" t="str">
        <f t="shared" si="127"/>
        <v/>
      </c>
      <c r="E461" s="15" t="str">
        <f>IFERROR(IF(A461&lt;&gt;"",VLOOKUP(A461,matriz,IF(generador!B461=1,15,IF(generador!B461=2,18,IF(generador!B461=3,21,IF(generador!B461=4,24,IF(generador!B461=5,27,IF(generador!B461=6,30,IF(generador!B461=7,33,IF(generador!B461=8,36,IF(generador!B461=9,39,IF(generador!B461=10,42,IF(generador!B461=11,45,IF(generador!B461=12,48,IF(generador!B461=13,51,IF(generador!B461=14,54,IF(generador!B461=15,57))))))))))))))),FALSE),""),"")</f>
        <v/>
      </c>
      <c r="F461" s="16" t="str">
        <f t="shared" si="128"/>
        <v/>
      </c>
      <c r="G461" s="20" t="str">
        <f t="shared" si="129"/>
        <v/>
      </c>
      <c r="H461" s="13" t="str">
        <f t="shared" ca="1" si="132"/>
        <v/>
      </c>
      <c r="I461" s="14" t="str">
        <f t="shared" si="133"/>
        <v/>
      </c>
      <c r="J461" s="14" t="str">
        <f>""</f>
        <v/>
      </c>
      <c r="K461" s="14" t="str">
        <f t="shared" si="134"/>
        <v/>
      </c>
      <c r="L461" s="14" t="str">
        <f t="shared" si="135"/>
        <v/>
      </c>
      <c r="M461" s="14" t="str">
        <f t="shared" si="136"/>
        <v/>
      </c>
      <c r="N461" s="14" t="str">
        <f t="shared" si="137"/>
        <v/>
      </c>
      <c r="O461" s="14" t="str">
        <f t="shared" si="138"/>
        <v/>
      </c>
      <c r="P461" s="14" t="str">
        <f t="shared" si="139"/>
        <v/>
      </c>
      <c r="Q461" s="14" t="str">
        <f t="shared" si="140"/>
        <v/>
      </c>
      <c r="R461" s="96" t="str">
        <f t="shared" si="130"/>
        <v/>
      </c>
      <c r="S461" s="14" t="str">
        <f t="shared" si="141"/>
        <v/>
      </c>
      <c r="T461" s="14" t="str">
        <f t="shared" si="131"/>
        <v/>
      </c>
      <c r="U461" s="14" t="str">
        <f t="shared" si="142"/>
        <v/>
      </c>
      <c r="V461" s="14" t="str">
        <f t="shared" si="143"/>
        <v/>
      </c>
      <c r="W461" s="14" t="str">
        <f>IFERROR(CONCATENATE("PAGO N° ",B461," DEL CONTRATO CPS ",V461," ENTRE ",TEXT(VLOOKUP(A461,matriz,IF(generador!B461=1,16,IF(generador!B461=2,19,IF(generador!B461=3,22,IF(generador!B461=4,25,IF(generador!B461=5,28,IF(generador!B461=6,31,IF(generador!B461=7,34,IF(generador!B461=8,37,IF(generador!B461=9,40,IF(generador!B461=10,43,IF(generador!B461=11,46,IF(generador!B461=12,49,IF(generador!B461=13,52,IF(generador!B461=14,55,IF(generador!B461=15,58))))))))))))))),FALSE),"dd/mm/yyyy")," Y ",TEXT(VLOOKUP(A461,matriz,IF(generador!B461=1,17,IF(generador!B461=2,20,IF(generador!B461=3,23,IF(generador!B461=4,26,IF(generador!B461=5,29,IF(generador!B461=6,32,IF(generador!B461=7,35,IF(generador!B461=8,38,IF(generador!B461=9,41,IF(generador!B461=10,44,IF(generador!B461=11,47,IF(generador!B461=12,50,IF(generador!B461=13,53,IF(generador!B461=14,56,IF(generador!B461=15,59))))))))))))))),FALSE),"dd/mm/yyyy")),"")</f>
        <v/>
      </c>
    </row>
    <row r="462" spans="1:23" x14ac:dyDescent="0.3">
      <c r="A462" s="12"/>
      <c r="B462" s="5"/>
      <c r="C462" s="5"/>
      <c r="D462" s="14" t="str">
        <f t="shared" si="127"/>
        <v/>
      </c>
      <c r="E462" s="15" t="str">
        <f>IFERROR(IF(A462&lt;&gt;"",VLOOKUP(A462,matriz,IF(generador!B462=1,15,IF(generador!B462=2,18,IF(generador!B462=3,21,IF(generador!B462=4,24,IF(generador!B462=5,27,IF(generador!B462=6,30,IF(generador!B462=7,33,IF(generador!B462=8,36,IF(generador!B462=9,39,IF(generador!B462=10,42,IF(generador!B462=11,45,IF(generador!B462=12,48,IF(generador!B462=13,51,IF(generador!B462=14,54,IF(generador!B462=15,57))))))))))))))),FALSE),""),"")</f>
        <v/>
      </c>
      <c r="F462" s="16" t="str">
        <f t="shared" si="128"/>
        <v/>
      </c>
      <c r="G462" s="20" t="str">
        <f t="shared" si="129"/>
        <v/>
      </c>
      <c r="H462" s="13" t="str">
        <f t="shared" ca="1" si="132"/>
        <v/>
      </c>
      <c r="I462" s="14" t="str">
        <f t="shared" si="133"/>
        <v/>
      </c>
      <c r="J462" s="14" t="str">
        <f>""</f>
        <v/>
      </c>
      <c r="K462" s="14" t="str">
        <f t="shared" si="134"/>
        <v/>
      </c>
      <c r="L462" s="14" t="str">
        <f t="shared" si="135"/>
        <v/>
      </c>
      <c r="M462" s="14" t="str">
        <f t="shared" si="136"/>
        <v/>
      </c>
      <c r="N462" s="14" t="str">
        <f t="shared" si="137"/>
        <v/>
      </c>
      <c r="O462" s="14" t="str">
        <f t="shared" si="138"/>
        <v/>
      </c>
      <c r="P462" s="14" t="str">
        <f t="shared" si="139"/>
        <v/>
      </c>
      <c r="Q462" s="14" t="str">
        <f t="shared" si="140"/>
        <v/>
      </c>
      <c r="R462" s="96" t="str">
        <f t="shared" si="130"/>
        <v/>
      </c>
      <c r="S462" s="14" t="str">
        <f t="shared" si="141"/>
        <v/>
      </c>
      <c r="T462" s="14" t="str">
        <f t="shared" si="131"/>
        <v/>
      </c>
      <c r="U462" s="14" t="str">
        <f t="shared" si="142"/>
        <v/>
      </c>
      <c r="V462" s="14" t="str">
        <f t="shared" si="143"/>
        <v/>
      </c>
      <c r="W462" s="14" t="str">
        <f>IFERROR(CONCATENATE("PAGO N° ",B462," DEL CONTRATO CPS ",V462," ENTRE ",TEXT(VLOOKUP(A462,matriz,IF(generador!B462=1,16,IF(generador!B462=2,19,IF(generador!B462=3,22,IF(generador!B462=4,25,IF(generador!B462=5,28,IF(generador!B462=6,31,IF(generador!B462=7,34,IF(generador!B462=8,37,IF(generador!B462=9,40,IF(generador!B462=10,43,IF(generador!B462=11,46,IF(generador!B462=12,49,IF(generador!B462=13,52,IF(generador!B462=14,55,IF(generador!B462=15,58))))))))))))))),FALSE),"dd/mm/yyyy")," Y ",TEXT(VLOOKUP(A462,matriz,IF(generador!B462=1,17,IF(generador!B462=2,20,IF(generador!B462=3,23,IF(generador!B462=4,26,IF(generador!B462=5,29,IF(generador!B462=6,32,IF(generador!B462=7,35,IF(generador!B462=8,38,IF(generador!B462=9,41,IF(generador!B462=10,44,IF(generador!B462=11,47,IF(generador!B462=12,50,IF(generador!B462=13,53,IF(generador!B462=14,56,IF(generador!B462=15,59))))))))))))))),FALSE),"dd/mm/yyyy")),"")</f>
        <v/>
      </c>
    </row>
    <row r="463" spans="1:23" x14ac:dyDescent="0.3">
      <c r="A463" s="12"/>
      <c r="B463" s="5"/>
      <c r="C463" s="5"/>
      <c r="D463" s="14" t="str">
        <f t="shared" si="127"/>
        <v/>
      </c>
      <c r="E463" s="15" t="str">
        <f>IFERROR(IF(A463&lt;&gt;"",VLOOKUP(A463,matriz,IF(generador!B463=1,15,IF(generador!B463=2,18,IF(generador!B463=3,21,IF(generador!B463=4,24,IF(generador!B463=5,27,IF(generador!B463=6,30,IF(generador!B463=7,33,IF(generador!B463=8,36,IF(generador!B463=9,39,IF(generador!B463=10,42,IF(generador!B463=11,45,IF(generador!B463=12,48,IF(generador!B463=13,51,IF(generador!B463=14,54,IF(generador!B463=15,57))))))))))))))),FALSE),""),"")</f>
        <v/>
      </c>
      <c r="F463" s="16" t="str">
        <f t="shared" si="128"/>
        <v/>
      </c>
      <c r="G463" s="20" t="str">
        <f t="shared" si="129"/>
        <v/>
      </c>
      <c r="H463" s="13" t="str">
        <f t="shared" ca="1" si="132"/>
        <v/>
      </c>
      <c r="I463" s="14" t="str">
        <f t="shared" si="133"/>
        <v/>
      </c>
      <c r="J463" s="14" t="str">
        <f>""</f>
        <v/>
      </c>
      <c r="K463" s="14" t="str">
        <f t="shared" si="134"/>
        <v/>
      </c>
      <c r="L463" s="14" t="str">
        <f t="shared" si="135"/>
        <v/>
      </c>
      <c r="M463" s="14" t="str">
        <f t="shared" si="136"/>
        <v/>
      </c>
      <c r="N463" s="14" t="str">
        <f t="shared" si="137"/>
        <v/>
      </c>
      <c r="O463" s="14" t="str">
        <f t="shared" si="138"/>
        <v/>
      </c>
      <c r="P463" s="14" t="str">
        <f t="shared" si="139"/>
        <v/>
      </c>
      <c r="Q463" s="14" t="str">
        <f t="shared" si="140"/>
        <v/>
      </c>
      <c r="R463" s="96" t="str">
        <f t="shared" si="130"/>
        <v/>
      </c>
      <c r="S463" s="14" t="str">
        <f t="shared" si="141"/>
        <v/>
      </c>
      <c r="T463" s="14" t="str">
        <f t="shared" si="131"/>
        <v/>
      </c>
      <c r="U463" s="14" t="str">
        <f t="shared" si="142"/>
        <v/>
      </c>
      <c r="V463" s="14" t="str">
        <f t="shared" si="143"/>
        <v/>
      </c>
      <c r="W463" s="14" t="str">
        <f>IFERROR(CONCATENATE("PAGO N° ",B463," DEL CONTRATO CPS ",V463," ENTRE ",TEXT(VLOOKUP(A463,matriz,IF(generador!B463=1,16,IF(generador!B463=2,19,IF(generador!B463=3,22,IF(generador!B463=4,25,IF(generador!B463=5,28,IF(generador!B463=6,31,IF(generador!B463=7,34,IF(generador!B463=8,37,IF(generador!B463=9,40,IF(generador!B463=10,43,IF(generador!B463=11,46,IF(generador!B463=12,49,IF(generador!B463=13,52,IF(generador!B463=14,55,IF(generador!B463=15,58))))))))))))))),FALSE),"dd/mm/yyyy")," Y ",TEXT(VLOOKUP(A463,matriz,IF(generador!B463=1,17,IF(generador!B463=2,20,IF(generador!B463=3,23,IF(generador!B463=4,26,IF(generador!B463=5,29,IF(generador!B463=6,32,IF(generador!B463=7,35,IF(generador!B463=8,38,IF(generador!B463=9,41,IF(generador!B463=10,44,IF(generador!B463=11,47,IF(generador!B463=12,50,IF(generador!B463=13,53,IF(generador!B463=14,56,IF(generador!B463=15,59))))))))))))))),FALSE),"dd/mm/yyyy")),"")</f>
        <v/>
      </c>
    </row>
    <row r="464" spans="1:23" x14ac:dyDescent="0.3">
      <c r="A464" s="12"/>
      <c r="B464" s="5"/>
      <c r="C464" s="5"/>
      <c r="D464" s="14" t="str">
        <f t="shared" si="127"/>
        <v/>
      </c>
      <c r="E464" s="15" t="str">
        <f>IFERROR(IF(A464&lt;&gt;"",VLOOKUP(A464,matriz,IF(generador!B464=1,15,IF(generador!B464=2,18,IF(generador!B464=3,21,IF(generador!B464=4,24,IF(generador!B464=5,27,IF(generador!B464=6,30,IF(generador!B464=7,33,IF(generador!B464=8,36,IF(generador!B464=9,39,IF(generador!B464=10,42,IF(generador!B464=11,45,IF(generador!B464=12,48,IF(generador!B464=13,51,IF(generador!B464=14,54,IF(generador!B464=15,57))))))))))))))),FALSE),""),"")</f>
        <v/>
      </c>
      <c r="F464" s="16" t="str">
        <f t="shared" si="128"/>
        <v/>
      </c>
      <c r="G464" s="20" t="str">
        <f t="shared" si="129"/>
        <v/>
      </c>
      <c r="H464" s="13" t="str">
        <f t="shared" ca="1" si="132"/>
        <v/>
      </c>
      <c r="I464" s="14" t="str">
        <f t="shared" si="133"/>
        <v/>
      </c>
      <c r="J464" s="14" t="str">
        <f>""</f>
        <v/>
      </c>
      <c r="K464" s="14" t="str">
        <f t="shared" si="134"/>
        <v/>
      </c>
      <c r="L464" s="14" t="str">
        <f t="shared" si="135"/>
        <v/>
      </c>
      <c r="M464" s="14" t="str">
        <f t="shared" si="136"/>
        <v/>
      </c>
      <c r="N464" s="14" t="str">
        <f t="shared" si="137"/>
        <v/>
      </c>
      <c r="O464" s="14" t="str">
        <f t="shared" si="138"/>
        <v/>
      </c>
      <c r="P464" s="14" t="str">
        <f t="shared" si="139"/>
        <v/>
      </c>
      <c r="Q464" s="14" t="str">
        <f t="shared" si="140"/>
        <v/>
      </c>
      <c r="R464" s="96" t="str">
        <f t="shared" si="130"/>
        <v/>
      </c>
      <c r="S464" s="14" t="str">
        <f t="shared" si="141"/>
        <v/>
      </c>
      <c r="T464" s="14" t="str">
        <f t="shared" si="131"/>
        <v/>
      </c>
      <c r="U464" s="14" t="str">
        <f t="shared" si="142"/>
        <v/>
      </c>
      <c r="V464" s="14" t="str">
        <f t="shared" si="143"/>
        <v/>
      </c>
      <c r="W464" s="14" t="str">
        <f>IFERROR(CONCATENATE("PAGO N° ",B464," DEL CONTRATO CPS ",V464," ENTRE ",TEXT(VLOOKUP(A464,matriz,IF(generador!B464=1,16,IF(generador!B464=2,19,IF(generador!B464=3,22,IF(generador!B464=4,25,IF(generador!B464=5,28,IF(generador!B464=6,31,IF(generador!B464=7,34,IF(generador!B464=8,37,IF(generador!B464=9,40,IF(generador!B464=10,43,IF(generador!B464=11,46,IF(generador!B464=12,49,IF(generador!B464=13,52,IF(generador!B464=14,55,IF(generador!B464=15,58))))))))))))))),FALSE),"dd/mm/yyyy")," Y ",TEXT(VLOOKUP(A464,matriz,IF(generador!B464=1,17,IF(generador!B464=2,20,IF(generador!B464=3,23,IF(generador!B464=4,26,IF(generador!B464=5,29,IF(generador!B464=6,32,IF(generador!B464=7,35,IF(generador!B464=8,38,IF(generador!B464=9,41,IF(generador!B464=10,44,IF(generador!B464=11,47,IF(generador!B464=12,50,IF(generador!B464=13,53,IF(generador!B464=14,56,IF(generador!B464=15,59))))))))))))))),FALSE),"dd/mm/yyyy")),"")</f>
        <v/>
      </c>
    </row>
    <row r="465" spans="1:23" x14ac:dyDescent="0.3">
      <c r="A465" s="12"/>
      <c r="B465" s="5"/>
      <c r="C465" s="5"/>
      <c r="D465" s="14" t="str">
        <f t="shared" si="127"/>
        <v/>
      </c>
      <c r="E465" s="15" t="str">
        <f>IFERROR(IF(A465&lt;&gt;"",VLOOKUP(A465,matriz,IF(generador!B465=1,15,IF(generador!B465=2,18,IF(generador!B465=3,21,IF(generador!B465=4,24,IF(generador!B465=5,27,IF(generador!B465=6,30,IF(generador!B465=7,33,IF(generador!B465=8,36,IF(generador!B465=9,39,IF(generador!B465=10,42,IF(generador!B465=11,45,IF(generador!B465=12,48,IF(generador!B465=13,51,IF(generador!B465=14,54,IF(generador!B465=15,57))))))))))))))),FALSE),""),"")</f>
        <v/>
      </c>
      <c r="F465" s="16" t="str">
        <f t="shared" si="128"/>
        <v/>
      </c>
      <c r="G465" s="20" t="str">
        <f t="shared" si="129"/>
        <v/>
      </c>
      <c r="H465" s="13" t="str">
        <f t="shared" ca="1" si="132"/>
        <v/>
      </c>
      <c r="I465" s="14" t="str">
        <f t="shared" si="133"/>
        <v/>
      </c>
      <c r="J465" s="14" t="str">
        <f>""</f>
        <v/>
      </c>
      <c r="K465" s="14" t="str">
        <f t="shared" si="134"/>
        <v/>
      </c>
      <c r="L465" s="14" t="str">
        <f t="shared" si="135"/>
        <v/>
      </c>
      <c r="M465" s="14" t="str">
        <f t="shared" si="136"/>
        <v/>
      </c>
      <c r="N465" s="14" t="str">
        <f t="shared" si="137"/>
        <v/>
      </c>
      <c r="O465" s="14" t="str">
        <f t="shared" si="138"/>
        <v/>
      </c>
      <c r="P465" s="14" t="str">
        <f t="shared" si="139"/>
        <v/>
      </c>
      <c r="Q465" s="14" t="str">
        <f t="shared" si="140"/>
        <v/>
      </c>
      <c r="R465" s="96" t="str">
        <f t="shared" si="130"/>
        <v/>
      </c>
      <c r="S465" s="14" t="str">
        <f t="shared" si="141"/>
        <v/>
      </c>
      <c r="T465" s="14" t="str">
        <f t="shared" si="131"/>
        <v/>
      </c>
      <c r="U465" s="14" t="str">
        <f t="shared" si="142"/>
        <v/>
      </c>
      <c r="V465" s="14" t="str">
        <f t="shared" si="143"/>
        <v/>
      </c>
      <c r="W465" s="14" t="str">
        <f>IFERROR(CONCATENATE("PAGO N° ",B465," DEL CONTRATO CPS ",V465," ENTRE ",TEXT(VLOOKUP(A465,matriz,IF(generador!B465=1,16,IF(generador!B465=2,19,IF(generador!B465=3,22,IF(generador!B465=4,25,IF(generador!B465=5,28,IF(generador!B465=6,31,IF(generador!B465=7,34,IF(generador!B465=8,37,IF(generador!B465=9,40,IF(generador!B465=10,43,IF(generador!B465=11,46,IF(generador!B465=12,49,IF(generador!B465=13,52,IF(generador!B465=14,55,IF(generador!B465=15,58))))))))))))))),FALSE),"dd/mm/yyyy")," Y ",TEXT(VLOOKUP(A465,matriz,IF(generador!B465=1,17,IF(generador!B465=2,20,IF(generador!B465=3,23,IF(generador!B465=4,26,IF(generador!B465=5,29,IF(generador!B465=6,32,IF(generador!B465=7,35,IF(generador!B465=8,38,IF(generador!B465=9,41,IF(generador!B465=10,44,IF(generador!B465=11,47,IF(generador!B465=12,50,IF(generador!B465=13,53,IF(generador!B465=14,56,IF(generador!B465=15,59))))))))))))))),FALSE),"dd/mm/yyyy")),"")</f>
        <v/>
      </c>
    </row>
    <row r="466" spans="1:23" x14ac:dyDescent="0.3">
      <c r="A466" s="12"/>
      <c r="B466" s="5"/>
      <c r="C466" s="5"/>
      <c r="D466" s="14" t="str">
        <f t="shared" si="127"/>
        <v/>
      </c>
      <c r="E466" s="15" t="str">
        <f>IFERROR(IF(A466&lt;&gt;"",VLOOKUP(A466,matriz,IF(generador!B466=1,15,IF(generador!B466=2,18,IF(generador!B466=3,21,IF(generador!B466=4,24,IF(generador!B466=5,27,IF(generador!B466=6,30,IF(generador!B466=7,33,IF(generador!B466=8,36,IF(generador!B466=9,39,IF(generador!B466=10,42,IF(generador!B466=11,45,IF(generador!B466=12,48,IF(generador!B466=13,51,IF(generador!B466=14,54,IF(generador!B466=15,57))))))))))))))),FALSE),""),"")</f>
        <v/>
      </c>
      <c r="F466" s="16" t="str">
        <f t="shared" si="128"/>
        <v/>
      </c>
      <c r="G466" s="20" t="str">
        <f t="shared" si="129"/>
        <v/>
      </c>
      <c r="H466" s="13" t="str">
        <f t="shared" ca="1" si="132"/>
        <v/>
      </c>
      <c r="I466" s="14" t="str">
        <f t="shared" si="133"/>
        <v/>
      </c>
      <c r="J466" s="14" t="str">
        <f>""</f>
        <v/>
      </c>
      <c r="K466" s="14" t="str">
        <f t="shared" si="134"/>
        <v/>
      </c>
      <c r="L466" s="14" t="str">
        <f t="shared" si="135"/>
        <v/>
      </c>
      <c r="M466" s="14" t="str">
        <f t="shared" si="136"/>
        <v/>
      </c>
      <c r="N466" s="14" t="str">
        <f t="shared" si="137"/>
        <v/>
      </c>
      <c r="O466" s="14" t="str">
        <f t="shared" si="138"/>
        <v/>
      </c>
      <c r="P466" s="14" t="str">
        <f t="shared" si="139"/>
        <v/>
      </c>
      <c r="Q466" s="14" t="str">
        <f t="shared" si="140"/>
        <v/>
      </c>
      <c r="R466" s="96" t="str">
        <f t="shared" si="130"/>
        <v/>
      </c>
      <c r="S466" s="14" t="str">
        <f t="shared" si="141"/>
        <v/>
      </c>
      <c r="T466" s="14" t="str">
        <f t="shared" si="131"/>
        <v/>
      </c>
      <c r="U466" s="14" t="str">
        <f t="shared" si="142"/>
        <v/>
      </c>
      <c r="V466" s="14" t="str">
        <f t="shared" si="143"/>
        <v/>
      </c>
      <c r="W466" s="14" t="str">
        <f>IFERROR(CONCATENATE("PAGO N° ",B466," DEL CONTRATO CPS ",V466," ENTRE ",TEXT(VLOOKUP(A466,matriz,IF(generador!B466=1,16,IF(generador!B466=2,19,IF(generador!B466=3,22,IF(generador!B466=4,25,IF(generador!B466=5,28,IF(generador!B466=6,31,IF(generador!B466=7,34,IF(generador!B466=8,37,IF(generador!B466=9,40,IF(generador!B466=10,43,IF(generador!B466=11,46,IF(generador!B466=12,49,IF(generador!B466=13,52,IF(generador!B466=14,55,IF(generador!B466=15,58))))))))))))))),FALSE),"dd/mm/yyyy")," Y ",TEXT(VLOOKUP(A466,matriz,IF(generador!B466=1,17,IF(generador!B466=2,20,IF(generador!B466=3,23,IF(generador!B466=4,26,IF(generador!B466=5,29,IF(generador!B466=6,32,IF(generador!B466=7,35,IF(generador!B466=8,38,IF(generador!B466=9,41,IF(generador!B466=10,44,IF(generador!B466=11,47,IF(generador!B466=12,50,IF(generador!B466=13,53,IF(generador!B466=14,56,IF(generador!B466=15,59))))))))))))))),FALSE),"dd/mm/yyyy")),"")</f>
        <v/>
      </c>
    </row>
    <row r="467" spans="1:23" x14ac:dyDescent="0.3">
      <c r="A467" s="12"/>
      <c r="B467" s="5"/>
      <c r="C467" s="5"/>
      <c r="D467" s="14" t="str">
        <f t="shared" si="127"/>
        <v/>
      </c>
      <c r="E467" s="15" t="str">
        <f>IFERROR(IF(A467&lt;&gt;"",VLOOKUP(A467,matriz,IF(generador!B467=1,15,IF(generador!B467=2,18,IF(generador!B467=3,21,IF(generador!B467=4,24,IF(generador!B467=5,27,IF(generador!B467=6,30,IF(generador!B467=7,33,IF(generador!B467=8,36,IF(generador!B467=9,39,IF(generador!B467=10,42,IF(generador!B467=11,45,IF(generador!B467=12,48,IF(generador!B467=13,51,IF(generador!B467=14,54,IF(generador!B467=15,57))))))))))))))),FALSE),""),"")</f>
        <v/>
      </c>
      <c r="F467" s="16" t="str">
        <f t="shared" si="128"/>
        <v/>
      </c>
      <c r="G467" s="20" t="str">
        <f t="shared" si="129"/>
        <v/>
      </c>
      <c r="H467" s="13" t="str">
        <f t="shared" ca="1" si="132"/>
        <v/>
      </c>
      <c r="I467" s="14" t="str">
        <f t="shared" si="133"/>
        <v/>
      </c>
      <c r="J467" s="14" t="str">
        <f>""</f>
        <v/>
      </c>
      <c r="K467" s="14" t="str">
        <f t="shared" si="134"/>
        <v/>
      </c>
      <c r="L467" s="14" t="str">
        <f t="shared" si="135"/>
        <v/>
      </c>
      <c r="M467" s="14" t="str">
        <f t="shared" si="136"/>
        <v/>
      </c>
      <c r="N467" s="14" t="str">
        <f t="shared" si="137"/>
        <v/>
      </c>
      <c r="O467" s="14" t="str">
        <f t="shared" si="138"/>
        <v/>
      </c>
      <c r="P467" s="14" t="str">
        <f t="shared" si="139"/>
        <v/>
      </c>
      <c r="Q467" s="14" t="str">
        <f t="shared" si="140"/>
        <v/>
      </c>
      <c r="R467" s="96" t="str">
        <f t="shared" si="130"/>
        <v/>
      </c>
      <c r="S467" s="14" t="str">
        <f t="shared" si="141"/>
        <v/>
      </c>
      <c r="T467" s="14" t="str">
        <f t="shared" si="131"/>
        <v/>
      </c>
      <c r="U467" s="14" t="str">
        <f t="shared" si="142"/>
        <v/>
      </c>
      <c r="V467" s="14" t="str">
        <f t="shared" si="143"/>
        <v/>
      </c>
      <c r="W467" s="14" t="str">
        <f>IFERROR(CONCATENATE("PAGO N° ",B467," DEL CONTRATO CPS ",V467," ENTRE ",TEXT(VLOOKUP(A467,matriz,IF(generador!B467=1,16,IF(generador!B467=2,19,IF(generador!B467=3,22,IF(generador!B467=4,25,IF(generador!B467=5,28,IF(generador!B467=6,31,IF(generador!B467=7,34,IF(generador!B467=8,37,IF(generador!B467=9,40,IF(generador!B467=10,43,IF(generador!B467=11,46,IF(generador!B467=12,49,IF(generador!B467=13,52,IF(generador!B467=14,55,IF(generador!B467=15,58))))))))))))))),FALSE),"dd/mm/yyyy")," Y ",TEXT(VLOOKUP(A467,matriz,IF(generador!B467=1,17,IF(generador!B467=2,20,IF(generador!B467=3,23,IF(generador!B467=4,26,IF(generador!B467=5,29,IF(generador!B467=6,32,IF(generador!B467=7,35,IF(generador!B467=8,38,IF(generador!B467=9,41,IF(generador!B467=10,44,IF(generador!B467=11,47,IF(generador!B467=12,50,IF(generador!B467=13,53,IF(generador!B467=14,56,IF(generador!B467=15,59))))))))))))))),FALSE),"dd/mm/yyyy")),"")</f>
        <v/>
      </c>
    </row>
    <row r="468" spans="1:23" x14ac:dyDescent="0.3">
      <c r="A468" s="12"/>
      <c r="B468" s="5"/>
      <c r="C468" s="5"/>
      <c r="D468" s="14" t="str">
        <f t="shared" si="127"/>
        <v/>
      </c>
      <c r="E468" s="15" t="str">
        <f>IFERROR(IF(A468&lt;&gt;"",VLOOKUP(A468,matriz,IF(generador!B468=1,15,IF(generador!B468=2,18,IF(generador!B468=3,21,IF(generador!B468=4,24,IF(generador!B468=5,27,IF(generador!B468=6,30,IF(generador!B468=7,33,IF(generador!B468=8,36,IF(generador!B468=9,39,IF(generador!B468=10,42,IF(generador!B468=11,45,IF(generador!B468=12,48,IF(generador!B468=13,51,IF(generador!B468=14,54,IF(generador!B468=15,57))))))))))))))),FALSE),""),"")</f>
        <v/>
      </c>
      <c r="F468" s="16" t="str">
        <f t="shared" si="128"/>
        <v/>
      </c>
      <c r="G468" s="20" t="str">
        <f t="shared" si="129"/>
        <v/>
      </c>
      <c r="H468" s="13" t="str">
        <f t="shared" ca="1" si="132"/>
        <v/>
      </c>
      <c r="I468" s="14" t="str">
        <f t="shared" si="133"/>
        <v/>
      </c>
      <c r="J468" s="14" t="str">
        <f>""</f>
        <v/>
      </c>
      <c r="K468" s="14" t="str">
        <f t="shared" si="134"/>
        <v/>
      </c>
      <c r="L468" s="14" t="str">
        <f t="shared" si="135"/>
        <v/>
      </c>
      <c r="M468" s="14" t="str">
        <f t="shared" si="136"/>
        <v/>
      </c>
      <c r="N468" s="14" t="str">
        <f t="shared" si="137"/>
        <v/>
      </c>
      <c r="O468" s="14" t="str">
        <f t="shared" si="138"/>
        <v/>
      </c>
      <c r="P468" s="14" t="str">
        <f t="shared" si="139"/>
        <v/>
      </c>
      <c r="Q468" s="14" t="str">
        <f t="shared" si="140"/>
        <v/>
      </c>
      <c r="R468" s="96" t="str">
        <f t="shared" si="130"/>
        <v/>
      </c>
      <c r="S468" s="14" t="str">
        <f t="shared" si="141"/>
        <v/>
      </c>
      <c r="T468" s="14" t="str">
        <f t="shared" si="131"/>
        <v/>
      </c>
      <c r="U468" s="14" t="str">
        <f t="shared" si="142"/>
        <v/>
      </c>
      <c r="V468" s="14" t="str">
        <f t="shared" si="143"/>
        <v/>
      </c>
      <c r="W468" s="14" t="str">
        <f>IFERROR(CONCATENATE("PAGO N° ",B468," DEL CONTRATO CPS ",V468," ENTRE ",TEXT(VLOOKUP(A468,matriz,IF(generador!B468=1,16,IF(generador!B468=2,19,IF(generador!B468=3,22,IF(generador!B468=4,25,IF(generador!B468=5,28,IF(generador!B468=6,31,IF(generador!B468=7,34,IF(generador!B468=8,37,IF(generador!B468=9,40,IF(generador!B468=10,43,IF(generador!B468=11,46,IF(generador!B468=12,49,IF(generador!B468=13,52,IF(generador!B468=14,55,IF(generador!B468=15,58))))))))))))))),FALSE),"dd/mm/yyyy")," Y ",TEXT(VLOOKUP(A468,matriz,IF(generador!B468=1,17,IF(generador!B468=2,20,IF(generador!B468=3,23,IF(generador!B468=4,26,IF(generador!B468=5,29,IF(generador!B468=6,32,IF(generador!B468=7,35,IF(generador!B468=8,38,IF(generador!B468=9,41,IF(generador!B468=10,44,IF(generador!B468=11,47,IF(generador!B468=12,50,IF(generador!B468=13,53,IF(generador!B468=14,56,IF(generador!B468=15,59))))))))))))))),FALSE),"dd/mm/yyyy")),"")</f>
        <v/>
      </c>
    </row>
    <row r="469" spans="1:23" x14ac:dyDescent="0.3">
      <c r="A469" s="12"/>
      <c r="B469" s="5"/>
      <c r="C469" s="5"/>
      <c r="D469" s="14" t="str">
        <f t="shared" si="127"/>
        <v/>
      </c>
      <c r="E469" s="15" t="str">
        <f>IFERROR(IF(A469&lt;&gt;"",VLOOKUP(A469,matriz,IF(generador!B469=1,15,IF(generador!B469=2,18,IF(generador!B469=3,21,IF(generador!B469=4,24,IF(generador!B469=5,27,IF(generador!B469=6,30,IF(generador!B469=7,33,IF(generador!B469=8,36,IF(generador!B469=9,39,IF(generador!B469=10,42,IF(generador!B469=11,45,IF(generador!B469=12,48,IF(generador!B469=13,51,IF(generador!B469=14,54,IF(generador!B469=15,57))))))))))))))),FALSE),""),"")</f>
        <v/>
      </c>
      <c r="F469" s="16" t="str">
        <f t="shared" si="128"/>
        <v/>
      </c>
      <c r="G469" s="20" t="str">
        <f t="shared" si="129"/>
        <v/>
      </c>
      <c r="H469" s="13" t="str">
        <f t="shared" ca="1" si="132"/>
        <v/>
      </c>
      <c r="I469" s="14" t="str">
        <f t="shared" si="133"/>
        <v/>
      </c>
      <c r="J469" s="14" t="str">
        <f>""</f>
        <v/>
      </c>
      <c r="K469" s="14" t="str">
        <f t="shared" si="134"/>
        <v/>
      </c>
      <c r="L469" s="14" t="str">
        <f t="shared" si="135"/>
        <v/>
      </c>
      <c r="M469" s="14" t="str">
        <f t="shared" si="136"/>
        <v/>
      </c>
      <c r="N469" s="14" t="str">
        <f t="shared" si="137"/>
        <v/>
      </c>
      <c r="O469" s="14" t="str">
        <f t="shared" si="138"/>
        <v/>
      </c>
      <c r="P469" s="14" t="str">
        <f t="shared" si="139"/>
        <v/>
      </c>
      <c r="Q469" s="14" t="str">
        <f t="shared" si="140"/>
        <v/>
      </c>
      <c r="R469" s="96" t="str">
        <f t="shared" si="130"/>
        <v/>
      </c>
      <c r="S469" s="14" t="str">
        <f t="shared" si="141"/>
        <v/>
      </c>
      <c r="T469" s="14" t="str">
        <f t="shared" si="131"/>
        <v/>
      </c>
      <c r="U469" s="14" t="str">
        <f t="shared" si="142"/>
        <v/>
      </c>
      <c r="V469" s="14" t="str">
        <f t="shared" si="143"/>
        <v/>
      </c>
      <c r="W469" s="14" t="str">
        <f>IFERROR(CONCATENATE("PAGO N° ",B469," DEL CONTRATO CPS ",V469," ENTRE ",TEXT(VLOOKUP(A469,matriz,IF(generador!B469=1,16,IF(generador!B469=2,19,IF(generador!B469=3,22,IF(generador!B469=4,25,IF(generador!B469=5,28,IF(generador!B469=6,31,IF(generador!B469=7,34,IF(generador!B469=8,37,IF(generador!B469=9,40,IF(generador!B469=10,43,IF(generador!B469=11,46,IF(generador!B469=12,49,IF(generador!B469=13,52,IF(generador!B469=14,55,IF(generador!B469=15,58))))))))))))))),FALSE),"dd/mm/yyyy")," Y ",TEXT(VLOOKUP(A469,matriz,IF(generador!B469=1,17,IF(generador!B469=2,20,IF(generador!B469=3,23,IF(generador!B469=4,26,IF(generador!B469=5,29,IF(generador!B469=6,32,IF(generador!B469=7,35,IF(generador!B469=8,38,IF(generador!B469=9,41,IF(generador!B469=10,44,IF(generador!B469=11,47,IF(generador!B469=12,50,IF(generador!B469=13,53,IF(generador!B469=14,56,IF(generador!B469=15,59))))))))))))))),FALSE),"dd/mm/yyyy")),"")</f>
        <v/>
      </c>
    </row>
    <row r="470" spans="1:23" x14ac:dyDescent="0.3">
      <c r="A470" s="12"/>
      <c r="B470" s="5"/>
      <c r="C470" s="5"/>
      <c r="D470" s="14" t="str">
        <f t="shared" si="127"/>
        <v/>
      </c>
      <c r="E470" s="15" t="str">
        <f>IFERROR(IF(A470&lt;&gt;"",VLOOKUP(A470,matriz,IF(generador!B470=1,15,IF(generador!B470=2,18,IF(generador!B470=3,21,IF(generador!B470=4,24,IF(generador!B470=5,27,IF(generador!B470=6,30,IF(generador!B470=7,33,IF(generador!B470=8,36,IF(generador!B470=9,39,IF(generador!B470=10,42,IF(generador!B470=11,45,IF(generador!B470=12,48,IF(generador!B470=13,51,IF(generador!B470=14,54,IF(generador!B470=15,57))))))))))))))),FALSE),""),"")</f>
        <v/>
      </c>
      <c r="F470" s="16" t="str">
        <f t="shared" si="128"/>
        <v/>
      </c>
      <c r="G470" s="20" t="str">
        <f t="shared" si="129"/>
        <v/>
      </c>
      <c r="H470" s="13" t="str">
        <f t="shared" ca="1" si="132"/>
        <v/>
      </c>
      <c r="I470" s="14" t="str">
        <f t="shared" si="133"/>
        <v/>
      </c>
      <c r="J470" s="14" t="str">
        <f>""</f>
        <v/>
      </c>
      <c r="K470" s="14" t="str">
        <f t="shared" si="134"/>
        <v/>
      </c>
      <c r="L470" s="14" t="str">
        <f t="shared" si="135"/>
        <v/>
      </c>
      <c r="M470" s="14" t="str">
        <f t="shared" si="136"/>
        <v/>
      </c>
      <c r="N470" s="14" t="str">
        <f t="shared" si="137"/>
        <v/>
      </c>
      <c r="O470" s="14" t="str">
        <f t="shared" si="138"/>
        <v/>
      </c>
      <c r="P470" s="14" t="str">
        <f t="shared" si="139"/>
        <v/>
      </c>
      <c r="Q470" s="14" t="str">
        <f t="shared" si="140"/>
        <v/>
      </c>
      <c r="R470" s="96" t="str">
        <f t="shared" si="130"/>
        <v/>
      </c>
      <c r="S470" s="14" t="str">
        <f t="shared" si="141"/>
        <v/>
      </c>
      <c r="T470" s="14" t="str">
        <f t="shared" si="131"/>
        <v/>
      </c>
      <c r="U470" s="14" t="str">
        <f t="shared" si="142"/>
        <v/>
      </c>
      <c r="V470" s="14" t="str">
        <f t="shared" si="143"/>
        <v/>
      </c>
      <c r="W470" s="14" t="str">
        <f>IFERROR(CONCATENATE("PAGO N° ",B470," DEL CONTRATO CPS ",V470," ENTRE ",TEXT(VLOOKUP(A470,matriz,IF(generador!B470=1,16,IF(generador!B470=2,19,IF(generador!B470=3,22,IF(generador!B470=4,25,IF(generador!B470=5,28,IF(generador!B470=6,31,IF(generador!B470=7,34,IF(generador!B470=8,37,IF(generador!B470=9,40,IF(generador!B470=10,43,IF(generador!B470=11,46,IF(generador!B470=12,49,IF(generador!B470=13,52,IF(generador!B470=14,55,IF(generador!B470=15,58))))))))))))))),FALSE),"dd/mm/yyyy")," Y ",TEXT(VLOOKUP(A470,matriz,IF(generador!B470=1,17,IF(generador!B470=2,20,IF(generador!B470=3,23,IF(generador!B470=4,26,IF(generador!B470=5,29,IF(generador!B470=6,32,IF(generador!B470=7,35,IF(generador!B470=8,38,IF(generador!B470=9,41,IF(generador!B470=10,44,IF(generador!B470=11,47,IF(generador!B470=12,50,IF(generador!B470=13,53,IF(generador!B470=14,56,IF(generador!B470=15,59))))))))))))))),FALSE),"dd/mm/yyyy")),"")</f>
        <v/>
      </c>
    </row>
    <row r="471" spans="1:23" x14ac:dyDescent="0.3">
      <c r="A471" s="12"/>
      <c r="B471" s="5"/>
      <c r="C471" s="5"/>
      <c r="D471" s="14" t="str">
        <f t="shared" si="127"/>
        <v/>
      </c>
      <c r="E471" s="15" t="str">
        <f>IFERROR(IF(A471&lt;&gt;"",VLOOKUP(A471,matriz,IF(generador!B471=1,15,IF(generador!B471=2,18,IF(generador!B471=3,21,IF(generador!B471=4,24,IF(generador!B471=5,27,IF(generador!B471=6,30,IF(generador!B471=7,33,IF(generador!B471=8,36,IF(generador!B471=9,39,IF(generador!B471=10,42,IF(generador!B471=11,45,IF(generador!B471=12,48,IF(generador!B471=13,51,IF(generador!B471=14,54,IF(generador!B471=15,57))))))))))))))),FALSE),""),"")</f>
        <v/>
      </c>
      <c r="F471" s="16" t="str">
        <f t="shared" si="128"/>
        <v/>
      </c>
      <c r="G471" s="20" t="str">
        <f t="shared" si="129"/>
        <v/>
      </c>
      <c r="H471" s="13" t="str">
        <f t="shared" ca="1" si="132"/>
        <v/>
      </c>
      <c r="I471" s="14" t="str">
        <f t="shared" si="133"/>
        <v/>
      </c>
      <c r="J471" s="14" t="str">
        <f>""</f>
        <v/>
      </c>
      <c r="K471" s="14" t="str">
        <f t="shared" si="134"/>
        <v/>
      </c>
      <c r="L471" s="14" t="str">
        <f t="shared" si="135"/>
        <v/>
      </c>
      <c r="M471" s="14" t="str">
        <f t="shared" si="136"/>
        <v/>
      </c>
      <c r="N471" s="14" t="str">
        <f t="shared" si="137"/>
        <v/>
      </c>
      <c r="O471" s="14" t="str">
        <f t="shared" si="138"/>
        <v/>
      </c>
      <c r="P471" s="14" t="str">
        <f t="shared" si="139"/>
        <v/>
      </c>
      <c r="Q471" s="14" t="str">
        <f t="shared" si="140"/>
        <v/>
      </c>
      <c r="R471" s="96" t="str">
        <f t="shared" si="130"/>
        <v/>
      </c>
      <c r="S471" s="14" t="str">
        <f t="shared" si="141"/>
        <v/>
      </c>
      <c r="T471" s="14" t="str">
        <f t="shared" si="131"/>
        <v/>
      </c>
      <c r="U471" s="14" t="str">
        <f t="shared" si="142"/>
        <v/>
      </c>
      <c r="V471" s="14" t="str">
        <f t="shared" si="143"/>
        <v/>
      </c>
      <c r="W471" s="14" t="str">
        <f>IFERROR(CONCATENATE("PAGO N° ",B471," DEL CONTRATO CPS ",V471," ENTRE ",TEXT(VLOOKUP(A471,matriz,IF(generador!B471=1,16,IF(generador!B471=2,19,IF(generador!B471=3,22,IF(generador!B471=4,25,IF(generador!B471=5,28,IF(generador!B471=6,31,IF(generador!B471=7,34,IF(generador!B471=8,37,IF(generador!B471=9,40,IF(generador!B471=10,43,IF(generador!B471=11,46,IF(generador!B471=12,49,IF(generador!B471=13,52,IF(generador!B471=14,55,IF(generador!B471=15,58))))))))))))))),FALSE),"dd/mm/yyyy")," Y ",TEXT(VLOOKUP(A471,matriz,IF(generador!B471=1,17,IF(generador!B471=2,20,IF(generador!B471=3,23,IF(generador!B471=4,26,IF(generador!B471=5,29,IF(generador!B471=6,32,IF(generador!B471=7,35,IF(generador!B471=8,38,IF(generador!B471=9,41,IF(generador!B471=10,44,IF(generador!B471=11,47,IF(generador!B471=12,50,IF(generador!B471=13,53,IF(generador!B471=14,56,IF(generador!B471=15,59))))))))))))))),FALSE),"dd/mm/yyyy")),"")</f>
        <v/>
      </c>
    </row>
    <row r="472" spans="1:23" x14ac:dyDescent="0.3">
      <c r="A472" s="12"/>
      <c r="B472" s="5"/>
      <c r="C472" s="5"/>
      <c r="D472" s="14" t="str">
        <f t="shared" si="127"/>
        <v/>
      </c>
      <c r="E472" s="15" t="str">
        <f>IFERROR(IF(A472&lt;&gt;"",VLOOKUP(A472,matriz,IF(generador!B472=1,15,IF(generador!B472=2,18,IF(generador!B472=3,21,IF(generador!B472=4,24,IF(generador!B472=5,27,IF(generador!B472=6,30,IF(generador!B472=7,33,IF(generador!B472=8,36,IF(generador!B472=9,39,IF(generador!B472=10,42,IF(generador!B472=11,45,IF(generador!B472=12,48,IF(generador!B472=13,51,IF(generador!B472=14,54,IF(generador!B472=15,57))))))))))))))),FALSE),""),"")</f>
        <v/>
      </c>
      <c r="F472" s="16" t="str">
        <f t="shared" si="128"/>
        <v/>
      </c>
      <c r="G472" s="20" t="str">
        <f t="shared" si="129"/>
        <v/>
      </c>
      <c r="H472" s="13" t="str">
        <f t="shared" ca="1" si="132"/>
        <v/>
      </c>
      <c r="I472" s="14" t="str">
        <f t="shared" si="133"/>
        <v/>
      </c>
      <c r="J472" s="14" t="str">
        <f>""</f>
        <v/>
      </c>
      <c r="K472" s="14" t="str">
        <f t="shared" si="134"/>
        <v/>
      </c>
      <c r="L472" s="14" t="str">
        <f t="shared" si="135"/>
        <v/>
      </c>
      <c r="M472" s="14" t="str">
        <f t="shared" si="136"/>
        <v/>
      </c>
      <c r="N472" s="14" t="str">
        <f t="shared" si="137"/>
        <v/>
      </c>
      <c r="O472" s="14" t="str">
        <f t="shared" si="138"/>
        <v/>
      </c>
      <c r="P472" s="14" t="str">
        <f t="shared" si="139"/>
        <v/>
      </c>
      <c r="Q472" s="14" t="str">
        <f t="shared" si="140"/>
        <v/>
      </c>
      <c r="R472" s="96" t="str">
        <f t="shared" si="130"/>
        <v/>
      </c>
      <c r="S472" s="14" t="str">
        <f t="shared" si="141"/>
        <v/>
      </c>
      <c r="T472" s="14" t="str">
        <f t="shared" si="131"/>
        <v/>
      </c>
      <c r="U472" s="14" t="str">
        <f t="shared" si="142"/>
        <v/>
      </c>
      <c r="V472" s="14" t="str">
        <f t="shared" si="143"/>
        <v/>
      </c>
      <c r="W472" s="14" t="str">
        <f>IFERROR(CONCATENATE("PAGO N° ",B472," DEL CONTRATO CPS ",V472," ENTRE ",TEXT(VLOOKUP(A472,matriz,IF(generador!B472=1,16,IF(generador!B472=2,19,IF(generador!B472=3,22,IF(generador!B472=4,25,IF(generador!B472=5,28,IF(generador!B472=6,31,IF(generador!B472=7,34,IF(generador!B472=8,37,IF(generador!B472=9,40,IF(generador!B472=10,43,IF(generador!B472=11,46,IF(generador!B472=12,49,IF(generador!B472=13,52,IF(generador!B472=14,55,IF(generador!B472=15,58))))))))))))))),FALSE),"dd/mm/yyyy")," Y ",TEXT(VLOOKUP(A472,matriz,IF(generador!B472=1,17,IF(generador!B472=2,20,IF(generador!B472=3,23,IF(generador!B472=4,26,IF(generador!B472=5,29,IF(generador!B472=6,32,IF(generador!B472=7,35,IF(generador!B472=8,38,IF(generador!B472=9,41,IF(generador!B472=10,44,IF(generador!B472=11,47,IF(generador!B472=12,50,IF(generador!B472=13,53,IF(generador!B472=14,56,IF(generador!B472=15,59))))))))))))))),FALSE),"dd/mm/yyyy")),"")</f>
        <v/>
      </c>
    </row>
    <row r="473" spans="1:23" x14ac:dyDescent="0.3">
      <c r="A473" s="12"/>
      <c r="B473" s="5"/>
      <c r="C473" s="5"/>
      <c r="D473" s="14" t="str">
        <f t="shared" si="127"/>
        <v/>
      </c>
      <c r="E473" s="15" t="str">
        <f>IFERROR(IF(A473&lt;&gt;"",VLOOKUP(A473,matriz,IF(generador!B473=1,15,IF(generador!B473=2,18,IF(generador!B473=3,21,IF(generador!B473=4,24,IF(generador!B473=5,27,IF(generador!B473=6,30,IF(generador!B473=7,33,IF(generador!B473=8,36,IF(generador!B473=9,39,IF(generador!B473=10,42,IF(generador!B473=11,45,IF(generador!B473=12,48,IF(generador!B473=13,51,IF(generador!B473=14,54,IF(generador!B473=15,57))))))))))))))),FALSE),""),"")</f>
        <v/>
      </c>
      <c r="F473" s="16" t="str">
        <f t="shared" si="128"/>
        <v/>
      </c>
      <c r="G473" s="20" t="str">
        <f t="shared" si="129"/>
        <v/>
      </c>
      <c r="H473" s="13" t="str">
        <f t="shared" ca="1" si="132"/>
        <v/>
      </c>
      <c r="I473" s="14" t="str">
        <f t="shared" si="133"/>
        <v/>
      </c>
      <c r="J473" s="14" t="str">
        <f>""</f>
        <v/>
      </c>
      <c r="K473" s="14" t="str">
        <f t="shared" si="134"/>
        <v/>
      </c>
      <c r="L473" s="14" t="str">
        <f t="shared" si="135"/>
        <v/>
      </c>
      <c r="M473" s="14" t="str">
        <f t="shared" si="136"/>
        <v/>
      </c>
      <c r="N473" s="14" t="str">
        <f t="shared" si="137"/>
        <v/>
      </c>
      <c r="O473" s="14" t="str">
        <f t="shared" si="138"/>
        <v/>
      </c>
      <c r="P473" s="14" t="str">
        <f t="shared" si="139"/>
        <v/>
      </c>
      <c r="Q473" s="14" t="str">
        <f t="shared" si="140"/>
        <v/>
      </c>
      <c r="R473" s="96" t="str">
        <f t="shared" si="130"/>
        <v/>
      </c>
      <c r="S473" s="14" t="str">
        <f t="shared" si="141"/>
        <v/>
      </c>
      <c r="T473" s="14" t="str">
        <f t="shared" si="131"/>
        <v/>
      </c>
      <c r="U473" s="14" t="str">
        <f t="shared" si="142"/>
        <v/>
      </c>
      <c r="V473" s="14" t="str">
        <f t="shared" si="143"/>
        <v/>
      </c>
      <c r="W473" s="14" t="str">
        <f>IFERROR(CONCATENATE("PAGO N° ",B473," DEL CONTRATO CPS ",V473," ENTRE ",TEXT(VLOOKUP(A473,matriz,IF(generador!B473=1,16,IF(generador!B473=2,19,IF(generador!B473=3,22,IF(generador!B473=4,25,IF(generador!B473=5,28,IF(generador!B473=6,31,IF(generador!B473=7,34,IF(generador!B473=8,37,IF(generador!B473=9,40,IF(generador!B473=10,43,IF(generador!B473=11,46,IF(generador!B473=12,49,IF(generador!B473=13,52,IF(generador!B473=14,55,IF(generador!B473=15,58))))))))))))))),FALSE),"dd/mm/yyyy")," Y ",TEXT(VLOOKUP(A473,matriz,IF(generador!B473=1,17,IF(generador!B473=2,20,IF(generador!B473=3,23,IF(generador!B473=4,26,IF(generador!B473=5,29,IF(generador!B473=6,32,IF(generador!B473=7,35,IF(generador!B473=8,38,IF(generador!B473=9,41,IF(generador!B473=10,44,IF(generador!B473=11,47,IF(generador!B473=12,50,IF(generador!B473=13,53,IF(generador!B473=14,56,IF(generador!B473=15,59))))))))))))))),FALSE),"dd/mm/yyyy")),"")</f>
        <v/>
      </c>
    </row>
    <row r="474" spans="1:23" x14ac:dyDescent="0.3">
      <c r="A474" s="12"/>
      <c r="B474" s="5"/>
      <c r="C474" s="5"/>
      <c r="D474" s="14" t="str">
        <f t="shared" si="127"/>
        <v/>
      </c>
      <c r="E474" s="15" t="str">
        <f>IFERROR(IF(A474&lt;&gt;"",VLOOKUP(A474,matriz,IF(generador!B474=1,15,IF(generador!B474=2,18,IF(generador!B474=3,21,IF(generador!B474=4,24,IF(generador!B474=5,27,IF(generador!B474=6,30,IF(generador!B474=7,33,IF(generador!B474=8,36,IF(generador!B474=9,39,IF(generador!B474=10,42,IF(generador!B474=11,45,IF(generador!B474=12,48,IF(generador!B474=13,51,IF(generador!B474=14,54,IF(generador!B474=15,57))))))))))))))),FALSE),""),"")</f>
        <v/>
      </c>
      <c r="F474" s="16" t="str">
        <f t="shared" si="128"/>
        <v/>
      </c>
      <c r="G474" s="20" t="str">
        <f t="shared" si="129"/>
        <v/>
      </c>
      <c r="H474" s="13" t="str">
        <f t="shared" ca="1" si="132"/>
        <v/>
      </c>
      <c r="I474" s="14" t="str">
        <f t="shared" si="133"/>
        <v/>
      </c>
      <c r="J474" s="14" t="str">
        <f>""</f>
        <v/>
      </c>
      <c r="K474" s="14" t="str">
        <f t="shared" si="134"/>
        <v/>
      </c>
      <c r="L474" s="14" t="str">
        <f t="shared" si="135"/>
        <v/>
      </c>
      <c r="M474" s="14" t="str">
        <f t="shared" si="136"/>
        <v/>
      </c>
      <c r="N474" s="14" t="str">
        <f t="shared" si="137"/>
        <v/>
      </c>
      <c r="O474" s="14" t="str">
        <f t="shared" si="138"/>
        <v/>
      </c>
      <c r="P474" s="14" t="str">
        <f t="shared" si="139"/>
        <v/>
      </c>
      <c r="Q474" s="14" t="str">
        <f t="shared" si="140"/>
        <v/>
      </c>
      <c r="R474" s="96" t="str">
        <f t="shared" si="130"/>
        <v/>
      </c>
      <c r="S474" s="14" t="str">
        <f t="shared" si="141"/>
        <v/>
      </c>
      <c r="T474" s="14" t="str">
        <f t="shared" si="131"/>
        <v/>
      </c>
      <c r="U474" s="14" t="str">
        <f t="shared" si="142"/>
        <v/>
      </c>
      <c r="V474" s="14" t="str">
        <f t="shared" si="143"/>
        <v/>
      </c>
      <c r="W474" s="14" t="str">
        <f>IFERROR(CONCATENATE("PAGO N° ",B474," DEL CONTRATO CPS ",V474," ENTRE ",TEXT(VLOOKUP(A474,matriz,IF(generador!B474=1,16,IF(generador!B474=2,19,IF(generador!B474=3,22,IF(generador!B474=4,25,IF(generador!B474=5,28,IF(generador!B474=6,31,IF(generador!B474=7,34,IF(generador!B474=8,37,IF(generador!B474=9,40,IF(generador!B474=10,43,IF(generador!B474=11,46,IF(generador!B474=12,49,IF(generador!B474=13,52,IF(generador!B474=14,55,IF(generador!B474=15,58))))))))))))))),FALSE),"dd/mm/yyyy")," Y ",TEXT(VLOOKUP(A474,matriz,IF(generador!B474=1,17,IF(generador!B474=2,20,IF(generador!B474=3,23,IF(generador!B474=4,26,IF(generador!B474=5,29,IF(generador!B474=6,32,IF(generador!B474=7,35,IF(generador!B474=8,38,IF(generador!B474=9,41,IF(generador!B474=10,44,IF(generador!B474=11,47,IF(generador!B474=12,50,IF(generador!B474=13,53,IF(generador!B474=14,56,IF(generador!B474=15,59))))))))))))))),FALSE),"dd/mm/yyyy")),"")</f>
        <v/>
      </c>
    </row>
    <row r="475" spans="1:23" x14ac:dyDescent="0.3">
      <c r="A475" s="12"/>
      <c r="B475" s="5"/>
      <c r="C475" s="5"/>
      <c r="D475" s="14" t="str">
        <f t="shared" si="127"/>
        <v/>
      </c>
      <c r="E475" s="15" t="str">
        <f>IFERROR(IF(A475&lt;&gt;"",VLOOKUP(A475,matriz,IF(generador!B475=1,15,IF(generador!B475=2,18,IF(generador!B475=3,21,IF(generador!B475=4,24,IF(generador!B475=5,27,IF(generador!B475=6,30,IF(generador!B475=7,33,IF(generador!B475=8,36,IF(generador!B475=9,39,IF(generador!B475=10,42,IF(generador!B475=11,45,IF(generador!B475=12,48,IF(generador!B475=13,51,IF(generador!B475=14,54,IF(generador!B475=15,57))))))))))))))),FALSE),""),"")</f>
        <v/>
      </c>
      <c r="F475" s="16" t="str">
        <f t="shared" si="128"/>
        <v/>
      </c>
      <c r="G475" s="20" t="str">
        <f t="shared" si="129"/>
        <v/>
      </c>
      <c r="H475" s="13" t="str">
        <f t="shared" ca="1" si="132"/>
        <v/>
      </c>
      <c r="I475" s="14" t="str">
        <f t="shared" si="133"/>
        <v/>
      </c>
      <c r="J475" s="14" t="str">
        <f>""</f>
        <v/>
      </c>
      <c r="K475" s="14" t="str">
        <f t="shared" si="134"/>
        <v/>
      </c>
      <c r="L475" s="14" t="str">
        <f t="shared" si="135"/>
        <v/>
      </c>
      <c r="M475" s="14" t="str">
        <f t="shared" si="136"/>
        <v/>
      </c>
      <c r="N475" s="14" t="str">
        <f t="shared" si="137"/>
        <v/>
      </c>
      <c r="O475" s="14" t="str">
        <f t="shared" si="138"/>
        <v/>
      </c>
      <c r="P475" s="14" t="str">
        <f t="shared" si="139"/>
        <v/>
      </c>
      <c r="Q475" s="14" t="str">
        <f t="shared" si="140"/>
        <v/>
      </c>
      <c r="R475" s="96" t="str">
        <f t="shared" si="130"/>
        <v/>
      </c>
      <c r="S475" s="14" t="str">
        <f t="shared" si="141"/>
        <v/>
      </c>
      <c r="T475" s="14" t="str">
        <f t="shared" si="131"/>
        <v/>
      </c>
      <c r="U475" s="14" t="str">
        <f t="shared" si="142"/>
        <v/>
      </c>
      <c r="V475" s="14" t="str">
        <f t="shared" si="143"/>
        <v/>
      </c>
      <c r="W475" s="14" t="str">
        <f>IFERROR(CONCATENATE("PAGO N° ",B475," DEL CONTRATO CPS ",V475," ENTRE ",TEXT(VLOOKUP(A475,matriz,IF(generador!B475=1,16,IF(generador!B475=2,19,IF(generador!B475=3,22,IF(generador!B475=4,25,IF(generador!B475=5,28,IF(generador!B475=6,31,IF(generador!B475=7,34,IF(generador!B475=8,37,IF(generador!B475=9,40,IF(generador!B475=10,43,IF(generador!B475=11,46,IF(generador!B475=12,49,IF(generador!B475=13,52,IF(generador!B475=14,55,IF(generador!B475=15,58))))))))))))))),FALSE),"dd/mm/yyyy")," Y ",TEXT(VLOOKUP(A475,matriz,IF(generador!B475=1,17,IF(generador!B475=2,20,IF(generador!B475=3,23,IF(generador!B475=4,26,IF(generador!B475=5,29,IF(generador!B475=6,32,IF(generador!B475=7,35,IF(generador!B475=8,38,IF(generador!B475=9,41,IF(generador!B475=10,44,IF(generador!B475=11,47,IF(generador!B475=12,50,IF(generador!B475=13,53,IF(generador!B475=14,56,IF(generador!B475=15,59))))))))))))))),FALSE),"dd/mm/yyyy")),"")</f>
        <v/>
      </c>
    </row>
    <row r="476" spans="1:23" x14ac:dyDescent="0.3">
      <c r="A476" s="12"/>
      <c r="B476" s="5"/>
      <c r="C476" s="5"/>
      <c r="D476" s="14" t="str">
        <f t="shared" si="127"/>
        <v/>
      </c>
      <c r="E476" s="15" t="str">
        <f>IFERROR(IF(A476&lt;&gt;"",VLOOKUP(A476,matriz,IF(generador!B476=1,15,IF(generador!B476=2,18,IF(generador!B476=3,21,IF(generador!B476=4,24,IF(generador!B476=5,27,IF(generador!B476=6,30,IF(generador!B476=7,33,IF(generador!B476=8,36,IF(generador!B476=9,39,IF(generador!B476=10,42,IF(generador!B476=11,45,IF(generador!B476=12,48,IF(generador!B476=13,51,IF(generador!B476=14,54,IF(generador!B476=15,57))))))))))))))),FALSE),""),"")</f>
        <v/>
      </c>
      <c r="F476" s="16" t="str">
        <f t="shared" si="128"/>
        <v/>
      </c>
      <c r="G476" s="20" t="str">
        <f t="shared" si="129"/>
        <v/>
      </c>
      <c r="H476" s="13" t="str">
        <f t="shared" ca="1" si="132"/>
        <v/>
      </c>
      <c r="I476" s="14" t="str">
        <f t="shared" si="133"/>
        <v/>
      </c>
      <c r="J476" s="14" t="str">
        <f>""</f>
        <v/>
      </c>
      <c r="K476" s="14" t="str">
        <f t="shared" si="134"/>
        <v/>
      </c>
      <c r="L476" s="14" t="str">
        <f t="shared" si="135"/>
        <v/>
      </c>
      <c r="M476" s="14" t="str">
        <f t="shared" si="136"/>
        <v/>
      </c>
      <c r="N476" s="14" t="str">
        <f t="shared" si="137"/>
        <v/>
      </c>
      <c r="O476" s="14" t="str">
        <f t="shared" si="138"/>
        <v/>
      </c>
      <c r="P476" s="14" t="str">
        <f t="shared" si="139"/>
        <v/>
      </c>
      <c r="Q476" s="14" t="str">
        <f t="shared" si="140"/>
        <v/>
      </c>
      <c r="R476" s="96" t="str">
        <f t="shared" si="130"/>
        <v/>
      </c>
      <c r="S476" s="14" t="str">
        <f t="shared" si="141"/>
        <v/>
      </c>
      <c r="T476" s="14" t="str">
        <f t="shared" si="131"/>
        <v/>
      </c>
      <c r="U476" s="14" t="str">
        <f t="shared" si="142"/>
        <v/>
      </c>
      <c r="V476" s="14" t="str">
        <f t="shared" si="143"/>
        <v/>
      </c>
      <c r="W476" s="14" t="str">
        <f>IFERROR(CONCATENATE("PAGO N° ",B476," DEL CONTRATO CPS ",V476," ENTRE ",TEXT(VLOOKUP(A476,matriz,IF(generador!B476=1,16,IF(generador!B476=2,19,IF(generador!B476=3,22,IF(generador!B476=4,25,IF(generador!B476=5,28,IF(generador!B476=6,31,IF(generador!B476=7,34,IF(generador!B476=8,37,IF(generador!B476=9,40,IF(generador!B476=10,43,IF(generador!B476=11,46,IF(generador!B476=12,49,IF(generador!B476=13,52,IF(generador!B476=14,55,IF(generador!B476=15,58))))))))))))))),FALSE),"dd/mm/yyyy")," Y ",TEXT(VLOOKUP(A476,matriz,IF(generador!B476=1,17,IF(generador!B476=2,20,IF(generador!B476=3,23,IF(generador!B476=4,26,IF(generador!B476=5,29,IF(generador!B476=6,32,IF(generador!B476=7,35,IF(generador!B476=8,38,IF(generador!B476=9,41,IF(generador!B476=10,44,IF(generador!B476=11,47,IF(generador!B476=12,50,IF(generador!B476=13,53,IF(generador!B476=14,56,IF(generador!B476=15,59))))))))))))))),FALSE),"dd/mm/yyyy")),"")</f>
        <v/>
      </c>
    </row>
    <row r="477" spans="1:23" x14ac:dyDescent="0.3">
      <c r="A477" s="12"/>
      <c r="B477" s="5"/>
      <c r="C477" s="5"/>
      <c r="D477" s="14" t="str">
        <f t="shared" si="127"/>
        <v/>
      </c>
      <c r="E477" s="15" t="str">
        <f>IFERROR(IF(A477&lt;&gt;"",VLOOKUP(A477,matriz,IF(generador!B477=1,15,IF(generador!B477=2,18,IF(generador!B477=3,21,IF(generador!B477=4,24,IF(generador!B477=5,27,IF(generador!B477=6,30,IF(generador!B477=7,33,IF(generador!B477=8,36,IF(generador!B477=9,39,IF(generador!B477=10,42,IF(generador!B477=11,45,IF(generador!B477=12,48,IF(generador!B477=13,51,IF(generador!B477=14,54,IF(generador!B477=15,57))))))))))))))),FALSE),""),"")</f>
        <v/>
      </c>
      <c r="F477" s="16" t="str">
        <f t="shared" si="128"/>
        <v/>
      </c>
      <c r="G477" s="20" t="str">
        <f t="shared" si="129"/>
        <v/>
      </c>
      <c r="H477" s="13" t="str">
        <f t="shared" ca="1" si="132"/>
        <v/>
      </c>
      <c r="I477" s="14" t="str">
        <f t="shared" si="133"/>
        <v/>
      </c>
      <c r="J477" s="14" t="str">
        <f>""</f>
        <v/>
      </c>
      <c r="K477" s="14" t="str">
        <f t="shared" si="134"/>
        <v/>
      </c>
      <c r="L477" s="14" t="str">
        <f t="shared" si="135"/>
        <v/>
      </c>
      <c r="M477" s="14" t="str">
        <f t="shared" si="136"/>
        <v/>
      </c>
      <c r="N477" s="14" t="str">
        <f t="shared" si="137"/>
        <v/>
      </c>
      <c r="O477" s="14" t="str">
        <f t="shared" si="138"/>
        <v/>
      </c>
      <c r="P477" s="14" t="str">
        <f t="shared" si="139"/>
        <v/>
      </c>
      <c r="Q477" s="14" t="str">
        <f t="shared" si="140"/>
        <v/>
      </c>
      <c r="R477" s="96" t="str">
        <f t="shared" si="130"/>
        <v/>
      </c>
      <c r="S477" s="14" t="str">
        <f t="shared" si="141"/>
        <v/>
      </c>
      <c r="T477" s="14" t="str">
        <f t="shared" si="131"/>
        <v/>
      </c>
      <c r="U477" s="14" t="str">
        <f t="shared" si="142"/>
        <v/>
      </c>
      <c r="V477" s="14" t="str">
        <f t="shared" si="143"/>
        <v/>
      </c>
      <c r="W477" s="14" t="str">
        <f>IFERROR(CONCATENATE("PAGO N° ",B477," DEL CONTRATO CPS ",V477," ENTRE ",TEXT(VLOOKUP(A477,matriz,IF(generador!B477=1,16,IF(generador!B477=2,19,IF(generador!B477=3,22,IF(generador!B477=4,25,IF(generador!B477=5,28,IF(generador!B477=6,31,IF(generador!B477=7,34,IF(generador!B477=8,37,IF(generador!B477=9,40,IF(generador!B477=10,43,IF(generador!B477=11,46,IF(generador!B477=12,49,IF(generador!B477=13,52,IF(generador!B477=14,55,IF(generador!B477=15,58))))))))))))))),FALSE),"dd/mm/yyyy")," Y ",TEXT(VLOOKUP(A477,matriz,IF(generador!B477=1,17,IF(generador!B477=2,20,IF(generador!B477=3,23,IF(generador!B477=4,26,IF(generador!B477=5,29,IF(generador!B477=6,32,IF(generador!B477=7,35,IF(generador!B477=8,38,IF(generador!B477=9,41,IF(generador!B477=10,44,IF(generador!B477=11,47,IF(generador!B477=12,50,IF(generador!B477=13,53,IF(generador!B477=14,56,IF(generador!B477=15,59))))))))))))))),FALSE),"dd/mm/yyyy")),"")</f>
        <v/>
      </c>
    </row>
    <row r="478" spans="1:23" x14ac:dyDescent="0.3">
      <c r="A478" s="12"/>
      <c r="B478" s="5"/>
      <c r="C478" s="5"/>
      <c r="D478" s="14" t="str">
        <f t="shared" si="127"/>
        <v/>
      </c>
      <c r="E478" s="15" t="str">
        <f>IFERROR(IF(A478&lt;&gt;"",VLOOKUP(A478,matriz,IF(generador!B478=1,15,IF(generador!B478=2,18,IF(generador!B478=3,21,IF(generador!B478=4,24,IF(generador!B478=5,27,IF(generador!B478=6,30,IF(generador!B478=7,33,IF(generador!B478=8,36,IF(generador!B478=9,39,IF(generador!B478=10,42,IF(generador!B478=11,45,IF(generador!B478=12,48,IF(generador!B478=13,51,IF(generador!B478=14,54,IF(generador!B478=15,57))))))))))))))),FALSE),""),"")</f>
        <v/>
      </c>
      <c r="F478" s="16" t="str">
        <f t="shared" si="128"/>
        <v/>
      </c>
      <c r="G478" s="20" t="str">
        <f t="shared" si="129"/>
        <v/>
      </c>
      <c r="H478" s="13" t="str">
        <f t="shared" ca="1" si="132"/>
        <v/>
      </c>
      <c r="I478" s="14" t="str">
        <f t="shared" si="133"/>
        <v/>
      </c>
      <c r="J478" s="14" t="str">
        <f>""</f>
        <v/>
      </c>
      <c r="K478" s="14" t="str">
        <f t="shared" si="134"/>
        <v/>
      </c>
      <c r="L478" s="14" t="str">
        <f t="shared" si="135"/>
        <v/>
      </c>
      <c r="M478" s="14" t="str">
        <f t="shared" si="136"/>
        <v/>
      </c>
      <c r="N478" s="14" t="str">
        <f t="shared" si="137"/>
        <v/>
      </c>
      <c r="O478" s="14" t="str">
        <f t="shared" si="138"/>
        <v/>
      </c>
      <c r="P478" s="14" t="str">
        <f t="shared" si="139"/>
        <v/>
      </c>
      <c r="Q478" s="14" t="str">
        <f t="shared" si="140"/>
        <v/>
      </c>
      <c r="R478" s="96" t="str">
        <f t="shared" si="130"/>
        <v/>
      </c>
      <c r="S478" s="14" t="str">
        <f t="shared" si="141"/>
        <v/>
      </c>
      <c r="T478" s="14" t="str">
        <f t="shared" si="131"/>
        <v/>
      </c>
      <c r="U478" s="14" t="str">
        <f t="shared" si="142"/>
        <v/>
      </c>
      <c r="V478" s="14" t="str">
        <f t="shared" si="143"/>
        <v/>
      </c>
      <c r="W478" s="14" t="str">
        <f>IFERROR(CONCATENATE("PAGO N° ",B478," DEL CONTRATO CPS ",V478," ENTRE ",TEXT(VLOOKUP(A478,matriz,IF(generador!B478=1,16,IF(generador!B478=2,19,IF(generador!B478=3,22,IF(generador!B478=4,25,IF(generador!B478=5,28,IF(generador!B478=6,31,IF(generador!B478=7,34,IF(generador!B478=8,37,IF(generador!B478=9,40,IF(generador!B478=10,43,IF(generador!B478=11,46,IF(generador!B478=12,49,IF(generador!B478=13,52,IF(generador!B478=14,55,IF(generador!B478=15,58))))))))))))))),FALSE),"dd/mm/yyyy")," Y ",TEXT(VLOOKUP(A478,matriz,IF(generador!B478=1,17,IF(generador!B478=2,20,IF(generador!B478=3,23,IF(generador!B478=4,26,IF(generador!B478=5,29,IF(generador!B478=6,32,IF(generador!B478=7,35,IF(generador!B478=8,38,IF(generador!B478=9,41,IF(generador!B478=10,44,IF(generador!B478=11,47,IF(generador!B478=12,50,IF(generador!B478=13,53,IF(generador!B478=14,56,IF(generador!B478=15,59))))))))))))))),FALSE),"dd/mm/yyyy")),"")</f>
        <v/>
      </c>
    </row>
    <row r="479" spans="1:23" x14ac:dyDescent="0.3">
      <c r="A479" s="12"/>
      <c r="B479" s="5"/>
      <c r="C479" s="5"/>
      <c r="D479" s="14" t="str">
        <f t="shared" si="127"/>
        <v/>
      </c>
      <c r="E479" s="15" t="str">
        <f>IFERROR(IF(A479&lt;&gt;"",VLOOKUP(A479,matriz,IF(generador!B479=1,15,IF(generador!B479=2,18,IF(generador!B479=3,21,IF(generador!B479=4,24,IF(generador!B479=5,27,IF(generador!B479=6,30,IF(generador!B479=7,33,IF(generador!B479=8,36,IF(generador!B479=9,39,IF(generador!B479=10,42,IF(generador!B479=11,45,IF(generador!B479=12,48,IF(generador!B479=13,51,IF(generador!B479=14,54,IF(generador!B479=15,57))))))))))))))),FALSE),""),"")</f>
        <v/>
      </c>
      <c r="F479" s="16" t="str">
        <f t="shared" si="128"/>
        <v/>
      </c>
      <c r="G479" s="20" t="str">
        <f t="shared" si="129"/>
        <v/>
      </c>
      <c r="H479" s="13" t="str">
        <f t="shared" ca="1" si="132"/>
        <v/>
      </c>
      <c r="I479" s="14" t="str">
        <f t="shared" si="133"/>
        <v/>
      </c>
      <c r="J479" s="14" t="str">
        <f>""</f>
        <v/>
      </c>
      <c r="K479" s="14" t="str">
        <f t="shared" si="134"/>
        <v/>
      </c>
      <c r="L479" s="14" t="str">
        <f t="shared" si="135"/>
        <v/>
      </c>
      <c r="M479" s="14" t="str">
        <f t="shared" si="136"/>
        <v/>
      </c>
      <c r="N479" s="14" t="str">
        <f t="shared" si="137"/>
        <v/>
      </c>
      <c r="O479" s="14" t="str">
        <f t="shared" si="138"/>
        <v/>
      </c>
      <c r="P479" s="14" t="str">
        <f t="shared" si="139"/>
        <v/>
      </c>
      <c r="Q479" s="14" t="str">
        <f t="shared" si="140"/>
        <v/>
      </c>
      <c r="R479" s="96" t="str">
        <f t="shared" si="130"/>
        <v/>
      </c>
      <c r="S479" s="14" t="str">
        <f t="shared" si="141"/>
        <v/>
      </c>
      <c r="T479" s="14" t="str">
        <f t="shared" si="131"/>
        <v/>
      </c>
      <c r="U479" s="14" t="str">
        <f t="shared" si="142"/>
        <v/>
      </c>
      <c r="V479" s="14" t="str">
        <f t="shared" si="143"/>
        <v/>
      </c>
      <c r="W479" s="14" t="str">
        <f>IFERROR(CONCATENATE("PAGO N° ",B479," DEL CONTRATO CPS ",V479," ENTRE ",TEXT(VLOOKUP(A479,matriz,IF(generador!B479=1,16,IF(generador!B479=2,19,IF(generador!B479=3,22,IF(generador!B479=4,25,IF(generador!B479=5,28,IF(generador!B479=6,31,IF(generador!B479=7,34,IF(generador!B479=8,37,IF(generador!B479=9,40,IF(generador!B479=10,43,IF(generador!B479=11,46,IF(generador!B479=12,49,IF(generador!B479=13,52,IF(generador!B479=14,55,IF(generador!B479=15,58))))))))))))))),FALSE),"dd/mm/yyyy")," Y ",TEXT(VLOOKUP(A479,matriz,IF(generador!B479=1,17,IF(generador!B479=2,20,IF(generador!B479=3,23,IF(generador!B479=4,26,IF(generador!B479=5,29,IF(generador!B479=6,32,IF(generador!B479=7,35,IF(generador!B479=8,38,IF(generador!B479=9,41,IF(generador!B479=10,44,IF(generador!B479=11,47,IF(generador!B479=12,50,IF(generador!B479=13,53,IF(generador!B479=14,56,IF(generador!B479=15,59))))))))))))))),FALSE),"dd/mm/yyyy")),"")</f>
        <v/>
      </c>
    </row>
    <row r="480" spans="1:23" x14ac:dyDescent="0.3">
      <c r="A480" s="12"/>
      <c r="B480" s="5"/>
      <c r="C480" s="5"/>
      <c r="D480" s="14" t="str">
        <f t="shared" si="127"/>
        <v/>
      </c>
      <c r="E480" s="15" t="str">
        <f>IFERROR(IF(A480&lt;&gt;"",VLOOKUP(A480,matriz,IF(generador!B480=1,15,IF(generador!B480=2,18,IF(generador!B480=3,21,IF(generador!B480=4,24,IF(generador!B480=5,27,IF(generador!B480=6,30,IF(generador!B480=7,33,IF(generador!B480=8,36,IF(generador!B480=9,39,IF(generador!B480=10,42,IF(generador!B480=11,45,IF(generador!B480=12,48,IF(generador!B480=13,51,IF(generador!B480=14,54,IF(generador!B480=15,57))))))))))))))),FALSE),""),"")</f>
        <v/>
      </c>
      <c r="F480" s="16" t="str">
        <f t="shared" si="128"/>
        <v/>
      </c>
      <c r="G480" s="20" t="str">
        <f t="shared" si="129"/>
        <v/>
      </c>
      <c r="H480" s="13" t="str">
        <f t="shared" ca="1" si="132"/>
        <v/>
      </c>
      <c r="I480" s="14" t="str">
        <f t="shared" si="133"/>
        <v/>
      </c>
      <c r="J480" s="14" t="str">
        <f>""</f>
        <v/>
      </c>
      <c r="K480" s="14" t="str">
        <f t="shared" si="134"/>
        <v/>
      </c>
      <c r="L480" s="14" t="str">
        <f t="shared" si="135"/>
        <v/>
      </c>
      <c r="M480" s="14" t="str">
        <f t="shared" si="136"/>
        <v/>
      </c>
      <c r="N480" s="14" t="str">
        <f t="shared" si="137"/>
        <v/>
      </c>
      <c r="O480" s="14" t="str">
        <f t="shared" si="138"/>
        <v/>
      </c>
      <c r="P480" s="14" t="str">
        <f t="shared" si="139"/>
        <v/>
      </c>
      <c r="Q480" s="14" t="str">
        <f t="shared" si="140"/>
        <v/>
      </c>
      <c r="R480" s="96" t="str">
        <f t="shared" si="130"/>
        <v/>
      </c>
      <c r="S480" s="14" t="str">
        <f t="shared" si="141"/>
        <v/>
      </c>
      <c r="T480" s="14" t="str">
        <f t="shared" si="131"/>
        <v/>
      </c>
      <c r="U480" s="14" t="str">
        <f t="shared" si="142"/>
        <v/>
      </c>
      <c r="V480" s="14" t="str">
        <f t="shared" si="143"/>
        <v/>
      </c>
      <c r="W480" s="14" t="str">
        <f>IFERROR(CONCATENATE("PAGO N° ",B480," DEL CONTRATO CPS ",V480," ENTRE ",TEXT(VLOOKUP(A480,matriz,IF(generador!B480=1,16,IF(generador!B480=2,19,IF(generador!B480=3,22,IF(generador!B480=4,25,IF(generador!B480=5,28,IF(generador!B480=6,31,IF(generador!B480=7,34,IF(generador!B480=8,37,IF(generador!B480=9,40,IF(generador!B480=10,43,IF(generador!B480=11,46,IF(generador!B480=12,49,IF(generador!B480=13,52,IF(generador!B480=14,55,IF(generador!B480=15,58))))))))))))))),FALSE),"dd/mm/yyyy")," Y ",TEXT(VLOOKUP(A480,matriz,IF(generador!B480=1,17,IF(generador!B480=2,20,IF(generador!B480=3,23,IF(generador!B480=4,26,IF(generador!B480=5,29,IF(generador!B480=6,32,IF(generador!B480=7,35,IF(generador!B480=8,38,IF(generador!B480=9,41,IF(generador!B480=10,44,IF(generador!B480=11,47,IF(generador!B480=12,50,IF(generador!B480=13,53,IF(generador!B480=14,56,IF(generador!B480=15,59))))))))))))))),FALSE),"dd/mm/yyyy")),"")</f>
        <v/>
      </c>
    </row>
    <row r="481" spans="1:23" x14ac:dyDescent="0.3">
      <c r="A481" s="12"/>
      <c r="B481" s="5"/>
      <c r="C481" s="5"/>
      <c r="D481" s="14" t="str">
        <f t="shared" si="127"/>
        <v/>
      </c>
      <c r="E481" s="15" t="str">
        <f>IFERROR(IF(A481&lt;&gt;"",VLOOKUP(A481,matriz,IF(generador!B481=1,15,IF(generador!B481=2,18,IF(generador!B481=3,21,IF(generador!B481=4,24,IF(generador!B481=5,27,IF(generador!B481=6,30,IF(generador!B481=7,33,IF(generador!B481=8,36,IF(generador!B481=9,39,IF(generador!B481=10,42,IF(generador!B481=11,45,IF(generador!B481=12,48,IF(generador!B481=13,51,IF(generador!B481=14,54,IF(generador!B481=15,57))))))))))))))),FALSE),""),"")</f>
        <v/>
      </c>
      <c r="F481" s="16" t="str">
        <f t="shared" si="128"/>
        <v/>
      </c>
      <c r="G481" s="20" t="str">
        <f t="shared" si="129"/>
        <v/>
      </c>
      <c r="H481" s="13" t="str">
        <f t="shared" ca="1" si="132"/>
        <v/>
      </c>
      <c r="I481" s="14" t="str">
        <f t="shared" si="133"/>
        <v/>
      </c>
      <c r="J481" s="14" t="str">
        <f>""</f>
        <v/>
      </c>
      <c r="K481" s="14" t="str">
        <f t="shared" si="134"/>
        <v/>
      </c>
      <c r="L481" s="14" t="str">
        <f t="shared" si="135"/>
        <v/>
      </c>
      <c r="M481" s="14" t="str">
        <f t="shared" si="136"/>
        <v/>
      </c>
      <c r="N481" s="14" t="str">
        <f t="shared" si="137"/>
        <v/>
      </c>
      <c r="O481" s="14" t="str">
        <f t="shared" si="138"/>
        <v/>
      </c>
      <c r="P481" s="14" t="str">
        <f t="shared" si="139"/>
        <v/>
      </c>
      <c r="Q481" s="14" t="str">
        <f t="shared" si="140"/>
        <v/>
      </c>
      <c r="R481" s="96" t="str">
        <f t="shared" si="130"/>
        <v/>
      </c>
      <c r="S481" s="14" t="str">
        <f t="shared" si="141"/>
        <v/>
      </c>
      <c r="T481" s="14" t="str">
        <f t="shared" si="131"/>
        <v/>
      </c>
      <c r="U481" s="14" t="str">
        <f t="shared" si="142"/>
        <v/>
      </c>
      <c r="V481" s="14" t="str">
        <f t="shared" si="143"/>
        <v/>
      </c>
      <c r="W481" s="14" t="str">
        <f>IFERROR(CONCATENATE("PAGO N° ",B481," DEL CONTRATO CPS ",V481," ENTRE ",TEXT(VLOOKUP(A481,matriz,IF(generador!B481=1,16,IF(generador!B481=2,19,IF(generador!B481=3,22,IF(generador!B481=4,25,IF(generador!B481=5,28,IF(generador!B481=6,31,IF(generador!B481=7,34,IF(generador!B481=8,37,IF(generador!B481=9,40,IF(generador!B481=10,43,IF(generador!B481=11,46,IF(generador!B481=12,49,IF(generador!B481=13,52,IF(generador!B481=14,55,IF(generador!B481=15,58))))))))))))))),FALSE),"dd/mm/yyyy")," Y ",TEXT(VLOOKUP(A481,matriz,IF(generador!B481=1,17,IF(generador!B481=2,20,IF(generador!B481=3,23,IF(generador!B481=4,26,IF(generador!B481=5,29,IF(generador!B481=6,32,IF(generador!B481=7,35,IF(generador!B481=8,38,IF(generador!B481=9,41,IF(generador!B481=10,44,IF(generador!B481=11,47,IF(generador!B481=12,50,IF(generador!B481=13,53,IF(generador!B481=14,56,IF(generador!B481=15,59))))))))))))))),FALSE),"dd/mm/yyyy")),"")</f>
        <v/>
      </c>
    </row>
    <row r="482" spans="1:23" x14ac:dyDescent="0.3">
      <c r="A482" s="12"/>
      <c r="B482" s="5"/>
      <c r="C482" s="5"/>
      <c r="D482" s="14" t="str">
        <f t="shared" si="127"/>
        <v/>
      </c>
      <c r="E482" s="15" t="str">
        <f>IFERROR(IF(A482&lt;&gt;"",VLOOKUP(A482,matriz,IF(generador!B482=1,15,IF(generador!B482=2,18,IF(generador!B482=3,21,IF(generador!B482=4,24,IF(generador!B482=5,27,IF(generador!B482=6,30,IF(generador!B482=7,33,IF(generador!B482=8,36,IF(generador!B482=9,39,IF(generador!B482=10,42,IF(generador!B482=11,45,IF(generador!B482=12,48,IF(generador!B482=13,51,IF(generador!B482=14,54,IF(generador!B482=15,57))))))))))))))),FALSE),""),"")</f>
        <v/>
      </c>
      <c r="F482" s="16" t="str">
        <f t="shared" si="128"/>
        <v/>
      </c>
      <c r="G482" s="20" t="str">
        <f t="shared" si="129"/>
        <v/>
      </c>
      <c r="H482" s="13" t="str">
        <f t="shared" ca="1" si="132"/>
        <v/>
      </c>
      <c r="I482" s="14" t="str">
        <f t="shared" si="133"/>
        <v/>
      </c>
      <c r="J482" s="14" t="str">
        <f>""</f>
        <v/>
      </c>
      <c r="K482" s="14" t="str">
        <f t="shared" si="134"/>
        <v/>
      </c>
      <c r="L482" s="14" t="str">
        <f t="shared" si="135"/>
        <v/>
      </c>
      <c r="M482" s="14" t="str">
        <f t="shared" si="136"/>
        <v/>
      </c>
      <c r="N482" s="14" t="str">
        <f t="shared" si="137"/>
        <v/>
      </c>
      <c r="O482" s="14" t="str">
        <f t="shared" si="138"/>
        <v/>
      </c>
      <c r="P482" s="14" t="str">
        <f t="shared" si="139"/>
        <v/>
      </c>
      <c r="Q482" s="14" t="str">
        <f t="shared" si="140"/>
        <v/>
      </c>
      <c r="R482" s="96" t="str">
        <f t="shared" si="130"/>
        <v/>
      </c>
      <c r="S482" s="14" t="str">
        <f t="shared" si="141"/>
        <v/>
      </c>
      <c r="T482" s="14" t="str">
        <f t="shared" si="131"/>
        <v/>
      </c>
      <c r="U482" s="14" t="str">
        <f t="shared" si="142"/>
        <v/>
      </c>
      <c r="V482" s="14" t="str">
        <f t="shared" si="143"/>
        <v/>
      </c>
      <c r="W482" s="14" t="str">
        <f>IFERROR(CONCATENATE("PAGO N° ",B482," DEL CONTRATO CPS ",V482," ENTRE ",TEXT(VLOOKUP(A482,matriz,IF(generador!B482=1,16,IF(generador!B482=2,19,IF(generador!B482=3,22,IF(generador!B482=4,25,IF(generador!B482=5,28,IF(generador!B482=6,31,IF(generador!B482=7,34,IF(generador!B482=8,37,IF(generador!B482=9,40,IF(generador!B482=10,43,IF(generador!B482=11,46,IF(generador!B482=12,49,IF(generador!B482=13,52,IF(generador!B482=14,55,IF(generador!B482=15,58))))))))))))))),FALSE),"dd/mm/yyyy")," Y ",TEXT(VLOOKUP(A482,matriz,IF(generador!B482=1,17,IF(generador!B482=2,20,IF(generador!B482=3,23,IF(generador!B482=4,26,IF(generador!B482=5,29,IF(generador!B482=6,32,IF(generador!B482=7,35,IF(generador!B482=8,38,IF(generador!B482=9,41,IF(generador!B482=10,44,IF(generador!B482=11,47,IF(generador!B482=12,50,IF(generador!B482=13,53,IF(generador!B482=14,56,IF(generador!B482=15,59))))))))))))))),FALSE),"dd/mm/yyyy")),"")</f>
        <v/>
      </c>
    </row>
    <row r="483" spans="1:23" x14ac:dyDescent="0.3">
      <c r="A483" s="12"/>
      <c r="B483" s="5"/>
      <c r="C483" s="5"/>
      <c r="D483" s="14" t="str">
        <f t="shared" si="127"/>
        <v/>
      </c>
      <c r="E483" s="15" t="str">
        <f>IFERROR(IF(A483&lt;&gt;"",VLOOKUP(A483,matriz,IF(generador!B483=1,15,IF(generador!B483=2,18,IF(generador!B483=3,21,IF(generador!B483=4,24,IF(generador!B483=5,27,IF(generador!B483=6,30,IF(generador!B483=7,33,IF(generador!B483=8,36,IF(generador!B483=9,39,IF(generador!B483=10,42,IF(generador!B483=11,45,IF(generador!B483=12,48,IF(generador!B483=13,51,IF(generador!B483=14,54,IF(generador!B483=15,57))))))))))))))),FALSE),""),"")</f>
        <v/>
      </c>
      <c r="F483" s="16" t="str">
        <f t="shared" si="128"/>
        <v/>
      </c>
      <c r="G483" s="20" t="str">
        <f t="shared" si="129"/>
        <v/>
      </c>
      <c r="H483" s="13" t="str">
        <f t="shared" ca="1" si="132"/>
        <v/>
      </c>
      <c r="I483" s="14" t="str">
        <f t="shared" si="133"/>
        <v/>
      </c>
      <c r="J483" s="14" t="str">
        <f>""</f>
        <v/>
      </c>
      <c r="K483" s="14" t="str">
        <f t="shared" si="134"/>
        <v/>
      </c>
      <c r="L483" s="14" t="str">
        <f t="shared" si="135"/>
        <v/>
      </c>
      <c r="M483" s="14" t="str">
        <f t="shared" si="136"/>
        <v/>
      </c>
      <c r="N483" s="14" t="str">
        <f t="shared" si="137"/>
        <v/>
      </c>
      <c r="O483" s="14" t="str">
        <f t="shared" si="138"/>
        <v/>
      </c>
      <c r="P483" s="14" t="str">
        <f t="shared" si="139"/>
        <v/>
      </c>
      <c r="Q483" s="14" t="str">
        <f t="shared" si="140"/>
        <v/>
      </c>
      <c r="R483" s="96" t="str">
        <f t="shared" si="130"/>
        <v/>
      </c>
      <c r="S483" s="14" t="str">
        <f t="shared" si="141"/>
        <v/>
      </c>
      <c r="T483" s="14" t="str">
        <f t="shared" si="131"/>
        <v/>
      </c>
      <c r="U483" s="14" t="str">
        <f t="shared" si="142"/>
        <v/>
      </c>
      <c r="V483" s="14" t="str">
        <f t="shared" si="143"/>
        <v/>
      </c>
      <c r="W483" s="14" t="str">
        <f>IFERROR(CONCATENATE("PAGO N° ",B483," DEL CONTRATO CPS ",V483," ENTRE ",TEXT(VLOOKUP(A483,matriz,IF(generador!B483=1,16,IF(generador!B483=2,19,IF(generador!B483=3,22,IF(generador!B483=4,25,IF(generador!B483=5,28,IF(generador!B483=6,31,IF(generador!B483=7,34,IF(generador!B483=8,37,IF(generador!B483=9,40,IF(generador!B483=10,43,IF(generador!B483=11,46,IF(generador!B483=12,49,IF(generador!B483=13,52,IF(generador!B483=14,55,IF(generador!B483=15,58))))))))))))))),FALSE),"dd/mm/yyyy")," Y ",TEXT(VLOOKUP(A483,matriz,IF(generador!B483=1,17,IF(generador!B483=2,20,IF(generador!B483=3,23,IF(generador!B483=4,26,IF(generador!B483=5,29,IF(generador!B483=6,32,IF(generador!B483=7,35,IF(generador!B483=8,38,IF(generador!B483=9,41,IF(generador!B483=10,44,IF(generador!B483=11,47,IF(generador!B483=12,50,IF(generador!B483=13,53,IF(generador!B483=14,56,IF(generador!B483=15,59))))))))))))))),FALSE),"dd/mm/yyyy")),"")</f>
        <v/>
      </c>
    </row>
    <row r="484" spans="1:23" x14ac:dyDescent="0.3">
      <c r="A484" s="12"/>
      <c r="B484" s="5"/>
      <c r="C484" s="5"/>
      <c r="D484" s="14" t="str">
        <f t="shared" si="127"/>
        <v/>
      </c>
      <c r="E484" s="15" t="str">
        <f>IFERROR(IF(A484&lt;&gt;"",VLOOKUP(A484,matriz,IF(generador!B484=1,15,IF(generador!B484=2,18,IF(generador!B484=3,21,IF(generador!B484=4,24,IF(generador!B484=5,27,IF(generador!B484=6,30,IF(generador!B484=7,33,IF(generador!B484=8,36,IF(generador!B484=9,39,IF(generador!B484=10,42,IF(generador!B484=11,45,IF(generador!B484=12,48,IF(generador!B484=13,51,IF(generador!B484=14,54,IF(generador!B484=15,57))))))))))))))),FALSE),""),"")</f>
        <v/>
      </c>
      <c r="F484" s="16" t="str">
        <f t="shared" si="128"/>
        <v/>
      </c>
      <c r="G484" s="20" t="str">
        <f t="shared" si="129"/>
        <v/>
      </c>
      <c r="H484" s="13" t="str">
        <f t="shared" ca="1" si="132"/>
        <v/>
      </c>
      <c r="I484" s="14" t="str">
        <f t="shared" si="133"/>
        <v/>
      </c>
      <c r="J484" s="14" t="str">
        <f>""</f>
        <v/>
      </c>
      <c r="K484" s="14" t="str">
        <f t="shared" si="134"/>
        <v/>
      </c>
      <c r="L484" s="14" t="str">
        <f t="shared" si="135"/>
        <v/>
      </c>
      <c r="M484" s="14" t="str">
        <f t="shared" si="136"/>
        <v/>
      </c>
      <c r="N484" s="14" t="str">
        <f t="shared" si="137"/>
        <v/>
      </c>
      <c r="O484" s="14" t="str">
        <f t="shared" si="138"/>
        <v/>
      </c>
      <c r="P484" s="14" t="str">
        <f t="shared" si="139"/>
        <v/>
      </c>
      <c r="Q484" s="14" t="str">
        <f t="shared" si="140"/>
        <v/>
      </c>
      <c r="R484" s="96" t="str">
        <f t="shared" si="130"/>
        <v/>
      </c>
      <c r="S484" s="14" t="str">
        <f t="shared" si="141"/>
        <v/>
      </c>
      <c r="T484" s="14" t="str">
        <f t="shared" si="131"/>
        <v/>
      </c>
      <c r="U484" s="14" t="str">
        <f t="shared" si="142"/>
        <v/>
      </c>
      <c r="V484" s="14" t="str">
        <f t="shared" si="143"/>
        <v/>
      </c>
      <c r="W484" s="14" t="str">
        <f>IFERROR(CONCATENATE("PAGO N° ",B484," DEL CONTRATO CPS ",V484," ENTRE ",TEXT(VLOOKUP(A484,matriz,IF(generador!B484=1,16,IF(generador!B484=2,19,IF(generador!B484=3,22,IF(generador!B484=4,25,IF(generador!B484=5,28,IF(generador!B484=6,31,IF(generador!B484=7,34,IF(generador!B484=8,37,IF(generador!B484=9,40,IF(generador!B484=10,43,IF(generador!B484=11,46,IF(generador!B484=12,49,IF(generador!B484=13,52,IF(generador!B484=14,55,IF(generador!B484=15,58))))))))))))))),FALSE),"dd/mm/yyyy")," Y ",TEXT(VLOOKUP(A484,matriz,IF(generador!B484=1,17,IF(generador!B484=2,20,IF(generador!B484=3,23,IF(generador!B484=4,26,IF(generador!B484=5,29,IF(generador!B484=6,32,IF(generador!B484=7,35,IF(generador!B484=8,38,IF(generador!B484=9,41,IF(generador!B484=10,44,IF(generador!B484=11,47,IF(generador!B484=12,50,IF(generador!B484=13,53,IF(generador!B484=14,56,IF(generador!B484=15,59))))))))))))))),FALSE),"dd/mm/yyyy")),"")</f>
        <v/>
      </c>
    </row>
    <row r="485" spans="1:23" x14ac:dyDescent="0.3">
      <c r="A485" s="12"/>
      <c r="B485" s="5"/>
      <c r="C485" s="5"/>
      <c r="D485" s="14" t="str">
        <f t="shared" si="127"/>
        <v/>
      </c>
      <c r="E485" s="15" t="str">
        <f>IFERROR(IF(A485&lt;&gt;"",VLOOKUP(A485,matriz,IF(generador!B485=1,15,IF(generador!B485=2,18,IF(generador!B485=3,21,IF(generador!B485=4,24,IF(generador!B485=5,27,IF(generador!B485=6,30,IF(generador!B485=7,33,IF(generador!B485=8,36,IF(generador!B485=9,39,IF(generador!B485=10,42,IF(generador!B485=11,45,IF(generador!B485=12,48,IF(generador!B485=13,51,IF(generador!B485=14,54,IF(generador!B485=15,57))))))))))))))),FALSE),""),"")</f>
        <v/>
      </c>
      <c r="F485" s="16" t="str">
        <f t="shared" si="128"/>
        <v/>
      </c>
      <c r="G485" s="20" t="str">
        <f t="shared" si="129"/>
        <v/>
      </c>
      <c r="H485" s="13" t="str">
        <f t="shared" ca="1" si="132"/>
        <v/>
      </c>
      <c r="I485" s="14" t="str">
        <f t="shared" si="133"/>
        <v/>
      </c>
      <c r="J485" s="14" t="str">
        <f>""</f>
        <v/>
      </c>
      <c r="K485" s="14" t="str">
        <f t="shared" si="134"/>
        <v/>
      </c>
      <c r="L485" s="14" t="str">
        <f t="shared" si="135"/>
        <v/>
      </c>
      <c r="M485" s="14" t="str">
        <f t="shared" si="136"/>
        <v/>
      </c>
      <c r="N485" s="14" t="str">
        <f t="shared" si="137"/>
        <v/>
      </c>
      <c r="O485" s="14" t="str">
        <f t="shared" si="138"/>
        <v/>
      </c>
      <c r="P485" s="14" t="str">
        <f t="shared" si="139"/>
        <v/>
      </c>
      <c r="Q485" s="14" t="str">
        <f t="shared" si="140"/>
        <v/>
      </c>
      <c r="R485" s="96" t="str">
        <f t="shared" si="130"/>
        <v/>
      </c>
      <c r="S485" s="14" t="str">
        <f t="shared" si="141"/>
        <v/>
      </c>
      <c r="T485" s="14" t="str">
        <f t="shared" si="131"/>
        <v/>
      </c>
      <c r="U485" s="14" t="str">
        <f t="shared" si="142"/>
        <v/>
      </c>
      <c r="V485" s="14" t="str">
        <f t="shared" si="143"/>
        <v/>
      </c>
      <c r="W485" s="14" t="str">
        <f>IFERROR(CONCATENATE("PAGO N° ",B485," DEL CONTRATO CPS ",V485," ENTRE ",TEXT(VLOOKUP(A485,matriz,IF(generador!B485=1,16,IF(generador!B485=2,19,IF(generador!B485=3,22,IF(generador!B485=4,25,IF(generador!B485=5,28,IF(generador!B485=6,31,IF(generador!B485=7,34,IF(generador!B485=8,37,IF(generador!B485=9,40,IF(generador!B485=10,43,IF(generador!B485=11,46,IF(generador!B485=12,49,IF(generador!B485=13,52,IF(generador!B485=14,55,IF(generador!B485=15,58))))))))))))))),FALSE),"dd/mm/yyyy")," Y ",TEXT(VLOOKUP(A485,matriz,IF(generador!B485=1,17,IF(generador!B485=2,20,IF(generador!B485=3,23,IF(generador!B485=4,26,IF(generador!B485=5,29,IF(generador!B485=6,32,IF(generador!B485=7,35,IF(generador!B485=8,38,IF(generador!B485=9,41,IF(generador!B485=10,44,IF(generador!B485=11,47,IF(generador!B485=12,50,IF(generador!B485=13,53,IF(generador!B485=14,56,IF(generador!B485=15,59))))))))))))))),FALSE),"dd/mm/yyyy")),"")</f>
        <v/>
      </c>
    </row>
    <row r="486" spans="1:23" x14ac:dyDescent="0.3">
      <c r="A486" s="12"/>
      <c r="B486" s="5"/>
      <c r="C486" s="5"/>
      <c r="D486" s="14" t="str">
        <f t="shared" si="127"/>
        <v/>
      </c>
      <c r="E486" s="15" t="str">
        <f>IFERROR(IF(A486&lt;&gt;"",VLOOKUP(A486,matriz,IF(generador!B486=1,15,IF(generador!B486=2,18,IF(generador!B486=3,21,IF(generador!B486=4,24,IF(generador!B486=5,27,IF(generador!B486=6,30,IF(generador!B486=7,33,IF(generador!B486=8,36,IF(generador!B486=9,39,IF(generador!B486=10,42,IF(generador!B486=11,45,IF(generador!B486=12,48,IF(generador!B486=13,51,IF(generador!B486=14,54,IF(generador!B486=15,57))))))))))))))),FALSE),""),"")</f>
        <v/>
      </c>
      <c r="F486" s="16" t="str">
        <f t="shared" si="128"/>
        <v/>
      </c>
      <c r="G486" s="20" t="str">
        <f t="shared" si="129"/>
        <v/>
      </c>
      <c r="H486" s="13" t="str">
        <f t="shared" ca="1" si="132"/>
        <v/>
      </c>
      <c r="I486" s="14" t="str">
        <f t="shared" si="133"/>
        <v/>
      </c>
      <c r="J486" s="14" t="str">
        <f>""</f>
        <v/>
      </c>
      <c r="K486" s="14" t="str">
        <f t="shared" si="134"/>
        <v/>
      </c>
      <c r="L486" s="14" t="str">
        <f t="shared" si="135"/>
        <v/>
      </c>
      <c r="M486" s="14" t="str">
        <f t="shared" si="136"/>
        <v/>
      </c>
      <c r="N486" s="14" t="str">
        <f t="shared" si="137"/>
        <v/>
      </c>
      <c r="O486" s="14" t="str">
        <f t="shared" si="138"/>
        <v/>
      </c>
      <c r="P486" s="14" t="str">
        <f t="shared" si="139"/>
        <v/>
      </c>
      <c r="Q486" s="14" t="str">
        <f t="shared" si="140"/>
        <v/>
      </c>
      <c r="R486" s="96" t="str">
        <f t="shared" si="130"/>
        <v/>
      </c>
      <c r="S486" s="14" t="str">
        <f t="shared" si="141"/>
        <v/>
      </c>
      <c r="T486" s="14" t="str">
        <f t="shared" si="131"/>
        <v/>
      </c>
      <c r="U486" s="14" t="str">
        <f t="shared" si="142"/>
        <v/>
      </c>
      <c r="V486" s="14" t="str">
        <f t="shared" si="143"/>
        <v/>
      </c>
      <c r="W486" s="14" t="str">
        <f>IFERROR(CONCATENATE("PAGO N° ",B486," DEL CONTRATO CPS ",V486," ENTRE ",TEXT(VLOOKUP(A486,matriz,IF(generador!B486=1,16,IF(generador!B486=2,19,IF(generador!B486=3,22,IF(generador!B486=4,25,IF(generador!B486=5,28,IF(generador!B486=6,31,IF(generador!B486=7,34,IF(generador!B486=8,37,IF(generador!B486=9,40,IF(generador!B486=10,43,IF(generador!B486=11,46,IF(generador!B486=12,49,IF(generador!B486=13,52,IF(generador!B486=14,55,IF(generador!B486=15,58))))))))))))))),FALSE),"dd/mm/yyyy")," Y ",TEXT(VLOOKUP(A486,matriz,IF(generador!B486=1,17,IF(generador!B486=2,20,IF(generador!B486=3,23,IF(generador!B486=4,26,IF(generador!B486=5,29,IF(generador!B486=6,32,IF(generador!B486=7,35,IF(generador!B486=8,38,IF(generador!B486=9,41,IF(generador!B486=10,44,IF(generador!B486=11,47,IF(generador!B486=12,50,IF(generador!B486=13,53,IF(generador!B486=14,56,IF(generador!B486=15,59))))))))))))))),FALSE),"dd/mm/yyyy")),"")</f>
        <v/>
      </c>
    </row>
    <row r="487" spans="1:23" x14ac:dyDescent="0.3">
      <c r="A487" s="12"/>
      <c r="B487" s="5"/>
      <c r="C487" s="5"/>
      <c r="D487" s="14" t="str">
        <f t="shared" si="127"/>
        <v/>
      </c>
      <c r="E487" s="15" t="str">
        <f>IFERROR(IF(A487&lt;&gt;"",VLOOKUP(A487,matriz,IF(generador!B487=1,15,IF(generador!B487=2,18,IF(generador!B487=3,21,IF(generador!B487=4,24,IF(generador!B487=5,27,IF(generador!B487=6,30,IF(generador!B487=7,33,IF(generador!B487=8,36,IF(generador!B487=9,39,IF(generador!B487=10,42,IF(generador!B487=11,45,IF(generador!B487=12,48,IF(generador!B487=13,51,IF(generador!B487=14,54,IF(generador!B487=15,57))))))))))))))),FALSE),""),"")</f>
        <v/>
      </c>
      <c r="F487" s="16" t="str">
        <f t="shared" si="128"/>
        <v/>
      </c>
      <c r="G487" s="20" t="str">
        <f t="shared" si="129"/>
        <v/>
      </c>
      <c r="H487" s="13" t="str">
        <f t="shared" ca="1" si="132"/>
        <v/>
      </c>
      <c r="I487" s="14" t="str">
        <f t="shared" si="133"/>
        <v/>
      </c>
      <c r="J487" s="14" t="str">
        <f>""</f>
        <v/>
      </c>
      <c r="K487" s="14" t="str">
        <f t="shared" si="134"/>
        <v/>
      </c>
      <c r="L487" s="14" t="str">
        <f t="shared" si="135"/>
        <v/>
      </c>
      <c r="M487" s="14" t="str">
        <f t="shared" si="136"/>
        <v/>
      </c>
      <c r="N487" s="14" t="str">
        <f t="shared" si="137"/>
        <v/>
      </c>
      <c r="O487" s="14" t="str">
        <f t="shared" si="138"/>
        <v/>
      </c>
      <c r="P487" s="14" t="str">
        <f t="shared" si="139"/>
        <v/>
      </c>
      <c r="Q487" s="14" t="str">
        <f t="shared" si="140"/>
        <v/>
      </c>
      <c r="R487" s="96" t="str">
        <f t="shared" si="130"/>
        <v/>
      </c>
      <c r="S487" s="14" t="str">
        <f t="shared" si="141"/>
        <v/>
      </c>
      <c r="T487" s="14" t="str">
        <f t="shared" si="131"/>
        <v/>
      </c>
      <c r="U487" s="14" t="str">
        <f t="shared" si="142"/>
        <v/>
      </c>
      <c r="V487" s="14" t="str">
        <f t="shared" si="143"/>
        <v/>
      </c>
      <c r="W487" s="14" t="str">
        <f>IFERROR(CONCATENATE("PAGO N° ",B487," DEL CONTRATO CPS ",V487," ENTRE ",TEXT(VLOOKUP(A487,matriz,IF(generador!B487=1,16,IF(generador!B487=2,19,IF(generador!B487=3,22,IF(generador!B487=4,25,IF(generador!B487=5,28,IF(generador!B487=6,31,IF(generador!B487=7,34,IF(generador!B487=8,37,IF(generador!B487=9,40,IF(generador!B487=10,43,IF(generador!B487=11,46,IF(generador!B487=12,49,IF(generador!B487=13,52,IF(generador!B487=14,55,IF(generador!B487=15,58))))))))))))))),FALSE),"dd/mm/yyyy")," Y ",TEXT(VLOOKUP(A487,matriz,IF(generador!B487=1,17,IF(generador!B487=2,20,IF(generador!B487=3,23,IF(generador!B487=4,26,IF(generador!B487=5,29,IF(generador!B487=6,32,IF(generador!B487=7,35,IF(generador!B487=8,38,IF(generador!B487=9,41,IF(generador!B487=10,44,IF(generador!B487=11,47,IF(generador!B487=12,50,IF(generador!B487=13,53,IF(generador!B487=14,56,IF(generador!B487=15,59))))))))))))))),FALSE),"dd/mm/yyyy")),"")</f>
        <v/>
      </c>
    </row>
    <row r="488" spans="1:23" x14ac:dyDescent="0.3">
      <c r="A488" s="12"/>
      <c r="B488" s="5"/>
      <c r="C488" s="5"/>
      <c r="D488" s="14" t="str">
        <f t="shared" si="127"/>
        <v/>
      </c>
      <c r="E488" s="15" t="str">
        <f>IFERROR(IF(A488&lt;&gt;"",VLOOKUP(A488,matriz,IF(generador!B488=1,15,IF(generador!B488=2,18,IF(generador!B488=3,21,IF(generador!B488=4,24,IF(generador!B488=5,27,IF(generador!B488=6,30,IF(generador!B488=7,33,IF(generador!B488=8,36,IF(generador!B488=9,39,IF(generador!B488=10,42,IF(generador!B488=11,45,IF(generador!B488=12,48,IF(generador!B488=13,51,IF(generador!B488=14,54,IF(generador!B488=15,57))))))))))))))),FALSE),""),"")</f>
        <v/>
      </c>
      <c r="F488" s="16" t="str">
        <f t="shared" si="128"/>
        <v/>
      </c>
      <c r="G488" s="20" t="str">
        <f t="shared" si="129"/>
        <v/>
      </c>
      <c r="H488" s="13" t="str">
        <f t="shared" ca="1" si="132"/>
        <v/>
      </c>
      <c r="I488" s="14" t="str">
        <f t="shared" si="133"/>
        <v/>
      </c>
      <c r="J488" s="14" t="str">
        <f>""</f>
        <v/>
      </c>
      <c r="K488" s="14" t="str">
        <f t="shared" si="134"/>
        <v/>
      </c>
      <c r="L488" s="14" t="str">
        <f t="shared" si="135"/>
        <v/>
      </c>
      <c r="M488" s="14" t="str">
        <f t="shared" si="136"/>
        <v/>
      </c>
      <c r="N488" s="14" t="str">
        <f t="shared" si="137"/>
        <v/>
      </c>
      <c r="O488" s="14" t="str">
        <f t="shared" si="138"/>
        <v/>
      </c>
      <c r="P488" s="14" t="str">
        <f t="shared" si="139"/>
        <v/>
      </c>
      <c r="Q488" s="14" t="str">
        <f t="shared" si="140"/>
        <v/>
      </c>
      <c r="R488" s="96" t="str">
        <f t="shared" si="130"/>
        <v/>
      </c>
      <c r="S488" s="14" t="str">
        <f t="shared" si="141"/>
        <v/>
      </c>
      <c r="T488" s="14" t="str">
        <f t="shared" si="131"/>
        <v/>
      </c>
      <c r="U488" s="14" t="str">
        <f t="shared" si="142"/>
        <v/>
      </c>
      <c r="V488" s="14" t="str">
        <f t="shared" si="143"/>
        <v/>
      </c>
      <c r="W488" s="14" t="str">
        <f>IFERROR(CONCATENATE("PAGO N° ",B488," DEL CONTRATO CPS ",V488," ENTRE ",TEXT(VLOOKUP(A488,matriz,IF(generador!B488=1,16,IF(generador!B488=2,19,IF(generador!B488=3,22,IF(generador!B488=4,25,IF(generador!B488=5,28,IF(generador!B488=6,31,IF(generador!B488=7,34,IF(generador!B488=8,37,IF(generador!B488=9,40,IF(generador!B488=10,43,IF(generador!B488=11,46,IF(generador!B488=12,49,IF(generador!B488=13,52,IF(generador!B488=14,55,IF(generador!B488=15,58))))))))))))))),FALSE),"dd/mm/yyyy")," Y ",TEXT(VLOOKUP(A488,matriz,IF(generador!B488=1,17,IF(generador!B488=2,20,IF(generador!B488=3,23,IF(generador!B488=4,26,IF(generador!B488=5,29,IF(generador!B488=6,32,IF(generador!B488=7,35,IF(generador!B488=8,38,IF(generador!B488=9,41,IF(generador!B488=10,44,IF(generador!B488=11,47,IF(generador!B488=12,50,IF(generador!B488=13,53,IF(generador!B488=14,56,IF(generador!B488=15,59))))))))))))))),FALSE),"dd/mm/yyyy")),"")</f>
        <v/>
      </c>
    </row>
    <row r="489" spans="1:23" x14ac:dyDescent="0.3">
      <c r="A489" s="12"/>
      <c r="B489" s="5"/>
      <c r="C489" s="5"/>
      <c r="D489" s="14" t="str">
        <f t="shared" si="127"/>
        <v/>
      </c>
      <c r="E489" s="15" t="str">
        <f>IFERROR(IF(A489&lt;&gt;"",VLOOKUP(A489,matriz,IF(generador!B489=1,15,IF(generador!B489=2,18,IF(generador!B489=3,21,IF(generador!B489=4,24,IF(generador!B489=5,27,IF(generador!B489=6,30,IF(generador!B489=7,33,IF(generador!B489=8,36,IF(generador!B489=9,39,IF(generador!B489=10,42,IF(generador!B489=11,45,IF(generador!B489=12,48,IF(generador!B489=13,51,IF(generador!B489=14,54,IF(generador!B489=15,57))))))))))))))),FALSE),""),"")</f>
        <v/>
      </c>
      <c r="F489" s="16" t="str">
        <f t="shared" si="128"/>
        <v/>
      </c>
      <c r="G489" s="20" t="str">
        <f t="shared" si="129"/>
        <v/>
      </c>
      <c r="H489" s="13" t="str">
        <f t="shared" ca="1" si="132"/>
        <v/>
      </c>
      <c r="I489" s="14" t="str">
        <f t="shared" si="133"/>
        <v/>
      </c>
      <c r="J489" s="14" t="str">
        <f>""</f>
        <v/>
      </c>
      <c r="K489" s="14" t="str">
        <f t="shared" si="134"/>
        <v/>
      </c>
      <c r="L489" s="14" t="str">
        <f t="shared" si="135"/>
        <v/>
      </c>
      <c r="M489" s="14" t="str">
        <f t="shared" si="136"/>
        <v/>
      </c>
      <c r="N489" s="14" t="str">
        <f t="shared" si="137"/>
        <v/>
      </c>
      <c r="O489" s="14" t="str">
        <f t="shared" si="138"/>
        <v/>
      </c>
      <c r="P489" s="14" t="str">
        <f t="shared" si="139"/>
        <v/>
      </c>
      <c r="Q489" s="14" t="str">
        <f t="shared" si="140"/>
        <v/>
      </c>
      <c r="R489" s="96" t="str">
        <f t="shared" si="130"/>
        <v/>
      </c>
      <c r="S489" s="14" t="str">
        <f t="shared" si="141"/>
        <v/>
      </c>
      <c r="T489" s="14" t="str">
        <f t="shared" si="131"/>
        <v/>
      </c>
      <c r="U489" s="14" t="str">
        <f t="shared" si="142"/>
        <v/>
      </c>
      <c r="V489" s="14" t="str">
        <f t="shared" si="143"/>
        <v/>
      </c>
      <c r="W489" s="14" t="str">
        <f>IFERROR(CONCATENATE("PAGO N° ",B489," DEL CONTRATO CPS ",V489," ENTRE ",TEXT(VLOOKUP(A489,matriz,IF(generador!B489=1,16,IF(generador!B489=2,19,IF(generador!B489=3,22,IF(generador!B489=4,25,IF(generador!B489=5,28,IF(generador!B489=6,31,IF(generador!B489=7,34,IF(generador!B489=8,37,IF(generador!B489=9,40,IF(generador!B489=10,43,IF(generador!B489=11,46,IF(generador!B489=12,49,IF(generador!B489=13,52,IF(generador!B489=14,55,IF(generador!B489=15,58))))))))))))))),FALSE),"dd/mm/yyyy")," Y ",TEXT(VLOOKUP(A489,matriz,IF(generador!B489=1,17,IF(generador!B489=2,20,IF(generador!B489=3,23,IF(generador!B489=4,26,IF(generador!B489=5,29,IF(generador!B489=6,32,IF(generador!B489=7,35,IF(generador!B489=8,38,IF(generador!B489=9,41,IF(generador!B489=10,44,IF(generador!B489=11,47,IF(generador!B489=12,50,IF(generador!B489=13,53,IF(generador!B489=14,56,IF(generador!B489=15,59))))))))))))))),FALSE),"dd/mm/yyyy")),"")</f>
        <v/>
      </c>
    </row>
    <row r="490" spans="1:23" x14ac:dyDescent="0.3">
      <c r="A490" s="12"/>
      <c r="B490" s="5"/>
      <c r="C490" s="5"/>
      <c r="D490" s="14" t="str">
        <f t="shared" si="127"/>
        <v/>
      </c>
      <c r="E490" s="15" t="str">
        <f>IFERROR(IF(A490&lt;&gt;"",VLOOKUP(A490,matriz,IF(generador!B490=1,15,IF(generador!B490=2,18,IF(generador!B490=3,21,IF(generador!B490=4,24,IF(generador!B490=5,27,IF(generador!B490=6,30,IF(generador!B490=7,33,IF(generador!B490=8,36,IF(generador!B490=9,39,IF(generador!B490=10,42,IF(generador!B490=11,45,IF(generador!B490=12,48,IF(generador!B490=13,51,IF(generador!B490=14,54,IF(generador!B490=15,57))))))))))))))),FALSE),""),"")</f>
        <v/>
      </c>
      <c r="F490" s="16" t="str">
        <f t="shared" si="128"/>
        <v/>
      </c>
      <c r="G490" s="20" t="str">
        <f t="shared" si="129"/>
        <v/>
      </c>
      <c r="H490" s="13" t="str">
        <f t="shared" ca="1" si="132"/>
        <v/>
      </c>
      <c r="I490" s="14" t="str">
        <f t="shared" si="133"/>
        <v/>
      </c>
      <c r="J490" s="14" t="str">
        <f>""</f>
        <v/>
      </c>
      <c r="K490" s="14" t="str">
        <f t="shared" si="134"/>
        <v/>
      </c>
      <c r="L490" s="14" t="str">
        <f t="shared" si="135"/>
        <v/>
      </c>
      <c r="M490" s="14" t="str">
        <f t="shared" si="136"/>
        <v/>
      </c>
      <c r="N490" s="14" t="str">
        <f t="shared" si="137"/>
        <v/>
      </c>
      <c r="O490" s="14" t="str">
        <f t="shared" si="138"/>
        <v/>
      </c>
      <c r="P490" s="14" t="str">
        <f t="shared" si="139"/>
        <v/>
      </c>
      <c r="Q490" s="14" t="str">
        <f t="shared" si="140"/>
        <v/>
      </c>
      <c r="R490" s="96" t="str">
        <f t="shared" si="130"/>
        <v/>
      </c>
      <c r="S490" s="14" t="str">
        <f t="shared" si="141"/>
        <v/>
      </c>
      <c r="T490" s="14" t="str">
        <f t="shared" si="131"/>
        <v/>
      </c>
      <c r="U490" s="14" t="str">
        <f t="shared" si="142"/>
        <v/>
      </c>
      <c r="V490" s="14" t="str">
        <f t="shared" si="143"/>
        <v/>
      </c>
      <c r="W490" s="14" t="str">
        <f>IFERROR(CONCATENATE("PAGO N° ",B490," DEL CONTRATO CPS ",V490," ENTRE ",TEXT(VLOOKUP(A490,matriz,IF(generador!B490=1,16,IF(generador!B490=2,19,IF(generador!B490=3,22,IF(generador!B490=4,25,IF(generador!B490=5,28,IF(generador!B490=6,31,IF(generador!B490=7,34,IF(generador!B490=8,37,IF(generador!B490=9,40,IF(generador!B490=10,43,IF(generador!B490=11,46,IF(generador!B490=12,49,IF(generador!B490=13,52,IF(generador!B490=14,55,IF(generador!B490=15,58))))))))))))))),FALSE),"dd/mm/yyyy")," Y ",TEXT(VLOOKUP(A490,matriz,IF(generador!B490=1,17,IF(generador!B490=2,20,IF(generador!B490=3,23,IF(generador!B490=4,26,IF(generador!B490=5,29,IF(generador!B490=6,32,IF(generador!B490=7,35,IF(generador!B490=8,38,IF(generador!B490=9,41,IF(generador!B490=10,44,IF(generador!B490=11,47,IF(generador!B490=12,50,IF(generador!B490=13,53,IF(generador!B490=14,56,IF(generador!B490=15,59))))))))))))))),FALSE),"dd/mm/yyyy")),"")</f>
        <v/>
      </c>
    </row>
    <row r="491" spans="1:23" x14ac:dyDescent="0.3">
      <c r="A491" s="12"/>
      <c r="B491" s="5"/>
      <c r="C491" s="5"/>
      <c r="D491" s="14" t="str">
        <f t="shared" si="127"/>
        <v/>
      </c>
      <c r="E491" s="15" t="str">
        <f>IFERROR(IF(A491&lt;&gt;"",VLOOKUP(A491,matriz,IF(generador!B491=1,15,IF(generador!B491=2,18,IF(generador!B491=3,21,IF(generador!B491=4,24,IF(generador!B491=5,27,IF(generador!B491=6,30,IF(generador!B491=7,33,IF(generador!B491=8,36,IF(generador!B491=9,39,IF(generador!B491=10,42,IF(generador!B491=11,45,IF(generador!B491=12,48,IF(generador!B491=13,51,IF(generador!B491=14,54,IF(generador!B491=15,57))))))))))))))),FALSE),""),"")</f>
        <v/>
      </c>
      <c r="F491" s="16" t="str">
        <f t="shared" si="128"/>
        <v/>
      </c>
      <c r="G491" s="20" t="str">
        <f t="shared" si="129"/>
        <v/>
      </c>
      <c r="H491" s="13" t="str">
        <f t="shared" ca="1" si="132"/>
        <v/>
      </c>
      <c r="I491" s="14" t="str">
        <f t="shared" si="133"/>
        <v/>
      </c>
      <c r="J491" s="14" t="str">
        <f>""</f>
        <v/>
      </c>
      <c r="K491" s="14" t="str">
        <f t="shared" si="134"/>
        <v/>
      </c>
      <c r="L491" s="14" t="str">
        <f t="shared" si="135"/>
        <v/>
      </c>
      <c r="M491" s="14" t="str">
        <f t="shared" si="136"/>
        <v/>
      </c>
      <c r="N491" s="14" t="str">
        <f t="shared" si="137"/>
        <v/>
      </c>
      <c r="O491" s="14" t="str">
        <f t="shared" si="138"/>
        <v/>
      </c>
      <c r="P491" s="14" t="str">
        <f t="shared" si="139"/>
        <v/>
      </c>
      <c r="Q491" s="14" t="str">
        <f t="shared" si="140"/>
        <v/>
      </c>
      <c r="R491" s="96" t="str">
        <f t="shared" si="130"/>
        <v/>
      </c>
      <c r="S491" s="14" t="str">
        <f t="shared" si="141"/>
        <v/>
      </c>
      <c r="T491" s="14" t="str">
        <f t="shared" si="131"/>
        <v/>
      </c>
      <c r="U491" s="14" t="str">
        <f t="shared" si="142"/>
        <v/>
      </c>
      <c r="V491" s="14" t="str">
        <f t="shared" si="143"/>
        <v/>
      </c>
      <c r="W491" s="14" t="str">
        <f>IFERROR(CONCATENATE("PAGO N° ",B491," DEL CONTRATO CPS ",V491," ENTRE ",TEXT(VLOOKUP(A491,matriz,IF(generador!B491=1,16,IF(generador!B491=2,19,IF(generador!B491=3,22,IF(generador!B491=4,25,IF(generador!B491=5,28,IF(generador!B491=6,31,IF(generador!B491=7,34,IF(generador!B491=8,37,IF(generador!B491=9,40,IF(generador!B491=10,43,IF(generador!B491=11,46,IF(generador!B491=12,49,IF(generador!B491=13,52,IF(generador!B491=14,55,IF(generador!B491=15,58))))))))))))))),FALSE),"dd/mm/yyyy")," Y ",TEXT(VLOOKUP(A491,matriz,IF(generador!B491=1,17,IF(generador!B491=2,20,IF(generador!B491=3,23,IF(generador!B491=4,26,IF(generador!B491=5,29,IF(generador!B491=6,32,IF(generador!B491=7,35,IF(generador!B491=8,38,IF(generador!B491=9,41,IF(generador!B491=10,44,IF(generador!B491=11,47,IF(generador!B491=12,50,IF(generador!B491=13,53,IF(generador!B491=14,56,IF(generador!B491=15,59))))))))))))))),FALSE),"dd/mm/yyyy")),"")</f>
        <v/>
      </c>
    </row>
    <row r="492" spans="1:23" x14ac:dyDescent="0.3">
      <c r="A492" s="12"/>
      <c r="B492" s="5"/>
      <c r="C492" s="5"/>
      <c r="D492" s="14" t="str">
        <f t="shared" si="127"/>
        <v/>
      </c>
      <c r="E492" s="15" t="str">
        <f>IFERROR(IF(A492&lt;&gt;"",VLOOKUP(A492,matriz,IF(generador!B492=1,15,IF(generador!B492=2,18,IF(generador!B492=3,21,IF(generador!B492=4,24,IF(generador!B492=5,27,IF(generador!B492=6,30,IF(generador!B492=7,33,IF(generador!B492=8,36,IF(generador!B492=9,39,IF(generador!B492=10,42,IF(generador!B492=11,45,IF(generador!B492=12,48,IF(generador!B492=13,51,IF(generador!B492=14,54,IF(generador!B492=15,57))))))))))))))),FALSE),""),"")</f>
        <v/>
      </c>
      <c r="F492" s="16" t="str">
        <f t="shared" si="128"/>
        <v/>
      </c>
      <c r="G492" s="20" t="str">
        <f t="shared" si="129"/>
        <v/>
      </c>
      <c r="H492" s="13" t="str">
        <f t="shared" ca="1" si="132"/>
        <v/>
      </c>
      <c r="I492" s="14" t="str">
        <f t="shared" si="133"/>
        <v/>
      </c>
      <c r="J492" s="14" t="str">
        <f>""</f>
        <v/>
      </c>
      <c r="K492" s="14" t="str">
        <f t="shared" si="134"/>
        <v/>
      </c>
      <c r="L492" s="14" t="str">
        <f t="shared" si="135"/>
        <v/>
      </c>
      <c r="M492" s="14" t="str">
        <f t="shared" si="136"/>
        <v/>
      </c>
      <c r="N492" s="14" t="str">
        <f t="shared" si="137"/>
        <v/>
      </c>
      <c r="O492" s="14" t="str">
        <f t="shared" si="138"/>
        <v/>
      </c>
      <c r="P492" s="14" t="str">
        <f t="shared" si="139"/>
        <v/>
      </c>
      <c r="Q492" s="14" t="str">
        <f t="shared" si="140"/>
        <v/>
      </c>
      <c r="R492" s="96" t="str">
        <f t="shared" si="130"/>
        <v/>
      </c>
      <c r="S492" s="14" t="str">
        <f t="shared" si="141"/>
        <v/>
      </c>
      <c r="T492" s="14" t="str">
        <f t="shared" si="131"/>
        <v/>
      </c>
      <c r="U492" s="14" t="str">
        <f t="shared" si="142"/>
        <v/>
      </c>
      <c r="V492" s="14" t="str">
        <f t="shared" si="143"/>
        <v/>
      </c>
      <c r="W492" s="14" t="str">
        <f>IFERROR(CONCATENATE("PAGO N° ",B492," DEL CONTRATO CPS ",V492," ENTRE ",TEXT(VLOOKUP(A492,matriz,IF(generador!B492=1,16,IF(generador!B492=2,19,IF(generador!B492=3,22,IF(generador!B492=4,25,IF(generador!B492=5,28,IF(generador!B492=6,31,IF(generador!B492=7,34,IF(generador!B492=8,37,IF(generador!B492=9,40,IF(generador!B492=10,43,IF(generador!B492=11,46,IF(generador!B492=12,49,IF(generador!B492=13,52,IF(generador!B492=14,55,IF(generador!B492=15,58))))))))))))))),FALSE),"dd/mm/yyyy")," Y ",TEXT(VLOOKUP(A492,matriz,IF(generador!B492=1,17,IF(generador!B492=2,20,IF(generador!B492=3,23,IF(generador!B492=4,26,IF(generador!B492=5,29,IF(generador!B492=6,32,IF(generador!B492=7,35,IF(generador!B492=8,38,IF(generador!B492=9,41,IF(generador!B492=10,44,IF(generador!B492=11,47,IF(generador!B492=12,50,IF(generador!B492=13,53,IF(generador!B492=14,56,IF(generador!B492=15,59))))))))))))))),FALSE),"dd/mm/yyyy")),"")</f>
        <v/>
      </c>
    </row>
    <row r="493" spans="1:23" x14ac:dyDescent="0.3">
      <c r="A493" s="12"/>
      <c r="B493" s="5"/>
      <c r="C493" s="5"/>
      <c r="D493" s="14" t="str">
        <f t="shared" si="127"/>
        <v/>
      </c>
      <c r="E493" s="15" t="str">
        <f>IFERROR(IF(A493&lt;&gt;"",VLOOKUP(A493,matriz,IF(generador!B493=1,15,IF(generador!B493=2,18,IF(generador!B493=3,21,IF(generador!B493=4,24,IF(generador!B493=5,27,IF(generador!B493=6,30,IF(generador!B493=7,33,IF(generador!B493=8,36,IF(generador!B493=9,39,IF(generador!B493=10,42,IF(generador!B493=11,45,IF(generador!B493=12,48,IF(generador!B493=13,51,IF(generador!B493=14,54,IF(generador!B493=15,57))))))))))))))),FALSE),""),"")</f>
        <v/>
      </c>
      <c r="F493" s="16" t="str">
        <f t="shared" si="128"/>
        <v/>
      </c>
      <c r="G493" s="20" t="str">
        <f t="shared" si="129"/>
        <v/>
      </c>
      <c r="H493" s="13" t="str">
        <f t="shared" ca="1" si="132"/>
        <v/>
      </c>
      <c r="I493" s="14" t="str">
        <f t="shared" si="133"/>
        <v/>
      </c>
      <c r="J493" s="14" t="str">
        <f>""</f>
        <v/>
      </c>
      <c r="K493" s="14" t="str">
        <f t="shared" si="134"/>
        <v/>
      </c>
      <c r="L493" s="14" t="str">
        <f t="shared" si="135"/>
        <v/>
      </c>
      <c r="M493" s="14" t="str">
        <f t="shared" si="136"/>
        <v/>
      </c>
      <c r="N493" s="14" t="str">
        <f t="shared" si="137"/>
        <v/>
      </c>
      <c r="O493" s="14" t="str">
        <f t="shared" si="138"/>
        <v/>
      </c>
      <c r="P493" s="14" t="str">
        <f t="shared" si="139"/>
        <v/>
      </c>
      <c r="Q493" s="14" t="str">
        <f t="shared" si="140"/>
        <v/>
      </c>
      <c r="R493" s="96" t="str">
        <f t="shared" si="130"/>
        <v/>
      </c>
      <c r="S493" s="14" t="str">
        <f t="shared" si="141"/>
        <v/>
      </c>
      <c r="T493" s="14" t="str">
        <f t="shared" si="131"/>
        <v/>
      </c>
      <c r="U493" s="14" t="str">
        <f t="shared" si="142"/>
        <v/>
      </c>
      <c r="V493" s="14" t="str">
        <f t="shared" si="143"/>
        <v/>
      </c>
      <c r="W493" s="14" t="str">
        <f>IFERROR(CONCATENATE("PAGO N° ",B493," DEL CONTRATO CPS ",V493," ENTRE ",TEXT(VLOOKUP(A493,matriz,IF(generador!B493=1,16,IF(generador!B493=2,19,IF(generador!B493=3,22,IF(generador!B493=4,25,IF(generador!B493=5,28,IF(generador!B493=6,31,IF(generador!B493=7,34,IF(generador!B493=8,37,IF(generador!B493=9,40,IF(generador!B493=10,43,IF(generador!B493=11,46,IF(generador!B493=12,49,IF(generador!B493=13,52,IF(generador!B493=14,55,IF(generador!B493=15,58))))))))))))))),FALSE),"dd/mm/yyyy")," Y ",TEXT(VLOOKUP(A493,matriz,IF(generador!B493=1,17,IF(generador!B493=2,20,IF(generador!B493=3,23,IF(generador!B493=4,26,IF(generador!B493=5,29,IF(generador!B493=6,32,IF(generador!B493=7,35,IF(generador!B493=8,38,IF(generador!B493=9,41,IF(generador!B493=10,44,IF(generador!B493=11,47,IF(generador!B493=12,50,IF(generador!B493=13,53,IF(generador!B493=14,56,IF(generador!B493=15,59))))))))))))))),FALSE),"dd/mm/yyyy")),"")</f>
        <v/>
      </c>
    </row>
    <row r="494" spans="1:23" x14ac:dyDescent="0.3">
      <c r="A494" s="12"/>
      <c r="B494" s="5"/>
      <c r="C494" s="5"/>
      <c r="D494" s="14" t="str">
        <f t="shared" si="127"/>
        <v/>
      </c>
      <c r="E494" s="15" t="str">
        <f>IFERROR(IF(A494&lt;&gt;"",VLOOKUP(A494,matriz,IF(generador!B494=1,15,IF(generador!B494=2,18,IF(generador!B494=3,21,IF(generador!B494=4,24,IF(generador!B494=5,27,IF(generador!B494=6,30,IF(generador!B494=7,33,IF(generador!B494=8,36,IF(generador!B494=9,39,IF(generador!B494=10,42,IF(generador!B494=11,45,IF(generador!B494=12,48,IF(generador!B494=13,51,IF(generador!B494=14,54,IF(generador!B494=15,57))))))))))))))),FALSE),""),"")</f>
        <v/>
      </c>
      <c r="F494" s="16" t="str">
        <f t="shared" si="128"/>
        <v/>
      </c>
      <c r="G494" s="20" t="str">
        <f t="shared" si="129"/>
        <v/>
      </c>
      <c r="H494" s="13" t="str">
        <f t="shared" ca="1" si="132"/>
        <v/>
      </c>
      <c r="I494" s="14" t="str">
        <f t="shared" si="133"/>
        <v/>
      </c>
      <c r="J494" s="14" t="str">
        <f>""</f>
        <v/>
      </c>
      <c r="K494" s="14" t="str">
        <f t="shared" si="134"/>
        <v/>
      </c>
      <c r="L494" s="14" t="str">
        <f t="shared" si="135"/>
        <v/>
      </c>
      <c r="M494" s="14" t="str">
        <f t="shared" si="136"/>
        <v/>
      </c>
      <c r="N494" s="14" t="str">
        <f t="shared" si="137"/>
        <v/>
      </c>
      <c r="O494" s="14" t="str">
        <f t="shared" si="138"/>
        <v/>
      </c>
      <c r="P494" s="14" t="str">
        <f t="shared" si="139"/>
        <v/>
      </c>
      <c r="Q494" s="14" t="str">
        <f t="shared" si="140"/>
        <v/>
      </c>
      <c r="R494" s="96" t="str">
        <f t="shared" si="130"/>
        <v/>
      </c>
      <c r="S494" s="14" t="str">
        <f t="shared" si="141"/>
        <v/>
      </c>
      <c r="T494" s="14" t="str">
        <f t="shared" si="131"/>
        <v/>
      </c>
      <c r="U494" s="14" t="str">
        <f t="shared" si="142"/>
        <v/>
      </c>
      <c r="V494" s="14" t="str">
        <f t="shared" si="143"/>
        <v/>
      </c>
      <c r="W494" s="14" t="str">
        <f>IFERROR(CONCATENATE("PAGO N° ",B494," DEL CONTRATO CPS ",V494," ENTRE ",TEXT(VLOOKUP(A494,matriz,IF(generador!B494=1,16,IF(generador!B494=2,19,IF(generador!B494=3,22,IF(generador!B494=4,25,IF(generador!B494=5,28,IF(generador!B494=6,31,IF(generador!B494=7,34,IF(generador!B494=8,37,IF(generador!B494=9,40,IF(generador!B494=10,43,IF(generador!B494=11,46,IF(generador!B494=12,49,IF(generador!B494=13,52,IF(generador!B494=14,55,IF(generador!B494=15,58))))))))))))))),FALSE),"dd/mm/yyyy")," Y ",TEXT(VLOOKUP(A494,matriz,IF(generador!B494=1,17,IF(generador!B494=2,20,IF(generador!B494=3,23,IF(generador!B494=4,26,IF(generador!B494=5,29,IF(generador!B494=6,32,IF(generador!B494=7,35,IF(generador!B494=8,38,IF(generador!B494=9,41,IF(generador!B494=10,44,IF(generador!B494=11,47,IF(generador!B494=12,50,IF(generador!B494=13,53,IF(generador!B494=14,56,IF(generador!B494=15,59))))))))))))))),FALSE),"dd/mm/yyyy")),"")</f>
        <v/>
      </c>
    </row>
    <row r="495" spans="1:23" x14ac:dyDescent="0.3">
      <c r="A495" s="12"/>
      <c r="B495" s="5"/>
      <c r="C495" s="5"/>
      <c r="D495" s="14" t="str">
        <f t="shared" si="127"/>
        <v/>
      </c>
      <c r="E495" s="15" t="str">
        <f>IFERROR(IF(A495&lt;&gt;"",VLOOKUP(A495,matriz,IF(generador!B495=1,15,IF(generador!B495=2,18,IF(generador!B495=3,21,IF(generador!B495=4,24,IF(generador!B495=5,27,IF(generador!B495=6,30,IF(generador!B495=7,33,IF(generador!B495=8,36,IF(generador!B495=9,39,IF(generador!B495=10,42,IF(generador!B495=11,45,IF(generador!B495=12,48,IF(generador!B495=13,51,IF(generador!B495=14,54,IF(generador!B495=15,57))))))))))))))),FALSE),""),"")</f>
        <v/>
      </c>
      <c r="F495" s="16" t="str">
        <f t="shared" si="128"/>
        <v/>
      </c>
      <c r="G495" s="20" t="str">
        <f t="shared" si="129"/>
        <v/>
      </c>
      <c r="H495" s="13" t="str">
        <f t="shared" ca="1" si="132"/>
        <v/>
      </c>
      <c r="I495" s="14" t="str">
        <f t="shared" si="133"/>
        <v/>
      </c>
      <c r="J495" s="14" t="str">
        <f>""</f>
        <v/>
      </c>
      <c r="K495" s="14" t="str">
        <f t="shared" si="134"/>
        <v/>
      </c>
      <c r="L495" s="14" t="str">
        <f t="shared" si="135"/>
        <v/>
      </c>
      <c r="M495" s="14" t="str">
        <f t="shared" si="136"/>
        <v/>
      </c>
      <c r="N495" s="14" t="str">
        <f t="shared" si="137"/>
        <v/>
      </c>
      <c r="O495" s="14" t="str">
        <f t="shared" si="138"/>
        <v/>
      </c>
      <c r="P495" s="14" t="str">
        <f t="shared" si="139"/>
        <v/>
      </c>
      <c r="Q495" s="14" t="str">
        <f t="shared" si="140"/>
        <v/>
      </c>
      <c r="R495" s="96" t="str">
        <f t="shared" si="130"/>
        <v/>
      </c>
      <c r="S495" s="14" t="str">
        <f t="shared" si="141"/>
        <v/>
      </c>
      <c r="T495" s="14" t="str">
        <f t="shared" si="131"/>
        <v/>
      </c>
      <c r="U495" s="14" t="str">
        <f t="shared" si="142"/>
        <v/>
      </c>
      <c r="V495" s="14" t="str">
        <f t="shared" si="143"/>
        <v/>
      </c>
      <c r="W495" s="14" t="str">
        <f>IFERROR(CONCATENATE("PAGO N° ",B495," DEL CONTRATO CPS ",V495," ENTRE ",TEXT(VLOOKUP(A495,matriz,IF(generador!B495=1,16,IF(generador!B495=2,19,IF(generador!B495=3,22,IF(generador!B495=4,25,IF(generador!B495=5,28,IF(generador!B495=6,31,IF(generador!B495=7,34,IF(generador!B495=8,37,IF(generador!B495=9,40,IF(generador!B495=10,43,IF(generador!B495=11,46,IF(generador!B495=12,49,IF(generador!B495=13,52,IF(generador!B495=14,55,IF(generador!B495=15,58))))))))))))))),FALSE),"dd/mm/yyyy")," Y ",TEXT(VLOOKUP(A495,matriz,IF(generador!B495=1,17,IF(generador!B495=2,20,IF(generador!B495=3,23,IF(generador!B495=4,26,IF(generador!B495=5,29,IF(generador!B495=6,32,IF(generador!B495=7,35,IF(generador!B495=8,38,IF(generador!B495=9,41,IF(generador!B495=10,44,IF(generador!B495=11,47,IF(generador!B495=12,50,IF(generador!B495=13,53,IF(generador!B495=14,56,IF(generador!B495=15,59))))))))))))))),FALSE),"dd/mm/yyyy")),"")</f>
        <v/>
      </c>
    </row>
    <row r="496" spans="1:23" x14ac:dyDescent="0.3">
      <c r="A496" s="12"/>
      <c r="B496" s="5"/>
      <c r="C496" s="5"/>
      <c r="D496" s="14" t="str">
        <f t="shared" si="127"/>
        <v/>
      </c>
      <c r="E496" s="15" t="str">
        <f>IFERROR(IF(A496&lt;&gt;"",VLOOKUP(A496,matriz,IF(generador!B496=1,15,IF(generador!B496=2,18,IF(generador!B496=3,21,IF(generador!B496=4,24,IF(generador!B496=5,27,IF(generador!B496=6,30,IF(generador!B496=7,33,IF(generador!B496=8,36,IF(generador!B496=9,39,IF(generador!B496=10,42,IF(generador!B496=11,45,IF(generador!B496=12,48,IF(generador!B496=13,51,IF(generador!B496=14,54,IF(generador!B496=15,57))))))))))))))),FALSE),""),"")</f>
        <v/>
      </c>
      <c r="F496" s="16" t="str">
        <f t="shared" si="128"/>
        <v/>
      </c>
      <c r="G496" s="20" t="str">
        <f t="shared" si="129"/>
        <v/>
      </c>
      <c r="H496" s="13" t="str">
        <f t="shared" ca="1" si="132"/>
        <v/>
      </c>
      <c r="I496" s="14" t="str">
        <f t="shared" si="133"/>
        <v/>
      </c>
      <c r="J496" s="14" t="str">
        <f>""</f>
        <v/>
      </c>
      <c r="K496" s="14" t="str">
        <f t="shared" si="134"/>
        <v/>
      </c>
      <c r="L496" s="14" t="str">
        <f t="shared" si="135"/>
        <v/>
      </c>
      <c r="M496" s="14" t="str">
        <f t="shared" si="136"/>
        <v/>
      </c>
      <c r="N496" s="14" t="str">
        <f t="shared" si="137"/>
        <v/>
      </c>
      <c r="O496" s="14" t="str">
        <f t="shared" si="138"/>
        <v/>
      </c>
      <c r="P496" s="14" t="str">
        <f t="shared" si="139"/>
        <v/>
      </c>
      <c r="Q496" s="14" t="str">
        <f t="shared" si="140"/>
        <v/>
      </c>
      <c r="R496" s="96" t="str">
        <f t="shared" si="130"/>
        <v/>
      </c>
      <c r="S496" s="14" t="str">
        <f t="shared" si="141"/>
        <v/>
      </c>
      <c r="T496" s="14" t="str">
        <f t="shared" si="131"/>
        <v/>
      </c>
      <c r="U496" s="14" t="str">
        <f t="shared" si="142"/>
        <v/>
      </c>
      <c r="V496" s="14" t="str">
        <f t="shared" si="143"/>
        <v/>
      </c>
      <c r="W496" s="14" t="str">
        <f>IFERROR(CONCATENATE("PAGO N° ",B496," DEL CONTRATO CPS ",V496," ENTRE ",TEXT(VLOOKUP(A496,matriz,IF(generador!B496=1,16,IF(generador!B496=2,19,IF(generador!B496=3,22,IF(generador!B496=4,25,IF(generador!B496=5,28,IF(generador!B496=6,31,IF(generador!B496=7,34,IF(generador!B496=8,37,IF(generador!B496=9,40,IF(generador!B496=10,43,IF(generador!B496=11,46,IF(generador!B496=12,49,IF(generador!B496=13,52,IF(generador!B496=14,55,IF(generador!B496=15,58))))))))))))))),FALSE),"dd/mm/yyyy")," Y ",TEXT(VLOOKUP(A496,matriz,IF(generador!B496=1,17,IF(generador!B496=2,20,IF(generador!B496=3,23,IF(generador!B496=4,26,IF(generador!B496=5,29,IF(generador!B496=6,32,IF(generador!B496=7,35,IF(generador!B496=8,38,IF(generador!B496=9,41,IF(generador!B496=10,44,IF(generador!B496=11,47,IF(generador!B496=12,50,IF(generador!B496=13,53,IF(generador!B496=14,56,IF(generador!B496=15,59))))))))))))))),FALSE),"dd/mm/yyyy")),"")</f>
        <v/>
      </c>
    </row>
    <row r="497" spans="1:23" x14ac:dyDescent="0.3">
      <c r="A497" s="12"/>
      <c r="B497" s="5"/>
      <c r="C497" s="5"/>
      <c r="D497" s="14" t="str">
        <f t="shared" si="127"/>
        <v/>
      </c>
      <c r="E497" s="15" t="str">
        <f>IFERROR(IF(A497&lt;&gt;"",VLOOKUP(A497,matriz,IF(generador!B497=1,15,IF(generador!B497=2,18,IF(generador!B497=3,21,IF(generador!B497=4,24,IF(generador!B497=5,27,IF(generador!B497=6,30,IF(generador!B497=7,33,IF(generador!B497=8,36,IF(generador!B497=9,39,IF(generador!B497=10,42,IF(generador!B497=11,45,IF(generador!B497=12,48,IF(generador!B497=13,51,IF(generador!B497=14,54,IF(generador!B497=15,57))))))))))))))),FALSE),""),"")</f>
        <v/>
      </c>
      <c r="F497" s="16" t="str">
        <f t="shared" si="128"/>
        <v/>
      </c>
      <c r="G497" s="20" t="str">
        <f t="shared" si="129"/>
        <v/>
      </c>
      <c r="H497" s="13" t="str">
        <f t="shared" ca="1" si="132"/>
        <v/>
      </c>
      <c r="I497" s="14" t="str">
        <f t="shared" si="133"/>
        <v/>
      </c>
      <c r="J497" s="14" t="str">
        <f>""</f>
        <v/>
      </c>
      <c r="K497" s="14" t="str">
        <f t="shared" si="134"/>
        <v/>
      </c>
      <c r="L497" s="14" t="str">
        <f t="shared" si="135"/>
        <v/>
      </c>
      <c r="M497" s="14" t="str">
        <f t="shared" si="136"/>
        <v/>
      </c>
      <c r="N497" s="14" t="str">
        <f t="shared" si="137"/>
        <v/>
      </c>
      <c r="O497" s="14" t="str">
        <f t="shared" si="138"/>
        <v/>
      </c>
      <c r="P497" s="14" t="str">
        <f t="shared" si="139"/>
        <v/>
      </c>
      <c r="Q497" s="14" t="str">
        <f t="shared" si="140"/>
        <v/>
      </c>
      <c r="R497" s="96" t="str">
        <f t="shared" si="130"/>
        <v/>
      </c>
      <c r="S497" s="14" t="str">
        <f t="shared" si="141"/>
        <v/>
      </c>
      <c r="T497" s="14" t="str">
        <f t="shared" si="131"/>
        <v/>
      </c>
      <c r="U497" s="14" t="str">
        <f t="shared" si="142"/>
        <v/>
      </c>
      <c r="V497" s="14" t="str">
        <f t="shared" si="143"/>
        <v/>
      </c>
      <c r="W497" s="14" t="str">
        <f>IFERROR(CONCATENATE("PAGO N° ",B497," DEL CONTRATO CPS ",V497," ENTRE ",TEXT(VLOOKUP(A497,matriz,IF(generador!B497=1,16,IF(generador!B497=2,19,IF(generador!B497=3,22,IF(generador!B497=4,25,IF(generador!B497=5,28,IF(generador!B497=6,31,IF(generador!B497=7,34,IF(generador!B497=8,37,IF(generador!B497=9,40,IF(generador!B497=10,43,IF(generador!B497=11,46,IF(generador!B497=12,49,IF(generador!B497=13,52,IF(generador!B497=14,55,IF(generador!B497=15,58))))))))))))))),FALSE),"dd/mm/yyyy")," Y ",TEXT(VLOOKUP(A497,matriz,IF(generador!B497=1,17,IF(generador!B497=2,20,IF(generador!B497=3,23,IF(generador!B497=4,26,IF(generador!B497=5,29,IF(generador!B497=6,32,IF(generador!B497=7,35,IF(generador!B497=8,38,IF(generador!B497=9,41,IF(generador!B497=10,44,IF(generador!B497=11,47,IF(generador!B497=12,50,IF(generador!B497=13,53,IF(generador!B497=14,56,IF(generador!B497=15,59))))))))))))))),FALSE),"dd/mm/yyyy")),"")</f>
        <v/>
      </c>
    </row>
    <row r="498" spans="1:23" x14ac:dyDescent="0.3">
      <c r="A498" s="12"/>
      <c r="B498" s="5"/>
      <c r="C498" s="5"/>
      <c r="D498" s="14" t="str">
        <f t="shared" si="127"/>
        <v/>
      </c>
      <c r="E498" s="15" t="str">
        <f>IFERROR(IF(A498&lt;&gt;"",VLOOKUP(A498,matriz,IF(generador!B498=1,15,IF(generador!B498=2,18,IF(generador!B498=3,21,IF(generador!B498=4,24,IF(generador!B498=5,27,IF(generador!B498=6,30,IF(generador!B498=7,33,IF(generador!B498=8,36,IF(generador!B498=9,39,IF(generador!B498=10,42,IF(generador!B498=11,45,IF(generador!B498=12,48,IF(generador!B498=13,51,IF(generador!B498=14,54,IF(generador!B498=15,57))))))))))))))),FALSE),""),"")</f>
        <v/>
      </c>
      <c r="F498" s="16" t="str">
        <f t="shared" si="128"/>
        <v/>
      </c>
      <c r="G498" s="20" t="str">
        <f t="shared" si="129"/>
        <v/>
      </c>
      <c r="H498" s="13" t="str">
        <f t="shared" ca="1" si="132"/>
        <v/>
      </c>
      <c r="I498" s="14" t="str">
        <f t="shared" si="133"/>
        <v/>
      </c>
      <c r="J498" s="14" t="str">
        <f>""</f>
        <v/>
      </c>
      <c r="K498" s="14" t="str">
        <f t="shared" si="134"/>
        <v/>
      </c>
      <c r="L498" s="14" t="str">
        <f t="shared" si="135"/>
        <v/>
      </c>
      <c r="M498" s="14" t="str">
        <f t="shared" si="136"/>
        <v/>
      </c>
      <c r="N498" s="14" t="str">
        <f t="shared" si="137"/>
        <v/>
      </c>
      <c r="O498" s="14" t="str">
        <f t="shared" si="138"/>
        <v/>
      </c>
      <c r="P498" s="14" t="str">
        <f t="shared" si="139"/>
        <v/>
      </c>
      <c r="Q498" s="14" t="str">
        <f t="shared" si="140"/>
        <v/>
      </c>
      <c r="R498" s="96" t="str">
        <f t="shared" si="130"/>
        <v/>
      </c>
      <c r="S498" s="14" t="str">
        <f t="shared" si="141"/>
        <v/>
      </c>
      <c r="T498" s="14" t="str">
        <f t="shared" si="131"/>
        <v/>
      </c>
      <c r="U498" s="14" t="str">
        <f t="shared" si="142"/>
        <v/>
      </c>
      <c r="V498" s="14" t="str">
        <f t="shared" si="143"/>
        <v/>
      </c>
      <c r="W498" s="14" t="str">
        <f>IFERROR(CONCATENATE("PAGO N° ",B498," DEL CONTRATO CPS ",V498," ENTRE ",TEXT(VLOOKUP(A498,matriz,IF(generador!B498=1,16,IF(generador!B498=2,19,IF(generador!B498=3,22,IF(generador!B498=4,25,IF(generador!B498=5,28,IF(generador!B498=6,31,IF(generador!B498=7,34,IF(generador!B498=8,37,IF(generador!B498=9,40,IF(generador!B498=10,43,IF(generador!B498=11,46,IF(generador!B498=12,49,IF(generador!B498=13,52,IF(generador!B498=14,55,IF(generador!B498=15,58))))))))))))))),FALSE),"dd/mm/yyyy")," Y ",TEXT(VLOOKUP(A498,matriz,IF(generador!B498=1,17,IF(generador!B498=2,20,IF(generador!B498=3,23,IF(generador!B498=4,26,IF(generador!B498=5,29,IF(generador!B498=6,32,IF(generador!B498=7,35,IF(generador!B498=8,38,IF(generador!B498=9,41,IF(generador!B498=10,44,IF(generador!B498=11,47,IF(generador!B498=12,50,IF(generador!B498=13,53,IF(generador!B498=14,56,IF(generador!B498=15,59))))))))))))))),FALSE),"dd/mm/yyyy")),"")</f>
        <v/>
      </c>
    </row>
    <row r="499" spans="1:23" x14ac:dyDescent="0.3">
      <c r="A499" s="12"/>
      <c r="B499" s="5"/>
      <c r="C499" s="5"/>
      <c r="D499" s="14" t="str">
        <f t="shared" si="127"/>
        <v/>
      </c>
      <c r="E499" s="15" t="str">
        <f>IFERROR(IF(A499&lt;&gt;"",VLOOKUP(A499,matriz,IF(generador!B499=1,15,IF(generador!B499=2,18,IF(generador!B499=3,21,IF(generador!B499=4,24,IF(generador!B499=5,27,IF(generador!B499=6,30,IF(generador!B499=7,33,IF(generador!B499=8,36,IF(generador!B499=9,39,IF(generador!B499=10,42,IF(generador!B499=11,45,IF(generador!B499=12,48,IF(generador!B499=13,51,IF(generador!B499=14,54,IF(generador!B499=15,57))))))))))))))),FALSE),""),"")</f>
        <v/>
      </c>
      <c r="F499" s="16" t="str">
        <f t="shared" si="128"/>
        <v/>
      </c>
      <c r="G499" s="20" t="str">
        <f t="shared" si="129"/>
        <v/>
      </c>
      <c r="H499" s="13" t="str">
        <f t="shared" ca="1" si="132"/>
        <v/>
      </c>
      <c r="I499" s="14" t="str">
        <f t="shared" si="133"/>
        <v/>
      </c>
      <c r="J499" s="14" t="str">
        <f>""</f>
        <v/>
      </c>
      <c r="K499" s="14" t="str">
        <f t="shared" si="134"/>
        <v/>
      </c>
      <c r="L499" s="14" t="str">
        <f t="shared" si="135"/>
        <v/>
      </c>
      <c r="M499" s="14" t="str">
        <f t="shared" si="136"/>
        <v/>
      </c>
      <c r="N499" s="14" t="str">
        <f t="shared" si="137"/>
        <v/>
      </c>
      <c r="O499" s="14" t="str">
        <f t="shared" si="138"/>
        <v/>
      </c>
      <c r="P499" s="14" t="str">
        <f t="shared" si="139"/>
        <v/>
      </c>
      <c r="Q499" s="14" t="str">
        <f t="shared" si="140"/>
        <v/>
      </c>
      <c r="R499" s="96" t="str">
        <f t="shared" si="130"/>
        <v/>
      </c>
      <c r="S499" s="14" t="str">
        <f t="shared" si="141"/>
        <v/>
      </c>
      <c r="T499" s="14" t="str">
        <f t="shared" si="131"/>
        <v/>
      </c>
      <c r="U499" s="14" t="str">
        <f t="shared" si="142"/>
        <v/>
      </c>
      <c r="V499" s="14" t="str">
        <f t="shared" si="143"/>
        <v/>
      </c>
      <c r="W499" s="14" t="str">
        <f>IFERROR(CONCATENATE("PAGO N° ",B499," DEL CONTRATO CPS ",V499," ENTRE ",TEXT(VLOOKUP(A499,matriz,IF(generador!B499=1,16,IF(generador!B499=2,19,IF(generador!B499=3,22,IF(generador!B499=4,25,IF(generador!B499=5,28,IF(generador!B499=6,31,IF(generador!B499=7,34,IF(generador!B499=8,37,IF(generador!B499=9,40,IF(generador!B499=10,43,IF(generador!B499=11,46,IF(generador!B499=12,49,IF(generador!B499=13,52,IF(generador!B499=14,55,IF(generador!B499=15,58))))))))))))))),FALSE),"dd/mm/yyyy")," Y ",TEXT(VLOOKUP(A499,matriz,IF(generador!B499=1,17,IF(generador!B499=2,20,IF(generador!B499=3,23,IF(generador!B499=4,26,IF(generador!B499=5,29,IF(generador!B499=6,32,IF(generador!B499=7,35,IF(generador!B499=8,38,IF(generador!B499=9,41,IF(generador!B499=10,44,IF(generador!B499=11,47,IF(generador!B499=12,50,IF(generador!B499=13,53,IF(generador!B499=14,56,IF(generador!B499=15,59))))))))))))))),FALSE),"dd/mm/yyyy")),"")</f>
        <v/>
      </c>
    </row>
    <row r="500" spans="1:23" x14ac:dyDescent="0.3">
      <c r="A500" s="12"/>
      <c r="B500" s="5"/>
      <c r="C500" s="5"/>
      <c r="D500" s="14" t="str">
        <f t="shared" si="127"/>
        <v/>
      </c>
      <c r="E500" s="15" t="str">
        <f>IFERROR(IF(A500&lt;&gt;"",VLOOKUP(A500,matriz,IF(generador!B500=1,15,IF(generador!B500=2,18,IF(generador!B500=3,21,IF(generador!B500=4,24,IF(generador!B500=5,27,IF(generador!B500=6,30,IF(generador!B500=7,33,IF(generador!B500=8,36,IF(generador!B500=9,39,IF(generador!B500=10,42,IF(generador!B500=11,45,IF(generador!B500=12,48,IF(generador!B500=13,51,IF(generador!B500=14,54,IF(generador!B500=15,57))))))))))))))),FALSE),""),"")</f>
        <v/>
      </c>
      <c r="F500" s="16" t="str">
        <f t="shared" si="128"/>
        <v/>
      </c>
      <c r="G500" s="20" t="str">
        <f t="shared" si="129"/>
        <v/>
      </c>
      <c r="H500" s="13" t="str">
        <f t="shared" ca="1" si="132"/>
        <v/>
      </c>
      <c r="I500" s="14" t="str">
        <f t="shared" si="133"/>
        <v/>
      </c>
      <c r="J500" s="14" t="str">
        <f>""</f>
        <v/>
      </c>
      <c r="K500" s="14" t="str">
        <f t="shared" si="134"/>
        <v/>
      </c>
      <c r="L500" s="14" t="str">
        <f t="shared" si="135"/>
        <v/>
      </c>
      <c r="M500" s="14" t="str">
        <f t="shared" si="136"/>
        <v/>
      </c>
      <c r="N500" s="14" t="str">
        <f t="shared" si="137"/>
        <v/>
      </c>
      <c r="O500" s="14" t="str">
        <f t="shared" si="138"/>
        <v/>
      </c>
      <c r="P500" s="14" t="str">
        <f t="shared" si="139"/>
        <v/>
      </c>
      <c r="Q500" s="14" t="str">
        <f t="shared" si="140"/>
        <v/>
      </c>
      <c r="R500" s="96" t="str">
        <f t="shared" si="130"/>
        <v/>
      </c>
      <c r="S500" s="14" t="str">
        <f t="shared" si="141"/>
        <v/>
      </c>
      <c r="T500" s="14" t="str">
        <f t="shared" si="131"/>
        <v/>
      </c>
      <c r="U500" s="14" t="str">
        <f t="shared" si="142"/>
        <v/>
      </c>
      <c r="V500" s="14" t="str">
        <f t="shared" si="143"/>
        <v/>
      </c>
      <c r="W500" s="14" t="str">
        <f>IFERROR(CONCATENATE("PAGO N° ",B500," DEL CONTRATO CPS ",V500," ENTRE ",TEXT(VLOOKUP(A500,matriz,IF(generador!B500=1,16,IF(generador!B500=2,19,IF(generador!B500=3,22,IF(generador!B500=4,25,IF(generador!B500=5,28,IF(generador!B500=6,31,IF(generador!B500=7,34,IF(generador!B500=8,37,IF(generador!B500=9,40,IF(generador!B500=10,43,IF(generador!B500=11,46,IF(generador!B500=12,49,IF(generador!B500=13,52,IF(generador!B500=14,55,IF(generador!B500=15,58))))))))))))))),FALSE),"dd/mm/yyyy")," Y ",TEXT(VLOOKUP(A500,matriz,IF(generador!B500=1,17,IF(generador!B500=2,20,IF(generador!B500=3,23,IF(generador!B500=4,26,IF(generador!B500=5,29,IF(generador!B500=6,32,IF(generador!B500=7,35,IF(generador!B500=8,38,IF(generador!B500=9,41,IF(generador!B500=10,44,IF(generador!B500=11,47,IF(generador!B500=12,50,IF(generador!B500=13,53,IF(generador!B500=14,56,IF(generador!B500=15,59))))))))))))))),FALSE),"dd/mm/yyyy")),"")</f>
        <v/>
      </c>
    </row>
    <row r="501" spans="1:23" x14ac:dyDescent="0.3">
      <c r="A501" s="12"/>
      <c r="B501" s="5"/>
      <c r="C501" s="5"/>
      <c r="D501" s="14" t="str">
        <f t="shared" si="127"/>
        <v/>
      </c>
      <c r="E501" s="15" t="str">
        <f>IFERROR(IF(A501&lt;&gt;"",VLOOKUP(A501,matriz,IF(generador!B501=1,15,IF(generador!B501=2,18,IF(generador!B501=3,21,IF(generador!B501=4,24,IF(generador!B501=5,27,IF(generador!B501=6,30,IF(generador!B501=7,33,IF(generador!B501=8,36,IF(generador!B501=9,39,IF(generador!B501=10,42,IF(generador!B501=11,45,IF(generador!B501=12,48,IF(generador!B501=13,51,IF(generador!B501=14,54,IF(generador!B501=15,57))))))))))))))),FALSE),""),"")</f>
        <v/>
      </c>
      <c r="F501" s="16" t="str">
        <f t="shared" si="128"/>
        <v/>
      </c>
      <c r="G501" s="20" t="str">
        <f t="shared" si="129"/>
        <v/>
      </c>
      <c r="H501" s="13" t="str">
        <f t="shared" ca="1" si="132"/>
        <v/>
      </c>
      <c r="I501" s="14" t="str">
        <f t="shared" si="133"/>
        <v/>
      </c>
      <c r="J501" s="14" t="str">
        <f>""</f>
        <v/>
      </c>
      <c r="K501" s="14" t="str">
        <f t="shared" si="134"/>
        <v/>
      </c>
      <c r="L501" s="14" t="str">
        <f t="shared" si="135"/>
        <v/>
      </c>
      <c r="M501" s="14" t="str">
        <f t="shared" si="136"/>
        <v/>
      </c>
      <c r="N501" s="14" t="str">
        <f t="shared" si="137"/>
        <v/>
      </c>
      <c r="O501" s="14" t="str">
        <f t="shared" si="138"/>
        <v/>
      </c>
      <c r="P501" s="14" t="str">
        <f t="shared" si="139"/>
        <v/>
      </c>
      <c r="Q501" s="14" t="str">
        <f t="shared" si="140"/>
        <v/>
      </c>
      <c r="R501" s="96" t="str">
        <f t="shared" si="130"/>
        <v/>
      </c>
      <c r="S501" s="14" t="str">
        <f t="shared" si="141"/>
        <v/>
      </c>
      <c r="T501" s="14" t="str">
        <f t="shared" si="131"/>
        <v/>
      </c>
      <c r="U501" s="14" t="str">
        <f t="shared" si="142"/>
        <v/>
      </c>
      <c r="V501" s="14" t="str">
        <f t="shared" si="143"/>
        <v/>
      </c>
      <c r="W501" s="14" t="str">
        <f>IFERROR(CONCATENATE("PAGO N° ",B501," DEL CONTRATO CPS ",V501," ENTRE ",TEXT(VLOOKUP(A501,matriz,IF(generador!B501=1,16,IF(generador!B501=2,19,IF(generador!B501=3,22,IF(generador!B501=4,25,IF(generador!B501=5,28,IF(generador!B501=6,31,IF(generador!B501=7,34,IF(generador!B501=8,37,IF(generador!B501=9,40,IF(generador!B501=10,43,IF(generador!B501=11,46,IF(generador!B501=12,49,IF(generador!B501=13,52,IF(generador!B501=14,55,IF(generador!B501=15,58))))))))))))))),FALSE),"dd/mm/yyyy")," Y ",TEXT(VLOOKUP(A501,matriz,IF(generador!B501=1,17,IF(generador!B501=2,20,IF(generador!B501=3,23,IF(generador!B501=4,26,IF(generador!B501=5,29,IF(generador!B501=6,32,IF(generador!B501=7,35,IF(generador!B501=8,38,IF(generador!B501=9,41,IF(generador!B501=10,44,IF(generador!B501=11,47,IF(generador!B501=12,50,IF(generador!B501=13,53,IF(generador!B501=14,56,IF(generador!B501=15,59))))))))))))))),FALSE),"dd/mm/yyyy")),"")</f>
        <v/>
      </c>
    </row>
    <row r="502" spans="1:23" x14ac:dyDescent="0.3">
      <c r="A502" s="12"/>
      <c r="B502" s="5"/>
      <c r="C502" s="5"/>
      <c r="D502" s="14" t="str">
        <f t="shared" si="127"/>
        <v/>
      </c>
      <c r="E502" s="15" t="str">
        <f>IFERROR(IF(A502&lt;&gt;"",VLOOKUP(A502,matriz,IF(generador!B502=1,15,IF(generador!B502=2,18,IF(generador!B502=3,21,IF(generador!B502=4,24,IF(generador!B502=5,27,IF(generador!B502=6,30,IF(generador!B502=7,33,IF(generador!B502=8,36,IF(generador!B502=9,39,IF(generador!B502=10,42,IF(generador!B502=11,45,IF(generador!B502=12,48,IF(generador!B502=13,51,IF(generador!B502=14,54,IF(generador!B502=15,57))))))))))))))),FALSE),""),"")</f>
        <v/>
      </c>
      <c r="F502" s="16" t="str">
        <f t="shared" si="128"/>
        <v/>
      </c>
      <c r="G502" s="20" t="str">
        <f t="shared" si="129"/>
        <v/>
      </c>
      <c r="H502" s="13" t="str">
        <f t="shared" ca="1" si="132"/>
        <v/>
      </c>
      <c r="I502" s="14" t="str">
        <f t="shared" si="133"/>
        <v/>
      </c>
      <c r="J502" s="14" t="str">
        <f>""</f>
        <v/>
      </c>
      <c r="K502" s="14" t="str">
        <f t="shared" si="134"/>
        <v/>
      </c>
      <c r="L502" s="14" t="str">
        <f t="shared" si="135"/>
        <v/>
      </c>
      <c r="M502" s="14" t="str">
        <f t="shared" si="136"/>
        <v/>
      </c>
      <c r="N502" s="14" t="str">
        <f t="shared" si="137"/>
        <v/>
      </c>
      <c r="O502" s="14" t="str">
        <f t="shared" si="138"/>
        <v/>
      </c>
      <c r="P502" s="14" t="str">
        <f t="shared" si="139"/>
        <v/>
      </c>
      <c r="Q502" s="14" t="str">
        <f t="shared" si="140"/>
        <v/>
      </c>
      <c r="R502" s="96" t="str">
        <f t="shared" si="130"/>
        <v/>
      </c>
      <c r="S502" s="14" t="str">
        <f t="shared" si="141"/>
        <v/>
      </c>
      <c r="T502" s="14" t="str">
        <f t="shared" si="131"/>
        <v/>
      </c>
      <c r="U502" s="14" t="str">
        <f t="shared" si="142"/>
        <v/>
      </c>
      <c r="V502" s="14" t="str">
        <f t="shared" si="143"/>
        <v/>
      </c>
      <c r="W502" s="14" t="str">
        <f>IFERROR(CONCATENATE("PAGO N° ",B502," DEL CONTRATO CPS ",V502," ENTRE ",TEXT(VLOOKUP(A502,matriz,IF(generador!B502=1,16,IF(generador!B502=2,19,IF(generador!B502=3,22,IF(generador!B502=4,25,IF(generador!B502=5,28,IF(generador!B502=6,31,IF(generador!B502=7,34,IF(generador!B502=8,37,IF(generador!B502=9,40,IF(generador!B502=10,43,IF(generador!B502=11,46,IF(generador!B502=12,49,IF(generador!B502=13,52,IF(generador!B502=14,55,IF(generador!B502=15,58))))))))))))))),FALSE),"dd/mm/yyyy")," Y ",TEXT(VLOOKUP(A502,matriz,IF(generador!B502=1,17,IF(generador!B502=2,20,IF(generador!B502=3,23,IF(generador!B502=4,26,IF(generador!B502=5,29,IF(generador!B502=6,32,IF(generador!B502=7,35,IF(generador!B502=8,38,IF(generador!B502=9,41,IF(generador!B502=10,44,IF(generador!B502=11,47,IF(generador!B502=12,50,IF(generador!B502=13,53,IF(generador!B502=14,56,IF(generador!B502=15,59))))))))))))))),FALSE),"dd/mm/yyyy")),"")</f>
        <v/>
      </c>
    </row>
    <row r="503" spans="1:23" x14ac:dyDescent="0.3">
      <c r="A503" s="12"/>
      <c r="B503" s="5"/>
      <c r="C503" s="5"/>
      <c r="D503" s="14" t="str">
        <f t="shared" si="127"/>
        <v/>
      </c>
      <c r="E503" s="15" t="str">
        <f>IFERROR(IF(A503&lt;&gt;"",VLOOKUP(A503,matriz,IF(generador!B503=1,15,IF(generador!B503=2,18,IF(generador!B503=3,21,IF(generador!B503=4,24,IF(generador!B503=5,27,IF(generador!B503=6,30,IF(generador!B503=7,33,IF(generador!B503=8,36,IF(generador!B503=9,39,IF(generador!B503=10,42,IF(generador!B503=11,45,IF(generador!B503=12,48,IF(generador!B503=13,51,IF(generador!B503=14,54,IF(generador!B503=15,57))))))))))))))),FALSE),""),"")</f>
        <v/>
      </c>
      <c r="F503" s="16" t="str">
        <f t="shared" si="128"/>
        <v/>
      </c>
      <c r="G503" s="20" t="str">
        <f t="shared" si="129"/>
        <v/>
      </c>
      <c r="H503" s="13" t="str">
        <f t="shared" ca="1" si="132"/>
        <v/>
      </c>
      <c r="I503" s="14" t="str">
        <f t="shared" si="133"/>
        <v/>
      </c>
      <c r="J503" s="14" t="str">
        <f>""</f>
        <v/>
      </c>
      <c r="K503" s="14" t="str">
        <f t="shared" si="134"/>
        <v/>
      </c>
      <c r="L503" s="14" t="str">
        <f t="shared" si="135"/>
        <v/>
      </c>
      <c r="M503" s="14" t="str">
        <f t="shared" si="136"/>
        <v/>
      </c>
      <c r="N503" s="14" t="str">
        <f t="shared" si="137"/>
        <v/>
      </c>
      <c r="O503" s="14" t="str">
        <f t="shared" si="138"/>
        <v/>
      </c>
      <c r="P503" s="14" t="str">
        <f t="shared" si="139"/>
        <v/>
      </c>
      <c r="Q503" s="14" t="str">
        <f t="shared" si="140"/>
        <v/>
      </c>
      <c r="R503" s="96" t="str">
        <f t="shared" si="130"/>
        <v/>
      </c>
      <c r="S503" s="14" t="str">
        <f t="shared" si="141"/>
        <v/>
      </c>
      <c r="T503" s="14" t="str">
        <f t="shared" si="131"/>
        <v/>
      </c>
      <c r="U503" s="14" t="str">
        <f t="shared" si="142"/>
        <v/>
      </c>
      <c r="V503" s="14" t="str">
        <f t="shared" si="143"/>
        <v/>
      </c>
      <c r="W503" s="14" t="str">
        <f>IFERROR(CONCATENATE("PAGO N° ",B503," DEL CONTRATO CPS ",V503," ENTRE ",TEXT(VLOOKUP(A503,matriz,IF(generador!B503=1,16,IF(generador!B503=2,19,IF(generador!B503=3,22,IF(generador!B503=4,25,IF(generador!B503=5,28,IF(generador!B503=6,31,IF(generador!B503=7,34,IF(generador!B503=8,37,IF(generador!B503=9,40,IF(generador!B503=10,43,IF(generador!B503=11,46,IF(generador!B503=12,49,IF(generador!B503=13,52,IF(generador!B503=14,55,IF(generador!B503=15,58))))))))))))))),FALSE),"dd/mm/yyyy")," Y ",TEXT(VLOOKUP(A503,matriz,IF(generador!B503=1,17,IF(generador!B503=2,20,IF(generador!B503=3,23,IF(generador!B503=4,26,IF(generador!B503=5,29,IF(generador!B503=6,32,IF(generador!B503=7,35,IF(generador!B503=8,38,IF(generador!B503=9,41,IF(generador!B503=10,44,IF(generador!B503=11,47,IF(generador!B503=12,50,IF(generador!B503=13,53,IF(generador!B503=14,56,IF(generador!B503=15,59))))))))))))))),FALSE),"dd/mm/yyyy")),"")</f>
        <v/>
      </c>
    </row>
    <row r="504" spans="1:23" x14ac:dyDescent="0.3">
      <c r="A504" s="12"/>
      <c r="B504" s="5"/>
      <c r="C504" s="5"/>
      <c r="D504" s="14" t="str">
        <f t="shared" si="127"/>
        <v/>
      </c>
      <c r="E504" s="15" t="str">
        <f>IFERROR(IF(A504&lt;&gt;"",VLOOKUP(A504,matriz,IF(generador!B504=1,15,IF(generador!B504=2,18,IF(generador!B504=3,21,IF(generador!B504=4,24,IF(generador!B504=5,27,IF(generador!B504=6,30,IF(generador!B504=7,33,IF(generador!B504=8,36,IF(generador!B504=9,39,IF(generador!B504=10,42,IF(generador!B504=11,45,IF(generador!B504=12,48,IF(generador!B504=13,51,IF(generador!B504=14,54,IF(generador!B504=15,57))))))))))))))),FALSE),""),"")</f>
        <v/>
      </c>
      <c r="F504" s="16" t="str">
        <f t="shared" si="128"/>
        <v/>
      </c>
      <c r="G504" s="20" t="str">
        <f t="shared" si="129"/>
        <v/>
      </c>
      <c r="H504" s="13" t="str">
        <f t="shared" ca="1" si="132"/>
        <v/>
      </c>
      <c r="I504" s="14" t="str">
        <f t="shared" si="133"/>
        <v/>
      </c>
      <c r="J504" s="14" t="str">
        <f>""</f>
        <v/>
      </c>
      <c r="K504" s="14" t="str">
        <f t="shared" si="134"/>
        <v/>
      </c>
      <c r="L504" s="14" t="str">
        <f t="shared" si="135"/>
        <v/>
      </c>
      <c r="M504" s="14" t="str">
        <f t="shared" si="136"/>
        <v/>
      </c>
      <c r="N504" s="14" t="str">
        <f t="shared" si="137"/>
        <v/>
      </c>
      <c r="O504" s="14" t="str">
        <f t="shared" si="138"/>
        <v/>
      </c>
      <c r="P504" s="14" t="str">
        <f t="shared" si="139"/>
        <v/>
      </c>
      <c r="Q504" s="14" t="str">
        <f t="shared" si="140"/>
        <v/>
      </c>
      <c r="R504" s="96" t="str">
        <f t="shared" si="130"/>
        <v/>
      </c>
      <c r="S504" s="14" t="str">
        <f t="shared" si="141"/>
        <v/>
      </c>
      <c r="T504" s="14" t="str">
        <f t="shared" si="131"/>
        <v/>
      </c>
      <c r="U504" s="14" t="str">
        <f t="shared" si="142"/>
        <v/>
      </c>
      <c r="V504" s="14" t="str">
        <f t="shared" si="143"/>
        <v/>
      </c>
      <c r="W504" s="14" t="str">
        <f>IFERROR(CONCATENATE("PAGO N° ",B504," DEL CONTRATO CPS ",V504," ENTRE ",TEXT(VLOOKUP(A504,matriz,IF(generador!B504=1,16,IF(generador!B504=2,19,IF(generador!B504=3,22,IF(generador!B504=4,25,IF(generador!B504=5,28,IF(generador!B504=6,31,IF(generador!B504=7,34,IF(generador!B504=8,37,IF(generador!B504=9,40,IF(generador!B504=10,43,IF(generador!B504=11,46,IF(generador!B504=12,49,IF(generador!B504=13,52,IF(generador!B504=14,55,IF(generador!B504=15,58))))))))))))))),FALSE),"dd/mm/yyyy")," Y ",TEXT(VLOOKUP(A504,matriz,IF(generador!B504=1,17,IF(generador!B504=2,20,IF(generador!B504=3,23,IF(generador!B504=4,26,IF(generador!B504=5,29,IF(generador!B504=6,32,IF(generador!B504=7,35,IF(generador!B504=8,38,IF(generador!B504=9,41,IF(generador!B504=10,44,IF(generador!B504=11,47,IF(generador!B504=12,50,IF(generador!B504=13,53,IF(generador!B504=14,56,IF(generador!B504=15,59))))))))))))))),FALSE),"dd/mm/yyyy")),"")</f>
        <v/>
      </c>
    </row>
    <row r="505" spans="1:23" x14ac:dyDescent="0.3">
      <c r="A505" s="12"/>
      <c r="B505" s="5"/>
      <c r="C505" s="5"/>
      <c r="D505" s="14" t="str">
        <f t="shared" si="127"/>
        <v/>
      </c>
      <c r="E505" s="15" t="str">
        <f>IFERROR(IF(A505&lt;&gt;"",VLOOKUP(A505,matriz,IF(generador!B505=1,15,IF(generador!B505=2,18,IF(generador!B505=3,21,IF(generador!B505=4,24,IF(generador!B505=5,27,IF(generador!B505=6,30,IF(generador!B505=7,33,IF(generador!B505=8,36,IF(generador!B505=9,39,IF(generador!B505=10,42,IF(generador!B505=11,45,IF(generador!B505=12,48,IF(generador!B505=13,51,IF(generador!B505=14,54,IF(generador!B505=15,57))))))))))))))),FALSE),""),"")</f>
        <v/>
      </c>
      <c r="F505" s="16" t="str">
        <f t="shared" si="128"/>
        <v/>
      </c>
      <c r="G505" s="20" t="str">
        <f t="shared" si="129"/>
        <v/>
      </c>
      <c r="H505" s="13" t="str">
        <f t="shared" ca="1" si="132"/>
        <v/>
      </c>
      <c r="I505" s="14" t="str">
        <f t="shared" si="133"/>
        <v/>
      </c>
      <c r="J505" s="14" t="str">
        <f>""</f>
        <v/>
      </c>
      <c r="K505" s="14" t="str">
        <f t="shared" si="134"/>
        <v/>
      </c>
      <c r="L505" s="14" t="str">
        <f t="shared" si="135"/>
        <v/>
      </c>
      <c r="M505" s="14" t="str">
        <f t="shared" si="136"/>
        <v/>
      </c>
      <c r="N505" s="14" t="str">
        <f t="shared" si="137"/>
        <v/>
      </c>
      <c r="O505" s="14" t="str">
        <f t="shared" si="138"/>
        <v/>
      </c>
      <c r="P505" s="14" t="str">
        <f t="shared" si="139"/>
        <v/>
      </c>
      <c r="Q505" s="14" t="str">
        <f t="shared" si="140"/>
        <v/>
      </c>
      <c r="R505" s="96" t="str">
        <f t="shared" si="130"/>
        <v/>
      </c>
      <c r="S505" s="14" t="str">
        <f t="shared" si="141"/>
        <v/>
      </c>
      <c r="T505" s="14" t="str">
        <f t="shared" si="131"/>
        <v/>
      </c>
      <c r="U505" s="14" t="str">
        <f t="shared" si="142"/>
        <v/>
      </c>
      <c r="V505" s="14" t="str">
        <f t="shared" si="143"/>
        <v/>
      </c>
      <c r="W505" s="14" t="str">
        <f>IFERROR(CONCATENATE("PAGO N° ",B505," DEL CONTRATO CPS ",V505," ENTRE ",TEXT(VLOOKUP(A505,matriz,IF(generador!B505=1,16,IF(generador!B505=2,19,IF(generador!B505=3,22,IF(generador!B505=4,25,IF(generador!B505=5,28,IF(generador!B505=6,31,IF(generador!B505=7,34,IF(generador!B505=8,37,IF(generador!B505=9,40,IF(generador!B505=10,43,IF(generador!B505=11,46,IF(generador!B505=12,49,IF(generador!B505=13,52,IF(generador!B505=14,55,IF(generador!B505=15,58))))))))))))))),FALSE),"dd/mm/yyyy")," Y ",TEXT(VLOOKUP(A505,matriz,IF(generador!B505=1,17,IF(generador!B505=2,20,IF(generador!B505=3,23,IF(generador!B505=4,26,IF(generador!B505=5,29,IF(generador!B505=6,32,IF(generador!B505=7,35,IF(generador!B505=8,38,IF(generador!B505=9,41,IF(generador!B505=10,44,IF(generador!B505=11,47,IF(generador!B505=12,50,IF(generador!B505=13,53,IF(generador!B505=14,56,IF(generador!B505=15,59))))))))))))))),FALSE),"dd/mm/yyyy")),"")</f>
        <v/>
      </c>
    </row>
    <row r="506" spans="1:23" x14ac:dyDescent="0.3">
      <c r="A506" s="12"/>
      <c r="B506" s="5"/>
      <c r="C506" s="5"/>
      <c r="D506" s="14" t="str">
        <f t="shared" si="127"/>
        <v/>
      </c>
      <c r="E506" s="15" t="str">
        <f>IFERROR(IF(A506&lt;&gt;"",VLOOKUP(A506,matriz,IF(generador!B506=1,15,IF(generador!B506=2,18,IF(generador!B506=3,21,IF(generador!B506=4,24,IF(generador!B506=5,27,IF(generador!B506=6,30,IF(generador!B506=7,33,IF(generador!B506=8,36,IF(generador!B506=9,39,IF(generador!B506=10,42,IF(generador!B506=11,45,IF(generador!B506=12,48,IF(generador!B506=13,51,IF(generador!B506=14,54,IF(generador!B506=15,57))))))))))))))),FALSE),""),"")</f>
        <v/>
      </c>
      <c r="F506" s="16" t="str">
        <f t="shared" si="128"/>
        <v/>
      </c>
      <c r="G506" s="20" t="str">
        <f t="shared" si="129"/>
        <v/>
      </c>
      <c r="H506" s="13" t="str">
        <f t="shared" ca="1" si="132"/>
        <v/>
      </c>
      <c r="I506" s="14" t="str">
        <f t="shared" si="133"/>
        <v/>
      </c>
      <c r="J506" s="14" t="str">
        <f>""</f>
        <v/>
      </c>
      <c r="K506" s="14" t="str">
        <f t="shared" si="134"/>
        <v/>
      </c>
      <c r="L506" s="14" t="str">
        <f t="shared" si="135"/>
        <v/>
      </c>
      <c r="M506" s="14" t="str">
        <f t="shared" si="136"/>
        <v/>
      </c>
      <c r="N506" s="14" t="str">
        <f t="shared" si="137"/>
        <v/>
      </c>
      <c r="O506" s="14" t="str">
        <f t="shared" si="138"/>
        <v/>
      </c>
      <c r="P506" s="14" t="str">
        <f t="shared" si="139"/>
        <v/>
      </c>
      <c r="Q506" s="14" t="str">
        <f t="shared" si="140"/>
        <v/>
      </c>
      <c r="R506" s="96" t="str">
        <f t="shared" si="130"/>
        <v/>
      </c>
      <c r="S506" s="14" t="str">
        <f t="shared" si="141"/>
        <v/>
      </c>
      <c r="T506" s="14" t="str">
        <f t="shared" si="131"/>
        <v/>
      </c>
      <c r="U506" s="14" t="str">
        <f t="shared" si="142"/>
        <v/>
      </c>
      <c r="V506" s="14" t="str">
        <f t="shared" si="143"/>
        <v/>
      </c>
      <c r="W506" s="14" t="str">
        <f>IFERROR(CONCATENATE("PAGO N° ",B506," DEL CONTRATO CPS ",V506," ENTRE ",TEXT(VLOOKUP(A506,matriz,IF(generador!B506=1,16,IF(generador!B506=2,19,IF(generador!B506=3,22,IF(generador!B506=4,25,IF(generador!B506=5,28,IF(generador!B506=6,31,IF(generador!B506=7,34,IF(generador!B506=8,37,IF(generador!B506=9,40,IF(generador!B506=10,43,IF(generador!B506=11,46,IF(generador!B506=12,49,IF(generador!B506=13,52,IF(generador!B506=14,55,IF(generador!B506=15,58))))))))))))))),FALSE),"dd/mm/yyyy")," Y ",TEXT(VLOOKUP(A506,matriz,IF(generador!B506=1,17,IF(generador!B506=2,20,IF(generador!B506=3,23,IF(generador!B506=4,26,IF(generador!B506=5,29,IF(generador!B506=6,32,IF(generador!B506=7,35,IF(generador!B506=8,38,IF(generador!B506=9,41,IF(generador!B506=10,44,IF(generador!B506=11,47,IF(generador!B506=12,50,IF(generador!B506=13,53,IF(generador!B506=14,56,IF(generador!B506=15,59))))))))))))))),FALSE),"dd/mm/yyyy")),"")</f>
        <v/>
      </c>
    </row>
    <row r="507" spans="1:23" x14ac:dyDescent="0.3">
      <c r="A507" s="12"/>
      <c r="B507" s="5"/>
      <c r="C507" s="5"/>
      <c r="D507" s="14" t="str">
        <f t="shared" si="127"/>
        <v/>
      </c>
      <c r="E507" s="15" t="str">
        <f>IFERROR(IF(A507&lt;&gt;"",VLOOKUP(A507,matriz,IF(generador!B507=1,15,IF(generador!B507=2,18,IF(generador!B507=3,21,IF(generador!B507=4,24,IF(generador!B507=5,27,IF(generador!B507=6,30,IF(generador!B507=7,33,IF(generador!B507=8,36,IF(generador!B507=9,39,IF(generador!B507=10,42,IF(generador!B507=11,45,IF(generador!B507=12,48,IF(generador!B507=13,51,IF(generador!B507=14,54,IF(generador!B507=15,57))))))))))))))),FALSE),""),"")</f>
        <v/>
      </c>
      <c r="F507" s="16" t="str">
        <f t="shared" si="128"/>
        <v/>
      </c>
      <c r="G507" s="20" t="str">
        <f t="shared" si="129"/>
        <v/>
      </c>
      <c r="H507" s="13" t="str">
        <f t="shared" ca="1" si="132"/>
        <v/>
      </c>
      <c r="I507" s="14" t="str">
        <f t="shared" si="133"/>
        <v/>
      </c>
      <c r="J507" s="14" t="str">
        <f>""</f>
        <v/>
      </c>
      <c r="K507" s="14" t="str">
        <f t="shared" si="134"/>
        <v/>
      </c>
      <c r="L507" s="14" t="str">
        <f t="shared" si="135"/>
        <v/>
      </c>
      <c r="M507" s="14" t="str">
        <f t="shared" si="136"/>
        <v/>
      </c>
      <c r="N507" s="14" t="str">
        <f t="shared" si="137"/>
        <v/>
      </c>
      <c r="O507" s="14" t="str">
        <f t="shared" si="138"/>
        <v/>
      </c>
      <c r="P507" s="14" t="str">
        <f t="shared" si="139"/>
        <v/>
      </c>
      <c r="Q507" s="14" t="str">
        <f t="shared" si="140"/>
        <v/>
      </c>
      <c r="R507" s="96" t="str">
        <f t="shared" si="130"/>
        <v/>
      </c>
      <c r="S507" s="14" t="str">
        <f t="shared" si="141"/>
        <v/>
      </c>
      <c r="T507" s="14" t="str">
        <f t="shared" si="131"/>
        <v/>
      </c>
      <c r="U507" s="14" t="str">
        <f t="shared" si="142"/>
        <v/>
      </c>
      <c r="V507" s="14" t="str">
        <f t="shared" si="143"/>
        <v/>
      </c>
      <c r="W507" s="14" t="str">
        <f>IFERROR(CONCATENATE("PAGO N° ",B507," DEL CONTRATO CPS ",V507," ENTRE ",TEXT(VLOOKUP(A507,matriz,IF(generador!B507=1,16,IF(generador!B507=2,19,IF(generador!B507=3,22,IF(generador!B507=4,25,IF(generador!B507=5,28,IF(generador!B507=6,31,IF(generador!B507=7,34,IF(generador!B507=8,37,IF(generador!B507=9,40,IF(generador!B507=10,43,IF(generador!B507=11,46,IF(generador!B507=12,49,IF(generador!B507=13,52,IF(generador!B507=14,55,IF(generador!B507=15,58))))))))))))))),FALSE),"dd/mm/yyyy")," Y ",TEXT(VLOOKUP(A507,matriz,IF(generador!B507=1,17,IF(generador!B507=2,20,IF(generador!B507=3,23,IF(generador!B507=4,26,IF(generador!B507=5,29,IF(generador!B507=6,32,IF(generador!B507=7,35,IF(generador!B507=8,38,IF(generador!B507=9,41,IF(generador!B507=10,44,IF(generador!B507=11,47,IF(generador!B507=12,50,IF(generador!B507=13,53,IF(generador!B507=14,56,IF(generador!B507=15,59))))))))))))))),FALSE),"dd/mm/yyyy")),"")</f>
        <v/>
      </c>
    </row>
    <row r="508" spans="1:23" x14ac:dyDescent="0.3">
      <c r="A508" s="12"/>
      <c r="B508" s="5"/>
      <c r="C508" s="5"/>
      <c r="D508" s="14" t="str">
        <f t="shared" si="127"/>
        <v/>
      </c>
      <c r="E508" s="15" t="str">
        <f>IFERROR(IF(A508&lt;&gt;"",VLOOKUP(A508,matriz,IF(generador!B508=1,15,IF(generador!B508=2,18,IF(generador!B508=3,21,IF(generador!B508=4,24,IF(generador!B508=5,27,IF(generador!B508=6,30,IF(generador!B508=7,33,IF(generador!B508=8,36,IF(generador!B508=9,39,IF(generador!B508=10,42,IF(generador!B508=11,45,IF(generador!B508=12,48,IF(generador!B508=13,51,IF(generador!B508=14,54,IF(generador!B508=15,57))))))))))))))),FALSE),""),"")</f>
        <v/>
      </c>
      <c r="F508" s="16" t="str">
        <f t="shared" si="128"/>
        <v/>
      </c>
      <c r="G508" s="20" t="str">
        <f t="shared" si="129"/>
        <v/>
      </c>
      <c r="H508" s="13" t="str">
        <f t="shared" ca="1" si="132"/>
        <v/>
      </c>
      <c r="I508" s="14" t="str">
        <f t="shared" si="133"/>
        <v/>
      </c>
      <c r="J508" s="14" t="str">
        <f>""</f>
        <v/>
      </c>
      <c r="K508" s="14" t="str">
        <f t="shared" si="134"/>
        <v/>
      </c>
      <c r="L508" s="14" t="str">
        <f t="shared" si="135"/>
        <v/>
      </c>
      <c r="M508" s="14" t="str">
        <f t="shared" si="136"/>
        <v/>
      </c>
      <c r="N508" s="14" t="str">
        <f t="shared" si="137"/>
        <v/>
      </c>
      <c r="O508" s="14" t="str">
        <f t="shared" si="138"/>
        <v/>
      </c>
      <c r="P508" s="14" t="str">
        <f t="shared" si="139"/>
        <v/>
      </c>
      <c r="Q508" s="14" t="str">
        <f t="shared" si="140"/>
        <v/>
      </c>
      <c r="R508" s="96" t="str">
        <f t="shared" si="130"/>
        <v/>
      </c>
      <c r="S508" s="14" t="str">
        <f t="shared" si="141"/>
        <v/>
      </c>
      <c r="T508" s="14" t="str">
        <f t="shared" si="131"/>
        <v/>
      </c>
      <c r="U508" s="14" t="str">
        <f t="shared" si="142"/>
        <v/>
      </c>
      <c r="V508" s="14" t="str">
        <f t="shared" si="143"/>
        <v/>
      </c>
      <c r="W508" s="14" t="str">
        <f>IFERROR(CONCATENATE("PAGO N° ",B508," DEL CONTRATO CPS ",V508," ENTRE ",TEXT(VLOOKUP(A508,matriz,IF(generador!B508=1,16,IF(generador!B508=2,19,IF(generador!B508=3,22,IF(generador!B508=4,25,IF(generador!B508=5,28,IF(generador!B508=6,31,IF(generador!B508=7,34,IF(generador!B508=8,37,IF(generador!B508=9,40,IF(generador!B508=10,43,IF(generador!B508=11,46,IF(generador!B508=12,49,IF(generador!B508=13,52,IF(generador!B508=14,55,IF(generador!B508=15,58))))))))))))))),FALSE),"dd/mm/yyyy")," Y ",TEXT(VLOOKUP(A508,matriz,IF(generador!B508=1,17,IF(generador!B508=2,20,IF(generador!B508=3,23,IF(generador!B508=4,26,IF(generador!B508=5,29,IF(generador!B508=6,32,IF(generador!B508=7,35,IF(generador!B508=8,38,IF(generador!B508=9,41,IF(generador!B508=10,44,IF(generador!B508=11,47,IF(generador!B508=12,50,IF(generador!B508=13,53,IF(generador!B508=14,56,IF(generador!B508=15,59))))))))))))))),FALSE),"dd/mm/yyyy")),"")</f>
        <v/>
      </c>
    </row>
    <row r="509" spans="1:23" x14ac:dyDescent="0.3">
      <c r="A509" s="12"/>
      <c r="B509" s="5"/>
      <c r="C509" s="5"/>
      <c r="D509" s="14" t="str">
        <f t="shared" si="127"/>
        <v/>
      </c>
      <c r="E509" s="15" t="str">
        <f>IFERROR(IF(A509&lt;&gt;"",VLOOKUP(A509,matriz,IF(generador!B509=1,15,IF(generador!B509=2,18,IF(generador!B509=3,21,IF(generador!B509=4,24,IF(generador!B509=5,27,IF(generador!B509=6,30,IF(generador!B509=7,33,IF(generador!B509=8,36,IF(generador!B509=9,39,IF(generador!B509=10,42,IF(generador!B509=11,45,IF(generador!B509=12,48,IF(generador!B509=13,51,IF(generador!B509=14,54,IF(generador!B509=15,57))))))))))))))),FALSE),""),"")</f>
        <v/>
      </c>
      <c r="F509" s="16" t="str">
        <f t="shared" si="128"/>
        <v/>
      </c>
      <c r="G509" s="20" t="str">
        <f t="shared" si="129"/>
        <v/>
      </c>
      <c r="H509" s="13" t="str">
        <f t="shared" ca="1" si="132"/>
        <v/>
      </c>
      <c r="I509" s="14" t="str">
        <f t="shared" si="133"/>
        <v/>
      </c>
      <c r="J509" s="14" t="str">
        <f>""</f>
        <v/>
      </c>
      <c r="K509" s="14" t="str">
        <f t="shared" si="134"/>
        <v/>
      </c>
      <c r="L509" s="14" t="str">
        <f t="shared" si="135"/>
        <v/>
      </c>
      <c r="M509" s="14" t="str">
        <f t="shared" si="136"/>
        <v/>
      </c>
      <c r="N509" s="14" t="str">
        <f t="shared" si="137"/>
        <v/>
      </c>
      <c r="O509" s="14" t="str">
        <f t="shared" si="138"/>
        <v/>
      </c>
      <c r="P509" s="14" t="str">
        <f t="shared" si="139"/>
        <v/>
      </c>
      <c r="Q509" s="14" t="str">
        <f t="shared" si="140"/>
        <v/>
      </c>
      <c r="R509" s="96" t="str">
        <f t="shared" si="130"/>
        <v/>
      </c>
      <c r="S509" s="14" t="str">
        <f t="shared" si="141"/>
        <v/>
      </c>
      <c r="T509" s="14" t="str">
        <f t="shared" si="131"/>
        <v/>
      </c>
      <c r="U509" s="14" t="str">
        <f t="shared" si="142"/>
        <v/>
      </c>
      <c r="V509" s="14" t="str">
        <f t="shared" si="143"/>
        <v/>
      </c>
      <c r="W509" s="14" t="str">
        <f>IFERROR(CONCATENATE("PAGO N° ",B509," DEL CONTRATO CPS ",V509," ENTRE ",TEXT(VLOOKUP(A509,matriz,IF(generador!B509=1,16,IF(generador!B509=2,19,IF(generador!B509=3,22,IF(generador!B509=4,25,IF(generador!B509=5,28,IF(generador!B509=6,31,IF(generador!B509=7,34,IF(generador!B509=8,37,IF(generador!B509=9,40,IF(generador!B509=10,43,IF(generador!B509=11,46,IF(generador!B509=12,49,IF(generador!B509=13,52,IF(generador!B509=14,55,IF(generador!B509=15,58))))))))))))))),FALSE),"dd/mm/yyyy")," Y ",TEXT(VLOOKUP(A509,matriz,IF(generador!B509=1,17,IF(generador!B509=2,20,IF(generador!B509=3,23,IF(generador!B509=4,26,IF(generador!B509=5,29,IF(generador!B509=6,32,IF(generador!B509=7,35,IF(generador!B509=8,38,IF(generador!B509=9,41,IF(generador!B509=10,44,IF(generador!B509=11,47,IF(generador!B509=12,50,IF(generador!B509=13,53,IF(generador!B509=14,56,IF(generador!B509=15,59))))))))))))))),FALSE),"dd/mm/yyyy")),"")</f>
        <v/>
      </c>
    </row>
    <row r="510" spans="1:23" x14ac:dyDescent="0.3">
      <c r="A510" s="12"/>
      <c r="B510" s="5"/>
      <c r="C510" s="5"/>
      <c r="D510" s="14" t="str">
        <f t="shared" si="127"/>
        <v/>
      </c>
      <c r="E510" s="15" t="str">
        <f>IFERROR(IF(A510&lt;&gt;"",VLOOKUP(A510,matriz,IF(generador!B510=1,15,IF(generador!B510=2,18,IF(generador!B510=3,21,IF(generador!B510=4,24,IF(generador!B510=5,27,IF(generador!B510=6,30,IF(generador!B510=7,33,IF(generador!B510=8,36,IF(generador!B510=9,39,IF(generador!B510=10,42,IF(generador!B510=11,45,IF(generador!B510=12,48,IF(generador!B510=13,51,IF(generador!B510=14,54,IF(generador!B510=15,57))))))))))))))),FALSE),""),"")</f>
        <v/>
      </c>
      <c r="F510" s="16" t="str">
        <f t="shared" si="128"/>
        <v/>
      </c>
      <c r="G510" s="20" t="str">
        <f t="shared" si="129"/>
        <v/>
      </c>
      <c r="H510" s="13" t="str">
        <f t="shared" ca="1" si="132"/>
        <v/>
      </c>
      <c r="I510" s="14" t="str">
        <f t="shared" si="133"/>
        <v/>
      </c>
      <c r="J510" s="14" t="str">
        <f>""</f>
        <v/>
      </c>
      <c r="K510" s="14" t="str">
        <f t="shared" si="134"/>
        <v/>
      </c>
      <c r="L510" s="14" t="str">
        <f t="shared" si="135"/>
        <v/>
      </c>
      <c r="M510" s="14" t="str">
        <f t="shared" si="136"/>
        <v/>
      </c>
      <c r="N510" s="14" t="str">
        <f t="shared" si="137"/>
        <v/>
      </c>
      <c r="O510" s="14" t="str">
        <f t="shared" si="138"/>
        <v/>
      </c>
      <c r="P510" s="14" t="str">
        <f t="shared" si="139"/>
        <v/>
      </c>
      <c r="Q510" s="14" t="str">
        <f t="shared" si="140"/>
        <v/>
      </c>
      <c r="R510" s="96" t="str">
        <f t="shared" si="130"/>
        <v/>
      </c>
      <c r="S510" s="14" t="str">
        <f t="shared" si="141"/>
        <v/>
      </c>
      <c r="T510" s="14" t="str">
        <f t="shared" si="131"/>
        <v/>
      </c>
      <c r="U510" s="14" t="str">
        <f t="shared" si="142"/>
        <v/>
      </c>
      <c r="V510" s="14" t="str">
        <f t="shared" si="143"/>
        <v/>
      </c>
      <c r="W510" s="14" t="str">
        <f>IFERROR(CONCATENATE("PAGO N° ",B510," DEL CONTRATO CPS ",V510," ENTRE ",TEXT(VLOOKUP(A510,matriz,IF(generador!B510=1,16,IF(generador!B510=2,19,IF(generador!B510=3,22,IF(generador!B510=4,25,IF(generador!B510=5,28,IF(generador!B510=6,31,IF(generador!B510=7,34,IF(generador!B510=8,37,IF(generador!B510=9,40,IF(generador!B510=10,43,IF(generador!B510=11,46,IF(generador!B510=12,49,IF(generador!B510=13,52,IF(generador!B510=14,55,IF(generador!B510=15,58))))))))))))))),FALSE),"dd/mm/yyyy")," Y ",TEXT(VLOOKUP(A510,matriz,IF(generador!B510=1,17,IF(generador!B510=2,20,IF(generador!B510=3,23,IF(generador!B510=4,26,IF(generador!B510=5,29,IF(generador!B510=6,32,IF(generador!B510=7,35,IF(generador!B510=8,38,IF(generador!B510=9,41,IF(generador!B510=10,44,IF(generador!B510=11,47,IF(generador!B510=12,50,IF(generador!B510=13,53,IF(generador!B510=14,56,IF(generador!B510=15,59))))))))))))))),FALSE),"dd/mm/yyyy")),"")</f>
        <v/>
      </c>
    </row>
    <row r="511" spans="1:23" x14ac:dyDescent="0.3">
      <c r="A511" s="12"/>
      <c r="B511" s="5"/>
      <c r="C511" s="5"/>
      <c r="D511" s="14" t="str">
        <f t="shared" si="127"/>
        <v/>
      </c>
      <c r="E511" s="15" t="str">
        <f>IFERROR(IF(A511&lt;&gt;"",VLOOKUP(A511,matriz,IF(generador!B511=1,15,IF(generador!B511=2,18,IF(generador!B511=3,21,IF(generador!B511=4,24,IF(generador!B511=5,27,IF(generador!B511=6,30,IF(generador!B511=7,33,IF(generador!B511=8,36,IF(generador!B511=9,39,IF(generador!B511=10,42,IF(generador!B511=11,45,IF(generador!B511=12,48,IF(generador!B511=13,51,IF(generador!B511=14,54,IF(generador!B511=15,57))))))))))))))),FALSE),""),"")</f>
        <v/>
      </c>
      <c r="F511" s="16" t="str">
        <f t="shared" si="128"/>
        <v/>
      </c>
      <c r="G511" s="20" t="str">
        <f t="shared" si="129"/>
        <v/>
      </c>
      <c r="H511" s="13" t="str">
        <f t="shared" ca="1" si="132"/>
        <v/>
      </c>
      <c r="I511" s="14" t="str">
        <f t="shared" si="133"/>
        <v/>
      </c>
      <c r="J511" s="14" t="str">
        <f>""</f>
        <v/>
      </c>
      <c r="K511" s="14" t="str">
        <f t="shared" si="134"/>
        <v/>
      </c>
      <c r="L511" s="14" t="str">
        <f t="shared" si="135"/>
        <v/>
      </c>
      <c r="M511" s="14" t="str">
        <f t="shared" si="136"/>
        <v/>
      </c>
      <c r="N511" s="14" t="str">
        <f t="shared" si="137"/>
        <v/>
      </c>
      <c r="O511" s="14" t="str">
        <f t="shared" si="138"/>
        <v/>
      </c>
      <c r="P511" s="14" t="str">
        <f t="shared" si="139"/>
        <v/>
      </c>
      <c r="Q511" s="14" t="str">
        <f t="shared" si="140"/>
        <v/>
      </c>
      <c r="R511" s="96" t="str">
        <f t="shared" si="130"/>
        <v/>
      </c>
      <c r="S511" s="14" t="str">
        <f t="shared" si="141"/>
        <v/>
      </c>
      <c r="T511" s="14" t="str">
        <f t="shared" si="131"/>
        <v/>
      </c>
      <c r="U511" s="14" t="str">
        <f t="shared" si="142"/>
        <v/>
      </c>
      <c r="V511" s="14" t="str">
        <f t="shared" si="143"/>
        <v/>
      </c>
      <c r="W511" s="14" t="str">
        <f>IFERROR(CONCATENATE("PAGO N° ",B511," DEL CONTRATO CPS ",V511," ENTRE ",TEXT(VLOOKUP(A511,matriz,IF(generador!B511=1,16,IF(generador!B511=2,19,IF(generador!B511=3,22,IF(generador!B511=4,25,IF(generador!B511=5,28,IF(generador!B511=6,31,IF(generador!B511=7,34,IF(generador!B511=8,37,IF(generador!B511=9,40,IF(generador!B511=10,43,IF(generador!B511=11,46,IF(generador!B511=12,49,IF(generador!B511=13,52,IF(generador!B511=14,55,IF(generador!B511=15,58))))))))))))))),FALSE),"dd/mm/yyyy")," Y ",TEXT(VLOOKUP(A511,matriz,IF(generador!B511=1,17,IF(generador!B511=2,20,IF(generador!B511=3,23,IF(generador!B511=4,26,IF(generador!B511=5,29,IF(generador!B511=6,32,IF(generador!B511=7,35,IF(generador!B511=8,38,IF(generador!B511=9,41,IF(generador!B511=10,44,IF(generador!B511=11,47,IF(generador!B511=12,50,IF(generador!B511=13,53,IF(generador!B511=14,56,IF(generador!B511=15,59))))))))))))))),FALSE),"dd/mm/yyyy")),"")</f>
        <v/>
      </c>
    </row>
    <row r="512" spans="1:23" x14ac:dyDescent="0.3">
      <c r="A512" s="12"/>
      <c r="B512" s="5"/>
      <c r="C512" s="5"/>
      <c r="D512" s="14" t="str">
        <f t="shared" si="127"/>
        <v/>
      </c>
      <c r="E512" s="15" t="str">
        <f>IFERROR(IF(A512&lt;&gt;"",VLOOKUP(A512,matriz,IF(generador!B512=1,15,IF(generador!B512=2,18,IF(generador!B512=3,21,IF(generador!B512=4,24,IF(generador!B512=5,27,IF(generador!B512=6,30,IF(generador!B512=7,33,IF(generador!B512=8,36,IF(generador!B512=9,39,IF(generador!B512=10,42,IF(generador!B512=11,45,IF(generador!B512=12,48,IF(generador!B512=13,51,IF(generador!B512=14,54,IF(generador!B512=15,57))))))))))))))),FALSE),""),"")</f>
        <v/>
      </c>
      <c r="F512" s="16" t="str">
        <f t="shared" si="128"/>
        <v/>
      </c>
      <c r="G512" s="20" t="str">
        <f t="shared" si="129"/>
        <v/>
      </c>
      <c r="H512" s="13" t="str">
        <f t="shared" ca="1" si="132"/>
        <v/>
      </c>
      <c r="I512" s="14" t="str">
        <f t="shared" si="133"/>
        <v/>
      </c>
      <c r="J512" s="14" t="str">
        <f>""</f>
        <v/>
      </c>
      <c r="K512" s="14" t="str">
        <f t="shared" si="134"/>
        <v/>
      </c>
      <c r="L512" s="14" t="str">
        <f t="shared" si="135"/>
        <v/>
      </c>
      <c r="M512" s="14" t="str">
        <f t="shared" si="136"/>
        <v/>
      </c>
      <c r="N512" s="14" t="str">
        <f t="shared" si="137"/>
        <v/>
      </c>
      <c r="O512" s="14" t="str">
        <f t="shared" si="138"/>
        <v/>
      </c>
      <c r="P512" s="14" t="str">
        <f t="shared" si="139"/>
        <v/>
      </c>
      <c r="Q512" s="14" t="str">
        <f t="shared" si="140"/>
        <v/>
      </c>
      <c r="R512" s="96" t="str">
        <f t="shared" si="130"/>
        <v/>
      </c>
      <c r="S512" s="14" t="str">
        <f t="shared" si="141"/>
        <v/>
      </c>
      <c r="T512" s="14" t="str">
        <f t="shared" si="131"/>
        <v/>
      </c>
      <c r="U512" s="14" t="str">
        <f t="shared" si="142"/>
        <v/>
      </c>
      <c r="V512" s="14" t="str">
        <f t="shared" si="143"/>
        <v/>
      </c>
      <c r="W512" s="14" t="str">
        <f>IFERROR(CONCATENATE("PAGO N° ",B512," DEL CONTRATO CPS ",V512," ENTRE ",TEXT(VLOOKUP(A512,matriz,IF(generador!B512=1,16,IF(generador!B512=2,19,IF(generador!B512=3,22,IF(generador!B512=4,25,IF(generador!B512=5,28,IF(generador!B512=6,31,IF(generador!B512=7,34,IF(generador!B512=8,37,IF(generador!B512=9,40,IF(generador!B512=10,43,IF(generador!B512=11,46,IF(generador!B512=12,49,IF(generador!B512=13,52,IF(generador!B512=14,55,IF(generador!B512=15,58))))))))))))))),FALSE),"dd/mm/yyyy")," Y ",TEXT(VLOOKUP(A512,matriz,IF(generador!B512=1,17,IF(generador!B512=2,20,IF(generador!B512=3,23,IF(generador!B512=4,26,IF(generador!B512=5,29,IF(generador!B512=6,32,IF(generador!B512=7,35,IF(generador!B512=8,38,IF(generador!B512=9,41,IF(generador!B512=10,44,IF(generador!B512=11,47,IF(generador!B512=12,50,IF(generador!B512=13,53,IF(generador!B512=14,56,IF(generador!B512=15,59))))))))))))))),FALSE),"dd/mm/yyyy")),"")</f>
        <v/>
      </c>
    </row>
    <row r="513" spans="1:23" x14ac:dyDescent="0.3">
      <c r="A513" s="12"/>
      <c r="B513" s="5"/>
      <c r="C513" s="5"/>
      <c r="D513" s="14" t="str">
        <f t="shared" si="127"/>
        <v/>
      </c>
      <c r="E513" s="15" t="str">
        <f>IFERROR(IF(A513&lt;&gt;"",VLOOKUP(A513,matriz,IF(generador!B513=1,15,IF(generador!B513=2,18,IF(generador!B513=3,21,IF(generador!B513=4,24,IF(generador!B513=5,27,IF(generador!B513=6,30,IF(generador!B513=7,33,IF(generador!B513=8,36,IF(generador!B513=9,39,IF(generador!B513=10,42,IF(generador!B513=11,45,IF(generador!B513=12,48,IF(generador!B513=13,51,IF(generador!B513=14,54,IF(generador!B513=15,57))))))))))))))),FALSE),""),"")</f>
        <v/>
      </c>
      <c r="F513" s="16" t="str">
        <f t="shared" si="128"/>
        <v/>
      </c>
      <c r="G513" s="20" t="str">
        <f t="shared" si="129"/>
        <v/>
      </c>
      <c r="H513" s="13" t="str">
        <f t="shared" ca="1" si="132"/>
        <v/>
      </c>
      <c r="I513" s="14" t="str">
        <f t="shared" si="133"/>
        <v/>
      </c>
      <c r="J513" s="14" t="str">
        <f>""</f>
        <v/>
      </c>
      <c r="K513" s="14" t="str">
        <f t="shared" si="134"/>
        <v/>
      </c>
      <c r="L513" s="14" t="str">
        <f t="shared" si="135"/>
        <v/>
      </c>
      <c r="M513" s="14" t="str">
        <f t="shared" si="136"/>
        <v/>
      </c>
      <c r="N513" s="14" t="str">
        <f t="shared" si="137"/>
        <v/>
      </c>
      <c r="O513" s="14" t="str">
        <f t="shared" si="138"/>
        <v/>
      </c>
      <c r="P513" s="14" t="str">
        <f t="shared" si="139"/>
        <v/>
      </c>
      <c r="Q513" s="14" t="str">
        <f t="shared" si="140"/>
        <v/>
      </c>
      <c r="R513" s="96" t="str">
        <f t="shared" si="130"/>
        <v/>
      </c>
      <c r="S513" s="14" t="str">
        <f t="shared" si="141"/>
        <v/>
      </c>
      <c r="T513" s="14" t="str">
        <f t="shared" si="131"/>
        <v/>
      </c>
      <c r="U513" s="14" t="str">
        <f t="shared" si="142"/>
        <v/>
      </c>
      <c r="V513" s="14" t="str">
        <f t="shared" si="143"/>
        <v/>
      </c>
      <c r="W513" s="14" t="str">
        <f>IFERROR(CONCATENATE("PAGO N° ",B513," DEL CONTRATO CPS ",V513," ENTRE ",TEXT(VLOOKUP(A513,matriz,IF(generador!B513=1,16,IF(generador!B513=2,19,IF(generador!B513=3,22,IF(generador!B513=4,25,IF(generador!B513=5,28,IF(generador!B513=6,31,IF(generador!B513=7,34,IF(generador!B513=8,37,IF(generador!B513=9,40,IF(generador!B513=10,43,IF(generador!B513=11,46,IF(generador!B513=12,49,IF(generador!B513=13,52,IF(generador!B513=14,55,IF(generador!B513=15,58))))))))))))))),FALSE),"dd/mm/yyyy")," Y ",TEXT(VLOOKUP(A513,matriz,IF(generador!B513=1,17,IF(generador!B513=2,20,IF(generador!B513=3,23,IF(generador!B513=4,26,IF(generador!B513=5,29,IF(generador!B513=6,32,IF(generador!B513=7,35,IF(generador!B513=8,38,IF(generador!B513=9,41,IF(generador!B513=10,44,IF(generador!B513=11,47,IF(generador!B513=12,50,IF(generador!B513=13,53,IF(generador!B513=14,56,IF(generador!B513=15,59))))))))))))))),FALSE),"dd/mm/yyyy")),"")</f>
        <v/>
      </c>
    </row>
    <row r="514" spans="1:23" x14ac:dyDescent="0.3">
      <c r="A514" s="12"/>
      <c r="B514" s="5"/>
      <c r="C514" s="5"/>
      <c r="D514" s="14" t="str">
        <f t="shared" si="127"/>
        <v/>
      </c>
      <c r="E514" s="15" t="str">
        <f>IFERROR(IF(A514&lt;&gt;"",VLOOKUP(A514,matriz,IF(generador!B514=1,15,IF(generador!B514=2,18,IF(generador!B514=3,21,IF(generador!B514=4,24,IF(generador!B514=5,27,IF(generador!B514=6,30,IF(generador!B514=7,33,IF(generador!B514=8,36,IF(generador!B514=9,39,IF(generador!B514=10,42,IF(generador!B514=11,45,IF(generador!B514=12,48,IF(generador!B514=13,51,IF(generador!B514=14,54,IF(generador!B514=15,57))))))))))))))),FALSE),""),"")</f>
        <v/>
      </c>
      <c r="F514" s="16" t="str">
        <f t="shared" si="128"/>
        <v/>
      </c>
      <c r="G514" s="20" t="str">
        <f t="shared" si="129"/>
        <v/>
      </c>
      <c r="H514" s="13" t="str">
        <f t="shared" ca="1" si="132"/>
        <v/>
      </c>
      <c r="I514" s="14" t="str">
        <f t="shared" si="133"/>
        <v/>
      </c>
      <c r="J514" s="14" t="str">
        <f>""</f>
        <v/>
      </c>
      <c r="K514" s="14" t="str">
        <f t="shared" si="134"/>
        <v/>
      </c>
      <c r="L514" s="14" t="str">
        <f t="shared" si="135"/>
        <v/>
      </c>
      <c r="M514" s="14" t="str">
        <f t="shared" si="136"/>
        <v/>
      </c>
      <c r="N514" s="14" t="str">
        <f t="shared" si="137"/>
        <v/>
      </c>
      <c r="O514" s="14" t="str">
        <f t="shared" si="138"/>
        <v/>
      </c>
      <c r="P514" s="14" t="str">
        <f t="shared" si="139"/>
        <v/>
      </c>
      <c r="Q514" s="14" t="str">
        <f t="shared" si="140"/>
        <v/>
      </c>
      <c r="R514" s="96" t="str">
        <f t="shared" si="130"/>
        <v/>
      </c>
      <c r="S514" s="14" t="str">
        <f t="shared" si="141"/>
        <v/>
      </c>
      <c r="T514" s="14" t="str">
        <f t="shared" si="131"/>
        <v/>
      </c>
      <c r="U514" s="14" t="str">
        <f t="shared" si="142"/>
        <v/>
      </c>
      <c r="V514" s="14" t="str">
        <f t="shared" si="143"/>
        <v/>
      </c>
      <c r="W514" s="14" t="str">
        <f>IFERROR(CONCATENATE("PAGO N° ",B514," DEL CONTRATO CPS ",V514," ENTRE ",TEXT(VLOOKUP(A514,matriz,IF(generador!B514=1,16,IF(generador!B514=2,19,IF(generador!B514=3,22,IF(generador!B514=4,25,IF(generador!B514=5,28,IF(generador!B514=6,31,IF(generador!B514=7,34,IF(generador!B514=8,37,IF(generador!B514=9,40,IF(generador!B514=10,43,IF(generador!B514=11,46,IF(generador!B514=12,49,IF(generador!B514=13,52,IF(generador!B514=14,55,IF(generador!B514=15,58))))))))))))))),FALSE),"dd/mm/yyyy")," Y ",TEXT(VLOOKUP(A514,matriz,IF(generador!B514=1,17,IF(generador!B514=2,20,IF(generador!B514=3,23,IF(generador!B514=4,26,IF(generador!B514=5,29,IF(generador!B514=6,32,IF(generador!B514=7,35,IF(generador!B514=8,38,IF(generador!B514=9,41,IF(generador!B514=10,44,IF(generador!B514=11,47,IF(generador!B514=12,50,IF(generador!B514=13,53,IF(generador!B514=14,56,IF(generador!B514=15,59))))))))))))))),FALSE),"dd/mm/yyyy")),"")</f>
        <v/>
      </c>
    </row>
    <row r="515" spans="1:23" x14ac:dyDescent="0.3">
      <c r="A515" s="12"/>
      <c r="B515" s="5"/>
      <c r="C515" s="5"/>
      <c r="D515" s="14" t="str">
        <f t="shared" ref="D515:D578" si="144">IFERROR(IF(C515&lt;&gt;"",CONCATENATE(VLOOKUP(A515,matriz,IF(C515="NO",98,100),FALSE),VLOOKUP(A515,matriz,103,FALSE)),""),"")</f>
        <v/>
      </c>
      <c r="E515" s="15" t="str">
        <f>IFERROR(IF(A515&lt;&gt;"",VLOOKUP(A515,matriz,IF(generador!B515=1,15,IF(generador!B515=2,18,IF(generador!B515=3,21,IF(generador!B515=4,24,IF(generador!B515=5,27,IF(generador!B515=6,30,IF(generador!B515=7,33,IF(generador!B515=8,36,IF(generador!B515=9,39,IF(generador!B515=10,42,IF(generador!B515=11,45,IF(generador!B515=12,48,IF(generador!B515=13,51,IF(generador!B515=14,54,IF(generador!B515=15,57))))))))))))))),FALSE),""),"")</f>
        <v/>
      </c>
      <c r="F515" s="16" t="str">
        <f t="shared" ref="F515:F578" si="145">IFERROR(IF(E515,VLOOKUP(A515,matriz,97,FALSE),""),"")</f>
        <v/>
      </c>
      <c r="G515" s="20" t="str">
        <f t="shared" ref="G515:G578" si="146">IFERROR(IF(E515,VLOOKUP(A515,matriz,IF(C515="NO",99,101),FALSE),""),"")</f>
        <v/>
      </c>
      <c r="H515" s="13" t="str">
        <f t="shared" ca="1" si="132"/>
        <v/>
      </c>
      <c r="I515" s="14" t="str">
        <f t="shared" si="133"/>
        <v/>
      </c>
      <c r="J515" s="14" t="str">
        <f>""</f>
        <v/>
      </c>
      <c r="K515" s="14" t="str">
        <f t="shared" si="134"/>
        <v/>
      </c>
      <c r="L515" s="14" t="str">
        <f t="shared" si="135"/>
        <v/>
      </c>
      <c r="M515" s="14" t="str">
        <f t="shared" si="136"/>
        <v/>
      </c>
      <c r="N515" s="14" t="str">
        <f t="shared" si="137"/>
        <v/>
      </c>
      <c r="O515" s="14" t="str">
        <f t="shared" si="138"/>
        <v/>
      </c>
      <c r="P515" s="14" t="str">
        <f t="shared" si="139"/>
        <v/>
      </c>
      <c r="Q515" s="14" t="str">
        <f t="shared" si="140"/>
        <v/>
      </c>
      <c r="R515" s="96" t="str">
        <f t="shared" ref="R515:R578" si="147">IFERROR(IF(E515,CONCATENATE(TEXT(VLOOKUP(A515,matriz,IF(C515="NO",67,82),FALSE),"YYYY"),VLOOKUP(A515,matriz,IF(C515="NO",66,81),FALSE)),""),"")</f>
        <v/>
      </c>
      <c r="S515" s="14" t="str">
        <f t="shared" si="141"/>
        <v/>
      </c>
      <c r="T515" s="14" t="str">
        <f t="shared" ref="T515:T578" si="148">IFERROR(IF(E515,CONCATENATE(TEXT(VLOOKUP(A515,matriz,IF(C515="NO",64,79),FALSE),"YYYY"),VLOOKUP(A515,matriz,IF(C515="NO",63,78),FALSE)),""),"")</f>
        <v/>
      </c>
      <c r="U515" s="14" t="str">
        <f t="shared" si="142"/>
        <v/>
      </c>
      <c r="V515" s="14" t="str">
        <f t="shared" si="143"/>
        <v/>
      </c>
      <c r="W515" s="14" t="str">
        <f>IFERROR(CONCATENATE("PAGO N° ",B515," DEL CONTRATO CPS ",V515," ENTRE ",TEXT(VLOOKUP(A515,matriz,IF(generador!B515=1,16,IF(generador!B515=2,19,IF(generador!B515=3,22,IF(generador!B515=4,25,IF(generador!B515=5,28,IF(generador!B515=6,31,IF(generador!B515=7,34,IF(generador!B515=8,37,IF(generador!B515=9,40,IF(generador!B515=10,43,IF(generador!B515=11,46,IF(generador!B515=12,49,IF(generador!B515=13,52,IF(generador!B515=14,55,IF(generador!B515=15,58))))))))))))))),FALSE),"dd/mm/yyyy")," Y ",TEXT(VLOOKUP(A515,matriz,IF(generador!B515=1,17,IF(generador!B515=2,20,IF(generador!B515=3,23,IF(generador!B515=4,26,IF(generador!B515=5,29,IF(generador!B515=6,32,IF(generador!B515=7,35,IF(generador!B515=8,38,IF(generador!B515=9,41,IF(generador!B515=10,44,IF(generador!B515=11,47,IF(generador!B515=12,50,IF(generador!B515=13,53,IF(generador!B515=14,56,IF(generador!B515=15,59))))))))))))))),FALSE),"dd/mm/yyyy")),"")</f>
        <v/>
      </c>
    </row>
    <row r="516" spans="1:23" x14ac:dyDescent="0.3">
      <c r="A516" s="12"/>
      <c r="B516" s="5"/>
      <c r="C516" s="5"/>
      <c r="D516" s="14" t="str">
        <f t="shared" si="144"/>
        <v/>
      </c>
      <c r="E516" s="15" t="str">
        <f>IFERROR(IF(A516&lt;&gt;"",VLOOKUP(A516,matriz,IF(generador!B516=1,15,IF(generador!B516=2,18,IF(generador!B516=3,21,IF(generador!B516=4,24,IF(generador!B516=5,27,IF(generador!B516=6,30,IF(generador!B516=7,33,IF(generador!B516=8,36,IF(generador!B516=9,39,IF(generador!B516=10,42,IF(generador!B516=11,45,IF(generador!B516=12,48,IF(generador!B516=13,51,IF(generador!B516=14,54,IF(generador!B516=15,57))))))))))))))),FALSE),""),"")</f>
        <v/>
      </c>
      <c r="F516" s="16" t="str">
        <f t="shared" si="145"/>
        <v/>
      </c>
      <c r="G516" s="20" t="str">
        <f t="shared" si="146"/>
        <v/>
      </c>
      <c r="H516" s="13" t="str">
        <f t="shared" ref="H516:H579" ca="1" si="149">IFERROR(IF(C516&lt;&gt;"",TODAY(),""),"")</f>
        <v/>
      </c>
      <c r="I516" s="14" t="str">
        <f t="shared" ref="I516:I579" si="150">IFERROR(IF(D516&lt;&gt;"",I515+1,""),1)</f>
        <v/>
      </c>
      <c r="J516" s="14" t="str">
        <f>""</f>
        <v/>
      </c>
      <c r="K516" s="14" t="str">
        <f t="shared" ref="K516:K579" si="151">IFERROR(IF(E516,0,""),"")</f>
        <v/>
      </c>
      <c r="L516" s="14" t="str">
        <f t="shared" ref="L516:L579" si="152">IFERROR(IF(E516,0,""),"")</f>
        <v/>
      </c>
      <c r="M516" s="14" t="str">
        <f t="shared" ref="M516:M579" si="153">IFERROR(IF(E516,0,""),"")</f>
        <v/>
      </c>
      <c r="N516" s="14" t="str">
        <f t="shared" ref="N516:N579" si="154">IFERROR(IF(E516,0,""),"")</f>
        <v/>
      </c>
      <c r="O516" s="14" t="str">
        <f t="shared" ref="O516:O579" si="155">IFERROR(IF(E516,"01",""),"")</f>
        <v/>
      </c>
      <c r="P516" s="14" t="str">
        <f t="shared" ref="P516:P579" si="156">IFERROR(IF(K516&lt;&gt;"",P515+1,""),1)</f>
        <v/>
      </c>
      <c r="Q516" s="14" t="str">
        <f t="shared" ref="Q516:Q579" si="157">IFERROR(IF(E516,0,""),"")</f>
        <v/>
      </c>
      <c r="R516" s="96" t="str">
        <f t="shared" si="147"/>
        <v/>
      </c>
      <c r="S516" s="14" t="str">
        <f t="shared" ref="S516:S579" si="158">IFERROR(IF(D516&lt;&gt;"",S515+1,""),1)</f>
        <v/>
      </c>
      <c r="T516" s="14" t="str">
        <f t="shared" si="148"/>
        <v/>
      </c>
      <c r="U516" s="14" t="str">
        <f t="shared" ref="U516:U579" si="159">IFERROR(IF(E516,0,""),"")</f>
        <v/>
      </c>
      <c r="V516" s="14" t="str">
        <f t="shared" ref="V516:V579" si="160">IFERROR(IF(E516,A516,""),"")</f>
        <v/>
      </c>
      <c r="W516" s="14" t="str">
        <f>IFERROR(CONCATENATE("PAGO N° ",B516," DEL CONTRATO CPS ",V516," ENTRE ",TEXT(VLOOKUP(A516,matriz,IF(generador!B516=1,16,IF(generador!B516=2,19,IF(generador!B516=3,22,IF(generador!B516=4,25,IF(generador!B516=5,28,IF(generador!B516=6,31,IF(generador!B516=7,34,IF(generador!B516=8,37,IF(generador!B516=9,40,IF(generador!B516=10,43,IF(generador!B516=11,46,IF(generador!B516=12,49,IF(generador!B516=13,52,IF(generador!B516=14,55,IF(generador!B516=15,58))))))))))))))),FALSE),"dd/mm/yyyy")," Y ",TEXT(VLOOKUP(A516,matriz,IF(generador!B516=1,17,IF(generador!B516=2,20,IF(generador!B516=3,23,IF(generador!B516=4,26,IF(generador!B516=5,29,IF(generador!B516=6,32,IF(generador!B516=7,35,IF(generador!B516=8,38,IF(generador!B516=9,41,IF(generador!B516=10,44,IF(generador!B516=11,47,IF(generador!B516=12,50,IF(generador!B516=13,53,IF(generador!B516=14,56,IF(generador!B516=15,59))))))))))))))),FALSE),"dd/mm/yyyy")),"")</f>
        <v/>
      </c>
    </row>
    <row r="517" spans="1:23" x14ac:dyDescent="0.3">
      <c r="A517" s="12"/>
      <c r="B517" s="5"/>
      <c r="C517" s="5"/>
      <c r="D517" s="14" t="str">
        <f t="shared" si="144"/>
        <v/>
      </c>
      <c r="E517" s="15" t="str">
        <f>IFERROR(IF(A517&lt;&gt;"",VLOOKUP(A517,matriz,IF(generador!B517=1,15,IF(generador!B517=2,18,IF(generador!B517=3,21,IF(generador!B517=4,24,IF(generador!B517=5,27,IF(generador!B517=6,30,IF(generador!B517=7,33,IF(generador!B517=8,36,IF(generador!B517=9,39,IF(generador!B517=10,42,IF(generador!B517=11,45,IF(generador!B517=12,48,IF(generador!B517=13,51,IF(generador!B517=14,54,IF(generador!B517=15,57))))))))))))))),FALSE),""),"")</f>
        <v/>
      </c>
      <c r="F517" s="16" t="str">
        <f t="shared" si="145"/>
        <v/>
      </c>
      <c r="G517" s="20" t="str">
        <f t="shared" si="146"/>
        <v/>
      </c>
      <c r="H517" s="13" t="str">
        <f t="shared" ca="1" si="149"/>
        <v/>
      </c>
      <c r="I517" s="14" t="str">
        <f t="shared" si="150"/>
        <v/>
      </c>
      <c r="J517" s="14" t="str">
        <f>""</f>
        <v/>
      </c>
      <c r="K517" s="14" t="str">
        <f t="shared" si="151"/>
        <v/>
      </c>
      <c r="L517" s="14" t="str">
        <f t="shared" si="152"/>
        <v/>
      </c>
      <c r="M517" s="14" t="str">
        <f t="shared" si="153"/>
        <v/>
      </c>
      <c r="N517" s="14" t="str">
        <f t="shared" si="154"/>
        <v/>
      </c>
      <c r="O517" s="14" t="str">
        <f t="shared" si="155"/>
        <v/>
      </c>
      <c r="P517" s="14" t="str">
        <f t="shared" si="156"/>
        <v/>
      </c>
      <c r="Q517" s="14" t="str">
        <f t="shared" si="157"/>
        <v/>
      </c>
      <c r="R517" s="96" t="str">
        <f t="shared" si="147"/>
        <v/>
      </c>
      <c r="S517" s="14" t="str">
        <f t="shared" si="158"/>
        <v/>
      </c>
      <c r="T517" s="14" t="str">
        <f t="shared" si="148"/>
        <v/>
      </c>
      <c r="U517" s="14" t="str">
        <f t="shared" si="159"/>
        <v/>
      </c>
      <c r="V517" s="14" t="str">
        <f t="shared" si="160"/>
        <v/>
      </c>
      <c r="W517" s="14" t="str">
        <f>IFERROR(CONCATENATE("PAGO N° ",B517," DEL CONTRATO CPS ",V517," ENTRE ",TEXT(VLOOKUP(A517,matriz,IF(generador!B517=1,16,IF(generador!B517=2,19,IF(generador!B517=3,22,IF(generador!B517=4,25,IF(generador!B517=5,28,IF(generador!B517=6,31,IF(generador!B517=7,34,IF(generador!B517=8,37,IF(generador!B517=9,40,IF(generador!B517=10,43,IF(generador!B517=11,46,IF(generador!B517=12,49,IF(generador!B517=13,52,IF(generador!B517=14,55,IF(generador!B517=15,58))))))))))))))),FALSE),"dd/mm/yyyy")," Y ",TEXT(VLOOKUP(A517,matriz,IF(generador!B517=1,17,IF(generador!B517=2,20,IF(generador!B517=3,23,IF(generador!B517=4,26,IF(generador!B517=5,29,IF(generador!B517=6,32,IF(generador!B517=7,35,IF(generador!B517=8,38,IF(generador!B517=9,41,IF(generador!B517=10,44,IF(generador!B517=11,47,IF(generador!B517=12,50,IF(generador!B517=13,53,IF(generador!B517=14,56,IF(generador!B517=15,59))))))))))))))),FALSE),"dd/mm/yyyy")),"")</f>
        <v/>
      </c>
    </row>
    <row r="518" spans="1:23" x14ac:dyDescent="0.3">
      <c r="A518" s="12"/>
      <c r="B518" s="5"/>
      <c r="C518" s="5"/>
      <c r="D518" s="14" t="str">
        <f t="shared" si="144"/>
        <v/>
      </c>
      <c r="E518" s="15" t="str">
        <f>IFERROR(IF(A518&lt;&gt;"",VLOOKUP(A518,matriz,IF(generador!B518=1,15,IF(generador!B518=2,18,IF(generador!B518=3,21,IF(generador!B518=4,24,IF(generador!B518=5,27,IF(generador!B518=6,30,IF(generador!B518=7,33,IF(generador!B518=8,36,IF(generador!B518=9,39,IF(generador!B518=10,42,IF(generador!B518=11,45,IF(generador!B518=12,48,IF(generador!B518=13,51,IF(generador!B518=14,54,IF(generador!B518=15,57))))))))))))))),FALSE),""),"")</f>
        <v/>
      </c>
      <c r="F518" s="16" t="str">
        <f t="shared" si="145"/>
        <v/>
      </c>
      <c r="G518" s="20" t="str">
        <f t="shared" si="146"/>
        <v/>
      </c>
      <c r="H518" s="13" t="str">
        <f t="shared" ca="1" si="149"/>
        <v/>
      </c>
      <c r="I518" s="14" t="str">
        <f t="shared" si="150"/>
        <v/>
      </c>
      <c r="J518" s="14" t="str">
        <f>""</f>
        <v/>
      </c>
      <c r="K518" s="14" t="str">
        <f t="shared" si="151"/>
        <v/>
      </c>
      <c r="L518" s="14" t="str">
        <f t="shared" si="152"/>
        <v/>
      </c>
      <c r="M518" s="14" t="str">
        <f t="shared" si="153"/>
        <v/>
      </c>
      <c r="N518" s="14" t="str">
        <f t="shared" si="154"/>
        <v/>
      </c>
      <c r="O518" s="14" t="str">
        <f t="shared" si="155"/>
        <v/>
      </c>
      <c r="P518" s="14" t="str">
        <f t="shared" si="156"/>
        <v/>
      </c>
      <c r="Q518" s="14" t="str">
        <f t="shared" si="157"/>
        <v/>
      </c>
      <c r="R518" s="96" t="str">
        <f t="shared" si="147"/>
        <v/>
      </c>
      <c r="S518" s="14" t="str">
        <f t="shared" si="158"/>
        <v/>
      </c>
      <c r="T518" s="14" t="str">
        <f t="shared" si="148"/>
        <v/>
      </c>
      <c r="U518" s="14" t="str">
        <f t="shared" si="159"/>
        <v/>
      </c>
      <c r="V518" s="14" t="str">
        <f t="shared" si="160"/>
        <v/>
      </c>
      <c r="W518" s="14" t="str">
        <f>IFERROR(CONCATENATE("PAGO N° ",B518," DEL CONTRATO CPS ",V518," ENTRE ",TEXT(VLOOKUP(A518,matriz,IF(generador!B518=1,16,IF(generador!B518=2,19,IF(generador!B518=3,22,IF(generador!B518=4,25,IF(generador!B518=5,28,IF(generador!B518=6,31,IF(generador!B518=7,34,IF(generador!B518=8,37,IF(generador!B518=9,40,IF(generador!B518=10,43,IF(generador!B518=11,46,IF(generador!B518=12,49,IF(generador!B518=13,52,IF(generador!B518=14,55,IF(generador!B518=15,58))))))))))))))),FALSE),"dd/mm/yyyy")," Y ",TEXT(VLOOKUP(A518,matriz,IF(generador!B518=1,17,IF(generador!B518=2,20,IF(generador!B518=3,23,IF(generador!B518=4,26,IF(generador!B518=5,29,IF(generador!B518=6,32,IF(generador!B518=7,35,IF(generador!B518=8,38,IF(generador!B518=9,41,IF(generador!B518=10,44,IF(generador!B518=11,47,IF(generador!B518=12,50,IF(generador!B518=13,53,IF(generador!B518=14,56,IF(generador!B518=15,59))))))))))))))),FALSE),"dd/mm/yyyy")),"")</f>
        <v/>
      </c>
    </row>
    <row r="519" spans="1:23" x14ac:dyDescent="0.3">
      <c r="A519" s="12"/>
      <c r="B519" s="5"/>
      <c r="C519" s="5"/>
      <c r="D519" s="14" t="str">
        <f t="shared" si="144"/>
        <v/>
      </c>
      <c r="E519" s="15" t="str">
        <f>IFERROR(IF(A519&lt;&gt;"",VLOOKUP(A519,matriz,IF(generador!B519=1,15,IF(generador!B519=2,18,IF(generador!B519=3,21,IF(generador!B519=4,24,IF(generador!B519=5,27,IF(generador!B519=6,30,IF(generador!B519=7,33,IF(generador!B519=8,36,IF(generador!B519=9,39,IF(generador!B519=10,42,IF(generador!B519=11,45,IF(generador!B519=12,48,IF(generador!B519=13,51,IF(generador!B519=14,54,IF(generador!B519=15,57))))))))))))))),FALSE),""),"")</f>
        <v/>
      </c>
      <c r="F519" s="16" t="str">
        <f t="shared" si="145"/>
        <v/>
      </c>
      <c r="G519" s="20" t="str">
        <f t="shared" si="146"/>
        <v/>
      </c>
      <c r="H519" s="13" t="str">
        <f t="shared" ca="1" si="149"/>
        <v/>
      </c>
      <c r="I519" s="14" t="str">
        <f t="shared" si="150"/>
        <v/>
      </c>
      <c r="J519" s="14" t="str">
        <f>""</f>
        <v/>
      </c>
      <c r="K519" s="14" t="str">
        <f t="shared" si="151"/>
        <v/>
      </c>
      <c r="L519" s="14" t="str">
        <f t="shared" si="152"/>
        <v/>
      </c>
      <c r="M519" s="14" t="str">
        <f t="shared" si="153"/>
        <v/>
      </c>
      <c r="N519" s="14" t="str">
        <f t="shared" si="154"/>
        <v/>
      </c>
      <c r="O519" s="14" t="str">
        <f t="shared" si="155"/>
        <v/>
      </c>
      <c r="P519" s="14" t="str">
        <f t="shared" si="156"/>
        <v/>
      </c>
      <c r="Q519" s="14" t="str">
        <f t="shared" si="157"/>
        <v/>
      </c>
      <c r="R519" s="96" t="str">
        <f t="shared" si="147"/>
        <v/>
      </c>
      <c r="S519" s="14" t="str">
        <f t="shared" si="158"/>
        <v/>
      </c>
      <c r="T519" s="14" t="str">
        <f t="shared" si="148"/>
        <v/>
      </c>
      <c r="U519" s="14" t="str">
        <f t="shared" si="159"/>
        <v/>
      </c>
      <c r="V519" s="14" t="str">
        <f t="shared" si="160"/>
        <v/>
      </c>
      <c r="W519" s="14" t="str">
        <f>IFERROR(CONCATENATE("PAGO N° ",B519," DEL CONTRATO CPS ",V519," ENTRE ",TEXT(VLOOKUP(A519,matriz,IF(generador!B519=1,16,IF(generador!B519=2,19,IF(generador!B519=3,22,IF(generador!B519=4,25,IF(generador!B519=5,28,IF(generador!B519=6,31,IF(generador!B519=7,34,IF(generador!B519=8,37,IF(generador!B519=9,40,IF(generador!B519=10,43,IF(generador!B519=11,46,IF(generador!B519=12,49,IF(generador!B519=13,52,IF(generador!B519=14,55,IF(generador!B519=15,58))))))))))))))),FALSE),"dd/mm/yyyy")," Y ",TEXT(VLOOKUP(A519,matriz,IF(generador!B519=1,17,IF(generador!B519=2,20,IF(generador!B519=3,23,IF(generador!B519=4,26,IF(generador!B519=5,29,IF(generador!B519=6,32,IF(generador!B519=7,35,IF(generador!B519=8,38,IF(generador!B519=9,41,IF(generador!B519=10,44,IF(generador!B519=11,47,IF(generador!B519=12,50,IF(generador!B519=13,53,IF(generador!B519=14,56,IF(generador!B519=15,59))))))))))))))),FALSE),"dd/mm/yyyy")),"")</f>
        <v/>
      </c>
    </row>
    <row r="520" spans="1:23" x14ac:dyDescent="0.3">
      <c r="A520" s="12"/>
      <c r="B520" s="5"/>
      <c r="C520" s="5"/>
      <c r="D520" s="14" t="str">
        <f t="shared" si="144"/>
        <v/>
      </c>
      <c r="E520" s="15" t="str">
        <f>IFERROR(IF(A520&lt;&gt;"",VLOOKUP(A520,matriz,IF(generador!B520=1,15,IF(generador!B520=2,18,IF(generador!B520=3,21,IF(generador!B520=4,24,IF(generador!B520=5,27,IF(generador!B520=6,30,IF(generador!B520=7,33,IF(generador!B520=8,36,IF(generador!B520=9,39,IF(generador!B520=10,42,IF(generador!B520=11,45,IF(generador!B520=12,48,IF(generador!B520=13,51,IF(generador!B520=14,54,IF(generador!B520=15,57))))))))))))))),FALSE),""),"")</f>
        <v/>
      </c>
      <c r="F520" s="16" t="str">
        <f t="shared" si="145"/>
        <v/>
      </c>
      <c r="G520" s="20" t="str">
        <f t="shared" si="146"/>
        <v/>
      </c>
      <c r="H520" s="13" t="str">
        <f t="shared" ca="1" si="149"/>
        <v/>
      </c>
      <c r="I520" s="14" t="str">
        <f t="shared" si="150"/>
        <v/>
      </c>
      <c r="J520" s="14" t="str">
        <f>""</f>
        <v/>
      </c>
      <c r="K520" s="14" t="str">
        <f t="shared" si="151"/>
        <v/>
      </c>
      <c r="L520" s="14" t="str">
        <f t="shared" si="152"/>
        <v/>
      </c>
      <c r="M520" s="14" t="str">
        <f t="shared" si="153"/>
        <v/>
      </c>
      <c r="N520" s="14" t="str">
        <f t="shared" si="154"/>
        <v/>
      </c>
      <c r="O520" s="14" t="str">
        <f t="shared" si="155"/>
        <v/>
      </c>
      <c r="P520" s="14" t="str">
        <f t="shared" si="156"/>
        <v/>
      </c>
      <c r="Q520" s="14" t="str">
        <f t="shared" si="157"/>
        <v/>
      </c>
      <c r="R520" s="96" t="str">
        <f t="shared" si="147"/>
        <v/>
      </c>
      <c r="S520" s="14" t="str">
        <f t="shared" si="158"/>
        <v/>
      </c>
      <c r="T520" s="14" t="str">
        <f t="shared" si="148"/>
        <v/>
      </c>
      <c r="U520" s="14" t="str">
        <f t="shared" si="159"/>
        <v/>
      </c>
      <c r="V520" s="14" t="str">
        <f t="shared" si="160"/>
        <v/>
      </c>
      <c r="W520" s="14" t="str">
        <f>IFERROR(CONCATENATE("PAGO N° ",B520," DEL CONTRATO CPS ",V520," ENTRE ",TEXT(VLOOKUP(A520,matriz,IF(generador!B520=1,16,IF(generador!B520=2,19,IF(generador!B520=3,22,IF(generador!B520=4,25,IF(generador!B520=5,28,IF(generador!B520=6,31,IF(generador!B520=7,34,IF(generador!B520=8,37,IF(generador!B520=9,40,IF(generador!B520=10,43,IF(generador!B520=11,46,IF(generador!B520=12,49,IF(generador!B520=13,52,IF(generador!B520=14,55,IF(generador!B520=15,58))))))))))))))),FALSE),"dd/mm/yyyy")," Y ",TEXT(VLOOKUP(A520,matriz,IF(generador!B520=1,17,IF(generador!B520=2,20,IF(generador!B520=3,23,IF(generador!B520=4,26,IF(generador!B520=5,29,IF(generador!B520=6,32,IF(generador!B520=7,35,IF(generador!B520=8,38,IF(generador!B520=9,41,IF(generador!B520=10,44,IF(generador!B520=11,47,IF(generador!B520=12,50,IF(generador!B520=13,53,IF(generador!B520=14,56,IF(generador!B520=15,59))))))))))))))),FALSE),"dd/mm/yyyy")),"")</f>
        <v/>
      </c>
    </row>
    <row r="521" spans="1:23" x14ac:dyDescent="0.3">
      <c r="A521" s="12"/>
      <c r="B521" s="5"/>
      <c r="C521" s="5"/>
      <c r="D521" s="14" t="str">
        <f t="shared" si="144"/>
        <v/>
      </c>
      <c r="E521" s="15" t="str">
        <f>IFERROR(IF(A521&lt;&gt;"",VLOOKUP(A521,matriz,IF(generador!B521=1,15,IF(generador!B521=2,18,IF(generador!B521=3,21,IF(generador!B521=4,24,IF(generador!B521=5,27,IF(generador!B521=6,30,IF(generador!B521=7,33,IF(generador!B521=8,36,IF(generador!B521=9,39,IF(generador!B521=10,42,IF(generador!B521=11,45,IF(generador!B521=12,48,IF(generador!B521=13,51,IF(generador!B521=14,54,IF(generador!B521=15,57))))))))))))))),FALSE),""),"")</f>
        <v/>
      </c>
      <c r="F521" s="16" t="str">
        <f t="shared" si="145"/>
        <v/>
      </c>
      <c r="G521" s="20" t="str">
        <f t="shared" si="146"/>
        <v/>
      </c>
      <c r="H521" s="13" t="str">
        <f t="shared" ca="1" si="149"/>
        <v/>
      </c>
      <c r="I521" s="14" t="str">
        <f t="shared" si="150"/>
        <v/>
      </c>
      <c r="J521" s="14" t="str">
        <f>""</f>
        <v/>
      </c>
      <c r="K521" s="14" t="str">
        <f t="shared" si="151"/>
        <v/>
      </c>
      <c r="L521" s="14" t="str">
        <f t="shared" si="152"/>
        <v/>
      </c>
      <c r="M521" s="14" t="str">
        <f t="shared" si="153"/>
        <v/>
      </c>
      <c r="N521" s="14" t="str">
        <f t="shared" si="154"/>
        <v/>
      </c>
      <c r="O521" s="14" t="str">
        <f t="shared" si="155"/>
        <v/>
      </c>
      <c r="P521" s="14" t="str">
        <f t="shared" si="156"/>
        <v/>
      </c>
      <c r="Q521" s="14" t="str">
        <f t="shared" si="157"/>
        <v/>
      </c>
      <c r="R521" s="96" t="str">
        <f t="shared" si="147"/>
        <v/>
      </c>
      <c r="S521" s="14" t="str">
        <f t="shared" si="158"/>
        <v/>
      </c>
      <c r="T521" s="14" t="str">
        <f t="shared" si="148"/>
        <v/>
      </c>
      <c r="U521" s="14" t="str">
        <f t="shared" si="159"/>
        <v/>
      </c>
      <c r="V521" s="14" t="str">
        <f t="shared" si="160"/>
        <v/>
      </c>
      <c r="W521" s="14" t="str">
        <f>IFERROR(CONCATENATE("PAGO N° ",B521," DEL CONTRATO CPS ",V521," ENTRE ",TEXT(VLOOKUP(A521,matriz,IF(generador!B521=1,16,IF(generador!B521=2,19,IF(generador!B521=3,22,IF(generador!B521=4,25,IF(generador!B521=5,28,IF(generador!B521=6,31,IF(generador!B521=7,34,IF(generador!B521=8,37,IF(generador!B521=9,40,IF(generador!B521=10,43,IF(generador!B521=11,46,IF(generador!B521=12,49,IF(generador!B521=13,52,IF(generador!B521=14,55,IF(generador!B521=15,58))))))))))))))),FALSE),"dd/mm/yyyy")," Y ",TEXT(VLOOKUP(A521,matriz,IF(generador!B521=1,17,IF(generador!B521=2,20,IF(generador!B521=3,23,IF(generador!B521=4,26,IF(generador!B521=5,29,IF(generador!B521=6,32,IF(generador!B521=7,35,IF(generador!B521=8,38,IF(generador!B521=9,41,IF(generador!B521=10,44,IF(generador!B521=11,47,IF(generador!B521=12,50,IF(generador!B521=13,53,IF(generador!B521=14,56,IF(generador!B521=15,59))))))))))))))),FALSE),"dd/mm/yyyy")),"")</f>
        <v/>
      </c>
    </row>
    <row r="522" spans="1:23" x14ac:dyDescent="0.3">
      <c r="A522" s="12"/>
      <c r="B522" s="5"/>
      <c r="C522" s="5"/>
      <c r="D522" s="14" t="str">
        <f t="shared" si="144"/>
        <v/>
      </c>
      <c r="E522" s="15" t="str">
        <f>IFERROR(IF(A522&lt;&gt;"",VLOOKUP(A522,matriz,IF(generador!B522=1,15,IF(generador!B522=2,18,IF(generador!B522=3,21,IF(generador!B522=4,24,IF(generador!B522=5,27,IF(generador!B522=6,30,IF(generador!B522=7,33,IF(generador!B522=8,36,IF(generador!B522=9,39,IF(generador!B522=10,42,IF(generador!B522=11,45,IF(generador!B522=12,48,IF(generador!B522=13,51,IF(generador!B522=14,54,IF(generador!B522=15,57))))))))))))))),FALSE),""),"")</f>
        <v/>
      </c>
      <c r="F522" s="16" t="str">
        <f t="shared" si="145"/>
        <v/>
      </c>
      <c r="G522" s="20" t="str">
        <f t="shared" si="146"/>
        <v/>
      </c>
      <c r="H522" s="13" t="str">
        <f t="shared" ca="1" si="149"/>
        <v/>
      </c>
      <c r="I522" s="14" t="str">
        <f t="shared" si="150"/>
        <v/>
      </c>
      <c r="J522" s="14" t="str">
        <f>""</f>
        <v/>
      </c>
      <c r="K522" s="14" t="str">
        <f t="shared" si="151"/>
        <v/>
      </c>
      <c r="L522" s="14" t="str">
        <f t="shared" si="152"/>
        <v/>
      </c>
      <c r="M522" s="14" t="str">
        <f t="shared" si="153"/>
        <v/>
      </c>
      <c r="N522" s="14" t="str">
        <f t="shared" si="154"/>
        <v/>
      </c>
      <c r="O522" s="14" t="str">
        <f t="shared" si="155"/>
        <v/>
      </c>
      <c r="P522" s="14" t="str">
        <f t="shared" si="156"/>
        <v/>
      </c>
      <c r="Q522" s="14" t="str">
        <f t="shared" si="157"/>
        <v/>
      </c>
      <c r="R522" s="96" t="str">
        <f t="shared" si="147"/>
        <v/>
      </c>
      <c r="S522" s="14" t="str">
        <f t="shared" si="158"/>
        <v/>
      </c>
      <c r="T522" s="14" t="str">
        <f t="shared" si="148"/>
        <v/>
      </c>
      <c r="U522" s="14" t="str">
        <f t="shared" si="159"/>
        <v/>
      </c>
      <c r="V522" s="14" t="str">
        <f t="shared" si="160"/>
        <v/>
      </c>
      <c r="W522" s="14" t="str">
        <f>IFERROR(CONCATENATE("PAGO N° ",B522," DEL CONTRATO CPS ",V522," ENTRE ",TEXT(VLOOKUP(A522,matriz,IF(generador!B522=1,16,IF(generador!B522=2,19,IF(generador!B522=3,22,IF(generador!B522=4,25,IF(generador!B522=5,28,IF(generador!B522=6,31,IF(generador!B522=7,34,IF(generador!B522=8,37,IF(generador!B522=9,40,IF(generador!B522=10,43,IF(generador!B522=11,46,IF(generador!B522=12,49,IF(generador!B522=13,52,IF(generador!B522=14,55,IF(generador!B522=15,58))))))))))))))),FALSE),"dd/mm/yyyy")," Y ",TEXT(VLOOKUP(A522,matriz,IF(generador!B522=1,17,IF(generador!B522=2,20,IF(generador!B522=3,23,IF(generador!B522=4,26,IF(generador!B522=5,29,IF(generador!B522=6,32,IF(generador!B522=7,35,IF(generador!B522=8,38,IF(generador!B522=9,41,IF(generador!B522=10,44,IF(generador!B522=11,47,IF(generador!B522=12,50,IF(generador!B522=13,53,IF(generador!B522=14,56,IF(generador!B522=15,59))))))))))))))),FALSE),"dd/mm/yyyy")),"")</f>
        <v/>
      </c>
    </row>
    <row r="523" spans="1:23" x14ac:dyDescent="0.3">
      <c r="A523" s="12"/>
      <c r="B523" s="5"/>
      <c r="C523" s="5"/>
      <c r="D523" s="14" t="str">
        <f t="shared" si="144"/>
        <v/>
      </c>
      <c r="E523" s="15" t="str">
        <f>IFERROR(IF(A523&lt;&gt;"",VLOOKUP(A523,matriz,IF(generador!B523=1,15,IF(generador!B523=2,18,IF(generador!B523=3,21,IF(generador!B523=4,24,IF(generador!B523=5,27,IF(generador!B523=6,30,IF(generador!B523=7,33,IF(generador!B523=8,36,IF(generador!B523=9,39,IF(generador!B523=10,42,IF(generador!B523=11,45,IF(generador!B523=12,48,IF(generador!B523=13,51,IF(generador!B523=14,54,IF(generador!B523=15,57))))))))))))))),FALSE),""),"")</f>
        <v/>
      </c>
      <c r="F523" s="16" t="str">
        <f t="shared" si="145"/>
        <v/>
      </c>
      <c r="G523" s="20" t="str">
        <f t="shared" si="146"/>
        <v/>
      </c>
      <c r="H523" s="13" t="str">
        <f t="shared" ca="1" si="149"/>
        <v/>
      </c>
      <c r="I523" s="14" t="str">
        <f t="shared" si="150"/>
        <v/>
      </c>
      <c r="J523" s="14" t="str">
        <f>""</f>
        <v/>
      </c>
      <c r="K523" s="14" t="str">
        <f t="shared" si="151"/>
        <v/>
      </c>
      <c r="L523" s="14" t="str">
        <f t="shared" si="152"/>
        <v/>
      </c>
      <c r="M523" s="14" t="str">
        <f t="shared" si="153"/>
        <v/>
      </c>
      <c r="N523" s="14" t="str">
        <f t="shared" si="154"/>
        <v/>
      </c>
      <c r="O523" s="14" t="str">
        <f t="shared" si="155"/>
        <v/>
      </c>
      <c r="P523" s="14" t="str">
        <f t="shared" si="156"/>
        <v/>
      </c>
      <c r="Q523" s="14" t="str">
        <f t="shared" si="157"/>
        <v/>
      </c>
      <c r="R523" s="96" t="str">
        <f t="shared" si="147"/>
        <v/>
      </c>
      <c r="S523" s="14" t="str">
        <f t="shared" si="158"/>
        <v/>
      </c>
      <c r="T523" s="14" t="str">
        <f t="shared" si="148"/>
        <v/>
      </c>
      <c r="U523" s="14" t="str">
        <f t="shared" si="159"/>
        <v/>
      </c>
      <c r="V523" s="14" t="str">
        <f t="shared" si="160"/>
        <v/>
      </c>
      <c r="W523" s="14" t="str">
        <f>IFERROR(CONCATENATE("PAGO N° ",B523," DEL CONTRATO CPS ",V523," ENTRE ",TEXT(VLOOKUP(A523,matriz,IF(generador!B523=1,16,IF(generador!B523=2,19,IF(generador!B523=3,22,IF(generador!B523=4,25,IF(generador!B523=5,28,IF(generador!B523=6,31,IF(generador!B523=7,34,IF(generador!B523=8,37,IF(generador!B523=9,40,IF(generador!B523=10,43,IF(generador!B523=11,46,IF(generador!B523=12,49,IF(generador!B523=13,52,IF(generador!B523=14,55,IF(generador!B523=15,58))))))))))))))),FALSE),"dd/mm/yyyy")," Y ",TEXT(VLOOKUP(A523,matriz,IF(generador!B523=1,17,IF(generador!B523=2,20,IF(generador!B523=3,23,IF(generador!B523=4,26,IF(generador!B523=5,29,IF(generador!B523=6,32,IF(generador!B523=7,35,IF(generador!B523=8,38,IF(generador!B523=9,41,IF(generador!B523=10,44,IF(generador!B523=11,47,IF(generador!B523=12,50,IF(generador!B523=13,53,IF(generador!B523=14,56,IF(generador!B523=15,59))))))))))))))),FALSE),"dd/mm/yyyy")),"")</f>
        <v/>
      </c>
    </row>
    <row r="524" spans="1:23" x14ac:dyDescent="0.3">
      <c r="A524" s="12"/>
      <c r="B524" s="5"/>
      <c r="C524" s="5"/>
      <c r="D524" s="14" t="str">
        <f t="shared" si="144"/>
        <v/>
      </c>
      <c r="E524" s="15" t="str">
        <f>IFERROR(IF(A524&lt;&gt;"",VLOOKUP(A524,matriz,IF(generador!B524=1,15,IF(generador!B524=2,18,IF(generador!B524=3,21,IF(generador!B524=4,24,IF(generador!B524=5,27,IF(generador!B524=6,30,IF(generador!B524=7,33,IF(generador!B524=8,36,IF(generador!B524=9,39,IF(generador!B524=10,42,IF(generador!B524=11,45,IF(generador!B524=12,48,IF(generador!B524=13,51,IF(generador!B524=14,54,IF(generador!B524=15,57))))))))))))))),FALSE),""),"")</f>
        <v/>
      </c>
      <c r="F524" s="16" t="str">
        <f t="shared" si="145"/>
        <v/>
      </c>
      <c r="G524" s="20" t="str">
        <f t="shared" si="146"/>
        <v/>
      </c>
      <c r="H524" s="13" t="str">
        <f t="shared" ca="1" si="149"/>
        <v/>
      </c>
      <c r="I524" s="14" t="str">
        <f t="shared" si="150"/>
        <v/>
      </c>
      <c r="J524" s="14" t="str">
        <f>""</f>
        <v/>
      </c>
      <c r="K524" s="14" t="str">
        <f t="shared" si="151"/>
        <v/>
      </c>
      <c r="L524" s="14" t="str">
        <f t="shared" si="152"/>
        <v/>
      </c>
      <c r="M524" s="14" t="str">
        <f t="shared" si="153"/>
        <v/>
      </c>
      <c r="N524" s="14" t="str">
        <f t="shared" si="154"/>
        <v/>
      </c>
      <c r="O524" s="14" t="str">
        <f t="shared" si="155"/>
        <v/>
      </c>
      <c r="P524" s="14" t="str">
        <f t="shared" si="156"/>
        <v/>
      </c>
      <c r="Q524" s="14" t="str">
        <f t="shared" si="157"/>
        <v/>
      </c>
      <c r="R524" s="96" t="str">
        <f t="shared" si="147"/>
        <v/>
      </c>
      <c r="S524" s="14" t="str">
        <f t="shared" si="158"/>
        <v/>
      </c>
      <c r="T524" s="14" t="str">
        <f t="shared" si="148"/>
        <v/>
      </c>
      <c r="U524" s="14" t="str">
        <f t="shared" si="159"/>
        <v/>
      </c>
      <c r="V524" s="14" t="str">
        <f t="shared" si="160"/>
        <v/>
      </c>
      <c r="W524" s="14" t="str">
        <f>IFERROR(CONCATENATE("PAGO N° ",B524," DEL CONTRATO CPS ",V524," ENTRE ",TEXT(VLOOKUP(A524,matriz,IF(generador!B524=1,16,IF(generador!B524=2,19,IF(generador!B524=3,22,IF(generador!B524=4,25,IF(generador!B524=5,28,IF(generador!B524=6,31,IF(generador!B524=7,34,IF(generador!B524=8,37,IF(generador!B524=9,40,IF(generador!B524=10,43,IF(generador!B524=11,46,IF(generador!B524=12,49,IF(generador!B524=13,52,IF(generador!B524=14,55,IF(generador!B524=15,58))))))))))))))),FALSE),"dd/mm/yyyy")," Y ",TEXT(VLOOKUP(A524,matriz,IF(generador!B524=1,17,IF(generador!B524=2,20,IF(generador!B524=3,23,IF(generador!B524=4,26,IF(generador!B524=5,29,IF(generador!B524=6,32,IF(generador!B524=7,35,IF(generador!B524=8,38,IF(generador!B524=9,41,IF(generador!B524=10,44,IF(generador!B524=11,47,IF(generador!B524=12,50,IF(generador!B524=13,53,IF(generador!B524=14,56,IF(generador!B524=15,59))))))))))))))),FALSE),"dd/mm/yyyy")),"")</f>
        <v/>
      </c>
    </row>
    <row r="525" spans="1:23" x14ac:dyDescent="0.3">
      <c r="A525" s="12"/>
      <c r="B525" s="5"/>
      <c r="C525" s="5"/>
      <c r="D525" s="14" t="str">
        <f t="shared" si="144"/>
        <v/>
      </c>
      <c r="E525" s="15" t="str">
        <f>IFERROR(IF(A525&lt;&gt;"",VLOOKUP(A525,matriz,IF(generador!B525=1,15,IF(generador!B525=2,18,IF(generador!B525=3,21,IF(generador!B525=4,24,IF(generador!B525=5,27,IF(generador!B525=6,30,IF(generador!B525=7,33,IF(generador!B525=8,36,IF(generador!B525=9,39,IF(generador!B525=10,42,IF(generador!B525=11,45,IF(generador!B525=12,48,IF(generador!B525=13,51,IF(generador!B525=14,54,IF(generador!B525=15,57))))))))))))))),FALSE),""),"")</f>
        <v/>
      </c>
      <c r="F525" s="16" t="str">
        <f t="shared" si="145"/>
        <v/>
      </c>
      <c r="G525" s="20" t="str">
        <f t="shared" si="146"/>
        <v/>
      </c>
      <c r="H525" s="13" t="str">
        <f t="shared" ca="1" si="149"/>
        <v/>
      </c>
      <c r="I525" s="14" t="str">
        <f t="shared" si="150"/>
        <v/>
      </c>
      <c r="J525" s="14" t="str">
        <f>""</f>
        <v/>
      </c>
      <c r="K525" s="14" t="str">
        <f t="shared" si="151"/>
        <v/>
      </c>
      <c r="L525" s="14" t="str">
        <f t="shared" si="152"/>
        <v/>
      </c>
      <c r="M525" s="14" t="str">
        <f t="shared" si="153"/>
        <v/>
      </c>
      <c r="N525" s="14" t="str">
        <f t="shared" si="154"/>
        <v/>
      </c>
      <c r="O525" s="14" t="str">
        <f t="shared" si="155"/>
        <v/>
      </c>
      <c r="P525" s="14" t="str">
        <f t="shared" si="156"/>
        <v/>
      </c>
      <c r="Q525" s="14" t="str">
        <f t="shared" si="157"/>
        <v/>
      </c>
      <c r="R525" s="96" t="str">
        <f t="shared" si="147"/>
        <v/>
      </c>
      <c r="S525" s="14" t="str">
        <f t="shared" si="158"/>
        <v/>
      </c>
      <c r="T525" s="14" t="str">
        <f t="shared" si="148"/>
        <v/>
      </c>
      <c r="U525" s="14" t="str">
        <f t="shared" si="159"/>
        <v/>
      </c>
      <c r="V525" s="14" t="str">
        <f t="shared" si="160"/>
        <v/>
      </c>
      <c r="W525" s="14" t="str">
        <f>IFERROR(CONCATENATE("PAGO N° ",B525," DEL CONTRATO CPS ",V525," ENTRE ",TEXT(VLOOKUP(A525,matriz,IF(generador!B525=1,16,IF(generador!B525=2,19,IF(generador!B525=3,22,IF(generador!B525=4,25,IF(generador!B525=5,28,IF(generador!B525=6,31,IF(generador!B525=7,34,IF(generador!B525=8,37,IF(generador!B525=9,40,IF(generador!B525=10,43,IF(generador!B525=11,46,IF(generador!B525=12,49,IF(generador!B525=13,52,IF(generador!B525=14,55,IF(generador!B525=15,58))))))))))))))),FALSE),"dd/mm/yyyy")," Y ",TEXT(VLOOKUP(A525,matriz,IF(generador!B525=1,17,IF(generador!B525=2,20,IF(generador!B525=3,23,IF(generador!B525=4,26,IF(generador!B525=5,29,IF(generador!B525=6,32,IF(generador!B525=7,35,IF(generador!B525=8,38,IF(generador!B525=9,41,IF(generador!B525=10,44,IF(generador!B525=11,47,IF(generador!B525=12,50,IF(generador!B525=13,53,IF(generador!B525=14,56,IF(generador!B525=15,59))))))))))))))),FALSE),"dd/mm/yyyy")),"")</f>
        <v/>
      </c>
    </row>
    <row r="526" spans="1:23" x14ac:dyDescent="0.3">
      <c r="A526" s="12"/>
      <c r="B526" s="5"/>
      <c r="C526" s="5"/>
      <c r="D526" s="14" t="str">
        <f t="shared" si="144"/>
        <v/>
      </c>
      <c r="E526" s="15" t="str">
        <f>IFERROR(IF(A526&lt;&gt;"",VLOOKUP(A526,matriz,IF(generador!B526=1,15,IF(generador!B526=2,18,IF(generador!B526=3,21,IF(generador!B526=4,24,IF(generador!B526=5,27,IF(generador!B526=6,30,IF(generador!B526=7,33,IF(generador!B526=8,36,IF(generador!B526=9,39,IF(generador!B526=10,42,IF(generador!B526=11,45,IF(generador!B526=12,48,IF(generador!B526=13,51,IF(generador!B526=14,54,IF(generador!B526=15,57))))))))))))))),FALSE),""),"")</f>
        <v/>
      </c>
      <c r="F526" s="16" t="str">
        <f t="shared" si="145"/>
        <v/>
      </c>
      <c r="G526" s="20" t="str">
        <f t="shared" si="146"/>
        <v/>
      </c>
      <c r="H526" s="13" t="str">
        <f t="shared" ca="1" si="149"/>
        <v/>
      </c>
      <c r="I526" s="14" t="str">
        <f t="shared" si="150"/>
        <v/>
      </c>
      <c r="J526" s="14" t="str">
        <f>""</f>
        <v/>
      </c>
      <c r="K526" s="14" t="str">
        <f t="shared" si="151"/>
        <v/>
      </c>
      <c r="L526" s="14" t="str">
        <f t="shared" si="152"/>
        <v/>
      </c>
      <c r="M526" s="14" t="str">
        <f t="shared" si="153"/>
        <v/>
      </c>
      <c r="N526" s="14" t="str">
        <f t="shared" si="154"/>
        <v/>
      </c>
      <c r="O526" s="14" t="str">
        <f t="shared" si="155"/>
        <v/>
      </c>
      <c r="P526" s="14" t="str">
        <f t="shared" si="156"/>
        <v/>
      </c>
      <c r="Q526" s="14" t="str">
        <f t="shared" si="157"/>
        <v/>
      </c>
      <c r="R526" s="96" t="str">
        <f t="shared" si="147"/>
        <v/>
      </c>
      <c r="S526" s="14" t="str">
        <f t="shared" si="158"/>
        <v/>
      </c>
      <c r="T526" s="14" t="str">
        <f t="shared" si="148"/>
        <v/>
      </c>
      <c r="U526" s="14" t="str">
        <f t="shared" si="159"/>
        <v/>
      </c>
      <c r="V526" s="14" t="str">
        <f t="shared" si="160"/>
        <v/>
      </c>
      <c r="W526" s="14" t="str">
        <f>IFERROR(CONCATENATE("PAGO N° ",B526," DEL CONTRATO CPS ",V526," ENTRE ",TEXT(VLOOKUP(A526,matriz,IF(generador!B526=1,16,IF(generador!B526=2,19,IF(generador!B526=3,22,IF(generador!B526=4,25,IF(generador!B526=5,28,IF(generador!B526=6,31,IF(generador!B526=7,34,IF(generador!B526=8,37,IF(generador!B526=9,40,IF(generador!B526=10,43,IF(generador!B526=11,46,IF(generador!B526=12,49,IF(generador!B526=13,52,IF(generador!B526=14,55,IF(generador!B526=15,58))))))))))))))),FALSE),"dd/mm/yyyy")," Y ",TEXT(VLOOKUP(A526,matriz,IF(generador!B526=1,17,IF(generador!B526=2,20,IF(generador!B526=3,23,IF(generador!B526=4,26,IF(generador!B526=5,29,IF(generador!B526=6,32,IF(generador!B526=7,35,IF(generador!B526=8,38,IF(generador!B526=9,41,IF(generador!B526=10,44,IF(generador!B526=11,47,IF(generador!B526=12,50,IF(generador!B526=13,53,IF(generador!B526=14,56,IF(generador!B526=15,59))))))))))))))),FALSE),"dd/mm/yyyy")),"")</f>
        <v/>
      </c>
    </row>
    <row r="527" spans="1:23" x14ac:dyDescent="0.3">
      <c r="A527" s="12"/>
      <c r="B527" s="5"/>
      <c r="C527" s="5"/>
      <c r="D527" s="14" t="str">
        <f t="shared" si="144"/>
        <v/>
      </c>
      <c r="E527" s="15" t="str">
        <f>IFERROR(IF(A527&lt;&gt;"",VLOOKUP(A527,matriz,IF(generador!B527=1,15,IF(generador!B527=2,18,IF(generador!B527=3,21,IF(generador!B527=4,24,IF(generador!B527=5,27,IF(generador!B527=6,30,IF(generador!B527=7,33,IF(generador!B527=8,36,IF(generador!B527=9,39,IF(generador!B527=10,42,IF(generador!B527=11,45,IF(generador!B527=12,48,IF(generador!B527=13,51,IF(generador!B527=14,54,IF(generador!B527=15,57))))))))))))))),FALSE),""),"")</f>
        <v/>
      </c>
      <c r="F527" s="16" t="str">
        <f t="shared" si="145"/>
        <v/>
      </c>
      <c r="G527" s="20" t="str">
        <f t="shared" si="146"/>
        <v/>
      </c>
      <c r="H527" s="13" t="str">
        <f t="shared" ca="1" si="149"/>
        <v/>
      </c>
      <c r="I527" s="14" t="str">
        <f t="shared" si="150"/>
        <v/>
      </c>
      <c r="J527" s="14" t="str">
        <f>""</f>
        <v/>
      </c>
      <c r="K527" s="14" t="str">
        <f t="shared" si="151"/>
        <v/>
      </c>
      <c r="L527" s="14" t="str">
        <f t="shared" si="152"/>
        <v/>
      </c>
      <c r="M527" s="14" t="str">
        <f t="shared" si="153"/>
        <v/>
      </c>
      <c r="N527" s="14" t="str">
        <f t="shared" si="154"/>
        <v/>
      </c>
      <c r="O527" s="14" t="str">
        <f t="shared" si="155"/>
        <v/>
      </c>
      <c r="P527" s="14" t="str">
        <f t="shared" si="156"/>
        <v/>
      </c>
      <c r="Q527" s="14" t="str">
        <f t="shared" si="157"/>
        <v/>
      </c>
      <c r="R527" s="96" t="str">
        <f t="shared" si="147"/>
        <v/>
      </c>
      <c r="S527" s="14" t="str">
        <f t="shared" si="158"/>
        <v/>
      </c>
      <c r="T527" s="14" t="str">
        <f t="shared" si="148"/>
        <v/>
      </c>
      <c r="U527" s="14" t="str">
        <f t="shared" si="159"/>
        <v/>
      </c>
      <c r="V527" s="14" t="str">
        <f t="shared" si="160"/>
        <v/>
      </c>
      <c r="W527" s="14" t="str">
        <f>IFERROR(CONCATENATE("PAGO N° ",B527," DEL CONTRATO CPS ",V527," ENTRE ",TEXT(VLOOKUP(A527,matriz,IF(generador!B527=1,16,IF(generador!B527=2,19,IF(generador!B527=3,22,IF(generador!B527=4,25,IF(generador!B527=5,28,IF(generador!B527=6,31,IF(generador!B527=7,34,IF(generador!B527=8,37,IF(generador!B527=9,40,IF(generador!B527=10,43,IF(generador!B527=11,46,IF(generador!B527=12,49,IF(generador!B527=13,52,IF(generador!B527=14,55,IF(generador!B527=15,58))))))))))))))),FALSE),"dd/mm/yyyy")," Y ",TEXT(VLOOKUP(A527,matriz,IF(generador!B527=1,17,IF(generador!B527=2,20,IF(generador!B527=3,23,IF(generador!B527=4,26,IF(generador!B527=5,29,IF(generador!B527=6,32,IF(generador!B527=7,35,IF(generador!B527=8,38,IF(generador!B527=9,41,IF(generador!B527=10,44,IF(generador!B527=11,47,IF(generador!B527=12,50,IF(generador!B527=13,53,IF(generador!B527=14,56,IF(generador!B527=15,59))))))))))))))),FALSE),"dd/mm/yyyy")),"")</f>
        <v/>
      </c>
    </row>
    <row r="528" spans="1:23" x14ac:dyDescent="0.3">
      <c r="A528" s="12"/>
      <c r="B528" s="5"/>
      <c r="C528" s="5"/>
      <c r="D528" s="14" t="str">
        <f t="shared" si="144"/>
        <v/>
      </c>
      <c r="E528" s="15" t="str">
        <f>IFERROR(IF(A528&lt;&gt;"",VLOOKUP(A528,matriz,IF(generador!B528=1,15,IF(generador!B528=2,18,IF(generador!B528=3,21,IF(generador!B528=4,24,IF(generador!B528=5,27,IF(generador!B528=6,30,IF(generador!B528=7,33,IF(generador!B528=8,36,IF(generador!B528=9,39,IF(generador!B528=10,42,IF(generador!B528=11,45,IF(generador!B528=12,48,IF(generador!B528=13,51,IF(generador!B528=14,54,IF(generador!B528=15,57))))))))))))))),FALSE),""),"")</f>
        <v/>
      </c>
      <c r="F528" s="16" t="str">
        <f t="shared" si="145"/>
        <v/>
      </c>
      <c r="G528" s="20" t="str">
        <f t="shared" si="146"/>
        <v/>
      </c>
      <c r="H528" s="13" t="str">
        <f t="shared" ca="1" si="149"/>
        <v/>
      </c>
      <c r="I528" s="14" t="str">
        <f t="shared" si="150"/>
        <v/>
      </c>
      <c r="J528" s="14" t="str">
        <f>""</f>
        <v/>
      </c>
      <c r="K528" s="14" t="str">
        <f t="shared" si="151"/>
        <v/>
      </c>
      <c r="L528" s="14" t="str">
        <f t="shared" si="152"/>
        <v/>
      </c>
      <c r="M528" s="14" t="str">
        <f t="shared" si="153"/>
        <v/>
      </c>
      <c r="N528" s="14" t="str">
        <f t="shared" si="154"/>
        <v/>
      </c>
      <c r="O528" s="14" t="str">
        <f t="shared" si="155"/>
        <v/>
      </c>
      <c r="P528" s="14" t="str">
        <f t="shared" si="156"/>
        <v/>
      </c>
      <c r="Q528" s="14" t="str">
        <f t="shared" si="157"/>
        <v/>
      </c>
      <c r="R528" s="96" t="str">
        <f t="shared" si="147"/>
        <v/>
      </c>
      <c r="S528" s="14" t="str">
        <f t="shared" si="158"/>
        <v/>
      </c>
      <c r="T528" s="14" t="str">
        <f t="shared" si="148"/>
        <v/>
      </c>
      <c r="U528" s="14" t="str">
        <f t="shared" si="159"/>
        <v/>
      </c>
      <c r="V528" s="14" t="str">
        <f t="shared" si="160"/>
        <v/>
      </c>
      <c r="W528" s="14" t="str">
        <f>IFERROR(CONCATENATE("PAGO N° ",B528," DEL CONTRATO CPS ",V528," ENTRE ",TEXT(VLOOKUP(A528,matriz,IF(generador!B528=1,16,IF(generador!B528=2,19,IF(generador!B528=3,22,IF(generador!B528=4,25,IF(generador!B528=5,28,IF(generador!B528=6,31,IF(generador!B528=7,34,IF(generador!B528=8,37,IF(generador!B528=9,40,IF(generador!B528=10,43,IF(generador!B528=11,46,IF(generador!B528=12,49,IF(generador!B528=13,52,IF(generador!B528=14,55,IF(generador!B528=15,58))))))))))))))),FALSE),"dd/mm/yyyy")," Y ",TEXT(VLOOKUP(A528,matriz,IF(generador!B528=1,17,IF(generador!B528=2,20,IF(generador!B528=3,23,IF(generador!B528=4,26,IF(generador!B528=5,29,IF(generador!B528=6,32,IF(generador!B528=7,35,IF(generador!B528=8,38,IF(generador!B528=9,41,IF(generador!B528=10,44,IF(generador!B528=11,47,IF(generador!B528=12,50,IF(generador!B528=13,53,IF(generador!B528=14,56,IF(generador!B528=15,59))))))))))))))),FALSE),"dd/mm/yyyy")),"")</f>
        <v/>
      </c>
    </row>
    <row r="529" spans="1:23" x14ac:dyDescent="0.3">
      <c r="A529" s="12"/>
      <c r="B529" s="5"/>
      <c r="C529" s="5"/>
      <c r="D529" s="14" t="str">
        <f t="shared" si="144"/>
        <v/>
      </c>
      <c r="E529" s="15" t="str">
        <f>IFERROR(IF(A529&lt;&gt;"",VLOOKUP(A529,matriz,IF(generador!B529=1,15,IF(generador!B529=2,18,IF(generador!B529=3,21,IF(generador!B529=4,24,IF(generador!B529=5,27,IF(generador!B529=6,30,IF(generador!B529=7,33,IF(generador!B529=8,36,IF(generador!B529=9,39,IF(generador!B529=10,42,IF(generador!B529=11,45,IF(generador!B529=12,48,IF(generador!B529=13,51,IF(generador!B529=14,54,IF(generador!B529=15,57))))))))))))))),FALSE),""),"")</f>
        <v/>
      </c>
      <c r="F529" s="16" t="str">
        <f t="shared" si="145"/>
        <v/>
      </c>
      <c r="G529" s="20" t="str">
        <f t="shared" si="146"/>
        <v/>
      </c>
      <c r="H529" s="13" t="str">
        <f t="shared" ca="1" si="149"/>
        <v/>
      </c>
      <c r="I529" s="14" t="str">
        <f t="shared" si="150"/>
        <v/>
      </c>
      <c r="J529" s="14" t="str">
        <f>""</f>
        <v/>
      </c>
      <c r="K529" s="14" t="str">
        <f t="shared" si="151"/>
        <v/>
      </c>
      <c r="L529" s="14" t="str">
        <f t="shared" si="152"/>
        <v/>
      </c>
      <c r="M529" s="14" t="str">
        <f t="shared" si="153"/>
        <v/>
      </c>
      <c r="N529" s="14" t="str">
        <f t="shared" si="154"/>
        <v/>
      </c>
      <c r="O529" s="14" t="str">
        <f t="shared" si="155"/>
        <v/>
      </c>
      <c r="P529" s="14" t="str">
        <f t="shared" si="156"/>
        <v/>
      </c>
      <c r="Q529" s="14" t="str">
        <f t="shared" si="157"/>
        <v/>
      </c>
      <c r="R529" s="96" t="str">
        <f t="shared" si="147"/>
        <v/>
      </c>
      <c r="S529" s="14" t="str">
        <f t="shared" si="158"/>
        <v/>
      </c>
      <c r="T529" s="14" t="str">
        <f t="shared" si="148"/>
        <v/>
      </c>
      <c r="U529" s="14" t="str">
        <f t="shared" si="159"/>
        <v/>
      </c>
      <c r="V529" s="14" t="str">
        <f t="shared" si="160"/>
        <v/>
      </c>
      <c r="W529" s="14" t="str">
        <f>IFERROR(CONCATENATE("PAGO N° ",B529," DEL CONTRATO CPS ",V529," ENTRE ",TEXT(VLOOKUP(A529,matriz,IF(generador!B529=1,16,IF(generador!B529=2,19,IF(generador!B529=3,22,IF(generador!B529=4,25,IF(generador!B529=5,28,IF(generador!B529=6,31,IF(generador!B529=7,34,IF(generador!B529=8,37,IF(generador!B529=9,40,IF(generador!B529=10,43,IF(generador!B529=11,46,IF(generador!B529=12,49,IF(generador!B529=13,52,IF(generador!B529=14,55,IF(generador!B529=15,58))))))))))))))),FALSE),"dd/mm/yyyy")," Y ",TEXT(VLOOKUP(A529,matriz,IF(generador!B529=1,17,IF(generador!B529=2,20,IF(generador!B529=3,23,IF(generador!B529=4,26,IF(generador!B529=5,29,IF(generador!B529=6,32,IF(generador!B529=7,35,IF(generador!B529=8,38,IF(generador!B529=9,41,IF(generador!B529=10,44,IF(generador!B529=11,47,IF(generador!B529=12,50,IF(generador!B529=13,53,IF(generador!B529=14,56,IF(generador!B529=15,59))))))))))))))),FALSE),"dd/mm/yyyy")),"")</f>
        <v/>
      </c>
    </row>
    <row r="530" spans="1:23" x14ac:dyDescent="0.3">
      <c r="A530" s="12"/>
      <c r="B530" s="5"/>
      <c r="C530" s="5"/>
      <c r="D530" s="14" t="str">
        <f t="shared" si="144"/>
        <v/>
      </c>
      <c r="E530" s="15" t="str">
        <f>IFERROR(IF(A530&lt;&gt;"",VLOOKUP(A530,matriz,IF(generador!B530=1,15,IF(generador!B530=2,18,IF(generador!B530=3,21,IF(generador!B530=4,24,IF(generador!B530=5,27,IF(generador!B530=6,30,IF(generador!B530=7,33,IF(generador!B530=8,36,IF(generador!B530=9,39,IF(generador!B530=10,42,IF(generador!B530=11,45,IF(generador!B530=12,48,IF(generador!B530=13,51,IF(generador!B530=14,54,IF(generador!B530=15,57))))))))))))))),FALSE),""),"")</f>
        <v/>
      </c>
      <c r="F530" s="16" t="str">
        <f t="shared" si="145"/>
        <v/>
      </c>
      <c r="G530" s="20" t="str">
        <f t="shared" si="146"/>
        <v/>
      </c>
      <c r="H530" s="13" t="str">
        <f t="shared" ca="1" si="149"/>
        <v/>
      </c>
      <c r="I530" s="14" t="str">
        <f t="shared" si="150"/>
        <v/>
      </c>
      <c r="J530" s="14" t="str">
        <f>""</f>
        <v/>
      </c>
      <c r="K530" s="14" t="str">
        <f t="shared" si="151"/>
        <v/>
      </c>
      <c r="L530" s="14" t="str">
        <f t="shared" si="152"/>
        <v/>
      </c>
      <c r="M530" s="14" t="str">
        <f t="shared" si="153"/>
        <v/>
      </c>
      <c r="N530" s="14" t="str">
        <f t="shared" si="154"/>
        <v/>
      </c>
      <c r="O530" s="14" t="str">
        <f t="shared" si="155"/>
        <v/>
      </c>
      <c r="P530" s="14" t="str">
        <f t="shared" si="156"/>
        <v/>
      </c>
      <c r="Q530" s="14" t="str">
        <f t="shared" si="157"/>
        <v/>
      </c>
      <c r="R530" s="96" t="str">
        <f t="shared" si="147"/>
        <v/>
      </c>
      <c r="S530" s="14" t="str">
        <f t="shared" si="158"/>
        <v/>
      </c>
      <c r="T530" s="14" t="str">
        <f t="shared" si="148"/>
        <v/>
      </c>
      <c r="U530" s="14" t="str">
        <f t="shared" si="159"/>
        <v/>
      </c>
      <c r="V530" s="14" t="str">
        <f t="shared" si="160"/>
        <v/>
      </c>
      <c r="W530" s="14" t="str">
        <f>IFERROR(CONCATENATE("PAGO N° ",B530," DEL CONTRATO CPS ",V530," ENTRE ",TEXT(VLOOKUP(A530,matriz,IF(generador!B530=1,16,IF(generador!B530=2,19,IF(generador!B530=3,22,IF(generador!B530=4,25,IF(generador!B530=5,28,IF(generador!B530=6,31,IF(generador!B530=7,34,IF(generador!B530=8,37,IF(generador!B530=9,40,IF(generador!B530=10,43,IF(generador!B530=11,46,IF(generador!B530=12,49,IF(generador!B530=13,52,IF(generador!B530=14,55,IF(generador!B530=15,58))))))))))))))),FALSE),"dd/mm/yyyy")," Y ",TEXT(VLOOKUP(A530,matriz,IF(generador!B530=1,17,IF(generador!B530=2,20,IF(generador!B530=3,23,IF(generador!B530=4,26,IF(generador!B530=5,29,IF(generador!B530=6,32,IF(generador!B530=7,35,IF(generador!B530=8,38,IF(generador!B530=9,41,IF(generador!B530=10,44,IF(generador!B530=11,47,IF(generador!B530=12,50,IF(generador!B530=13,53,IF(generador!B530=14,56,IF(generador!B530=15,59))))))))))))))),FALSE),"dd/mm/yyyy")),"")</f>
        <v/>
      </c>
    </row>
    <row r="531" spans="1:23" x14ac:dyDescent="0.3">
      <c r="A531" s="12"/>
      <c r="B531" s="5"/>
      <c r="C531" s="5"/>
      <c r="D531" s="14" t="str">
        <f t="shared" si="144"/>
        <v/>
      </c>
      <c r="E531" s="15" t="str">
        <f>IFERROR(IF(A531&lt;&gt;"",VLOOKUP(A531,matriz,IF(generador!B531=1,15,IF(generador!B531=2,18,IF(generador!B531=3,21,IF(generador!B531=4,24,IF(generador!B531=5,27,IF(generador!B531=6,30,IF(generador!B531=7,33,IF(generador!B531=8,36,IF(generador!B531=9,39,IF(generador!B531=10,42,IF(generador!B531=11,45,IF(generador!B531=12,48,IF(generador!B531=13,51,IF(generador!B531=14,54,IF(generador!B531=15,57))))))))))))))),FALSE),""),"")</f>
        <v/>
      </c>
      <c r="F531" s="16" t="str">
        <f t="shared" si="145"/>
        <v/>
      </c>
      <c r="G531" s="20" t="str">
        <f t="shared" si="146"/>
        <v/>
      </c>
      <c r="H531" s="13" t="str">
        <f t="shared" ca="1" si="149"/>
        <v/>
      </c>
      <c r="I531" s="14" t="str">
        <f t="shared" si="150"/>
        <v/>
      </c>
      <c r="J531" s="14" t="str">
        <f>""</f>
        <v/>
      </c>
      <c r="K531" s="14" t="str">
        <f t="shared" si="151"/>
        <v/>
      </c>
      <c r="L531" s="14" t="str">
        <f t="shared" si="152"/>
        <v/>
      </c>
      <c r="M531" s="14" t="str">
        <f t="shared" si="153"/>
        <v/>
      </c>
      <c r="N531" s="14" t="str">
        <f t="shared" si="154"/>
        <v/>
      </c>
      <c r="O531" s="14" t="str">
        <f t="shared" si="155"/>
        <v/>
      </c>
      <c r="P531" s="14" t="str">
        <f t="shared" si="156"/>
        <v/>
      </c>
      <c r="Q531" s="14" t="str">
        <f t="shared" si="157"/>
        <v/>
      </c>
      <c r="R531" s="96" t="str">
        <f t="shared" si="147"/>
        <v/>
      </c>
      <c r="S531" s="14" t="str">
        <f t="shared" si="158"/>
        <v/>
      </c>
      <c r="T531" s="14" t="str">
        <f t="shared" si="148"/>
        <v/>
      </c>
      <c r="U531" s="14" t="str">
        <f t="shared" si="159"/>
        <v/>
      </c>
      <c r="V531" s="14" t="str">
        <f t="shared" si="160"/>
        <v/>
      </c>
      <c r="W531" s="14" t="str">
        <f>IFERROR(CONCATENATE("PAGO N° ",B531," DEL CONTRATO CPS ",V531," ENTRE ",TEXT(VLOOKUP(A531,matriz,IF(generador!B531=1,16,IF(generador!B531=2,19,IF(generador!B531=3,22,IF(generador!B531=4,25,IF(generador!B531=5,28,IF(generador!B531=6,31,IF(generador!B531=7,34,IF(generador!B531=8,37,IF(generador!B531=9,40,IF(generador!B531=10,43,IF(generador!B531=11,46,IF(generador!B531=12,49,IF(generador!B531=13,52,IF(generador!B531=14,55,IF(generador!B531=15,58))))))))))))))),FALSE),"dd/mm/yyyy")," Y ",TEXT(VLOOKUP(A531,matriz,IF(generador!B531=1,17,IF(generador!B531=2,20,IF(generador!B531=3,23,IF(generador!B531=4,26,IF(generador!B531=5,29,IF(generador!B531=6,32,IF(generador!B531=7,35,IF(generador!B531=8,38,IF(generador!B531=9,41,IF(generador!B531=10,44,IF(generador!B531=11,47,IF(generador!B531=12,50,IF(generador!B531=13,53,IF(generador!B531=14,56,IF(generador!B531=15,59))))))))))))))),FALSE),"dd/mm/yyyy")),"")</f>
        <v/>
      </c>
    </row>
    <row r="532" spans="1:23" x14ac:dyDescent="0.3">
      <c r="A532" s="12"/>
      <c r="B532" s="5"/>
      <c r="C532" s="5"/>
      <c r="D532" s="14" t="str">
        <f t="shared" si="144"/>
        <v/>
      </c>
      <c r="E532" s="15" t="str">
        <f>IFERROR(IF(A532&lt;&gt;"",VLOOKUP(A532,matriz,IF(generador!B532=1,15,IF(generador!B532=2,18,IF(generador!B532=3,21,IF(generador!B532=4,24,IF(generador!B532=5,27,IF(generador!B532=6,30,IF(generador!B532=7,33,IF(generador!B532=8,36,IF(generador!B532=9,39,IF(generador!B532=10,42,IF(generador!B532=11,45,IF(generador!B532=12,48,IF(generador!B532=13,51,IF(generador!B532=14,54,IF(generador!B532=15,57))))))))))))))),FALSE),""),"")</f>
        <v/>
      </c>
      <c r="F532" s="16" t="str">
        <f t="shared" si="145"/>
        <v/>
      </c>
      <c r="G532" s="20" t="str">
        <f t="shared" si="146"/>
        <v/>
      </c>
      <c r="H532" s="13" t="str">
        <f t="shared" ca="1" si="149"/>
        <v/>
      </c>
      <c r="I532" s="14" t="str">
        <f t="shared" si="150"/>
        <v/>
      </c>
      <c r="J532" s="14" t="str">
        <f>""</f>
        <v/>
      </c>
      <c r="K532" s="14" t="str">
        <f t="shared" si="151"/>
        <v/>
      </c>
      <c r="L532" s="14" t="str">
        <f t="shared" si="152"/>
        <v/>
      </c>
      <c r="M532" s="14" t="str">
        <f t="shared" si="153"/>
        <v/>
      </c>
      <c r="N532" s="14" t="str">
        <f t="shared" si="154"/>
        <v/>
      </c>
      <c r="O532" s="14" t="str">
        <f t="shared" si="155"/>
        <v/>
      </c>
      <c r="P532" s="14" t="str">
        <f t="shared" si="156"/>
        <v/>
      </c>
      <c r="Q532" s="14" t="str">
        <f t="shared" si="157"/>
        <v/>
      </c>
      <c r="R532" s="96" t="str">
        <f t="shared" si="147"/>
        <v/>
      </c>
      <c r="S532" s="14" t="str">
        <f t="shared" si="158"/>
        <v/>
      </c>
      <c r="T532" s="14" t="str">
        <f t="shared" si="148"/>
        <v/>
      </c>
      <c r="U532" s="14" t="str">
        <f t="shared" si="159"/>
        <v/>
      </c>
      <c r="V532" s="14" t="str">
        <f t="shared" si="160"/>
        <v/>
      </c>
      <c r="W532" s="14" t="str">
        <f>IFERROR(CONCATENATE("PAGO N° ",B532," DEL CONTRATO CPS ",V532," ENTRE ",TEXT(VLOOKUP(A532,matriz,IF(generador!B532=1,16,IF(generador!B532=2,19,IF(generador!B532=3,22,IF(generador!B532=4,25,IF(generador!B532=5,28,IF(generador!B532=6,31,IF(generador!B532=7,34,IF(generador!B532=8,37,IF(generador!B532=9,40,IF(generador!B532=10,43,IF(generador!B532=11,46,IF(generador!B532=12,49,IF(generador!B532=13,52,IF(generador!B532=14,55,IF(generador!B532=15,58))))))))))))))),FALSE),"dd/mm/yyyy")," Y ",TEXT(VLOOKUP(A532,matriz,IF(generador!B532=1,17,IF(generador!B532=2,20,IF(generador!B532=3,23,IF(generador!B532=4,26,IF(generador!B532=5,29,IF(generador!B532=6,32,IF(generador!B532=7,35,IF(generador!B532=8,38,IF(generador!B532=9,41,IF(generador!B532=10,44,IF(generador!B532=11,47,IF(generador!B532=12,50,IF(generador!B532=13,53,IF(generador!B532=14,56,IF(generador!B532=15,59))))))))))))))),FALSE),"dd/mm/yyyy")),"")</f>
        <v/>
      </c>
    </row>
    <row r="533" spans="1:23" x14ac:dyDescent="0.3">
      <c r="A533" s="12"/>
      <c r="B533" s="5"/>
      <c r="C533" s="5"/>
      <c r="D533" s="14" t="str">
        <f t="shared" si="144"/>
        <v/>
      </c>
      <c r="E533" s="15" t="str">
        <f>IFERROR(IF(A533&lt;&gt;"",VLOOKUP(A533,matriz,IF(generador!B533=1,15,IF(generador!B533=2,18,IF(generador!B533=3,21,IF(generador!B533=4,24,IF(generador!B533=5,27,IF(generador!B533=6,30,IF(generador!B533=7,33,IF(generador!B533=8,36,IF(generador!B533=9,39,IF(generador!B533=10,42,IF(generador!B533=11,45,IF(generador!B533=12,48,IF(generador!B533=13,51,IF(generador!B533=14,54,IF(generador!B533=15,57))))))))))))))),FALSE),""),"")</f>
        <v/>
      </c>
      <c r="F533" s="16" t="str">
        <f t="shared" si="145"/>
        <v/>
      </c>
      <c r="G533" s="20" t="str">
        <f t="shared" si="146"/>
        <v/>
      </c>
      <c r="H533" s="13" t="str">
        <f t="shared" ca="1" si="149"/>
        <v/>
      </c>
      <c r="I533" s="14" t="str">
        <f t="shared" si="150"/>
        <v/>
      </c>
      <c r="J533" s="14" t="str">
        <f>""</f>
        <v/>
      </c>
      <c r="K533" s="14" t="str">
        <f t="shared" si="151"/>
        <v/>
      </c>
      <c r="L533" s="14" t="str">
        <f t="shared" si="152"/>
        <v/>
      </c>
      <c r="M533" s="14" t="str">
        <f t="shared" si="153"/>
        <v/>
      </c>
      <c r="N533" s="14" t="str">
        <f t="shared" si="154"/>
        <v/>
      </c>
      <c r="O533" s="14" t="str">
        <f t="shared" si="155"/>
        <v/>
      </c>
      <c r="P533" s="14" t="str">
        <f t="shared" si="156"/>
        <v/>
      </c>
      <c r="Q533" s="14" t="str">
        <f t="shared" si="157"/>
        <v/>
      </c>
      <c r="R533" s="96" t="str">
        <f t="shared" si="147"/>
        <v/>
      </c>
      <c r="S533" s="14" t="str">
        <f t="shared" si="158"/>
        <v/>
      </c>
      <c r="T533" s="14" t="str">
        <f t="shared" si="148"/>
        <v/>
      </c>
      <c r="U533" s="14" t="str">
        <f t="shared" si="159"/>
        <v/>
      </c>
      <c r="V533" s="14" t="str">
        <f t="shared" si="160"/>
        <v/>
      </c>
      <c r="W533" s="14" t="str">
        <f>IFERROR(CONCATENATE("PAGO N° ",B533," DEL CONTRATO CPS ",V533," ENTRE ",TEXT(VLOOKUP(A533,matriz,IF(generador!B533=1,16,IF(generador!B533=2,19,IF(generador!B533=3,22,IF(generador!B533=4,25,IF(generador!B533=5,28,IF(generador!B533=6,31,IF(generador!B533=7,34,IF(generador!B533=8,37,IF(generador!B533=9,40,IF(generador!B533=10,43,IF(generador!B533=11,46,IF(generador!B533=12,49,IF(generador!B533=13,52,IF(generador!B533=14,55,IF(generador!B533=15,58))))))))))))))),FALSE),"dd/mm/yyyy")," Y ",TEXT(VLOOKUP(A533,matriz,IF(generador!B533=1,17,IF(generador!B533=2,20,IF(generador!B533=3,23,IF(generador!B533=4,26,IF(generador!B533=5,29,IF(generador!B533=6,32,IF(generador!B533=7,35,IF(generador!B533=8,38,IF(generador!B533=9,41,IF(generador!B533=10,44,IF(generador!B533=11,47,IF(generador!B533=12,50,IF(generador!B533=13,53,IF(generador!B533=14,56,IF(generador!B533=15,59))))))))))))))),FALSE),"dd/mm/yyyy")),"")</f>
        <v/>
      </c>
    </row>
    <row r="534" spans="1:23" x14ac:dyDescent="0.3">
      <c r="A534" s="12"/>
      <c r="B534" s="5"/>
      <c r="C534" s="5"/>
      <c r="D534" s="14" t="str">
        <f t="shared" si="144"/>
        <v/>
      </c>
      <c r="E534" s="15" t="str">
        <f>IFERROR(IF(A534&lt;&gt;"",VLOOKUP(A534,matriz,IF(generador!B534=1,15,IF(generador!B534=2,18,IF(generador!B534=3,21,IF(generador!B534=4,24,IF(generador!B534=5,27,IF(generador!B534=6,30,IF(generador!B534=7,33,IF(generador!B534=8,36,IF(generador!B534=9,39,IF(generador!B534=10,42,IF(generador!B534=11,45,IF(generador!B534=12,48,IF(generador!B534=13,51,IF(generador!B534=14,54,IF(generador!B534=15,57))))))))))))))),FALSE),""),"")</f>
        <v/>
      </c>
      <c r="F534" s="16" t="str">
        <f t="shared" si="145"/>
        <v/>
      </c>
      <c r="G534" s="20" t="str">
        <f t="shared" si="146"/>
        <v/>
      </c>
      <c r="H534" s="13" t="str">
        <f t="shared" ca="1" si="149"/>
        <v/>
      </c>
      <c r="I534" s="14" t="str">
        <f t="shared" si="150"/>
        <v/>
      </c>
      <c r="J534" s="14" t="str">
        <f>""</f>
        <v/>
      </c>
      <c r="K534" s="14" t="str">
        <f t="shared" si="151"/>
        <v/>
      </c>
      <c r="L534" s="14" t="str">
        <f t="shared" si="152"/>
        <v/>
      </c>
      <c r="M534" s="14" t="str">
        <f t="shared" si="153"/>
        <v/>
      </c>
      <c r="N534" s="14" t="str">
        <f t="shared" si="154"/>
        <v/>
      </c>
      <c r="O534" s="14" t="str">
        <f t="shared" si="155"/>
        <v/>
      </c>
      <c r="P534" s="14" t="str">
        <f t="shared" si="156"/>
        <v/>
      </c>
      <c r="Q534" s="14" t="str">
        <f t="shared" si="157"/>
        <v/>
      </c>
      <c r="R534" s="96" t="str">
        <f t="shared" si="147"/>
        <v/>
      </c>
      <c r="S534" s="14" t="str">
        <f t="shared" si="158"/>
        <v/>
      </c>
      <c r="T534" s="14" t="str">
        <f t="shared" si="148"/>
        <v/>
      </c>
      <c r="U534" s="14" t="str">
        <f t="shared" si="159"/>
        <v/>
      </c>
      <c r="V534" s="14" t="str">
        <f t="shared" si="160"/>
        <v/>
      </c>
      <c r="W534" s="14" t="str">
        <f>IFERROR(CONCATENATE("PAGO N° ",B534," DEL CONTRATO CPS ",V534," ENTRE ",TEXT(VLOOKUP(A534,matriz,IF(generador!B534=1,16,IF(generador!B534=2,19,IF(generador!B534=3,22,IF(generador!B534=4,25,IF(generador!B534=5,28,IF(generador!B534=6,31,IF(generador!B534=7,34,IF(generador!B534=8,37,IF(generador!B534=9,40,IF(generador!B534=10,43,IF(generador!B534=11,46,IF(generador!B534=12,49,IF(generador!B534=13,52,IF(generador!B534=14,55,IF(generador!B534=15,58))))))))))))))),FALSE),"dd/mm/yyyy")," Y ",TEXT(VLOOKUP(A534,matriz,IF(generador!B534=1,17,IF(generador!B534=2,20,IF(generador!B534=3,23,IF(generador!B534=4,26,IF(generador!B534=5,29,IF(generador!B534=6,32,IF(generador!B534=7,35,IF(generador!B534=8,38,IF(generador!B534=9,41,IF(generador!B534=10,44,IF(generador!B534=11,47,IF(generador!B534=12,50,IF(generador!B534=13,53,IF(generador!B534=14,56,IF(generador!B534=15,59))))))))))))))),FALSE),"dd/mm/yyyy")),"")</f>
        <v/>
      </c>
    </row>
    <row r="535" spans="1:23" x14ac:dyDescent="0.3">
      <c r="A535" s="12"/>
      <c r="B535" s="5"/>
      <c r="C535" s="5"/>
      <c r="D535" s="14" t="str">
        <f t="shared" si="144"/>
        <v/>
      </c>
      <c r="E535" s="15" t="str">
        <f>IFERROR(IF(A535&lt;&gt;"",VLOOKUP(A535,matriz,IF(generador!B535=1,15,IF(generador!B535=2,18,IF(generador!B535=3,21,IF(generador!B535=4,24,IF(generador!B535=5,27,IF(generador!B535=6,30,IF(generador!B535=7,33,IF(generador!B535=8,36,IF(generador!B535=9,39,IF(generador!B535=10,42,IF(generador!B535=11,45,IF(generador!B535=12,48,IF(generador!B535=13,51,IF(generador!B535=14,54,IF(generador!B535=15,57))))))))))))))),FALSE),""),"")</f>
        <v/>
      </c>
      <c r="F535" s="16" t="str">
        <f t="shared" si="145"/>
        <v/>
      </c>
      <c r="G535" s="20" t="str">
        <f t="shared" si="146"/>
        <v/>
      </c>
      <c r="H535" s="13" t="str">
        <f t="shared" ca="1" si="149"/>
        <v/>
      </c>
      <c r="I535" s="14" t="str">
        <f t="shared" si="150"/>
        <v/>
      </c>
      <c r="J535" s="14" t="str">
        <f>""</f>
        <v/>
      </c>
      <c r="K535" s="14" t="str">
        <f t="shared" si="151"/>
        <v/>
      </c>
      <c r="L535" s="14" t="str">
        <f t="shared" si="152"/>
        <v/>
      </c>
      <c r="M535" s="14" t="str">
        <f t="shared" si="153"/>
        <v/>
      </c>
      <c r="N535" s="14" t="str">
        <f t="shared" si="154"/>
        <v/>
      </c>
      <c r="O535" s="14" t="str">
        <f t="shared" si="155"/>
        <v/>
      </c>
      <c r="P535" s="14" t="str">
        <f t="shared" si="156"/>
        <v/>
      </c>
      <c r="Q535" s="14" t="str">
        <f t="shared" si="157"/>
        <v/>
      </c>
      <c r="R535" s="96" t="str">
        <f t="shared" si="147"/>
        <v/>
      </c>
      <c r="S535" s="14" t="str">
        <f t="shared" si="158"/>
        <v/>
      </c>
      <c r="T535" s="14" t="str">
        <f t="shared" si="148"/>
        <v/>
      </c>
      <c r="U535" s="14" t="str">
        <f t="shared" si="159"/>
        <v/>
      </c>
      <c r="V535" s="14" t="str">
        <f t="shared" si="160"/>
        <v/>
      </c>
      <c r="W535" s="14" t="str">
        <f>IFERROR(CONCATENATE("PAGO N° ",B535," DEL CONTRATO CPS ",V535," ENTRE ",TEXT(VLOOKUP(A535,matriz,IF(generador!B535=1,16,IF(generador!B535=2,19,IF(generador!B535=3,22,IF(generador!B535=4,25,IF(generador!B535=5,28,IF(generador!B535=6,31,IF(generador!B535=7,34,IF(generador!B535=8,37,IF(generador!B535=9,40,IF(generador!B535=10,43,IF(generador!B535=11,46,IF(generador!B535=12,49,IF(generador!B535=13,52,IF(generador!B535=14,55,IF(generador!B535=15,58))))))))))))))),FALSE),"dd/mm/yyyy")," Y ",TEXT(VLOOKUP(A535,matriz,IF(generador!B535=1,17,IF(generador!B535=2,20,IF(generador!B535=3,23,IF(generador!B535=4,26,IF(generador!B535=5,29,IF(generador!B535=6,32,IF(generador!B535=7,35,IF(generador!B535=8,38,IF(generador!B535=9,41,IF(generador!B535=10,44,IF(generador!B535=11,47,IF(generador!B535=12,50,IF(generador!B535=13,53,IF(generador!B535=14,56,IF(generador!B535=15,59))))))))))))))),FALSE),"dd/mm/yyyy")),"")</f>
        <v/>
      </c>
    </row>
    <row r="536" spans="1:23" x14ac:dyDescent="0.3">
      <c r="A536" s="12"/>
      <c r="B536" s="5"/>
      <c r="C536" s="5"/>
      <c r="D536" s="14" t="str">
        <f t="shared" si="144"/>
        <v/>
      </c>
      <c r="E536" s="15" t="str">
        <f>IFERROR(IF(A536&lt;&gt;"",VLOOKUP(A536,matriz,IF(generador!B536=1,15,IF(generador!B536=2,18,IF(generador!B536=3,21,IF(generador!B536=4,24,IF(generador!B536=5,27,IF(generador!B536=6,30,IF(generador!B536=7,33,IF(generador!B536=8,36,IF(generador!B536=9,39,IF(generador!B536=10,42,IF(generador!B536=11,45,IF(generador!B536=12,48,IF(generador!B536=13,51,IF(generador!B536=14,54,IF(generador!B536=15,57))))))))))))))),FALSE),""),"")</f>
        <v/>
      </c>
      <c r="F536" s="16" t="str">
        <f t="shared" si="145"/>
        <v/>
      </c>
      <c r="G536" s="20" t="str">
        <f t="shared" si="146"/>
        <v/>
      </c>
      <c r="H536" s="13" t="str">
        <f t="shared" ca="1" si="149"/>
        <v/>
      </c>
      <c r="I536" s="14" t="str">
        <f t="shared" si="150"/>
        <v/>
      </c>
      <c r="J536" s="14" t="str">
        <f>""</f>
        <v/>
      </c>
      <c r="K536" s="14" t="str">
        <f t="shared" si="151"/>
        <v/>
      </c>
      <c r="L536" s="14" t="str">
        <f t="shared" si="152"/>
        <v/>
      </c>
      <c r="M536" s="14" t="str">
        <f t="shared" si="153"/>
        <v/>
      </c>
      <c r="N536" s="14" t="str">
        <f t="shared" si="154"/>
        <v/>
      </c>
      <c r="O536" s="14" t="str">
        <f t="shared" si="155"/>
        <v/>
      </c>
      <c r="P536" s="14" t="str">
        <f t="shared" si="156"/>
        <v/>
      </c>
      <c r="Q536" s="14" t="str">
        <f t="shared" si="157"/>
        <v/>
      </c>
      <c r="R536" s="96" t="str">
        <f t="shared" si="147"/>
        <v/>
      </c>
      <c r="S536" s="14" t="str">
        <f t="shared" si="158"/>
        <v/>
      </c>
      <c r="T536" s="14" t="str">
        <f t="shared" si="148"/>
        <v/>
      </c>
      <c r="U536" s="14" t="str">
        <f t="shared" si="159"/>
        <v/>
      </c>
      <c r="V536" s="14" t="str">
        <f t="shared" si="160"/>
        <v/>
      </c>
      <c r="W536" s="14" t="str">
        <f>IFERROR(CONCATENATE("PAGO N° ",B536," DEL CONTRATO CPS ",V536," ENTRE ",TEXT(VLOOKUP(A536,matriz,IF(generador!B536=1,16,IF(generador!B536=2,19,IF(generador!B536=3,22,IF(generador!B536=4,25,IF(generador!B536=5,28,IF(generador!B536=6,31,IF(generador!B536=7,34,IF(generador!B536=8,37,IF(generador!B536=9,40,IF(generador!B536=10,43,IF(generador!B536=11,46,IF(generador!B536=12,49,IF(generador!B536=13,52,IF(generador!B536=14,55,IF(generador!B536=15,58))))))))))))))),FALSE),"dd/mm/yyyy")," Y ",TEXT(VLOOKUP(A536,matriz,IF(generador!B536=1,17,IF(generador!B536=2,20,IF(generador!B536=3,23,IF(generador!B536=4,26,IF(generador!B536=5,29,IF(generador!B536=6,32,IF(generador!B536=7,35,IF(generador!B536=8,38,IF(generador!B536=9,41,IF(generador!B536=10,44,IF(generador!B536=11,47,IF(generador!B536=12,50,IF(generador!B536=13,53,IF(generador!B536=14,56,IF(generador!B536=15,59))))))))))))))),FALSE),"dd/mm/yyyy")),"")</f>
        <v/>
      </c>
    </row>
    <row r="537" spans="1:23" x14ac:dyDescent="0.3">
      <c r="A537" s="12"/>
      <c r="B537" s="5"/>
      <c r="C537" s="5"/>
      <c r="D537" s="14" t="str">
        <f t="shared" si="144"/>
        <v/>
      </c>
      <c r="E537" s="15" t="str">
        <f>IFERROR(IF(A537&lt;&gt;"",VLOOKUP(A537,matriz,IF(generador!B537=1,15,IF(generador!B537=2,18,IF(generador!B537=3,21,IF(generador!B537=4,24,IF(generador!B537=5,27,IF(generador!B537=6,30,IF(generador!B537=7,33,IF(generador!B537=8,36,IF(generador!B537=9,39,IF(generador!B537=10,42,IF(generador!B537=11,45,IF(generador!B537=12,48,IF(generador!B537=13,51,IF(generador!B537=14,54,IF(generador!B537=15,57))))))))))))))),FALSE),""),"")</f>
        <v/>
      </c>
      <c r="F537" s="16" t="str">
        <f t="shared" si="145"/>
        <v/>
      </c>
      <c r="G537" s="20" t="str">
        <f t="shared" si="146"/>
        <v/>
      </c>
      <c r="H537" s="13" t="str">
        <f t="shared" ca="1" si="149"/>
        <v/>
      </c>
      <c r="I537" s="14" t="str">
        <f t="shared" si="150"/>
        <v/>
      </c>
      <c r="J537" s="14" t="str">
        <f>""</f>
        <v/>
      </c>
      <c r="K537" s="14" t="str">
        <f t="shared" si="151"/>
        <v/>
      </c>
      <c r="L537" s="14" t="str">
        <f t="shared" si="152"/>
        <v/>
      </c>
      <c r="M537" s="14" t="str">
        <f t="shared" si="153"/>
        <v/>
      </c>
      <c r="N537" s="14" t="str">
        <f t="shared" si="154"/>
        <v/>
      </c>
      <c r="O537" s="14" t="str">
        <f t="shared" si="155"/>
        <v/>
      </c>
      <c r="P537" s="14" t="str">
        <f t="shared" si="156"/>
        <v/>
      </c>
      <c r="Q537" s="14" t="str">
        <f t="shared" si="157"/>
        <v/>
      </c>
      <c r="R537" s="96" t="str">
        <f t="shared" si="147"/>
        <v/>
      </c>
      <c r="S537" s="14" t="str">
        <f t="shared" si="158"/>
        <v/>
      </c>
      <c r="T537" s="14" t="str">
        <f t="shared" si="148"/>
        <v/>
      </c>
      <c r="U537" s="14" t="str">
        <f t="shared" si="159"/>
        <v/>
      </c>
      <c r="V537" s="14" t="str">
        <f t="shared" si="160"/>
        <v/>
      </c>
      <c r="W537" s="14" t="str">
        <f>IFERROR(CONCATENATE("PAGO N° ",B537," DEL CONTRATO CPS ",V537," ENTRE ",TEXT(VLOOKUP(A537,matriz,IF(generador!B537=1,16,IF(generador!B537=2,19,IF(generador!B537=3,22,IF(generador!B537=4,25,IF(generador!B537=5,28,IF(generador!B537=6,31,IF(generador!B537=7,34,IF(generador!B537=8,37,IF(generador!B537=9,40,IF(generador!B537=10,43,IF(generador!B537=11,46,IF(generador!B537=12,49,IF(generador!B537=13,52,IF(generador!B537=14,55,IF(generador!B537=15,58))))))))))))))),FALSE),"dd/mm/yyyy")," Y ",TEXT(VLOOKUP(A537,matriz,IF(generador!B537=1,17,IF(generador!B537=2,20,IF(generador!B537=3,23,IF(generador!B537=4,26,IF(generador!B537=5,29,IF(generador!B537=6,32,IF(generador!B537=7,35,IF(generador!B537=8,38,IF(generador!B537=9,41,IF(generador!B537=10,44,IF(generador!B537=11,47,IF(generador!B537=12,50,IF(generador!B537=13,53,IF(generador!B537=14,56,IF(generador!B537=15,59))))))))))))))),FALSE),"dd/mm/yyyy")),"")</f>
        <v/>
      </c>
    </row>
    <row r="538" spans="1:23" x14ac:dyDescent="0.3">
      <c r="A538" s="12"/>
      <c r="B538" s="5"/>
      <c r="C538" s="5"/>
      <c r="D538" s="14" t="str">
        <f t="shared" si="144"/>
        <v/>
      </c>
      <c r="E538" s="15" t="str">
        <f>IFERROR(IF(A538&lt;&gt;"",VLOOKUP(A538,matriz,IF(generador!B538=1,15,IF(generador!B538=2,18,IF(generador!B538=3,21,IF(generador!B538=4,24,IF(generador!B538=5,27,IF(generador!B538=6,30,IF(generador!B538=7,33,IF(generador!B538=8,36,IF(generador!B538=9,39,IF(generador!B538=10,42,IF(generador!B538=11,45,IF(generador!B538=12,48,IF(generador!B538=13,51,IF(generador!B538=14,54,IF(generador!B538=15,57))))))))))))))),FALSE),""),"")</f>
        <v/>
      </c>
      <c r="F538" s="16" t="str">
        <f t="shared" si="145"/>
        <v/>
      </c>
      <c r="G538" s="20" t="str">
        <f t="shared" si="146"/>
        <v/>
      </c>
      <c r="H538" s="13" t="str">
        <f t="shared" ca="1" si="149"/>
        <v/>
      </c>
      <c r="I538" s="14" t="str">
        <f t="shared" si="150"/>
        <v/>
      </c>
      <c r="J538" s="14" t="str">
        <f>""</f>
        <v/>
      </c>
      <c r="K538" s="14" t="str">
        <f t="shared" si="151"/>
        <v/>
      </c>
      <c r="L538" s="14" t="str">
        <f t="shared" si="152"/>
        <v/>
      </c>
      <c r="M538" s="14" t="str">
        <f t="shared" si="153"/>
        <v/>
      </c>
      <c r="N538" s="14" t="str">
        <f t="shared" si="154"/>
        <v/>
      </c>
      <c r="O538" s="14" t="str">
        <f t="shared" si="155"/>
        <v/>
      </c>
      <c r="P538" s="14" t="str">
        <f t="shared" si="156"/>
        <v/>
      </c>
      <c r="Q538" s="14" t="str">
        <f t="shared" si="157"/>
        <v/>
      </c>
      <c r="R538" s="96" t="str">
        <f t="shared" si="147"/>
        <v/>
      </c>
      <c r="S538" s="14" t="str">
        <f t="shared" si="158"/>
        <v/>
      </c>
      <c r="T538" s="14" t="str">
        <f t="shared" si="148"/>
        <v/>
      </c>
      <c r="U538" s="14" t="str">
        <f t="shared" si="159"/>
        <v/>
      </c>
      <c r="V538" s="14" t="str">
        <f t="shared" si="160"/>
        <v/>
      </c>
      <c r="W538" s="14" t="str">
        <f>IFERROR(CONCATENATE("PAGO N° ",B538," DEL CONTRATO CPS ",V538," ENTRE ",TEXT(VLOOKUP(A538,matriz,IF(generador!B538=1,16,IF(generador!B538=2,19,IF(generador!B538=3,22,IF(generador!B538=4,25,IF(generador!B538=5,28,IF(generador!B538=6,31,IF(generador!B538=7,34,IF(generador!B538=8,37,IF(generador!B538=9,40,IF(generador!B538=10,43,IF(generador!B538=11,46,IF(generador!B538=12,49,IF(generador!B538=13,52,IF(generador!B538=14,55,IF(generador!B538=15,58))))))))))))))),FALSE),"dd/mm/yyyy")," Y ",TEXT(VLOOKUP(A538,matriz,IF(generador!B538=1,17,IF(generador!B538=2,20,IF(generador!B538=3,23,IF(generador!B538=4,26,IF(generador!B538=5,29,IF(generador!B538=6,32,IF(generador!B538=7,35,IF(generador!B538=8,38,IF(generador!B538=9,41,IF(generador!B538=10,44,IF(generador!B538=11,47,IF(generador!B538=12,50,IF(generador!B538=13,53,IF(generador!B538=14,56,IF(generador!B538=15,59))))))))))))))),FALSE),"dd/mm/yyyy")),"")</f>
        <v/>
      </c>
    </row>
    <row r="539" spans="1:23" x14ac:dyDescent="0.3">
      <c r="A539" s="12"/>
      <c r="B539" s="5"/>
      <c r="C539" s="5"/>
      <c r="D539" s="14" t="str">
        <f t="shared" si="144"/>
        <v/>
      </c>
      <c r="E539" s="15" t="str">
        <f>IFERROR(IF(A539&lt;&gt;"",VLOOKUP(A539,matriz,IF(generador!B539=1,15,IF(generador!B539=2,18,IF(generador!B539=3,21,IF(generador!B539=4,24,IF(generador!B539=5,27,IF(generador!B539=6,30,IF(generador!B539=7,33,IF(generador!B539=8,36,IF(generador!B539=9,39,IF(generador!B539=10,42,IF(generador!B539=11,45,IF(generador!B539=12,48,IF(generador!B539=13,51,IF(generador!B539=14,54,IF(generador!B539=15,57))))))))))))))),FALSE),""),"")</f>
        <v/>
      </c>
      <c r="F539" s="16" t="str">
        <f t="shared" si="145"/>
        <v/>
      </c>
      <c r="G539" s="20" t="str">
        <f t="shared" si="146"/>
        <v/>
      </c>
      <c r="H539" s="13" t="str">
        <f t="shared" ca="1" si="149"/>
        <v/>
      </c>
      <c r="I539" s="14" t="str">
        <f t="shared" si="150"/>
        <v/>
      </c>
      <c r="J539" s="14" t="str">
        <f>""</f>
        <v/>
      </c>
      <c r="K539" s="14" t="str">
        <f t="shared" si="151"/>
        <v/>
      </c>
      <c r="L539" s="14" t="str">
        <f t="shared" si="152"/>
        <v/>
      </c>
      <c r="M539" s="14" t="str">
        <f t="shared" si="153"/>
        <v/>
      </c>
      <c r="N539" s="14" t="str">
        <f t="shared" si="154"/>
        <v/>
      </c>
      <c r="O539" s="14" t="str">
        <f t="shared" si="155"/>
        <v/>
      </c>
      <c r="P539" s="14" t="str">
        <f t="shared" si="156"/>
        <v/>
      </c>
      <c r="Q539" s="14" t="str">
        <f t="shared" si="157"/>
        <v/>
      </c>
      <c r="R539" s="96" t="str">
        <f t="shared" si="147"/>
        <v/>
      </c>
      <c r="S539" s="14" t="str">
        <f t="shared" si="158"/>
        <v/>
      </c>
      <c r="T539" s="14" t="str">
        <f t="shared" si="148"/>
        <v/>
      </c>
      <c r="U539" s="14" t="str">
        <f t="shared" si="159"/>
        <v/>
      </c>
      <c r="V539" s="14" t="str">
        <f t="shared" si="160"/>
        <v/>
      </c>
      <c r="W539" s="14" t="str">
        <f>IFERROR(CONCATENATE("PAGO N° ",B539," DEL CONTRATO CPS ",V539," ENTRE ",TEXT(VLOOKUP(A539,matriz,IF(generador!B539=1,16,IF(generador!B539=2,19,IF(generador!B539=3,22,IF(generador!B539=4,25,IF(generador!B539=5,28,IF(generador!B539=6,31,IF(generador!B539=7,34,IF(generador!B539=8,37,IF(generador!B539=9,40,IF(generador!B539=10,43,IF(generador!B539=11,46,IF(generador!B539=12,49,IF(generador!B539=13,52,IF(generador!B539=14,55,IF(generador!B539=15,58))))))))))))))),FALSE),"dd/mm/yyyy")," Y ",TEXT(VLOOKUP(A539,matriz,IF(generador!B539=1,17,IF(generador!B539=2,20,IF(generador!B539=3,23,IF(generador!B539=4,26,IF(generador!B539=5,29,IF(generador!B539=6,32,IF(generador!B539=7,35,IF(generador!B539=8,38,IF(generador!B539=9,41,IF(generador!B539=10,44,IF(generador!B539=11,47,IF(generador!B539=12,50,IF(generador!B539=13,53,IF(generador!B539=14,56,IF(generador!B539=15,59))))))))))))))),FALSE),"dd/mm/yyyy")),"")</f>
        <v/>
      </c>
    </row>
    <row r="540" spans="1:23" x14ac:dyDescent="0.3">
      <c r="A540" s="12"/>
      <c r="B540" s="5"/>
      <c r="C540" s="5"/>
      <c r="D540" s="14" t="str">
        <f t="shared" si="144"/>
        <v/>
      </c>
      <c r="E540" s="15" t="str">
        <f>IFERROR(IF(A540&lt;&gt;"",VLOOKUP(A540,matriz,IF(generador!B540=1,15,IF(generador!B540=2,18,IF(generador!B540=3,21,IF(generador!B540=4,24,IF(generador!B540=5,27,IF(generador!B540=6,30,IF(generador!B540=7,33,IF(generador!B540=8,36,IF(generador!B540=9,39,IF(generador!B540=10,42,IF(generador!B540=11,45,IF(generador!B540=12,48,IF(generador!B540=13,51,IF(generador!B540=14,54,IF(generador!B540=15,57))))))))))))))),FALSE),""),"")</f>
        <v/>
      </c>
      <c r="F540" s="16" t="str">
        <f t="shared" si="145"/>
        <v/>
      </c>
      <c r="G540" s="20" t="str">
        <f t="shared" si="146"/>
        <v/>
      </c>
      <c r="H540" s="13" t="str">
        <f t="shared" ca="1" si="149"/>
        <v/>
      </c>
      <c r="I540" s="14" t="str">
        <f t="shared" si="150"/>
        <v/>
      </c>
      <c r="J540" s="14" t="str">
        <f>""</f>
        <v/>
      </c>
      <c r="K540" s="14" t="str">
        <f t="shared" si="151"/>
        <v/>
      </c>
      <c r="L540" s="14" t="str">
        <f t="shared" si="152"/>
        <v/>
      </c>
      <c r="M540" s="14" t="str">
        <f t="shared" si="153"/>
        <v/>
      </c>
      <c r="N540" s="14" t="str">
        <f t="shared" si="154"/>
        <v/>
      </c>
      <c r="O540" s="14" t="str">
        <f t="shared" si="155"/>
        <v/>
      </c>
      <c r="P540" s="14" t="str">
        <f t="shared" si="156"/>
        <v/>
      </c>
      <c r="Q540" s="14" t="str">
        <f t="shared" si="157"/>
        <v/>
      </c>
      <c r="R540" s="96" t="str">
        <f t="shared" si="147"/>
        <v/>
      </c>
      <c r="S540" s="14" t="str">
        <f t="shared" si="158"/>
        <v/>
      </c>
      <c r="T540" s="14" t="str">
        <f t="shared" si="148"/>
        <v/>
      </c>
      <c r="U540" s="14" t="str">
        <f t="shared" si="159"/>
        <v/>
      </c>
      <c r="V540" s="14" t="str">
        <f t="shared" si="160"/>
        <v/>
      </c>
      <c r="W540" s="14" t="str">
        <f>IFERROR(CONCATENATE("PAGO N° ",B540," DEL CONTRATO CPS ",V540," ENTRE ",TEXT(VLOOKUP(A540,matriz,IF(generador!B540=1,16,IF(generador!B540=2,19,IF(generador!B540=3,22,IF(generador!B540=4,25,IF(generador!B540=5,28,IF(generador!B540=6,31,IF(generador!B540=7,34,IF(generador!B540=8,37,IF(generador!B540=9,40,IF(generador!B540=10,43,IF(generador!B540=11,46,IF(generador!B540=12,49,IF(generador!B540=13,52,IF(generador!B540=14,55,IF(generador!B540=15,58))))))))))))))),FALSE),"dd/mm/yyyy")," Y ",TEXT(VLOOKUP(A540,matriz,IF(generador!B540=1,17,IF(generador!B540=2,20,IF(generador!B540=3,23,IF(generador!B540=4,26,IF(generador!B540=5,29,IF(generador!B540=6,32,IF(generador!B540=7,35,IF(generador!B540=8,38,IF(generador!B540=9,41,IF(generador!B540=10,44,IF(generador!B540=11,47,IF(generador!B540=12,50,IF(generador!B540=13,53,IF(generador!B540=14,56,IF(generador!B540=15,59))))))))))))))),FALSE),"dd/mm/yyyy")),"")</f>
        <v/>
      </c>
    </row>
    <row r="541" spans="1:23" x14ac:dyDescent="0.3">
      <c r="A541" s="12"/>
      <c r="B541" s="5"/>
      <c r="C541" s="5"/>
      <c r="D541" s="14" t="str">
        <f t="shared" si="144"/>
        <v/>
      </c>
      <c r="E541" s="15" t="str">
        <f>IFERROR(IF(A541&lt;&gt;"",VLOOKUP(A541,matriz,IF(generador!B541=1,15,IF(generador!B541=2,18,IF(generador!B541=3,21,IF(generador!B541=4,24,IF(generador!B541=5,27,IF(generador!B541=6,30,IF(generador!B541=7,33,IF(generador!B541=8,36,IF(generador!B541=9,39,IF(generador!B541=10,42,IF(generador!B541=11,45,IF(generador!B541=12,48,IF(generador!B541=13,51,IF(generador!B541=14,54,IF(generador!B541=15,57))))))))))))))),FALSE),""),"")</f>
        <v/>
      </c>
      <c r="F541" s="16" t="str">
        <f t="shared" si="145"/>
        <v/>
      </c>
      <c r="G541" s="20" t="str">
        <f t="shared" si="146"/>
        <v/>
      </c>
      <c r="H541" s="13" t="str">
        <f t="shared" ca="1" si="149"/>
        <v/>
      </c>
      <c r="I541" s="14" t="str">
        <f t="shared" si="150"/>
        <v/>
      </c>
      <c r="J541" s="14" t="str">
        <f>""</f>
        <v/>
      </c>
      <c r="K541" s="14" t="str">
        <f t="shared" si="151"/>
        <v/>
      </c>
      <c r="L541" s="14" t="str">
        <f t="shared" si="152"/>
        <v/>
      </c>
      <c r="M541" s="14" t="str">
        <f t="shared" si="153"/>
        <v/>
      </c>
      <c r="N541" s="14" t="str">
        <f t="shared" si="154"/>
        <v/>
      </c>
      <c r="O541" s="14" t="str">
        <f t="shared" si="155"/>
        <v/>
      </c>
      <c r="P541" s="14" t="str">
        <f t="shared" si="156"/>
        <v/>
      </c>
      <c r="Q541" s="14" t="str">
        <f t="shared" si="157"/>
        <v/>
      </c>
      <c r="R541" s="96" t="str">
        <f t="shared" si="147"/>
        <v/>
      </c>
      <c r="S541" s="14" t="str">
        <f t="shared" si="158"/>
        <v/>
      </c>
      <c r="T541" s="14" t="str">
        <f t="shared" si="148"/>
        <v/>
      </c>
      <c r="U541" s="14" t="str">
        <f t="shared" si="159"/>
        <v/>
      </c>
      <c r="V541" s="14" t="str">
        <f t="shared" si="160"/>
        <v/>
      </c>
      <c r="W541" s="14" t="str">
        <f>IFERROR(CONCATENATE("PAGO N° ",B541," DEL CONTRATO CPS ",V541," ENTRE ",TEXT(VLOOKUP(A541,matriz,IF(generador!B541=1,16,IF(generador!B541=2,19,IF(generador!B541=3,22,IF(generador!B541=4,25,IF(generador!B541=5,28,IF(generador!B541=6,31,IF(generador!B541=7,34,IF(generador!B541=8,37,IF(generador!B541=9,40,IF(generador!B541=10,43,IF(generador!B541=11,46,IF(generador!B541=12,49,IF(generador!B541=13,52,IF(generador!B541=14,55,IF(generador!B541=15,58))))))))))))))),FALSE),"dd/mm/yyyy")," Y ",TEXT(VLOOKUP(A541,matriz,IF(generador!B541=1,17,IF(generador!B541=2,20,IF(generador!B541=3,23,IF(generador!B541=4,26,IF(generador!B541=5,29,IF(generador!B541=6,32,IF(generador!B541=7,35,IF(generador!B541=8,38,IF(generador!B541=9,41,IF(generador!B541=10,44,IF(generador!B541=11,47,IF(generador!B541=12,50,IF(generador!B541=13,53,IF(generador!B541=14,56,IF(generador!B541=15,59))))))))))))))),FALSE),"dd/mm/yyyy")),"")</f>
        <v/>
      </c>
    </row>
    <row r="542" spans="1:23" x14ac:dyDescent="0.3">
      <c r="A542" s="12"/>
      <c r="B542" s="5"/>
      <c r="C542" s="5"/>
      <c r="D542" s="14" t="str">
        <f t="shared" si="144"/>
        <v/>
      </c>
      <c r="E542" s="15" t="str">
        <f>IFERROR(IF(A542&lt;&gt;"",VLOOKUP(A542,matriz,IF(generador!B542=1,15,IF(generador!B542=2,18,IF(generador!B542=3,21,IF(generador!B542=4,24,IF(generador!B542=5,27,IF(generador!B542=6,30,IF(generador!B542=7,33,IF(generador!B542=8,36,IF(generador!B542=9,39,IF(generador!B542=10,42,IF(generador!B542=11,45,IF(generador!B542=12,48,IF(generador!B542=13,51,IF(generador!B542=14,54,IF(generador!B542=15,57))))))))))))))),FALSE),""),"")</f>
        <v/>
      </c>
      <c r="F542" s="16" t="str">
        <f t="shared" si="145"/>
        <v/>
      </c>
      <c r="G542" s="20" t="str">
        <f t="shared" si="146"/>
        <v/>
      </c>
      <c r="H542" s="13" t="str">
        <f t="shared" ca="1" si="149"/>
        <v/>
      </c>
      <c r="I542" s="14" t="str">
        <f t="shared" si="150"/>
        <v/>
      </c>
      <c r="J542" s="14" t="str">
        <f>""</f>
        <v/>
      </c>
      <c r="K542" s="14" t="str">
        <f t="shared" si="151"/>
        <v/>
      </c>
      <c r="L542" s="14" t="str">
        <f t="shared" si="152"/>
        <v/>
      </c>
      <c r="M542" s="14" t="str">
        <f t="shared" si="153"/>
        <v/>
      </c>
      <c r="N542" s="14" t="str">
        <f t="shared" si="154"/>
        <v/>
      </c>
      <c r="O542" s="14" t="str">
        <f t="shared" si="155"/>
        <v/>
      </c>
      <c r="P542" s="14" t="str">
        <f t="shared" si="156"/>
        <v/>
      </c>
      <c r="Q542" s="14" t="str">
        <f t="shared" si="157"/>
        <v/>
      </c>
      <c r="R542" s="96" t="str">
        <f t="shared" si="147"/>
        <v/>
      </c>
      <c r="S542" s="14" t="str">
        <f t="shared" si="158"/>
        <v/>
      </c>
      <c r="T542" s="14" t="str">
        <f t="shared" si="148"/>
        <v/>
      </c>
      <c r="U542" s="14" t="str">
        <f t="shared" si="159"/>
        <v/>
      </c>
      <c r="V542" s="14" t="str">
        <f t="shared" si="160"/>
        <v/>
      </c>
      <c r="W542" s="14" t="str">
        <f>IFERROR(CONCATENATE("PAGO N° ",B542," DEL CONTRATO CPS ",V542," ENTRE ",TEXT(VLOOKUP(A542,matriz,IF(generador!B542=1,16,IF(generador!B542=2,19,IF(generador!B542=3,22,IF(generador!B542=4,25,IF(generador!B542=5,28,IF(generador!B542=6,31,IF(generador!B542=7,34,IF(generador!B542=8,37,IF(generador!B542=9,40,IF(generador!B542=10,43,IF(generador!B542=11,46,IF(generador!B542=12,49,IF(generador!B542=13,52,IF(generador!B542=14,55,IF(generador!B542=15,58))))))))))))))),FALSE),"dd/mm/yyyy")," Y ",TEXT(VLOOKUP(A542,matriz,IF(generador!B542=1,17,IF(generador!B542=2,20,IF(generador!B542=3,23,IF(generador!B542=4,26,IF(generador!B542=5,29,IF(generador!B542=6,32,IF(generador!B542=7,35,IF(generador!B542=8,38,IF(generador!B542=9,41,IF(generador!B542=10,44,IF(generador!B542=11,47,IF(generador!B542=12,50,IF(generador!B542=13,53,IF(generador!B542=14,56,IF(generador!B542=15,59))))))))))))))),FALSE),"dd/mm/yyyy")),"")</f>
        <v/>
      </c>
    </row>
    <row r="543" spans="1:23" x14ac:dyDescent="0.3">
      <c r="A543" s="12"/>
      <c r="B543" s="5"/>
      <c r="C543" s="5"/>
      <c r="D543" s="14" t="str">
        <f t="shared" si="144"/>
        <v/>
      </c>
      <c r="E543" s="15" t="str">
        <f>IFERROR(IF(A543&lt;&gt;"",VLOOKUP(A543,matriz,IF(generador!B543=1,15,IF(generador!B543=2,18,IF(generador!B543=3,21,IF(generador!B543=4,24,IF(generador!B543=5,27,IF(generador!B543=6,30,IF(generador!B543=7,33,IF(generador!B543=8,36,IF(generador!B543=9,39,IF(generador!B543=10,42,IF(generador!B543=11,45,IF(generador!B543=12,48,IF(generador!B543=13,51,IF(generador!B543=14,54,IF(generador!B543=15,57))))))))))))))),FALSE),""),"")</f>
        <v/>
      </c>
      <c r="F543" s="16" t="str">
        <f t="shared" si="145"/>
        <v/>
      </c>
      <c r="G543" s="20" t="str">
        <f t="shared" si="146"/>
        <v/>
      </c>
      <c r="H543" s="13" t="str">
        <f t="shared" ca="1" si="149"/>
        <v/>
      </c>
      <c r="I543" s="14" t="str">
        <f t="shared" si="150"/>
        <v/>
      </c>
      <c r="J543" s="14" t="str">
        <f>""</f>
        <v/>
      </c>
      <c r="K543" s="14" t="str">
        <f t="shared" si="151"/>
        <v/>
      </c>
      <c r="L543" s="14" t="str">
        <f t="shared" si="152"/>
        <v/>
      </c>
      <c r="M543" s="14" t="str">
        <f t="shared" si="153"/>
        <v/>
      </c>
      <c r="N543" s="14" t="str">
        <f t="shared" si="154"/>
        <v/>
      </c>
      <c r="O543" s="14" t="str">
        <f t="shared" si="155"/>
        <v/>
      </c>
      <c r="P543" s="14" t="str">
        <f t="shared" si="156"/>
        <v/>
      </c>
      <c r="Q543" s="14" t="str">
        <f t="shared" si="157"/>
        <v/>
      </c>
      <c r="R543" s="96" t="str">
        <f t="shared" si="147"/>
        <v/>
      </c>
      <c r="S543" s="14" t="str">
        <f t="shared" si="158"/>
        <v/>
      </c>
      <c r="T543" s="14" t="str">
        <f t="shared" si="148"/>
        <v/>
      </c>
      <c r="U543" s="14" t="str">
        <f t="shared" si="159"/>
        <v/>
      </c>
      <c r="V543" s="14" t="str">
        <f t="shared" si="160"/>
        <v/>
      </c>
      <c r="W543" s="14" t="str">
        <f>IFERROR(CONCATENATE("PAGO N° ",B543," DEL CONTRATO CPS ",V543," ENTRE ",TEXT(VLOOKUP(A543,matriz,IF(generador!B543=1,16,IF(generador!B543=2,19,IF(generador!B543=3,22,IF(generador!B543=4,25,IF(generador!B543=5,28,IF(generador!B543=6,31,IF(generador!B543=7,34,IF(generador!B543=8,37,IF(generador!B543=9,40,IF(generador!B543=10,43,IF(generador!B543=11,46,IF(generador!B543=12,49,IF(generador!B543=13,52,IF(generador!B543=14,55,IF(generador!B543=15,58))))))))))))))),FALSE),"dd/mm/yyyy")," Y ",TEXT(VLOOKUP(A543,matriz,IF(generador!B543=1,17,IF(generador!B543=2,20,IF(generador!B543=3,23,IF(generador!B543=4,26,IF(generador!B543=5,29,IF(generador!B543=6,32,IF(generador!B543=7,35,IF(generador!B543=8,38,IF(generador!B543=9,41,IF(generador!B543=10,44,IF(generador!B543=11,47,IF(generador!B543=12,50,IF(generador!B543=13,53,IF(generador!B543=14,56,IF(generador!B543=15,59))))))))))))))),FALSE),"dd/mm/yyyy")),"")</f>
        <v/>
      </c>
    </row>
    <row r="544" spans="1:23" x14ac:dyDescent="0.3">
      <c r="A544" s="12"/>
      <c r="B544" s="5"/>
      <c r="C544" s="5"/>
      <c r="D544" s="14" t="str">
        <f t="shared" si="144"/>
        <v/>
      </c>
      <c r="E544" s="15" t="str">
        <f>IFERROR(IF(A544&lt;&gt;"",VLOOKUP(A544,matriz,IF(generador!B544=1,15,IF(generador!B544=2,18,IF(generador!B544=3,21,IF(generador!B544=4,24,IF(generador!B544=5,27,IF(generador!B544=6,30,IF(generador!B544=7,33,IF(generador!B544=8,36,IF(generador!B544=9,39,IF(generador!B544=10,42,IF(generador!B544=11,45,IF(generador!B544=12,48,IF(generador!B544=13,51,IF(generador!B544=14,54,IF(generador!B544=15,57))))))))))))))),FALSE),""),"")</f>
        <v/>
      </c>
      <c r="F544" s="16" t="str">
        <f t="shared" si="145"/>
        <v/>
      </c>
      <c r="G544" s="20" t="str">
        <f t="shared" si="146"/>
        <v/>
      </c>
      <c r="H544" s="13" t="str">
        <f t="shared" ca="1" si="149"/>
        <v/>
      </c>
      <c r="I544" s="14" t="str">
        <f t="shared" si="150"/>
        <v/>
      </c>
      <c r="J544" s="14" t="str">
        <f>""</f>
        <v/>
      </c>
      <c r="K544" s="14" t="str">
        <f t="shared" si="151"/>
        <v/>
      </c>
      <c r="L544" s="14" t="str">
        <f t="shared" si="152"/>
        <v/>
      </c>
      <c r="M544" s="14" t="str">
        <f t="shared" si="153"/>
        <v/>
      </c>
      <c r="N544" s="14" t="str">
        <f t="shared" si="154"/>
        <v/>
      </c>
      <c r="O544" s="14" t="str">
        <f t="shared" si="155"/>
        <v/>
      </c>
      <c r="P544" s="14" t="str">
        <f t="shared" si="156"/>
        <v/>
      </c>
      <c r="Q544" s="14" t="str">
        <f t="shared" si="157"/>
        <v/>
      </c>
      <c r="R544" s="96" t="str">
        <f t="shared" si="147"/>
        <v/>
      </c>
      <c r="S544" s="14" t="str">
        <f t="shared" si="158"/>
        <v/>
      </c>
      <c r="T544" s="14" t="str">
        <f t="shared" si="148"/>
        <v/>
      </c>
      <c r="U544" s="14" t="str">
        <f t="shared" si="159"/>
        <v/>
      </c>
      <c r="V544" s="14" t="str">
        <f t="shared" si="160"/>
        <v/>
      </c>
      <c r="W544" s="14" t="str">
        <f>IFERROR(CONCATENATE("PAGO N° ",B544," DEL CONTRATO CPS ",V544," ENTRE ",TEXT(VLOOKUP(A544,matriz,IF(generador!B544=1,16,IF(generador!B544=2,19,IF(generador!B544=3,22,IF(generador!B544=4,25,IF(generador!B544=5,28,IF(generador!B544=6,31,IF(generador!B544=7,34,IF(generador!B544=8,37,IF(generador!B544=9,40,IF(generador!B544=10,43,IF(generador!B544=11,46,IF(generador!B544=12,49,IF(generador!B544=13,52,IF(generador!B544=14,55,IF(generador!B544=15,58))))))))))))))),FALSE),"dd/mm/yyyy")," Y ",TEXT(VLOOKUP(A544,matriz,IF(generador!B544=1,17,IF(generador!B544=2,20,IF(generador!B544=3,23,IF(generador!B544=4,26,IF(generador!B544=5,29,IF(generador!B544=6,32,IF(generador!B544=7,35,IF(generador!B544=8,38,IF(generador!B544=9,41,IF(generador!B544=10,44,IF(generador!B544=11,47,IF(generador!B544=12,50,IF(generador!B544=13,53,IF(generador!B544=14,56,IF(generador!B544=15,59))))))))))))))),FALSE),"dd/mm/yyyy")),"")</f>
        <v/>
      </c>
    </row>
    <row r="545" spans="1:23" x14ac:dyDescent="0.3">
      <c r="A545" s="12"/>
      <c r="B545" s="5"/>
      <c r="C545" s="5"/>
      <c r="D545" s="14" t="str">
        <f t="shared" si="144"/>
        <v/>
      </c>
      <c r="E545" s="15" t="str">
        <f>IFERROR(IF(A545&lt;&gt;"",VLOOKUP(A545,matriz,IF(generador!B545=1,15,IF(generador!B545=2,18,IF(generador!B545=3,21,IF(generador!B545=4,24,IF(generador!B545=5,27,IF(generador!B545=6,30,IF(generador!B545=7,33,IF(generador!B545=8,36,IF(generador!B545=9,39,IF(generador!B545=10,42,IF(generador!B545=11,45,IF(generador!B545=12,48,IF(generador!B545=13,51,IF(generador!B545=14,54,IF(generador!B545=15,57))))))))))))))),FALSE),""),"")</f>
        <v/>
      </c>
      <c r="F545" s="16" t="str">
        <f t="shared" si="145"/>
        <v/>
      </c>
      <c r="G545" s="20" t="str">
        <f t="shared" si="146"/>
        <v/>
      </c>
      <c r="H545" s="13" t="str">
        <f t="shared" ca="1" si="149"/>
        <v/>
      </c>
      <c r="I545" s="14" t="str">
        <f t="shared" si="150"/>
        <v/>
      </c>
      <c r="J545" s="14" t="str">
        <f>""</f>
        <v/>
      </c>
      <c r="K545" s="14" t="str">
        <f t="shared" si="151"/>
        <v/>
      </c>
      <c r="L545" s="14" t="str">
        <f t="shared" si="152"/>
        <v/>
      </c>
      <c r="M545" s="14" t="str">
        <f t="shared" si="153"/>
        <v/>
      </c>
      <c r="N545" s="14" t="str">
        <f t="shared" si="154"/>
        <v/>
      </c>
      <c r="O545" s="14" t="str">
        <f t="shared" si="155"/>
        <v/>
      </c>
      <c r="P545" s="14" t="str">
        <f t="shared" si="156"/>
        <v/>
      </c>
      <c r="Q545" s="14" t="str">
        <f t="shared" si="157"/>
        <v/>
      </c>
      <c r="R545" s="96" t="str">
        <f t="shared" si="147"/>
        <v/>
      </c>
      <c r="S545" s="14" t="str">
        <f t="shared" si="158"/>
        <v/>
      </c>
      <c r="T545" s="14" t="str">
        <f t="shared" si="148"/>
        <v/>
      </c>
      <c r="U545" s="14" t="str">
        <f t="shared" si="159"/>
        <v/>
      </c>
      <c r="V545" s="14" t="str">
        <f t="shared" si="160"/>
        <v/>
      </c>
      <c r="W545" s="14" t="str">
        <f>IFERROR(CONCATENATE("PAGO N° ",B545," DEL CONTRATO CPS ",V545," ENTRE ",TEXT(VLOOKUP(A545,matriz,IF(generador!B545=1,16,IF(generador!B545=2,19,IF(generador!B545=3,22,IF(generador!B545=4,25,IF(generador!B545=5,28,IF(generador!B545=6,31,IF(generador!B545=7,34,IF(generador!B545=8,37,IF(generador!B545=9,40,IF(generador!B545=10,43,IF(generador!B545=11,46,IF(generador!B545=12,49,IF(generador!B545=13,52,IF(generador!B545=14,55,IF(generador!B545=15,58))))))))))))))),FALSE),"dd/mm/yyyy")," Y ",TEXT(VLOOKUP(A545,matriz,IF(generador!B545=1,17,IF(generador!B545=2,20,IF(generador!B545=3,23,IF(generador!B545=4,26,IF(generador!B545=5,29,IF(generador!B545=6,32,IF(generador!B545=7,35,IF(generador!B545=8,38,IF(generador!B545=9,41,IF(generador!B545=10,44,IF(generador!B545=11,47,IF(generador!B545=12,50,IF(generador!B545=13,53,IF(generador!B545=14,56,IF(generador!B545=15,59))))))))))))))),FALSE),"dd/mm/yyyy")),"")</f>
        <v/>
      </c>
    </row>
    <row r="546" spans="1:23" x14ac:dyDescent="0.3">
      <c r="A546" s="12"/>
      <c r="B546" s="5"/>
      <c r="C546" s="5"/>
      <c r="D546" s="14" t="str">
        <f t="shared" si="144"/>
        <v/>
      </c>
      <c r="E546" s="15" t="str">
        <f>IFERROR(IF(A546&lt;&gt;"",VLOOKUP(A546,matriz,IF(generador!B546=1,15,IF(generador!B546=2,18,IF(generador!B546=3,21,IF(generador!B546=4,24,IF(generador!B546=5,27,IF(generador!B546=6,30,IF(generador!B546=7,33,IF(generador!B546=8,36,IF(generador!B546=9,39,IF(generador!B546=10,42,IF(generador!B546=11,45,IF(generador!B546=12,48,IF(generador!B546=13,51,IF(generador!B546=14,54,IF(generador!B546=15,57))))))))))))))),FALSE),""),"")</f>
        <v/>
      </c>
      <c r="F546" s="16" t="str">
        <f t="shared" si="145"/>
        <v/>
      </c>
      <c r="G546" s="20" t="str">
        <f t="shared" si="146"/>
        <v/>
      </c>
      <c r="H546" s="13" t="str">
        <f t="shared" ca="1" si="149"/>
        <v/>
      </c>
      <c r="I546" s="14" t="str">
        <f t="shared" si="150"/>
        <v/>
      </c>
      <c r="J546" s="14" t="str">
        <f>""</f>
        <v/>
      </c>
      <c r="K546" s="14" t="str">
        <f t="shared" si="151"/>
        <v/>
      </c>
      <c r="L546" s="14" t="str">
        <f t="shared" si="152"/>
        <v/>
      </c>
      <c r="M546" s="14" t="str">
        <f t="shared" si="153"/>
        <v/>
      </c>
      <c r="N546" s="14" t="str">
        <f t="shared" si="154"/>
        <v/>
      </c>
      <c r="O546" s="14" t="str">
        <f t="shared" si="155"/>
        <v/>
      </c>
      <c r="P546" s="14" t="str">
        <f t="shared" si="156"/>
        <v/>
      </c>
      <c r="Q546" s="14" t="str">
        <f t="shared" si="157"/>
        <v/>
      </c>
      <c r="R546" s="96" t="str">
        <f t="shared" si="147"/>
        <v/>
      </c>
      <c r="S546" s="14" t="str">
        <f t="shared" si="158"/>
        <v/>
      </c>
      <c r="T546" s="14" t="str">
        <f t="shared" si="148"/>
        <v/>
      </c>
      <c r="U546" s="14" t="str">
        <f t="shared" si="159"/>
        <v/>
      </c>
      <c r="V546" s="14" t="str">
        <f t="shared" si="160"/>
        <v/>
      </c>
      <c r="W546" s="14" t="str">
        <f>IFERROR(CONCATENATE("PAGO N° ",B546," DEL CONTRATO CPS ",V546," ENTRE ",TEXT(VLOOKUP(A546,matriz,IF(generador!B546=1,16,IF(generador!B546=2,19,IF(generador!B546=3,22,IF(generador!B546=4,25,IF(generador!B546=5,28,IF(generador!B546=6,31,IF(generador!B546=7,34,IF(generador!B546=8,37,IF(generador!B546=9,40,IF(generador!B546=10,43,IF(generador!B546=11,46,IF(generador!B546=12,49,IF(generador!B546=13,52,IF(generador!B546=14,55,IF(generador!B546=15,58))))))))))))))),FALSE),"dd/mm/yyyy")," Y ",TEXT(VLOOKUP(A546,matriz,IF(generador!B546=1,17,IF(generador!B546=2,20,IF(generador!B546=3,23,IF(generador!B546=4,26,IF(generador!B546=5,29,IF(generador!B546=6,32,IF(generador!B546=7,35,IF(generador!B546=8,38,IF(generador!B546=9,41,IF(generador!B546=10,44,IF(generador!B546=11,47,IF(generador!B546=12,50,IF(generador!B546=13,53,IF(generador!B546=14,56,IF(generador!B546=15,59))))))))))))))),FALSE),"dd/mm/yyyy")),"")</f>
        <v/>
      </c>
    </row>
    <row r="547" spans="1:23" x14ac:dyDescent="0.3">
      <c r="A547" s="12"/>
      <c r="B547" s="5"/>
      <c r="C547" s="5"/>
      <c r="D547" s="14" t="str">
        <f t="shared" si="144"/>
        <v/>
      </c>
      <c r="E547" s="15" t="str">
        <f>IFERROR(IF(A547&lt;&gt;"",VLOOKUP(A547,matriz,IF(generador!B547=1,15,IF(generador!B547=2,18,IF(generador!B547=3,21,IF(generador!B547=4,24,IF(generador!B547=5,27,IF(generador!B547=6,30,IF(generador!B547=7,33,IF(generador!B547=8,36,IF(generador!B547=9,39,IF(generador!B547=10,42,IF(generador!B547=11,45,IF(generador!B547=12,48,IF(generador!B547=13,51,IF(generador!B547=14,54,IF(generador!B547=15,57))))))))))))))),FALSE),""),"")</f>
        <v/>
      </c>
      <c r="F547" s="16" t="str">
        <f t="shared" si="145"/>
        <v/>
      </c>
      <c r="G547" s="20" t="str">
        <f t="shared" si="146"/>
        <v/>
      </c>
      <c r="H547" s="13" t="str">
        <f t="shared" ca="1" si="149"/>
        <v/>
      </c>
      <c r="I547" s="14" t="str">
        <f t="shared" si="150"/>
        <v/>
      </c>
      <c r="J547" s="14" t="str">
        <f>""</f>
        <v/>
      </c>
      <c r="K547" s="14" t="str">
        <f t="shared" si="151"/>
        <v/>
      </c>
      <c r="L547" s="14" t="str">
        <f t="shared" si="152"/>
        <v/>
      </c>
      <c r="M547" s="14" t="str">
        <f t="shared" si="153"/>
        <v/>
      </c>
      <c r="N547" s="14" t="str">
        <f t="shared" si="154"/>
        <v/>
      </c>
      <c r="O547" s="14" t="str">
        <f t="shared" si="155"/>
        <v/>
      </c>
      <c r="P547" s="14" t="str">
        <f t="shared" si="156"/>
        <v/>
      </c>
      <c r="Q547" s="14" t="str">
        <f t="shared" si="157"/>
        <v/>
      </c>
      <c r="R547" s="96" t="str">
        <f t="shared" si="147"/>
        <v/>
      </c>
      <c r="S547" s="14" t="str">
        <f t="shared" si="158"/>
        <v/>
      </c>
      <c r="T547" s="14" t="str">
        <f t="shared" si="148"/>
        <v/>
      </c>
      <c r="U547" s="14" t="str">
        <f t="shared" si="159"/>
        <v/>
      </c>
      <c r="V547" s="14" t="str">
        <f t="shared" si="160"/>
        <v/>
      </c>
      <c r="W547" s="14" t="str">
        <f>IFERROR(CONCATENATE("PAGO N° ",B547," DEL CONTRATO CPS ",V547," ENTRE ",TEXT(VLOOKUP(A547,matriz,IF(generador!B547=1,16,IF(generador!B547=2,19,IF(generador!B547=3,22,IF(generador!B547=4,25,IF(generador!B547=5,28,IF(generador!B547=6,31,IF(generador!B547=7,34,IF(generador!B547=8,37,IF(generador!B547=9,40,IF(generador!B547=10,43,IF(generador!B547=11,46,IF(generador!B547=12,49,IF(generador!B547=13,52,IF(generador!B547=14,55,IF(generador!B547=15,58))))))))))))))),FALSE),"dd/mm/yyyy")," Y ",TEXT(VLOOKUP(A547,matriz,IF(generador!B547=1,17,IF(generador!B547=2,20,IF(generador!B547=3,23,IF(generador!B547=4,26,IF(generador!B547=5,29,IF(generador!B547=6,32,IF(generador!B547=7,35,IF(generador!B547=8,38,IF(generador!B547=9,41,IF(generador!B547=10,44,IF(generador!B547=11,47,IF(generador!B547=12,50,IF(generador!B547=13,53,IF(generador!B547=14,56,IF(generador!B547=15,59))))))))))))))),FALSE),"dd/mm/yyyy")),"")</f>
        <v/>
      </c>
    </row>
    <row r="548" spans="1:23" x14ac:dyDescent="0.3">
      <c r="A548" s="12"/>
      <c r="B548" s="5"/>
      <c r="C548" s="5"/>
      <c r="D548" s="14" t="str">
        <f t="shared" si="144"/>
        <v/>
      </c>
      <c r="E548" s="15" t="str">
        <f>IFERROR(IF(A548&lt;&gt;"",VLOOKUP(A548,matriz,IF(generador!B548=1,15,IF(generador!B548=2,18,IF(generador!B548=3,21,IF(generador!B548=4,24,IF(generador!B548=5,27,IF(generador!B548=6,30,IF(generador!B548=7,33,IF(generador!B548=8,36,IF(generador!B548=9,39,IF(generador!B548=10,42,IF(generador!B548=11,45,IF(generador!B548=12,48,IF(generador!B548=13,51,IF(generador!B548=14,54,IF(generador!B548=15,57))))))))))))))),FALSE),""),"")</f>
        <v/>
      </c>
      <c r="F548" s="16" t="str">
        <f t="shared" si="145"/>
        <v/>
      </c>
      <c r="G548" s="20" t="str">
        <f t="shared" si="146"/>
        <v/>
      </c>
      <c r="H548" s="13" t="str">
        <f t="shared" ca="1" si="149"/>
        <v/>
      </c>
      <c r="I548" s="14" t="str">
        <f t="shared" si="150"/>
        <v/>
      </c>
      <c r="J548" s="14" t="str">
        <f>""</f>
        <v/>
      </c>
      <c r="K548" s="14" t="str">
        <f t="shared" si="151"/>
        <v/>
      </c>
      <c r="L548" s="14" t="str">
        <f t="shared" si="152"/>
        <v/>
      </c>
      <c r="M548" s="14" t="str">
        <f t="shared" si="153"/>
        <v/>
      </c>
      <c r="N548" s="14" t="str">
        <f t="shared" si="154"/>
        <v/>
      </c>
      <c r="O548" s="14" t="str">
        <f t="shared" si="155"/>
        <v/>
      </c>
      <c r="P548" s="14" t="str">
        <f t="shared" si="156"/>
        <v/>
      </c>
      <c r="Q548" s="14" t="str">
        <f t="shared" si="157"/>
        <v/>
      </c>
      <c r="R548" s="96" t="str">
        <f t="shared" si="147"/>
        <v/>
      </c>
      <c r="S548" s="14" t="str">
        <f t="shared" si="158"/>
        <v/>
      </c>
      <c r="T548" s="14" t="str">
        <f t="shared" si="148"/>
        <v/>
      </c>
      <c r="U548" s="14" t="str">
        <f t="shared" si="159"/>
        <v/>
      </c>
      <c r="V548" s="14" t="str">
        <f t="shared" si="160"/>
        <v/>
      </c>
      <c r="W548" s="14" t="str">
        <f>IFERROR(CONCATENATE("PAGO N° ",B548," DEL CONTRATO CPS ",V548," ENTRE ",TEXT(VLOOKUP(A548,matriz,IF(generador!B548=1,16,IF(generador!B548=2,19,IF(generador!B548=3,22,IF(generador!B548=4,25,IF(generador!B548=5,28,IF(generador!B548=6,31,IF(generador!B548=7,34,IF(generador!B548=8,37,IF(generador!B548=9,40,IF(generador!B548=10,43,IF(generador!B548=11,46,IF(generador!B548=12,49,IF(generador!B548=13,52,IF(generador!B548=14,55,IF(generador!B548=15,58))))))))))))))),FALSE),"dd/mm/yyyy")," Y ",TEXT(VLOOKUP(A548,matriz,IF(generador!B548=1,17,IF(generador!B548=2,20,IF(generador!B548=3,23,IF(generador!B548=4,26,IF(generador!B548=5,29,IF(generador!B548=6,32,IF(generador!B548=7,35,IF(generador!B548=8,38,IF(generador!B548=9,41,IF(generador!B548=10,44,IF(generador!B548=11,47,IF(generador!B548=12,50,IF(generador!B548=13,53,IF(generador!B548=14,56,IF(generador!B548=15,59))))))))))))))),FALSE),"dd/mm/yyyy")),"")</f>
        <v/>
      </c>
    </row>
    <row r="549" spans="1:23" x14ac:dyDescent="0.3">
      <c r="A549" s="12"/>
      <c r="B549" s="5"/>
      <c r="C549" s="5"/>
      <c r="D549" s="14" t="str">
        <f t="shared" si="144"/>
        <v/>
      </c>
      <c r="E549" s="15" t="str">
        <f>IFERROR(IF(A549&lt;&gt;"",VLOOKUP(A549,matriz,IF(generador!B549=1,15,IF(generador!B549=2,18,IF(generador!B549=3,21,IF(generador!B549=4,24,IF(generador!B549=5,27,IF(generador!B549=6,30,IF(generador!B549=7,33,IF(generador!B549=8,36,IF(generador!B549=9,39,IF(generador!B549=10,42,IF(generador!B549=11,45,IF(generador!B549=12,48,IF(generador!B549=13,51,IF(generador!B549=14,54,IF(generador!B549=15,57))))))))))))))),FALSE),""),"")</f>
        <v/>
      </c>
      <c r="F549" s="16" t="str">
        <f t="shared" si="145"/>
        <v/>
      </c>
      <c r="G549" s="20" t="str">
        <f t="shared" si="146"/>
        <v/>
      </c>
      <c r="H549" s="13" t="str">
        <f t="shared" ca="1" si="149"/>
        <v/>
      </c>
      <c r="I549" s="14" t="str">
        <f t="shared" si="150"/>
        <v/>
      </c>
      <c r="J549" s="14" t="str">
        <f>""</f>
        <v/>
      </c>
      <c r="K549" s="14" t="str">
        <f t="shared" si="151"/>
        <v/>
      </c>
      <c r="L549" s="14" t="str">
        <f t="shared" si="152"/>
        <v/>
      </c>
      <c r="M549" s="14" t="str">
        <f t="shared" si="153"/>
        <v/>
      </c>
      <c r="N549" s="14" t="str">
        <f t="shared" si="154"/>
        <v/>
      </c>
      <c r="O549" s="14" t="str">
        <f t="shared" si="155"/>
        <v/>
      </c>
      <c r="P549" s="14" t="str">
        <f t="shared" si="156"/>
        <v/>
      </c>
      <c r="Q549" s="14" t="str">
        <f t="shared" si="157"/>
        <v/>
      </c>
      <c r="R549" s="96" t="str">
        <f t="shared" si="147"/>
        <v/>
      </c>
      <c r="S549" s="14" t="str">
        <f t="shared" si="158"/>
        <v/>
      </c>
      <c r="T549" s="14" t="str">
        <f t="shared" si="148"/>
        <v/>
      </c>
      <c r="U549" s="14" t="str">
        <f t="shared" si="159"/>
        <v/>
      </c>
      <c r="V549" s="14" t="str">
        <f t="shared" si="160"/>
        <v/>
      </c>
      <c r="W549" s="14" t="str">
        <f>IFERROR(CONCATENATE("PAGO N° ",B549," DEL CONTRATO CPS ",V549," ENTRE ",TEXT(VLOOKUP(A549,matriz,IF(generador!B549=1,16,IF(generador!B549=2,19,IF(generador!B549=3,22,IF(generador!B549=4,25,IF(generador!B549=5,28,IF(generador!B549=6,31,IF(generador!B549=7,34,IF(generador!B549=8,37,IF(generador!B549=9,40,IF(generador!B549=10,43,IF(generador!B549=11,46,IF(generador!B549=12,49,IF(generador!B549=13,52,IF(generador!B549=14,55,IF(generador!B549=15,58))))))))))))))),FALSE),"dd/mm/yyyy")," Y ",TEXT(VLOOKUP(A549,matriz,IF(generador!B549=1,17,IF(generador!B549=2,20,IF(generador!B549=3,23,IF(generador!B549=4,26,IF(generador!B549=5,29,IF(generador!B549=6,32,IF(generador!B549=7,35,IF(generador!B549=8,38,IF(generador!B549=9,41,IF(generador!B549=10,44,IF(generador!B549=11,47,IF(generador!B549=12,50,IF(generador!B549=13,53,IF(generador!B549=14,56,IF(generador!B549=15,59))))))))))))))),FALSE),"dd/mm/yyyy")),"")</f>
        <v/>
      </c>
    </row>
    <row r="550" spans="1:23" x14ac:dyDescent="0.3">
      <c r="A550" s="12"/>
      <c r="B550" s="5"/>
      <c r="C550" s="5"/>
      <c r="D550" s="14" t="str">
        <f t="shared" si="144"/>
        <v/>
      </c>
      <c r="E550" s="15" t="str">
        <f>IFERROR(IF(A550&lt;&gt;"",VLOOKUP(A550,matriz,IF(generador!B550=1,15,IF(generador!B550=2,18,IF(generador!B550=3,21,IF(generador!B550=4,24,IF(generador!B550=5,27,IF(generador!B550=6,30,IF(generador!B550=7,33,IF(generador!B550=8,36,IF(generador!B550=9,39,IF(generador!B550=10,42,IF(generador!B550=11,45,IF(generador!B550=12,48,IF(generador!B550=13,51,IF(generador!B550=14,54,IF(generador!B550=15,57))))))))))))))),FALSE),""),"")</f>
        <v/>
      </c>
      <c r="F550" s="16" t="str">
        <f t="shared" si="145"/>
        <v/>
      </c>
      <c r="G550" s="20" t="str">
        <f t="shared" si="146"/>
        <v/>
      </c>
      <c r="H550" s="13" t="str">
        <f t="shared" ca="1" si="149"/>
        <v/>
      </c>
      <c r="I550" s="14" t="str">
        <f t="shared" si="150"/>
        <v/>
      </c>
      <c r="J550" s="14" t="str">
        <f>""</f>
        <v/>
      </c>
      <c r="K550" s="14" t="str">
        <f t="shared" si="151"/>
        <v/>
      </c>
      <c r="L550" s="14" t="str">
        <f t="shared" si="152"/>
        <v/>
      </c>
      <c r="M550" s="14" t="str">
        <f t="shared" si="153"/>
        <v/>
      </c>
      <c r="N550" s="14" t="str">
        <f t="shared" si="154"/>
        <v/>
      </c>
      <c r="O550" s="14" t="str">
        <f t="shared" si="155"/>
        <v/>
      </c>
      <c r="P550" s="14" t="str">
        <f t="shared" si="156"/>
        <v/>
      </c>
      <c r="Q550" s="14" t="str">
        <f t="shared" si="157"/>
        <v/>
      </c>
      <c r="R550" s="96" t="str">
        <f t="shared" si="147"/>
        <v/>
      </c>
      <c r="S550" s="14" t="str">
        <f t="shared" si="158"/>
        <v/>
      </c>
      <c r="T550" s="14" t="str">
        <f t="shared" si="148"/>
        <v/>
      </c>
      <c r="U550" s="14" t="str">
        <f t="shared" si="159"/>
        <v/>
      </c>
      <c r="V550" s="14" t="str">
        <f t="shared" si="160"/>
        <v/>
      </c>
      <c r="W550" s="14" t="str">
        <f>IFERROR(CONCATENATE("PAGO N° ",B550," DEL CONTRATO CPS ",V550," ENTRE ",TEXT(VLOOKUP(A550,matriz,IF(generador!B550=1,16,IF(generador!B550=2,19,IF(generador!B550=3,22,IF(generador!B550=4,25,IF(generador!B550=5,28,IF(generador!B550=6,31,IF(generador!B550=7,34,IF(generador!B550=8,37,IF(generador!B550=9,40,IF(generador!B550=10,43,IF(generador!B550=11,46,IF(generador!B550=12,49,IF(generador!B550=13,52,IF(generador!B550=14,55,IF(generador!B550=15,58))))))))))))))),FALSE),"dd/mm/yyyy")," Y ",TEXT(VLOOKUP(A550,matriz,IF(generador!B550=1,17,IF(generador!B550=2,20,IF(generador!B550=3,23,IF(generador!B550=4,26,IF(generador!B550=5,29,IF(generador!B550=6,32,IF(generador!B550=7,35,IF(generador!B550=8,38,IF(generador!B550=9,41,IF(generador!B550=10,44,IF(generador!B550=11,47,IF(generador!B550=12,50,IF(generador!B550=13,53,IF(generador!B550=14,56,IF(generador!B550=15,59))))))))))))))),FALSE),"dd/mm/yyyy")),"")</f>
        <v/>
      </c>
    </row>
    <row r="551" spans="1:23" x14ac:dyDescent="0.3">
      <c r="A551" s="12"/>
      <c r="B551" s="5"/>
      <c r="C551" s="5"/>
      <c r="D551" s="14" t="str">
        <f t="shared" si="144"/>
        <v/>
      </c>
      <c r="E551" s="15" t="str">
        <f>IFERROR(IF(A551&lt;&gt;"",VLOOKUP(A551,matriz,IF(generador!B551=1,15,IF(generador!B551=2,18,IF(generador!B551=3,21,IF(generador!B551=4,24,IF(generador!B551=5,27,IF(generador!B551=6,30,IF(generador!B551=7,33,IF(generador!B551=8,36,IF(generador!B551=9,39,IF(generador!B551=10,42,IF(generador!B551=11,45,IF(generador!B551=12,48,IF(generador!B551=13,51,IF(generador!B551=14,54,IF(generador!B551=15,57))))))))))))))),FALSE),""),"")</f>
        <v/>
      </c>
      <c r="F551" s="16" t="str">
        <f t="shared" si="145"/>
        <v/>
      </c>
      <c r="G551" s="20" t="str">
        <f t="shared" si="146"/>
        <v/>
      </c>
      <c r="H551" s="13" t="str">
        <f t="shared" ca="1" si="149"/>
        <v/>
      </c>
      <c r="I551" s="14" t="str">
        <f t="shared" si="150"/>
        <v/>
      </c>
      <c r="J551" s="14" t="str">
        <f>""</f>
        <v/>
      </c>
      <c r="K551" s="14" t="str">
        <f t="shared" si="151"/>
        <v/>
      </c>
      <c r="L551" s="14" t="str">
        <f t="shared" si="152"/>
        <v/>
      </c>
      <c r="M551" s="14" t="str">
        <f t="shared" si="153"/>
        <v/>
      </c>
      <c r="N551" s="14" t="str">
        <f t="shared" si="154"/>
        <v/>
      </c>
      <c r="O551" s="14" t="str">
        <f t="shared" si="155"/>
        <v/>
      </c>
      <c r="P551" s="14" t="str">
        <f t="shared" si="156"/>
        <v/>
      </c>
      <c r="Q551" s="14" t="str">
        <f t="shared" si="157"/>
        <v/>
      </c>
      <c r="R551" s="96" t="str">
        <f t="shared" si="147"/>
        <v/>
      </c>
      <c r="S551" s="14" t="str">
        <f t="shared" si="158"/>
        <v/>
      </c>
      <c r="T551" s="14" t="str">
        <f t="shared" si="148"/>
        <v/>
      </c>
      <c r="U551" s="14" t="str">
        <f t="shared" si="159"/>
        <v/>
      </c>
      <c r="V551" s="14" t="str">
        <f t="shared" si="160"/>
        <v/>
      </c>
      <c r="W551" s="14" t="str">
        <f>IFERROR(CONCATENATE("PAGO N° ",B551," DEL CONTRATO CPS ",V551," ENTRE ",TEXT(VLOOKUP(A551,matriz,IF(generador!B551=1,16,IF(generador!B551=2,19,IF(generador!B551=3,22,IF(generador!B551=4,25,IF(generador!B551=5,28,IF(generador!B551=6,31,IF(generador!B551=7,34,IF(generador!B551=8,37,IF(generador!B551=9,40,IF(generador!B551=10,43,IF(generador!B551=11,46,IF(generador!B551=12,49,IF(generador!B551=13,52,IF(generador!B551=14,55,IF(generador!B551=15,58))))))))))))))),FALSE),"dd/mm/yyyy")," Y ",TEXT(VLOOKUP(A551,matriz,IF(generador!B551=1,17,IF(generador!B551=2,20,IF(generador!B551=3,23,IF(generador!B551=4,26,IF(generador!B551=5,29,IF(generador!B551=6,32,IF(generador!B551=7,35,IF(generador!B551=8,38,IF(generador!B551=9,41,IF(generador!B551=10,44,IF(generador!B551=11,47,IF(generador!B551=12,50,IF(generador!B551=13,53,IF(generador!B551=14,56,IF(generador!B551=15,59))))))))))))))),FALSE),"dd/mm/yyyy")),"")</f>
        <v/>
      </c>
    </row>
    <row r="552" spans="1:23" x14ac:dyDescent="0.3">
      <c r="A552" s="12"/>
      <c r="B552" s="5"/>
      <c r="C552" s="5"/>
      <c r="D552" s="14" t="str">
        <f t="shared" si="144"/>
        <v/>
      </c>
      <c r="E552" s="15" t="str">
        <f>IFERROR(IF(A552&lt;&gt;"",VLOOKUP(A552,matriz,IF(generador!B552=1,15,IF(generador!B552=2,18,IF(generador!B552=3,21,IF(generador!B552=4,24,IF(generador!B552=5,27,IF(generador!B552=6,30,IF(generador!B552=7,33,IF(generador!B552=8,36,IF(generador!B552=9,39,IF(generador!B552=10,42,IF(generador!B552=11,45,IF(generador!B552=12,48,IF(generador!B552=13,51,IF(generador!B552=14,54,IF(generador!B552=15,57))))))))))))))),FALSE),""),"")</f>
        <v/>
      </c>
      <c r="F552" s="16" t="str">
        <f t="shared" si="145"/>
        <v/>
      </c>
      <c r="G552" s="20" t="str">
        <f t="shared" si="146"/>
        <v/>
      </c>
      <c r="H552" s="13" t="str">
        <f t="shared" ca="1" si="149"/>
        <v/>
      </c>
      <c r="I552" s="14" t="str">
        <f t="shared" si="150"/>
        <v/>
      </c>
      <c r="J552" s="14" t="str">
        <f>""</f>
        <v/>
      </c>
      <c r="K552" s="14" t="str">
        <f t="shared" si="151"/>
        <v/>
      </c>
      <c r="L552" s="14" t="str">
        <f t="shared" si="152"/>
        <v/>
      </c>
      <c r="M552" s="14" t="str">
        <f t="shared" si="153"/>
        <v/>
      </c>
      <c r="N552" s="14" t="str">
        <f t="shared" si="154"/>
        <v/>
      </c>
      <c r="O552" s="14" t="str">
        <f t="shared" si="155"/>
        <v/>
      </c>
      <c r="P552" s="14" t="str">
        <f t="shared" si="156"/>
        <v/>
      </c>
      <c r="Q552" s="14" t="str">
        <f t="shared" si="157"/>
        <v/>
      </c>
      <c r="R552" s="96" t="str">
        <f t="shared" si="147"/>
        <v/>
      </c>
      <c r="S552" s="14" t="str">
        <f t="shared" si="158"/>
        <v/>
      </c>
      <c r="T552" s="14" t="str">
        <f t="shared" si="148"/>
        <v/>
      </c>
      <c r="U552" s="14" t="str">
        <f t="shared" si="159"/>
        <v/>
      </c>
      <c r="V552" s="14" t="str">
        <f t="shared" si="160"/>
        <v/>
      </c>
      <c r="W552" s="14" t="str">
        <f>IFERROR(CONCATENATE("PAGO N° ",B552," DEL CONTRATO CPS ",V552," ENTRE ",TEXT(VLOOKUP(A552,matriz,IF(generador!B552=1,16,IF(generador!B552=2,19,IF(generador!B552=3,22,IF(generador!B552=4,25,IF(generador!B552=5,28,IF(generador!B552=6,31,IF(generador!B552=7,34,IF(generador!B552=8,37,IF(generador!B552=9,40,IF(generador!B552=10,43,IF(generador!B552=11,46,IF(generador!B552=12,49,IF(generador!B552=13,52,IF(generador!B552=14,55,IF(generador!B552=15,58))))))))))))))),FALSE),"dd/mm/yyyy")," Y ",TEXT(VLOOKUP(A552,matriz,IF(generador!B552=1,17,IF(generador!B552=2,20,IF(generador!B552=3,23,IF(generador!B552=4,26,IF(generador!B552=5,29,IF(generador!B552=6,32,IF(generador!B552=7,35,IF(generador!B552=8,38,IF(generador!B552=9,41,IF(generador!B552=10,44,IF(generador!B552=11,47,IF(generador!B552=12,50,IF(generador!B552=13,53,IF(generador!B552=14,56,IF(generador!B552=15,59))))))))))))))),FALSE),"dd/mm/yyyy")),"")</f>
        <v/>
      </c>
    </row>
    <row r="553" spans="1:23" x14ac:dyDescent="0.3">
      <c r="A553" s="12"/>
      <c r="B553" s="5"/>
      <c r="C553" s="5"/>
      <c r="D553" s="14" t="str">
        <f t="shared" si="144"/>
        <v/>
      </c>
      <c r="E553" s="15" t="str">
        <f>IFERROR(IF(A553&lt;&gt;"",VLOOKUP(A553,matriz,IF(generador!B553=1,15,IF(generador!B553=2,18,IF(generador!B553=3,21,IF(generador!B553=4,24,IF(generador!B553=5,27,IF(generador!B553=6,30,IF(generador!B553=7,33,IF(generador!B553=8,36,IF(generador!B553=9,39,IF(generador!B553=10,42,IF(generador!B553=11,45,IF(generador!B553=12,48,IF(generador!B553=13,51,IF(generador!B553=14,54,IF(generador!B553=15,57))))))))))))))),FALSE),""),"")</f>
        <v/>
      </c>
      <c r="F553" s="16" t="str">
        <f t="shared" si="145"/>
        <v/>
      </c>
      <c r="G553" s="20" t="str">
        <f t="shared" si="146"/>
        <v/>
      </c>
      <c r="H553" s="13" t="str">
        <f t="shared" ca="1" si="149"/>
        <v/>
      </c>
      <c r="I553" s="14" t="str">
        <f t="shared" si="150"/>
        <v/>
      </c>
      <c r="J553" s="14" t="str">
        <f>""</f>
        <v/>
      </c>
      <c r="K553" s="14" t="str">
        <f t="shared" si="151"/>
        <v/>
      </c>
      <c r="L553" s="14" t="str">
        <f t="shared" si="152"/>
        <v/>
      </c>
      <c r="M553" s="14" t="str">
        <f t="shared" si="153"/>
        <v/>
      </c>
      <c r="N553" s="14" t="str">
        <f t="shared" si="154"/>
        <v/>
      </c>
      <c r="O553" s="14" t="str">
        <f t="shared" si="155"/>
        <v/>
      </c>
      <c r="P553" s="14" t="str">
        <f t="shared" si="156"/>
        <v/>
      </c>
      <c r="Q553" s="14" t="str">
        <f t="shared" si="157"/>
        <v/>
      </c>
      <c r="R553" s="96" t="str">
        <f t="shared" si="147"/>
        <v/>
      </c>
      <c r="S553" s="14" t="str">
        <f t="shared" si="158"/>
        <v/>
      </c>
      <c r="T553" s="14" t="str">
        <f t="shared" si="148"/>
        <v/>
      </c>
      <c r="U553" s="14" t="str">
        <f t="shared" si="159"/>
        <v/>
      </c>
      <c r="V553" s="14" t="str">
        <f t="shared" si="160"/>
        <v/>
      </c>
      <c r="W553" s="14" t="str">
        <f>IFERROR(CONCATENATE("PAGO N° ",B553," DEL CONTRATO CPS ",V553," ENTRE ",TEXT(VLOOKUP(A553,matriz,IF(generador!B553=1,16,IF(generador!B553=2,19,IF(generador!B553=3,22,IF(generador!B553=4,25,IF(generador!B553=5,28,IF(generador!B553=6,31,IF(generador!B553=7,34,IF(generador!B553=8,37,IF(generador!B553=9,40,IF(generador!B553=10,43,IF(generador!B553=11,46,IF(generador!B553=12,49,IF(generador!B553=13,52,IF(generador!B553=14,55,IF(generador!B553=15,58))))))))))))))),FALSE),"dd/mm/yyyy")," Y ",TEXT(VLOOKUP(A553,matriz,IF(generador!B553=1,17,IF(generador!B553=2,20,IF(generador!B553=3,23,IF(generador!B553=4,26,IF(generador!B553=5,29,IF(generador!B553=6,32,IF(generador!B553=7,35,IF(generador!B553=8,38,IF(generador!B553=9,41,IF(generador!B553=10,44,IF(generador!B553=11,47,IF(generador!B553=12,50,IF(generador!B553=13,53,IF(generador!B553=14,56,IF(generador!B553=15,59))))))))))))))),FALSE),"dd/mm/yyyy")),"")</f>
        <v/>
      </c>
    </row>
    <row r="554" spans="1:23" x14ac:dyDescent="0.3">
      <c r="A554" s="12"/>
      <c r="B554" s="5"/>
      <c r="C554" s="5"/>
      <c r="D554" s="14" t="str">
        <f t="shared" si="144"/>
        <v/>
      </c>
      <c r="E554" s="15" t="str">
        <f>IFERROR(IF(A554&lt;&gt;"",VLOOKUP(A554,matriz,IF(generador!B554=1,15,IF(generador!B554=2,18,IF(generador!B554=3,21,IF(generador!B554=4,24,IF(generador!B554=5,27,IF(generador!B554=6,30,IF(generador!B554=7,33,IF(generador!B554=8,36,IF(generador!B554=9,39,IF(generador!B554=10,42,IF(generador!B554=11,45,IF(generador!B554=12,48,IF(generador!B554=13,51,IF(generador!B554=14,54,IF(generador!B554=15,57))))))))))))))),FALSE),""),"")</f>
        <v/>
      </c>
      <c r="F554" s="16" t="str">
        <f t="shared" si="145"/>
        <v/>
      </c>
      <c r="G554" s="20" t="str">
        <f t="shared" si="146"/>
        <v/>
      </c>
      <c r="H554" s="13" t="str">
        <f t="shared" ca="1" si="149"/>
        <v/>
      </c>
      <c r="I554" s="14" t="str">
        <f t="shared" si="150"/>
        <v/>
      </c>
      <c r="J554" s="14" t="str">
        <f>""</f>
        <v/>
      </c>
      <c r="K554" s="14" t="str">
        <f t="shared" si="151"/>
        <v/>
      </c>
      <c r="L554" s="14" t="str">
        <f t="shared" si="152"/>
        <v/>
      </c>
      <c r="M554" s="14" t="str">
        <f t="shared" si="153"/>
        <v/>
      </c>
      <c r="N554" s="14" t="str">
        <f t="shared" si="154"/>
        <v/>
      </c>
      <c r="O554" s="14" t="str">
        <f t="shared" si="155"/>
        <v/>
      </c>
      <c r="P554" s="14" t="str">
        <f t="shared" si="156"/>
        <v/>
      </c>
      <c r="Q554" s="14" t="str">
        <f t="shared" si="157"/>
        <v/>
      </c>
      <c r="R554" s="96" t="str">
        <f t="shared" si="147"/>
        <v/>
      </c>
      <c r="S554" s="14" t="str">
        <f t="shared" si="158"/>
        <v/>
      </c>
      <c r="T554" s="14" t="str">
        <f t="shared" si="148"/>
        <v/>
      </c>
      <c r="U554" s="14" t="str">
        <f t="shared" si="159"/>
        <v/>
      </c>
      <c r="V554" s="14" t="str">
        <f t="shared" si="160"/>
        <v/>
      </c>
      <c r="W554" s="14" t="str">
        <f>IFERROR(CONCATENATE("PAGO N° ",B554," DEL CONTRATO CPS ",V554," ENTRE ",TEXT(VLOOKUP(A554,matriz,IF(generador!B554=1,16,IF(generador!B554=2,19,IF(generador!B554=3,22,IF(generador!B554=4,25,IF(generador!B554=5,28,IF(generador!B554=6,31,IF(generador!B554=7,34,IF(generador!B554=8,37,IF(generador!B554=9,40,IF(generador!B554=10,43,IF(generador!B554=11,46,IF(generador!B554=12,49,IF(generador!B554=13,52,IF(generador!B554=14,55,IF(generador!B554=15,58))))))))))))))),FALSE),"dd/mm/yyyy")," Y ",TEXT(VLOOKUP(A554,matriz,IF(generador!B554=1,17,IF(generador!B554=2,20,IF(generador!B554=3,23,IF(generador!B554=4,26,IF(generador!B554=5,29,IF(generador!B554=6,32,IF(generador!B554=7,35,IF(generador!B554=8,38,IF(generador!B554=9,41,IF(generador!B554=10,44,IF(generador!B554=11,47,IF(generador!B554=12,50,IF(generador!B554=13,53,IF(generador!B554=14,56,IF(generador!B554=15,59))))))))))))))),FALSE),"dd/mm/yyyy")),"")</f>
        <v/>
      </c>
    </row>
    <row r="555" spans="1:23" x14ac:dyDescent="0.3">
      <c r="A555" s="12"/>
      <c r="B555" s="5"/>
      <c r="C555" s="5"/>
      <c r="D555" s="14" t="str">
        <f t="shared" si="144"/>
        <v/>
      </c>
      <c r="E555" s="15" t="str">
        <f>IFERROR(IF(A555&lt;&gt;"",VLOOKUP(A555,matriz,IF(generador!B555=1,15,IF(generador!B555=2,18,IF(generador!B555=3,21,IF(generador!B555=4,24,IF(generador!B555=5,27,IF(generador!B555=6,30,IF(generador!B555=7,33,IF(generador!B555=8,36,IF(generador!B555=9,39,IF(generador!B555=10,42,IF(generador!B555=11,45,IF(generador!B555=12,48,IF(generador!B555=13,51,IF(generador!B555=14,54,IF(generador!B555=15,57))))))))))))))),FALSE),""),"")</f>
        <v/>
      </c>
      <c r="F555" s="16" t="str">
        <f t="shared" si="145"/>
        <v/>
      </c>
      <c r="G555" s="20" t="str">
        <f t="shared" si="146"/>
        <v/>
      </c>
      <c r="H555" s="13" t="str">
        <f t="shared" ca="1" si="149"/>
        <v/>
      </c>
      <c r="I555" s="14" t="str">
        <f t="shared" si="150"/>
        <v/>
      </c>
      <c r="J555" s="14" t="str">
        <f>""</f>
        <v/>
      </c>
      <c r="K555" s="14" t="str">
        <f t="shared" si="151"/>
        <v/>
      </c>
      <c r="L555" s="14" t="str">
        <f t="shared" si="152"/>
        <v/>
      </c>
      <c r="M555" s="14" t="str">
        <f t="shared" si="153"/>
        <v/>
      </c>
      <c r="N555" s="14" t="str">
        <f t="shared" si="154"/>
        <v/>
      </c>
      <c r="O555" s="14" t="str">
        <f t="shared" si="155"/>
        <v/>
      </c>
      <c r="P555" s="14" t="str">
        <f t="shared" si="156"/>
        <v/>
      </c>
      <c r="Q555" s="14" t="str">
        <f t="shared" si="157"/>
        <v/>
      </c>
      <c r="R555" s="96" t="str">
        <f t="shared" si="147"/>
        <v/>
      </c>
      <c r="S555" s="14" t="str">
        <f t="shared" si="158"/>
        <v/>
      </c>
      <c r="T555" s="14" t="str">
        <f t="shared" si="148"/>
        <v/>
      </c>
      <c r="U555" s="14" t="str">
        <f t="shared" si="159"/>
        <v/>
      </c>
      <c r="V555" s="14" t="str">
        <f t="shared" si="160"/>
        <v/>
      </c>
      <c r="W555" s="14" t="str">
        <f>IFERROR(CONCATENATE("PAGO N° ",B555," DEL CONTRATO CPS ",V555," ENTRE ",TEXT(VLOOKUP(A555,matriz,IF(generador!B555=1,16,IF(generador!B555=2,19,IF(generador!B555=3,22,IF(generador!B555=4,25,IF(generador!B555=5,28,IF(generador!B555=6,31,IF(generador!B555=7,34,IF(generador!B555=8,37,IF(generador!B555=9,40,IF(generador!B555=10,43,IF(generador!B555=11,46,IF(generador!B555=12,49,IF(generador!B555=13,52,IF(generador!B555=14,55,IF(generador!B555=15,58))))))))))))))),FALSE),"dd/mm/yyyy")," Y ",TEXT(VLOOKUP(A555,matriz,IF(generador!B555=1,17,IF(generador!B555=2,20,IF(generador!B555=3,23,IF(generador!B555=4,26,IF(generador!B555=5,29,IF(generador!B555=6,32,IF(generador!B555=7,35,IF(generador!B555=8,38,IF(generador!B555=9,41,IF(generador!B555=10,44,IF(generador!B555=11,47,IF(generador!B555=12,50,IF(generador!B555=13,53,IF(generador!B555=14,56,IF(generador!B555=15,59))))))))))))))),FALSE),"dd/mm/yyyy")),"")</f>
        <v/>
      </c>
    </row>
    <row r="556" spans="1:23" x14ac:dyDescent="0.3">
      <c r="A556" s="12"/>
      <c r="B556" s="5"/>
      <c r="C556" s="5"/>
      <c r="D556" s="14" t="str">
        <f t="shared" si="144"/>
        <v/>
      </c>
      <c r="E556" s="15" t="str">
        <f>IFERROR(IF(A556&lt;&gt;"",VLOOKUP(A556,matriz,IF(generador!B556=1,15,IF(generador!B556=2,18,IF(generador!B556=3,21,IF(generador!B556=4,24,IF(generador!B556=5,27,IF(generador!B556=6,30,IF(generador!B556=7,33,IF(generador!B556=8,36,IF(generador!B556=9,39,IF(generador!B556=10,42,IF(generador!B556=11,45,IF(generador!B556=12,48,IF(generador!B556=13,51,IF(generador!B556=14,54,IF(generador!B556=15,57))))))))))))))),FALSE),""),"")</f>
        <v/>
      </c>
      <c r="F556" s="16" t="str">
        <f t="shared" si="145"/>
        <v/>
      </c>
      <c r="G556" s="20" t="str">
        <f t="shared" si="146"/>
        <v/>
      </c>
      <c r="H556" s="13" t="str">
        <f t="shared" ca="1" si="149"/>
        <v/>
      </c>
      <c r="I556" s="14" t="str">
        <f t="shared" si="150"/>
        <v/>
      </c>
      <c r="J556" s="14" t="str">
        <f>""</f>
        <v/>
      </c>
      <c r="K556" s="14" t="str">
        <f t="shared" si="151"/>
        <v/>
      </c>
      <c r="L556" s="14" t="str">
        <f t="shared" si="152"/>
        <v/>
      </c>
      <c r="M556" s="14" t="str">
        <f t="shared" si="153"/>
        <v/>
      </c>
      <c r="N556" s="14" t="str">
        <f t="shared" si="154"/>
        <v/>
      </c>
      <c r="O556" s="14" t="str">
        <f t="shared" si="155"/>
        <v/>
      </c>
      <c r="P556" s="14" t="str">
        <f t="shared" si="156"/>
        <v/>
      </c>
      <c r="Q556" s="14" t="str">
        <f t="shared" si="157"/>
        <v/>
      </c>
      <c r="R556" s="96" t="str">
        <f t="shared" si="147"/>
        <v/>
      </c>
      <c r="S556" s="14" t="str">
        <f t="shared" si="158"/>
        <v/>
      </c>
      <c r="T556" s="14" t="str">
        <f t="shared" si="148"/>
        <v/>
      </c>
      <c r="U556" s="14" t="str">
        <f t="shared" si="159"/>
        <v/>
      </c>
      <c r="V556" s="14" t="str">
        <f t="shared" si="160"/>
        <v/>
      </c>
      <c r="W556" s="14" t="str">
        <f>IFERROR(CONCATENATE("PAGO N° ",B556," DEL CONTRATO CPS ",V556," ENTRE ",TEXT(VLOOKUP(A556,matriz,IF(generador!B556=1,16,IF(generador!B556=2,19,IF(generador!B556=3,22,IF(generador!B556=4,25,IF(generador!B556=5,28,IF(generador!B556=6,31,IF(generador!B556=7,34,IF(generador!B556=8,37,IF(generador!B556=9,40,IF(generador!B556=10,43,IF(generador!B556=11,46,IF(generador!B556=12,49,IF(generador!B556=13,52,IF(generador!B556=14,55,IF(generador!B556=15,58))))))))))))))),FALSE),"dd/mm/yyyy")," Y ",TEXT(VLOOKUP(A556,matriz,IF(generador!B556=1,17,IF(generador!B556=2,20,IF(generador!B556=3,23,IF(generador!B556=4,26,IF(generador!B556=5,29,IF(generador!B556=6,32,IF(generador!B556=7,35,IF(generador!B556=8,38,IF(generador!B556=9,41,IF(generador!B556=10,44,IF(generador!B556=11,47,IF(generador!B556=12,50,IF(generador!B556=13,53,IF(generador!B556=14,56,IF(generador!B556=15,59))))))))))))))),FALSE),"dd/mm/yyyy")),"")</f>
        <v/>
      </c>
    </row>
    <row r="557" spans="1:23" x14ac:dyDescent="0.3">
      <c r="A557" s="12"/>
      <c r="B557" s="5"/>
      <c r="C557" s="5"/>
      <c r="D557" s="14" t="str">
        <f t="shared" si="144"/>
        <v/>
      </c>
      <c r="E557" s="15" t="str">
        <f>IFERROR(IF(A557&lt;&gt;"",VLOOKUP(A557,matriz,IF(generador!B557=1,15,IF(generador!B557=2,18,IF(generador!B557=3,21,IF(generador!B557=4,24,IF(generador!B557=5,27,IF(generador!B557=6,30,IF(generador!B557=7,33,IF(generador!B557=8,36,IF(generador!B557=9,39,IF(generador!B557=10,42,IF(generador!B557=11,45,IF(generador!B557=12,48,IF(generador!B557=13,51,IF(generador!B557=14,54,IF(generador!B557=15,57))))))))))))))),FALSE),""),"")</f>
        <v/>
      </c>
      <c r="F557" s="16" t="str">
        <f t="shared" si="145"/>
        <v/>
      </c>
      <c r="G557" s="20" t="str">
        <f t="shared" si="146"/>
        <v/>
      </c>
      <c r="H557" s="13" t="str">
        <f t="shared" ca="1" si="149"/>
        <v/>
      </c>
      <c r="I557" s="14" t="str">
        <f t="shared" si="150"/>
        <v/>
      </c>
      <c r="J557" s="14" t="str">
        <f>""</f>
        <v/>
      </c>
      <c r="K557" s="14" t="str">
        <f t="shared" si="151"/>
        <v/>
      </c>
      <c r="L557" s="14" t="str">
        <f t="shared" si="152"/>
        <v/>
      </c>
      <c r="M557" s="14" t="str">
        <f t="shared" si="153"/>
        <v/>
      </c>
      <c r="N557" s="14" t="str">
        <f t="shared" si="154"/>
        <v/>
      </c>
      <c r="O557" s="14" t="str">
        <f t="shared" si="155"/>
        <v/>
      </c>
      <c r="P557" s="14" t="str">
        <f t="shared" si="156"/>
        <v/>
      </c>
      <c r="Q557" s="14" t="str">
        <f t="shared" si="157"/>
        <v/>
      </c>
      <c r="R557" s="96" t="str">
        <f t="shared" si="147"/>
        <v/>
      </c>
      <c r="S557" s="14" t="str">
        <f t="shared" si="158"/>
        <v/>
      </c>
      <c r="T557" s="14" t="str">
        <f t="shared" si="148"/>
        <v/>
      </c>
      <c r="U557" s="14" t="str">
        <f t="shared" si="159"/>
        <v/>
      </c>
      <c r="V557" s="14" t="str">
        <f t="shared" si="160"/>
        <v/>
      </c>
      <c r="W557" s="14" t="str">
        <f>IFERROR(CONCATENATE("PAGO N° ",B557," DEL CONTRATO CPS ",V557," ENTRE ",TEXT(VLOOKUP(A557,matriz,IF(generador!B557=1,16,IF(generador!B557=2,19,IF(generador!B557=3,22,IF(generador!B557=4,25,IF(generador!B557=5,28,IF(generador!B557=6,31,IF(generador!B557=7,34,IF(generador!B557=8,37,IF(generador!B557=9,40,IF(generador!B557=10,43,IF(generador!B557=11,46,IF(generador!B557=12,49,IF(generador!B557=13,52,IF(generador!B557=14,55,IF(generador!B557=15,58))))))))))))))),FALSE),"dd/mm/yyyy")," Y ",TEXT(VLOOKUP(A557,matriz,IF(generador!B557=1,17,IF(generador!B557=2,20,IF(generador!B557=3,23,IF(generador!B557=4,26,IF(generador!B557=5,29,IF(generador!B557=6,32,IF(generador!B557=7,35,IF(generador!B557=8,38,IF(generador!B557=9,41,IF(generador!B557=10,44,IF(generador!B557=11,47,IF(generador!B557=12,50,IF(generador!B557=13,53,IF(generador!B557=14,56,IF(generador!B557=15,59))))))))))))))),FALSE),"dd/mm/yyyy")),"")</f>
        <v/>
      </c>
    </row>
    <row r="558" spans="1:23" x14ac:dyDescent="0.3">
      <c r="A558" s="12"/>
      <c r="B558" s="5"/>
      <c r="C558" s="5"/>
      <c r="D558" s="14" t="str">
        <f t="shared" si="144"/>
        <v/>
      </c>
      <c r="E558" s="15" t="str">
        <f>IFERROR(IF(A558&lt;&gt;"",VLOOKUP(A558,matriz,IF(generador!B558=1,15,IF(generador!B558=2,18,IF(generador!B558=3,21,IF(generador!B558=4,24,IF(generador!B558=5,27,IF(generador!B558=6,30,IF(generador!B558=7,33,IF(generador!B558=8,36,IF(generador!B558=9,39,IF(generador!B558=10,42,IF(generador!B558=11,45,IF(generador!B558=12,48,IF(generador!B558=13,51,IF(generador!B558=14,54,IF(generador!B558=15,57))))))))))))))),FALSE),""),"")</f>
        <v/>
      </c>
      <c r="F558" s="16" t="str">
        <f t="shared" si="145"/>
        <v/>
      </c>
      <c r="G558" s="20" t="str">
        <f t="shared" si="146"/>
        <v/>
      </c>
      <c r="H558" s="13" t="str">
        <f t="shared" ca="1" si="149"/>
        <v/>
      </c>
      <c r="I558" s="14" t="str">
        <f t="shared" si="150"/>
        <v/>
      </c>
      <c r="J558" s="14" t="str">
        <f>""</f>
        <v/>
      </c>
      <c r="K558" s="14" t="str">
        <f t="shared" si="151"/>
        <v/>
      </c>
      <c r="L558" s="14" t="str">
        <f t="shared" si="152"/>
        <v/>
      </c>
      <c r="M558" s="14" t="str">
        <f t="shared" si="153"/>
        <v/>
      </c>
      <c r="N558" s="14" t="str">
        <f t="shared" si="154"/>
        <v/>
      </c>
      <c r="O558" s="14" t="str">
        <f t="shared" si="155"/>
        <v/>
      </c>
      <c r="P558" s="14" t="str">
        <f t="shared" si="156"/>
        <v/>
      </c>
      <c r="Q558" s="14" t="str">
        <f t="shared" si="157"/>
        <v/>
      </c>
      <c r="R558" s="96" t="str">
        <f t="shared" si="147"/>
        <v/>
      </c>
      <c r="S558" s="14" t="str">
        <f t="shared" si="158"/>
        <v/>
      </c>
      <c r="T558" s="14" t="str">
        <f t="shared" si="148"/>
        <v/>
      </c>
      <c r="U558" s="14" t="str">
        <f t="shared" si="159"/>
        <v/>
      </c>
      <c r="V558" s="14" t="str">
        <f t="shared" si="160"/>
        <v/>
      </c>
      <c r="W558" s="14" t="str">
        <f>IFERROR(CONCATENATE("PAGO N° ",B558," DEL CONTRATO CPS ",V558," ENTRE ",TEXT(VLOOKUP(A558,matriz,IF(generador!B558=1,16,IF(generador!B558=2,19,IF(generador!B558=3,22,IF(generador!B558=4,25,IF(generador!B558=5,28,IF(generador!B558=6,31,IF(generador!B558=7,34,IF(generador!B558=8,37,IF(generador!B558=9,40,IF(generador!B558=10,43,IF(generador!B558=11,46,IF(generador!B558=12,49,IF(generador!B558=13,52,IF(generador!B558=14,55,IF(generador!B558=15,58))))))))))))))),FALSE),"dd/mm/yyyy")," Y ",TEXT(VLOOKUP(A558,matriz,IF(generador!B558=1,17,IF(generador!B558=2,20,IF(generador!B558=3,23,IF(generador!B558=4,26,IF(generador!B558=5,29,IF(generador!B558=6,32,IF(generador!B558=7,35,IF(generador!B558=8,38,IF(generador!B558=9,41,IF(generador!B558=10,44,IF(generador!B558=11,47,IF(generador!B558=12,50,IF(generador!B558=13,53,IF(generador!B558=14,56,IF(generador!B558=15,59))))))))))))))),FALSE),"dd/mm/yyyy")),"")</f>
        <v/>
      </c>
    </row>
    <row r="559" spans="1:23" x14ac:dyDescent="0.3">
      <c r="A559" s="12"/>
      <c r="B559" s="5"/>
      <c r="C559" s="5"/>
      <c r="D559" s="14" t="str">
        <f t="shared" si="144"/>
        <v/>
      </c>
      <c r="E559" s="15" t="str">
        <f>IFERROR(IF(A559&lt;&gt;"",VLOOKUP(A559,matriz,IF(generador!B559=1,15,IF(generador!B559=2,18,IF(generador!B559=3,21,IF(generador!B559=4,24,IF(generador!B559=5,27,IF(generador!B559=6,30,IF(generador!B559=7,33,IF(generador!B559=8,36,IF(generador!B559=9,39,IF(generador!B559=10,42,IF(generador!B559=11,45,IF(generador!B559=12,48,IF(generador!B559=13,51,IF(generador!B559=14,54,IF(generador!B559=15,57))))))))))))))),FALSE),""),"")</f>
        <v/>
      </c>
      <c r="F559" s="16" t="str">
        <f t="shared" si="145"/>
        <v/>
      </c>
      <c r="G559" s="20" t="str">
        <f t="shared" si="146"/>
        <v/>
      </c>
      <c r="H559" s="13" t="str">
        <f t="shared" ca="1" si="149"/>
        <v/>
      </c>
      <c r="I559" s="14" t="str">
        <f t="shared" si="150"/>
        <v/>
      </c>
      <c r="J559" s="14" t="str">
        <f>""</f>
        <v/>
      </c>
      <c r="K559" s="14" t="str">
        <f t="shared" si="151"/>
        <v/>
      </c>
      <c r="L559" s="14" t="str">
        <f t="shared" si="152"/>
        <v/>
      </c>
      <c r="M559" s="14" t="str">
        <f t="shared" si="153"/>
        <v/>
      </c>
      <c r="N559" s="14" t="str">
        <f t="shared" si="154"/>
        <v/>
      </c>
      <c r="O559" s="14" t="str">
        <f t="shared" si="155"/>
        <v/>
      </c>
      <c r="P559" s="14" t="str">
        <f t="shared" si="156"/>
        <v/>
      </c>
      <c r="Q559" s="14" t="str">
        <f t="shared" si="157"/>
        <v/>
      </c>
      <c r="R559" s="96" t="str">
        <f t="shared" si="147"/>
        <v/>
      </c>
      <c r="S559" s="14" t="str">
        <f t="shared" si="158"/>
        <v/>
      </c>
      <c r="T559" s="14" t="str">
        <f t="shared" si="148"/>
        <v/>
      </c>
      <c r="U559" s="14" t="str">
        <f t="shared" si="159"/>
        <v/>
      </c>
      <c r="V559" s="14" t="str">
        <f t="shared" si="160"/>
        <v/>
      </c>
      <c r="W559" s="14" t="str">
        <f>IFERROR(CONCATENATE("PAGO N° ",B559," DEL CONTRATO CPS ",V559," ENTRE ",TEXT(VLOOKUP(A559,matriz,IF(generador!B559=1,16,IF(generador!B559=2,19,IF(generador!B559=3,22,IF(generador!B559=4,25,IF(generador!B559=5,28,IF(generador!B559=6,31,IF(generador!B559=7,34,IF(generador!B559=8,37,IF(generador!B559=9,40,IF(generador!B559=10,43,IF(generador!B559=11,46,IF(generador!B559=12,49,IF(generador!B559=13,52,IF(generador!B559=14,55,IF(generador!B559=15,58))))))))))))))),FALSE),"dd/mm/yyyy")," Y ",TEXT(VLOOKUP(A559,matriz,IF(generador!B559=1,17,IF(generador!B559=2,20,IF(generador!B559=3,23,IF(generador!B559=4,26,IF(generador!B559=5,29,IF(generador!B559=6,32,IF(generador!B559=7,35,IF(generador!B559=8,38,IF(generador!B559=9,41,IF(generador!B559=10,44,IF(generador!B559=11,47,IF(generador!B559=12,50,IF(generador!B559=13,53,IF(generador!B559=14,56,IF(generador!B559=15,59))))))))))))))),FALSE),"dd/mm/yyyy")),"")</f>
        <v/>
      </c>
    </row>
    <row r="560" spans="1:23" x14ac:dyDescent="0.3">
      <c r="A560" s="12"/>
      <c r="B560" s="5"/>
      <c r="C560" s="5"/>
      <c r="D560" s="14" t="str">
        <f t="shared" si="144"/>
        <v/>
      </c>
      <c r="E560" s="15" t="str">
        <f>IFERROR(IF(A560&lt;&gt;"",VLOOKUP(A560,matriz,IF(generador!B560=1,15,IF(generador!B560=2,18,IF(generador!B560=3,21,IF(generador!B560=4,24,IF(generador!B560=5,27,IF(generador!B560=6,30,IF(generador!B560=7,33,IF(generador!B560=8,36,IF(generador!B560=9,39,IF(generador!B560=10,42,IF(generador!B560=11,45,IF(generador!B560=12,48,IF(generador!B560=13,51,IF(generador!B560=14,54,IF(generador!B560=15,57))))))))))))))),FALSE),""),"")</f>
        <v/>
      </c>
      <c r="F560" s="16" t="str">
        <f t="shared" si="145"/>
        <v/>
      </c>
      <c r="G560" s="20" t="str">
        <f t="shared" si="146"/>
        <v/>
      </c>
      <c r="H560" s="13" t="str">
        <f t="shared" ca="1" si="149"/>
        <v/>
      </c>
      <c r="I560" s="14" t="str">
        <f t="shared" si="150"/>
        <v/>
      </c>
      <c r="J560" s="14" t="str">
        <f>""</f>
        <v/>
      </c>
      <c r="K560" s="14" t="str">
        <f t="shared" si="151"/>
        <v/>
      </c>
      <c r="L560" s="14" t="str">
        <f t="shared" si="152"/>
        <v/>
      </c>
      <c r="M560" s="14" t="str">
        <f t="shared" si="153"/>
        <v/>
      </c>
      <c r="N560" s="14" t="str">
        <f t="shared" si="154"/>
        <v/>
      </c>
      <c r="O560" s="14" t="str">
        <f t="shared" si="155"/>
        <v/>
      </c>
      <c r="P560" s="14" t="str">
        <f t="shared" si="156"/>
        <v/>
      </c>
      <c r="Q560" s="14" t="str">
        <f t="shared" si="157"/>
        <v/>
      </c>
      <c r="R560" s="96" t="str">
        <f t="shared" si="147"/>
        <v/>
      </c>
      <c r="S560" s="14" t="str">
        <f t="shared" si="158"/>
        <v/>
      </c>
      <c r="T560" s="14" t="str">
        <f t="shared" si="148"/>
        <v/>
      </c>
      <c r="U560" s="14" t="str">
        <f t="shared" si="159"/>
        <v/>
      </c>
      <c r="V560" s="14" t="str">
        <f t="shared" si="160"/>
        <v/>
      </c>
      <c r="W560" s="14" t="str">
        <f>IFERROR(CONCATENATE("PAGO N° ",B560," DEL CONTRATO CPS ",V560," ENTRE ",TEXT(VLOOKUP(A560,matriz,IF(generador!B560=1,16,IF(generador!B560=2,19,IF(generador!B560=3,22,IF(generador!B560=4,25,IF(generador!B560=5,28,IF(generador!B560=6,31,IF(generador!B560=7,34,IF(generador!B560=8,37,IF(generador!B560=9,40,IF(generador!B560=10,43,IF(generador!B560=11,46,IF(generador!B560=12,49,IF(generador!B560=13,52,IF(generador!B560=14,55,IF(generador!B560=15,58))))))))))))))),FALSE),"dd/mm/yyyy")," Y ",TEXT(VLOOKUP(A560,matriz,IF(generador!B560=1,17,IF(generador!B560=2,20,IF(generador!B560=3,23,IF(generador!B560=4,26,IF(generador!B560=5,29,IF(generador!B560=6,32,IF(generador!B560=7,35,IF(generador!B560=8,38,IF(generador!B560=9,41,IF(generador!B560=10,44,IF(generador!B560=11,47,IF(generador!B560=12,50,IF(generador!B560=13,53,IF(generador!B560=14,56,IF(generador!B560=15,59))))))))))))))),FALSE),"dd/mm/yyyy")),"")</f>
        <v/>
      </c>
    </row>
    <row r="561" spans="1:23" x14ac:dyDescent="0.3">
      <c r="A561" s="12"/>
      <c r="B561" s="5"/>
      <c r="C561" s="5"/>
      <c r="D561" s="14" t="str">
        <f t="shared" si="144"/>
        <v/>
      </c>
      <c r="E561" s="15" t="str">
        <f>IFERROR(IF(A561&lt;&gt;"",VLOOKUP(A561,matriz,IF(generador!B561=1,15,IF(generador!B561=2,18,IF(generador!B561=3,21,IF(generador!B561=4,24,IF(generador!B561=5,27,IF(generador!B561=6,30,IF(generador!B561=7,33,IF(generador!B561=8,36,IF(generador!B561=9,39,IF(generador!B561=10,42,IF(generador!B561=11,45,IF(generador!B561=12,48,IF(generador!B561=13,51,IF(generador!B561=14,54,IF(generador!B561=15,57))))))))))))))),FALSE),""),"")</f>
        <v/>
      </c>
      <c r="F561" s="16" t="str">
        <f t="shared" si="145"/>
        <v/>
      </c>
      <c r="G561" s="20" t="str">
        <f t="shared" si="146"/>
        <v/>
      </c>
      <c r="H561" s="13" t="str">
        <f t="shared" ca="1" si="149"/>
        <v/>
      </c>
      <c r="I561" s="14" t="str">
        <f t="shared" si="150"/>
        <v/>
      </c>
      <c r="J561" s="14" t="str">
        <f>""</f>
        <v/>
      </c>
      <c r="K561" s="14" t="str">
        <f t="shared" si="151"/>
        <v/>
      </c>
      <c r="L561" s="14" t="str">
        <f t="shared" si="152"/>
        <v/>
      </c>
      <c r="M561" s="14" t="str">
        <f t="shared" si="153"/>
        <v/>
      </c>
      <c r="N561" s="14" t="str">
        <f t="shared" si="154"/>
        <v/>
      </c>
      <c r="O561" s="14" t="str">
        <f t="shared" si="155"/>
        <v/>
      </c>
      <c r="P561" s="14" t="str">
        <f t="shared" si="156"/>
        <v/>
      </c>
      <c r="Q561" s="14" t="str">
        <f t="shared" si="157"/>
        <v/>
      </c>
      <c r="R561" s="96" t="str">
        <f t="shared" si="147"/>
        <v/>
      </c>
      <c r="S561" s="14" t="str">
        <f t="shared" si="158"/>
        <v/>
      </c>
      <c r="T561" s="14" t="str">
        <f t="shared" si="148"/>
        <v/>
      </c>
      <c r="U561" s="14" t="str">
        <f t="shared" si="159"/>
        <v/>
      </c>
      <c r="V561" s="14" t="str">
        <f t="shared" si="160"/>
        <v/>
      </c>
      <c r="W561" s="14" t="str">
        <f>IFERROR(CONCATENATE("PAGO N° ",B561," DEL CONTRATO CPS ",V561," ENTRE ",TEXT(VLOOKUP(A561,matriz,IF(generador!B561=1,16,IF(generador!B561=2,19,IF(generador!B561=3,22,IF(generador!B561=4,25,IF(generador!B561=5,28,IF(generador!B561=6,31,IF(generador!B561=7,34,IF(generador!B561=8,37,IF(generador!B561=9,40,IF(generador!B561=10,43,IF(generador!B561=11,46,IF(generador!B561=12,49,IF(generador!B561=13,52,IF(generador!B561=14,55,IF(generador!B561=15,58))))))))))))))),FALSE),"dd/mm/yyyy")," Y ",TEXT(VLOOKUP(A561,matriz,IF(generador!B561=1,17,IF(generador!B561=2,20,IF(generador!B561=3,23,IF(generador!B561=4,26,IF(generador!B561=5,29,IF(generador!B561=6,32,IF(generador!B561=7,35,IF(generador!B561=8,38,IF(generador!B561=9,41,IF(generador!B561=10,44,IF(generador!B561=11,47,IF(generador!B561=12,50,IF(generador!B561=13,53,IF(generador!B561=14,56,IF(generador!B561=15,59))))))))))))))),FALSE),"dd/mm/yyyy")),"")</f>
        <v/>
      </c>
    </row>
    <row r="562" spans="1:23" x14ac:dyDescent="0.3">
      <c r="A562" s="12"/>
      <c r="B562" s="5"/>
      <c r="C562" s="5"/>
      <c r="D562" s="14" t="str">
        <f t="shared" si="144"/>
        <v/>
      </c>
      <c r="E562" s="15" t="str">
        <f>IFERROR(IF(A562&lt;&gt;"",VLOOKUP(A562,matriz,IF(generador!B562=1,15,IF(generador!B562=2,18,IF(generador!B562=3,21,IF(generador!B562=4,24,IF(generador!B562=5,27,IF(generador!B562=6,30,IF(generador!B562=7,33,IF(generador!B562=8,36,IF(generador!B562=9,39,IF(generador!B562=10,42,IF(generador!B562=11,45,IF(generador!B562=12,48,IF(generador!B562=13,51,IF(generador!B562=14,54,IF(generador!B562=15,57))))))))))))))),FALSE),""),"")</f>
        <v/>
      </c>
      <c r="F562" s="16" t="str">
        <f t="shared" si="145"/>
        <v/>
      </c>
      <c r="G562" s="20" t="str">
        <f t="shared" si="146"/>
        <v/>
      </c>
      <c r="H562" s="13" t="str">
        <f t="shared" ca="1" si="149"/>
        <v/>
      </c>
      <c r="I562" s="14" t="str">
        <f t="shared" si="150"/>
        <v/>
      </c>
      <c r="J562" s="14" t="str">
        <f>""</f>
        <v/>
      </c>
      <c r="K562" s="14" t="str">
        <f t="shared" si="151"/>
        <v/>
      </c>
      <c r="L562" s="14" t="str">
        <f t="shared" si="152"/>
        <v/>
      </c>
      <c r="M562" s="14" t="str">
        <f t="shared" si="153"/>
        <v/>
      </c>
      <c r="N562" s="14" t="str">
        <f t="shared" si="154"/>
        <v/>
      </c>
      <c r="O562" s="14" t="str">
        <f t="shared" si="155"/>
        <v/>
      </c>
      <c r="P562" s="14" t="str">
        <f t="shared" si="156"/>
        <v/>
      </c>
      <c r="Q562" s="14" t="str">
        <f t="shared" si="157"/>
        <v/>
      </c>
      <c r="R562" s="96" t="str">
        <f t="shared" si="147"/>
        <v/>
      </c>
      <c r="S562" s="14" t="str">
        <f t="shared" si="158"/>
        <v/>
      </c>
      <c r="T562" s="14" t="str">
        <f t="shared" si="148"/>
        <v/>
      </c>
      <c r="U562" s="14" t="str">
        <f t="shared" si="159"/>
        <v/>
      </c>
      <c r="V562" s="14" t="str">
        <f t="shared" si="160"/>
        <v/>
      </c>
      <c r="W562" s="14" t="str">
        <f>IFERROR(CONCATENATE("PAGO N° ",B562," DEL CONTRATO CPS ",V562," ENTRE ",TEXT(VLOOKUP(A562,matriz,IF(generador!B562=1,16,IF(generador!B562=2,19,IF(generador!B562=3,22,IF(generador!B562=4,25,IF(generador!B562=5,28,IF(generador!B562=6,31,IF(generador!B562=7,34,IF(generador!B562=8,37,IF(generador!B562=9,40,IF(generador!B562=10,43,IF(generador!B562=11,46,IF(generador!B562=12,49,IF(generador!B562=13,52,IF(generador!B562=14,55,IF(generador!B562=15,58))))))))))))))),FALSE),"dd/mm/yyyy")," Y ",TEXT(VLOOKUP(A562,matriz,IF(generador!B562=1,17,IF(generador!B562=2,20,IF(generador!B562=3,23,IF(generador!B562=4,26,IF(generador!B562=5,29,IF(generador!B562=6,32,IF(generador!B562=7,35,IF(generador!B562=8,38,IF(generador!B562=9,41,IF(generador!B562=10,44,IF(generador!B562=11,47,IF(generador!B562=12,50,IF(generador!B562=13,53,IF(generador!B562=14,56,IF(generador!B562=15,59))))))))))))))),FALSE),"dd/mm/yyyy")),"")</f>
        <v/>
      </c>
    </row>
    <row r="563" spans="1:23" x14ac:dyDescent="0.3">
      <c r="A563" s="12"/>
      <c r="B563" s="5"/>
      <c r="C563" s="5"/>
      <c r="D563" s="14" t="str">
        <f t="shared" si="144"/>
        <v/>
      </c>
      <c r="E563" s="15" t="str">
        <f>IFERROR(IF(A563&lt;&gt;"",VLOOKUP(A563,matriz,IF(generador!B563=1,15,IF(generador!B563=2,18,IF(generador!B563=3,21,IF(generador!B563=4,24,IF(generador!B563=5,27,IF(generador!B563=6,30,IF(generador!B563=7,33,IF(generador!B563=8,36,IF(generador!B563=9,39,IF(generador!B563=10,42,IF(generador!B563=11,45,IF(generador!B563=12,48,IF(generador!B563=13,51,IF(generador!B563=14,54,IF(generador!B563=15,57))))))))))))))),FALSE),""),"")</f>
        <v/>
      </c>
      <c r="F563" s="16" t="str">
        <f t="shared" si="145"/>
        <v/>
      </c>
      <c r="G563" s="20" t="str">
        <f t="shared" si="146"/>
        <v/>
      </c>
      <c r="H563" s="13" t="str">
        <f t="shared" ca="1" si="149"/>
        <v/>
      </c>
      <c r="I563" s="14" t="str">
        <f t="shared" si="150"/>
        <v/>
      </c>
      <c r="J563" s="14" t="str">
        <f>""</f>
        <v/>
      </c>
      <c r="K563" s="14" t="str">
        <f t="shared" si="151"/>
        <v/>
      </c>
      <c r="L563" s="14" t="str">
        <f t="shared" si="152"/>
        <v/>
      </c>
      <c r="M563" s="14" t="str">
        <f t="shared" si="153"/>
        <v/>
      </c>
      <c r="N563" s="14" t="str">
        <f t="shared" si="154"/>
        <v/>
      </c>
      <c r="O563" s="14" t="str">
        <f t="shared" si="155"/>
        <v/>
      </c>
      <c r="P563" s="14" t="str">
        <f t="shared" si="156"/>
        <v/>
      </c>
      <c r="Q563" s="14" t="str">
        <f t="shared" si="157"/>
        <v/>
      </c>
      <c r="R563" s="96" t="str">
        <f t="shared" si="147"/>
        <v/>
      </c>
      <c r="S563" s="14" t="str">
        <f t="shared" si="158"/>
        <v/>
      </c>
      <c r="T563" s="14" t="str">
        <f t="shared" si="148"/>
        <v/>
      </c>
      <c r="U563" s="14" t="str">
        <f t="shared" si="159"/>
        <v/>
      </c>
      <c r="V563" s="14" t="str">
        <f t="shared" si="160"/>
        <v/>
      </c>
      <c r="W563" s="14" t="str">
        <f>IFERROR(CONCATENATE("PAGO N° ",B563," DEL CONTRATO CPS ",V563," ENTRE ",TEXT(VLOOKUP(A563,matriz,IF(generador!B563=1,16,IF(generador!B563=2,19,IF(generador!B563=3,22,IF(generador!B563=4,25,IF(generador!B563=5,28,IF(generador!B563=6,31,IF(generador!B563=7,34,IF(generador!B563=8,37,IF(generador!B563=9,40,IF(generador!B563=10,43,IF(generador!B563=11,46,IF(generador!B563=12,49,IF(generador!B563=13,52,IF(generador!B563=14,55,IF(generador!B563=15,58))))))))))))))),FALSE),"dd/mm/yyyy")," Y ",TEXT(VLOOKUP(A563,matriz,IF(generador!B563=1,17,IF(generador!B563=2,20,IF(generador!B563=3,23,IF(generador!B563=4,26,IF(generador!B563=5,29,IF(generador!B563=6,32,IF(generador!B563=7,35,IF(generador!B563=8,38,IF(generador!B563=9,41,IF(generador!B563=10,44,IF(generador!B563=11,47,IF(generador!B563=12,50,IF(generador!B563=13,53,IF(generador!B563=14,56,IF(generador!B563=15,59))))))))))))))),FALSE),"dd/mm/yyyy")),"")</f>
        <v/>
      </c>
    </row>
    <row r="564" spans="1:23" x14ac:dyDescent="0.3">
      <c r="A564" s="12"/>
      <c r="B564" s="5"/>
      <c r="C564" s="5"/>
      <c r="D564" s="14" t="str">
        <f t="shared" si="144"/>
        <v/>
      </c>
      <c r="E564" s="15" t="str">
        <f>IFERROR(IF(A564&lt;&gt;"",VLOOKUP(A564,matriz,IF(generador!B564=1,15,IF(generador!B564=2,18,IF(generador!B564=3,21,IF(generador!B564=4,24,IF(generador!B564=5,27,IF(generador!B564=6,30,IF(generador!B564=7,33,IF(generador!B564=8,36,IF(generador!B564=9,39,IF(generador!B564=10,42,IF(generador!B564=11,45,IF(generador!B564=12,48,IF(generador!B564=13,51,IF(generador!B564=14,54,IF(generador!B564=15,57))))))))))))))),FALSE),""),"")</f>
        <v/>
      </c>
      <c r="F564" s="16" t="str">
        <f t="shared" si="145"/>
        <v/>
      </c>
      <c r="G564" s="20" t="str">
        <f t="shared" si="146"/>
        <v/>
      </c>
      <c r="H564" s="13" t="str">
        <f t="shared" ca="1" si="149"/>
        <v/>
      </c>
      <c r="I564" s="14" t="str">
        <f t="shared" si="150"/>
        <v/>
      </c>
      <c r="J564" s="14" t="str">
        <f>""</f>
        <v/>
      </c>
      <c r="K564" s="14" t="str">
        <f t="shared" si="151"/>
        <v/>
      </c>
      <c r="L564" s="14" t="str">
        <f t="shared" si="152"/>
        <v/>
      </c>
      <c r="M564" s="14" t="str">
        <f t="shared" si="153"/>
        <v/>
      </c>
      <c r="N564" s="14" t="str">
        <f t="shared" si="154"/>
        <v/>
      </c>
      <c r="O564" s="14" t="str">
        <f t="shared" si="155"/>
        <v/>
      </c>
      <c r="P564" s="14" t="str">
        <f t="shared" si="156"/>
        <v/>
      </c>
      <c r="Q564" s="14" t="str">
        <f t="shared" si="157"/>
        <v/>
      </c>
      <c r="R564" s="96" t="str">
        <f t="shared" si="147"/>
        <v/>
      </c>
      <c r="S564" s="14" t="str">
        <f t="shared" si="158"/>
        <v/>
      </c>
      <c r="T564" s="14" t="str">
        <f t="shared" si="148"/>
        <v/>
      </c>
      <c r="U564" s="14" t="str">
        <f t="shared" si="159"/>
        <v/>
      </c>
      <c r="V564" s="14" t="str">
        <f t="shared" si="160"/>
        <v/>
      </c>
      <c r="W564" s="14" t="str">
        <f>IFERROR(CONCATENATE("PAGO N° ",B564," DEL CONTRATO CPS ",V564," ENTRE ",TEXT(VLOOKUP(A564,matriz,IF(generador!B564=1,16,IF(generador!B564=2,19,IF(generador!B564=3,22,IF(generador!B564=4,25,IF(generador!B564=5,28,IF(generador!B564=6,31,IF(generador!B564=7,34,IF(generador!B564=8,37,IF(generador!B564=9,40,IF(generador!B564=10,43,IF(generador!B564=11,46,IF(generador!B564=12,49,IF(generador!B564=13,52,IF(generador!B564=14,55,IF(generador!B564=15,58))))))))))))))),FALSE),"dd/mm/yyyy")," Y ",TEXT(VLOOKUP(A564,matriz,IF(generador!B564=1,17,IF(generador!B564=2,20,IF(generador!B564=3,23,IF(generador!B564=4,26,IF(generador!B564=5,29,IF(generador!B564=6,32,IF(generador!B564=7,35,IF(generador!B564=8,38,IF(generador!B564=9,41,IF(generador!B564=10,44,IF(generador!B564=11,47,IF(generador!B564=12,50,IF(generador!B564=13,53,IF(generador!B564=14,56,IF(generador!B564=15,59))))))))))))))),FALSE),"dd/mm/yyyy")),"")</f>
        <v/>
      </c>
    </row>
    <row r="565" spans="1:23" x14ac:dyDescent="0.3">
      <c r="A565" s="12"/>
      <c r="B565" s="5"/>
      <c r="C565" s="5"/>
      <c r="D565" s="14" t="str">
        <f t="shared" si="144"/>
        <v/>
      </c>
      <c r="E565" s="15" t="str">
        <f>IFERROR(IF(A565&lt;&gt;"",VLOOKUP(A565,matriz,IF(generador!B565=1,15,IF(generador!B565=2,18,IF(generador!B565=3,21,IF(generador!B565=4,24,IF(generador!B565=5,27,IF(generador!B565=6,30,IF(generador!B565=7,33,IF(generador!B565=8,36,IF(generador!B565=9,39,IF(generador!B565=10,42,IF(generador!B565=11,45,IF(generador!B565=12,48,IF(generador!B565=13,51,IF(generador!B565=14,54,IF(generador!B565=15,57))))))))))))))),FALSE),""),"")</f>
        <v/>
      </c>
      <c r="F565" s="16" t="str">
        <f t="shared" si="145"/>
        <v/>
      </c>
      <c r="G565" s="20" t="str">
        <f t="shared" si="146"/>
        <v/>
      </c>
      <c r="H565" s="13" t="str">
        <f t="shared" ca="1" si="149"/>
        <v/>
      </c>
      <c r="I565" s="14" t="str">
        <f t="shared" si="150"/>
        <v/>
      </c>
      <c r="J565" s="14" t="str">
        <f>""</f>
        <v/>
      </c>
      <c r="K565" s="14" t="str">
        <f t="shared" si="151"/>
        <v/>
      </c>
      <c r="L565" s="14" t="str">
        <f t="shared" si="152"/>
        <v/>
      </c>
      <c r="M565" s="14" t="str">
        <f t="shared" si="153"/>
        <v/>
      </c>
      <c r="N565" s="14" t="str">
        <f t="shared" si="154"/>
        <v/>
      </c>
      <c r="O565" s="14" t="str">
        <f t="shared" si="155"/>
        <v/>
      </c>
      <c r="P565" s="14" t="str">
        <f t="shared" si="156"/>
        <v/>
      </c>
      <c r="Q565" s="14" t="str">
        <f t="shared" si="157"/>
        <v/>
      </c>
      <c r="R565" s="96" t="str">
        <f t="shared" si="147"/>
        <v/>
      </c>
      <c r="S565" s="14" t="str">
        <f t="shared" si="158"/>
        <v/>
      </c>
      <c r="T565" s="14" t="str">
        <f t="shared" si="148"/>
        <v/>
      </c>
      <c r="U565" s="14" t="str">
        <f t="shared" si="159"/>
        <v/>
      </c>
      <c r="V565" s="14" t="str">
        <f t="shared" si="160"/>
        <v/>
      </c>
      <c r="W565" s="14" t="str">
        <f>IFERROR(CONCATENATE("PAGO N° ",B565," DEL CONTRATO CPS ",V565," ENTRE ",TEXT(VLOOKUP(A565,matriz,IF(generador!B565=1,16,IF(generador!B565=2,19,IF(generador!B565=3,22,IF(generador!B565=4,25,IF(generador!B565=5,28,IF(generador!B565=6,31,IF(generador!B565=7,34,IF(generador!B565=8,37,IF(generador!B565=9,40,IF(generador!B565=10,43,IF(generador!B565=11,46,IF(generador!B565=12,49,IF(generador!B565=13,52,IF(generador!B565=14,55,IF(generador!B565=15,58))))))))))))))),FALSE),"dd/mm/yyyy")," Y ",TEXT(VLOOKUP(A565,matriz,IF(generador!B565=1,17,IF(generador!B565=2,20,IF(generador!B565=3,23,IF(generador!B565=4,26,IF(generador!B565=5,29,IF(generador!B565=6,32,IF(generador!B565=7,35,IF(generador!B565=8,38,IF(generador!B565=9,41,IF(generador!B565=10,44,IF(generador!B565=11,47,IF(generador!B565=12,50,IF(generador!B565=13,53,IF(generador!B565=14,56,IF(generador!B565=15,59))))))))))))))),FALSE),"dd/mm/yyyy")),"")</f>
        <v/>
      </c>
    </row>
    <row r="566" spans="1:23" x14ac:dyDescent="0.3">
      <c r="A566" s="12"/>
      <c r="B566" s="5"/>
      <c r="C566" s="5"/>
      <c r="D566" s="14" t="str">
        <f t="shared" si="144"/>
        <v/>
      </c>
      <c r="E566" s="15" t="str">
        <f>IFERROR(IF(A566&lt;&gt;"",VLOOKUP(A566,matriz,IF(generador!B566=1,15,IF(generador!B566=2,18,IF(generador!B566=3,21,IF(generador!B566=4,24,IF(generador!B566=5,27,IF(generador!B566=6,30,IF(generador!B566=7,33,IF(generador!B566=8,36,IF(generador!B566=9,39,IF(generador!B566=10,42,IF(generador!B566=11,45,IF(generador!B566=12,48,IF(generador!B566=13,51,IF(generador!B566=14,54,IF(generador!B566=15,57))))))))))))))),FALSE),""),"")</f>
        <v/>
      </c>
      <c r="F566" s="16" t="str">
        <f t="shared" si="145"/>
        <v/>
      </c>
      <c r="G566" s="20" t="str">
        <f t="shared" si="146"/>
        <v/>
      </c>
      <c r="H566" s="13" t="str">
        <f t="shared" ca="1" si="149"/>
        <v/>
      </c>
      <c r="I566" s="14" t="str">
        <f t="shared" si="150"/>
        <v/>
      </c>
      <c r="J566" s="14" t="str">
        <f>""</f>
        <v/>
      </c>
      <c r="K566" s="14" t="str">
        <f t="shared" si="151"/>
        <v/>
      </c>
      <c r="L566" s="14" t="str">
        <f t="shared" si="152"/>
        <v/>
      </c>
      <c r="M566" s="14" t="str">
        <f t="shared" si="153"/>
        <v/>
      </c>
      <c r="N566" s="14" t="str">
        <f t="shared" si="154"/>
        <v/>
      </c>
      <c r="O566" s="14" t="str">
        <f t="shared" si="155"/>
        <v/>
      </c>
      <c r="P566" s="14" t="str">
        <f t="shared" si="156"/>
        <v/>
      </c>
      <c r="Q566" s="14" t="str">
        <f t="shared" si="157"/>
        <v/>
      </c>
      <c r="R566" s="96" t="str">
        <f t="shared" si="147"/>
        <v/>
      </c>
      <c r="S566" s="14" t="str">
        <f t="shared" si="158"/>
        <v/>
      </c>
      <c r="T566" s="14" t="str">
        <f t="shared" si="148"/>
        <v/>
      </c>
      <c r="U566" s="14" t="str">
        <f t="shared" si="159"/>
        <v/>
      </c>
      <c r="V566" s="14" t="str">
        <f t="shared" si="160"/>
        <v/>
      </c>
      <c r="W566" s="14" t="str">
        <f>IFERROR(CONCATENATE("PAGO N° ",B566," DEL CONTRATO CPS ",V566," ENTRE ",TEXT(VLOOKUP(A566,matriz,IF(generador!B566=1,16,IF(generador!B566=2,19,IF(generador!B566=3,22,IF(generador!B566=4,25,IF(generador!B566=5,28,IF(generador!B566=6,31,IF(generador!B566=7,34,IF(generador!B566=8,37,IF(generador!B566=9,40,IF(generador!B566=10,43,IF(generador!B566=11,46,IF(generador!B566=12,49,IF(generador!B566=13,52,IF(generador!B566=14,55,IF(generador!B566=15,58))))))))))))))),FALSE),"dd/mm/yyyy")," Y ",TEXT(VLOOKUP(A566,matriz,IF(generador!B566=1,17,IF(generador!B566=2,20,IF(generador!B566=3,23,IF(generador!B566=4,26,IF(generador!B566=5,29,IF(generador!B566=6,32,IF(generador!B566=7,35,IF(generador!B566=8,38,IF(generador!B566=9,41,IF(generador!B566=10,44,IF(generador!B566=11,47,IF(generador!B566=12,50,IF(generador!B566=13,53,IF(generador!B566=14,56,IF(generador!B566=15,59))))))))))))))),FALSE),"dd/mm/yyyy")),"")</f>
        <v/>
      </c>
    </row>
    <row r="567" spans="1:23" x14ac:dyDescent="0.3">
      <c r="A567" s="12"/>
      <c r="B567" s="5"/>
      <c r="C567" s="5"/>
      <c r="D567" s="14" t="str">
        <f t="shared" si="144"/>
        <v/>
      </c>
      <c r="E567" s="15" t="str">
        <f>IFERROR(IF(A567&lt;&gt;"",VLOOKUP(A567,matriz,IF(generador!B567=1,15,IF(generador!B567=2,18,IF(generador!B567=3,21,IF(generador!B567=4,24,IF(generador!B567=5,27,IF(generador!B567=6,30,IF(generador!B567=7,33,IF(generador!B567=8,36,IF(generador!B567=9,39,IF(generador!B567=10,42,IF(generador!B567=11,45,IF(generador!B567=12,48,IF(generador!B567=13,51,IF(generador!B567=14,54,IF(generador!B567=15,57))))))))))))))),FALSE),""),"")</f>
        <v/>
      </c>
      <c r="F567" s="16" t="str">
        <f t="shared" si="145"/>
        <v/>
      </c>
      <c r="G567" s="20" t="str">
        <f t="shared" si="146"/>
        <v/>
      </c>
      <c r="H567" s="13" t="str">
        <f t="shared" ca="1" si="149"/>
        <v/>
      </c>
      <c r="I567" s="14" t="str">
        <f t="shared" si="150"/>
        <v/>
      </c>
      <c r="J567" s="14" t="str">
        <f>""</f>
        <v/>
      </c>
      <c r="K567" s="14" t="str">
        <f t="shared" si="151"/>
        <v/>
      </c>
      <c r="L567" s="14" t="str">
        <f t="shared" si="152"/>
        <v/>
      </c>
      <c r="M567" s="14" t="str">
        <f t="shared" si="153"/>
        <v/>
      </c>
      <c r="N567" s="14" t="str">
        <f t="shared" si="154"/>
        <v/>
      </c>
      <c r="O567" s="14" t="str">
        <f t="shared" si="155"/>
        <v/>
      </c>
      <c r="P567" s="14" t="str">
        <f t="shared" si="156"/>
        <v/>
      </c>
      <c r="Q567" s="14" t="str">
        <f t="shared" si="157"/>
        <v/>
      </c>
      <c r="R567" s="96" t="str">
        <f t="shared" si="147"/>
        <v/>
      </c>
      <c r="S567" s="14" t="str">
        <f t="shared" si="158"/>
        <v/>
      </c>
      <c r="T567" s="14" t="str">
        <f t="shared" si="148"/>
        <v/>
      </c>
      <c r="U567" s="14" t="str">
        <f t="shared" si="159"/>
        <v/>
      </c>
      <c r="V567" s="14" t="str">
        <f t="shared" si="160"/>
        <v/>
      </c>
      <c r="W567" s="14" t="str">
        <f>IFERROR(CONCATENATE("PAGO N° ",B567," DEL CONTRATO CPS ",V567," ENTRE ",TEXT(VLOOKUP(A567,matriz,IF(generador!B567=1,16,IF(generador!B567=2,19,IF(generador!B567=3,22,IF(generador!B567=4,25,IF(generador!B567=5,28,IF(generador!B567=6,31,IF(generador!B567=7,34,IF(generador!B567=8,37,IF(generador!B567=9,40,IF(generador!B567=10,43,IF(generador!B567=11,46,IF(generador!B567=12,49,IF(generador!B567=13,52,IF(generador!B567=14,55,IF(generador!B567=15,58))))))))))))))),FALSE),"dd/mm/yyyy")," Y ",TEXT(VLOOKUP(A567,matriz,IF(generador!B567=1,17,IF(generador!B567=2,20,IF(generador!B567=3,23,IF(generador!B567=4,26,IF(generador!B567=5,29,IF(generador!B567=6,32,IF(generador!B567=7,35,IF(generador!B567=8,38,IF(generador!B567=9,41,IF(generador!B567=10,44,IF(generador!B567=11,47,IF(generador!B567=12,50,IF(generador!B567=13,53,IF(generador!B567=14,56,IF(generador!B567=15,59))))))))))))))),FALSE),"dd/mm/yyyy")),"")</f>
        <v/>
      </c>
    </row>
    <row r="568" spans="1:23" x14ac:dyDescent="0.3">
      <c r="A568" s="12"/>
      <c r="B568" s="5"/>
      <c r="C568" s="5"/>
      <c r="D568" s="14" t="str">
        <f t="shared" si="144"/>
        <v/>
      </c>
      <c r="E568" s="15" t="str">
        <f>IFERROR(IF(A568&lt;&gt;"",VLOOKUP(A568,matriz,IF(generador!B568=1,15,IF(generador!B568=2,18,IF(generador!B568=3,21,IF(generador!B568=4,24,IF(generador!B568=5,27,IF(generador!B568=6,30,IF(generador!B568=7,33,IF(generador!B568=8,36,IF(generador!B568=9,39,IF(generador!B568=10,42,IF(generador!B568=11,45,IF(generador!B568=12,48,IF(generador!B568=13,51,IF(generador!B568=14,54,IF(generador!B568=15,57))))))))))))))),FALSE),""),"")</f>
        <v/>
      </c>
      <c r="F568" s="16" t="str">
        <f t="shared" si="145"/>
        <v/>
      </c>
      <c r="G568" s="20" t="str">
        <f t="shared" si="146"/>
        <v/>
      </c>
      <c r="H568" s="13" t="str">
        <f t="shared" ca="1" si="149"/>
        <v/>
      </c>
      <c r="I568" s="14" t="str">
        <f t="shared" si="150"/>
        <v/>
      </c>
      <c r="J568" s="14" t="str">
        <f>""</f>
        <v/>
      </c>
      <c r="K568" s="14" t="str">
        <f t="shared" si="151"/>
        <v/>
      </c>
      <c r="L568" s="14" t="str">
        <f t="shared" si="152"/>
        <v/>
      </c>
      <c r="M568" s="14" t="str">
        <f t="shared" si="153"/>
        <v/>
      </c>
      <c r="N568" s="14" t="str">
        <f t="shared" si="154"/>
        <v/>
      </c>
      <c r="O568" s="14" t="str">
        <f t="shared" si="155"/>
        <v/>
      </c>
      <c r="P568" s="14" t="str">
        <f t="shared" si="156"/>
        <v/>
      </c>
      <c r="Q568" s="14" t="str">
        <f t="shared" si="157"/>
        <v/>
      </c>
      <c r="R568" s="96" t="str">
        <f t="shared" si="147"/>
        <v/>
      </c>
      <c r="S568" s="14" t="str">
        <f t="shared" si="158"/>
        <v/>
      </c>
      <c r="T568" s="14" t="str">
        <f t="shared" si="148"/>
        <v/>
      </c>
      <c r="U568" s="14" t="str">
        <f t="shared" si="159"/>
        <v/>
      </c>
      <c r="V568" s="14" t="str">
        <f t="shared" si="160"/>
        <v/>
      </c>
      <c r="W568" s="14" t="str">
        <f>IFERROR(CONCATENATE("PAGO N° ",B568," DEL CONTRATO CPS ",V568," ENTRE ",TEXT(VLOOKUP(A568,matriz,IF(generador!B568=1,16,IF(generador!B568=2,19,IF(generador!B568=3,22,IF(generador!B568=4,25,IF(generador!B568=5,28,IF(generador!B568=6,31,IF(generador!B568=7,34,IF(generador!B568=8,37,IF(generador!B568=9,40,IF(generador!B568=10,43,IF(generador!B568=11,46,IF(generador!B568=12,49,IF(generador!B568=13,52,IF(generador!B568=14,55,IF(generador!B568=15,58))))))))))))))),FALSE),"dd/mm/yyyy")," Y ",TEXT(VLOOKUP(A568,matriz,IF(generador!B568=1,17,IF(generador!B568=2,20,IF(generador!B568=3,23,IF(generador!B568=4,26,IF(generador!B568=5,29,IF(generador!B568=6,32,IF(generador!B568=7,35,IF(generador!B568=8,38,IF(generador!B568=9,41,IF(generador!B568=10,44,IF(generador!B568=11,47,IF(generador!B568=12,50,IF(generador!B568=13,53,IF(generador!B568=14,56,IF(generador!B568=15,59))))))))))))))),FALSE),"dd/mm/yyyy")),"")</f>
        <v/>
      </c>
    </row>
    <row r="569" spans="1:23" x14ac:dyDescent="0.3">
      <c r="A569" s="12"/>
      <c r="B569" s="5"/>
      <c r="C569" s="5"/>
      <c r="D569" s="14" t="str">
        <f t="shared" si="144"/>
        <v/>
      </c>
      <c r="E569" s="15" t="str">
        <f>IFERROR(IF(A569&lt;&gt;"",VLOOKUP(A569,matriz,IF(generador!B569=1,15,IF(generador!B569=2,18,IF(generador!B569=3,21,IF(generador!B569=4,24,IF(generador!B569=5,27,IF(generador!B569=6,30,IF(generador!B569=7,33,IF(generador!B569=8,36,IF(generador!B569=9,39,IF(generador!B569=10,42,IF(generador!B569=11,45,IF(generador!B569=12,48,IF(generador!B569=13,51,IF(generador!B569=14,54,IF(generador!B569=15,57))))))))))))))),FALSE),""),"")</f>
        <v/>
      </c>
      <c r="F569" s="16" t="str">
        <f t="shared" si="145"/>
        <v/>
      </c>
      <c r="G569" s="20" t="str">
        <f t="shared" si="146"/>
        <v/>
      </c>
      <c r="H569" s="13" t="str">
        <f t="shared" ca="1" si="149"/>
        <v/>
      </c>
      <c r="I569" s="14" t="str">
        <f t="shared" si="150"/>
        <v/>
      </c>
      <c r="J569" s="14" t="str">
        <f>""</f>
        <v/>
      </c>
      <c r="K569" s="14" t="str">
        <f t="shared" si="151"/>
        <v/>
      </c>
      <c r="L569" s="14" t="str">
        <f t="shared" si="152"/>
        <v/>
      </c>
      <c r="M569" s="14" t="str">
        <f t="shared" si="153"/>
        <v/>
      </c>
      <c r="N569" s="14" t="str">
        <f t="shared" si="154"/>
        <v/>
      </c>
      <c r="O569" s="14" t="str">
        <f t="shared" si="155"/>
        <v/>
      </c>
      <c r="P569" s="14" t="str">
        <f t="shared" si="156"/>
        <v/>
      </c>
      <c r="Q569" s="14" t="str">
        <f t="shared" si="157"/>
        <v/>
      </c>
      <c r="R569" s="96" t="str">
        <f t="shared" si="147"/>
        <v/>
      </c>
      <c r="S569" s="14" t="str">
        <f t="shared" si="158"/>
        <v/>
      </c>
      <c r="T569" s="14" t="str">
        <f t="shared" si="148"/>
        <v/>
      </c>
      <c r="U569" s="14" t="str">
        <f t="shared" si="159"/>
        <v/>
      </c>
      <c r="V569" s="14" t="str">
        <f t="shared" si="160"/>
        <v/>
      </c>
      <c r="W569" s="14" t="str">
        <f>IFERROR(CONCATENATE("PAGO N° ",B569," DEL CONTRATO CPS ",V569," ENTRE ",TEXT(VLOOKUP(A569,matriz,IF(generador!B569=1,16,IF(generador!B569=2,19,IF(generador!B569=3,22,IF(generador!B569=4,25,IF(generador!B569=5,28,IF(generador!B569=6,31,IF(generador!B569=7,34,IF(generador!B569=8,37,IF(generador!B569=9,40,IF(generador!B569=10,43,IF(generador!B569=11,46,IF(generador!B569=12,49,IF(generador!B569=13,52,IF(generador!B569=14,55,IF(generador!B569=15,58))))))))))))))),FALSE),"dd/mm/yyyy")," Y ",TEXT(VLOOKUP(A569,matriz,IF(generador!B569=1,17,IF(generador!B569=2,20,IF(generador!B569=3,23,IF(generador!B569=4,26,IF(generador!B569=5,29,IF(generador!B569=6,32,IF(generador!B569=7,35,IF(generador!B569=8,38,IF(generador!B569=9,41,IF(generador!B569=10,44,IF(generador!B569=11,47,IF(generador!B569=12,50,IF(generador!B569=13,53,IF(generador!B569=14,56,IF(generador!B569=15,59))))))))))))))),FALSE),"dd/mm/yyyy")),"")</f>
        <v/>
      </c>
    </row>
    <row r="570" spans="1:23" x14ac:dyDescent="0.3">
      <c r="A570" s="12"/>
      <c r="B570" s="5"/>
      <c r="C570" s="5"/>
      <c r="D570" s="14" t="str">
        <f t="shared" si="144"/>
        <v/>
      </c>
      <c r="E570" s="15" t="str">
        <f>IFERROR(IF(A570&lt;&gt;"",VLOOKUP(A570,matriz,IF(generador!B570=1,15,IF(generador!B570=2,18,IF(generador!B570=3,21,IF(generador!B570=4,24,IF(generador!B570=5,27,IF(generador!B570=6,30,IF(generador!B570=7,33,IF(generador!B570=8,36,IF(generador!B570=9,39,IF(generador!B570=10,42,IF(generador!B570=11,45,IF(generador!B570=12,48,IF(generador!B570=13,51,IF(generador!B570=14,54,IF(generador!B570=15,57))))))))))))))),FALSE),""),"")</f>
        <v/>
      </c>
      <c r="F570" s="16" t="str">
        <f t="shared" si="145"/>
        <v/>
      </c>
      <c r="G570" s="20" t="str">
        <f t="shared" si="146"/>
        <v/>
      </c>
      <c r="H570" s="13" t="str">
        <f t="shared" ca="1" si="149"/>
        <v/>
      </c>
      <c r="I570" s="14" t="str">
        <f t="shared" si="150"/>
        <v/>
      </c>
      <c r="J570" s="14" t="str">
        <f>""</f>
        <v/>
      </c>
      <c r="K570" s="14" t="str">
        <f t="shared" si="151"/>
        <v/>
      </c>
      <c r="L570" s="14" t="str">
        <f t="shared" si="152"/>
        <v/>
      </c>
      <c r="M570" s="14" t="str">
        <f t="shared" si="153"/>
        <v/>
      </c>
      <c r="N570" s="14" t="str">
        <f t="shared" si="154"/>
        <v/>
      </c>
      <c r="O570" s="14" t="str">
        <f t="shared" si="155"/>
        <v/>
      </c>
      <c r="P570" s="14" t="str">
        <f t="shared" si="156"/>
        <v/>
      </c>
      <c r="Q570" s="14" t="str">
        <f t="shared" si="157"/>
        <v/>
      </c>
      <c r="R570" s="96" t="str">
        <f t="shared" si="147"/>
        <v/>
      </c>
      <c r="S570" s="14" t="str">
        <f t="shared" si="158"/>
        <v/>
      </c>
      <c r="T570" s="14" t="str">
        <f t="shared" si="148"/>
        <v/>
      </c>
      <c r="U570" s="14" t="str">
        <f t="shared" si="159"/>
        <v/>
      </c>
      <c r="V570" s="14" t="str">
        <f t="shared" si="160"/>
        <v/>
      </c>
      <c r="W570" s="14" t="str">
        <f>IFERROR(CONCATENATE("PAGO N° ",B570," DEL CONTRATO CPS ",V570," ENTRE ",TEXT(VLOOKUP(A570,matriz,IF(generador!B570=1,16,IF(generador!B570=2,19,IF(generador!B570=3,22,IF(generador!B570=4,25,IF(generador!B570=5,28,IF(generador!B570=6,31,IF(generador!B570=7,34,IF(generador!B570=8,37,IF(generador!B570=9,40,IF(generador!B570=10,43,IF(generador!B570=11,46,IF(generador!B570=12,49,IF(generador!B570=13,52,IF(generador!B570=14,55,IF(generador!B570=15,58))))))))))))))),FALSE),"dd/mm/yyyy")," Y ",TEXT(VLOOKUP(A570,matriz,IF(generador!B570=1,17,IF(generador!B570=2,20,IF(generador!B570=3,23,IF(generador!B570=4,26,IF(generador!B570=5,29,IF(generador!B570=6,32,IF(generador!B570=7,35,IF(generador!B570=8,38,IF(generador!B570=9,41,IF(generador!B570=10,44,IF(generador!B570=11,47,IF(generador!B570=12,50,IF(generador!B570=13,53,IF(generador!B570=14,56,IF(generador!B570=15,59))))))))))))))),FALSE),"dd/mm/yyyy")),"")</f>
        <v/>
      </c>
    </row>
    <row r="571" spans="1:23" x14ac:dyDescent="0.3">
      <c r="A571" s="12"/>
      <c r="B571" s="5"/>
      <c r="C571" s="5"/>
      <c r="D571" s="14" t="str">
        <f t="shared" si="144"/>
        <v/>
      </c>
      <c r="E571" s="15" t="str">
        <f>IFERROR(IF(A571&lt;&gt;"",VLOOKUP(A571,matriz,IF(generador!B571=1,15,IF(generador!B571=2,18,IF(generador!B571=3,21,IF(generador!B571=4,24,IF(generador!B571=5,27,IF(generador!B571=6,30,IF(generador!B571=7,33,IF(generador!B571=8,36,IF(generador!B571=9,39,IF(generador!B571=10,42,IF(generador!B571=11,45,IF(generador!B571=12,48,IF(generador!B571=13,51,IF(generador!B571=14,54,IF(generador!B571=15,57))))))))))))))),FALSE),""),"")</f>
        <v/>
      </c>
      <c r="F571" s="16" t="str">
        <f t="shared" si="145"/>
        <v/>
      </c>
      <c r="G571" s="20" t="str">
        <f t="shared" si="146"/>
        <v/>
      </c>
      <c r="H571" s="13" t="str">
        <f t="shared" ca="1" si="149"/>
        <v/>
      </c>
      <c r="I571" s="14" t="str">
        <f t="shared" si="150"/>
        <v/>
      </c>
      <c r="J571" s="14" t="str">
        <f>""</f>
        <v/>
      </c>
      <c r="K571" s="14" t="str">
        <f t="shared" si="151"/>
        <v/>
      </c>
      <c r="L571" s="14" t="str">
        <f t="shared" si="152"/>
        <v/>
      </c>
      <c r="M571" s="14" t="str">
        <f t="shared" si="153"/>
        <v/>
      </c>
      <c r="N571" s="14" t="str">
        <f t="shared" si="154"/>
        <v/>
      </c>
      <c r="O571" s="14" t="str">
        <f t="shared" si="155"/>
        <v/>
      </c>
      <c r="P571" s="14" t="str">
        <f t="shared" si="156"/>
        <v/>
      </c>
      <c r="Q571" s="14" t="str">
        <f t="shared" si="157"/>
        <v/>
      </c>
      <c r="R571" s="96" t="str">
        <f t="shared" si="147"/>
        <v/>
      </c>
      <c r="S571" s="14" t="str">
        <f t="shared" si="158"/>
        <v/>
      </c>
      <c r="T571" s="14" t="str">
        <f t="shared" si="148"/>
        <v/>
      </c>
      <c r="U571" s="14" t="str">
        <f t="shared" si="159"/>
        <v/>
      </c>
      <c r="V571" s="14" t="str">
        <f t="shared" si="160"/>
        <v/>
      </c>
      <c r="W571" s="14" t="str">
        <f>IFERROR(CONCATENATE("PAGO N° ",B571," DEL CONTRATO CPS ",V571," ENTRE ",TEXT(VLOOKUP(A571,matriz,IF(generador!B571=1,16,IF(generador!B571=2,19,IF(generador!B571=3,22,IF(generador!B571=4,25,IF(generador!B571=5,28,IF(generador!B571=6,31,IF(generador!B571=7,34,IF(generador!B571=8,37,IF(generador!B571=9,40,IF(generador!B571=10,43,IF(generador!B571=11,46,IF(generador!B571=12,49,IF(generador!B571=13,52,IF(generador!B571=14,55,IF(generador!B571=15,58))))))))))))))),FALSE),"dd/mm/yyyy")," Y ",TEXT(VLOOKUP(A571,matriz,IF(generador!B571=1,17,IF(generador!B571=2,20,IF(generador!B571=3,23,IF(generador!B571=4,26,IF(generador!B571=5,29,IF(generador!B571=6,32,IF(generador!B571=7,35,IF(generador!B571=8,38,IF(generador!B571=9,41,IF(generador!B571=10,44,IF(generador!B571=11,47,IF(generador!B571=12,50,IF(generador!B571=13,53,IF(generador!B571=14,56,IF(generador!B571=15,59))))))))))))))),FALSE),"dd/mm/yyyy")),"")</f>
        <v/>
      </c>
    </row>
    <row r="572" spans="1:23" x14ac:dyDescent="0.3">
      <c r="A572" s="12"/>
      <c r="B572" s="5"/>
      <c r="C572" s="5"/>
      <c r="D572" s="14" t="str">
        <f t="shared" si="144"/>
        <v/>
      </c>
      <c r="E572" s="15" t="str">
        <f>IFERROR(IF(A572&lt;&gt;"",VLOOKUP(A572,matriz,IF(generador!B572=1,15,IF(generador!B572=2,18,IF(generador!B572=3,21,IF(generador!B572=4,24,IF(generador!B572=5,27,IF(generador!B572=6,30,IF(generador!B572=7,33,IF(generador!B572=8,36,IF(generador!B572=9,39,IF(generador!B572=10,42,IF(generador!B572=11,45,IF(generador!B572=12,48,IF(generador!B572=13,51,IF(generador!B572=14,54,IF(generador!B572=15,57))))))))))))))),FALSE),""),"")</f>
        <v/>
      </c>
      <c r="F572" s="16" t="str">
        <f t="shared" si="145"/>
        <v/>
      </c>
      <c r="G572" s="20" t="str">
        <f t="shared" si="146"/>
        <v/>
      </c>
      <c r="H572" s="13" t="str">
        <f t="shared" ca="1" si="149"/>
        <v/>
      </c>
      <c r="I572" s="14" t="str">
        <f t="shared" si="150"/>
        <v/>
      </c>
      <c r="J572" s="14" t="str">
        <f>""</f>
        <v/>
      </c>
      <c r="K572" s="14" t="str">
        <f t="shared" si="151"/>
        <v/>
      </c>
      <c r="L572" s="14" t="str">
        <f t="shared" si="152"/>
        <v/>
      </c>
      <c r="M572" s="14" t="str">
        <f t="shared" si="153"/>
        <v/>
      </c>
      <c r="N572" s="14" t="str">
        <f t="shared" si="154"/>
        <v/>
      </c>
      <c r="O572" s="14" t="str">
        <f t="shared" si="155"/>
        <v/>
      </c>
      <c r="P572" s="14" t="str">
        <f t="shared" si="156"/>
        <v/>
      </c>
      <c r="Q572" s="14" t="str">
        <f t="shared" si="157"/>
        <v/>
      </c>
      <c r="R572" s="96" t="str">
        <f t="shared" si="147"/>
        <v/>
      </c>
      <c r="S572" s="14" t="str">
        <f t="shared" si="158"/>
        <v/>
      </c>
      <c r="T572" s="14" t="str">
        <f t="shared" si="148"/>
        <v/>
      </c>
      <c r="U572" s="14" t="str">
        <f t="shared" si="159"/>
        <v/>
      </c>
      <c r="V572" s="14" t="str">
        <f t="shared" si="160"/>
        <v/>
      </c>
      <c r="W572" s="14" t="str">
        <f>IFERROR(CONCATENATE("PAGO N° ",B572," DEL CONTRATO CPS ",V572," ENTRE ",TEXT(VLOOKUP(A572,matriz,IF(generador!B572=1,16,IF(generador!B572=2,19,IF(generador!B572=3,22,IF(generador!B572=4,25,IF(generador!B572=5,28,IF(generador!B572=6,31,IF(generador!B572=7,34,IF(generador!B572=8,37,IF(generador!B572=9,40,IF(generador!B572=10,43,IF(generador!B572=11,46,IF(generador!B572=12,49,IF(generador!B572=13,52,IF(generador!B572=14,55,IF(generador!B572=15,58))))))))))))))),FALSE),"dd/mm/yyyy")," Y ",TEXT(VLOOKUP(A572,matriz,IF(generador!B572=1,17,IF(generador!B572=2,20,IF(generador!B572=3,23,IF(generador!B572=4,26,IF(generador!B572=5,29,IF(generador!B572=6,32,IF(generador!B572=7,35,IF(generador!B572=8,38,IF(generador!B572=9,41,IF(generador!B572=10,44,IF(generador!B572=11,47,IF(generador!B572=12,50,IF(generador!B572=13,53,IF(generador!B572=14,56,IF(generador!B572=15,59))))))))))))))),FALSE),"dd/mm/yyyy")),"")</f>
        <v/>
      </c>
    </row>
    <row r="573" spans="1:23" x14ac:dyDescent="0.3">
      <c r="A573" s="12"/>
      <c r="B573" s="5"/>
      <c r="C573" s="5"/>
      <c r="D573" s="14" t="str">
        <f t="shared" si="144"/>
        <v/>
      </c>
      <c r="E573" s="15" t="str">
        <f>IFERROR(IF(A573&lt;&gt;"",VLOOKUP(A573,matriz,IF(generador!B573=1,15,IF(generador!B573=2,18,IF(generador!B573=3,21,IF(generador!B573=4,24,IF(generador!B573=5,27,IF(generador!B573=6,30,IF(generador!B573=7,33,IF(generador!B573=8,36,IF(generador!B573=9,39,IF(generador!B573=10,42,IF(generador!B573=11,45,IF(generador!B573=12,48,IF(generador!B573=13,51,IF(generador!B573=14,54,IF(generador!B573=15,57))))))))))))))),FALSE),""),"")</f>
        <v/>
      </c>
      <c r="F573" s="16" t="str">
        <f t="shared" si="145"/>
        <v/>
      </c>
      <c r="G573" s="20" t="str">
        <f t="shared" si="146"/>
        <v/>
      </c>
      <c r="H573" s="13" t="str">
        <f t="shared" ca="1" si="149"/>
        <v/>
      </c>
      <c r="I573" s="14" t="str">
        <f t="shared" si="150"/>
        <v/>
      </c>
      <c r="J573" s="14" t="str">
        <f>""</f>
        <v/>
      </c>
      <c r="K573" s="14" t="str">
        <f t="shared" si="151"/>
        <v/>
      </c>
      <c r="L573" s="14" t="str">
        <f t="shared" si="152"/>
        <v/>
      </c>
      <c r="M573" s="14" t="str">
        <f t="shared" si="153"/>
        <v/>
      </c>
      <c r="N573" s="14" t="str">
        <f t="shared" si="154"/>
        <v/>
      </c>
      <c r="O573" s="14" t="str">
        <f t="shared" si="155"/>
        <v/>
      </c>
      <c r="P573" s="14" t="str">
        <f t="shared" si="156"/>
        <v/>
      </c>
      <c r="Q573" s="14" t="str">
        <f t="shared" si="157"/>
        <v/>
      </c>
      <c r="R573" s="96" t="str">
        <f t="shared" si="147"/>
        <v/>
      </c>
      <c r="S573" s="14" t="str">
        <f t="shared" si="158"/>
        <v/>
      </c>
      <c r="T573" s="14" t="str">
        <f t="shared" si="148"/>
        <v/>
      </c>
      <c r="U573" s="14" t="str">
        <f t="shared" si="159"/>
        <v/>
      </c>
      <c r="V573" s="14" t="str">
        <f t="shared" si="160"/>
        <v/>
      </c>
      <c r="W573" s="14" t="str">
        <f>IFERROR(CONCATENATE("PAGO N° ",B573," DEL CONTRATO CPS ",V573," ENTRE ",TEXT(VLOOKUP(A573,matriz,IF(generador!B573=1,16,IF(generador!B573=2,19,IF(generador!B573=3,22,IF(generador!B573=4,25,IF(generador!B573=5,28,IF(generador!B573=6,31,IF(generador!B573=7,34,IF(generador!B573=8,37,IF(generador!B573=9,40,IF(generador!B573=10,43,IF(generador!B573=11,46,IF(generador!B573=12,49,IF(generador!B573=13,52,IF(generador!B573=14,55,IF(generador!B573=15,58))))))))))))))),FALSE),"dd/mm/yyyy")," Y ",TEXT(VLOOKUP(A573,matriz,IF(generador!B573=1,17,IF(generador!B573=2,20,IF(generador!B573=3,23,IF(generador!B573=4,26,IF(generador!B573=5,29,IF(generador!B573=6,32,IF(generador!B573=7,35,IF(generador!B573=8,38,IF(generador!B573=9,41,IF(generador!B573=10,44,IF(generador!B573=11,47,IF(generador!B573=12,50,IF(generador!B573=13,53,IF(generador!B573=14,56,IF(generador!B573=15,59))))))))))))))),FALSE),"dd/mm/yyyy")),"")</f>
        <v/>
      </c>
    </row>
    <row r="574" spans="1:23" x14ac:dyDescent="0.3">
      <c r="A574" s="12"/>
      <c r="B574" s="5"/>
      <c r="C574" s="5"/>
      <c r="D574" s="14" t="str">
        <f t="shared" si="144"/>
        <v/>
      </c>
      <c r="E574" s="15" t="str">
        <f>IFERROR(IF(A574&lt;&gt;"",VLOOKUP(A574,matriz,IF(generador!B574=1,15,IF(generador!B574=2,18,IF(generador!B574=3,21,IF(generador!B574=4,24,IF(generador!B574=5,27,IF(generador!B574=6,30,IF(generador!B574=7,33,IF(generador!B574=8,36,IF(generador!B574=9,39,IF(generador!B574=10,42,IF(generador!B574=11,45,IF(generador!B574=12,48,IF(generador!B574=13,51,IF(generador!B574=14,54,IF(generador!B574=15,57))))))))))))))),FALSE),""),"")</f>
        <v/>
      </c>
      <c r="F574" s="16" t="str">
        <f t="shared" si="145"/>
        <v/>
      </c>
      <c r="G574" s="20" t="str">
        <f t="shared" si="146"/>
        <v/>
      </c>
      <c r="H574" s="13" t="str">
        <f t="shared" ca="1" si="149"/>
        <v/>
      </c>
      <c r="I574" s="14" t="str">
        <f t="shared" si="150"/>
        <v/>
      </c>
      <c r="J574" s="14" t="str">
        <f>""</f>
        <v/>
      </c>
      <c r="K574" s="14" t="str">
        <f t="shared" si="151"/>
        <v/>
      </c>
      <c r="L574" s="14" t="str">
        <f t="shared" si="152"/>
        <v/>
      </c>
      <c r="M574" s="14" t="str">
        <f t="shared" si="153"/>
        <v/>
      </c>
      <c r="N574" s="14" t="str">
        <f t="shared" si="154"/>
        <v/>
      </c>
      <c r="O574" s="14" t="str">
        <f t="shared" si="155"/>
        <v/>
      </c>
      <c r="P574" s="14" t="str">
        <f t="shared" si="156"/>
        <v/>
      </c>
      <c r="Q574" s="14" t="str">
        <f t="shared" si="157"/>
        <v/>
      </c>
      <c r="R574" s="96" t="str">
        <f t="shared" si="147"/>
        <v/>
      </c>
      <c r="S574" s="14" t="str">
        <f t="shared" si="158"/>
        <v/>
      </c>
      <c r="T574" s="14" t="str">
        <f t="shared" si="148"/>
        <v/>
      </c>
      <c r="U574" s="14" t="str">
        <f t="shared" si="159"/>
        <v/>
      </c>
      <c r="V574" s="14" t="str">
        <f t="shared" si="160"/>
        <v/>
      </c>
      <c r="W574" s="14" t="str">
        <f>IFERROR(CONCATENATE("PAGO N° ",B574," DEL CONTRATO CPS ",V574," ENTRE ",TEXT(VLOOKUP(A574,matriz,IF(generador!B574=1,16,IF(generador!B574=2,19,IF(generador!B574=3,22,IF(generador!B574=4,25,IF(generador!B574=5,28,IF(generador!B574=6,31,IF(generador!B574=7,34,IF(generador!B574=8,37,IF(generador!B574=9,40,IF(generador!B574=10,43,IF(generador!B574=11,46,IF(generador!B574=12,49,IF(generador!B574=13,52,IF(generador!B574=14,55,IF(generador!B574=15,58))))))))))))))),FALSE),"dd/mm/yyyy")," Y ",TEXT(VLOOKUP(A574,matriz,IF(generador!B574=1,17,IF(generador!B574=2,20,IF(generador!B574=3,23,IF(generador!B574=4,26,IF(generador!B574=5,29,IF(generador!B574=6,32,IF(generador!B574=7,35,IF(generador!B574=8,38,IF(generador!B574=9,41,IF(generador!B574=10,44,IF(generador!B574=11,47,IF(generador!B574=12,50,IF(generador!B574=13,53,IF(generador!B574=14,56,IF(generador!B574=15,59))))))))))))))),FALSE),"dd/mm/yyyy")),"")</f>
        <v/>
      </c>
    </row>
    <row r="575" spans="1:23" x14ac:dyDescent="0.3">
      <c r="A575" s="12"/>
      <c r="B575" s="5"/>
      <c r="C575" s="5"/>
      <c r="D575" s="14" t="str">
        <f t="shared" si="144"/>
        <v/>
      </c>
      <c r="E575" s="15" t="str">
        <f>IFERROR(IF(A575&lt;&gt;"",VLOOKUP(A575,matriz,IF(generador!B575=1,15,IF(generador!B575=2,18,IF(generador!B575=3,21,IF(generador!B575=4,24,IF(generador!B575=5,27,IF(generador!B575=6,30,IF(generador!B575=7,33,IF(generador!B575=8,36,IF(generador!B575=9,39,IF(generador!B575=10,42,IF(generador!B575=11,45,IF(generador!B575=12,48,IF(generador!B575=13,51,IF(generador!B575=14,54,IF(generador!B575=15,57))))))))))))))),FALSE),""),"")</f>
        <v/>
      </c>
      <c r="F575" s="16" t="str">
        <f t="shared" si="145"/>
        <v/>
      </c>
      <c r="G575" s="20" t="str">
        <f t="shared" si="146"/>
        <v/>
      </c>
      <c r="H575" s="13" t="str">
        <f t="shared" ca="1" si="149"/>
        <v/>
      </c>
      <c r="I575" s="14" t="str">
        <f t="shared" si="150"/>
        <v/>
      </c>
      <c r="J575" s="14" t="str">
        <f>""</f>
        <v/>
      </c>
      <c r="K575" s="14" t="str">
        <f t="shared" si="151"/>
        <v/>
      </c>
      <c r="L575" s="14" t="str">
        <f t="shared" si="152"/>
        <v/>
      </c>
      <c r="M575" s="14" t="str">
        <f t="shared" si="153"/>
        <v/>
      </c>
      <c r="N575" s="14" t="str">
        <f t="shared" si="154"/>
        <v/>
      </c>
      <c r="O575" s="14" t="str">
        <f t="shared" si="155"/>
        <v/>
      </c>
      <c r="P575" s="14" t="str">
        <f t="shared" si="156"/>
        <v/>
      </c>
      <c r="Q575" s="14" t="str">
        <f t="shared" si="157"/>
        <v/>
      </c>
      <c r="R575" s="96" t="str">
        <f t="shared" si="147"/>
        <v/>
      </c>
      <c r="S575" s="14" t="str">
        <f t="shared" si="158"/>
        <v/>
      </c>
      <c r="T575" s="14" t="str">
        <f t="shared" si="148"/>
        <v/>
      </c>
      <c r="U575" s="14" t="str">
        <f t="shared" si="159"/>
        <v/>
      </c>
      <c r="V575" s="14" t="str">
        <f t="shared" si="160"/>
        <v/>
      </c>
      <c r="W575" s="14" t="str">
        <f>IFERROR(CONCATENATE("PAGO N° ",B575," DEL CONTRATO CPS ",V575," ENTRE ",TEXT(VLOOKUP(A575,matriz,IF(generador!B575=1,16,IF(generador!B575=2,19,IF(generador!B575=3,22,IF(generador!B575=4,25,IF(generador!B575=5,28,IF(generador!B575=6,31,IF(generador!B575=7,34,IF(generador!B575=8,37,IF(generador!B575=9,40,IF(generador!B575=10,43,IF(generador!B575=11,46,IF(generador!B575=12,49,IF(generador!B575=13,52,IF(generador!B575=14,55,IF(generador!B575=15,58))))))))))))))),FALSE),"dd/mm/yyyy")," Y ",TEXT(VLOOKUP(A575,matriz,IF(generador!B575=1,17,IF(generador!B575=2,20,IF(generador!B575=3,23,IF(generador!B575=4,26,IF(generador!B575=5,29,IF(generador!B575=6,32,IF(generador!B575=7,35,IF(generador!B575=8,38,IF(generador!B575=9,41,IF(generador!B575=10,44,IF(generador!B575=11,47,IF(generador!B575=12,50,IF(generador!B575=13,53,IF(generador!B575=14,56,IF(generador!B575=15,59))))))))))))))),FALSE),"dd/mm/yyyy")),"")</f>
        <v/>
      </c>
    </row>
    <row r="576" spans="1:23" x14ac:dyDescent="0.3">
      <c r="A576" s="12"/>
      <c r="B576" s="5"/>
      <c r="C576" s="5"/>
      <c r="D576" s="14" t="str">
        <f t="shared" si="144"/>
        <v/>
      </c>
      <c r="E576" s="15" t="str">
        <f>IFERROR(IF(A576&lt;&gt;"",VLOOKUP(A576,matriz,IF(generador!B576=1,15,IF(generador!B576=2,18,IF(generador!B576=3,21,IF(generador!B576=4,24,IF(generador!B576=5,27,IF(generador!B576=6,30,IF(generador!B576=7,33,IF(generador!B576=8,36,IF(generador!B576=9,39,IF(generador!B576=10,42,IF(generador!B576=11,45,IF(generador!B576=12,48,IF(generador!B576=13,51,IF(generador!B576=14,54,IF(generador!B576=15,57))))))))))))))),FALSE),""),"")</f>
        <v/>
      </c>
      <c r="F576" s="16" t="str">
        <f t="shared" si="145"/>
        <v/>
      </c>
      <c r="G576" s="20" t="str">
        <f t="shared" si="146"/>
        <v/>
      </c>
      <c r="H576" s="13" t="str">
        <f t="shared" ca="1" si="149"/>
        <v/>
      </c>
      <c r="I576" s="14" t="str">
        <f t="shared" si="150"/>
        <v/>
      </c>
      <c r="J576" s="14" t="str">
        <f>""</f>
        <v/>
      </c>
      <c r="K576" s="14" t="str">
        <f t="shared" si="151"/>
        <v/>
      </c>
      <c r="L576" s="14" t="str">
        <f t="shared" si="152"/>
        <v/>
      </c>
      <c r="M576" s="14" t="str">
        <f t="shared" si="153"/>
        <v/>
      </c>
      <c r="N576" s="14" t="str">
        <f t="shared" si="154"/>
        <v/>
      </c>
      <c r="O576" s="14" t="str">
        <f t="shared" si="155"/>
        <v/>
      </c>
      <c r="P576" s="14" t="str">
        <f t="shared" si="156"/>
        <v/>
      </c>
      <c r="Q576" s="14" t="str">
        <f t="shared" si="157"/>
        <v/>
      </c>
      <c r="R576" s="96" t="str">
        <f t="shared" si="147"/>
        <v/>
      </c>
      <c r="S576" s="14" t="str">
        <f t="shared" si="158"/>
        <v/>
      </c>
      <c r="T576" s="14" t="str">
        <f t="shared" si="148"/>
        <v/>
      </c>
      <c r="U576" s="14" t="str">
        <f t="shared" si="159"/>
        <v/>
      </c>
      <c r="V576" s="14" t="str">
        <f t="shared" si="160"/>
        <v/>
      </c>
      <c r="W576" s="14" t="str">
        <f>IFERROR(CONCATENATE("PAGO N° ",B576," DEL CONTRATO CPS ",V576," ENTRE ",TEXT(VLOOKUP(A576,matriz,IF(generador!B576=1,16,IF(generador!B576=2,19,IF(generador!B576=3,22,IF(generador!B576=4,25,IF(generador!B576=5,28,IF(generador!B576=6,31,IF(generador!B576=7,34,IF(generador!B576=8,37,IF(generador!B576=9,40,IF(generador!B576=10,43,IF(generador!B576=11,46,IF(generador!B576=12,49,IF(generador!B576=13,52,IF(generador!B576=14,55,IF(generador!B576=15,58))))))))))))))),FALSE),"dd/mm/yyyy")," Y ",TEXT(VLOOKUP(A576,matriz,IF(generador!B576=1,17,IF(generador!B576=2,20,IF(generador!B576=3,23,IF(generador!B576=4,26,IF(generador!B576=5,29,IF(generador!B576=6,32,IF(generador!B576=7,35,IF(generador!B576=8,38,IF(generador!B576=9,41,IF(generador!B576=10,44,IF(generador!B576=11,47,IF(generador!B576=12,50,IF(generador!B576=13,53,IF(generador!B576=14,56,IF(generador!B576=15,59))))))))))))))),FALSE),"dd/mm/yyyy")),"")</f>
        <v/>
      </c>
    </row>
    <row r="577" spans="1:23" x14ac:dyDescent="0.3">
      <c r="A577" s="12"/>
      <c r="B577" s="5"/>
      <c r="C577" s="5"/>
      <c r="D577" s="14" t="str">
        <f t="shared" si="144"/>
        <v/>
      </c>
      <c r="E577" s="15" t="str">
        <f>IFERROR(IF(A577&lt;&gt;"",VLOOKUP(A577,matriz,IF(generador!B577=1,15,IF(generador!B577=2,18,IF(generador!B577=3,21,IF(generador!B577=4,24,IF(generador!B577=5,27,IF(generador!B577=6,30,IF(generador!B577=7,33,IF(generador!B577=8,36,IF(generador!B577=9,39,IF(generador!B577=10,42,IF(generador!B577=11,45,IF(generador!B577=12,48,IF(generador!B577=13,51,IF(generador!B577=14,54,IF(generador!B577=15,57))))))))))))))),FALSE),""),"")</f>
        <v/>
      </c>
      <c r="F577" s="16" t="str">
        <f t="shared" si="145"/>
        <v/>
      </c>
      <c r="G577" s="20" t="str">
        <f t="shared" si="146"/>
        <v/>
      </c>
      <c r="H577" s="13" t="str">
        <f t="shared" ca="1" si="149"/>
        <v/>
      </c>
      <c r="I577" s="14" t="str">
        <f t="shared" si="150"/>
        <v/>
      </c>
      <c r="J577" s="14" t="str">
        <f>""</f>
        <v/>
      </c>
      <c r="K577" s="14" t="str">
        <f t="shared" si="151"/>
        <v/>
      </c>
      <c r="L577" s="14" t="str">
        <f t="shared" si="152"/>
        <v/>
      </c>
      <c r="M577" s="14" t="str">
        <f t="shared" si="153"/>
        <v/>
      </c>
      <c r="N577" s="14" t="str">
        <f t="shared" si="154"/>
        <v/>
      </c>
      <c r="O577" s="14" t="str">
        <f t="shared" si="155"/>
        <v/>
      </c>
      <c r="P577" s="14" t="str">
        <f t="shared" si="156"/>
        <v/>
      </c>
      <c r="Q577" s="14" t="str">
        <f t="shared" si="157"/>
        <v/>
      </c>
      <c r="R577" s="96" t="str">
        <f t="shared" si="147"/>
        <v/>
      </c>
      <c r="S577" s="14" t="str">
        <f t="shared" si="158"/>
        <v/>
      </c>
      <c r="T577" s="14" t="str">
        <f t="shared" si="148"/>
        <v/>
      </c>
      <c r="U577" s="14" t="str">
        <f t="shared" si="159"/>
        <v/>
      </c>
      <c r="V577" s="14" t="str">
        <f t="shared" si="160"/>
        <v/>
      </c>
      <c r="W577" s="14" t="str">
        <f>IFERROR(CONCATENATE("PAGO N° ",B577," DEL CONTRATO CPS ",V577," ENTRE ",TEXT(VLOOKUP(A577,matriz,IF(generador!B577=1,16,IF(generador!B577=2,19,IF(generador!B577=3,22,IF(generador!B577=4,25,IF(generador!B577=5,28,IF(generador!B577=6,31,IF(generador!B577=7,34,IF(generador!B577=8,37,IF(generador!B577=9,40,IF(generador!B577=10,43,IF(generador!B577=11,46,IF(generador!B577=12,49,IF(generador!B577=13,52,IF(generador!B577=14,55,IF(generador!B577=15,58))))))))))))))),FALSE),"dd/mm/yyyy")," Y ",TEXT(VLOOKUP(A577,matriz,IF(generador!B577=1,17,IF(generador!B577=2,20,IF(generador!B577=3,23,IF(generador!B577=4,26,IF(generador!B577=5,29,IF(generador!B577=6,32,IF(generador!B577=7,35,IF(generador!B577=8,38,IF(generador!B577=9,41,IF(generador!B577=10,44,IF(generador!B577=11,47,IF(generador!B577=12,50,IF(generador!B577=13,53,IF(generador!B577=14,56,IF(generador!B577=15,59))))))))))))))),FALSE),"dd/mm/yyyy")),"")</f>
        <v/>
      </c>
    </row>
    <row r="578" spans="1:23" x14ac:dyDescent="0.3">
      <c r="A578" s="12"/>
      <c r="B578" s="5"/>
      <c r="C578" s="5"/>
      <c r="D578" s="14" t="str">
        <f t="shared" si="144"/>
        <v/>
      </c>
      <c r="E578" s="15" t="str">
        <f>IFERROR(IF(A578&lt;&gt;"",VLOOKUP(A578,matriz,IF(generador!B578=1,15,IF(generador!B578=2,18,IF(generador!B578=3,21,IF(generador!B578=4,24,IF(generador!B578=5,27,IF(generador!B578=6,30,IF(generador!B578=7,33,IF(generador!B578=8,36,IF(generador!B578=9,39,IF(generador!B578=10,42,IF(generador!B578=11,45,IF(generador!B578=12,48,IF(generador!B578=13,51,IF(generador!B578=14,54,IF(generador!B578=15,57))))))))))))))),FALSE),""),"")</f>
        <v/>
      </c>
      <c r="F578" s="16" t="str">
        <f t="shared" si="145"/>
        <v/>
      </c>
      <c r="G578" s="20" t="str">
        <f t="shared" si="146"/>
        <v/>
      </c>
      <c r="H578" s="13" t="str">
        <f t="shared" ca="1" si="149"/>
        <v/>
      </c>
      <c r="I578" s="14" t="str">
        <f t="shared" si="150"/>
        <v/>
      </c>
      <c r="J578" s="14" t="str">
        <f>""</f>
        <v/>
      </c>
      <c r="K578" s="14" t="str">
        <f t="shared" si="151"/>
        <v/>
      </c>
      <c r="L578" s="14" t="str">
        <f t="shared" si="152"/>
        <v/>
      </c>
      <c r="M578" s="14" t="str">
        <f t="shared" si="153"/>
        <v/>
      </c>
      <c r="N578" s="14" t="str">
        <f t="shared" si="154"/>
        <v/>
      </c>
      <c r="O578" s="14" t="str">
        <f t="shared" si="155"/>
        <v/>
      </c>
      <c r="P578" s="14" t="str">
        <f t="shared" si="156"/>
        <v/>
      </c>
      <c r="Q578" s="14" t="str">
        <f t="shared" si="157"/>
        <v/>
      </c>
      <c r="R578" s="96" t="str">
        <f t="shared" si="147"/>
        <v/>
      </c>
      <c r="S578" s="14" t="str">
        <f t="shared" si="158"/>
        <v/>
      </c>
      <c r="T578" s="14" t="str">
        <f t="shared" si="148"/>
        <v/>
      </c>
      <c r="U578" s="14" t="str">
        <f t="shared" si="159"/>
        <v/>
      </c>
      <c r="V578" s="14" t="str">
        <f t="shared" si="160"/>
        <v/>
      </c>
      <c r="W578" s="14" t="str">
        <f>IFERROR(CONCATENATE("PAGO N° ",B578," DEL CONTRATO CPS ",V578," ENTRE ",TEXT(VLOOKUP(A578,matriz,IF(generador!B578=1,16,IF(generador!B578=2,19,IF(generador!B578=3,22,IF(generador!B578=4,25,IF(generador!B578=5,28,IF(generador!B578=6,31,IF(generador!B578=7,34,IF(generador!B578=8,37,IF(generador!B578=9,40,IF(generador!B578=10,43,IF(generador!B578=11,46,IF(generador!B578=12,49,IF(generador!B578=13,52,IF(generador!B578=14,55,IF(generador!B578=15,58))))))))))))))),FALSE),"dd/mm/yyyy")," Y ",TEXT(VLOOKUP(A578,matriz,IF(generador!B578=1,17,IF(generador!B578=2,20,IF(generador!B578=3,23,IF(generador!B578=4,26,IF(generador!B578=5,29,IF(generador!B578=6,32,IF(generador!B578=7,35,IF(generador!B578=8,38,IF(generador!B578=9,41,IF(generador!B578=10,44,IF(generador!B578=11,47,IF(generador!B578=12,50,IF(generador!B578=13,53,IF(generador!B578=14,56,IF(generador!B578=15,59))))))))))))))),FALSE),"dd/mm/yyyy")),"")</f>
        <v/>
      </c>
    </row>
    <row r="579" spans="1:23" x14ac:dyDescent="0.3">
      <c r="A579" s="12"/>
      <c r="B579" s="5"/>
      <c r="C579" s="5"/>
      <c r="D579" s="14" t="str">
        <f t="shared" ref="D579:D642" si="161">IFERROR(IF(C579&lt;&gt;"",CONCATENATE(VLOOKUP(A579,matriz,IF(C579="NO",98,100),FALSE),VLOOKUP(A579,matriz,103,FALSE)),""),"")</f>
        <v/>
      </c>
      <c r="E579" s="15" t="str">
        <f>IFERROR(IF(A579&lt;&gt;"",VLOOKUP(A579,matriz,IF(generador!B579=1,15,IF(generador!B579=2,18,IF(generador!B579=3,21,IF(generador!B579=4,24,IF(generador!B579=5,27,IF(generador!B579=6,30,IF(generador!B579=7,33,IF(generador!B579=8,36,IF(generador!B579=9,39,IF(generador!B579=10,42,IF(generador!B579=11,45,IF(generador!B579=12,48,IF(generador!B579=13,51,IF(generador!B579=14,54,IF(generador!B579=15,57))))))))))))))),FALSE),""),"")</f>
        <v/>
      </c>
      <c r="F579" s="16" t="str">
        <f t="shared" ref="F579:F642" si="162">IFERROR(IF(E579,VLOOKUP(A579,matriz,97,FALSE),""),"")</f>
        <v/>
      </c>
      <c r="G579" s="20" t="str">
        <f t="shared" ref="G579:G642" si="163">IFERROR(IF(E579,VLOOKUP(A579,matriz,IF(C579="NO",99,101),FALSE),""),"")</f>
        <v/>
      </c>
      <c r="H579" s="13" t="str">
        <f t="shared" ca="1" si="149"/>
        <v/>
      </c>
      <c r="I579" s="14" t="str">
        <f t="shared" si="150"/>
        <v/>
      </c>
      <c r="J579" s="14" t="str">
        <f>""</f>
        <v/>
      </c>
      <c r="K579" s="14" t="str">
        <f t="shared" si="151"/>
        <v/>
      </c>
      <c r="L579" s="14" t="str">
        <f t="shared" si="152"/>
        <v/>
      </c>
      <c r="M579" s="14" t="str">
        <f t="shared" si="153"/>
        <v/>
      </c>
      <c r="N579" s="14" t="str">
        <f t="shared" si="154"/>
        <v/>
      </c>
      <c r="O579" s="14" t="str">
        <f t="shared" si="155"/>
        <v/>
      </c>
      <c r="P579" s="14" t="str">
        <f t="shared" si="156"/>
        <v/>
      </c>
      <c r="Q579" s="14" t="str">
        <f t="shared" si="157"/>
        <v/>
      </c>
      <c r="R579" s="96" t="str">
        <f t="shared" ref="R579:R642" si="164">IFERROR(IF(E579,CONCATENATE(TEXT(VLOOKUP(A579,matriz,IF(C579="NO",67,82),FALSE),"YYYY"),VLOOKUP(A579,matriz,IF(C579="NO",66,81),FALSE)),""),"")</f>
        <v/>
      </c>
      <c r="S579" s="14" t="str">
        <f t="shared" si="158"/>
        <v/>
      </c>
      <c r="T579" s="14" t="str">
        <f t="shared" ref="T579:T642" si="165">IFERROR(IF(E579,CONCATENATE(TEXT(VLOOKUP(A579,matriz,IF(C579="NO",64,79),FALSE),"YYYY"),VLOOKUP(A579,matriz,IF(C579="NO",63,78),FALSE)),""),"")</f>
        <v/>
      </c>
      <c r="U579" s="14" t="str">
        <f t="shared" si="159"/>
        <v/>
      </c>
      <c r="V579" s="14" t="str">
        <f t="shared" si="160"/>
        <v/>
      </c>
      <c r="W579" s="14" t="str">
        <f>IFERROR(CONCATENATE("PAGO N° ",B579," DEL CONTRATO CPS ",V579," ENTRE ",TEXT(VLOOKUP(A579,matriz,IF(generador!B579=1,16,IF(generador!B579=2,19,IF(generador!B579=3,22,IF(generador!B579=4,25,IF(generador!B579=5,28,IF(generador!B579=6,31,IF(generador!B579=7,34,IF(generador!B579=8,37,IF(generador!B579=9,40,IF(generador!B579=10,43,IF(generador!B579=11,46,IF(generador!B579=12,49,IF(generador!B579=13,52,IF(generador!B579=14,55,IF(generador!B579=15,58))))))))))))))),FALSE),"dd/mm/yyyy")," Y ",TEXT(VLOOKUP(A579,matriz,IF(generador!B579=1,17,IF(generador!B579=2,20,IF(generador!B579=3,23,IF(generador!B579=4,26,IF(generador!B579=5,29,IF(generador!B579=6,32,IF(generador!B579=7,35,IF(generador!B579=8,38,IF(generador!B579=9,41,IF(generador!B579=10,44,IF(generador!B579=11,47,IF(generador!B579=12,50,IF(generador!B579=13,53,IF(generador!B579=14,56,IF(generador!B579=15,59))))))))))))))),FALSE),"dd/mm/yyyy")),"")</f>
        <v/>
      </c>
    </row>
    <row r="580" spans="1:23" x14ac:dyDescent="0.3">
      <c r="A580" s="12"/>
      <c r="B580" s="5"/>
      <c r="C580" s="5"/>
      <c r="D580" s="14" t="str">
        <f t="shared" si="161"/>
        <v/>
      </c>
      <c r="E580" s="15" t="str">
        <f>IFERROR(IF(A580&lt;&gt;"",VLOOKUP(A580,matriz,IF(generador!B580=1,15,IF(generador!B580=2,18,IF(generador!B580=3,21,IF(generador!B580=4,24,IF(generador!B580=5,27,IF(generador!B580=6,30,IF(generador!B580=7,33,IF(generador!B580=8,36,IF(generador!B580=9,39,IF(generador!B580=10,42,IF(generador!B580=11,45,IF(generador!B580=12,48,IF(generador!B580=13,51,IF(generador!B580=14,54,IF(generador!B580=15,57))))))))))))))),FALSE),""),"")</f>
        <v/>
      </c>
      <c r="F580" s="16" t="str">
        <f t="shared" si="162"/>
        <v/>
      </c>
      <c r="G580" s="20" t="str">
        <f t="shared" si="163"/>
        <v/>
      </c>
      <c r="H580" s="13" t="str">
        <f t="shared" ref="H580:H643" ca="1" si="166">IFERROR(IF(C580&lt;&gt;"",TODAY(),""),"")</f>
        <v/>
      </c>
      <c r="I580" s="14" t="str">
        <f t="shared" ref="I580:I643" si="167">IFERROR(IF(D580&lt;&gt;"",I579+1,""),1)</f>
        <v/>
      </c>
      <c r="J580" s="14" t="str">
        <f>""</f>
        <v/>
      </c>
      <c r="K580" s="14" t="str">
        <f t="shared" ref="K580:K643" si="168">IFERROR(IF(E580,0,""),"")</f>
        <v/>
      </c>
      <c r="L580" s="14" t="str">
        <f t="shared" ref="L580:L643" si="169">IFERROR(IF(E580,0,""),"")</f>
        <v/>
      </c>
      <c r="M580" s="14" t="str">
        <f t="shared" ref="M580:M643" si="170">IFERROR(IF(E580,0,""),"")</f>
        <v/>
      </c>
      <c r="N580" s="14" t="str">
        <f t="shared" ref="N580:N643" si="171">IFERROR(IF(E580,0,""),"")</f>
        <v/>
      </c>
      <c r="O580" s="14" t="str">
        <f t="shared" ref="O580:O643" si="172">IFERROR(IF(E580,"01",""),"")</f>
        <v/>
      </c>
      <c r="P580" s="14" t="str">
        <f t="shared" ref="P580:P643" si="173">IFERROR(IF(K580&lt;&gt;"",P579+1,""),1)</f>
        <v/>
      </c>
      <c r="Q580" s="14" t="str">
        <f t="shared" ref="Q580:Q643" si="174">IFERROR(IF(E580,0,""),"")</f>
        <v/>
      </c>
      <c r="R580" s="96" t="str">
        <f t="shared" si="164"/>
        <v/>
      </c>
      <c r="S580" s="14" t="str">
        <f t="shared" ref="S580:S643" si="175">IFERROR(IF(D580&lt;&gt;"",S579+1,""),1)</f>
        <v/>
      </c>
      <c r="T580" s="14" t="str">
        <f t="shared" si="165"/>
        <v/>
      </c>
      <c r="U580" s="14" t="str">
        <f t="shared" ref="U580:U643" si="176">IFERROR(IF(E580,0,""),"")</f>
        <v/>
      </c>
      <c r="V580" s="14" t="str">
        <f t="shared" ref="V580:V643" si="177">IFERROR(IF(E580,A580,""),"")</f>
        <v/>
      </c>
      <c r="W580" s="14" t="str">
        <f>IFERROR(CONCATENATE("PAGO N° ",B580," DEL CONTRATO CPS ",V580," ENTRE ",TEXT(VLOOKUP(A580,matriz,IF(generador!B580=1,16,IF(generador!B580=2,19,IF(generador!B580=3,22,IF(generador!B580=4,25,IF(generador!B580=5,28,IF(generador!B580=6,31,IF(generador!B580=7,34,IF(generador!B580=8,37,IF(generador!B580=9,40,IF(generador!B580=10,43,IF(generador!B580=11,46,IF(generador!B580=12,49,IF(generador!B580=13,52,IF(generador!B580=14,55,IF(generador!B580=15,58))))))))))))))),FALSE),"dd/mm/yyyy")," Y ",TEXT(VLOOKUP(A580,matriz,IF(generador!B580=1,17,IF(generador!B580=2,20,IF(generador!B580=3,23,IF(generador!B580=4,26,IF(generador!B580=5,29,IF(generador!B580=6,32,IF(generador!B580=7,35,IF(generador!B580=8,38,IF(generador!B580=9,41,IF(generador!B580=10,44,IF(generador!B580=11,47,IF(generador!B580=12,50,IF(generador!B580=13,53,IF(generador!B580=14,56,IF(generador!B580=15,59))))))))))))))),FALSE),"dd/mm/yyyy")),"")</f>
        <v/>
      </c>
    </row>
    <row r="581" spans="1:23" x14ac:dyDescent="0.3">
      <c r="A581" s="12"/>
      <c r="B581" s="5"/>
      <c r="C581" s="5"/>
      <c r="D581" s="14" t="str">
        <f t="shared" si="161"/>
        <v/>
      </c>
      <c r="E581" s="15" t="str">
        <f>IFERROR(IF(A581&lt;&gt;"",VLOOKUP(A581,matriz,IF(generador!B581=1,15,IF(generador!B581=2,18,IF(generador!B581=3,21,IF(generador!B581=4,24,IF(generador!B581=5,27,IF(generador!B581=6,30,IF(generador!B581=7,33,IF(generador!B581=8,36,IF(generador!B581=9,39,IF(generador!B581=10,42,IF(generador!B581=11,45,IF(generador!B581=12,48,IF(generador!B581=13,51,IF(generador!B581=14,54,IF(generador!B581=15,57))))))))))))))),FALSE),""),"")</f>
        <v/>
      </c>
      <c r="F581" s="16" t="str">
        <f t="shared" si="162"/>
        <v/>
      </c>
      <c r="G581" s="20" t="str">
        <f t="shared" si="163"/>
        <v/>
      </c>
      <c r="H581" s="13" t="str">
        <f t="shared" ca="1" si="166"/>
        <v/>
      </c>
      <c r="I581" s="14" t="str">
        <f t="shared" si="167"/>
        <v/>
      </c>
      <c r="J581" s="14" t="str">
        <f>""</f>
        <v/>
      </c>
      <c r="K581" s="14" t="str">
        <f t="shared" si="168"/>
        <v/>
      </c>
      <c r="L581" s="14" t="str">
        <f t="shared" si="169"/>
        <v/>
      </c>
      <c r="M581" s="14" t="str">
        <f t="shared" si="170"/>
        <v/>
      </c>
      <c r="N581" s="14" t="str">
        <f t="shared" si="171"/>
        <v/>
      </c>
      <c r="O581" s="14" t="str">
        <f t="shared" si="172"/>
        <v/>
      </c>
      <c r="P581" s="14" t="str">
        <f t="shared" si="173"/>
        <v/>
      </c>
      <c r="Q581" s="14" t="str">
        <f t="shared" si="174"/>
        <v/>
      </c>
      <c r="R581" s="96" t="str">
        <f t="shared" si="164"/>
        <v/>
      </c>
      <c r="S581" s="14" t="str">
        <f t="shared" si="175"/>
        <v/>
      </c>
      <c r="T581" s="14" t="str">
        <f t="shared" si="165"/>
        <v/>
      </c>
      <c r="U581" s="14" t="str">
        <f t="shared" si="176"/>
        <v/>
      </c>
      <c r="V581" s="14" t="str">
        <f t="shared" si="177"/>
        <v/>
      </c>
      <c r="W581" s="14" t="str">
        <f>IFERROR(CONCATENATE("PAGO N° ",B581," DEL CONTRATO CPS ",V581," ENTRE ",TEXT(VLOOKUP(A581,matriz,IF(generador!B581=1,16,IF(generador!B581=2,19,IF(generador!B581=3,22,IF(generador!B581=4,25,IF(generador!B581=5,28,IF(generador!B581=6,31,IF(generador!B581=7,34,IF(generador!B581=8,37,IF(generador!B581=9,40,IF(generador!B581=10,43,IF(generador!B581=11,46,IF(generador!B581=12,49,IF(generador!B581=13,52,IF(generador!B581=14,55,IF(generador!B581=15,58))))))))))))))),FALSE),"dd/mm/yyyy")," Y ",TEXT(VLOOKUP(A581,matriz,IF(generador!B581=1,17,IF(generador!B581=2,20,IF(generador!B581=3,23,IF(generador!B581=4,26,IF(generador!B581=5,29,IF(generador!B581=6,32,IF(generador!B581=7,35,IF(generador!B581=8,38,IF(generador!B581=9,41,IF(generador!B581=10,44,IF(generador!B581=11,47,IF(generador!B581=12,50,IF(generador!B581=13,53,IF(generador!B581=14,56,IF(generador!B581=15,59))))))))))))))),FALSE),"dd/mm/yyyy")),"")</f>
        <v/>
      </c>
    </row>
    <row r="582" spans="1:23" x14ac:dyDescent="0.3">
      <c r="A582" s="12"/>
      <c r="B582" s="5"/>
      <c r="C582" s="5"/>
      <c r="D582" s="14" t="str">
        <f t="shared" si="161"/>
        <v/>
      </c>
      <c r="E582" s="15" t="str">
        <f>IFERROR(IF(A582&lt;&gt;"",VLOOKUP(A582,matriz,IF(generador!B582=1,15,IF(generador!B582=2,18,IF(generador!B582=3,21,IF(generador!B582=4,24,IF(generador!B582=5,27,IF(generador!B582=6,30,IF(generador!B582=7,33,IF(generador!B582=8,36,IF(generador!B582=9,39,IF(generador!B582=10,42,IF(generador!B582=11,45,IF(generador!B582=12,48,IF(generador!B582=13,51,IF(generador!B582=14,54,IF(generador!B582=15,57))))))))))))))),FALSE),""),"")</f>
        <v/>
      </c>
      <c r="F582" s="16" t="str">
        <f t="shared" si="162"/>
        <v/>
      </c>
      <c r="G582" s="20" t="str">
        <f t="shared" si="163"/>
        <v/>
      </c>
      <c r="H582" s="13" t="str">
        <f t="shared" ca="1" si="166"/>
        <v/>
      </c>
      <c r="I582" s="14" t="str">
        <f t="shared" si="167"/>
        <v/>
      </c>
      <c r="J582" s="14" t="str">
        <f>""</f>
        <v/>
      </c>
      <c r="K582" s="14" t="str">
        <f t="shared" si="168"/>
        <v/>
      </c>
      <c r="L582" s="14" t="str">
        <f t="shared" si="169"/>
        <v/>
      </c>
      <c r="M582" s="14" t="str">
        <f t="shared" si="170"/>
        <v/>
      </c>
      <c r="N582" s="14" t="str">
        <f t="shared" si="171"/>
        <v/>
      </c>
      <c r="O582" s="14" t="str">
        <f t="shared" si="172"/>
        <v/>
      </c>
      <c r="P582" s="14" t="str">
        <f t="shared" si="173"/>
        <v/>
      </c>
      <c r="Q582" s="14" t="str">
        <f t="shared" si="174"/>
        <v/>
      </c>
      <c r="R582" s="96" t="str">
        <f t="shared" si="164"/>
        <v/>
      </c>
      <c r="S582" s="14" t="str">
        <f t="shared" si="175"/>
        <v/>
      </c>
      <c r="T582" s="14" t="str">
        <f t="shared" si="165"/>
        <v/>
      </c>
      <c r="U582" s="14" t="str">
        <f t="shared" si="176"/>
        <v/>
      </c>
      <c r="V582" s="14" t="str">
        <f t="shared" si="177"/>
        <v/>
      </c>
      <c r="W582" s="14" t="str">
        <f>IFERROR(CONCATENATE("PAGO N° ",B582," DEL CONTRATO CPS ",V582," ENTRE ",TEXT(VLOOKUP(A582,matriz,IF(generador!B582=1,16,IF(generador!B582=2,19,IF(generador!B582=3,22,IF(generador!B582=4,25,IF(generador!B582=5,28,IF(generador!B582=6,31,IF(generador!B582=7,34,IF(generador!B582=8,37,IF(generador!B582=9,40,IF(generador!B582=10,43,IF(generador!B582=11,46,IF(generador!B582=12,49,IF(generador!B582=13,52,IF(generador!B582=14,55,IF(generador!B582=15,58))))))))))))))),FALSE),"dd/mm/yyyy")," Y ",TEXT(VLOOKUP(A582,matriz,IF(generador!B582=1,17,IF(generador!B582=2,20,IF(generador!B582=3,23,IF(generador!B582=4,26,IF(generador!B582=5,29,IF(generador!B582=6,32,IF(generador!B582=7,35,IF(generador!B582=8,38,IF(generador!B582=9,41,IF(generador!B582=10,44,IF(generador!B582=11,47,IF(generador!B582=12,50,IF(generador!B582=13,53,IF(generador!B582=14,56,IF(generador!B582=15,59))))))))))))))),FALSE),"dd/mm/yyyy")),"")</f>
        <v/>
      </c>
    </row>
    <row r="583" spans="1:23" x14ac:dyDescent="0.3">
      <c r="A583" s="12"/>
      <c r="B583" s="5"/>
      <c r="C583" s="5"/>
      <c r="D583" s="14" t="str">
        <f t="shared" si="161"/>
        <v/>
      </c>
      <c r="E583" s="15" t="str">
        <f>IFERROR(IF(A583&lt;&gt;"",VLOOKUP(A583,matriz,IF(generador!B583=1,15,IF(generador!B583=2,18,IF(generador!B583=3,21,IF(generador!B583=4,24,IF(generador!B583=5,27,IF(generador!B583=6,30,IF(generador!B583=7,33,IF(generador!B583=8,36,IF(generador!B583=9,39,IF(generador!B583=10,42,IF(generador!B583=11,45,IF(generador!B583=12,48,IF(generador!B583=13,51,IF(generador!B583=14,54,IF(generador!B583=15,57))))))))))))))),FALSE),""),"")</f>
        <v/>
      </c>
      <c r="F583" s="16" t="str">
        <f t="shared" si="162"/>
        <v/>
      </c>
      <c r="G583" s="20" t="str">
        <f t="shared" si="163"/>
        <v/>
      </c>
      <c r="H583" s="13" t="str">
        <f t="shared" ca="1" si="166"/>
        <v/>
      </c>
      <c r="I583" s="14" t="str">
        <f t="shared" si="167"/>
        <v/>
      </c>
      <c r="J583" s="14" t="str">
        <f>""</f>
        <v/>
      </c>
      <c r="K583" s="14" t="str">
        <f t="shared" si="168"/>
        <v/>
      </c>
      <c r="L583" s="14" t="str">
        <f t="shared" si="169"/>
        <v/>
      </c>
      <c r="M583" s="14" t="str">
        <f t="shared" si="170"/>
        <v/>
      </c>
      <c r="N583" s="14" t="str">
        <f t="shared" si="171"/>
        <v/>
      </c>
      <c r="O583" s="14" t="str">
        <f t="shared" si="172"/>
        <v/>
      </c>
      <c r="P583" s="14" t="str">
        <f t="shared" si="173"/>
        <v/>
      </c>
      <c r="Q583" s="14" t="str">
        <f t="shared" si="174"/>
        <v/>
      </c>
      <c r="R583" s="96" t="str">
        <f t="shared" si="164"/>
        <v/>
      </c>
      <c r="S583" s="14" t="str">
        <f t="shared" si="175"/>
        <v/>
      </c>
      <c r="T583" s="14" t="str">
        <f t="shared" si="165"/>
        <v/>
      </c>
      <c r="U583" s="14" t="str">
        <f t="shared" si="176"/>
        <v/>
      </c>
      <c r="V583" s="14" t="str">
        <f t="shared" si="177"/>
        <v/>
      </c>
      <c r="W583" s="14" t="str">
        <f>IFERROR(CONCATENATE("PAGO N° ",B583," DEL CONTRATO CPS ",V583," ENTRE ",TEXT(VLOOKUP(A583,matriz,IF(generador!B583=1,16,IF(generador!B583=2,19,IF(generador!B583=3,22,IF(generador!B583=4,25,IF(generador!B583=5,28,IF(generador!B583=6,31,IF(generador!B583=7,34,IF(generador!B583=8,37,IF(generador!B583=9,40,IF(generador!B583=10,43,IF(generador!B583=11,46,IF(generador!B583=12,49,IF(generador!B583=13,52,IF(generador!B583=14,55,IF(generador!B583=15,58))))))))))))))),FALSE),"dd/mm/yyyy")," Y ",TEXT(VLOOKUP(A583,matriz,IF(generador!B583=1,17,IF(generador!B583=2,20,IF(generador!B583=3,23,IF(generador!B583=4,26,IF(generador!B583=5,29,IF(generador!B583=6,32,IF(generador!B583=7,35,IF(generador!B583=8,38,IF(generador!B583=9,41,IF(generador!B583=10,44,IF(generador!B583=11,47,IF(generador!B583=12,50,IF(generador!B583=13,53,IF(generador!B583=14,56,IF(generador!B583=15,59))))))))))))))),FALSE),"dd/mm/yyyy")),"")</f>
        <v/>
      </c>
    </row>
    <row r="584" spans="1:23" x14ac:dyDescent="0.3">
      <c r="A584" s="12"/>
      <c r="B584" s="5"/>
      <c r="C584" s="5"/>
      <c r="D584" s="14" t="str">
        <f t="shared" si="161"/>
        <v/>
      </c>
      <c r="E584" s="15" t="str">
        <f>IFERROR(IF(A584&lt;&gt;"",VLOOKUP(A584,matriz,IF(generador!B584=1,15,IF(generador!B584=2,18,IF(generador!B584=3,21,IF(generador!B584=4,24,IF(generador!B584=5,27,IF(generador!B584=6,30,IF(generador!B584=7,33,IF(generador!B584=8,36,IF(generador!B584=9,39,IF(generador!B584=10,42,IF(generador!B584=11,45,IF(generador!B584=12,48,IF(generador!B584=13,51,IF(generador!B584=14,54,IF(generador!B584=15,57))))))))))))))),FALSE),""),"")</f>
        <v/>
      </c>
      <c r="F584" s="16" t="str">
        <f t="shared" si="162"/>
        <v/>
      </c>
      <c r="G584" s="20" t="str">
        <f t="shared" si="163"/>
        <v/>
      </c>
      <c r="H584" s="13" t="str">
        <f t="shared" ca="1" si="166"/>
        <v/>
      </c>
      <c r="I584" s="14" t="str">
        <f t="shared" si="167"/>
        <v/>
      </c>
      <c r="J584" s="14" t="str">
        <f>""</f>
        <v/>
      </c>
      <c r="K584" s="14" t="str">
        <f t="shared" si="168"/>
        <v/>
      </c>
      <c r="L584" s="14" t="str">
        <f t="shared" si="169"/>
        <v/>
      </c>
      <c r="M584" s="14" t="str">
        <f t="shared" si="170"/>
        <v/>
      </c>
      <c r="N584" s="14" t="str">
        <f t="shared" si="171"/>
        <v/>
      </c>
      <c r="O584" s="14" t="str">
        <f t="shared" si="172"/>
        <v/>
      </c>
      <c r="P584" s="14" t="str">
        <f t="shared" si="173"/>
        <v/>
      </c>
      <c r="Q584" s="14" t="str">
        <f t="shared" si="174"/>
        <v/>
      </c>
      <c r="R584" s="96" t="str">
        <f t="shared" si="164"/>
        <v/>
      </c>
      <c r="S584" s="14" t="str">
        <f t="shared" si="175"/>
        <v/>
      </c>
      <c r="T584" s="14" t="str">
        <f t="shared" si="165"/>
        <v/>
      </c>
      <c r="U584" s="14" t="str">
        <f t="shared" si="176"/>
        <v/>
      </c>
      <c r="V584" s="14" t="str">
        <f t="shared" si="177"/>
        <v/>
      </c>
      <c r="W584" s="14" t="str">
        <f>IFERROR(CONCATENATE("PAGO N° ",B584," DEL CONTRATO CPS ",V584," ENTRE ",TEXT(VLOOKUP(A584,matriz,IF(generador!B584=1,16,IF(generador!B584=2,19,IF(generador!B584=3,22,IF(generador!B584=4,25,IF(generador!B584=5,28,IF(generador!B584=6,31,IF(generador!B584=7,34,IF(generador!B584=8,37,IF(generador!B584=9,40,IF(generador!B584=10,43,IF(generador!B584=11,46,IF(generador!B584=12,49,IF(generador!B584=13,52,IF(generador!B584=14,55,IF(generador!B584=15,58))))))))))))))),FALSE),"dd/mm/yyyy")," Y ",TEXT(VLOOKUP(A584,matriz,IF(generador!B584=1,17,IF(generador!B584=2,20,IF(generador!B584=3,23,IF(generador!B584=4,26,IF(generador!B584=5,29,IF(generador!B584=6,32,IF(generador!B584=7,35,IF(generador!B584=8,38,IF(generador!B584=9,41,IF(generador!B584=10,44,IF(generador!B584=11,47,IF(generador!B584=12,50,IF(generador!B584=13,53,IF(generador!B584=14,56,IF(generador!B584=15,59))))))))))))))),FALSE),"dd/mm/yyyy")),"")</f>
        <v/>
      </c>
    </row>
    <row r="585" spans="1:23" x14ac:dyDescent="0.3">
      <c r="A585" s="12"/>
      <c r="B585" s="5"/>
      <c r="C585" s="5"/>
      <c r="D585" s="14" t="str">
        <f t="shared" si="161"/>
        <v/>
      </c>
      <c r="E585" s="15" t="str">
        <f>IFERROR(IF(A585&lt;&gt;"",VLOOKUP(A585,matriz,IF(generador!B585=1,15,IF(generador!B585=2,18,IF(generador!B585=3,21,IF(generador!B585=4,24,IF(generador!B585=5,27,IF(generador!B585=6,30,IF(generador!B585=7,33,IF(generador!B585=8,36,IF(generador!B585=9,39,IF(generador!B585=10,42,IF(generador!B585=11,45,IF(generador!B585=12,48,IF(generador!B585=13,51,IF(generador!B585=14,54,IF(generador!B585=15,57))))))))))))))),FALSE),""),"")</f>
        <v/>
      </c>
      <c r="F585" s="16" t="str">
        <f t="shared" si="162"/>
        <v/>
      </c>
      <c r="G585" s="20" t="str">
        <f t="shared" si="163"/>
        <v/>
      </c>
      <c r="H585" s="13" t="str">
        <f t="shared" ca="1" si="166"/>
        <v/>
      </c>
      <c r="I585" s="14" t="str">
        <f t="shared" si="167"/>
        <v/>
      </c>
      <c r="J585" s="14" t="str">
        <f>""</f>
        <v/>
      </c>
      <c r="K585" s="14" t="str">
        <f t="shared" si="168"/>
        <v/>
      </c>
      <c r="L585" s="14" t="str">
        <f t="shared" si="169"/>
        <v/>
      </c>
      <c r="M585" s="14" t="str">
        <f t="shared" si="170"/>
        <v/>
      </c>
      <c r="N585" s="14" t="str">
        <f t="shared" si="171"/>
        <v/>
      </c>
      <c r="O585" s="14" t="str">
        <f t="shared" si="172"/>
        <v/>
      </c>
      <c r="P585" s="14" t="str">
        <f t="shared" si="173"/>
        <v/>
      </c>
      <c r="Q585" s="14" t="str">
        <f t="shared" si="174"/>
        <v/>
      </c>
      <c r="R585" s="96" t="str">
        <f t="shared" si="164"/>
        <v/>
      </c>
      <c r="S585" s="14" t="str">
        <f t="shared" si="175"/>
        <v/>
      </c>
      <c r="T585" s="14" t="str">
        <f t="shared" si="165"/>
        <v/>
      </c>
      <c r="U585" s="14" t="str">
        <f t="shared" si="176"/>
        <v/>
      </c>
      <c r="V585" s="14" t="str">
        <f t="shared" si="177"/>
        <v/>
      </c>
      <c r="W585" s="14" t="str">
        <f>IFERROR(CONCATENATE("PAGO N° ",B585," DEL CONTRATO CPS ",V585," ENTRE ",TEXT(VLOOKUP(A585,matriz,IF(generador!B585=1,16,IF(generador!B585=2,19,IF(generador!B585=3,22,IF(generador!B585=4,25,IF(generador!B585=5,28,IF(generador!B585=6,31,IF(generador!B585=7,34,IF(generador!B585=8,37,IF(generador!B585=9,40,IF(generador!B585=10,43,IF(generador!B585=11,46,IF(generador!B585=12,49,IF(generador!B585=13,52,IF(generador!B585=14,55,IF(generador!B585=15,58))))))))))))))),FALSE),"dd/mm/yyyy")," Y ",TEXT(VLOOKUP(A585,matriz,IF(generador!B585=1,17,IF(generador!B585=2,20,IF(generador!B585=3,23,IF(generador!B585=4,26,IF(generador!B585=5,29,IF(generador!B585=6,32,IF(generador!B585=7,35,IF(generador!B585=8,38,IF(generador!B585=9,41,IF(generador!B585=10,44,IF(generador!B585=11,47,IF(generador!B585=12,50,IF(generador!B585=13,53,IF(generador!B585=14,56,IF(generador!B585=15,59))))))))))))))),FALSE),"dd/mm/yyyy")),"")</f>
        <v/>
      </c>
    </row>
    <row r="586" spans="1:23" x14ac:dyDescent="0.3">
      <c r="A586" s="12"/>
      <c r="B586" s="5"/>
      <c r="C586" s="5"/>
      <c r="D586" s="14" t="str">
        <f t="shared" si="161"/>
        <v/>
      </c>
      <c r="E586" s="15" t="str">
        <f>IFERROR(IF(A586&lt;&gt;"",VLOOKUP(A586,matriz,IF(generador!B586=1,15,IF(generador!B586=2,18,IF(generador!B586=3,21,IF(generador!B586=4,24,IF(generador!B586=5,27,IF(generador!B586=6,30,IF(generador!B586=7,33,IF(generador!B586=8,36,IF(generador!B586=9,39,IF(generador!B586=10,42,IF(generador!B586=11,45,IF(generador!B586=12,48,IF(generador!B586=13,51,IF(generador!B586=14,54,IF(generador!B586=15,57))))))))))))))),FALSE),""),"")</f>
        <v/>
      </c>
      <c r="F586" s="16" t="str">
        <f t="shared" si="162"/>
        <v/>
      </c>
      <c r="G586" s="20" t="str">
        <f t="shared" si="163"/>
        <v/>
      </c>
      <c r="H586" s="13" t="str">
        <f t="shared" ca="1" si="166"/>
        <v/>
      </c>
      <c r="I586" s="14" t="str">
        <f t="shared" si="167"/>
        <v/>
      </c>
      <c r="J586" s="14" t="str">
        <f>""</f>
        <v/>
      </c>
      <c r="K586" s="14" t="str">
        <f t="shared" si="168"/>
        <v/>
      </c>
      <c r="L586" s="14" t="str">
        <f t="shared" si="169"/>
        <v/>
      </c>
      <c r="M586" s="14" t="str">
        <f t="shared" si="170"/>
        <v/>
      </c>
      <c r="N586" s="14" t="str">
        <f t="shared" si="171"/>
        <v/>
      </c>
      <c r="O586" s="14" t="str">
        <f t="shared" si="172"/>
        <v/>
      </c>
      <c r="P586" s="14" t="str">
        <f t="shared" si="173"/>
        <v/>
      </c>
      <c r="Q586" s="14" t="str">
        <f t="shared" si="174"/>
        <v/>
      </c>
      <c r="R586" s="96" t="str">
        <f t="shared" si="164"/>
        <v/>
      </c>
      <c r="S586" s="14" t="str">
        <f t="shared" si="175"/>
        <v/>
      </c>
      <c r="T586" s="14" t="str">
        <f t="shared" si="165"/>
        <v/>
      </c>
      <c r="U586" s="14" t="str">
        <f t="shared" si="176"/>
        <v/>
      </c>
      <c r="V586" s="14" t="str">
        <f t="shared" si="177"/>
        <v/>
      </c>
      <c r="W586" s="14" t="str">
        <f>IFERROR(CONCATENATE("PAGO N° ",B586," DEL CONTRATO CPS ",V586," ENTRE ",TEXT(VLOOKUP(A586,matriz,IF(generador!B586=1,16,IF(generador!B586=2,19,IF(generador!B586=3,22,IF(generador!B586=4,25,IF(generador!B586=5,28,IF(generador!B586=6,31,IF(generador!B586=7,34,IF(generador!B586=8,37,IF(generador!B586=9,40,IF(generador!B586=10,43,IF(generador!B586=11,46,IF(generador!B586=12,49,IF(generador!B586=13,52,IF(generador!B586=14,55,IF(generador!B586=15,58))))))))))))))),FALSE),"dd/mm/yyyy")," Y ",TEXT(VLOOKUP(A586,matriz,IF(generador!B586=1,17,IF(generador!B586=2,20,IF(generador!B586=3,23,IF(generador!B586=4,26,IF(generador!B586=5,29,IF(generador!B586=6,32,IF(generador!B586=7,35,IF(generador!B586=8,38,IF(generador!B586=9,41,IF(generador!B586=10,44,IF(generador!B586=11,47,IF(generador!B586=12,50,IF(generador!B586=13,53,IF(generador!B586=14,56,IF(generador!B586=15,59))))))))))))))),FALSE),"dd/mm/yyyy")),"")</f>
        <v/>
      </c>
    </row>
    <row r="587" spans="1:23" x14ac:dyDescent="0.3">
      <c r="A587" s="12"/>
      <c r="B587" s="5"/>
      <c r="C587" s="5"/>
      <c r="D587" s="14" t="str">
        <f t="shared" si="161"/>
        <v/>
      </c>
      <c r="E587" s="15" t="str">
        <f>IFERROR(IF(A587&lt;&gt;"",VLOOKUP(A587,matriz,IF(generador!B587=1,15,IF(generador!B587=2,18,IF(generador!B587=3,21,IF(generador!B587=4,24,IF(generador!B587=5,27,IF(generador!B587=6,30,IF(generador!B587=7,33,IF(generador!B587=8,36,IF(generador!B587=9,39,IF(generador!B587=10,42,IF(generador!B587=11,45,IF(generador!B587=12,48,IF(generador!B587=13,51,IF(generador!B587=14,54,IF(generador!B587=15,57))))))))))))))),FALSE),""),"")</f>
        <v/>
      </c>
      <c r="F587" s="16" t="str">
        <f t="shared" si="162"/>
        <v/>
      </c>
      <c r="G587" s="20" t="str">
        <f t="shared" si="163"/>
        <v/>
      </c>
      <c r="H587" s="13" t="str">
        <f t="shared" ca="1" si="166"/>
        <v/>
      </c>
      <c r="I587" s="14" t="str">
        <f t="shared" si="167"/>
        <v/>
      </c>
      <c r="J587" s="14" t="str">
        <f>""</f>
        <v/>
      </c>
      <c r="K587" s="14" t="str">
        <f t="shared" si="168"/>
        <v/>
      </c>
      <c r="L587" s="14" t="str">
        <f t="shared" si="169"/>
        <v/>
      </c>
      <c r="M587" s="14" t="str">
        <f t="shared" si="170"/>
        <v/>
      </c>
      <c r="N587" s="14" t="str">
        <f t="shared" si="171"/>
        <v/>
      </c>
      <c r="O587" s="14" t="str">
        <f t="shared" si="172"/>
        <v/>
      </c>
      <c r="P587" s="14" t="str">
        <f t="shared" si="173"/>
        <v/>
      </c>
      <c r="Q587" s="14" t="str">
        <f t="shared" si="174"/>
        <v/>
      </c>
      <c r="R587" s="96" t="str">
        <f t="shared" si="164"/>
        <v/>
      </c>
      <c r="S587" s="14" t="str">
        <f t="shared" si="175"/>
        <v/>
      </c>
      <c r="T587" s="14" t="str">
        <f t="shared" si="165"/>
        <v/>
      </c>
      <c r="U587" s="14" t="str">
        <f t="shared" si="176"/>
        <v/>
      </c>
      <c r="V587" s="14" t="str">
        <f t="shared" si="177"/>
        <v/>
      </c>
      <c r="W587" s="14" t="str">
        <f>IFERROR(CONCATENATE("PAGO N° ",B587," DEL CONTRATO CPS ",V587," ENTRE ",TEXT(VLOOKUP(A587,matriz,IF(generador!B587=1,16,IF(generador!B587=2,19,IF(generador!B587=3,22,IF(generador!B587=4,25,IF(generador!B587=5,28,IF(generador!B587=6,31,IF(generador!B587=7,34,IF(generador!B587=8,37,IF(generador!B587=9,40,IF(generador!B587=10,43,IF(generador!B587=11,46,IF(generador!B587=12,49,IF(generador!B587=13,52,IF(generador!B587=14,55,IF(generador!B587=15,58))))))))))))))),FALSE),"dd/mm/yyyy")," Y ",TEXT(VLOOKUP(A587,matriz,IF(generador!B587=1,17,IF(generador!B587=2,20,IF(generador!B587=3,23,IF(generador!B587=4,26,IF(generador!B587=5,29,IF(generador!B587=6,32,IF(generador!B587=7,35,IF(generador!B587=8,38,IF(generador!B587=9,41,IF(generador!B587=10,44,IF(generador!B587=11,47,IF(generador!B587=12,50,IF(generador!B587=13,53,IF(generador!B587=14,56,IF(generador!B587=15,59))))))))))))))),FALSE),"dd/mm/yyyy")),"")</f>
        <v/>
      </c>
    </row>
    <row r="588" spans="1:23" x14ac:dyDescent="0.3">
      <c r="A588" s="12"/>
      <c r="B588" s="5"/>
      <c r="C588" s="5"/>
      <c r="D588" s="14" t="str">
        <f t="shared" si="161"/>
        <v/>
      </c>
      <c r="E588" s="15" t="str">
        <f>IFERROR(IF(A588&lt;&gt;"",VLOOKUP(A588,matriz,IF(generador!B588=1,15,IF(generador!B588=2,18,IF(generador!B588=3,21,IF(generador!B588=4,24,IF(generador!B588=5,27,IF(generador!B588=6,30,IF(generador!B588=7,33,IF(generador!B588=8,36,IF(generador!B588=9,39,IF(generador!B588=10,42,IF(generador!B588=11,45,IF(generador!B588=12,48,IF(generador!B588=13,51,IF(generador!B588=14,54,IF(generador!B588=15,57))))))))))))))),FALSE),""),"")</f>
        <v/>
      </c>
      <c r="F588" s="16" t="str">
        <f t="shared" si="162"/>
        <v/>
      </c>
      <c r="G588" s="20" t="str">
        <f t="shared" si="163"/>
        <v/>
      </c>
      <c r="H588" s="13" t="str">
        <f t="shared" ca="1" si="166"/>
        <v/>
      </c>
      <c r="I588" s="14" t="str">
        <f t="shared" si="167"/>
        <v/>
      </c>
      <c r="J588" s="14" t="str">
        <f>""</f>
        <v/>
      </c>
      <c r="K588" s="14" t="str">
        <f t="shared" si="168"/>
        <v/>
      </c>
      <c r="L588" s="14" t="str">
        <f t="shared" si="169"/>
        <v/>
      </c>
      <c r="M588" s="14" t="str">
        <f t="shared" si="170"/>
        <v/>
      </c>
      <c r="N588" s="14" t="str">
        <f t="shared" si="171"/>
        <v/>
      </c>
      <c r="O588" s="14" t="str">
        <f t="shared" si="172"/>
        <v/>
      </c>
      <c r="P588" s="14" t="str">
        <f t="shared" si="173"/>
        <v/>
      </c>
      <c r="Q588" s="14" t="str">
        <f t="shared" si="174"/>
        <v/>
      </c>
      <c r="R588" s="96" t="str">
        <f t="shared" si="164"/>
        <v/>
      </c>
      <c r="S588" s="14" t="str">
        <f t="shared" si="175"/>
        <v/>
      </c>
      <c r="T588" s="14" t="str">
        <f t="shared" si="165"/>
        <v/>
      </c>
      <c r="U588" s="14" t="str">
        <f t="shared" si="176"/>
        <v/>
      </c>
      <c r="V588" s="14" t="str">
        <f t="shared" si="177"/>
        <v/>
      </c>
      <c r="W588" s="14" t="str">
        <f>IFERROR(CONCATENATE("PAGO N° ",B588," DEL CONTRATO CPS ",V588," ENTRE ",TEXT(VLOOKUP(A588,matriz,IF(generador!B588=1,16,IF(generador!B588=2,19,IF(generador!B588=3,22,IF(generador!B588=4,25,IF(generador!B588=5,28,IF(generador!B588=6,31,IF(generador!B588=7,34,IF(generador!B588=8,37,IF(generador!B588=9,40,IF(generador!B588=10,43,IF(generador!B588=11,46,IF(generador!B588=12,49,IF(generador!B588=13,52,IF(generador!B588=14,55,IF(generador!B588=15,58))))))))))))))),FALSE),"dd/mm/yyyy")," Y ",TEXT(VLOOKUP(A588,matriz,IF(generador!B588=1,17,IF(generador!B588=2,20,IF(generador!B588=3,23,IF(generador!B588=4,26,IF(generador!B588=5,29,IF(generador!B588=6,32,IF(generador!B588=7,35,IF(generador!B588=8,38,IF(generador!B588=9,41,IF(generador!B588=10,44,IF(generador!B588=11,47,IF(generador!B588=12,50,IF(generador!B588=13,53,IF(generador!B588=14,56,IF(generador!B588=15,59))))))))))))))),FALSE),"dd/mm/yyyy")),"")</f>
        <v/>
      </c>
    </row>
    <row r="589" spans="1:23" x14ac:dyDescent="0.3">
      <c r="A589" s="12"/>
      <c r="B589" s="5"/>
      <c r="C589" s="5"/>
      <c r="D589" s="14" t="str">
        <f t="shared" si="161"/>
        <v/>
      </c>
      <c r="E589" s="15" t="str">
        <f>IFERROR(IF(A589&lt;&gt;"",VLOOKUP(A589,matriz,IF(generador!B589=1,15,IF(generador!B589=2,18,IF(generador!B589=3,21,IF(generador!B589=4,24,IF(generador!B589=5,27,IF(generador!B589=6,30,IF(generador!B589=7,33,IF(generador!B589=8,36,IF(generador!B589=9,39,IF(generador!B589=10,42,IF(generador!B589=11,45,IF(generador!B589=12,48,IF(generador!B589=13,51,IF(generador!B589=14,54,IF(generador!B589=15,57))))))))))))))),FALSE),""),"")</f>
        <v/>
      </c>
      <c r="F589" s="16" t="str">
        <f t="shared" si="162"/>
        <v/>
      </c>
      <c r="G589" s="20" t="str">
        <f t="shared" si="163"/>
        <v/>
      </c>
      <c r="H589" s="13" t="str">
        <f t="shared" ca="1" si="166"/>
        <v/>
      </c>
      <c r="I589" s="14" t="str">
        <f t="shared" si="167"/>
        <v/>
      </c>
      <c r="J589" s="14" t="str">
        <f>""</f>
        <v/>
      </c>
      <c r="K589" s="14" t="str">
        <f t="shared" si="168"/>
        <v/>
      </c>
      <c r="L589" s="14" t="str">
        <f t="shared" si="169"/>
        <v/>
      </c>
      <c r="M589" s="14" t="str">
        <f t="shared" si="170"/>
        <v/>
      </c>
      <c r="N589" s="14" t="str">
        <f t="shared" si="171"/>
        <v/>
      </c>
      <c r="O589" s="14" t="str">
        <f t="shared" si="172"/>
        <v/>
      </c>
      <c r="P589" s="14" t="str">
        <f t="shared" si="173"/>
        <v/>
      </c>
      <c r="Q589" s="14" t="str">
        <f t="shared" si="174"/>
        <v/>
      </c>
      <c r="R589" s="96" t="str">
        <f t="shared" si="164"/>
        <v/>
      </c>
      <c r="S589" s="14" t="str">
        <f t="shared" si="175"/>
        <v/>
      </c>
      <c r="T589" s="14" t="str">
        <f t="shared" si="165"/>
        <v/>
      </c>
      <c r="U589" s="14" t="str">
        <f t="shared" si="176"/>
        <v/>
      </c>
      <c r="V589" s="14" t="str">
        <f t="shared" si="177"/>
        <v/>
      </c>
      <c r="W589" s="14" t="str">
        <f>IFERROR(CONCATENATE("PAGO N° ",B589," DEL CONTRATO CPS ",V589," ENTRE ",TEXT(VLOOKUP(A589,matriz,IF(generador!B589=1,16,IF(generador!B589=2,19,IF(generador!B589=3,22,IF(generador!B589=4,25,IF(generador!B589=5,28,IF(generador!B589=6,31,IF(generador!B589=7,34,IF(generador!B589=8,37,IF(generador!B589=9,40,IF(generador!B589=10,43,IF(generador!B589=11,46,IF(generador!B589=12,49,IF(generador!B589=13,52,IF(generador!B589=14,55,IF(generador!B589=15,58))))))))))))))),FALSE),"dd/mm/yyyy")," Y ",TEXT(VLOOKUP(A589,matriz,IF(generador!B589=1,17,IF(generador!B589=2,20,IF(generador!B589=3,23,IF(generador!B589=4,26,IF(generador!B589=5,29,IF(generador!B589=6,32,IF(generador!B589=7,35,IF(generador!B589=8,38,IF(generador!B589=9,41,IF(generador!B589=10,44,IF(generador!B589=11,47,IF(generador!B589=12,50,IF(generador!B589=13,53,IF(generador!B589=14,56,IF(generador!B589=15,59))))))))))))))),FALSE),"dd/mm/yyyy")),"")</f>
        <v/>
      </c>
    </row>
    <row r="590" spans="1:23" x14ac:dyDescent="0.3">
      <c r="A590" s="12"/>
      <c r="B590" s="5"/>
      <c r="C590" s="5"/>
      <c r="D590" s="14" t="str">
        <f t="shared" si="161"/>
        <v/>
      </c>
      <c r="E590" s="15" t="str">
        <f>IFERROR(IF(A590&lt;&gt;"",VLOOKUP(A590,matriz,IF(generador!B590=1,15,IF(generador!B590=2,18,IF(generador!B590=3,21,IF(generador!B590=4,24,IF(generador!B590=5,27,IF(generador!B590=6,30,IF(generador!B590=7,33,IF(generador!B590=8,36,IF(generador!B590=9,39,IF(generador!B590=10,42,IF(generador!B590=11,45,IF(generador!B590=12,48,IF(generador!B590=13,51,IF(generador!B590=14,54,IF(generador!B590=15,57))))))))))))))),FALSE),""),"")</f>
        <v/>
      </c>
      <c r="F590" s="16" t="str">
        <f t="shared" si="162"/>
        <v/>
      </c>
      <c r="G590" s="20" t="str">
        <f t="shared" si="163"/>
        <v/>
      </c>
      <c r="H590" s="13" t="str">
        <f t="shared" ca="1" si="166"/>
        <v/>
      </c>
      <c r="I590" s="14" t="str">
        <f t="shared" si="167"/>
        <v/>
      </c>
      <c r="J590" s="14" t="str">
        <f>""</f>
        <v/>
      </c>
      <c r="K590" s="14" t="str">
        <f t="shared" si="168"/>
        <v/>
      </c>
      <c r="L590" s="14" t="str">
        <f t="shared" si="169"/>
        <v/>
      </c>
      <c r="M590" s="14" t="str">
        <f t="shared" si="170"/>
        <v/>
      </c>
      <c r="N590" s="14" t="str">
        <f t="shared" si="171"/>
        <v/>
      </c>
      <c r="O590" s="14" t="str">
        <f t="shared" si="172"/>
        <v/>
      </c>
      <c r="P590" s="14" t="str">
        <f t="shared" si="173"/>
        <v/>
      </c>
      <c r="Q590" s="14" t="str">
        <f t="shared" si="174"/>
        <v/>
      </c>
      <c r="R590" s="96" t="str">
        <f t="shared" si="164"/>
        <v/>
      </c>
      <c r="S590" s="14" t="str">
        <f t="shared" si="175"/>
        <v/>
      </c>
      <c r="T590" s="14" t="str">
        <f t="shared" si="165"/>
        <v/>
      </c>
      <c r="U590" s="14" t="str">
        <f t="shared" si="176"/>
        <v/>
      </c>
      <c r="V590" s="14" t="str">
        <f t="shared" si="177"/>
        <v/>
      </c>
      <c r="W590" s="14" t="str">
        <f>IFERROR(CONCATENATE("PAGO N° ",B590," DEL CONTRATO CPS ",V590," ENTRE ",TEXT(VLOOKUP(A590,matriz,IF(generador!B590=1,16,IF(generador!B590=2,19,IF(generador!B590=3,22,IF(generador!B590=4,25,IF(generador!B590=5,28,IF(generador!B590=6,31,IF(generador!B590=7,34,IF(generador!B590=8,37,IF(generador!B590=9,40,IF(generador!B590=10,43,IF(generador!B590=11,46,IF(generador!B590=12,49,IF(generador!B590=13,52,IF(generador!B590=14,55,IF(generador!B590=15,58))))))))))))))),FALSE),"dd/mm/yyyy")," Y ",TEXT(VLOOKUP(A590,matriz,IF(generador!B590=1,17,IF(generador!B590=2,20,IF(generador!B590=3,23,IF(generador!B590=4,26,IF(generador!B590=5,29,IF(generador!B590=6,32,IF(generador!B590=7,35,IF(generador!B590=8,38,IF(generador!B590=9,41,IF(generador!B590=10,44,IF(generador!B590=11,47,IF(generador!B590=12,50,IF(generador!B590=13,53,IF(generador!B590=14,56,IF(generador!B590=15,59))))))))))))))),FALSE),"dd/mm/yyyy")),"")</f>
        <v/>
      </c>
    </row>
    <row r="591" spans="1:23" x14ac:dyDescent="0.3">
      <c r="A591" s="12"/>
      <c r="B591" s="5"/>
      <c r="C591" s="5"/>
      <c r="D591" s="14" t="str">
        <f t="shared" si="161"/>
        <v/>
      </c>
      <c r="E591" s="15" t="str">
        <f>IFERROR(IF(A591&lt;&gt;"",VLOOKUP(A591,matriz,IF(generador!B591=1,15,IF(generador!B591=2,18,IF(generador!B591=3,21,IF(generador!B591=4,24,IF(generador!B591=5,27,IF(generador!B591=6,30,IF(generador!B591=7,33,IF(generador!B591=8,36,IF(generador!B591=9,39,IF(generador!B591=10,42,IF(generador!B591=11,45,IF(generador!B591=12,48,IF(generador!B591=13,51,IF(generador!B591=14,54,IF(generador!B591=15,57))))))))))))))),FALSE),""),"")</f>
        <v/>
      </c>
      <c r="F591" s="16" t="str">
        <f t="shared" si="162"/>
        <v/>
      </c>
      <c r="G591" s="20" t="str">
        <f t="shared" si="163"/>
        <v/>
      </c>
      <c r="H591" s="13" t="str">
        <f t="shared" ca="1" si="166"/>
        <v/>
      </c>
      <c r="I591" s="14" t="str">
        <f t="shared" si="167"/>
        <v/>
      </c>
      <c r="J591" s="14" t="str">
        <f>""</f>
        <v/>
      </c>
      <c r="K591" s="14" t="str">
        <f t="shared" si="168"/>
        <v/>
      </c>
      <c r="L591" s="14" t="str">
        <f t="shared" si="169"/>
        <v/>
      </c>
      <c r="M591" s="14" t="str">
        <f t="shared" si="170"/>
        <v/>
      </c>
      <c r="N591" s="14" t="str">
        <f t="shared" si="171"/>
        <v/>
      </c>
      <c r="O591" s="14" t="str">
        <f t="shared" si="172"/>
        <v/>
      </c>
      <c r="P591" s="14" t="str">
        <f t="shared" si="173"/>
        <v/>
      </c>
      <c r="Q591" s="14" t="str">
        <f t="shared" si="174"/>
        <v/>
      </c>
      <c r="R591" s="96" t="str">
        <f t="shared" si="164"/>
        <v/>
      </c>
      <c r="S591" s="14" t="str">
        <f t="shared" si="175"/>
        <v/>
      </c>
      <c r="T591" s="14" t="str">
        <f t="shared" si="165"/>
        <v/>
      </c>
      <c r="U591" s="14" t="str">
        <f t="shared" si="176"/>
        <v/>
      </c>
      <c r="V591" s="14" t="str">
        <f t="shared" si="177"/>
        <v/>
      </c>
      <c r="W591" s="14" t="str">
        <f>IFERROR(CONCATENATE("PAGO N° ",B591," DEL CONTRATO CPS ",V591," ENTRE ",TEXT(VLOOKUP(A591,matriz,IF(generador!B591=1,16,IF(generador!B591=2,19,IF(generador!B591=3,22,IF(generador!B591=4,25,IF(generador!B591=5,28,IF(generador!B591=6,31,IF(generador!B591=7,34,IF(generador!B591=8,37,IF(generador!B591=9,40,IF(generador!B591=10,43,IF(generador!B591=11,46,IF(generador!B591=12,49,IF(generador!B591=13,52,IF(generador!B591=14,55,IF(generador!B591=15,58))))))))))))))),FALSE),"dd/mm/yyyy")," Y ",TEXT(VLOOKUP(A591,matriz,IF(generador!B591=1,17,IF(generador!B591=2,20,IF(generador!B591=3,23,IF(generador!B591=4,26,IF(generador!B591=5,29,IF(generador!B591=6,32,IF(generador!B591=7,35,IF(generador!B591=8,38,IF(generador!B591=9,41,IF(generador!B591=10,44,IF(generador!B591=11,47,IF(generador!B591=12,50,IF(generador!B591=13,53,IF(generador!B591=14,56,IF(generador!B591=15,59))))))))))))))),FALSE),"dd/mm/yyyy")),"")</f>
        <v/>
      </c>
    </row>
    <row r="592" spans="1:23" x14ac:dyDescent="0.3">
      <c r="A592" s="12"/>
      <c r="B592" s="5"/>
      <c r="C592" s="5"/>
      <c r="D592" s="14" t="str">
        <f t="shared" si="161"/>
        <v/>
      </c>
      <c r="E592" s="15" t="str">
        <f>IFERROR(IF(A592&lt;&gt;"",VLOOKUP(A592,matriz,IF(generador!B592=1,15,IF(generador!B592=2,18,IF(generador!B592=3,21,IF(generador!B592=4,24,IF(generador!B592=5,27,IF(generador!B592=6,30,IF(generador!B592=7,33,IF(generador!B592=8,36,IF(generador!B592=9,39,IF(generador!B592=10,42,IF(generador!B592=11,45,IF(generador!B592=12,48,IF(generador!B592=13,51,IF(generador!B592=14,54,IF(generador!B592=15,57))))))))))))))),FALSE),""),"")</f>
        <v/>
      </c>
      <c r="F592" s="16" t="str">
        <f t="shared" si="162"/>
        <v/>
      </c>
      <c r="G592" s="20" t="str">
        <f t="shared" si="163"/>
        <v/>
      </c>
      <c r="H592" s="13" t="str">
        <f t="shared" ca="1" si="166"/>
        <v/>
      </c>
      <c r="I592" s="14" t="str">
        <f t="shared" si="167"/>
        <v/>
      </c>
      <c r="J592" s="14" t="str">
        <f>""</f>
        <v/>
      </c>
      <c r="K592" s="14" t="str">
        <f t="shared" si="168"/>
        <v/>
      </c>
      <c r="L592" s="14" t="str">
        <f t="shared" si="169"/>
        <v/>
      </c>
      <c r="M592" s="14" t="str">
        <f t="shared" si="170"/>
        <v/>
      </c>
      <c r="N592" s="14" t="str">
        <f t="shared" si="171"/>
        <v/>
      </c>
      <c r="O592" s="14" t="str">
        <f t="shared" si="172"/>
        <v/>
      </c>
      <c r="P592" s="14" t="str">
        <f t="shared" si="173"/>
        <v/>
      </c>
      <c r="Q592" s="14" t="str">
        <f t="shared" si="174"/>
        <v/>
      </c>
      <c r="R592" s="96" t="str">
        <f t="shared" si="164"/>
        <v/>
      </c>
      <c r="S592" s="14" t="str">
        <f t="shared" si="175"/>
        <v/>
      </c>
      <c r="T592" s="14" t="str">
        <f t="shared" si="165"/>
        <v/>
      </c>
      <c r="U592" s="14" t="str">
        <f t="shared" si="176"/>
        <v/>
      </c>
      <c r="V592" s="14" t="str">
        <f t="shared" si="177"/>
        <v/>
      </c>
      <c r="W592" s="14" t="str">
        <f>IFERROR(CONCATENATE("PAGO N° ",B592," DEL CONTRATO CPS ",V592," ENTRE ",TEXT(VLOOKUP(A592,matriz,IF(generador!B592=1,16,IF(generador!B592=2,19,IF(generador!B592=3,22,IF(generador!B592=4,25,IF(generador!B592=5,28,IF(generador!B592=6,31,IF(generador!B592=7,34,IF(generador!B592=8,37,IF(generador!B592=9,40,IF(generador!B592=10,43,IF(generador!B592=11,46,IF(generador!B592=12,49,IF(generador!B592=13,52,IF(generador!B592=14,55,IF(generador!B592=15,58))))))))))))))),FALSE),"dd/mm/yyyy")," Y ",TEXT(VLOOKUP(A592,matriz,IF(generador!B592=1,17,IF(generador!B592=2,20,IF(generador!B592=3,23,IF(generador!B592=4,26,IF(generador!B592=5,29,IF(generador!B592=6,32,IF(generador!B592=7,35,IF(generador!B592=8,38,IF(generador!B592=9,41,IF(generador!B592=10,44,IF(generador!B592=11,47,IF(generador!B592=12,50,IF(generador!B592=13,53,IF(generador!B592=14,56,IF(generador!B592=15,59))))))))))))))),FALSE),"dd/mm/yyyy")),"")</f>
        <v/>
      </c>
    </row>
    <row r="593" spans="1:23" x14ac:dyDescent="0.3">
      <c r="A593" s="12"/>
      <c r="B593" s="5"/>
      <c r="C593" s="5"/>
      <c r="D593" s="14" t="str">
        <f t="shared" si="161"/>
        <v/>
      </c>
      <c r="E593" s="15" t="str">
        <f>IFERROR(IF(A593&lt;&gt;"",VLOOKUP(A593,matriz,IF(generador!B593=1,15,IF(generador!B593=2,18,IF(generador!B593=3,21,IF(generador!B593=4,24,IF(generador!B593=5,27,IF(generador!B593=6,30,IF(generador!B593=7,33,IF(generador!B593=8,36,IF(generador!B593=9,39,IF(generador!B593=10,42,IF(generador!B593=11,45,IF(generador!B593=12,48,IF(generador!B593=13,51,IF(generador!B593=14,54,IF(generador!B593=15,57))))))))))))))),FALSE),""),"")</f>
        <v/>
      </c>
      <c r="F593" s="16" t="str">
        <f t="shared" si="162"/>
        <v/>
      </c>
      <c r="G593" s="20" t="str">
        <f t="shared" si="163"/>
        <v/>
      </c>
      <c r="H593" s="13" t="str">
        <f t="shared" ca="1" si="166"/>
        <v/>
      </c>
      <c r="I593" s="14" t="str">
        <f t="shared" si="167"/>
        <v/>
      </c>
      <c r="J593" s="14" t="str">
        <f>""</f>
        <v/>
      </c>
      <c r="K593" s="14" t="str">
        <f t="shared" si="168"/>
        <v/>
      </c>
      <c r="L593" s="14" t="str">
        <f t="shared" si="169"/>
        <v/>
      </c>
      <c r="M593" s="14" t="str">
        <f t="shared" si="170"/>
        <v/>
      </c>
      <c r="N593" s="14" t="str">
        <f t="shared" si="171"/>
        <v/>
      </c>
      <c r="O593" s="14" t="str">
        <f t="shared" si="172"/>
        <v/>
      </c>
      <c r="P593" s="14" t="str">
        <f t="shared" si="173"/>
        <v/>
      </c>
      <c r="Q593" s="14" t="str">
        <f t="shared" si="174"/>
        <v/>
      </c>
      <c r="R593" s="96" t="str">
        <f t="shared" si="164"/>
        <v/>
      </c>
      <c r="S593" s="14" t="str">
        <f t="shared" si="175"/>
        <v/>
      </c>
      <c r="T593" s="14" t="str">
        <f t="shared" si="165"/>
        <v/>
      </c>
      <c r="U593" s="14" t="str">
        <f t="shared" si="176"/>
        <v/>
      </c>
      <c r="V593" s="14" t="str">
        <f t="shared" si="177"/>
        <v/>
      </c>
      <c r="W593" s="14" t="str">
        <f>IFERROR(CONCATENATE("PAGO N° ",B593," DEL CONTRATO CPS ",V593," ENTRE ",TEXT(VLOOKUP(A593,matriz,IF(generador!B593=1,16,IF(generador!B593=2,19,IF(generador!B593=3,22,IF(generador!B593=4,25,IF(generador!B593=5,28,IF(generador!B593=6,31,IF(generador!B593=7,34,IF(generador!B593=8,37,IF(generador!B593=9,40,IF(generador!B593=10,43,IF(generador!B593=11,46,IF(generador!B593=12,49,IF(generador!B593=13,52,IF(generador!B593=14,55,IF(generador!B593=15,58))))))))))))))),FALSE),"dd/mm/yyyy")," Y ",TEXT(VLOOKUP(A593,matriz,IF(generador!B593=1,17,IF(generador!B593=2,20,IF(generador!B593=3,23,IF(generador!B593=4,26,IF(generador!B593=5,29,IF(generador!B593=6,32,IF(generador!B593=7,35,IF(generador!B593=8,38,IF(generador!B593=9,41,IF(generador!B593=10,44,IF(generador!B593=11,47,IF(generador!B593=12,50,IF(generador!B593=13,53,IF(generador!B593=14,56,IF(generador!B593=15,59))))))))))))))),FALSE),"dd/mm/yyyy")),"")</f>
        <v/>
      </c>
    </row>
    <row r="594" spans="1:23" x14ac:dyDescent="0.3">
      <c r="A594" s="12"/>
      <c r="B594" s="5"/>
      <c r="C594" s="5"/>
      <c r="D594" s="14" t="str">
        <f t="shared" si="161"/>
        <v/>
      </c>
      <c r="E594" s="15" t="str">
        <f>IFERROR(IF(A594&lt;&gt;"",VLOOKUP(A594,matriz,IF(generador!B594=1,15,IF(generador!B594=2,18,IF(generador!B594=3,21,IF(generador!B594=4,24,IF(generador!B594=5,27,IF(generador!B594=6,30,IF(generador!B594=7,33,IF(generador!B594=8,36,IF(generador!B594=9,39,IF(generador!B594=10,42,IF(generador!B594=11,45,IF(generador!B594=12,48,IF(generador!B594=13,51,IF(generador!B594=14,54,IF(generador!B594=15,57))))))))))))))),FALSE),""),"")</f>
        <v/>
      </c>
      <c r="F594" s="16" t="str">
        <f t="shared" si="162"/>
        <v/>
      </c>
      <c r="G594" s="20" t="str">
        <f t="shared" si="163"/>
        <v/>
      </c>
      <c r="H594" s="13" t="str">
        <f t="shared" ca="1" si="166"/>
        <v/>
      </c>
      <c r="I594" s="14" t="str">
        <f t="shared" si="167"/>
        <v/>
      </c>
      <c r="J594" s="14" t="str">
        <f>""</f>
        <v/>
      </c>
      <c r="K594" s="14" t="str">
        <f t="shared" si="168"/>
        <v/>
      </c>
      <c r="L594" s="14" t="str">
        <f t="shared" si="169"/>
        <v/>
      </c>
      <c r="M594" s="14" t="str">
        <f t="shared" si="170"/>
        <v/>
      </c>
      <c r="N594" s="14" t="str">
        <f t="shared" si="171"/>
        <v/>
      </c>
      <c r="O594" s="14" t="str">
        <f t="shared" si="172"/>
        <v/>
      </c>
      <c r="P594" s="14" t="str">
        <f t="shared" si="173"/>
        <v/>
      </c>
      <c r="Q594" s="14" t="str">
        <f t="shared" si="174"/>
        <v/>
      </c>
      <c r="R594" s="96" t="str">
        <f t="shared" si="164"/>
        <v/>
      </c>
      <c r="S594" s="14" t="str">
        <f t="shared" si="175"/>
        <v/>
      </c>
      <c r="T594" s="14" t="str">
        <f t="shared" si="165"/>
        <v/>
      </c>
      <c r="U594" s="14" t="str">
        <f t="shared" si="176"/>
        <v/>
      </c>
      <c r="V594" s="14" t="str">
        <f t="shared" si="177"/>
        <v/>
      </c>
      <c r="W594" s="14" t="str">
        <f>IFERROR(CONCATENATE("PAGO N° ",B594," DEL CONTRATO CPS ",V594," ENTRE ",TEXT(VLOOKUP(A594,matriz,IF(generador!B594=1,16,IF(generador!B594=2,19,IF(generador!B594=3,22,IF(generador!B594=4,25,IF(generador!B594=5,28,IF(generador!B594=6,31,IF(generador!B594=7,34,IF(generador!B594=8,37,IF(generador!B594=9,40,IF(generador!B594=10,43,IF(generador!B594=11,46,IF(generador!B594=12,49,IF(generador!B594=13,52,IF(generador!B594=14,55,IF(generador!B594=15,58))))))))))))))),FALSE),"dd/mm/yyyy")," Y ",TEXT(VLOOKUP(A594,matriz,IF(generador!B594=1,17,IF(generador!B594=2,20,IF(generador!B594=3,23,IF(generador!B594=4,26,IF(generador!B594=5,29,IF(generador!B594=6,32,IF(generador!B594=7,35,IF(generador!B594=8,38,IF(generador!B594=9,41,IF(generador!B594=10,44,IF(generador!B594=11,47,IF(generador!B594=12,50,IF(generador!B594=13,53,IF(generador!B594=14,56,IF(generador!B594=15,59))))))))))))))),FALSE),"dd/mm/yyyy")),"")</f>
        <v/>
      </c>
    </row>
    <row r="595" spans="1:23" x14ac:dyDescent="0.3">
      <c r="A595" s="12"/>
      <c r="B595" s="5"/>
      <c r="C595" s="5"/>
      <c r="D595" s="14" t="str">
        <f t="shared" si="161"/>
        <v/>
      </c>
      <c r="E595" s="15" t="str">
        <f>IFERROR(IF(A595&lt;&gt;"",VLOOKUP(A595,matriz,IF(generador!B595=1,15,IF(generador!B595=2,18,IF(generador!B595=3,21,IF(generador!B595=4,24,IF(generador!B595=5,27,IF(generador!B595=6,30,IF(generador!B595=7,33,IF(generador!B595=8,36,IF(generador!B595=9,39,IF(generador!B595=10,42,IF(generador!B595=11,45,IF(generador!B595=12,48,IF(generador!B595=13,51,IF(generador!B595=14,54,IF(generador!B595=15,57))))))))))))))),FALSE),""),"")</f>
        <v/>
      </c>
      <c r="F595" s="16" t="str">
        <f t="shared" si="162"/>
        <v/>
      </c>
      <c r="G595" s="20" t="str">
        <f t="shared" si="163"/>
        <v/>
      </c>
      <c r="H595" s="13" t="str">
        <f t="shared" ca="1" si="166"/>
        <v/>
      </c>
      <c r="I595" s="14" t="str">
        <f t="shared" si="167"/>
        <v/>
      </c>
      <c r="J595" s="14" t="str">
        <f>""</f>
        <v/>
      </c>
      <c r="K595" s="14" t="str">
        <f t="shared" si="168"/>
        <v/>
      </c>
      <c r="L595" s="14" t="str">
        <f t="shared" si="169"/>
        <v/>
      </c>
      <c r="M595" s="14" t="str">
        <f t="shared" si="170"/>
        <v/>
      </c>
      <c r="N595" s="14" t="str">
        <f t="shared" si="171"/>
        <v/>
      </c>
      <c r="O595" s="14" t="str">
        <f t="shared" si="172"/>
        <v/>
      </c>
      <c r="P595" s="14" t="str">
        <f t="shared" si="173"/>
        <v/>
      </c>
      <c r="Q595" s="14" t="str">
        <f t="shared" si="174"/>
        <v/>
      </c>
      <c r="R595" s="96" t="str">
        <f t="shared" si="164"/>
        <v/>
      </c>
      <c r="S595" s="14" t="str">
        <f t="shared" si="175"/>
        <v/>
      </c>
      <c r="T595" s="14" t="str">
        <f t="shared" si="165"/>
        <v/>
      </c>
      <c r="U595" s="14" t="str">
        <f t="shared" si="176"/>
        <v/>
      </c>
      <c r="V595" s="14" t="str">
        <f t="shared" si="177"/>
        <v/>
      </c>
      <c r="W595" s="14" t="str">
        <f>IFERROR(CONCATENATE("PAGO N° ",B595," DEL CONTRATO CPS ",V595," ENTRE ",TEXT(VLOOKUP(A595,matriz,IF(generador!B595=1,16,IF(generador!B595=2,19,IF(generador!B595=3,22,IF(generador!B595=4,25,IF(generador!B595=5,28,IF(generador!B595=6,31,IF(generador!B595=7,34,IF(generador!B595=8,37,IF(generador!B595=9,40,IF(generador!B595=10,43,IF(generador!B595=11,46,IF(generador!B595=12,49,IF(generador!B595=13,52,IF(generador!B595=14,55,IF(generador!B595=15,58))))))))))))))),FALSE),"dd/mm/yyyy")," Y ",TEXT(VLOOKUP(A595,matriz,IF(generador!B595=1,17,IF(generador!B595=2,20,IF(generador!B595=3,23,IF(generador!B595=4,26,IF(generador!B595=5,29,IF(generador!B595=6,32,IF(generador!B595=7,35,IF(generador!B595=8,38,IF(generador!B595=9,41,IF(generador!B595=10,44,IF(generador!B595=11,47,IF(generador!B595=12,50,IF(generador!B595=13,53,IF(generador!B595=14,56,IF(generador!B595=15,59))))))))))))))),FALSE),"dd/mm/yyyy")),"")</f>
        <v/>
      </c>
    </row>
    <row r="596" spans="1:23" x14ac:dyDescent="0.3">
      <c r="A596" s="12"/>
      <c r="B596" s="5"/>
      <c r="C596" s="5"/>
      <c r="D596" s="14" t="str">
        <f t="shared" si="161"/>
        <v/>
      </c>
      <c r="E596" s="15" t="str">
        <f>IFERROR(IF(A596&lt;&gt;"",VLOOKUP(A596,matriz,IF(generador!B596=1,15,IF(generador!B596=2,18,IF(generador!B596=3,21,IF(generador!B596=4,24,IF(generador!B596=5,27,IF(generador!B596=6,30,IF(generador!B596=7,33,IF(generador!B596=8,36,IF(generador!B596=9,39,IF(generador!B596=10,42,IF(generador!B596=11,45,IF(generador!B596=12,48,IF(generador!B596=13,51,IF(generador!B596=14,54,IF(generador!B596=15,57))))))))))))))),FALSE),""),"")</f>
        <v/>
      </c>
      <c r="F596" s="16" t="str">
        <f t="shared" si="162"/>
        <v/>
      </c>
      <c r="G596" s="20" t="str">
        <f t="shared" si="163"/>
        <v/>
      </c>
      <c r="H596" s="13" t="str">
        <f t="shared" ca="1" si="166"/>
        <v/>
      </c>
      <c r="I596" s="14" t="str">
        <f t="shared" si="167"/>
        <v/>
      </c>
      <c r="J596" s="14" t="str">
        <f>""</f>
        <v/>
      </c>
      <c r="K596" s="14" t="str">
        <f t="shared" si="168"/>
        <v/>
      </c>
      <c r="L596" s="14" t="str">
        <f t="shared" si="169"/>
        <v/>
      </c>
      <c r="M596" s="14" t="str">
        <f t="shared" si="170"/>
        <v/>
      </c>
      <c r="N596" s="14" t="str">
        <f t="shared" si="171"/>
        <v/>
      </c>
      <c r="O596" s="14" t="str">
        <f t="shared" si="172"/>
        <v/>
      </c>
      <c r="P596" s="14" t="str">
        <f t="shared" si="173"/>
        <v/>
      </c>
      <c r="Q596" s="14" t="str">
        <f t="shared" si="174"/>
        <v/>
      </c>
      <c r="R596" s="96" t="str">
        <f t="shared" si="164"/>
        <v/>
      </c>
      <c r="S596" s="14" t="str">
        <f t="shared" si="175"/>
        <v/>
      </c>
      <c r="T596" s="14" t="str">
        <f t="shared" si="165"/>
        <v/>
      </c>
      <c r="U596" s="14" t="str">
        <f t="shared" si="176"/>
        <v/>
      </c>
      <c r="V596" s="14" t="str">
        <f t="shared" si="177"/>
        <v/>
      </c>
      <c r="W596" s="14" t="str">
        <f>IFERROR(CONCATENATE("PAGO N° ",B596," DEL CONTRATO CPS ",V596," ENTRE ",TEXT(VLOOKUP(A596,matriz,IF(generador!B596=1,16,IF(generador!B596=2,19,IF(generador!B596=3,22,IF(generador!B596=4,25,IF(generador!B596=5,28,IF(generador!B596=6,31,IF(generador!B596=7,34,IF(generador!B596=8,37,IF(generador!B596=9,40,IF(generador!B596=10,43,IF(generador!B596=11,46,IF(generador!B596=12,49,IF(generador!B596=13,52,IF(generador!B596=14,55,IF(generador!B596=15,58))))))))))))))),FALSE),"dd/mm/yyyy")," Y ",TEXT(VLOOKUP(A596,matriz,IF(generador!B596=1,17,IF(generador!B596=2,20,IF(generador!B596=3,23,IF(generador!B596=4,26,IF(generador!B596=5,29,IF(generador!B596=6,32,IF(generador!B596=7,35,IF(generador!B596=8,38,IF(generador!B596=9,41,IF(generador!B596=10,44,IF(generador!B596=11,47,IF(generador!B596=12,50,IF(generador!B596=13,53,IF(generador!B596=14,56,IF(generador!B596=15,59))))))))))))))),FALSE),"dd/mm/yyyy")),"")</f>
        <v/>
      </c>
    </row>
    <row r="597" spans="1:23" x14ac:dyDescent="0.3">
      <c r="A597" s="12"/>
      <c r="B597" s="5"/>
      <c r="C597" s="5"/>
      <c r="D597" s="14" t="str">
        <f t="shared" si="161"/>
        <v/>
      </c>
      <c r="E597" s="15" t="str">
        <f>IFERROR(IF(A597&lt;&gt;"",VLOOKUP(A597,matriz,IF(generador!B597=1,15,IF(generador!B597=2,18,IF(generador!B597=3,21,IF(generador!B597=4,24,IF(generador!B597=5,27,IF(generador!B597=6,30,IF(generador!B597=7,33,IF(generador!B597=8,36,IF(generador!B597=9,39,IF(generador!B597=10,42,IF(generador!B597=11,45,IF(generador!B597=12,48,IF(generador!B597=13,51,IF(generador!B597=14,54,IF(generador!B597=15,57))))))))))))))),FALSE),""),"")</f>
        <v/>
      </c>
      <c r="F597" s="16" t="str">
        <f t="shared" si="162"/>
        <v/>
      </c>
      <c r="G597" s="20" t="str">
        <f t="shared" si="163"/>
        <v/>
      </c>
      <c r="H597" s="13" t="str">
        <f t="shared" ca="1" si="166"/>
        <v/>
      </c>
      <c r="I597" s="14" t="str">
        <f t="shared" si="167"/>
        <v/>
      </c>
      <c r="J597" s="14" t="str">
        <f>""</f>
        <v/>
      </c>
      <c r="K597" s="14" t="str">
        <f t="shared" si="168"/>
        <v/>
      </c>
      <c r="L597" s="14" t="str">
        <f t="shared" si="169"/>
        <v/>
      </c>
      <c r="M597" s="14" t="str">
        <f t="shared" si="170"/>
        <v/>
      </c>
      <c r="N597" s="14" t="str">
        <f t="shared" si="171"/>
        <v/>
      </c>
      <c r="O597" s="14" t="str">
        <f t="shared" si="172"/>
        <v/>
      </c>
      <c r="P597" s="14" t="str">
        <f t="shared" si="173"/>
        <v/>
      </c>
      <c r="Q597" s="14" t="str">
        <f t="shared" si="174"/>
        <v/>
      </c>
      <c r="R597" s="96" t="str">
        <f t="shared" si="164"/>
        <v/>
      </c>
      <c r="S597" s="14" t="str">
        <f t="shared" si="175"/>
        <v/>
      </c>
      <c r="T597" s="14" t="str">
        <f t="shared" si="165"/>
        <v/>
      </c>
      <c r="U597" s="14" t="str">
        <f t="shared" si="176"/>
        <v/>
      </c>
      <c r="V597" s="14" t="str">
        <f t="shared" si="177"/>
        <v/>
      </c>
      <c r="W597" s="14" t="str">
        <f>IFERROR(CONCATENATE("PAGO N° ",B597," DEL CONTRATO CPS ",V597," ENTRE ",TEXT(VLOOKUP(A597,matriz,IF(generador!B597=1,16,IF(generador!B597=2,19,IF(generador!B597=3,22,IF(generador!B597=4,25,IF(generador!B597=5,28,IF(generador!B597=6,31,IF(generador!B597=7,34,IF(generador!B597=8,37,IF(generador!B597=9,40,IF(generador!B597=10,43,IF(generador!B597=11,46,IF(generador!B597=12,49,IF(generador!B597=13,52,IF(generador!B597=14,55,IF(generador!B597=15,58))))))))))))))),FALSE),"dd/mm/yyyy")," Y ",TEXT(VLOOKUP(A597,matriz,IF(generador!B597=1,17,IF(generador!B597=2,20,IF(generador!B597=3,23,IF(generador!B597=4,26,IF(generador!B597=5,29,IF(generador!B597=6,32,IF(generador!B597=7,35,IF(generador!B597=8,38,IF(generador!B597=9,41,IF(generador!B597=10,44,IF(generador!B597=11,47,IF(generador!B597=12,50,IF(generador!B597=13,53,IF(generador!B597=14,56,IF(generador!B597=15,59))))))))))))))),FALSE),"dd/mm/yyyy")),"")</f>
        <v/>
      </c>
    </row>
    <row r="598" spans="1:23" x14ac:dyDescent="0.3">
      <c r="A598" s="12"/>
      <c r="B598" s="5"/>
      <c r="C598" s="5"/>
      <c r="D598" s="14" t="str">
        <f t="shared" si="161"/>
        <v/>
      </c>
      <c r="E598" s="15" t="str">
        <f>IFERROR(IF(A598&lt;&gt;"",VLOOKUP(A598,matriz,IF(generador!B598=1,15,IF(generador!B598=2,18,IF(generador!B598=3,21,IF(generador!B598=4,24,IF(generador!B598=5,27,IF(generador!B598=6,30,IF(generador!B598=7,33,IF(generador!B598=8,36,IF(generador!B598=9,39,IF(generador!B598=10,42,IF(generador!B598=11,45,IF(generador!B598=12,48,IF(generador!B598=13,51,IF(generador!B598=14,54,IF(generador!B598=15,57))))))))))))))),FALSE),""),"")</f>
        <v/>
      </c>
      <c r="F598" s="16" t="str">
        <f t="shared" si="162"/>
        <v/>
      </c>
      <c r="G598" s="20" t="str">
        <f t="shared" si="163"/>
        <v/>
      </c>
      <c r="H598" s="13" t="str">
        <f t="shared" ca="1" si="166"/>
        <v/>
      </c>
      <c r="I598" s="14" t="str">
        <f t="shared" si="167"/>
        <v/>
      </c>
      <c r="J598" s="14" t="str">
        <f>""</f>
        <v/>
      </c>
      <c r="K598" s="14" t="str">
        <f t="shared" si="168"/>
        <v/>
      </c>
      <c r="L598" s="14" t="str">
        <f t="shared" si="169"/>
        <v/>
      </c>
      <c r="M598" s="14" t="str">
        <f t="shared" si="170"/>
        <v/>
      </c>
      <c r="N598" s="14" t="str">
        <f t="shared" si="171"/>
        <v/>
      </c>
      <c r="O598" s="14" t="str">
        <f t="shared" si="172"/>
        <v/>
      </c>
      <c r="P598" s="14" t="str">
        <f t="shared" si="173"/>
        <v/>
      </c>
      <c r="Q598" s="14" t="str">
        <f t="shared" si="174"/>
        <v/>
      </c>
      <c r="R598" s="96" t="str">
        <f t="shared" si="164"/>
        <v/>
      </c>
      <c r="S598" s="14" t="str">
        <f t="shared" si="175"/>
        <v/>
      </c>
      <c r="T598" s="14" t="str">
        <f t="shared" si="165"/>
        <v/>
      </c>
      <c r="U598" s="14" t="str">
        <f t="shared" si="176"/>
        <v/>
      </c>
      <c r="V598" s="14" t="str">
        <f t="shared" si="177"/>
        <v/>
      </c>
      <c r="W598" s="14" t="str">
        <f>IFERROR(CONCATENATE("PAGO N° ",B598," DEL CONTRATO CPS ",V598," ENTRE ",TEXT(VLOOKUP(A598,matriz,IF(generador!B598=1,16,IF(generador!B598=2,19,IF(generador!B598=3,22,IF(generador!B598=4,25,IF(generador!B598=5,28,IF(generador!B598=6,31,IF(generador!B598=7,34,IF(generador!B598=8,37,IF(generador!B598=9,40,IF(generador!B598=10,43,IF(generador!B598=11,46,IF(generador!B598=12,49,IF(generador!B598=13,52,IF(generador!B598=14,55,IF(generador!B598=15,58))))))))))))))),FALSE),"dd/mm/yyyy")," Y ",TEXT(VLOOKUP(A598,matriz,IF(generador!B598=1,17,IF(generador!B598=2,20,IF(generador!B598=3,23,IF(generador!B598=4,26,IF(generador!B598=5,29,IF(generador!B598=6,32,IF(generador!B598=7,35,IF(generador!B598=8,38,IF(generador!B598=9,41,IF(generador!B598=10,44,IF(generador!B598=11,47,IF(generador!B598=12,50,IF(generador!B598=13,53,IF(generador!B598=14,56,IF(generador!B598=15,59))))))))))))))),FALSE),"dd/mm/yyyy")),"")</f>
        <v/>
      </c>
    </row>
    <row r="599" spans="1:23" x14ac:dyDescent="0.3">
      <c r="A599" s="12"/>
      <c r="B599" s="5"/>
      <c r="C599" s="5"/>
      <c r="D599" s="14" t="str">
        <f t="shared" si="161"/>
        <v/>
      </c>
      <c r="E599" s="15" t="str">
        <f>IFERROR(IF(A599&lt;&gt;"",VLOOKUP(A599,matriz,IF(generador!B599=1,15,IF(generador!B599=2,18,IF(generador!B599=3,21,IF(generador!B599=4,24,IF(generador!B599=5,27,IF(generador!B599=6,30,IF(generador!B599=7,33,IF(generador!B599=8,36,IF(generador!B599=9,39,IF(generador!B599=10,42,IF(generador!B599=11,45,IF(generador!B599=12,48,IF(generador!B599=13,51,IF(generador!B599=14,54,IF(generador!B599=15,57))))))))))))))),FALSE),""),"")</f>
        <v/>
      </c>
      <c r="F599" s="16" t="str">
        <f t="shared" si="162"/>
        <v/>
      </c>
      <c r="G599" s="20" t="str">
        <f t="shared" si="163"/>
        <v/>
      </c>
      <c r="H599" s="13" t="str">
        <f t="shared" ca="1" si="166"/>
        <v/>
      </c>
      <c r="I599" s="14" t="str">
        <f t="shared" si="167"/>
        <v/>
      </c>
      <c r="J599" s="14" t="str">
        <f>""</f>
        <v/>
      </c>
      <c r="K599" s="14" t="str">
        <f t="shared" si="168"/>
        <v/>
      </c>
      <c r="L599" s="14" t="str">
        <f t="shared" si="169"/>
        <v/>
      </c>
      <c r="M599" s="14" t="str">
        <f t="shared" si="170"/>
        <v/>
      </c>
      <c r="N599" s="14" t="str">
        <f t="shared" si="171"/>
        <v/>
      </c>
      <c r="O599" s="14" t="str">
        <f t="shared" si="172"/>
        <v/>
      </c>
      <c r="P599" s="14" t="str">
        <f t="shared" si="173"/>
        <v/>
      </c>
      <c r="Q599" s="14" t="str">
        <f t="shared" si="174"/>
        <v/>
      </c>
      <c r="R599" s="96" t="str">
        <f t="shared" si="164"/>
        <v/>
      </c>
      <c r="S599" s="14" t="str">
        <f t="shared" si="175"/>
        <v/>
      </c>
      <c r="T599" s="14" t="str">
        <f t="shared" si="165"/>
        <v/>
      </c>
      <c r="U599" s="14" t="str">
        <f t="shared" si="176"/>
        <v/>
      </c>
      <c r="V599" s="14" t="str">
        <f t="shared" si="177"/>
        <v/>
      </c>
      <c r="W599" s="14" t="str">
        <f>IFERROR(CONCATENATE("PAGO N° ",B599," DEL CONTRATO CPS ",V599," ENTRE ",TEXT(VLOOKUP(A599,matriz,IF(generador!B599=1,16,IF(generador!B599=2,19,IF(generador!B599=3,22,IF(generador!B599=4,25,IF(generador!B599=5,28,IF(generador!B599=6,31,IF(generador!B599=7,34,IF(generador!B599=8,37,IF(generador!B599=9,40,IF(generador!B599=10,43,IF(generador!B599=11,46,IF(generador!B599=12,49,IF(generador!B599=13,52,IF(generador!B599=14,55,IF(generador!B599=15,58))))))))))))))),FALSE),"dd/mm/yyyy")," Y ",TEXT(VLOOKUP(A599,matriz,IF(generador!B599=1,17,IF(generador!B599=2,20,IF(generador!B599=3,23,IF(generador!B599=4,26,IF(generador!B599=5,29,IF(generador!B599=6,32,IF(generador!B599=7,35,IF(generador!B599=8,38,IF(generador!B599=9,41,IF(generador!B599=10,44,IF(generador!B599=11,47,IF(generador!B599=12,50,IF(generador!B599=13,53,IF(generador!B599=14,56,IF(generador!B599=15,59))))))))))))))),FALSE),"dd/mm/yyyy")),"")</f>
        <v/>
      </c>
    </row>
    <row r="600" spans="1:23" x14ac:dyDescent="0.3">
      <c r="A600" s="12"/>
      <c r="B600" s="5"/>
      <c r="C600" s="5"/>
      <c r="D600" s="14" t="str">
        <f t="shared" si="161"/>
        <v/>
      </c>
      <c r="E600" s="15" t="str">
        <f>IFERROR(IF(A600&lt;&gt;"",VLOOKUP(A600,matriz,IF(generador!B600=1,15,IF(generador!B600=2,18,IF(generador!B600=3,21,IF(generador!B600=4,24,IF(generador!B600=5,27,IF(generador!B600=6,30,IF(generador!B600=7,33,IF(generador!B600=8,36,IF(generador!B600=9,39,IF(generador!B600=10,42,IF(generador!B600=11,45,IF(generador!B600=12,48,IF(generador!B600=13,51,IF(generador!B600=14,54,IF(generador!B600=15,57))))))))))))))),FALSE),""),"")</f>
        <v/>
      </c>
      <c r="F600" s="16" t="str">
        <f t="shared" si="162"/>
        <v/>
      </c>
      <c r="G600" s="20" t="str">
        <f t="shared" si="163"/>
        <v/>
      </c>
      <c r="H600" s="13" t="str">
        <f t="shared" ca="1" si="166"/>
        <v/>
      </c>
      <c r="I600" s="14" t="str">
        <f t="shared" si="167"/>
        <v/>
      </c>
      <c r="J600" s="14" t="str">
        <f>""</f>
        <v/>
      </c>
      <c r="K600" s="14" t="str">
        <f t="shared" si="168"/>
        <v/>
      </c>
      <c r="L600" s="14" t="str">
        <f t="shared" si="169"/>
        <v/>
      </c>
      <c r="M600" s="14" t="str">
        <f t="shared" si="170"/>
        <v/>
      </c>
      <c r="N600" s="14" t="str">
        <f t="shared" si="171"/>
        <v/>
      </c>
      <c r="O600" s="14" t="str">
        <f t="shared" si="172"/>
        <v/>
      </c>
      <c r="P600" s="14" t="str">
        <f t="shared" si="173"/>
        <v/>
      </c>
      <c r="Q600" s="14" t="str">
        <f t="shared" si="174"/>
        <v/>
      </c>
      <c r="R600" s="96" t="str">
        <f t="shared" si="164"/>
        <v/>
      </c>
      <c r="S600" s="14" t="str">
        <f t="shared" si="175"/>
        <v/>
      </c>
      <c r="T600" s="14" t="str">
        <f t="shared" si="165"/>
        <v/>
      </c>
      <c r="U600" s="14" t="str">
        <f t="shared" si="176"/>
        <v/>
      </c>
      <c r="V600" s="14" t="str">
        <f t="shared" si="177"/>
        <v/>
      </c>
      <c r="W600" s="14" t="str">
        <f>IFERROR(CONCATENATE("PAGO N° ",B600," DEL CONTRATO CPS ",V600," ENTRE ",TEXT(VLOOKUP(A600,matriz,IF(generador!B600=1,16,IF(generador!B600=2,19,IF(generador!B600=3,22,IF(generador!B600=4,25,IF(generador!B600=5,28,IF(generador!B600=6,31,IF(generador!B600=7,34,IF(generador!B600=8,37,IF(generador!B600=9,40,IF(generador!B600=10,43,IF(generador!B600=11,46,IF(generador!B600=12,49,IF(generador!B600=13,52,IF(generador!B600=14,55,IF(generador!B600=15,58))))))))))))))),FALSE),"dd/mm/yyyy")," Y ",TEXT(VLOOKUP(A600,matriz,IF(generador!B600=1,17,IF(generador!B600=2,20,IF(generador!B600=3,23,IF(generador!B600=4,26,IF(generador!B600=5,29,IF(generador!B600=6,32,IF(generador!B600=7,35,IF(generador!B600=8,38,IF(generador!B600=9,41,IF(generador!B600=10,44,IF(generador!B600=11,47,IF(generador!B600=12,50,IF(generador!B600=13,53,IF(generador!B600=14,56,IF(generador!B600=15,59))))))))))))))),FALSE),"dd/mm/yyyy")),"")</f>
        <v/>
      </c>
    </row>
    <row r="601" spans="1:23" x14ac:dyDescent="0.3">
      <c r="A601" s="12"/>
      <c r="B601" s="5"/>
      <c r="C601" s="5"/>
      <c r="D601" s="14" t="str">
        <f t="shared" si="161"/>
        <v/>
      </c>
      <c r="E601" s="15" t="str">
        <f>IFERROR(IF(A601&lt;&gt;"",VLOOKUP(A601,matriz,IF(generador!B601=1,15,IF(generador!B601=2,18,IF(generador!B601=3,21,IF(generador!B601=4,24,IF(generador!B601=5,27,IF(generador!B601=6,30,IF(generador!B601=7,33,IF(generador!B601=8,36,IF(generador!B601=9,39,IF(generador!B601=10,42,IF(generador!B601=11,45,IF(generador!B601=12,48,IF(generador!B601=13,51,IF(generador!B601=14,54,IF(generador!B601=15,57))))))))))))))),FALSE),""),"")</f>
        <v/>
      </c>
      <c r="F601" s="16" t="str">
        <f t="shared" si="162"/>
        <v/>
      </c>
      <c r="G601" s="20" t="str">
        <f t="shared" si="163"/>
        <v/>
      </c>
      <c r="H601" s="13" t="str">
        <f t="shared" ca="1" si="166"/>
        <v/>
      </c>
      <c r="I601" s="14" t="str">
        <f t="shared" si="167"/>
        <v/>
      </c>
      <c r="J601" s="14" t="str">
        <f>""</f>
        <v/>
      </c>
      <c r="K601" s="14" t="str">
        <f t="shared" si="168"/>
        <v/>
      </c>
      <c r="L601" s="14" t="str">
        <f t="shared" si="169"/>
        <v/>
      </c>
      <c r="M601" s="14" t="str">
        <f t="shared" si="170"/>
        <v/>
      </c>
      <c r="N601" s="14" t="str">
        <f t="shared" si="171"/>
        <v/>
      </c>
      <c r="O601" s="14" t="str">
        <f t="shared" si="172"/>
        <v/>
      </c>
      <c r="P601" s="14" t="str">
        <f t="shared" si="173"/>
        <v/>
      </c>
      <c r="Q601" s="14" t="str">
        <f t="shared" si="174"/>
        <v/>
      </c>
      <c r="R601" s="96" t="str">
        <f t="shared" si="164"/>
        <v/>
      </c>
      <c r="S601" s="14" t="str">
        <f t="shared" si="175"/>
        <v/>
      </c>
      <c r="T601" s="14" t="str">
        <f t="shared" si="165"/>
        <v/>
      </c>
      <c r="U601" s="14" t="str">
        <f t="shared" si="176"/>
        <v/>
      </c>
      <c r="V601" s="14" t="str">
        <f t="shared" si="177"/>
        <v/>
      </c>
      <c r="W601" s="14" t="str">
        <f>IFERROR(CONCATENATE("PAGO N° ",B601," DEL CONTRATO CPS ",V601," ENTRE ",TEXT(VLOOKUP(A601,matriz,IF(generador!B601=1,16,IF(generador!B601=2,19,IF(generador!B601=3,22,IF(generador!B601=4,25,IF(generador!B601=5,28,IF(generador!B601=6,31,IF(generador!B601=7,34,IF(generador!B601=8,37,IF(generador!B601=9,40,IF(generador!B601=10,43,IF(generador!B601=11,46,IF(generador!B601=12,49,IF(generador!B601=13,52,IF(generador!B601=14,55,IF(generador!B601=15,58))))))))))))))),FALSE),"dd/mm/yyyy")," Y ",TEXT(VLOOKUP(A601,matriz,IF(generador!B601=1,17,IF(generador!B601=2,20,IF(generador!B601=3,23,IF(generador!B601=4,26,IF(generador!B601=5,29,IF(generador!B601=6,32,IF(generador!B601=7,35,IF(generador!B601=8,38,IF(generador!B601=9,41,IF(generador!B601=10,44,IF(generador!B601=11,47,IF(generador!B601=12,50,IF(generador!B601=13,53,IF(generador!B601=14,56,IF(generador!B601=15,59))))))))))))))),FALSE),"dd/mm/yyyy")),"")</f>
        <v/>
      </c>
    </row>
    <row r="602" spans="1:23" x14ac:dyDescent="0.3">
      <c r="A602" s="12"/>
      <c r="B602" s="5"/>
      <c r="C602" s="5"/>
      <c r="D602" s="14" t="str">
        <f t="shared" si="161"/>
        <v/>
      </c>
      <c r="E602" s="15" t="str">
        <f>IFERROR(IF(A602&lt;&gt;"",VLOOKUP(A602,matriz,IF(generador!B602=1,15,IF(generador!B602=2,18,IF(generador!B602=3,21,IF(generador!B602=4,24,IF(generador!B602=5,27,IF(generador!B602=6,30,IF(generador!B602=7,33,IF(generador!B602=8,36,IF(generador!B602=9,39,IF(generador!B602=10,42,IF(generador!B602=11,45,IF(generador!B602=12,48,IF(generador!B602=13,51,IF(generador!B602=14,54,IF(generador!B602=15,57))))))))))))))),FALSE),""),"")</f>
        <v/>
      </c>
      <c r="F602" s="16" t="str">
        <f t="shared" si="162"/>
        <v/>
      </c>
      <c r="G602" s="20" t="str">
        <f t="shared" si="163"/>
        <v/>
      </c>
      <c r="H602" s="13" t="str">
        <f t="shared" ca="1" si="166"/>
        <v/>
      </c>
      <c r="I602" s="14" t="str">
        <f t="shared" si="167"/>
        <v/>
      </c>
      <c r="J602" s="14" t="str">
        <f>""</f>
        <v/>
      </c>
      <c r="K602" s="14" t="str">
        <f t="shared" si="168"/>
        <v/>
      </c>
      <c r="L602" s="14" t="str">
        <f t="shared" si="169"/>
        <v/>
      </c>
      <c r="M602" s="14" t="str">
        <f t="shared" si="170"/>
        <v/>
      </c>
      <c r="N602" s="14" t="str">
        <f t="shared" si="171"/>
        <v/>
      </c>
      <c r="O602" s="14" t="str">
        <f t="shared" si="172"/>
        <v/>
      </c>
      <c r="P602" s="14" t="str">
        <f t="shared" si="173"/>
        <v/>
      </c>
      <c r="Q602" s="14" t="str">
        <f t="shared" si="174"/>
        <v/>
      </c>
      <c r="R602" s="96" t="str">
        <f t="shared" si="164"/>
        <v/>
      </c>
      <c r="S602" s="14" t="str">
        <f t="shared" si="175"/>
        <v/>
      </c>
      <c r="T602" s="14" t="str">
        <f t="shared" si="165"/>
        <v/>
      </c>
      <c r="U602" s="14" t="str">
        <f t="shared" si="176"/>
        <v/>
      </c>
      <c r="V602" s="14" t="str">
        <f t="shared" si="177"/>
        <v/>
      </c>
      <c r="W602" s="14" t="str">
        <f>IFERROR(CONCATENATE("PAGO N° ",B602," DEL CONTRATO CPS ",V602," ENTRE ",TEXT(VLOOKUP(A602,matriz,IF(generador!B602=1,16,IF(generador!B602=2,19,IF(generador!B602=3,22,IF(generador!B602=4,25,IF(generador!B602=5,28,IF(generador!B602=6,31,IF(generador!B602=7,34,IF(generador!B602=8,37,IF(generador!B602=9,40,IF(generador!B602=10,43,IF(generador!B602=11,46,IF(generador!B602=12,49,IF(generador!B602=13,52,IF(generador!B602=14,55,IF(generador!B602=15,58))))))))))))))),FALSE),"dd/mm/yyyy")," Y ",TEXT(VLOOKUP(A602,matriz,IF(generador!B602=1,17,IF(generador!B602=2,20,IF(generador!B602=3,23,IF(generador!B602=4,26,IF(generador!B602=5,29,IF(generador!B602=6,32,IF(generador!B602=7,35,IF(generador!B602=8,38,IF(generador!B602=9,41,IF(generador!B602=10,44,IF(generador!B602=11,47,IF(generador!B602=12,50,IF(generador!B602=13,53,IF(generador!B602=14,56,IF(generador!B602=15,59))))))))))))))),FALSE),"dd/mm/yyyy")),"")</f>
        <v/>
      </c>
    </row>
    <row r="603" spans="1:23" x14ac:dyDescent="0.3">
      <c r="A603" s="12"/>
      <c r="B603" s="5"/>
      <c r="C603" s="5"/>
      <c r="D603" s="14" t="str">
        <f t="shared" si="161"/>
        <v/>
      </c>
      <c r="E603" s="15" t="str">
        <f>IFERROR(IF(A603&lt;&gt;"",VLOOKUP(A603,matriz,IF(generador!B603=1,15,IF(generador!B603=2,18,IF(generador!B603=3,21,IF(generador!B603=4,24,IF(generador!B603=5,27,IF(generador!B603=6,30,IF(generador!B603=7,33,IF(generador!B603=8,36,IF(generador!B603=9,39,IF(generador!B603=10,42,IF(generador!B603=11,45,IF(generador!B603=12,48,IF(generador!B603=13,51,IF(generador!B603=14,54,IF(generador!B603=15,57))))))))))))))),FALSE),""),"")</f>
        <v/>
      </c>
      <c r="F603" s="16" t="str">
        <f t="shared" si="162"/>
        <v/>
      </c>
      <c r="G603" s="20" t="str">
        <f t="shared" si="163"/>
        <v/>
      </c>
      <c r="H603" s="13" t="str">
        <f t="shared" ca="1" si="166"/>
        <v/>
      </c>
      <c r="I603" s="14" t="str">
        <f t="shared" si="167"/>
        <v/>
      </c>
      <c r="J603" s="14" t="str">
        <f>""</f>
        <v/>
      </c>
      <c r="K603" s="14" t="str">
        <f t="shared" si="168"/>
        <v/>
      </c>
      <c r="L603" s="14" t="str">
        <f t="shared" si="169"/>
        <v/>
      </c>
      <c r="M603" s="14" t="str">
        <f t="shared" si="170"/>
        <v/>
      </c>
      <c r="N603" s="14" t="str">
        <f t="shared" si="171"/>
        <v/>
      </c>
      <c r="O603" s="14" t="str">
        <f t="shared" si="172"/>
        <v/>
      </c>
      <c r="P603" s="14" t="str">
        <f t="shared" si="173"/>
        <v/>
      </c>
      <c r="Q603" s="14" t="str">
        <f t="shared" si="174"/>
        <v/>
      </c>
      <c r="R603" s="96" t="str">
        <f t="shared" si="164"/>
        <v/>
      </c>
      <c r="S603" s="14" t="str">
        <f t="shared" si="175"/>
        <v/>
      </c>
      <c r="T603" s="14" t="str">
        <f t="shared" si="165"/>
        <v/>
      </c>
      <c r="U603" s="14" t="str">
        <f t="shared" si="176"/>
        <v/>
      </c>
      <c r="V603" s="14" t="str">
        <f t="shared" si="177"/>
        <v/>
      </c>
      <c r="W603" s="14" t="str">
        <f>IFERROR(CONCATENATE("PAGO N° ",B603," DEL CONTRATO CPS ",V603," ENTRE ",TEXT(VLOOKUP(A603,matriz,IF(generador!B603=1,16,IF(generador!B603=2,19,IF(generador!B603=3,22,IF(generador!B603=4,25,IF(generador!B603=5,28,IF(generador!B603=6,31,IF(generador!B603=7,34,IF(generador!B603=8,37,IF(generador!B603=9,40,IF(generador!B603=10,43,IF(generador!B603=11,46,IF(generador!B603=12,49,IF(generador!B603=13,52,IF(generador!B603=14,55,IF(generador!B603=15,58))))))))))))))),FALSE),"dd/mm/yyyy")," Y ",TEXT(VLOOKUP(A603,matriz,IF(generador!B603=1,17,IF(generador!B603=2,20,IF(generador!B603=3,23,IF(generador!B603=4,26,IF(generador!B603=5,29,IF(generador!B603=6,32,IF(generador!B603=7,35,IF(generador!B603=8,38,IF(generador!B603=9,41,IF(generador!B603=10,44,IF(generador!B603=11,47,IF(generador!B603=12,50,IF(generador!B603=13,53,IF(generador!B603=14,56,IF(generador!B603=15,59))))))))))))))),FALSE),"dd/mm/yyyy")),"")</f>
        <v/>
      </c>
    </row>
    <row r="604" spans="1:23" x14ac:dyDescent="0.3">
      <c r="A604" s="12"/>
      <c r="B604" s="5"/>
      <c r="C604" s="5"/>
      <c r="D604" s="14" t="str">
        <f t="shared" si="161"/>
        <v/>
      </c>
      <c r="E604" s="15" t="str">
        <f>IFERROR(IF(A604&lt;&gt;"",VLOOKUP(A604,matriz,IF(generador!B604=1,15,IF(generador!B604=2,18,IF(generador!B604=3,21,IF(generador!B604=4,24,IF(generador!B604=5,27,IF(generador!B604=6,30,IF(generador!B604=7,33,IF(generador!B604=8,36,IF(generador!B604=9,39,IF(generador!B604=10,42,IF(generador!B604=11,45,IF(generador!B604=12,48,IF(generador!B604=13,51,IF(generador!B604=14,54,IF(generador!B604=15,57))))))))))))))),FALSE),""),"")</f>
        <v/>
      </c>
      <c r="F604" s="16" t="str">
        <f t="shared" si="162"/>
        <v/>
      </c>
      <c r="G604" s="20" t="str">
        <f t="shared" si="163"/>
        <v/>
      </c>
      <c r="H604" s="13" t="str">
        <f t="shared" ca="1" si="166"/>
        <v/>
      </c>
      <c r="I604" s="14" t="str">
        <f t="shared" si="167"/>
        <v/>
      </c>
      <c r="J604" s="14" t="str">
        <f>""</f>
        <v/>
      </c>
      <c r="K604" s="14" t="str">
        <f t="shared" si="168"/>
        <v/>
      </c>
      <c r="L604" s="14" t="str">
        <f t="shared" si="169"/>
        <v/>
      </c>
      <c r="M604" s="14" t="str">
        <f t="shared" si="170"/>
        <v/>
      </c>
      <c r="N604" s="14" t="str">
        <f t="shared" si="171"/>
        <v/>
      </c>
      <c r="O604" s="14" t="str">
        <f t="shared" si="172"/>
        <v/>
      </c>
      <c r="P604" s="14" t="str">
        <f t="shared" si="173"/>
        <v/>
      </c>
      <c r="Q604" s="14" t="str">
        <f t="shared" si="174"/>
        <v/>
      </c>
      <c r="R604" s="96" t="str">
        <f t="shared" si="164"/>
        <v/>
      </c>
      <c r="S604" s="14" t="str">
        <f t="shared" si="175"/>
        <v/>
      </c>
      <c r="T604" s="14" t="str">
        <f t="shared" si="165"/>
        <v/>
      </c>
      <c r="U604" s="14" t="str">
        <f t="shared" si="176"/>
        <v/>
      </c>
      <c r="V604" s="14" t="str">
        <f t="shared" si="177"/>
        <v/>
      </c>
      <c r="W604" s="14" t="str">
        <f>IFERROR(CONCATENATE("PAGO N° ",B604," DEL CONTRATO CPS ",V604," ENTRE ",TEXT(VLOOKUP(A604,matriz,IF(generador!B604=1,16,IF(generador!B604=2,19,IF(generador!B604=3,22,IF(generador!B604=4,25,IF(generador!B604=5,28,IF(generador!B604=6,31,IF(generador!B604=7,34,IF(generador!B604=8,37,IF(generador!B604=9,40,IF(generador!B604=10,43,IF(generador!B604=11,46,IF(generador!B604=12,49,IF(generador!B604=13,52,IF(generador!B604=14,55,IF(generador!B604=15,58))))))))))))))),FALSE),"dd/mm/yyyy")," Y ",TEXT(VLOOKUP(A604,matriz,IF(generador!B604=1,17,IF(generador!B604=2,20,IF(generador!B604=3,23,IF(generador!B604=4,26,IF(generador!B604=5,29,IF(generador!B604=6,32,IF(generador!B604=7,35,IF(generador!B604=8,38,IF(generador!B604=9,41,IF(generador!B604=10,44,IF(generador!B604=11,47,IF(generador!B604=12,50,IF(generador!B604=13,53,IF(generador!B604=14,56,IF(generador!B604=15,59))))))))))))))),FALSE),"dd/mm/yyyy")),"")</f>
        <v/>
      </c>
    </row>
    <row r="605" spans="1:23" x14ac:dyDescent="0.3">
      <c r="A605" s="12"/>
      <c r="B605" s="5"/>
      <c r="C605" s="5"/>
      <c r="D605" s="14" t="str">
        <f t="shared" si="161"/>
        <v/>
      </c>
      <c r="E605" s="15" t="str">
        <f>IFERROR(IF(A605&lt;&gt;"",VLOOKUP(A605,matriz,IF(generador!B605=1,15,IF(generador!B605=2,18,IF(generador!B605=3,21,IF(generador!B605=4,24,IF(generador!B605=5,27,IF(generador!B605=6,30,IF(generador!B605=7,33,IF(generador!B605=8,36,IF(generador!B605=9,39,IF(generador!B605=10,42,IF(generador!B605=11,45,IF(generador!B605=12,48,IF(generador!B605=13,51,IF(generador!B605=14,54,IF(generador!B605=15,57))))))))))))))),FALSE),""),"")</f>
        <v/>
      </c>
      <c r="F605" s="16" t="str">
        <f t="shared" si="162"/>
        <v/>
      </c>
      <c r="G605" s="20" t="str">
        <f t="shared" si="163"/>
        <v/>
      </c>
      <c r="H605" s="13" t="str">
        <f t="shared" ca="1" si="166"/>
        <v/>
      </c>
      <c r="I605" s="14" t="str">
        <f t="shared" si="167"/>
        <v/>
      </c>
      <c r="J605" s="14" t="str">
        <f>""</f>
        <v/>
      </c>
      <c r="K605" s="14" t="str">
        <f t="shared" si="168"/>
        <v/>
      </c>
      <c r="L605" s="14" t="str">
        <f t="shared" si="169"/>
        <v/>
      </c>
      <c r="M605" s="14" t="str">
        <f t="shared" si="170"/>
        <v/>
      </c>
      <c r="N605" s="14" t="str">
        <f t="shared" si="171"/>
        <v/>
      </c>
      <c r="O605" s="14" t="str">
        <f t="shared" si="172"/>
        <v/>
      </c>
      <c r="P605" s="14" t="str">
        <f t="shared" si="173"/>
        <v/>
      </c>
      <c r="Q605" s="14" t="str">
        <f t="shared" si="174"/>
        <v/>
      </c>
      <c r="R605" s="96" t="str">
        <f t="shared" si="164"/>
        <v/>
      </c>
      <c r="S605" s="14" t="str">
        <f t="shared" si="175"/>
        <v/>
      </c>
      <c r="T605" s="14" t="str">
        <f t="shared" si="165"/>
        <v/>
      </c>
      <c r="U605" s="14" t="str">
        <f t="shared" si="176"/>
        <v/>
      </c>
      <c r="V605" s="14" t="str">
        <f t="shared" si="177"/>
        <v/>
      </c>
      <c r="W605" s="14" t="str">
        <f>IFERROR(CONCATENATE("PAGO N° ",B605," DEL CONTRATO CPS ",V605," ENTRE ",TEXT(VLOOKUP(A605,matriz,IF(generador!B605=1,16,IF(generador!B605=2,19,IF(generador!B605=3,22,IF(generador!B605=4,25,IF(generador!B605=5,28,IF(generador!B605=6,31,IF(generador!B605=7,34,IF(generador!B605=8,37,IF(generador!B605=9,40,IF(generador!B605=10,43,IF(generador!B605=11,46,IF(generador!B605=12,49,IF(generador!B605=13,52,IF(generador!B605=14,55,IF(generador!B605=15,58))))))))))))))),FALSE),"dd/mm/yyyy")," Y ",TEXT(VLOOKUP(A605,matriz,IF(generador!B605=1,17,IF(generador!B605=2,20,IF(generador!B605=3,23,IF(generador!B605=4,26,IF(generador!B605=5,29,IF(generador!B605=6,32,IF(generador!B605=7,35,IF(generador!B605=8,38,IF(generador!B605=9,41,IF(generador!B605=10,44,IF(generador!B605=11,47,IF(generador!B605=12,50,IF(generador!B605=13,53,IF(generador!B605=14,56,IF(generador!B605=15,59))))))))))))))),FALSE),"dd/mm/yyyy")),"")</f>
        <v/>
      </c>
    </row>
    <row r="606" spans="1:23" x14ac:dyDescent="0.3">
      <c r="A606" s="12"/>
      <c r="B606" s="5"/>
      <c r="C606" s="5"/>
      <c r="D606" s="14" t="str">
        <f t="shared" si="161"/>
        <v/>
      </c>
      <c r="E606" s="15" t="str">
        <f>IFERROR(IF(A606&lt;&gt;"",VLOOKUP(A606,matriz,IF(generador!B606=1,15,IF(generador!B606=2,18,IF(generador!B606=3,21,IF(generador!B606=4,24,IF(generador!B606=5,27,IF(generador!B606=6,30,IF(generador!B606=7,33,IF(generador!B606=8,36,IF(generador!B606=9,39,IF(generador!B606=10,42,IF(generador!B606=11,45,IF(generador!B606=12,48,IF(generador!B606=13,51,IF(generador!B606=14,54,IF(generador!B606=15,57))))))))))))))),FALSE),""),"")</f>
        <v/>
      </c>
      <c r="F606" s="16" t="str">
        <f t="shared" si="162"/>
        <v/>
      </c>
      <c r="G606" s="20" t="str">
        <f t="shared" si="163"/>
        <v/>
      </c>
      <c r="H606" s="13" t="str">
        <f t="shared" ca="1" si="166"/>
        <v/>
      </c>
      <c r="I606" s="14" t="str">
        <f t="shared" si="167"/>
        <v/>
      </c>
      <c r="J606" s="14" t="str">
        <f>""</f>
        <v/>
      </c>
      <c r="K606" s="14" t="str">
        <f t="shared" si="168"/>
        <v/>
      </c>
      <c r="L606" s="14" t="str">
        <f t="shared" si="169"/>
        <v/>
      </c>
      <c r="M606" s="14" t="str">
        <f t="shared" si="170"/>
        <v/>
      </c>
      <c r="N606" s="14" t="str">
        <f t="shared" si="171"/>
        <v/>
      </c>
      <c r="O606" s="14" t="str">
        <f t="shared" si="172"/>
        <v/>
      </c>
      <c r="P606" s="14" t="str">
        <f t="shared" si="173"/>
        <v/>
      </c>
      <c r="Q606" s="14" t="str">
        <f t="shared" si="174"/>
        <v/>
      </c>
      <c r="R606" s="96" t="str">
        <f t="shared" si="164"/>
        <v/>
      </c>
      <c r="S606" s="14" t="str">
        <f t="shared" si="175"/>
        <v/>
      </c>
      <c r="T606" s="14" t="str">
        <f t="shared" si="165"/>
        <v/>
      </c>
      <c r="U606" s="14" t="str">
        <f t="shared" si="176"/>
        <v/>
      </c>
      <c r="V606" s="14" t="str">
        <f t="shared" si="177"/>
        <v/>
      </c>
      <c r="W606" s="14" t="str">
        <f>IFERROR(CONCATENATE("PAGO N° ",B606," DEL CONTRATO CPS ",V606," ENTRE ",TEXT(VLOOKUP(A606,matriz,IF(generador!B606=1,16,IF(generador!B606=2,19,IF(generador!B606=3,22,IF(generador!B606=4,25,IF(generador!B606=5,28,IF(generador!B606=6,31,IF(generador!B606=7,34,IF(generador!B606=8,37,IF(generador!B606=9,40,IF(generador!B606=10,43,IF(generador!B606=11,46,IF(generador!B606=12,49,IF(generador!B606=13,52,IF(generador!B606=14,55,IF(generador!B606=15,58))))))))))))))),FALSE),"dd/mm/yyyy")," Y ",TEXT(VLOOKUP(A606,matriz,IF(generador!B606=1,17,IF(generador!B606=2,20,IF(generador!B606=3,23,IF(generador!B606=4,26,IF(generador!B606=5,29,IF(generador!B606=6,32,IF(generador!B606=7,35,IF(generador!B606=8,38,IF(generador!B606=9,41,IF(generador!B606=10,44,IF(generador!B606=11,47,IF(generador!B606=12,50,IF(generador!B606=13,53,IF(generador!B606=14,56,IF(generador!B606=15,59))))))))))))))),FALSE),"dd/mm/yyyy")),"")</f>
        <v/>
      </c>
    </row>
    <row r="607" spans="1:23" x14ac:dyDescent="0.3">
      <c r="A607" s="12"/>
      <c r="B607" s="5"/>
      <c r="C607" s="5"/>
      <c r="D607" s="14" t="str">
        <f t="shared" si="161"/>
        <v/>
      </c>
      <c r="E607" s="15" t="str">
        <f>IFERROR(IF(A607&lt;&gt;"",VLOOKUP(A607,matriz,IF(generador!B607=1,15,IF(generador!B607=2,18,IF(generador!B607=3,21,IF(generador!B607=4,24,IF(generador!B607=5,27,IF(generador!B607=6,30,IF(generador!B607=7,33,IF(generador!B607=8,36,IF(generador!B607=9,39,IF(generador!B607=10,42,IF(generador!B607=11,45,IF(generador!B607=12,48,IF(generador!B607=13,51,IF(generador!B607=14,54,IF(generador!B607=15,57))))))))))))))),FALSE),""),"")</f>
        <v/>
      </c>
      <c r="F607" s="16" t="str">
        <f t="shared" si="162"/>
        <v/>
      </c>
      <c r="G607" s="20" t="str">
        <f t="shared" si="163"/>
        <v/>
      </c>
      <c r="H607" s="13" t="str">
        <f t="shared" ca="1" si="166"/>
        <v/>
      </c>
      <c r="I607" s="14" t="str">
        <f t="shared" si="167"/>
        <v/>
      </c>
      <c r="J607" s="14" t="str">
        <f>""</f>
        <v/>
      </c>
      <c r="K607" s="14" t="str">
        <f t="shared" si="168"/>
        <v/>
      </c>
      <c r="L607" s="14" t="str">
        <f t="shared" si="169"/>
        <v/>
      </c>
      <c r="M607" s="14" t="str">
        <f t="shared" si="170"/>
        <v/>
      </c>
      <c r="N607" s="14" t="str">
        <f t="shared" si="171"/>
        <v/>
      </c>
      <c r="O607" s="14" t="str">
        <f t="shared" si="172"/>
        <v/>
      </c>
      <c r="P607" s="14" t="str">
        <f t="shared" si="173"/>
        <v/>
      </c>
      <c r="Q607" s="14" t="str">
        <f t="shared" si="174"/>
        <v/>
      </c>
      <c r="R607" s="96" t="str">
        <f t="shared" si="164"/>
        <v/>
      </c>
      <c r="S607" s="14" t="str">
        <f t="shared" si="175"/>
        <v/>
      </c>
      <c r="T607" s="14" t="str">
        <f t="shared" si="165"/>
        <v/>
      </c>
      <c r="U607" s="14" t="str">
        <f t="shared" si="176"/>
        <v/>
      </c>
      <c r="V607" s="14" t="str">
        <f t="shared" si="177"/>
        <v/>
      </c>
      <c r="W607" s="14" t="str">
        <f>IFERROR(CONCATENATE("PAGO N° ",B607," DEL CONTRATO CPS ",V607," ENTRE ",TEXT(VLOOKUP(A607,matriz,IF(generador!B607=1,16,IF(generador!B607=2,19,IF(generador!B607=3,22,IF(generador!B607=4,25,IF(generador!B607=5,28,IF(generador!B607=6,31,IF(generador!B607=7,34,IF(generador!B607=8,37,IF(generador!B607=9,40,IF(generador!B607=10,43,IF(generador!B607=11,46,IF(generador!B607=12,49,IF(generador!B607=13,52,IF(generador!B607=14,55,IF(generador!B607=15,58))))))))))))))),FALSE),"dd/mm/yyyy")," Y ",TEXT(VLOOKUP(A607,matriz,IF(generador!B607=1,17,IF(generador!B607=2,20,IF(generador!B607=3,23,IF(generador!B607=4,26,IF(generador!B607=5,29,IF(generador!B607=6,32,IF(generador!B607=7,35,IF(generador!B607=8,38,IF(generador!B607=9,41,IF(generador!B607=10,44,IF(generador!B607=11,47,IF(generador!B607=12,50,IF(generador!B607=13,53,IF(generador!B607=14,56,IF(generador!B607=15,59))))))))))))))),FALSE),"dd/mm/yyyy")),"")</f>
        <v/>
      </c>
    </row>
    <row r="608" spans="1:23" x14ac:dyDescent="0.3">
      <c r="A608" s="12"/>
      <c r="B608" s="5"/>
      <c r="C608" s="5"/>
      <c r="D608" s="14" t="str">
        <f t="shared" si="161"/>
        <v/>
      </c>
      <c r="E608" s="15" t="str">
        <f>IFERROR(IF(A608&lt;&gt;"",VLOOKUP(A608,matriz,IF(generador!B608=1,15,IF(generador!B608=2,18,IF(generador!B608=3,21,IF(generador!B608=4,24,IF(generador!B608=5,27,IF(generador!B608=6,30,IF(generador!B608=7,33,IF(generador!B608=8,36,IF(generador!B608=9,39,IF(generador!B608=10,42,IF(generador!B608=11,45,IF(generador!B608=12,48,IF(generador!B608=13,51,IF(generador!B608=14,54,IF(generador!B608=15,57))))))))))))))),FALSE),""),"")</f>
        <v/>
      </c>
      <c r="F608" s="16" t="str">
        <f t="shared" si="162"/>
        <v/>
      </c>
      <c r="G608" s="20" t="str">
        <f t="shared" si="163"/>
        <v/>
      </c>
      <c r="H608" s="13" t="str">
        <f t="shared" ca="1" si="166"/>
        <v/>
      </c>
      <c r="I608" s="14" t="str">
        <f t="shared" si="167"/>
        <v/>
      </c>
      <c r="J608" s="14" t="str">
        <f>""</f>
        <v/>
      </c>
      <c r="K608" s="14" t="str">
        <f t="shared" si="168"/>
        <v/>
      </c>
      <c r="L608" s="14" t="str">
        <f t="shared" si="169"/>
        <v/>
      </c>
      <c r="M608" s="14" t="str">
        <f t="shared" si="170"/>
        <v/>
      </c>
      <c r="N608" s="14" t="str">
        <f t="shared" si="171"/>
        <v/>
      </c>
      <c r="O608" s="14" t="str">
        <f t="shared" si="172"/>
        <v/>
      </c>
      <c r="P608" s="14" t="str">
        <f t="shared" si="173"/>
        <v/>
      </c>
      <c r="Q608" s="14" t="str">
        <f t="shared" si="174"/>
        <v/>
      </c>
      <c r="R608" s="96" t="str">
        <f t="shared" si="164"/>
        <v/>
      </c>
      <c r="S608" s="14" t="str">
        <f t="shared" si="175"/>
        <v/>
      </c>
      <c r="T608" s="14" t="str">
        <f t="shared" si="165"/>
        <v/>
      </c>
      <c r="U608" s="14" t="str">
        <f t="shared" si="176"/>
        <v/>
      </c>
      <c r="V608" s="14" t="str">
        <f t="shared" si="177"/>
        <v/>
      </c>
      <c r="W608" s="14" t="str">
        <f>IFERROR(CONCATENATE("PAGO N° ",B608," DEL CONTRATO CPS ",V608," ENTRE ",TEXT(VLOOKUP(A608,matriz,IF(generador!B608=1,16,IF(generador!B608=2,19,IF(generador!B608=3,22,IF(generador!B608=4,25,IF(generador!B608=5,28,IF(generador!B608=6,31,IF(generador!B608=7,34,IF(generador!B608=8,37,IF(generador!B608=9,40,IF(generador!B608=10,43,IF(generador!B608=11,46,IF(generador!B608=12,49,IF(generador!B608=13,52,IF(generador!B608=14,55,IF(generador!B608=15,58))))))))))))))),FALSE),"dd/mm/yyyy")," Y ",TEXT(VLOOKUP(A608,matriz,IF(generador!B608=1,17,IF(generador!B608=2,20,IF(generador!B608=3,23,IF(generador!B608=4,26,IF(generador!B608=5,29,IF(generador!B608=6,32,IF(generador!B608=7,35,IF(generador!B608=8,38,IF(generador!B608=9,41,IF(generador!B608=10,44,IF(generador!B608=11,47,IF(generador!B608=12,50,IF(generador!B608=13,53,IF(generador!B608=14,56,IF(generador!B608=15,59))))))))))))))),FALSE),"dd/mm/yyyy")),"")</f>
        <v/>
      </c>
    </row>
    <row r="609" spans="1:23" x14ac:dyDescent="0.3">
      <c r="A609" s="12"/>
      <c r="B609" s="5"/>
      <c r="C609" s="5"/>
      <c r="D609" s="14" t="str">
        <f t="shared" si="161"/>
        <v/>
      </c>
      <c r="E609" s="15" t="str">
        <f>IFERROR(IF(A609&lt;&gt;"",VLOOKUP(A609,matriz,IF(generador!B609=1,15,IF(generador!B609=2,18,IF(generador!B609=3,21,IF(generador!B609=4,24,IF(generador!B609=5,27,IF(generador!B609=6,30,IF(generador!B609=7,33,IF(generador!B609=8,36,IF(generador!B609=9,39,IF(generador!B609=10,42,IF(generador!B609=11,45,IF(generador!B609=12,48,IF(generador!B609=13,51,IF(generador!B609=14,54,IF(generador!B609=15,57))))))))))))))),FALSE),""),"")</f>
        <v/>
      </c>
      <c r="F609" s="16" t="str">
        <f t="shared" si="162"/>
        <v/>
      </c>
      <c r="G609" s="20" t="str">
        <f t="shared" si="163"/>
        <v/>
      </c>
      <c r="H609" s="13" t="str">
        <f t="shared" ca="1" si="166"/>
        <v/>
      </c>
      <c r="I609" s="14" t="str">
        <f t="shared" si="167"/>
        <v/>
      </c>
      <c r="J609" s="14" t="str">
        <f>""</f>
        <v/>
      </c>
      <c r="K609" s="14" t="str">
        <f t="shared" si="168"/>
        <v/>
      </c>
      <c r="L609" s="14" t="str">
        <f t="shared" si="169"/>
        <v/>
      </c>
      <c r="M609" s="14" t="str">
        <f t="shared" si="170"/>
        <v/>
      </c>
      <c r="N609" s="14" t="str">
        <f t="shared" si="171"/>
        <v/>
      </c>
      <c r="O609" s="14" t="str">
        <f t="shared" si="172"/>
        <v/>
      </c>
      <c r="P609" s="14" t="str">
        <f t="shared" si="173"/>
        <v/>
      </c>
      <c r="Q609" s="14" t="str">
        <f t="shared" si="174"/>
        <v/>
      </c>
      <c r="R609" s="96" t="str">
        <f t="shared" si="164"/>
        <v/>
      </c>
      <c r="S609" s="14" t="str">
        <f t="shared" si="175"/>
        <v/>
      </c>
      <c r="T609" s="14" t="str">
        <f t="shared" si="165"/>
        <v/>
      </c>
      <c r="U609" s="14" t="str">
        <f t="shared" si="176"/>
        <v/>
      </c>
      <c r="V609" s="14" t="str">
        <f t="shared" si="177"/>
        <v/>
      </c>
      <c r="W609" s="14" t="str">
        <f>IFERROR(CONCATENATE("PAGO N° ",B609," DEL CONTRATO CPS ",V609," ENTRE ",TEXT(VLOOKUP(A609,matriz,IF(generador!B609=1,16,IF(generador!B609=2,19,IF(generador!B609=3,22,IF(generador!B609=4,25,IF(generador!B609=5,28,IF(generador!B609=6,31,IF(generador!B609=7,34,IF(generador!B609=8,37,IF(generador!B609=9,40,IF(generador!B609=10,43,IF(generador!B609=11,46,IF(generador!B609=12,49,IF(generador!B609=13,52,IF(generador!B609=14,55,IF(generador!B609=15,58))))))))))))))),FALSE),"dd/mm/yyyy")," Y ",TEXT(VLOOKUP(A609,matriz,IF(generador!B609=1,17,IF(generador!B609=2,20,IF(generador!B609=3,23,IF(generador!B609=4,26,IF(generador!B609=5,29,IF(generador!B609=6,32,IF(generador!B609=7,35,IF(generador!B609=8,38,IF(generador!B609=9,41,IF(generador!B609=10,44,IF(generador!B609=11,47,IF(generador!B609=12,50,IF(generador!B609=13,53,IF(generador!B609=14,56,IF(generador!B609=15,59))))))))))))))),FALSE),"dd/mm/yyyy")),"")</f>
        <v/>
      </c>
    </row>
    <row r="610" spans="1:23" x14ac:dyDescent="0.3">
      <c r="A610" s="12"/>
      <c r="B610" s="5"/>
      <c r="C610" s="5"/>
      <c r="D610" s="14" t="str">
        <f t="shared" si="161"/>
        <v/>
      </c>
      <c r="E610" s="15" t="str">
        <f>IFERROR(IF(A610&lt;&gt;"",VLOOKUP(A610,matriz,IF(generador!B610=1,15,IF(generador!B610=2,18,IF(generador!B610=3,21,IF(generador!B610=4,24,IF(generador!B610=5,27,IF(generador!B610=6,30,IF(generador!B610=7,33,IF(generador!B610=8,36,IF(generador!B610=9,39,IF(generador!B610=10,42,IF(generador!B610=11,45,IF(generador!B610=12,48,IF(generador!B610=13,51,IF(generador!B610=14,54,IF(generador!B610=15,57))))))))))))))),FALSE),""),"")</f>
        <v/>
      </c>
      <c r="F610" s="16" t="str">
        <f t="shared" si="162"/>
        <v/>
      </c>
      <c r="G610" s="20" t="str">
        <f t="shared" si="163"/>
        <v/>
      </c>
      <c r="H610" s="13" t="str">
        <f t="shared" ca="1" si="166"/>
        <v/>
      </c>
      <c r="I610" s="14" t="str">
        <f t="shared" si="167"/>
        <v/>
      </c>
      <c r="J610" s="14" t="str">
        <f>""</f>
        <v/>
      </c>
      <c r="K610" s="14" t="str">
        <f t="shared" si="168"/>
        <v/>
      </c>
      <c r="L610" s="14" t="str">
        <f t="shared" si="169"/>
        <v/>
      </c>
      <c r="M610" s="14" t="str">
        <f t="shared" si="170"/>
        <v/>
      </c>
      <c r="N610" s="14" t="str">
        <f t="shared" si="171"/>
        <v/>
      </c>
      <c r="O610" s="14" t="str">
        <f t="shared" si="172"/>
        <v/>
      </c>
      <c r="P610" s="14" t="str">
        <f t="shared" si="173"/>
        <v/>
      </c>
      <c r="Q610" s="14" t="str">
        <f t="shared" si="174"/>
        <v/>
      </c>
      <c r="R610" s="96" t="str">
        <f t="shared" si="164"/>
        <v/>
      </c>
      <c r="S610" s="14" t="str">
        <f t="shared" si="175"/>
        <v/>
      </c>
      <c r="T610" s="14" t="str">
        <f t="shared" si="165"/>
        <v/>
      </c>
      <c r="U610" s="14" t="str">
        <f t="shared" si="176"/>
        <v/>
      </c>
      <c r="V610" s="14" t="str">
        <f t="shared" si="177"/>
        <v/>
      </c>
      <c r="W610" s="14" t="str">
        <f>IFERROR(CONCATENATE("PAGO N° ",B610," DEL CONTRATO CPS ",V610," ENTRE ",TEXT(VLOOKUP(A610,matriz,IF(generador!B610=1,16,IF(generador!B610=2,19,IF(generador!B610=3,22,IF(generador!B610=4,25,IF(generador!B610=5,28,IF(generador!B610=6,31,IF(generador!B610=7,34,IF(generador!B610=8,37,IF(generador!B610=9,40,IF(generador!B610=10,43,IF(generador!B610=11,46,IF(generador!B610=12,49,IF(generador!B610=13,52,IF(generador!B610=14,55,IF(generador!B610=15,58))))))))))))))),FALSE),"dd/mm/yyyy")," Y ",TEXT(VLOOKUP(A610,matriz,IF(generador!B610=1,17,IF(generador!B610=2,20,IF(generador!B610=3,23,IF(generador!B610=4,26,IF(generador!B610=5,29,IF(generador!B610=6,32,IF(generador!B610=7,35,IF(generador!B610=8,38,IF(generador!B610=9,41,IF(generador!B610=10,44,IF(generador!B610=11,47,IF(generador!B610=12,50,IF(generador!B610=13,53,IF(generador!B610=14,56,IF(generador!B610=15,59))))))))))))))),FALSE),"dd/mm/yyyy")),"")</f>
        <v/>
      </c>
    </row>
    <row r="611" spans="1:23" x14ac:dyDescent="0.3">
      <c r="A611" s="12"/>
      <c r="B611" s="5"/>
      <c r="C611" s="5"/>
      <c r="D611" s="14" t="str">
        <f t="shared" si="161"/>
        <v/>
      </c>
      <c r="E611" s="15" t="str">
        <f>IFERROR(IF(A611&lt;&gt;"",VLOOKUP(A611,matriz,IF(generador!B611=1,15,IF(generador!B611=2,18,IF(generador!B611=3,21,IF(generador!B611=4,24,IF(generador!B611=5,27,IF(generador!B611=6,30,IF(generador!B611=7,33,IF(generador!B611=8,36,IF(generador!B611=9,39,IF(generador!B611=10,42,IF(generador!B611=11,45,IF(generador!B611=12,48,IF(generador!B611=13,51,IF(generador!B611=14,54,IF(generador!B611=15,57))))))))))))))),FALSE),""),"")</f>
        <v/>
      </c>
      <c r="F611" s="16" t="str">
        <f t="shared" si="162"/>
        <v/>
      </c>
      <c r="G611" s="20" t="str">
        <f t="shared" si="163"/>
        <v/>
      </c>
      <c r="H611" s="13" t="str">
        <f t="shared" ca="1" si="166"/>
        <v/>
      </c>
      <c r="I611" s="14" t="str">
        <f t="shared" si="167"/>
        <v/>
      </c>
      <c r="J611" s="14" t="str">
        <f>""</f>
        <v/>
      </c>
      <c r="K611" s="14" t="str">
        <f t="shared" si="168"/>
        <v/>
      </c>
      <c r="L611" s="14" t="str">
        <f t="shared" si="169"/>
        <v/>
      </c>
      <c r="M611" s="14" t="str">
        <f t="shared" si="170"/>
        <v/>
      </c>
      <c r="N611" s="14" t="str">
        <f t="shared" si="171"/>
        <v/>
      </c>
      <c r="O611" s="14" t="str">
        <f t="shared" si="172"/>
        <v/>
      </c>
      <c r="P611" s="14" t="str">
        <f t="shared" si="173"/>
        <v/>
      </c>
      <c r="Q611" s="14" t="str">
        <f t="shared" si="174"/>
        <v/>
      </c>
      <c r="R611" s="96" t="str">
        <f t="shared" si="164"/>
        <v/>
      </c>
      <c r="S611" s="14" t="str">
        <f t="shared" si="175"/>
        <v/>
      </c>
      <c r="T611" s="14" t="str">
        <f t="shared" si="165"/>
        <v/>
      </c>
      <c r="U611" s="14" t="str">
        <f t="shared" si="176"/>
        <v/>
      </c>
      <c r="V611" s="14" t="str">
        <f t="shared" si="177"/>
        <v/>
      </c>
      <c r="W611" s="14" t="str">
        <f>IFERROR(CONCATENATE("PAGO N° ",B611," DEL CONTRATO CPS ",V611," ENTRE ",TEXT(VLOOKUP(A611,matriz,IF(generador!B611=1,16,IF(generador!B611=2,19,IF(generador!B611=3,22,IF(generador!B611=4,25,IF(generador!B611=5,28,IF(generador!B611=6,31,IF(generador!B611=7,34,IF(generador!B611=8,37,IF(generador!B611=9,40,IF(generador!B611=10,43,IF(generador!B611=11,46,IF(generador!B611=12,49,IF(generador!B611=13,52,IF(generador!B611=14,55,IF(generador!B611=15,58))))))))))))))),FALSE),"dd/mm/yyyy")," Y ",TEXT(VLOOKUP(A611,matriz,IF(generador!B611=1,17,IF(generador!B611=2,20,IF(generador!B611=3,23,IF(generador!B611=4,26,IF(generador!B611=5,29,IF(generador!B611=6,32,IF(generador!B611=7,35,IF(generador!B611=8,38,IF(generador!B611=9,41,IF(generador!B611=10,44,IF(generador!B611=11,47,IF(generador!B611=12,50,IF(generador!B611=13,53,IF(generador!B611=14,56,IF(generador!B611=15,59))))))))))))))),FALSE),"dd/mm/yyyy")),"")</f>
        <v/>
      </c>
    </row>
    <row r="612" spans="1:23" x14ac:dyDescent="0.3">
      <c r="A612" s="12"/>
      <c r="B612" s="5"/>
      <c r="C612" s="5"/>
      <c r="D612" s="14" t="str">
        <f t="shared" si="161"/>
        <v/>
      </c>
      <c r="E612" s="15" t="str">
        <f>IFERROR(IF(A612&lt;&gt;"",VLOOKUP(A612,matriz,IF(generador!B612=1,15,IF(generador!B612=2,18,IF(generador!B612=3,21,IF(generador!B612=4,24,IF(generador!B612=5,27,IF(generador!B612=6,30,IF(generador!B612=7,33,IF(generador!B612=8,36,IF(generador!B612=9,39,IF(generador!B612=10,42,IF(generador!B612=11,45,IF(generador!B612=12,48,IF(generador!B612=13,51,IF(generador!B612=14,54,IF(generador!B612=15,57))))))))))))))),FALSE),""),"")</f>
        <v/>
      </c>
      <c r="F612" s="16" t="str">
        <f t="shared" si="162"/>
        <v/>
      </c>
      <c r="G612" s="20" t="str">
        <f t="shared" si="163"/>
        <v/>
      </c>
      <c r="H612" s="13" t="str">
        <f t="shared" ca="1" si="166"/>
        <v/>
      </c>
      <c r="I612" s="14" t="str">
        <f t="shared" si="167"/>
        <v/>
      </c>
      <c r="J612" s="14" t="str">
        <f>""</f>
        <v/>
      </c>
      <c r="K612" s="14" t="str">
        <f t="shared" si="168"/>
        <v/>
      </c>
      <c r="L612" s="14" t="str">
        <f t="shared" si="169"/>
        <v/>
      </c>
      <c r="M612" s="14" t="str">
        <f t="shared" si="170"/>
        <v/>
      </c>
      <c r="N612" s="14" t="str">
        <f t="shared" si="171"/>
        <v/>
      </c>
      <c r="O612" s="14" t="str">
        <f t="shared" si="172"/>
        <v/>
      </c>
      <c r="P612" s="14" t="str">
        <f t="shared" si="173"/>
        <v/>
      </c>
      <c r="Q612" s="14" t="str">
        <f t="shared" si="174"/>
        <v/>
      </c>
      <c r="R612" s="96" t="str">
        <f t="shared" si="164"/>
        <v/>
      </c>
      <c r="S612" s="14" t="str">
        <f t="shared" si="175"/>
        <v/>
      </c>
      <c r="T612" s="14" t="str">
        <f t="shared" si="165"/>
        <v/>
      </c>
      <c r="U612" s="14" t="str">
        <f t="shared" si="176"/>
        <v/>
      </c>
      <c r="V612" s="14" t="str">
        <f t="shared" si="177"/>
        <v/>
      </c>
      <c r="W612" s="14" t="str">
        <f>IFERROR(CONCATENATE("PAGO N° ",B612," DEL CONTRATO CPS ",V612," ENTRE ",TEXT(VLOOKUP(A612,matriz,IF(generador!B612=1,16,IF(generador!B612=2,19,IF(generador!B612=3,22,IF(generador!B612=4,25,IF(generador!B612=5,28,IF(generador!B612=6,31,IF(generador!B612=7,34,IF(generador!B612=8,37,IF(generador!B612=9,40,IF(generador!B612=10,43,IF(generador!B612=11,46,IF(generador!B612=12,49,IF(generador!B612=13,52,IF(generador!B612=14,55,IF(generador!B612=15,58))))))))))))))),FALSE),"dd/mm/yyyy")," Y ",TEXT(VLOOKUP(A612,matriz,IF(generador!B612=1,17,IF(generador!B612=2,20,IF(generador!B612=3,23,IF(generador!B612=4,26,IF(generador!B612=5,29,IF(generador!B612=6,32,IF(generador!B612=7,35,IF(generador!B612=8,38,IF(generador!B612=9,41,IF(generador!B612=10,44,IF(generador!B612=11,47,IF(generador!B612=12,50,IF(generador!B612=13,53,IF(generador!B612=14,56,IF(generador!B612=15,59))))))))))))))),FALSE),"dd/mm/yyyy")),"")</f>
        <v/>
      </c>
    </row>
    <row r="613" spans="1:23" x14ac:dyDescent="0.3">
      <c r="A613" s="12"/>
      <c r="B613" s="5"/>
      <c r="C613" s="5"/>
      <c r="D613" s="14" t="str">
        <f t="shared" si="161"/>
        <v/>
      </c>
      <c r="E613" s="15" t="str">
        <f>IFERROR(IF(A613&lt;&gt;"",VLOOKUP(A613,matriz,IF(generador!B613=1,15,IF(generador!B613=2,18,IF(generador!B613=3,21,IF(generador!B613=4,24,IF(generador!B613=5,27,IF(generador!B613=6,30,IF(generador!B613=7,33,IF(generador!B613=8,36,IF(generador!B613=9,39,IF(generador!B613=10,42,IF(generador!B613=11,45,IF(generador!B613=12,48,IF(generador!B613=13,51,IF(generador!B613=14,54,IF(generador!B613=15,57))))))))))))))),FALSE),""),"")</f>
        <v/>
      </c>
      <c r="F613" s="16" t="str">
        <f t="shared" si="162"/>
        <v/>
      </c>
      <c r="G613" s="20" t="str">
        <f t="shared" si="163"/>
        <v/>
      </c>
      <c r="H613" s="13" t="str">
        <f t="shared" ca="1" si="166"/>
        <v/>
      </c>
      <c r="I613" s="14" t="str">
        <f t="shared" si="167"/>
        <v/>
      </c>
      <c r="J613" s="14" t="str">
        <f>""</f>
        <v/>
      </c>
      <c r="K613" s="14" t="str">
        <f t="shared" si="168"/>
        <v/>
      </c>
      <c r="L613" s="14" t="str">
        <f t="shared" si="169"/>
        <v/>
      </c>
      <c r="M613" s="14" t="str">
        <f t="shared" si="170"/>
        <v/>
      </c>
      <c r="N613" s="14" t="str">
        <f t="shared" si="171"/>
        <v/>
      </c>
      <c r="O613" s="14" t="str">
        <f t="shared" si="172"/>
        <v/>
      </c>
      <c r="P613" s="14" t="str">
        <f t="shared" si="173"/>
        <v/>
      </c>
      <c r="Q613" s="14" t="str">
        <f t="shared" si="174"/>
        <v/>
      </c>
      <c r="R613" s="96" t="str">
        <f t="shared" si="164"/>
        <v/>
      </c>
      <c r="S613" s="14" t="str">
        <f t="shared" si="175"/>
        <v/>
      </c>
      <c r="T613" s="14" t="str">
        <f t="shared" si="165"/>
        <v/>
      </c>
      <c r="U613" s="14" t="str">
        <f t="shared" si="176"/>
        <v/>
      </c>
      <c r="V613" s="14" t="str">
        <f t="shared" si="177"/>
        <v/>
      </c>
      <c r="W613" s="14" t="str">
        <f>IFERROR(CONCATENATE("PAGO N° ",B613," DEL CONTRATO CPS ",V613," ENTRE ",TEXT(VLOOKUP(A613,matriz,IF(generador!B613=1,16,IF(generador!B613=2,19,IF(generador!B613=3,22,IF(generador!B613=4,25,IF(generador!B613=5,28,IF(generador!B613=6,31,IF(generador!B613=7,34,IF(generador!B613=8,37,IF(generador!B613=9,40,IF(generador!B613=10,43,IF(generador!B613=11,46,IF(generador!B613=12,49,IF(generador!B613=13,52,IF(generador!B613=14,55,IF(generador!B613=15,58))))))))))))))),FALSE),"dd/mm/yyyy")," Y ",TEXT(VLOOKUP(A613,matriz,IF(generador!B613=1,17,IF(generador!B613=2,20,IF(generador!B613=3,23,IF(generador!B613=4,26,IF(generador!B613=5,29,IF(generador!B613=6,32,IF(generador!B613=7,35,IF(generador!B613=8,38,IF(generador!B613=9,41,IF(generador!B613=10,44,IF(generador!B613=11,47,IF(generador!B613=12,50,IF(generador!B613=13,53,IF(generador!B613=14,56,IF(generador!B613=15,59))))))))))))))),FALSE),"dd/mm/yyyy")),"")</f>
        <v/>
      </c>
    </row>
    <row r="614" spans="1:23" x14ac:dyDescent="0.3">
      <c r="A614" s="12"/>
      <c r="B614" s="5"/>
      <c r="C614" s="5"/>
      <c r="D614" s="14" t="str">
        <f t="shared" si="161"/>
        <v/>
      </c>
      <c r="E614" s="15" t="str">
        <f>IFERROR(IF(A614&lt;&gt;"",VLOOKUP(A614,matriz,IF(generador!B614=1,15,IF(generador!B614=2,18,IF(generador!B614=3,21,IF(generador!B614=4,24,IF(generador!B614=5,27,IF(generador!B614=6,30,IF(generador!B614=7,33,IF(generador!B614=8,36,IF(generador!B614=9,39,IF(generador!B614=10,42,IF(generador!B614=11,45,IF(generador!B614=12,48,IF(generador!B614=13,51,IF(generador!B614=14,54,IF(generador!B614=15,57))))))))))))))),FALSE),""),"")</f>
        <v/>
      </c>
      <c r="F614" s="16" t="str">
        <f t="shared" si="162"/>
        <v/>
      </c>
      <c r="G614" s="20" t="str">
        <f t="shared" si="163"/>
        <v/>
      </c>
      <c r="H614" s="13" t="str">
        <f t="shared" ca="1" si="166"/>
        <v/>
      </c>
      <c r="I614" s="14" t="str">
        <f t="shared" si="167"/>
        <v/>
      </c>
      <c r="J614" s="14" t="str">
        <f>""</f>
        <v/>
      </c>
      <c r="K614" s="14" t="str">
        <f t="shared" si="168"/>
        <v/>
      </c>
      <c r="L614" s="14" t="str">
        <f t="shared" si="169"/>
        <v/>
      </c>
      <c r="M614" s="14" t="str">
        <f t="shared" si="170"/>
        <v/>
      </c>
      <c r="N614" s="14" t="str">
        <f t="shared" si="171"/>
        <v/>
      </c>
      <c r="O614" s="14" t="str">
        <f t="shared" si="172"/>
        <v/>
      </c>
      <c r="P614" s="14" t="str">
        <f t="shared" si="173"/>
        <v/>
      </c>
      <c r="Q614" s="14" t="str">
        <f t="shared" si="174"/>
        <v/>
      </c>
      <c r="R614" s="96" t="str">
        <f t="shared" si="164"/>
        <v/>
      </c>
      <c r="S614" s="14" t="str">
        <f t="shared" si="175"/>
        <v/>
      </c>
      <c r="T614" s="14" t="str">
        <f t="shared" si="165"/>
        <v/>
      </c>
      <c r="U614" s="14" t="str">
        <f t="shared" si="176"/>
        <v/>
      </c>
      <c r="V614" s="14" t="str">
        <f t="shared" si="177"/>
        <v/>
      </c>
      <c r="W614" s="14" t="str">
        <f>IFERROR(CONCATENATE("PAGO N° ",B614," DEL CONTRATO CPS ",V614," ENTRE ",TEXT(VLOOKUP(A614,matriz,IF(generador!B614=1,16,IF(generador!B614=2,19,IF(generador!B614=3,22,IF(generador!B614=4,25,IF(generador!B614=5,28,IF(generador!B614=6,31,IF(generador!B614=7,34,IF(generador!B614=8,37,IF(generador!B614=9,40,IF(generador!B614=10,43,IF(generador!B614=11,46,IF(generador!B614=12,49,IF(generador!B614=13,52,IF(generador!B614=14,55,IF(generador!B614=15,58))))))))))))))),FALSE),"dd/mm/yyyy")," Y ",TEXT(VLOOKUP(A614,matriz,IF(generador!B614=1,17,IF(generador!B614=2,20,IF(generador!B614=3,23,IF(generador!B614=4,26,IF(generador!B614=5,29,IF(generador!B614=6,32,IF(generador!B614=7,35,IF(generador!B614=8,38,IF(generador!B614=9,41,IF(generador!B614=10,44,IF(generador!B614=11,47,IF(generador!B614=12,50,IF(generador!B614=13,53,IF(generador!B614=14,56,IF(generador!B614=15,59))))))))))))))),FALSE),"dd/mm/yyyy")),"")</f>
        <v/>
      </c>
    </row>
    <row r="615" spans="1:23" x14ac:dyDescent="0.3">
      <c r="A615" s="12"/>
      <c r="B615" s="5"/>
      <c r="C615" s="5"/>
      <c r="D615" s="14" t="str">
        <f t="shared" si="161"/>
        <v/>
      </c>
      <c r="E615" s="15" t="str">
        <f>IFERROR(IF(A615&lt;&gt;"",VLOOKUP(A615,matriz,IF(generador!B615=1,15,IF(generador!B615=2,18,IF(generador!B615=3,21,IF(generador!B615=4,24,IF(generador!B615=5,27,IF(generador!B615=6,30,IF(generador!B615=7,33,IF(generador!B615=8,36,IF(generador!B615=9,39,IF(generador!B615=10,42,IF(generador!B615=11,45,IF(generador!B615=12,48,IF(generador!B615=13,51,IF(generador!B615=14,54,IF(generador!B615=15,57))))))))))))))),FALSE),""),"")</f>
        <v/>
      </c>
      <c r="F615" s="16" t="str">
        <f t="shared" si="162"/>
        <v/>
      </c>
      <c r="G615" s="20" t="str">
        <f t="shared" si="163"/>
        <v/>
      </c>
      <c r="H615" s="13" t="str">
        <f t="shared" ca="1" si="166"/>
        <v/>
      </c>
      <c r="I615" s="14" t="str">
        <f t="shared" si="167"/>
        <v/>
      </c>
      <c r="J615" s="14" t="str">
        <f>""</f>
        <v/>
      </c>
      <c r="K615" s="14" t="str">
        <f t="shared" si="168"/>
        <v/>
      </c>
      <c r="L615" s="14" t="str">
        <f t="shared" si="169"/>
        <v/>
      </c>
      <c r="M615" s="14" t="str">
        <f t="shared" si="170"/>
        <v/>
      </c>
      <c r="N615" s="14" t="str">
        <f t="shared" si="171"/>
        <v/>
      </c>
      <c r="O615" s="14" t="str">
        <f t="shared" si="172"/>
        <v/>
      </c>
      <c r="P615" s="14" t="str">
        <f t="shared" si="173"/>
        <v/>
      </c>
      <c r="Q615" s="14" t="str">
        <f t="shared" si="174"/>
        <v/>
      </c>
      <c r="R615" s="96" t="str">
        <f t="shared" si="164"/>
        <v/>
      </c>
      <c r="S615" s="14" t="str">
        <f t="shared" si="175"/>
        <v/>
      </c>
      <c r="T615" s="14" t="str">
        <f t="shared" si="165"/>
        <v/>
      </c>
      <c r="U615" s="14" t="str">
        <f t="shared" si="176"/>
        <v/>
      </c>
      <c r="V615" s="14" t="str">
        <f t="shared" si="177"/>
        <v/>
      </c>
      <c r="W615" s="14" t="str">
        <f>IFERROR(CONCATENATE("PAGO N° ",B615," DEL CONTRATO CPS ",V615," ENTRE ",TEXT(VLOOKUP(A615,matriz,IF(generador!B615=1,16,IF(generador!B615=2,19,IF(generador!B615=3,22,IF(generador!B615=4,25,IF(generador!B615=5,28,IF(generador!B615=6,31,IF(generador!B615=7,34,IF(generador!B615=8,37,IF(generador!B615=9,40,IF(generador!B615=10,43,IF(generador!B615=11,46,IF(generador!B615=12,49,IF(generador!B615=13,52,IF(generador!B615=14,55,IF(generador!B615=15,58))))))))))))))),FALSE),"dd/mm/yyyy")," Y ",TEXT(VLOOKUP(A615,matriz,IF(generador!B615=1,17,IF(generador!B615=2,20,IF(generador!B615=3,23,IF(generador!B615=4,26,IF(generador!B615=5,29,IF(generador!B615=6,32,IF(generador!B615=7,35,IF(generador!B615=8,38,IF(generador!B615=9,41,IF(generador!B615=10,44,IF(generador!B615=11,47,IF(generador!B615=12,50,IF(generador!B615=13,53,IF(generador!B615=14,56,IF(generador!B615=15,59))))))))))))))),FALSE),"dd/mm/yyyy")),"")</f>
        <v/>
      </c>
    </row>
    <row r="616" spans="1:23" x14ac:dyDescent="0.3">
      <c r="A616" s="12"/>
      <c r="B616" s="5"/>
      <c r="C616" s="5"/>
      <c r="D616" s="14" t="str">
        <f t="shared" si="161"/>
        <v/>
      </c>
      <c r="E616" s="15" t="str">
        <f>IFERROR(IF(A616&lt;&gt;"",VLOOKUP(A616,matriz,IF(generador!B616=1,15,IF(generador!B616=2,18,IF(generador!B616=3,21,IF(generador!B616=4,24,IF(generador!B616=5,27,IF(generador!B616=6,30,IF(generador!B616=7,33,IF(generador!B616=8,36,IF(generador!B616=9,39,IF(generador!B616=10,42,IF(generador!B616=11,45,IF(generador!B616=12,48,IF(generador!B616=13,51,IF(generador!B616=14,54,IF(generador!B616=15,57))))))))))))))),FALSE),""),"")</f>
        <v/>
      </c>
      <c r="F616" s="16" t="str">
        <f t="shared" si="162"/>
        <v/>
      </c>
      <c r="G616" s="20" t="str">
        <f t="shared" si="163"/>
        <v/>
      </c>
      <c r="H616" s="13" t="str">
        <f t="shared" ca="1" si="166"/>
        <v/>
      </c>
      <c r="I616" s="14" t="str">
        <f t="shared" si="167"/>
        <v/>
      </c>
      <c r="J616" s="14" t="str">
        <f>""</f>
        <v/>
      </c>
      <c r="K616" s="14" t="str">
        <f t="shared" si="168"/>
        <v/>
      </c>
      <c r="L616" s="14" t="str">
        <f t="shared" si="169"/>
        <v/>
      </c>
      <c r="M616" s="14" t="str">
        <f t="shared" si="170"/>
        <v/>
      </c>
      <c r="N616" s="14" t="str">
        <f t="shared" si="171"/>
        <v/>
      </c>
      <c r="O616" s="14" t="str">
        <f t="shared" si="172"/>
        <v/>
      </c>
      <c r="P616" s="14" t="str">
        <f t="shared" si="173"/>
        <v/>
      </c>
      <c r="Q616" s="14" t="str">
        <f t="shared" si="174"/>
        <v/>
      </c>
      <c r="R616" s="96" t="str">
        <f t="shared" si="164"/>
        <v/>
      </c>
      <c r="S616" s="14" t="str">
        <f t="shared" si="175"/>
        <v/>
      </c>
      <c r="T616" s="14" t="str">
        <f t="shared" si="165"/>
        <v/>
      </c>
      <c r="U616" s="14" t="str">
        <f t="shared" si="176"/>
        <v/>
      </c>
      <c r="V616" s="14" t="str">
        <f t="shared" si="177"/>
        <v/>
      </c>
      <c r="W616" s="14" t="str">
        <f>IFERROR(CONCATENATE("PAGO N° ",B616," DEL CONTRATO CPS ",V616," ENTRE ",TEXT(VLOOKUP(A616,matriz,IF(generador!B616=1,16,IF(generador!B616=2,19,IF(generador!B616=3,22,IF(generador!B616=4,25,IF(generador!B616=5,28,IF(generador!B616=6,31,IF(generador!B616=7,34,IF(generador!B616=8,37,IF(generador!B616=9,40,IF(generador!B616=10,43,IF(generador!B616=11,46,IF(generador!B616=12,49,IF(generador!B616=13,52,IF(generador!B616=14,55,IF(generador!B616=15,58))))))))))))))),FALSE),"dd/mm/yyyy")," Y ",TEXT(VLOOKUP(A616,matriz,IF(generador!B616=1,17,IF(generador!B616=2,20,IF(generador!B616=3,23,IF(generador!B616=4,26,IF(generador!B616=5,29,IF(generador!B616=6,32,IF(generador!B616=7,35,IF(generador!B616=8,38,IF(generador!B616=9,41,IF(generador!B616=10,44,IF(generador!B616=11,47,IF(generador!B616=12,50,IF(generador!B616=13,53,IF(generador!B616=14,56,IF(generador!B616=15,59))))))))))))))),FALSE),"dd/mm/yyyy")),"")</f>
        <v/>
      </c>
    </row>
    <row r="617" spans="1:23" x14ac:dyDescent="0.3">
      <c r="A617" s="12"/>
      <c r="B617" s="5"/>
      <c r="C617" s="5"/>
      <c r="D617" s="14" t="str">
        <f t="shared" si="161"/>
        <v/>
      </c>
      <c r="E617" s="15" t="str">
        <f>IFERROR(IF(A617&lt;&gt;"",VLOOKUP(A617,matriz,IF(generador!B617=1,15,IF(generador!B617=2,18,IF(generador!B617=3,21,IF(generador!B617=4,24,IF(generador!B617=5,27,IF(generador!B617=6,30,IF(generador!B617=7,33,IF(generador!B617=8,36,IF(generador!B617=9,39,IF(generador!B617=10,42,IF(generador!B617=11,45,IF(generador!B617=12,48,IF(generador!B617=13,51,IF(generador!B617=14,54,IF(generador!B617=15,57))))))))))))))),FALSE),""),"")</f>
        <v/>
      </c>
      <c r="F617" s="16" t="str">
        <f t="shared" si="162"/>
        <v/>
      </c>
      <c r="G617" s="20" t="str">
        <f t="shared" si="163"/>
        <v/>
      </c>
      <c r="H617" s="13" t="str">
        <f t="shared" ca="1" si="166"/>
        <v/>
      </c>
      <c r="I617" s="14" t="str">
        <f t="shared" si="167"/>
        <v/>
      </c>
      <c r="J617" s="14" t="str">
        <f>""</f>
        <v/>
      </c>
      <c r="K617" s="14" t="str">
        <f t="shared" si="168"/>
        <v/>
      </c>
      <c r="L617" s="14" t="str">
        <f t="shared" si="169"/>
        <v/>
      </c>
      <c r="M617" s="14" t="str">
        <f t="shared" si="170"/>
        <v/>
      </c>
      <c r="N617" s="14" t="str">
        <f t="shared" si="171"/>
        <v/>
      </c>
      <c r="O617" s="14" t="str">
        <f t="shared" si="172"/>
        <v/>
      </c>
      <c r="P617" s="14" t="str">
        <f t="shared" si="173"/>
        <v/>
      </c>
      <c r="Q617" s="14" t="str">
        <f t="shared" si="174"/>
        <v/>
      </c>
      <c r="R617" s="96" t="str">
        <f t="shared" si="164"/>
        <v/>
      </c>
      <c r="S617" s="14" t="str">
        <f t="shared" si="175"/>
        <v/>
      </c>
      <c r="T617" s="14" t="str">
        <f t="shared" si="165"/>
        <v/>
      </c>
      <c r="U617" s="14" t="str">
        <f t="shared" si="176"/>
        <v/>
      </c>
      <c r="V617" s="14" t="str">
        <f t="shared" si="177"/>
        <v/>
      </c>
      <c r="W617" s="14" t="str">
        <f>IFERROR(CONCATENATE("PAGO N° ",B617," DEL CONTRATO CPS ",V617," ENTRE ",TEXT(VLOOKUP(A617,matriz,IF(generador!B617=1,16,IF(generador!B617=2,19,IF(generador!B617=3,22,IF(generador!B617=4,25,IF(generador!B617=5,28,IF(generador!B617=6,31,IF(generador!B617=7,34,IF(generador!B617=8,37,IF(generador!B617=9,40,IF(generador!B617=10,43,IF(generador!B617=11,46,IF(generador!B617=12,49,IF(generador!B617=13,52,IF(generador!B617=14,55,IF(generador!B617=15,58))))))))))))))),FALSE),"dd/mm/yyyy")," Y ",TEXT(VLOOKUP(A617,matriz,IF(generador!B617=1,17,IF(generador!B617=2,20,IF(generador!B617=3,23,IF(generador!B617=4,26,IF(generador!B617=5,29,IF(generador!B617=6,32,IF(generador!B617=7,35,IF(generador!B617=8,38,IF(generador!B617=9,41,IF(generador!B617=10,44,IF(generador!B617=11,47,IF(generador!B617=12,50,IF(generador!B617=13,53,IF(generador!B617=14,56,IF(generador!B617=15,59))))))))))))))),FALSE),"dd/mm/yyyy")),"")</f>
        <v/>
      </c>
    </row>
    <row r="618" spans="1:23" x14ac:dyDescent="0.3">
      <c r="A618" s="12"/>
      <c r="B618" s="5"/>
      <c r="C618" s="5"/>
      <c r="D618" s="14" t="str">
        <f t="shared" si="161"/>
        <v/>
      </c>
      <c r="E618" s="15" t="str">
        <f>IFERROR(IF(A618&lt;&gt;"",VLOOKUP(A618,matriz,IF(generador!B618=1,15,IF(generador!B618=2,18,IF(generador!B618=3,21,IF(generador!B618=4,24,IF(generador!B618=5,27,IF(generador!B618=6,30,IF(generador!B618=7,33,IF(generador!B618=8,36,IF(generador!B618=9,39,IF(generador!B618=10,42,IF(generador!B618=11,45,IF(generador!B618=12,48,IF(generador!B618=13,51,IF(generador!B618=14,54,IF(generador!B618=15,57))))))))))))))),FALSE),""),"")</f>
        <v/>
      </c>
      <c r="F618" s="16" t="str">
        <f t="shared" si="162"/>
        <v/>
      </c>
      <c r="G618" s="20" t="str">
        <f t="shared" si="163"/>
        <v/>
      </c>
      <c r="H618" s="13" t="str">
        <f t="shared" ca="1" si="166"/>
        <v/>
      </c>
      <c r="I618" s="14" t="str">
        <f t="shared" si="167"/>
        <v/>
      </c>
      <c r="J618" s="14" t="str">
        <f>""</f>
        <v/>
      </c>
      <c r="K618" s="14" t="str">
        <f t="shared" si="168"/>
        <v/>
      </c>
      <c r="L618" s="14" t="str">
        <f t="shared" si="169"/>
        <v/>
      </c>
      <c r="M618" s="14" t="str">
        <f t="shared" si="170"/>
        <v/>
      </c>
      <c r="N618" s="14" t="str">
        <f t="shared" si="171"/>
        <v/>
      </c>
      <c r="O618" s="14" t="str">
        <f t="shared" si="172"/>
        <v/>
      </c>
      <c r="P618" s="14" t="str">
        <f t="shared" si="173"/>
        <v/>
      </c>
      <c r="Q618" s="14" t="str">
        <f t="shared" si="174"/>
        <v/>
      </c>
      <c r="R618" s="96" t="str">
        <f t="shared" si="164"/>
        <v/>
      </c>
      <c r="S618" s="14" t="str">
        <f t="shared" si="175"/>
        <v/>
      </c>
      <c r="T618" s="14" t="str">
        <f t="shared" si="165"/>
        <v/>
      </c>
      <c r="U618" s="14" t="str">
        <f t="shared" si="176"/>
        <v/>
      </c>
      <c r="V618" s="14" t="str">
        <f t="shared" si="177"/>
        <v/>
      </c>
      <c r="W618" s="14" t="str">
        <f>IFERROR(CONCATENATE("PAGO N° ",B618," DEL CONTRATO CPS ",V618," ENTRE ",TEXT(VLOOKUP(A618,matriz,IF(generador!B618=1,16,IF(generador!B618=2,19,IF(generador!B618=3,22,IF(generador!B618=4,25,IF(generador!B618=5,28,IF(generador!B618=6,31,IF(generador!B618=7,34,IF(generador!B618=8,37,IF(generador!B618=9,40,IF(generador!B618=10,43,IF(generador!B618=11,46,IF(generador!B618=12,49,IF(generador!B618=13,52,IF(generador!B618=14,55,IF(generador!B618=15,58))))))))))))))),FALSE),"dd/mm/yyyy")," Y ",TEXT(VLOOKUP(A618,matriz,IF(generador!B618=1,17,IF(generador!B618=2,20,IF(generador!B618=3,23,IF(generador!B618=4,26,IF(generador!B618=5,29,IF(generador!B618=6,32,IF(generador!B618=7,35,IF(generador!B618=8,38,IF(generador!B618=9,41,IF(generador!B618=10,44,IF(generador!B618=11,47,IF(generador!B618=12,50,IF(generador!B618=13,53,IF(generador!B618=14,56,IF(generador!B618=15,59))))))))))))))),FALSE),"dd/mm/yyyy")),"")</f>
        <v/>
      </c>
    </row>
    <row r="619" spans="1:23" x14ac:dyDescent="0.3">
      <c r="A619" s="12"/>
      <c r="B619" s="5"/>
      <c r="C619" s="5"/>
      <c r="D619" s="14" t="str">
        <f t="shared" si="161"/>
        <v/>
      </c>
      <c r="E619" s="15" t="str">
        <f>IFERROR(IF(A619&lt;&gt;"",VLOOKUP(A619,matriz,IF(generador!B619=1,15,IF(generador!B619=2,18,IF(generador!B619=3,21,IF(generador!B619=4,24,IF(generador!B619=5,27,IF(generador!B619=6,30,IF(generador!B619=7,33,IF(generador!B619=8,36,IF(generador!B619=9,39,IF(generador!B619=10,42,IF(generador!B619=11,45,IF(generador!B619=12,48,IF(generador!B619=13,51,IF(generador!B619=14,54,IF(generador!B619=15,57))))))))))))))),FALSE),""),"")</f>
        <v/>
      </c>
      <c r="F619" s="16" t="str">
        <f t="shared" si="162"/>
        <v/>
      </c>
      <c r="G619" s="20" t="str">
        <f t="shared" si="163"/>
        <v/>
      </c>
      <c r="H619" s="13" t="str">
        <f t="shared" ca="1" si="166"/>
        <v/>
      </c>
      <c r="I619" s="14" t="str">
        <f t="shared" si="167"/>
        <v/>
      </c>
      <c r="J619" s="14" t="str">
        <f>""</f>
        <v/>
      </c>
      <c r="K619" s="14" t="str">
        <f t="shared" si="168"/>
        <v/>
      </c>
      <c r="L619" s="14" t="str">
        <f t="shared" si="169"/>
        <v/>
      </c>
      <c r="M619" s="14" t="str">
        <f t="shared" si="170"/>
        <v/>
      </c>
      <c r="N619" s="14" t="str">
        <f t="shared" si="171"/>
        <v/>
      </c>
      <c r="O619" s="14" t="str">
        <f t="shared" si="172"/>
        <v/>
      </c>
      <c r="P619" s="14" t="str">
        <f t="shared" si="173"/>
        <v/>
      </c>
      <c r="Q619" s="14" t="str">
        <f t="shared" si="174"/>
        <v/>
      </c>
      <c r="R619" s="96" t="str">
        <f t="shared" si="164"/>
        <v/>
      </c>
      <c r="S619" s="14" t="str">
        <f t="shared" si="175"/>
        <v/>
      </c>
      <c r="T619" s="14" t="str">
        <f t="shared" si="165"/>
        <v/>
      </c>
      <c r="U619" s="14" t="str">
        <f t="shared" si="176"/>
        <v/>
      </c>
      <c r="V619" s="14" t="str">
        <f t="shared" si="177"/>
        <v/>
      </c>
      <c r="W619" s="14" t="str">
        <f>IFERROR(CONCATENATE("PAGO N° ",B619," DEL CONTRATO CPS ",V619," ENTRE ",TEXT(VLOOKUP(A619,matriz,IF(generador!B619=1,16,IF(generador!B619=2,19,IF(generador!B619=3,22,IF(generador!B619=4,25,IF(generador!B619=5,28,IF(generador!B619=6,31,IF(generador!B619=7,34,IF(generador!B619=8,37,IF(generador!B619=9,40,IF(generador!B619=10,43,IF(generador!B619=11,46,IF(generador!B619=12,49,IF(generador!B619=13,52,IF(generador!B619=14,55,IF(generador!B619=15,58))))))))))))))),FALSE),"dd/mm/yyyy")," Y ",TEXT(VLOOKUP(A619,matriz,IF(generador!B619=1,17,IF(generador!B619=2,20,IF(generador!B619=3,23,IF(generador!B619=4,26,IF(generador!B619=5,29,IF(generador!B619=6,32,IF(generador!B619=7,35,IF(generador!B619=8,38,IF(generador!B619=9,41,IF(generador!B619=10,44,IF(generador!B619=11,47,IF(generador!B619=12,50,IF(generador!B619=13,53,IF(generador!B619=14,56,IF(generador!B619=15,59))))))))))))))),FALSE),"dd/mm/yyyy")),"")</f>
        <v/>
      </c>
    </row>
    <row r="620" spans="1:23" x14ac:dyDescent="0.3">
      <c r="A620" s="12"/>
      <c r="B620" s="5"/>
      <c r="C620" s="5"/>
      <c r="D620" s="14" t="str">
        <f t="shared" si="161"/>
        <v/>
      </c>
      <c r="E620" s="15" t="str">
        <f>IFERROR(IF(A620&lt;&gt;"",VLOOKUP(A620,matriz,IF(generador!B620=1,15,IF(generador!B620=2,18,IF(generador!B620=3,21,IF(generador!B620=4,24,IF(generador!B620=5,27,IF(generador!B620=6,30,IF(generador!B620=7,33,IF(generador!B620=8,36,IF(generador!B620=9,39,IF(generador!B620=10,42,IF(generador!B620=11,45,IF(generador!B620=12,48,IF(generador!B620=13,51,IF(generador!B620=14,54,IF(generador!B620=15,57))))))))))))))),FALSE),""),"")</f>
        <v/>
      </c>
      <c r="F620" s="16" t="str">
        <f t="shared" si="162"/>
        <v/>
      </c>
      <c r="G620" s="20" t="str">
        <f t="shared" si="163"/>
        <v/>
      </c>
      <c r="H620" s="13" t="str">
        <f t="shared" ca="1" si="166"/>
        <v/>
      </c>
      <c r="I620" s="14" t="str">
        <f t="shared" si="167"/>
        <v/>
      </c>
      <c r="J620" s="14" t="str">
        <f>""</f>
        <v/>
      </c>
      <c r="K620" s="14" t="str">
        <f t="shared" si="168"/>
        <v/>
      </c>
      <c r="L620" s="14" t="str">
        <f t="shared" si="169"/>
        <v/>
      </c>
      <c r="M620" s="14" t="str">
        <f t="shared" si="170"/>
        <v/>
      </c>
      <c r="N620" s="14" t="str">
        <f t="shared" si="171"/>
        <v/>
      </c>
      <c r="O620" s="14" t="str">
        <f t="shared" si="172"/>
        <v/>
      </c>
      <c r="P620" s="14" t="str">
        <f t="shared" si="173"/>
        <v/>
      </c>
      <c r="Q620" s="14" t="str">
        <f t="shared" si="174"/>
        <v/>
      </c>
      <c r="R620" s="96" t="str">
        <f t="shared" si="164"/>
        <v/>
      </c>
      <c r="S620" s="14" t="str">
        <f t="shared" si="175"/>
        <v/>
      </c>
      <c r="T620" s="14" t="str">
        <f t="shared" si="165"/>
        <v/>
      </c>
      <c r="U620" s="14" t="str">
        <f t="shared" si="176"/>
        <v/>
      </c>
      <c r="V620" s="14" t="str">
        <f t="shared" si="177"/>
        <v/>
      </c>
      <c r="W620" s="14" t="str">
        <f>IFERROR(CONCATENATE("PAGO N° ",B620," DEL CONTRATO CPS ",V620," ENTRE ",TEXT(VLOOKUP(A620,matriz,IF(generador!B620=1,16,IF(generador!B620=2,19,IF(generador!B620=3,22,IF(generador!B620=4,25,IF(generador!B620=5,28,IF(generador!B620=6,31,IF(generador!B620=7,34,IF(generador!B620=8,37,IF(generador!B620=9,40,IF(generador!B620=10,43,IF(generador!B620=11,46,IF(generador!B620=12,49,IF(generador!B620=13,52,IF(generador!B620=14,55,IF(generador!B620=15,58))))))))))))))),FALSE),"dd/mm/yyyy")," Y ",TEXT(VLOOKUP(A620,matriz,IF(generador!B620=1,17,IF(generador!B620=2,20,IF(generador!B620=3,23,IF(generador!B620=4,26,IF(generador!B620=5,29,IF(generador!B620=6,32,IF(generador!B620=7,35,IF(generador!B620=8,38,IF(generador!B620=9,41,IF(generador!B620=10,44,IF(generador!B620=11,47,IF(generador!B620=12,50,IF(generador!B620=13,53,IF(generador!B620=14,56,IF(generador!B620=15,59))))))))))))))),FALSE),"dd/mm/yyyy")),"")</f>
        <v/>
      </c>
    </row>
    <row r="621" spans="1:23" x14ac:dyDescent="0.3">
      <c r="A621" s="12"/>
      <c r="B621" s="5"/>
      <c r="C621" s="5"/>
      <c r="D621" s="14" t="str">
        <f t="shared" si="161"/>
        <v/>
      </c>
      <c r="E621" s="15" t="str">
        <f>IFERROR(IF(A621&lt;&gt;"",VLOOKUP(A621,matriz,IF(generador!B621=1,15,IF(generador!B621=2,18,IF(generador!B621=3,21,IF(generador!B621=4,24,IF(generador!B621=5,27,IF(generador!B621=6,30,IF(generador!B621=7,33,IF(generador!B621=8,36,IF(generador!B621=9,39,IF(generador!B621=10,42,IF(generador!B621=11,45,IF(generador!B621=12,48,IF(generador!B621=13,51,IF(generador!B621=14,54,IF(generador!B621=15,57))))))))))))))),FALSE),""),"")</f>
        <v/>
      </c>
      <c r="F621" s="16" t="str">
        <f t="shared" si="162"/>
        <v/>
      </c>
      <c r="G621" s="20" t="str">
        <f t="shared" si="163"/>
        <v/>
      </c>
      <c r="H621" s="13" t="str">
        <f t="shared" ca="1" si="166"/>
        <v/>
      </c>
      <c r="I621" s="14" t="str">
        <f t="shared" si="167"/>
        <v/>
      </c>
      <c r="J621" s="14" t="str">
        <f>""</f>
        <v/>
      </c>
      <c r="K621" s="14" t="str">
        <f t="shared" si="168"/>
        <v/>
      </c>
      <c r="L621" s="14" t="str">
        <f t="shared" si="169"/>
        <v/>
      </c>
      <c r="M621" s="14" t="str">
        <f t="shared" si="170"/>
        <v/>
      </c>
      <c r="N621" s="14" t="str">
        <f t="shared" si="171"/>
        <v/>
      </c>
      <c r="O621" s="14" t="str">
        <f t="shared" si="172"/>
        <v/>
      </c>
      <c r="P621" s="14" t="str">
        <f t="shared" si="173"/>
        <v/>
      </c>
      <c r="Q621" s="14" t="str">
        <f t="shared" si="174"/>
        <v/>
      </c>
      <c r="R621" s="96" t="str">
        <f t="shared" si="164"/>
        <v/>
      </c>
      <c r="S621" s="14" t="str">
        <f t="shared" si="175"/>
        <v/>
      </c>
      <c r="T621" s="14" t="str">
        <f t="shared" si="165"/>
        <v/>
      </c>
      <c r="U621" s="14" t="str">
        <f t="shared" si="176"/>
        <v/>
      </c>
      <c r="V621" s="14" t="str">
        <f t="shared" si="177"/>
        <v/>
      </c>
      <c r="W621" s="14" t="str">
        <f>IFERROR(CONCATENATE("PAGO N° ",B621," DEL CONTRATO CPS ",V621," ENTRE ",TEXT(VLOOKUP(A621,matriz,IF(generador!B621=1,16,IF(generador!B621=2,19,IF(generador!B621=3,22,IF(generador!B621=4,25,IF(generador!B621=5,28,IF(generador!B621=6,31,IF(generador!B621=7,34,IF(generador!B621=8,37,IF(generador!B621=9,40,IF(generador!B621=10,43,IF(generador!B621=11,46,IF(generador!B621=12,49,IF(generador!B621=13,52,IF(generador!B621=14,55,IF(generador!B621=15,58))))))))))))))),FALSE),"dd/mm/yyyy")," Y ",TEXT(VLOOKUP(A621,matriz,IF(generador!B621=1,17,IF(generador!B621=2,20,IF(generador!B621=3,23,IF(generador!B621=4,26,IF(generador!B621=5,29,IF(generador!B621=6,32,IF(generador!B621=7,35,IF(generador!B621=8,38,IF(generador!B621=9,41,IF(generador!B621=10,44,IF(generador!B621=11,47,IF(generador!B621=12,50,IF(generador!B621=13,53,IF(generador!B621=14,56,IF(generador!B621=15,59))))))))))))))),FALSE),"dd/mm/yyyy")),"")</f>
        <v/>
      </c>
    </row>
    <row r="622" spans="1:23" x14ac:dyDescent="0.3">
      <c r="A622" s="12"/>
      <c r="B622" s="5"/>
      <c r="C622" s="5"/>
      <c r="D622" s="14" t="str">
        <f t="shared" si="161"/>
        <v/>
      </c>
      <c r="E622" s="15" t="str">
        <f>IFERROR(IF(A622&lt;&gt;"",VLOOKUP(A622,matriz,IF(generador!B622=1,15,IF(generador!B622=2,18,IF(generador!B622=3,21,IF(generador!B622=4,24,IF(generador!B622=5,27,IF(generador!B622=6,30,IF(generador!B622=7,33,IF(generador!B622=8,36,IF(generador!B622=9,39,IF(generador!B622=10,42,IF(generador!B622=11,45,IF(generador!B622=12,48,IF(generador!B622=13,51,IF(generador!B622=14,54,IF(generador!B622=15,57))))))))))))))),FALSE),""),"")</f>
        <v/>
      </c>
      <c r="F622" s="16" t="str">
        <f t="shared" si="162"/>
        <v/>
      </c>
      <c r="G622" s="20" t="str">
        <f t="shared" si="163"/>
        <v/>
      </c>
      <c r="H622" s="13" t="str">
        <f t="shared" ca="1" si="166"/>
        <v/>
      </c>
      <c r="I622" s="14" t="str">
        <f t="shared" si="167"/>
        <v/>
      </c>
      <c r="J622" s="14" t="str">
        <f>""</f>
        <v/>
      </c>
      <c r="K622" s="14" t="str">
        <f t="shared" si="168"/>
        <v/>
      </c>
      <c r="L622" s="14" t="str">
        <f t="shared" si="169"/>
        <v/>
      </c>
      <c r="M622" s="14" t="str">
        <f t="shared" si="170"/>
        <v/>
      </c>
      <c r="N622" s="14" t="str">
        <f t="shared" si="171"/>
        <v/>
      </c>
      <c r="O622" s="14" t="str">
        <f t="shared" si="172"/>
        <v/>
      </c>
      <c r="P622" s="14" t="str">
        <f t="shared" si="173"/>
        <v/>
      </c>
      <c r="Q622" s="14" t="str">
        <f t="shared" si="174"/>
        <v/>
      </c>
      <c r="R622" s="96" t="str">
        <f t="shared" si="164"/>
        <v/>
      </c>
      <c r="S622" s="14" t="str">
        <f t="shared" si="175"/>
        <v/>
      </c>
      <c r="T622" s="14" t="str">
        <f t="shared" si="165"/>
        <v/>
      </c>
      <c r="U622" s="14" t="str">
        <f t="shared" si="176"/>
        <v/>
      </c>
      <c r="V622" s="14" t="str">
        <f t="shared" si="177"/>
        <v/>
      </c>
      <c r="W622" s="14" t="str">
        <f>IFERROR(CONCATENATE("PAGO N° ",B622," DEL CONTRATO CPS ",V622," ENTRE ",TEXT(VLOOKUP(A622,matriz,IF(generador!B622=1,16,IF(generador!B622=2,19,IF(generador!B622=3,22,IF(generador!B622=4,25,IF(generador!B622=5,28,IF(generador!B622=6,31,IF(generador!B622=7,34,IF(generador!B622=8,37,IF(generador!B622=9,40,IF(generador!B622=10,43,IF(generador!B622=11,46,IF(generador!B622=12,49,IF(generador!B622=13,52,IF(generador!B622=14,55,IF(generador!B622=15,58))))))))))))))),FALSE),"dd/mm/yyyy")," Y ",TEXT(VLOOKUP(A622,matriz,IF(generador!B622=1,17,IF(generador!B622=2,20,IF(generador!B622=3,23,IF(generador!B622=4,26,IF(generador!B622=5,29,IF(generador!B622=6,32,IF(generador!B622=7,35,IF(generador!B622=8,38,IF(generador!B622=9,41,IF(generador!B622=10,44,IF(generador!B622=11,47,IF(generador!B622=12,50,IF(generador!B622=13,53,IF(generador!B622=14,56,IF(generador!B622=15,59))))))))))))))),FALSE),"dd/mm/yyyy")),"")</f>
        <v/>
      </c>
    </row>
    <row r="623" spans="1:23" x14ac:dyDescent="0.3">
      <c r="A623" s="12"/>
      <c r="B623" s="5"/>
      <c r="C623" s="5"/>
      <c r="D623" s="14" t="str">
        <f t="shared" si="161"/>
        <v/>
      </c>
      <c r="E623" s="15" t="str">
        <f>IFERROR(IF(A623&lt;&gt;"",VLOOKUP(A623,matriz,IF(generador!B623=1,15,IF(generador!B623=2,18,IF(generador!B623=3,21,IF(generador!B623=4,24,IF(generador!B623=5,27,IF(generador!B623=6,30,IF(generador!B623=7,33,IF(generador!B623=8,36,IF(generador!B623=9,39,IF(generador!B623=10,42,IF(generador!B623=11,45,IF(generador!B623=12,48,IF(generador!B623=13,51,IF(generador!B623=14,54,IF(generador!B623=15,57))))))))))))))),FALSE),""),"")</f>
        <v/>
      </c>
      <c r="F623" s="16" t="str">
        <f t="shared" si="162"/>
        <v/>
      </c>
      <c r="G623" s="20" t="str">
        <f t="shared" si="163"/>
        <v/>
      </c>
      <c r="H623" s="13" t="str">
        <f t="shared" ca="1" si="166"/>
        <v/>
      </c>
      <c r="I623" s="14" t="str">
        <f t="shared" si="167"/>
        <v/>
      </c>
      <c r="J623" s="14" t="str">
        <f>""</f>
        <v/>
      </c>
      <c r="K623" s="14" t="str">
        <f t="shared" si="168"/>
        <v/>
      </c>
      <c r="L623" s="14" t="str">
        <f t="shared" si="169"/>
        <v/>
      </c>
      <c r="M623" s="14" t="str">
        <f t="shared" si="170"/>
        <v/>
      </c>
      <c r="N623" s="14" t="str">
        <f t="shared" si="171"/>
        <v/>
      </c>
      <c r="O623" s="14" t="str">
        <f t="shared" si="172"/>
        <v/>
      </c>
      <c r="P623" s="14" t="str">
        <f t="shared" si="173"/>
        <v/>
      </c>
      <c r="Q623" s="14" t="str">
        <f t="shared" si="174"/>
        <v/>
      </c>
      <c r="R623" s="96" t="str">
        <f t="shared" si="164"/>
        <v/>
      </c>
      <c r="S623" s="14" t="str">
        <f t="shared" si="175"/>
        <v/>
      </c>
      <c r="T623" s="14" t="str">
        <f t="shared" si="165"/>
        <v/>
      </c>
      <c r="U623" s="14" t="str">
        <f t="shared" si="176"/>
        <v/>
      </c>
      <c r="V623" s="14" t="str">
        <f t="shared" si="177"/>
        <v/>
      </c>
      <c r="W623" s="14" t="str">
        <f>IFERROR(CONCATENATE("PAGO N° ",B623," DEL CONTRATO CPS ",V623," ENTRE ",TEXT(VLOOKUP(A623,matriz,IF(generador!B623=1,16,IF(generador!B623=2,19,IF(generador!B623=3,22,IF(generador!B623=4,25,IF(generador!B623=5,28,IF(generador!B623=6,31,IF(generador!B623=7,34,IF(generador!B623=8,37,IF(generador!B623=9,40,IF(generador!B623=10,43,IF(generador!B623=11,46,IF(generador!B623=12,49,IF(generador!B623=13,52,IF(generador!B623=14,55,IF(generador!B623=15,58))))))))))))))),FALSE),"dd/mm/yyyy")," Y ",TEXT(VLOOKUP(A623,matriz,IF(generador!B623=1,17,IF(generador!B623=2,20,IF(generador!B623=3,23,IF(generador!B623=4,26,IF(generador!B623=5,29,IF(generador!B623=6,32,IF(generador!B623=7,35,IF(generador!B623=8,38,IF(generador!B623=9,41,IF(generador!B623=10,44,IF(generador!B623=11,47,IF(generador!B623=12,50,IF(generador!B623=13,53,IF(generador!B623=14,56,IF(generador!B623=15,59))))))))))))))),FALSE),"dd/mm/yyyy")),"")</f>
        <v/>
      </c>
    </row>
    <row r="624" spans="1:23" x14ac:dyDescent="0.3">
      <c r="A624" s="12"/>
      <c r="B624" s="5"/>
      <c r="C624" s="5"/>
      <c r="D624" s="14" t="str">
        <f t="shared" si="161"/>
        <v/>
      </c>
      <c r="E624" s="15" t="str">
        <f>IFERROR(IF(A624&lt;&gt;"",VLOOKUP(A624,matriz,IF(generador!B624=1,15,IF(generador!B624=2,18,IF(generador!B624=3,21,IF(generador!B624=4,24,IF(generador!B624=5,27,IF(generador!B624=6,30,IF(generador!B624=7,33,IF(generador!B624=8,36,IF(generador!B624=9,39,IF(generador!B624=10,42,IF(generador!B624=11,45,IF(generador!B624=12,48,IF(generador!B624=13,51,IF(generador!B624=14,54,IF(generador!B624=15,57))))))))))))))),FALSE),""),"")</f>
        <v/>
      </c>
      <c r="F624" s="16" t="str">
        <f t="shared" si="162"/>
        <v/>
      </c>
      <c r="G624" s="20" t="str">
        <f t="shared" si="163"/>
        <v/>
      </c>
      <c r="H624" s="13" t="str">
        <f t="shared" ca="1" si="166"/>
        <v/>
      </c>
      <c r="I624" s="14" t="str">
        <f t="shared" si="167"/>
        <v/>
      </c>
      <c r="J624" s="14" t="str">
        <f>""</f>
        <v/>
      </c>
      <c r="K624" s="14" t="str">
        <f t="shared" si="168"/>
        <v/>
      </c>
      <c r="L624" s="14" t="str">
        <f t="shared" si="169"/>
        <v/>
      </c>
      <c r="M624" s="14" t="str">
        <f t="shared" si="170"/>
        <v/>
      </c>
      <c r="N624" s="14" t="str">
        <f t="shared" si="171"/>
        <v/>
      </c>
      <c r="O624" s="14" t="str">
        <f t="shared" si="172"/>
        <v/>
      </c>
      <c r="P624" s="14" t="str">
        <f t="shared" si="173"/>
        <v/>
      </c>
      <c r="Q624" s="14" t="str">
        <f t="shared" si="174"/>
        <v/>
      </c>
      <c r="R624" s="96" t="str">
        <f t="shared" si="164"/>
        <v/>
      </c>
      <c r="S624" s="14" t="str">
        <f t="shared" si="175"/>
        <v/>
      </c>
      <c r="T624" s="14" t="str">
        <f t="shared" si="165"/>
        <v/>
      </c>
      <c r="U624" s="14" t="str">
        <f t="shared" si="176"/>
        <v/>
      </c>
      <c r="V624" s="14" t="str">
        <f t="shared" si="177"/>
        <v/>
      </c>
      <c r="W624" s="14" t="str">
        <f>IFERROR(CONCATENATE("PAGO N° ",B624," DEL CONTRATO CPS ",V624," ENTRE ",TEXT(VLOOKUP(A624,matriz,IF(generador!B624=1,16,IF(generador!B624=2,19,IF(generador!B624=3,22,IF(generador!B624=4,25,IF(generador!B624=5,28,IF(generador!B624=6,31,IF(generador!B624=7,34,IF(generador!B624=8,37,IF(generador!B624=9,40,IF(generador!B624=10,43,IF(generador!B624=11,46,IF(generador!B624=12,49,IF(generador!B624=13,52,IF(generador!B624=14,55,IF(generador!B624=15,58))))))))))))))),FALSE),"dd/mm/yyyy")," Y ",TEXT(VLOOKUP(A624,matriz,IF(generador!B624=1,17,IF(generador!B624=2,20,IF(generador!B624=3,23,IF(generador!B624=4,26,IF(generador!B624=5,29,IF(generador!B624=6,32,IF(generador!B624=7,35,IF(generador!B624=8,38,IF(generador!B624=9,41,IF(generador!B624=10,44,IF(generador!B624=11,47,IF(generador!B624=12,50,IF(generador!B624=13,53,IF(generador!B624=14,56,IF(generador!B624=15,59))))))))))))))),FALSE),"dd/mm/yyyy")),"")</f>
        <v/>
      </c>
    </row>
    <row r="625" spans="1:23" x14ac:dyDescent="0.3">
      <c r="A625" s="12"/>
      <c r="B625" s="5"/>
      <c r="C625" s="5"/>
      <c r="D625" s="14" t="str">
        <f t="shared" si="161"/>
        <v/>
      </c>
      <c r="E625" s="15" t="str">
        <f>IFERROR(IF(A625&lt;&gt;"",VLOOKUP(A625,matriz,IF(generador!B625=1,15,IF(generador!B625=2,18,IF(generador!B625=3,21,IF(generador!B625=4,24,IF(generador!B625=5,27,IF(generador!B625=6,30,IF(generador!B625=7,33,IF(generador!B625=8,36,IF(generador!B625=9,39,IF(generador!B625=10,42,IF(generador!B625=11,45,IF(generador!B625=12,48,IF(generador!B625=13,51,IF(generador!B625=14,54,IF(generador!B625=15,57))))))))))))))),FALSE),""),"")</f>
        <v/>
      </c>
      <c r="F625" s="16" t="str">
        <f t="shared" si="162"/>
        <v/>
      </c>
      <c r="G625" s="20" t="str">
        <f t="shared" si="163"/>
        <v/>
      </c>
      <c r="H625" s="13" t="str">
        <f t="shared" ca="1" si="166"/>
        <v/>
      </c>
      <c r="I625" s="14" t="str">
        <f t="shared" si="167"/>
        <v/>
      </c>
      <c r="J625" s="14" t="str">
        <f>""</f>
        <v/>
      </c>
      <c r="K625" s="14" t="str">
        <f t="shared" si="168"/>
        <v/>
      </c>
      <c r="L625" s="14" t="str">
        <f t="shared" si="169"/>
        <v/>
      </c>
      <c r="M625" s="14" t="str">
        <f t="shared" si="170"/>
        <v/>
      </c>
      <c r="N625" s="14" t="str">
        <f t="shared" si="171"/>
        <v/>
      </c>
      <c r="O625" s="14" t="str">
        <f t="shared" si="172"/>
        <v/>
      </c>
      <c r="P625" s="14" t="str">
        <f t="shared" si="173"/>
        <v/>
      </c>
      <c r="Q625" s="14" t="str">
        <f t="shared" si="174"/>
        <v/>
      </c>
      <c r="R625" s="96" t="str">
        <f t="shared" si="164"/>
        <v/>
      </c>
      <c r="S625" s="14" t="str">
        <f t="shared" si="175"/>
        <v/>
      </c>
      <c r="T625" s="14" t="str">
        <f t="shared" si="165"/>
        <v/>
      </c>
      <c r="U625" s="14" t="str">
        <f t="shared" si="176"/>
        <v/>
      </c>
      <c r="V625" s="14" t="str">
        <f t="shared" si="177"/>
        <v/>
      </c>
      <c r="W625" s="14" t="str">
        <f>IFERROR(CONCATENATE("PAGO N° ",B625," DEL CONTRATO CPS ",V625," ENTRE ",TEXT(VLOOKUP(A625,matriz,IF(generador!B625=1,16,IF(generador!B625=2,19,IF(generador!B625=3,22,IF(generador!B625=4,25,IF(generador!B625=5,28,IF(generador!B625=6,31,IF(generador!B625=7,34,IF(generador!B625=8,37,IF(generador!B625=9,40,IF(generador!B625=10,43,IF(generador!B625=11,46,IF(generador!B625=12,49,IF(generador!B625=13,52,IF(generador!B625=14,55,IF(generador!B625=15,58))))))))))))))),FALSE),"dd/mm/yyyy")," Y ",TEXT(VLOOKUP(A625,matriz,IF(generador!B625=1,17,IF(generador!B625=2,20,IF(generador!B625=3,23,IF(generador!B625=4,26,IF(generador!B625=5,29,IF(generador!B625=6,32,IF(generador!B625=7,35,IF(generador!B625=8,38,IF(generador!B625=9,41,IF(generador!B625=10,44,IF(generador!B625=11,47,IF(generador!B625=12,50,IF(generador!B625=13,53,IF(generador!B625=14,56,IF(generador!B625=15,59))))))))))))))),FALSE),"dd/mm/yyyy")),"")</f>
        <v/>
      </c>
    </row>
    <row r="626" spans="1:23" x14ac:dyDescent="0.3">
      <c r="A626" s="12"/>
      <c r="B626" s="5"/>
      <c r="C626" s="5"/>
      <c r="D626" s="14" t="str">
        <f t="shared" si="161"/>
        <v/>
      </c>
      <c r="E626" s="15" t="str">
        <f>IFERROR(IF(A626&lt;&gt;"",VLOOKUP(A626,matriz,IF(generador!B626=1,15,IF(generador!B626=2,18,IF(generador!B626=3,21,IF(generador!B626=4,24,IF(generador!B626=5,27,IF(generador!B626=6,30,IF(generador!B626=7,33,IF(generador!B626=8,36,IF(generador!B626=9,39,IF(generador!B626=10,42,IF(generador!B626=11,45,IF(generador!B626=12,48,IF(generador!B626=13,51,IF(generador!B626=14,54,IF(generador!B626=15,57))))))))))))))),FALSE),""),"")</f>
        <v/>
      </c>
      <c r="F626" s="16" t="str">
        <f t="shared" si="162"/>
        <v/>
      </c>
      <c r="G626" s="20" t="str">
        <f t="shared" si="163"/>
        <v/>
      </c>
      <c r="H626" s="13" t="str">
        <f t="shared" ca="1" si="166"/>
        <v/>
      </c>
      <c r="I626" s="14" t="str">
        <f t="shared" si="167"/>
        <v/>
      </c>
      <c r="J626" s="14" t="str">
        <f>""</f>
        <v/>
      </c>
      <c r="K626" s="14" t="str">
        <f t="shared" si="168"/>
        <v/>
      </c>
      <c r="L626" s="14" t="str">
        <f t="shared" si="169"/>
        <v/>
      </c>
      <c r="M626" s="14" t="str">
        <f t="shared" si="170"/>
        <v/>
      </c>
      <c r="N626" s="14" t="str">
        <f t="shared" si="171"/>
        <v/>
      </c>
      <c r="O626" s="14" t="str">
        <f t="shared" si="172"/>
        <v/>
      </c>
      <c r="P626" s="14" t="str">
        <f t="shared" si="173"/>
        <v/>
      </c>
      <c r="Q626" s="14" t="str">
        <f t="shared" si="174"/>
        <v/>
      </c>
      <c r="R626" s="96" t="str">
        <f t="shared" si="164"/>
        <v/>
      </c>
      <c r="S626" s="14" t="str">
        <f t="shared" si="175"/>
        <v/>
      </c>
      <c r="T626" s="14" t="str">
        <f t="shared" si="165"/>
        <v/>
      </c>
      <c r="U626" s="14" t="str">
        <f t="shared" si="176"/>
        <v/>
      </c>
      <c r="V626" s="14" t="str">
        <f t="shared" si="177"/>
        <v/>
      </c>
      <c r="W626" s="14" t="str">
        <f>IFERROR(CONCATENATE("PAGO N° ",B626," DEL CONTRATO CPS ",V626," ENTRE ",TEXT(VLOOKUP(A626,matriz,IF(generador!B626=1,16,IF(generador!B626=2,19,IF(generador!B626=3,22,IF(generador!B626=4,25,IF(generador!B626=5,28,IF(generador!B626=6,31,IF(generador!B626=7,34,IF(generador!B626=8,37,IF(generador!B626=9,40,IF(generador!B626=10,43,IF(generador!B626=11,46,IF(generador!B626=12,49,IF(generador!B626=13,52,IF(generador!B626=14,55,IF(generador!B626=15,58))))))))))))))),FALSE),"dd/mm/yyyy")," Y ",TEXT(VLOOKUP(A626,matriz,IF(generador!B626=1,17,IF(generador!B626=2,20,IF(generador!B626=3,23,IF(generador!B626=4,26,IF(generador!B626=5,29,IF(generador!B626=6,32,IF(generador!B626=7,35,IF(generador!B626=8,38,IF(generador!B626=9,41,IF(generador!B626=10,44,IF(generador!B626=11,47,IF(generador!B626=12,50,IF(generador!B626=13,53,IF(generador!B626=14,56,IF(generador!B626=15,59))))))))))))))),FALSE),"dd/mm/yyyy")),"")</f>
        <v/>
      </c>
    </row>
    <row r="627" spans="1:23" x14ac:dyDescent="0.3">
      <c r="A627" s="12"/>
      <c r="B627" s="5"/>
      <c r="C627" s="5"/>
      <c r="D627" s="14" t="str">
        <f t="shared" si="161"/>
        <v/>
      </c>
      <c r="E627" s="15" t="str">
        <f>IFERROR(IF(A627&lt;&gt;"",VLOOKUP(A627,matriz,IF(generador!B627=1,15,IF(generador!B627=2,18,IF(generador!B627=3,21,IF(generador!B627=4,24,IF(generador!B627=5,27,IF(generador!B627=6,30,IF(generador!B627=7,33,IF(generador!B627=8,36,IF(generador!B627=9,39,IF(generador!B627=10,42,IF(generador!B627=11,45,IF(generador!B627=12,48,IF(generador!B627=13,51,IF(generador!B627=14,54,IF(generador!B627=15,57))))))))))))))),FALSE),""),"")</f>
        <v/>
      </c>
      <c r="F627" s="16" t="str">
        <f t="shared" si="162"/>
        <v/>
      </c>
      <c r="G627" s="20" t="str">
        <f t="shared" si="163"/>
        <v/>
      </c>
      <c r="H627" s="13" t="str">
        <f t="shared" ca="1" si="166"/>
        <v/>
      </c>
      <c r="I627" s="14" t="str">
        <f t="shared" si="167"/>
        <v/>
      </c>
      <c r="J627" s="14" t="str">
        <f>""</f>
        <v/>
      </c>
      <c r="K627" s="14" t="str">
        <f t="shared" si="168"/>
        <v/>
      </c>
      <c r="L627" s="14" t="str">
        <f t="shared" si="169"/>
        <v/>
      </c>
      <c r="M627" s="14" t="str">
        <f t="shared" si="170"/>
        <v/>
      </c>
      <c r="N627" s="14" t="str">
        <f t="shared" si="171"/>
        <v/>
      </c>
      <c r="O627" s="14" t="str">
        <f t="shared" si="172"/>
        <v/>
      </c>
      <c r="P627" s="14" t="str">
        <f t="shared" si="173"/>
        <v/>
      </c>
      <c r="Q627" s="14" t="str">
        <f t="shared" si="174"/>
        <v/>
      </c>
      <c r="R627" s="96" t="str">
        <f t="shared" si="164"/>
        <v/>
      </c>
      <c r="S627" s="14" t="str">
        <f t="shared" si="175"/>
        <v/>
      </c>
      <c r="T627" s="14" t="str">
        <f t="shared" si="165"/>
        <v/>
      </c>
      <c r="U627" s="14" t="str">
        <f t="shared" si="176"/>
        <v/>
      </c>
      <c r="V627" s="14" t="str">
        <f t="shared" si="177"/>
        <v/>
      </c>
      <c r="W627" s="14" t="str">
        <f>IFERROR(CONCATENATE("PAGO N° ",B627," DEL CONTRATO CPS ",V627," ENTRE ",TEXT(VLOOKUP(A627,matriz,IF(generador!B627=1,16,IF(generador!B627=2,19,IF(generador!B627=3,22,IF(generador!B627=4,25,IF(generador!B627=5,28,IF(generador!B627=6,31,IF(generador!B627=7,34,IF(generador!B627=8,37,IF(generador!B627=9,40,IF(generador!B627=10,43,IF(generador!B627=11,46,IF(generador!B627=12,49,IF(generador!B627=13,52,IF(generador!B627=14,55,IF(generador!B627=15,58))))))))))))))),FALSE),"dd/mm/yyyy")," Y ",TEXT(VLOOKUP(A627,matriz,IF(generador!B627=1,17,IF(generador!B627=2,20,IF(generador!B627=3,23,IF(generador!B627=4,26,IF(generador!B627=5,29,IF(generador!B627=6,32,IF(generador!B627=7,35,IF(generador!B627=8,38,IF(generador!B627=9,41,IF(generador!B627=10,44,IF(generador!B627=11,47,IF(generador!B627=12,50,IF(generador!B627=13,53,IF(generador!B627=14,56,IF(generador!B627=15,59))))))))))))))),FALSE),"dd/mm/yyyy")),"")</f>
        <v/>
      </c>
    </row>
    <row r="628" spans="1:23" x14ac:dyDescent="0.3">
      <c r="A628" s="12"/>
      <c r="B628" s="5"/>
      <c r="C628" s="5"/>
      <c r="D628" s="14" t="str">
        <f t="shared" si="161"/>
        <v/>
      </c>
      <c r="E628" s="15" t="str">
        <f>IFERROR(IF(A628&lt;&gt;"",VLOOKUP(A628,matriz,IF(generador!B628=1,15,IF(generador!B628=2,18,IF(generador!B628=3,21,IF(generador!B628=4,24,IF(generador!B628=5,27,IF(generador!B628=6,30,IF(generador!B628=7,33,IF(generador!B628=8,36,IF(generador!B628=9,39,IF(generador!B628=10,42,IF(generador!B628=11,45,IF(generador!B628=12,48,IF(generador!B628=13,51,IF(generador!B628=14,54,IF(generador!B628=15,57))))))))))))))),FALSE),""),"")</f>
        <v/>
      </c>
      <c r="F628" s="16" t="str">
        <f t="shared" si="162"/>
        <v/>
      </c>
      <c r="G628" s="20" t="str">
        <f t="shared" si="163"/>
        <v/>
      </c>
      <c r="H628" s="13" t="str">
        <f t="shared" ca="1" si="166"/>
        <v/>
      </c>
      <c r="I628" s="14" t="str">
        <f t="shared" si="167"/>
        <v/>
      </c>
      <c r="J628" s="14" t="str">
        <f>""</f>
        <v/>
      </c>
      <c r="K628" s="14" t="str">
        <f t="shared" si="168"/>
        <v/>
      </c>
      <c r="L628" s="14" t="str">
        <f t="shared" si="169"/>
        <v/>
      </c>
      <c r="M628" s="14" t="str">
        <f t="shared" si="170"/>
        <v/>
      </c>
      <c r="N628" s="14" t="str">
        <f t="shared" si="171"/>
        <v/>
      </c>
      <c r="O628" s="14" t="str">
        <f t="shared" si="172"/>
        <v/>
      </c>
      <c r="P628" s="14" t="str">
        <f t="shared" si="173"/>
        <v/>
      </c>
      <c r="Q628" s="14" t="str">
        <f t="shared" si="174"/>
        <v/>
      </c>
      <c r="R628" s="96" t="str">
        <f t="shared" si="164"/>
        <v/>
      </c>
      <c r="S628" s="14" t="str">
        <f t="shared" si="175"/>
        <v/>
      </c>
      <c r="T628" s="14" t="str">
        <f t="shared" si="165"/>
        <v/>
      </c>
      <c r="U628" s="14" t="str">
        <f t="shared" si="176"/>
        <v/>
      </c>
      <c r="V628" s="14" t="str">
        <f t="shared" si="177"/>
        <v/>
      </c>
      <c r="W628" s="14" t="str">
        <f>IFERROR(CONCATENATE("PAGO N° ",B628," DEL CONTRATO CPS ",V628," ENTRE ",TEXT(VLOOKUP(A628,matriz,IF(generador!B628=1,16,IF(generador!B628=2,19,IF(generador!B628=3,22,IF(generador!B628=4,25,IF(generador!B628=5,28,IF(generador!B628=6,31,IF(generador!B628=7,34,IF(generador!B628=8,37,IF(generador!B628=9,40,IF(generador!B628=10,43,IF(generador!B628=11,46,IF(generador!B628=12,49,IF(generador!B628=13,52,IF(generador!B628=14,55,IF(generador!B628=15,58))))))))))))))),FALSE),"dd/mm/yyyy")," Y ",TEXT(VLOOKUP(A628,matriz,IF(generador!B628=1,17,IF(generador!B628=2,20,IF(generador!B628=3,23,IF(generador!B628=4,26,IF(generador!B628=5,29,IF(generador!B628=6,32,IF(generador!B628=7,35,IF(generador!B628=8,38,IF(generador!B628=9,41,IF(generador!B628=10,44,IF(generador!B628=11,47,IF(generador!B628=12,50,IF(generador!B628=13,53,IF(generador!B628=14,56,IF(generador!B628=15,59))))))))))))))),FALSE),"dd/mm/yyyy")),"")</f>
        <v/>
      </c>
    </row>
    <row r="629" spans="1:23" x14ac:dyDescent="0.3">
      <c r="A629" s="12"/>
      <c r="B629" s="5"/>
      <c r="C629" s="5"/>
      <c r="D629" s="14" t="str">
        <f t="shared" si="161"/>
        <v/>
      </c>
      <c r="E629" s="15" t="str">
        <f>IFERROR(IF(A629&lt;&gt;"",VLOOKUP(A629,matriz,IF(generador!B629=1,15,IF(generador!B629=2,18,IF(generador!B629=3,21,IF(generador!B629=4,24,IF(generador!B629=5,27,IF(generador!B629=6,30,IF(generador!B629=7,33,IF(generador!B629=8,36,IF(generador!B629=9,39,IF(generador!B629=10,42,IF(generador!B629=11,45,IF(generador!B629=12,48,IF(generador!B629=13,51,IF(generador!B629=14,54,IF(generador!B629=15,57))))))))))))))),FALSE),""),"")</f>
        <v/>
      </c>
      <c r="F629" s="16" t="str">
        <f t="shared" si="162"/>
        <v/>
      </c>
      <c r="G629" s="20" t="str">
        <f t="shared" si="163"/>
        <v/>
      </c>
      <c r="H629" s="13" t="str">
        <f t="shared" ca="1" si="166"/>
        <v/>
      </c>
      <c r="I629" s="14" t="str">
        <f t="shared" si="167"/>
        <v/>
      </c>
      <c r="J629" s="14" t="str">
        <f>""</f>
        <v/>
      </c>
      <c r="K629" s="14" t="str">
        <f t="shared" si="168"/>
        <v/>
      </c>
      <c r="L629" s="14" t="str">
        <f t="shared" si="169"/>
        <v/>
      </c>
      <c r="M629" s="14" t="str">
        <f t="shared" si="170"/>
        <v/>
      </c>
      <c r="N629" s="14" t="str">
        <f t="shared" si="171"/>
        <v/>
      </c>
      <c r="O629" s="14" t="str">
        <f t="shared" si="172"/>
        <v/>
      </c>
      <c r="P629" s="14" t="str">
        <f t="shared" si="173"/>
        <v/>
      </c>
      <c r="Q629" s="14" t="str">
        <f t="shared" si="174"/>
        <v/>
      </c>
      <c r="R629" s="96" t="str">
        <f t="shared" si="164"/>
        <v/>
      </c>
      <c r="S629" s="14" t="str">
        <f t="shared" si="175"/>
        <v/>
      </c>
      <c r="T629" s="14" t="str">
        <f t="shared" si="165"/>
        <v/>
      </c>
      <c r="U629" s="14" t="str">
        <f t="shared" si="176"/>
        <v/>
      </c>
      <c r="V629" s="14" t="str">
        <f t="shared" si="177"/>
        <v/>
      </c>
      <c r="W629" s="14" t="str">
        <f>IFERROR(CONCATENATE("PAGO N° ",B629," DEL CONTRATO CPS ",V629," ENTRE ",TEXT(VLOOKUP(A629,matriz,IF(generador!B629=1,16,IF(generador!B629=2,19,IF(generador!B629=3,22,IF(generador!B629=4,25,IF(generador!B629=5,28,IF(generador!B629=6,31,IF(generador!B629=7,34,IF(generador!B629=8,37,IF(generador!B629=9,40,IF(generador!B629=10,43,IF(generador!B629=11,46,IF(generador!B629=12,49,IF(generador!B629=13,52,IF(generador!B629=14,55,IF(generador!B629=15,58))))))))))))))),FALSE),"dd/mm/yyyy")," Y ",TEXT(VLOOKUP(A629,matriz,IF(generador!B629=1,17,IF(generador!B629=2,20,IF(generador!B629=3,23,IF(generador!B629=4,26,IF(generador!B629=5,29,IF(generador!B629=6,32,IF(generador!B629=7,35,IF(generador!B629=8,38,IF(generador!B629=9,41,IF(generador!B629=10,44,IF(generador!B629=11,47,IF(generador!B629=12,50,IF(generador!B629=13,53,IF(generador!B629=14,56,IF(generador!B629=15,59))))))))))))))),FALSE),"dd/mm/yyyy")),"")</f>
        <v/>
      </c>
    </row>
    <row r="630" spans="1:23" x14ac:dyDescent="0.3">
      <c r="A630" s="12"/>
      <c r="B630" s="5"/>
      <c r="C630" s="5"/>
      <c r="D630" s="14" t="str">
        <f t="shared" si="161"/>
        <v/>
      </c>
      <c r="E630" s="15" t="str">
        <f>IFERROR(IF(A630&lt;&gt;"",VLOOKUP(A630,matriz,IF(generador!B630=1,15,IF(generador!B630=2,18,IF(generador!B630=3,21,IF(generador!B630=4,24,IF(generador!B630=5,27,IF(generador!B630=6,30,IF(generador!B630=7,33,IF(generador!B630=8,36,IF(generador!B630=9,39,IF(generador!B630=10,42,IF(generador!B630=11,45,IF(generador!B630=12,48,IF(generador!B630=13,51,IF(generador!B630=14,54,IF(generador!B630=15,57))))))))))))))),FALSE),""),"")</f>
        <v/>
      </c>
      <c r="F630" s="16" t="str">
        <f t="shared" si="162"/>
        <v/>
      </c>
      <c r="G630" s="20" t="str">
        <f t="shared" si="163"/>
        <v/>
      </c>
      <c r="H630" s="13" t="str">
        <f t="shared" ca="1" si="166"/>
        <v/>
      </c>
      <c r="I630" s="14" t="str">
        <f t="shared" si="167"/>
        <v/>
      </c>
      <c r="J630" s="14" t="str">
        <f>""</f>
        <v/>
      </c>
      <c r="K630" s="14" t="str">
        <f t="shared" si="168"/>
        <v/>
      </c>
      <c r="L630" s="14" t="str">
        <f t="shared" si="169"/>
        <v/>
      </c>
      <c r="M630" s="14" t="str">
        <f t="shared" si="170"/>
        <v/>
      </c>
      <c r="N630" s="14" t="str">
        <f t="shared" si="171"/>
        <v/>
      </c>
      <c r="O630" s="14" t="str">
        <f t="shared" si="172"/>
        <v/>
      </c>
      <c r="P630" s="14" t="str">
        <f t="shared" si="173"/>
        <v/>
      </c>
      <c r="Q630" s="14" t="str">
        <f t="shared" si="174"/>
        <v/>
      </c>
      <c r="R630" s="96" t="str">
        <f t="shared" si="164"/>
        <v/>
      </c>
      <c r="S630" s="14" t="str">
        <f t="shared" si="175"/>
        <v/>
      </c>
      <c r="T630" s="14" t="str">
        <f t="shared" si="165"/>
        <v/>
      </c>
      <c r="U630" s="14" t="str">
        <f t="shared" si="176"/>
        <v/>
      </c>
      <c r="V630" s="14" t="str">
        <f t="shared" si="177"/>
        <v/>
      </c>
      <c r="W630" s="14" t="str">
        <f>IFERROR(CONCATENATE("PAGO N° ",B630," DEL CONTRATO CPS ",V630," ENTRE ",TEXT(VLOOKUP(A630,matriz,IF(generador!B630=1,16,IF(generador!B630=2,19,IF(generador!B630=3,22,IF(generador!B630=4,25,IF(generador!B630=5,28,IF(generador!B630=6,31,IF(generador!B630=7,34,IF(generador!B630=8,37,IF(generador!B630=9,40,IF(generador!B630=10,43,IF(generador!B630=11,46,IF(generador!B630=12,49,IF(generador!B630=13,52,IF(generador!B630=14,55,IF(generador!B630=15,58))))))))))))))),FALSE),"dd/mm/yyyy")," Y ",TEXT(VLOOKUP(A630,matriz,IF(generador!B630=1,17,IF(generador!B630=2,20,IF(generador!B630=3,23,IF(generador!B630=4,26,IF(generador!B630=5,29,IF(generador!B630=6,32,IF(generador!B630=7,35,IF(generador!B630=8,38,IF(generador!B630=9,41,IF(generador!B630=10,44,IF(generador!B630=11,47,IF(generador!B630=12,50,IF(generador!B630=13,53,IF(generador!B630=14,56,IF(generador!B630=15,59))))))))))))))),FALSE),"dd/mm/yyyy")),"")</f>
        <v/>
      </c>
    </row>
    <row r="631" spans="1:23" x14ac:dyDescent="0.3">
      <c r="A631" s="12"/>
      <c r="B631" s="5"/>
      <c r="C631" s="5"/>
      <c r="D631" s="14" t="str">
        <f t="shared" si="161"/>
        <v/>
      </c>
      <c r="E631" s="15" t="str">
        <f>IFERROR(IF(A631&lt;&gt;"",VLOOKUP(A631,matriz,IF(generador!B631=1,15,IF(generador!B631=2,18,IF(generador!B631=3,21,IF(generador!B631=4,24,IF(generador!B631=5,27,IF(generador!B631=6,30,IF(generador!B631=7,33,IF(generador!B631=8,36,IF(generador!B631=9,39,IF(generador!B631=10,42,IF(generador!B631=11,45,IF(generador!B631=12,48,IF(generador!B631=13,51,IF(generador!B631=14,54,IF(generador!B631=15,57))))))))))))))),FALSE),""),"")</f>
        <v/>
      </c>
      <c r="F631" s="16" t="str">
        <f t="shared" si="162"/>
        <v/>
      </c>
      <c r="G631" s="20" t="str">
        <f t="shared" si="163"/>
        <v/>
      </c>
      <c r="H631" s="13" t="str">
        <f t="shared" ca="1" si="166"/>
        <v/>
      </c>
      <c r="I631" s="14" t="str">
        <f t="shared" si="167"/>
        <v/>
      </c>
      <c r="J631" s="14" t="str">
        <f>""</f>
        <v/>
      </c>
      <c r="K631" s="14" t="str">
        <f t="shared" si="168"/>
        <v/>
      </c>
      <c r="L631" s="14" t="str">
        <f t="shared" si="169"/>
        <v/>
      </c>
      <c r="M631" s="14" t="str">
        <f t="shared" si="170"/>
        <v/>
      </c>
      <c r="N631" s="14" t="str">
        <f t="shared" si="171"/>
        <v/>
      </c>
      <c r="O631" s="14" t="str">
        <f t="shared" si="172"/>
        <v/>
      </c>
      <c r="P631" s="14" t="str">
        <f t="shared" si="173"/>
        <v/>
      </c>
      <c r="Q631" s="14" t="str">
        <f t="shared" si="174"/>
        <v/>
      </c>
      <c r="R631" s="96" t="str">
        <f t="shared" si="164"/>
        <v/>
      </c>
      <c r="S631" s="14" t="str">
        <f t="shared" si="175"/>
        <v/>
      </c>
      <c r="T631" s="14" t="str">
        <f t="shared" si="165"/>
        <v/>
      </c>
      <c r="U631" s="14" t="str">
        <f t="shared" si="176"/>
        <v/>
      </c>
      <c r="V631" s="14" t="str">
        <f t="shared" si="177"/>
        <v/>
      </c>
      <c r="W631" s="14" t="str">
        <f>IFERROR(CONCATENATE("PAGO N° ",B631," DEL CONTRATO CPS ",V631," ENTRE ",TEXT(VLOOKUP(A631,matriz,IF(generador!B631=1,16,IF(generador!B631=2,19,IF(generador!B631=3,22,IF(generador!B631=4,25,IF(generador!B631=5,28,IF(generador!B631=6,31,IF(generador!B631=7,34,IF(generador!B631=8,37,IF(generador!B631=9,40,IF(generador!B631=10,43,IF(generador!B631=11,46,IF(generador!B631=12,49,IF(generador!B631=13,52,IF(generador!B631=14,55,IF(generador!B631=15,58))))))))))))))),FALSE),"dd/mm/yyyy")," Y ",TEXT(VLOOKUP(A631,matriz,IF(generador!B631=1,17,IF(generador!B631=2,20,IF(generador!B631=3,23,IF(generador!B631=4,26,IF(generador!B631=5,29,IF(generador!B631=6,32,IF(generador!B631=7,35,IF(generador!B631=8,38,IF(generador!B631=9,41,IF(generador!B631=10,44,IF(generador!B631=11,47,IF(generador!B631=12,50,IF(generador!B631=13,53,IF(generador!B631=14,56,IF(generador!B631=15,59))))))))))))))),FALSE),"dd/mm/yyyy")),"")</f>
        <v/>
      </c>
    </row>
    <row r="632" spans="1:23" x14ac:dyDescent="0.3">
      <c r="A632" s="12"/>
      <c r="B632" s="5"/>
      <c r="C632" s="5"/>
      <c r="D632" s="14" t="str">
        <f t="shared" si="161"/>
        <v/>
      </c>
      <c r="E632" s="15" t="str">
        <f>IFERROR(IF(A632&lt;&gt;"",VLOOKUP(A632,matriz,IF(generador!B632=1,15,IF(generador!B632=2,18,IF(generador!B632=3,21,IF(generador!B632=4,24,IF(generador!B632=5,27,IF(generador!B632=6,30,IF(generador!B632=7,33,IF(generador!B632=8,36,IF(generador!B632=9,39,IF(generador!B632=10,42,IF(generador!B632=11,45,IF(generador!B632=12,48,IF(generador!B632=13,51,IF(generador!B632=14,54,IF(generador!B632=15,57))))))))))))))),FALSE),""),"")</f>
        <v/>
      </c>
      <c r="F632" s="16" t="str">
        <f t="shared" si="162"/>
        <v/>
      </c>
      <c r="G632" s="20" t="str">
        <f t="shared" si="163"/>
        <v/>
      </c>
      <c r="H632" s="13" t="str">
        <f t="shared" ca="1" si="166"/>
        <v/>
      </c>
      <c r="I632" s="14" t="str">
        <f t="shared" si="167"/>
        <v/>
      </c>
      <c r="J632" s="14" t="str">
        <f>""</f>
        <v/>
      </c>
      <c r="K632" s="14" t="str">
        <f t="shared" si="168"/>
        <v/>
      </c>
      <c r="L632" s="14" t="str">
        <f t="shared" si="169"/>
        <v/>
      </c>
      <c r="M632" s="14" t="str">
        <f t="shared" si="170"/>
        <v/>
      </c>
      <c r="N632" s="14" t="str">
        <f t="shared" si="171"/>
        <v/>
      </c>
      <c r="O632" s="14" t="str">
        <f t="shared" si="172"/>
        <v/>
      </c>
      <c r="P632" s="14" t="str">
        <f t="shared" si="173"/>
        <v/>
      </c>
      <c r="Q632" s="14" t="str">
        <f t="shared" si="174"/>
        <v/>
      </c>
      <c r="R632" s="96" t="str">
        <f t="shared" si="164"/>
        <v/>
      </c>
      <c r="S632" s="14" t="str">
        <f t="shared" si="175"/>
        <v/>
      </c>
      <c r="T632" s="14" t="str">
        <f t="shared" si="165"/>
        <v/>
      </c>
      <c r="U632" s="14" t="str">
        <f t="shared" si="176"/>
        <v/>
      </c>
      <c r="V632" s="14" t="str">
        <f t="shared" si="177"/>
        <v/>
      </c>
      <c r="W632" s="14" t="str">
        <f>IFERROR(CONCATENATE("PAGO N° ",B632," DEL CONTRATO CPS ",V632," ENTRE ",TEXT(VLOOKUP(A632,matriz,IF(generador!B632=1,16,IF(generador!B632=2,19,IF(generador!B632=3,22,IF(generador!B632=4,25,IF(generador!B632=5,28,IF(generador!B632=6,31,IF(generador!B632=7,34,IF(generador!B632=8,37,IF(generador!B632=9,40,IF(generador!B632=10,43,IF(generador!B632=11,46,IF(generador!B632=12,49,IF(generador!B632=13,52,IF(generador!B632=14,55,IF(generador!B632=15,58))))))))))))))),FALSE),"dd/mm/yyyy")," Y ",TEXT(VLOOKUP(A632,matriz,IF(generador!B632=1,17,IF(generador!B632=2,20,IF(generador!B632=3,23,IF(generador!B632=4,26,IF(generador!B632=5,29,IF(generador!B632=6,32,IF(generador!B632=7,35,IF(generador!B632=8,38,IF(generador!B632=9,41,IF(generador!B632=10,44,IF(generador!B632=11,47,IF(generador!B632=12,50,IF(generador!B632=13,53,IF(generador!B632=14,56,IF(generador!B632=15,59))))))))))))))),FALSE),"dd/mm/yyyy")),"")</f>
        <v/>
      </c>
    </row>
    <row r="633" spans="1:23" x14ac:dyDescent="0.3">
      <c r="A633" s="12"/>
      <c r="B633" s="5"/>
      <c r="C633" s="5"/>
      <c r="D633" s="14" t="str">
        <f t="shared" si="161"/>
        <v/>
      </c>
      <c r="E633" s="15" t="str">
        <f>IFERROR(IF(A633&lt;&gt;"",VLOOKUP(A633,matriz,IF(generador!B633=1,15,IF(generador!B633=2,18,IF(generador!B633=3,21,IF(generador!B633=4,24,IF(generador!B633=5,27,IF(generador!B633=6,30,IF(generador!B633=7,33,IF(generador!B633=8,36,IF(generador!B633=9,39,IF(generador!B633=10,42,IF(generador!B633=11,45,IF(generador!B633=12,48,IF(generador!B633=13,51,IF(generador!B633=14,54,IF(generador!B633=15,57))))))))))))))),FALSE),""),"")</f>
        <v/>
      </c>
      <c r="F633" s="16" t="str">
        <f t="shared" si="162"/>
        <v/>
      </c>
      <c r="G633" s="20" t="str">
        <f t="shared" si="163"/>
        <v/>
      </c>
      <c r="H633" s="13" t="str">
        <f t="shared" ca="1" si="166"/>
        <v/>
      </c>
      <c r="I633" s="14" t="str">
        <f t="shared" si="167"/>
        <v/>
      </c>
      <c r="J633" s="14" t="str">
        <f>""</f>
        <v/>
      </c>
      <c r="K633" s="14" t="str">
        <f t="shared" si="168"/>
        <v/>
      </c>
      <c r="L633" s="14" t="str">
        <f t="shared" si="169"/>
        <v/>
      </c>
      <c r="M633" s="14" t="str">
        <f t="shared" si="170"/>
        <v/>
      </c>
      <c r="N633" s="14" t="str">
        <f t="shared" si="171"/>
        <v/>
      </c>
      <c r="O633" s="14" t="str">
        <f t="shared" si="172"/>
        <v/>
      </c>
      <c r="P633" s="14" t="str">
        <f t="shared" si="173"/>
        <v/>
      </c>
      <c r="Q633" s="14" t="str">
        <f t="shared" si="174"/>
        <v/>
      </c>
      <c r="R633" s="96" t="str">
        <f t="shared" si="164"/>
        <v/>
      </c>
      <c r="S633" s="14" t="str">
        <f t="shared" si="175"/>
        <v/>
      </c>
      <c r="T633" s="14" t="str">
        <f t="shared" si="165"/>
        <v/>
      </c>
      <c r="U633" s="14" t="str">
        <f t="shared" si="176"/>
        <v/>
      </c>
      <c r="V633" s="14" t="str">
        <f t="shared" si="177"/>
        <v/>
      </c>
      <c r="W633" s="14" t="str">
        <f>IFERROR(CONCATENATE("PAGO N° ",B633," DEL CONTRATO CPS ",V633," ENTRE ",TEXT(VLOOKUP(A633,matriz,IF(generador!B633=1,16,IF(generador!B633=2,19,IF(generador!B633=3,22,IF(generador!B633=4,25,IF(generador!B633=5,28,IF(generador!B633=6,31,IF(generador!B633=7,34,IF(generador!B633=8,37,IF(generador!B633=9,40,IF(generador!B633=10,43,IF(generador!B633=11,46,IF(generador!B633=12,49,IF(generador!B633=13,52,IF(generador!B633=14,55,IF(generador!B633=15,58))))))))))))))),FALSE),"dd/mm/yyyy")," Y ",TEXT(VLOOKUP(A633,matriz,IF(generador!B633=1,17,IF(generador!B633=2,20,IF(generador!B633=3,23,IF(generador!B633=4,26,IF(generador!B633=5,29,IF(generador!B633=6,32,IF(generador!B633=7,35,IF(generador!B633=8,38,IF(generador!B633=9,41,IF(generador!B633=10,44,IF(generador!B633=11,47,IF(generador!B633=12,50,IF(generador!B633=13,53,IF(generador!B633=14,56,IF(generador!B633=15,59))))))))))))))),FALSE),"dd/mm/yyyy")),"")</f>
        <v/>
      </c>
    </row>
    <row r="634" spans="1:23" x14ac:dyDescent="0.3">
      <c r="A634" s="12"/>
      <c r="B634" s="5"/>
      <c r="C634" s="5"/>
      <c r="D634" s="14" t="str">
        <f t="shared" si="161"/>
        <v/>
      </c>
      <c r="E634" s="15" t="str">
        <f>IFERROR(IF(A634&lt;&gt;"",VLOOKUP(A634,matriz,IF(generador!B634=1,15,IF(generador!B634=2,18,IF(generador!B634=3,21,IF(generador!B634=4,24,IF(generador!B634=5,27,IF(generador!B634=6,30,IF(generador!B634=7,33,IF(generador!B634=8,36,IF(generador!B634=9,39,IF(generador!B634=10,42,IF(generador!B634=11,45,IF(generador!B634=12,48,IF(generador!B634=13,51,IF(generador!B634=14,54,IF(generador!B634=15,57))))))))))))))),FALSE),""),"")</f>
        <v/>
      </c>
      <c r="F634" s="16" t="str">
        <f t="shared" si="162"/>
        <v/>
      </c>
      <c r="G634" s="20" t="str">
        <f t="shared" si="163"/>
        <v/>
      </c>
      <c r="H634" s="13" t="str">
        <f t="shared" ca="1" si="166"/>
        <v/>
      </c>
      <c r="I634" s="14" t="str">
        <f t="shared" si="167"/>
        <v/>
      </c>
      <c r="J634" s="14" t="str">
        <f>""</f>
        <v/>
      </c>
      <c r="K634" s="14" t="str">
        <f t="shared" si="168"/>
        <v/>
      </c>
      <c r="L634" s="14" t="str">
        <f t="shared" si="169"/>
        <v/>
      </c>
      <c r="M634" s="14" t="str">
        <f t="shared" si="170"/>
        <v/>
      </c>
      <c r="N634" s="14" t="str">
        <f t="shared" si="171"/>
        <v/>
      </c>
      <c r="O634" s="14" t="str">
        <f t="shared" si="172"/>
        <v/>
      </c>
      <c r="P634" s="14" t="str">
        <f t="shared" si="173"/>
        <v/>
      </c>
      <c r="Q634" s="14" t="str">
        <f t="shared" si="174"/>
        <v/>
      </c>
      <c r="R634" s="96" t="str">
        <f t="shared" si="164"/>
        <v/>
      </c>
      <c r="S634" s="14" t="str">
        <f t="shared" si="175"/>
        <v/>
      </c>
      <c r="T634" s="14" t="str">
        <f t="shared" si="165"/>
        <v/>
      </c>
      <c r="U634" s="14" t="str">
        <f t="shared" si="176"/>
        <v/>
      </c>
      <c r="V634" s="14" t="str">
        <f t="shared" si="177"/>
        <v/>
      </c>
      <c r="W634" s="14" t="str">
        <f>IFERROR(CONCATENATE("PAGO N° ",B634," DEL CONTRATO CPS ",V634," ENTRE ",TEXT(VLOOKUP(A634,matriz,IF(generador!B634=1,16,IF(generador!B634=2,19,IF(generador!B634=3,22,IF(generador!B634=4,25,IF(generador!B634=5,28,IF(generador!B634=6,31,IF(generador!B634=7,34,IF(generador!B634=8,37,IF(generador!B634=9,40,IF(generador!B634=10,43,IF(generador!B634=11,46,IF(generador!B634=12,49,IF(generador!B634=13,52,IF(generador!B634=14,55,IF(generador!B634=15,58))))))))))))))),FALSE),"dd/mm/yyyy")," Y ",TEXT(VLOOKUP(A634,matriz,IF(generador!B634=1,17,IF(generador!B634=2,20,IF(generador!B634=3,23,IF(generador!B634=4,26,IF(generador!B634=5,29,IF(generador!B634=6,32,IF(generador!B634=7,35,IF(generador!B634=8,38,IF(generador!B634=9,41,IF(generador!B634=10,44,IF(generador!B634=11,47,IF(generador!B634=12,50,IF(generador!B634=13,53,IF(generador!B634=14,56,IF(generador!B634=15,59))))))))))))))),FALSE),"dd/mm/yyyy")),"")</f>
        <v/>
      </c>
    </row>
    <row r="635" spans="1:23" x14ac:dyDescent="0.3">
      <c r="A635" s="12"/>
      <c r="B635" s="5"/>
      <c r="C635" s="5"/>
      <c r="D635" s="14" t="str">
        <f t="shared" si="161"/>
        <v/>
      </c>
      <c r="E635" s="15" t="str">
        <f>IFERROR(IF(A635&lt;&gt;"",VLOOKUP(A635,matriz,IF(generador!B635=1,15,IF(generador!B635=2,18,IF(generador!B635=3,21,IF(generador!B635=4,24,IF(generador!B635=5,27,IF(generador!B635=6,30,IF(generador!B635=7,33,IF(generador!B635=8,36,IF(generador!B635=9,39,IF(generador!B635=10,42,IF(generador!B635=11,45,IF(generador!B635=12,48,IF(generador!B635=13,51,IF(generador!B635=14,54,IF(generador!B635=15,57))))))))))))))),FALSE),""),"")</f>
        <v/>
      </c>
      <c r="F635" s="16" t="str">
        <f t="shared" si="162"/>
        <v/>
      </c>
      <c r="G635" s="20" t="str">
        <f t="shared" si="163"/>
        <v/>
      </c>
      <c r="H635" s="13" t="str">
        <f t="shared" ca="1" si="166"/>
        <v/>
      </c>
      <c r="I635" s="14" t="str">
        <f t="shared" si="167"/>
        <v/>
      </c>
      <c r="J635" s="14" t="str">
        <f>""</f>
        <v/>
      </c>
      <c r="K635" s="14" t="str">
        <f t="shared" si="168"/>
        <v/>
      </c>
      <c r="L635" s="14" t="str">
        <f t="shared" si="169"/>
        <v/>
      </c>
      <c r="M635" s="14" t="str">
        <f t="shared" si="170"/>
        <v/>
      </c>
      <c r="N635" s="14" t="str">
        <f t="shared" si="171"/>
        <v/>
      </c>
      <c r="O635" s="14" t="str">
        <f t="shared" si="172"/>
        <v/>
      </c>
      <c r="P635" s="14" t="str">
        <f t="shared" si="173"/>
        <v/>
      </c>
      <c r="Q635" s="14" t="str">
        <f t="shared" si="174"/>
        <v/>
      </c>
      <c r="R635" s="96" t="str">
        <f t="shared" si="164"/>
        <v/>
      </c>
      <c r="S635" s="14" t="str">
        <f t="shared" si="175"/>
        <v/>
      </c>
      <c r="T635" s="14" t="str">
        <f t="shared" si="165"/>
        <v/>
      </c>
      <c r="U635" s="14" t="str">
        <f t="shared" si="176"/>
        <v/>
      </c>
      <c r="V635" s="14" t="str">
        <f t="shared" si="177"/>
        <v/>
      </c>
      <c r="W635" s="14" t="str">
        <f>IFERROR(CONCATENATE("PAGO N° ",B635," DEL CONTRATO CPS ",V635," ENTRE ",TEXT(VLOOKUP(A635,matriz,IF(generador!B635=1,16,IF(generador!B635=2,19,IF(generador!B635=3,22,IF(generador!B635=4,25,IF(generador!B635=5,28,IF(generador!B635=6,31,IF(generador!B635=7,34,IF(generador!B635=8,37,IF(generador!B635=9,40,IF(generador!B635=10,43,IF(generador!B635=11,46,IF(generador!B635=12,49,IF(generador!B635=13,52,IF(generador!B635=14,55,IF(generador!B635=15,58))))))))))))))),FALSE),"dd/mm/yyyy")," Y ",TEXT(VLOOKUP(A635,matriz,IF(generador!B635=1,17,IF(generador!B635=2,20,IF(generador!B635=3,23,IF(generador!B635=4,26,IF(generador!B635=5,29,IF(generador!B635=6,32,IF(generador!B635=7,35,IF(generador!B635=8,38,IF(generador!B635=9,41,IF(generador!B635=10,44,IF(generador!B635=11,47,IF(generador!B635=12,50,IF(generador!B635=13,53,IF(generador!B635=14,56,IF(generador!B635=15,59))))))))))))))),FALSE),"dd/mm/yyyy")),"")</f>
        <v/>
      </c>
    </row>
    <row r="636" spans="1:23" x14ac:dyDescent="0.3">
      <c r="A636" s="12"/>
      <c r="B636" s="5"/>
      <c r="C636" s="5"/>
      <c r="D636" s="14" t="str">
        <f t="shared" si="161"/>
        <v/>
      </c>
      <c r="E636" s="15" t="str">
        <f>IFERROR(IF(A636&lt;&gt;"",VLOOKUP(A636,matriz,IF(generador!B636=1,15,IF(generador!B636=2,18,IF(generador!B636=3,21,IF(generador!B636=4,24,IF(generador!B636=5,27,IF(generador!B636=6,30,IF(generador!B636=7,33,IF(generador!B636=8,36,IF(generador!B636=9,39,IF(generador!B636=10,42,IF(generador!B636=11,45,IF(generador!B636=12,48,IF(generador!B636=13,51,IF(generador!B636=14,54,IF(generador!B636=15,57))))))))))))))),FALSE),""),"")</f>
        <v/>
      </c>
      <c r="F636" s="16" t="str">
        <f t="shared" si="162"/>
        <v/>
      </c>
      <c r="G636" s="20" t="str">
        <f t="shared" si="163"/>
        <v/>
      </c>
      <c r="H636" s="13" t="str">
        <f t="shared" ca="1" si="166"/>
        <v/>
      </c>
      <c r="I636" s="14" t="str">
        <f t="shared" si="167"/>
        <v/>
      </c>
      <c r="J636" s="14" t="str">
        <f>""</f>
        <v/>
      </c>
      <c r="K636" s="14" t="str">
        <f t="shared" si="168"/>
        <v/>
      </c>
      <c r="L636" s="14" t="str">
        <f t="shared" si="169"/>
        <v/>
      </c>
      <c r="M636" s="14" t="str">
        <f t="shared" si="170"/>
        <v/>
      </c>
      <c r="N636" s="14" t="str">
        <f t="shared" si="171"/>
        <v/>
      </c>
      <c r="O636" s="14" t="str">
        <f t="shared" si="172"/>
        <v/>
      </c>
      <c r="P636" s="14" t="str">
        <f t="shared" si="173"/>
        <v/>
      </c>
      <c r="Q636" s="14" t="str">
        <f t="shared" si="174"/>
        <v/>
      </c>
      <c r="R636" s="96" t="str">
        <f t="shared" si="164"/>
        <v/>
      </c>
      <c r="S636" s="14" t="str">
        <f t="shared" si="175"/>
        <v/>
      </c>
      <c r="T636" s="14" t="str">
        <f t="shared" si="165"/>
        <v/>
      </c>
      <c r="U636" s="14" t="str">
        <f t="shared" si="176"/>
        <v/>
      </c>
      <c r="V636" s="14" t="str">
        <f t="shared" si="177"/>
        <v/>
      </c>
      <c r="W636" s="14" t="str">
        <f>IFERROR(CONCATENATE("PAGO N° ",B636," DEL CONTRATO CPS ",V636," ENTRE ",TEXT(VLOOKUP(A636,matriz,IF(generador!B636=1,16,IF(generador!B636=2,19,IF(generador!B636=3,22,IF(generador!B636=4,25,IF(generador!B636=5,28,IF(generador!B636=6,31,IF(generador!B636=7,34,IF(generador!B636=8,37,IF(generador!B636=9,40,IF(generador!B636=10,43,IF(generador!B636=11,46,IF(generador!B636=12,49,IF(generador!B636=13,52,IF(generador!B636=14,55,IF(generador!B636=15,58))))))))))))))),FALSE),"dd/mm/yyyy")," Y ",TEXT(VLOOKUP(A636,matriz,IF(generador!B636=1,17,IF(generador!B636=2,20,IF(generador!B636=3,23,IF(generador!B636=4,26,IF(generador!B636=5,29,IF(generador!B636=6,32,IF(generador!B636=7,35,IF(generador!B636=8,38,IF(generador!B636=9,41,IF(generador!B636=10,44,IF(generador!B636=11,47,IF(generador!B636=12,50,IF(generador!B636=13,53,IF(generador!B636=14,56,IF(generador!B636=15,59))))))))))))))),FALSE),"dd/mm/yyyy")),"")</f>
        <v/>
      </c>
    </row>
    <row r="637" spans="1:23" x14ac:dyDescent="0.3">
      <c r="A637" s="12"/>
      <c r="B637" s="5"/>
      <c r="C637" s="5"/>
      <c r="D637" s="14" t="str">
        <f t="shared" si="161"/>
        <v/>
      </c>
      <c r="E637" s="15" t="str">
        <f>IFERROR(IF(A637&lt;&gt;"",VLOOKUP(A637,matriz,IF(generador!B637=1,15,IF(generador!B637=2,18,IF(generador!B637=3,21,IF(generador!B637=4,24,IF(generador!B637=5,27,IF(generador!B637=6,30,IF(generador!B637=7,33,IF(generador!B637=8,36,IF(generador!B637=9,39,IF(generador!B637=10,42,IF(generador!B637=11,45,IF(generador!B637=12,48,IF(generador!B637=13,51,IF(generador!B637=14,54,IF(generador!B637=15,57))))))))))))))),FALSE),""),"")</f>
        <v/>
      </c>
      <c r="F637" s="16" t="str">
        <f t="shared" si="162"/>
        <v/>
      </c>
      <c r="G637" s="20" t="str">
        <f t="shared" si="163"/>
        <v/>
      </c>
      <c r="H637" s="13" t="str">
        <f t="shared" ca="1" si="166"/>
        <v/>
      </c>
      <c r="I637" s="14" t="str">
        <f t="shared" si="167"/>
        <v/>
      </c>
      <c r="J637" s="14" t="str">
        <f>""</f>
        <v/>
      </c>
      <c r="K637" s="14" t="str">
        <f t="shared" si="168"/>
        <v/>
      </c>
      <c r="L637" s="14" t="str">
        <f t="shared" si="169"/>
        <v/>
      </c>
      <c r="M637" s="14" t="str">
        <f t="shared" si="170"/>
        <v/>
      </c>
      <c r="N637" s="14" t="str">
        <f t="shared" si="171"/>
        <v/>
      </c>
      <c r="O637" s="14" t="str">
        <f t="shared" si="172"/>
        <v/>
      </c>
      <c r="P637" s="14" t="str">
        <f t="shared" si="173"/>
        <v/>
      </c>
      <c r="Q637" s="14" t="str">
        <f t="shared" si="174"/>
        <v/>
      </c>
      <c r="R637" s="96" t="str">
        <f t="shared" si="164"/>
        <v/>
      </c>
      <c r="S637" s="14" t="str">
        <f t="shared" si="175"/>
        <v/>
      </c>
      <c r="T637" s="14" t="str">
        <f t="shared" si="165"/>
        <v/>
      </c>
      <c r="U637" s="14" t="str">
        <f t="shared" si="176"/>
        <v/>
      </c>
      <c r="V637" s="14" t="str">
        <f t="shared" si="177"/>
        <v/>
      </c>
      <c r="W637" s="14" t="str">
        <f>IFERROR(CONCATENATE("PAGO N° ",B637," DEL CONTRATO CPS ",V637," ENTRE ",TEXT(VLOOKUP(A637,matriz,IF(generador!B637=1,16,IF(generador!B637=2,19,IF(generador!B637=3,22,IF(generador!B637=4,25,IF(generador!B637=5,28,IF(generador!B637=6,31,IF(generador!B637=7,34,IF(generador!B637=8,37,IF(generador!B637=9,40,IF(generador!B637=10,43,IF(generador!B637=11,46,IF(generador!B637=12,49,IF(generador!B637=13,52,IF(generador!B637=14,55,IF(generador!B637=15,58))))))))))))))),FALSE),"dd/mm/yyyy")," Y ",TEXT(VLOOKUP(A637,matriz,IF(generador!B637=1,17,IF(generador!B637=2,20,IF(generador!B637=3,23,IF(generador!B637=4,26,IF(generador!B637=5,29,IF(generador!B637=6,32,IF(generador!B637=7,35,IF(generador!B637=8,38,IF(generador!B637=9,41,IF(generador!B637=10,44,IF(generador!B637=11,47,IF(generador!B637=12,50,IF(generador!B637=13,53,IF(generador!B637=14,56,IF(generador!B637=15,59))))))))))))))),FALSE),"dd/mm/yyyy")),"")</f>
        <v/>
      </c>
    </row>
    <row r="638" spans="1:23" x14ac:dyDescent="0.3">
      <c r="A638" s="12"/>
      <c r="B638" s="5"/>
      <c r="C638" s="5"/>
      <c r="D638" s="14" t="str">
        <f t="shared" si="161"/>
        <v/>
      </c>
      <c r="E638" s="15" t="str">
        <f>IFERROR(IF(A638&lt;&gt;"",VLOOKUP(A638,matriz,IF(generador!B638=1,15,IF(generador!B638=2,18,IF(generador!B638=3,21,IF(generador!B638=4,24,IF(generador!B638=5,27,IF(generador!B638=6,30,IF(generador!B638=7,33,IF(generador!B638=8,36,IF(generador!B638=9,39,IF(generador!B638=10,42,IF(generador!B638=11,45,IF(generador!B638=12,48,IF(generador!B638=13,51,IF(generador!B638=14,54,IF(generador!B638=15,57))))))))))))))),FALSE),""),"")</f>
        <v/>
      </c>
      <c r="F638" s="16" t="str">
        <f t="shared" si="162"/>
        <v/>
      </c>
      <c r="G638" s="20" t="str">
        <f t="shared" si="163"/>
        <v/>
      </c>
      <c r="H638" s="13" t="str">
        <f t="shared" ca="1" si="166"/>
        <v/>
      </c>
      <c r="I638" s="14" t="str">
        <f t="shared" si="167"/>
        <v/>
      </c>
      <c r="J638" s="14" t="str">
        <f>""</f>
        <v/>
      </c>
      <c r="K638" s="14" t="str">
        <f t="shared" si="168"/>
        <v/>
      </c>
      <c r="L638" s="14" t="str">
        <f t="shared" si="169"/>
        <v/>
      </c>
      <c r="M638" s="14" t="str">
        <f t="shared" si="170"/>
        <v/>
      </c>
      <c r="N638" s="14" t="str">
        <f t="shared" si="171"/>
        <v/>
      </c>
      <c r="O638" s="14" t="str">
        <f t="shared" si="172"/>
        <v/>
      </c>
      <c r="P638" s="14" t="str">
        <f t="shared" si="173"/>
        <v/>
      </c>
      <c r="Q638" s="14" t="str">
        <f t="shared" si="174"/>
        <v/>
      </c>
      <c r="R638" s="96" t="str">
        <f t="shared" si="164"/>
        <v/>
      </c>
      <c r="S638" s="14" t="str">
        <f t="shared" si="175"/>
        <v/>
      </c>
      <c r="T638" s="14" t="str">
        <f t="shared" si="165"/>
        <v/>
      </c>
      <c r="U638" s="14" t="str">
        <f t="shared" si="176"/>
        <v/>
      </c>
      <c r="V638" s="14" t="str">
        <f t="shared" si="177"/>
        <v/>
      </c>
      <c r="W638" s="14" t="str">
        <f>IFERROR(CONCATENATE("PAGO N° ",B638," DEL CONTRATO CPS ",V638," ENTRE ",TEXT(VLOOKUP(A638,matriz,IF(generador!B638=1,16,IF(generador!B638=2,19,IF(generador!B638=3,22,IF(generador!B638=4,25,IF(generador!B638=5,28,IF(generador!B638=6,31,IF(generador!B638=7,34,IF(generador!B638=8,37,IF(generador!B638=9,40,IF(generador!B638=10,43,IF(generador!B638=11,46,IF(generador!B638=12,49,IF(generador!B638=13,52,IF(generador!B638=14,55,IF(generador!B638=15,58))))))))))))))),FALSE),"dd/mm/yyyy")," Y ",TEXT(VLOOKUP(A638,matriz,IF(generador!B638=1,17,IF(generador!B638=2,20,IF(generador!B638=3,23,IF(generador!B638=4,26,IF(generador!B638=5,29,IF(generador!B638=6,32,IF(generador!B638=7,35,IF(generador!B638=8,38,IF(generador!B638=9,41,IF(generador!B638=10,44,IF(generador!B638=11,47,IF(generador!B638=12,50,IF(generador!B638=13,53,IF(generador!B638=14,56,IF(generador!B638=15,59))))))))))))))),FALSE),"dd/mm/yyyy")),"")</f>
        <v/>
      </c>
    </row>
    <row r="639" spans="1:23" x14ac:dyDescent="0.3">
      <c r="A639" s="12"/>
      <c r="B639" s="5"/>
      <c r="C639" s="5"/>
      <c r="D639" s="14" t="str">
        <f t="shared" si="161"/>
        <v/>
      </c>
      <c r="E639" s="15" t="str">
        <f>IFERROR(IF(A639&lt;&gt;"",VLOOKUP(A639,matriz,IF(generador!B639=1,15,IF(generador!B639=2,18,IF(generador!B639=3,21,IF(generador!B639=4,24,IF(generador!B639=5,27,IF(generador!B639=6,30,IF(generador!B639=7,33,IF(generador!B639=8,36,IF(generador!B639=9,39,IF(generador!B639=10,42,IF(generador!B639=11,45,IF(generador!B639=12,48,IF(generador!B639=13,51,IF(generador!B639=14,54,IF(generador!B639=15,57))))))))))))))),FALSE),""),"")</f>
        <v/>
      </c>
      <c r="F639" s="16" t="str">
        <f t="shared" si="162"/>
        <v/>
      </c>
      <c r="G639" s="20" t="str">
        <f t="shared" si="163"/>
        <v/>
      </c>
      <c r="H639" s="13" t="str">
        <f t="shared" ca="1" si="166"/>
        <v/>
      </c>
      <c r="I639" s="14" t="str">
        <f t="shared" si="167"/>
        <v/>
      </c>
      <c r="J639" s="14" t="str">
        <f>""</f>
        <v/>
      </c>
      <c r="K639" s="14" t="str">
        <f t="shared" si="168"/>
        <v/>
      </c>
      <c r="L639" s="14" t="str">
        <f t="shared" si="169"/>
        <v/>
      </c>
      <c r="M639" s="14" t="str">
        <f t="shared" si="170"/>
        <v/>
      </c>
      <c r="N639" s="14" t="str">
        <f t="shared" si="171"/>
        <v/>
      </c>
      <c r="O639" s="14" t="str">
        <f t="shared" si="172"/>
        <v/>
      </c>
      <c r="P639" s="14" t="str">
        <f t="shared" si="173"/>
        <v/>
      </c>
      <c r="Q639" s="14" t="str">
        <f t="shared" si="174"/>
        <v/>
      </c>
      <c r="R639" s="96" t="str">
        <f t="shared" si="164"/>
        <v/>
      </c>
      <c r="S639" s="14" t="str">
        <f t="shared" si="175"/>
        <v/>
      </c>
      <c r="T639" s="14" t="str">
        <f t="shared" si="165"/>
        <v/>
      </c>
      <c r="U639" s="14" t="str">
        <f t="shared" si="176"/>
        <v/>
      </c>
      <c r="V639" s="14" t="str">
        <f t="shared" si="177"/>
        <v/>
      </c>
      <c r="W639" s="14" t="str">
        <f>IFERROR(CONCATENATE("PAGO N° ",B639," DEL CONTRATO CPS ",V639," ENTRE ",TEXT(VLOOKUP(A639,matriz,IF(generador!B639=1,16,IF(generador!B639=2,19,IF(generador!B639=3,22,IF(generador!B639=4,25,IF(generador!B639=5,28,IF(generador!B639=6,31,IF(generador!B639=7,34,IF(generador!B639=8,37,IF(generador!B639=9,40,IF(generador!B639=10,43,IF(generador!B639=11,46,IF(generador!B639=12,49,IF(generador!B639=13,52,IF(generador!B639=14,55,IF(generador!B639=15,58))))))))))))))),FALSE),"dd/mm/yyyy")," Y ",TEXT(VLOOKUP(A639,matriz,IF(generador!B639=1,17,IF(generador!B639=2,20,IF(generador!B639=3,23,IF(generador!B639=4,26,IF(generador!B639=5,29,IF(generador!B639=6,32,IF(generador!B639=7,35,IF(generador!B639=8,38,IF(generador!B639=9,41,IF(generador!B639=10,44,IF(generador!B639=11,47,IF(generador!B639=12,50,IF(generador!B639=13,53,IF(generador!B639=14,56,IF(generador!B639=15,59))))))))))))))),FALSE),"dd/mm/yyyy")),"")</f>
        <v/>
      </c>
    </row>
    <row r="640" spans="1:23" x14ac:dyDescent="0.3">
      <c r="A640" s="12"/>
      <c r="B640" s="5"/>
      <c r="C640" s="5"/>
      <c r="D640" s="14" t="str">
        <f t="shared" si="161"/>
        <v/>
      </c>
      <c r="E640" s="15" t="str">
        <f>IFERROR(IF(A640&lt;&gt;"",VLOOKUP(A640,matriz,IF(generador!B640=1,15,IF(generador!B640=2,18,IF(generador!B640=3,21,IF(generador!B640=4,24,IF(generador!B640=5,27,IF(generador!B640=6,30,IF(generador!B640=7,33,IF(generador!B640=8,36,IF(generador!B640=9,39,IF(generador!B640=10,42,IF(generador!B640=11,45,IF(generador!B640=12,48,IF(generador!B640=13,51,IF(generador!B640=14,54,IF(generador!B640=15,57))))))))))))))),FALSE),""),"")</f>
        <v/>
      </c>
      <c r="F640" s="16" t="str">
        <f t="shared" si="162"/>
        <v/>
      </c>
      <c r="G640" s="20" t="str">
        <f t="shared" si="163"/>
        <v/>
      </c>
      <c r="H640" s="13" t="str">
        <f t="shared" ca="1" si="166"/>
        <v/>
      </c>
      <c r="I640" s="14" t="str">
        <f t="shared" si="167"/>
        <v/>
      </c>
      <c r="J640" s="14" t="str">
        <f>""</f>
        <v/>
      </c>
      <c r="K640" s="14" t="str">
        <f t="shared" si="168"/>
        <v/>
      </c>
      <c r="L640" s="14" t="str">
        <f t="shared" si="169"/>
        <v/>
      </c>
      <c r="M640" s="14" t="str">
        <f t="shared" si="170"/>
        <v/>
      </c>
      <c r="N640" s="14" t="str">
        <f t="shared" si="171"/>
        <v/>
      </c>
      <c r="O640" s="14" t="str">
        <f t="shared" si="172"/>
        <v/>
      </c>
      <c r="P640" s="14" t="str">
        <f t="shared" si="173"/>
        <v/>
      </c>
      <c r="Q640" s="14" t="str">
        <f t="shared" si="174"/>
        <v/>
      </c>
      <c r="R640" s="96" t="str">
        <f t="shared" si="164"/>
        <v/>
      </c>
      <c r="S640" s="14" t="str">
        <f t="shared" si="175"/>
        <v/>
      </c>
      <c r="T640" s="14" t="str">
        <f t="shared" si="165"/>
        <v/>
      </c>
      <c r="U640" s="14" t="str">
        <f t="shared" si="176"/>
        <v/>
      </c>
      <c r="V640" s="14" t="str">
        <f t="shared" si="177"/>
        <v/>
      </c>
      <c r="W640" s="14" t="str">
        <f>IFERROR(CONCATENATE("PAGO N° ",B640," DEL CONTRATO CPS ",V640," ENTRE ",TEXT(VLOOKUP(A640,matriz,IF(generador!B640=1,16,IF(generador!B640=2,19,IF(generador!B640=3,22,IF(generador!B640=4,25,IF(generador!B640=5,28,IF(generador!B640=6,31,IF(generador!B640=7,34,IF(generador!B640=8,37,IF(generador!B640=9,40,IF(generador!B640=10,43,IF(generador!B640=11,46,IF(generador!B640=12,49,IF(generador!B640=13,52,IF(generador!B640=14,55,IF(generador!B640=15,58))))))))))))))),FALSE),"dd/mm/yyyy")," Y ",TEXT(VLOOKUP(A640,matriz,IF(generador!B640=1,17,IF(generador!B640=2,20,IF(generador!B640=3,23,IF(generador!B640=4,26,IF(generador!B640=5,29,IF(generador!B640=6,32,IF(generador!B640=7,35,IF(generador!B640=8,38,IF(generador!B640=9,41,IF(generador!B640=10,44,IF(generador!B640=11,47,IF(generador!B640=12,50,IF(generador!B640=13,53,IF(generador!B640=14,56,IF(generador!B640=15,59))))))))))))))),FALSE),"dd/mm/yyyy")),"")</f>
        <v/>
      </c>
    </row>
    <row r="641" spans="1:23" x14ac:dyDescent="0.3">
      <c r="A641" s="12"/>
      <c r="B641" s="5"/>
      <c r="C641" s="5"/>
      <c r="D641" s="14" t="str">
        <f t="shared" si="161"/>
        <v/>
      </c>
      <c r="E641" s="15" t="str">
        <f>IFERROR(IF(A641&lt;&gt;"",VLOOKUP(A641,matriz,IF(generador!B641=1,15,IF(generador!B641=2,18,IF(generador!B641=3,21,IF(generador!B641=4,24,IF(generador!B641=5,27,IF(generador!B641=6,30,IF(generador!B641=7,33,IF(generador!B641=8,36,IF(generador!B641=9,39,IF(generador!B641=10,42,IF(generador!B641=11,45,IF(generador!B641=12,48,IF(generador!B641=13,51,IF(generador!B641=14,54,IF(generador!B641=15,57))))))))))))))),FALSE),""),"")</f>
        <v/>
      </c>
      <c r="F641" s="16" t="str">
        <f t="shared" si="162"/>
        <v/>
      </c>
      <c r="G641" s="20" t="str">
        <f t="shared" si="163"/>
        <v/>
      </c>
      <c r="H641" s="13" t="str">
        <f t="shared" ca="1" si="166"/>
        <v/>
      </c>
      <c r="I641" s="14" t="str">
        <f t="shared" si="167"/>
        <v/>
      </c>
      <c r="J641" s="14" t="str">
        <f>""</f>
        <v/>
      </c>
      <c r="K641" s="14" t="str">
        <f t="shared" si="168"/>
        <v/>
      </c>
      <c r="L641" s="14" t="str">
        <f t="shared" si="169"/>
        <v/>
      </c>
      <c r="M641" s="14" t="str">
        <f t="shared" si="170"/>
        <v/>
      </c>
      <c r="N641" s="14" t="str">
        <f t="shared" si="171"/>
        <v/>
      </c>
      <c r="O641" s="14" t="str">
        <f t="shared" si="172"/>
        <v/>
      </c>
      <c r="P641" s="14" t="str">
        <f t="shared" si="173"/>
        <v/>
      </c>
      <c r="Q641" s="14" t="str">
        <f t="shared" si="174"/>
        <v/>
      </c>
      <c r="R641" s="96" t="str">
        <f t="shared" si="164"/>
        <v/>
      </c>
      <c r="S641" s="14" t="str">
        <f t="shared" si="175"/>
        <v/>
      </c>
      <c r="T641" s="14" t="str">
        <f t="shared" si="165"/>
        <v/>
      </c>
      <c r="U641" s="14" t="str">
        <f t="shared" si="176"/>
        <v/>
      </c>
      <c r="V641" s="14" t="str">
        <f t="shared" si="177"/>
        <v/>
      </c>
      <c r="W641" s="14" t="str">
        <f>IFERROR(CONCATENATE("PAGO N° ",B641," DEL CONTRATO CPS ",V641," ENTRE ",TEXT(VLOOKUP(A641,matriz,IF(generador!B641=1,16,IF(generador!B641=2,19,IF(generador!B641=3,22,IF(generador!B641=4,25,IF(generador!B641=5,28,IF(generador!B641=6,31,IF(generador!B641=7,34,IF(generador!B641=8,37,IF(generador!B641=9,40,IF(generador!B641=10,43,IF(generador!B641=11,46,IF(generador!B641=12,49,IF(generador!B641=13,52,IF(generador!B641=14,55,IF(generador!B641=15,58))))))))))))))),FALSE),"dd/mm/yyyy")," Y ",TEXT(VLOOKUP(A641,matriz,IF(generador!B641=1,17,IF(generador!B641=2,20,IF(generador!B641=3,23,IF(generador!B641=4,26,IF(generador!B641=5,29,IF(generador!B641=6,32,IF(generador!B641=7,35,IF(generador!B641=8,38,IF(generador!B641=9,41,IF(generador!B641=10,44,IF(generador!B641=11,47,IF(generador!B641=12,50,IF(generador!B641=13,53,IF(generador!B641=14,56,IF(generador!B641=15,59))))))))))))))),FALSE),"dd/mm/yyyy")),"")</f>
        <v/>
      </c>
    </row>
    <row r="642" spans="1:23" x14ac:dyDescent="0.3">
      <c r="A642" s="12"/>
      <c r="B642" s="5"/>
      <c r="C642" s="5"/>
      <c r="D642" s="14" t="str">
        <f t="shared" si="161"/>
        <v/>
      </c>
      <c r="E642" s="15" t="str">
        <f>IFERROR(IF(A642&lt;&gt;"",VLOOKUP(A642,matriz,IF(generador!B642=1,15,IF(generador!B642=2,18,IF(generador!B642=3,21,IF(generador!B642=4,24,IF(generador!B642=5,27,IF(generador!B642=6,30,IF(generador!B642=7,33,IF(generador!B642=8,36,IF(generador!B642=9,39,IF(generador!B642=10,42,IF(generador!B642=11,45,IF(generador!B642=12,48,IF(generador!B642=13,51,IF(generador!B642=14,54,IF(generador!B642=15,57))))))))))))))),FALSE),""),"")</f>
        <v/>
      </c>
      <c r="F642" s="16" t="str">
        <f t="shared" si="162"/>
        <v/>
      </c>
      <c r="G642" s="20" t="str">
        <f t="shared" si="163"/>
        <v/>
      </c>
      <c r="H642" s="13" t="str">
        <f t="shared" ca="1" si="166"/>
        <v/>
      </c>
      <c r="I642" s="14" t="str">
        <f t="shared" si="167"/>
        <v/>
      </c>
      <c r="J642" s="14" t="str">
        <f>""</f>
        <v/>
      </c>
      <c r="K642" s="14" t="str">
        <f t="shared" si="168"/>
        <v/>
      </c>
      <c r="L642" s="14" t="str">
        <f t="shared" si="169"/>
        <v/>
      </c>
      <c r="M642" s="14" t="str">
        <f t="shared" si="170"/>
        <v/>
      </c>
      <c r="N642" s="14" t="str">
        <f t="shared" si="171"/>
        <v/>
      </c>
      <c r="O642" s="14" t="str">
        <f t="shared" si="172"/>
        <v/>
      </c>
      <c r="P642" s="14" t="str">
        <f t="shared" si="173"/>
        <v/>
      </c>
      <c r="Q642" s="14" t="str">
        <f t="shared" si="174"/>
        <v/>
      </c>
      <c r="R642" s="96" t="str">
        <f t="shared" si="164"/>
        <v/>
      </c>
      <c r="S642" s="14" t="str">
        <f t="shared" si="175"/>
        <v/>
      </c>
      <c r="T642" s="14" t="str">
        <f t="shared" si="165"/>
        <v/>
      </c>
      <c r="U642" s="14" t="str">
        <f t="shared" si="176"/>
        <v/>
      </c>
      <c r="V642" s="14" t="str">
        <f t="shared" si="177"/>
        <v/>
      </c>
      <c r="W642" s="14" t="str">
        <f>IFERROR(CONCATENATE("PAGO N° ",B642," DEL CONTRATO CPS ",V642," ENTRE ",TEXT(VLOOKUP(A642,matriz,IF(generador!B642=1,16,IF(generador!B642=2,19,IF(generador!B642=3,22,IF(generador!B642=4,25,IF(generador!B642=5,28,IF(generador!B642=6,31,IF(generador!B642=7,34,IF(generador!B642=8,37,IF(generador!B642=9,40,IF(generador!B642=10,43,IF(generador!B642=11,46,IF(generador!B642=12,49,IF(generador!B642=13,52,IF(generador!B642=14,55,IF(generador!B642=15,58))))))))))))))),FALSE),"dd/mm/yyyy")," Y ",TEXT(VLOOKUP(A642,matriz,IF(generador!B642=1,17,IF(generador!B642=2,20,IF(generador!B642=3,23,IF(generador!B642=4,26,IF(generador!B642=5,29,IF(generador!B642=6,32,IF(generador!B642=7,35,IF(generador!B642=8,38,IF(generador!B642=9,41,IF(generador!B642=10,44,IF(generador!B642=11,47,IF(generador!B642=12,50,IF(generador!B642=13,53,IF(generador!B642=14,56,IF(generador!B642=15,59))))))))))))))),FALSE),"dd/mm/yyyy")),"")</f>
        <v/>
      </c>
    </row>
    <row r="643" spans="1:23" x14ac:dyDescent="0.3">
      <c r="A643" s="12"/>
      <c r="B643" s="5"/>
      <c r="C643" s="5"/>
      <c r="D643" s="14" t="str">
        <f t="shared" ref="D643:D706" si="178">IFERROR(IF(C643&lt;&gt;"",CONCATENATE(VLOOKUP(A643,matriz,IF(C643="NO",98,100),FALSE),VLOOKUP(A643,matriz,103,FALSE)),""),"")</f>
        <v/>
      </c>
      <c r="E643" s="15" t="str">
        <f>IFERROR(IF(A643&lt;&gt;"",VLOOKUP(A643,matriz,IF(generador!B643=1,15,IF(generador!B643=2,18,IF(generador!B643=3,21,IF(generador!B643=4,24,IF(generador!B643=5,27,IF(generador!B643=6,30,IF(generador!B643=7,33,IF(generador!B643=8,36,IF(generador!B643=9,39,IF(generador!B643=10,42,IF(generador!B643=11,45,IF(generador!B643=12,48,IF(generador!B643=13,51,IF(generador!B643=14,54,IF(generador!B643=15,57))))))))))))))),FALSE),""),"")</f>
        <v/>
      </c>
      <c r="F643" s="16" t="str">
        <f t="shared" ref="F643:F706" si="179">IFERROR(IF(E643,VLOOKUP(A643,matriz,97,FALSE),""),"")</f>
        <v/>
      </c>
      <c r="G643" s="20" t="str">
        <f t="shared" ref="G643:G706" si="180">IFERROR(IF(E643,VLOOKUP(A643,matriz,IF(C643="NO",99,101),FALSE),""),"")</f>
        <v/>
      </c>
      <c r="H643" s="13" t="str">
        <f t="shared" ca="1" si="166"/>
        <v/>
      </c>
      <c r="I643" s="14" t="str">
        <f t="shared" si="167"/>
        <v/>
      </c>
      <c r="J643" s="14" t="str">
        <f>""</f>
        <v/>
      </c>
      <c r="K643" s="14" t="str">
        <f t="shared" si="168"/>
        <v/>
      </c>
      <c r="L643" s="14" t="str">
        <f t="shared" si="169"/>
        <v/>
      </c>
      <c r="M643" s="14" t="str">
        <f t="shared" si="170"/>
        <v/>
      </c>
      <c r="N643" s="14" t="str">
        <f t="shared" si="171"/>
        <v/>
      </c>
      <c r="O643" s="14" t="str">
        <f t="shared" si="172"/>
        <v/>
      </c>
      <c r="P643" s="14" t="str">
        <f t="shared" si="173"/>
        <v/>
      </c>
      <c r="Q643" s="14" t="str">
        <f t="shared" si="174"/>
        <v/>
      </c>
      <c r="R643" s="96" t="str">
        <f t="shared" ref="R643:R706" si="181">IFERROR(IF(E643,CONCATENATE(TEXT(VLOOKUP(A643,matriz,IF(C643="NO",67,82),FALSE),"YYYY"),VLOOKUP(A643,matriz,IF(C643="NO",66,81),FALSE)),""),"")</f>
        <v/>
      </c>
      <c r="S643" s="14" t="str">
        <f t="shared" si="175"/>
        <v/>
      </c>
      <c r="T643" s="14" t="str">
        <f t="shared" ref="T643:T706" si="182">IFERROR(IF(E643,CONCATENATE(TEXT(VLOOKUP(A643,matriz,IF(C643="NO",64,79),FALSE),"YYYY"),VLOOKUP(A643,matriz,IF(C643="NO",63,78),FALSE)),""),"")</f>
        <v/>
      </c>
      <c r="U643" s="14" t="str">
        <f t="shared" si="176"/>
        <v/>
      </c>
      <c r="V643" s="14" t="str">
        <f t="shared" si="177"/>
        <v/>
      </c>
      <c r="W643" s="14" t="str">
        <f>IFERROR(CONCATENATE("PAGO N° ",B643," DEL CONTRATO CPS ",V643," ENTRE ",TEXT(VLOOKUP(A643,matriz,IF(generador!B643=1,16,IF(generador!B643=2,19,IF(generador!B643=3,22,IF(generador!B643=4,25,IF(generador!B643=5,28,IF(generador!B643=6,31,IF(generador!B643=7,34,IF(generador!B643=8,37,IF(generador!B643=9,40,IF(generador!B643=10,43,IF(generador!B643=11,46,IF(generador!B643=12,49,IF(generador!B643=13,52,IF(generador!B643=14,55,IF(generador!B643=15,58))))))))))))))),FALSE),"dd/mm/yyyy")," Y ",TEXT(VLOOKUP(A643,matriz,IF(generador!B643=1,17,IF(generador!B643=2,20,IF(generador!B643=3,23,IF(generador!B643=4,26,IF(generador!B643=5,29,IF(generador!B643=6,32,IF(generador!B643=7,35,IF(generador!B643=8,38,IF(generador!B643=9,41,IF(generador!B643=10,44,IF(generador!B643=11,47,IF(generador!B643=12,50,IF(generador!B643=13,53,IF(generador!B643=14,56,IF(generador!B643=15,59))))))))))))))),FALSE),"dd/mm/yyyy")),"")</f>
        <v/>
      </c>
    </row>
    <row r="644" spans="1:23" x14ac:dyDescent="0.3">
      <c r="A644" s="12"/>
      <c r="B644" s="5"/>
      <c r="C644" s="5"/>
      <c r="D644" s="14" t="str">
        <f t="shared" si="178"/>
        <v/>
      </c>
      <c r="E644" s="15" t="str">
        <f>IFERROR(IF(A644&lt;&gt;"",VLOOKUP(A644,matriz,IF(generador!B644=1,15,IF(generador!B644=2,18,IF(generador!B644=3,21,IF(generador!B644=4,24,IF(generador!B644=5,27,IF(generador!B644=6,30,IF(generador!B644=7,33,IF(generador!B644=8,36,IF(generador!B644=9,39,IF(generador!B644=10,42,IF(generador!B644=11,45,IF(generador!B644=12,48,IF(generador!B644=13,51,IF(generador!B644=14,54,IF(generador!B644=15,57))))))))))))))),FALSE),""),"")</f>
        <v/>
      </c>
      <c r="F644" s="16" t="str">
        <f t="shared" si="179"/>
        <v/>
      </c>
      <c r="G644" s="20" t="str">
        <f t="shared" si="180"/>
        <v/>
      </c>
      <c r="H644" s="13" t="str">
        <f t="shared" ref="H644:H707" ca="1" si="183">IFERROR(IF(C644&lt;&gt;"",TODAY(),""),"")</f>
        <v/>
      </c>
      <c r="I644" s="14" t="str">
        <f t="shared" ref="I644:I707" si="184">IFERROR(IF(D644&lt;&gt;"",I643+1,""),1)</f>
        <v/>
      </c>
      <c r="J644" s="14" t="str">
        <f>""</f>
        <v/>
      </c>
      <c r="K644" s="14" t="str">
        <f t="shared" ref="K644:K707" si="185">IFERROR(IF(E644,0,""),"")</f>
        <v/>
      </c>
      <c r="L644" s="14" t="str">
        <f t="shared" ref="L644:L707" si="186">IFERROR(IF(E644,0,""),"")</f>
        <v/>
      </c>
      <c r="M644" s="14" t="str">
        <f t="shared" ref="M644:M707" si="187">IFERROR(IF(E644,0,""),"")</f>
        <v/>
      </c>
      <c r="N644" s="14" t="str">
        <f t="shared" ref="N644:N707" si="188">IFERROR(IF(E644,0,""),"")</f>
        <v/>
      </c>
      <c r="O644" s="14" t="str">
        <f t="shared" ref="O644:O707" si="189">IFERROR(IF(E644,"01",""),"")</f>
        <v/>
      </c>
      <c r="P644" s="14" t="str">
        <f t="shared" ref="P644:P707" si="190">IFERROR(IF(K644&lt;&gt;"",P643+1,""),1)</f>
        <v/>
      </c>
      <c r="Q644" s="14" t="str">
        <f t="shared" ref="Q644:Q707" si="191">IFERROR(IF(E644,0,""),"")</f>
        <v/>
      </c>
      <c r="R644" s="96" t="str">
        <f t="shared" si="181"/>
        <v/>
      </c>
      <c r="S644" s="14" t="str">
        <f t="shared" ref="S644:S707" si="192">IFERROR(IF(D644&lt;&gt;"",S643+1,""),1)</f>
        <v/>
      </c>
      <c r="T644" s="14" t="str">
        <f t="shared" si="182"/>
        <v/>
      </c>
      <c r="U644" s="14" t="str">
        <f t="shared" ref="U644:U707" si="193">IFERROR(IF(E644,0,""),"")</f>
        <v/>
      </c>
      <c r="V644" s="14" t="str">
        <f t="shared" ref="V644:V707" si="194">IFERROR(IF(E644,A644,""),"")</f>
        <v/>
      </c>
      <c r="W644" s="14" t="str">
        <f>IFERROR(CONCATENATE("PAGO N° ",B644," DEL CONTRATO CPS ",V644," ENTRE ",TEXT(VLOOKUP(A644,matriz,IF(generador!B644=1,16,IF(generador!B644=2,19,IF(generador!B644=3,22,IF(generador!B644=4,25,IF(generador!B644=5,28,IF(generador!B644=6,31,IF(generador!B644=7,34,IF(generador!B644=8,37,IF(generador!B644=9,40,IF(generador!B644=10,43,IF(generador!B644=11,46,IF(generador!B644=12,49,IF(generador!B644=13,52,IF(generador!B644=14,55,IF(generador!B644=15,58))))))))))))))),FALSE),"dd/mm/yyyy")," Y ",TEXT(VLOOKUP(A644,matriz,IF(generador!B644=1,17,IF(generador!B644=2,20,IF(generador!B644=3,23,IF(generador!B644=4,26,IF(generador!B644=5,29,IF(generador!B644=6,32,IF(generador!B644=7,35,IF(generador!B644=8,38,IF(generador!B644=9,41,IF(generador!B644=10,44,IF(generador!B644=11,47,IF(generador!B644=12,50,IF(generador!B644=13,53,IF(generador!B644=14,56,IF(generador!B644=15,59))))))))))))))),FALSE),"dd/mm/yyyy")),"")</f>
        <v/>
      </c>
    </row>
    <row r="645" spans="1:23" x14ac:dyDescent="0.3">
      <c r="A645" s="12"/>
      <c r="B645" s="5"/>
      <c r="C645" s="5"/>
      <c r="D645" s="14" t="str">
        <f t="shared" si="178"/>
        <v/>
      </c>
      <c r="E645" s="15" t="str">
        <f>IFERROR(IF(A645&lt;&gt;"",VLOOKUP(A645,matriz,IF(generador!B645=1,15,IF(generador!B645=2,18,IF(generador!B645=3,21,IF(generador!B645=4,24,IF(generador!B645=5,27,IF(generador!B645=6,30,IF(generador!B645=7,33,IF(generador!B645=8,36,IF(generador!B645=9,39,IF(generador!B645=10,42,IF(generador!B645=11,45,IF(generador!B645=12,48,IF(generador!B645=13,51,IF(generador!B645=14,54,IF(generador!B645=15,57))))))))))))))),FALSE),""),"")</f>
        <v/>
      </c>
      <c r="F645" s="16" t="str">
        <f t="shared" si="179"/>
        <v/>
      </c>
      <c r="G645" s="20" t="str">
        <f t="shared" si="180"/>
        <v/>
      </c>
      <c r="H645" s="13" t="str">
        <f t="shared" ca="1" si="183"/>
        <v/>
      </c>
      <c r="I645" s="14" t="str">
        <f t="shared" si="184"/>
        <v/>
      </c>
      <c r="J645" s="14" t="str">
        <f>""</f>
        <v/>
      </c>
      <c r="K645" s="14" t="str">
        <f t="shared" si="185"/>
        <v/>
      </c>
      <c r="L645" s="14" t="str">
        <f t="shared" si="186"/>
        <v/>
      </c>
      <c r="M645" s="14" t="str">
        <f t="shared" si="187"/>
        <v/>
      </c>
      <c r="N645" s="14" t="str">
        <f t="shared" si="188"/>
        <v/>
      </c>
      <c r="O645" s="14" t="str">
        <f t="shared" si="189"/>
        <v/>
      </c>
      <c r="P645" s="14" t="str">
        <f t="shared" si="190"/>
        <v/>
      </c>
      <c r="Q645" s="14" t="str">
        <f t="shared" si="191"/>
        <v/>
      </c>
      <c r="R645" s="96" t="str">
        <f t="shared" si="181"/>
        <v/>
      </c>
      <c r="S645" s="14" t="str">
        <f t="shared" si="192"/>
        <v/>
      </c>
      <c r="T645" s="14" t="str">
        <f t="shared" si="182"/>
        <v/>
      </c>
      <c r="U645" s="14" t="str">
        <f t="shared" si="193"/>
        <v/>
      </c>
      <c r="V645" s="14" t="str">
        <f t="shared" si="194"/>
        <v/>
      </c>
      <c r="W645" s="14" t="str">
        <f>IFERROR(CONCATENATE("PAGO N° ",B645," DEL CONTRATO CPS ",V645," ENTRE ",TEXT(VLOOKUP(A645,matriz,IF(generador!B645=1,16,IF(generador!B645=2,19,IF(generador!B645=3,22,IF(generador!B645=4,25,IF(generador!B645=5,28,IF(generador!B645=6,31,IF(generador!B645=7,34,IF(generador!B645=8,37,IF(generador!B645=9,40,IF(generador!B645=10,43,IF(generador!B645=11,46,IF(generador!B645=12,49,IF(generador!B645=13,52,IF(generador!B645=14,55,IF(generador!B645=15,58))))))))))))))),FALSE),"dd/mm/yyyy")," Y ",TEXT(VLOOKUP(A645,matriz,IF(generador!B645=1,17,IF(generador!B645=2,20,IF(generador!B645=3,23,IF(generador!B645=4,26,IF(generador!B645=5,29,IF(generador!B645=6,32,IF(generador!B645=7,35,IF(generador!B645=8,38,IF(generador!B645=9,41,IF(generador!B645=10,44,IF(generador!B645=11,47,IF(generador!B645=12,50,IF(generador!B645=13,53,IF(generador!B645=14,56,IF(generador!B645=15,59))))))))))))))),FALSE),"dd/mm/yyyy")),"")</f>
        <v/>
      </c>
    </row>
    <row r="646" spans="1:23" x14ac:dyDescent="0.3">
      <c r="A646" s="12"/>
      <c r="B646" s="5"/>
      <c r="C646" s="5"/>
      <c r="D646" s="14" t="str">
        <f t="shared" si="178"/>
        <v/>
      </c>
      <c r="E646" s="15" t="str">
        <f>IFERROR(IF(A646&lt;&gt;"",VLOOKUP(A646,matriz,IF(generador!B646=1,15,IF(generador!B646=2,18,IF(generador!B646=3,21,IF(generador!B646=4,24,IF(generador!B646=5,27,IF(generador!B646=6,30,IF(generador!B646=7,33,IF(generador!B646=8,36,IF(generador!B646=9,39,IF(generador!B646=10,42,IF(generador!B646=11,45,IF(generador!B646=12,48,IF(generador!B646=13,51,IF(generador!B646=14,54,IF(generador!B646=15,57))))))))))))))),FALSE),""),"")</f>
        <v/>
      </c>
      <c r="F646" s="16" t="str">
        <f t="shared" si="179"/>
        <v/>
      </c>
      <c r="G646" s="20" t="str">
        <f t="shared" si="180"/>
        <v/>
      </c>
      <c r="H646" s="13" t="str">
        <f t="shared" ca="1" si="183"/>
        <v/>
      </c>
      <c r="I646" s="14" t="str">
        <f t="shared" si="184"/>
        <v/>
      </c>
      <c r="J646" s="14" t="str">
        <f>""</f>
        <v/>
      </c>
      <c r="K646" s="14" t="str">
        <f t="shared" si="185"/>
        <v/>
      </c>
      <c r="L646" s="14" t="str">
        <f t="shared" si="186"/>
        <v/>
      </c>
      <c r="M646" s="14" t="str">
        <f t="shared" si="187"/>
        <v/>
      </c>
      <c r="N646" s="14" t="str">
        <f t="shared" si="188"/>
        <v/>
      </c>
      <c r="O646" s="14" t="str">
        <f t="shared" si="189"/>
        <v/>
      </c>
      <c r="P646" s="14" t="str">
        <f t="shared" si="190"/>
        <v/>
      </c>
      <c r="Q646" s="14" t="str">
        <f t="shared" si="191"/>
        <v/>
      </c>
      <c r="R646" s="96" t="str">
        <f t="shared" si="181"/>
        <v/>
      </c>
      <c r="S646" s="14" t="str">
        <f t="shared" si="192"/>
        <v/>
      </c>
      <c r="T646" s="14" t="str">
        <f t="shared" si="182"/>
        <v/>
      </c>
      <c r="U646" s="14" t="str">
        <f t="shared" si="193"/>
        <v/>
      </c>
      <c r="V646" s="14" t="str">
        <f t="shared" si="194"/>
        <v/>
      </c>
      <c r="W646" s="14" t="str">
        <f>IFERROR(CONCATENATE("PAGO N° ",B646," DEL CONTRATO CPS ",V646," ENTRE ",TEXT(VLOOKUP(A646,matriz,IF(generador!B646=1,16,IF(generador!B646=2,19,IF(generador!B646=3,22,IF(generador!B646=4,25,IF(generador!B646=5,28,IF(generador!B646=6,31,IF(generador!B646=7,34,IF(generador!B646=8,37,IF(generador!B646=9,40,IF(generador!B646=10,43,IF(generador!B646=11,46,IF(generador!B646=12,49,IF(generador!B646=13,52,IF(generador!B646=14,55,IF(generador!B646=15,58))))))))))))))),FALSE),"dd/mm/yyyy")," Y ",TEXT(VLOOKUP(A646,matriz,IF(generador!B646=1,17,IF(generador!B646=2,20,IF(generador!B646=3,23,IF(generador!B646=4,26,IF(generador!B646=5,29,IF(generador!B646=6,32,IF(generador!B646=7,35,IF(generador!B646=8,38,IF(generador!B646=9,41,IF(generador!B646=10,44,IF(generador!B646=11,47,IF(generador!B646=12,50,IF(generador!B646=13,53,IF(generador!B646=14,56,IF(generador!B646=15,59))))))))))))))),FALSE),"dd/mm/yyyy")),"")</f>
        <v/>
      </c>
    </row>
    <row r="647" spans="1:23" x14ac:dyDescent="0.3">
      <c r="A647" s="12"/>
      <c r="B647" s="5"/>
      <c r="C647" s="5"/>
      <c r="D647" s="14" t="str">
        <f t="shared" si="178"/>
        <v/>
      </c>
      <c r="E647" s="15" t="str">
        <f>IFERROR(IF(A647&lt;&gt;"",VLOOKUP(A647,matriz,IF(generador!B647=1,15,IF(generador!B647=2,18,IF(generador!B647=3,21,IF(generador!B647=4,24,IF(generador!B647=5,27,IF(generador!B647=6,30,IF(generador!B647=7,33,IF(generador!B647=8,36,IF(generador!B647=9,39,IF(generador!B647=10,42,IF(generador!B647=11,45,IF(generador!B647=12,48,IF(generador!B647=13,51,IF(generador!B647=14,54,IF(generador!B647=15,57))))))))))))))),FALSE),""),"")</f>
        <v/>
      </c>
      <c r="F647" s="16" t="str">
        <f t="shared" si="179"/>
        <v/>
      </c>
      <c r="G647" s="20" t="str">
        <f t="shared" si="180"/>
        <v/>
      </c>
      <c r="H647" s="13" t="str">
        <f t="shared" ca="1" si="183"/>
        <v/>
      </c>
      <c r="I647" s="14" t="str">
        <f t="shared" si="184"/>
        <v/>
      </c>
      <c r="J647" s="14" t="str">
        <f>""</f>
        <v/>
      </c>
      <c r="K647" s="14" t="str">
        <f t="shared" si="185"/>
        <v/>
      </c>
      <c r="L647" s="14" t="str">
        <f t="shared" si="186"/>
        <v/>
      </c>
      <c r="M647" s="14" t="str">
        <f t="shared" si="187"/>
        <v/>
      </c>
      <c r="N647" s="14" t="str">
        <f t="shared" si="188"/>
        <v/>
      </c>
      <c r="O647" s="14" t="str">
        <f t="shared" si="189"/>
        <v/>
      </c>
      <c r="P647" s="14" t="str">
        <f t="shared" si="190"/>
        <v/>
      </c>
      <c r="Q647" s="14" t="str">
        <f t="shared" si="191"/>
        <v/>
      </c>
      <c r="R647" s="96" t="str">
        <f t="shared" si="181"/>
        <v/>
      </c>
      <c r="S647" s="14" t="str">
        <f t="shared" si="192"/>
        <v/>
      </c>
      <c r="T647" s="14" t="str">
        <f t="shared" si="182"/>
        <v/>
      </c>
      <c r="U647" s="14" t="str">
        <f t="shared" si="193"/>
        <v/>
      </c>
      <c r="V647" s="14" t="str">
        <f t="shared" si="194"/>
        <v/>
      </c>
      <c r="W647" s="14" t="str">
        <f>IFERROR(CONCATENATE("PAGO N° ",B647," DEL CONTRATO CPS ",V647," ENTRE ",TEXT(VLOOKUP(A647,matriz,IF(generador!B647=1,16,IF(generador!B647=2,19,IF(generador!B647=3,22,IF(generador!B647=4,25,IF(generador!B647=5,28,IF(generador!B647=6,31,IF(generador!B647=7,34,IF(generador!B647=8,37,IF(generador!B647=9,40,IF(generador!B647=10,43,IF(generador!B647=11,46,IF(generador!B647=12,49,IF(generador!B647=13,52,IF(generador!B647=14,55,IF(generador!B647=15,58))))))))))))))),FALSE),"dd/mm/yyyy")," Y ",TEXT(VLOOKUP(A647,matriz,IF(generador!B647=1,17,IF(generador!B647=2,20,IF(generador!B647=3,23,IF(generador!B647=4,26,IF(generador!B647=5,29,IF(generador!B647=6,32,IF(generador!B647=7,35,IF(generador!B647=8,38,IF(generador!B647=9,41,IF(generador!B647=10,44,IF(generador!B647=11,47,IF(generador!B647=12,50,IF(generador!B647=13,53,IF(generador!B647=14,56,IF(generador!B647=15,59))))))))))))))),FALSE),"dd/mm/yyyy")),"")</f>
        <v/>
      </c>
    </row>
    <row r="648" spans="1:23" x14ac:dyDescent="0.3">
      <c r="A648" s="12"/>
      <c r="B648" s="5"/>
      <c r="C648" s="5"/>
      <c r="D648" s="14" t="str">
        <f t="shared" si="178"/>
        <v/>
      </c>
      <c r="E648" s="15" t="str">
        <f>IFERROR(IF(A648&lt;&gt;"",VLOOKUP(A648,matriz,IF(generador!B648=1,15,IF(generador!B648=2,18,IF(generador!B648=3,21,IF(generador!B648=4,24,IF(generador!B648=5,27,IF(generador!B648=6,30,IF(generador!B648=7,33,IF(generador!B648=8,36,IF(generador!B648=9,39,IF(generador!B648=10,42,IF(generador!B648=11,45,IF(generador!B648=12,48,IF(generador!B648=13,51,IF(generador!B648=14,54,IF(generador!B648=15,57))))))))))))))),FALSE),""),"")</f>
        <v/>
      </c>
      <c r="F648" s="16" t="str">
        <f t="shared" si="179"/>
        <v/>
      </c>
      <c r="G648" s="20" t="str">
        <f t="shared" si="180"/>
        <v/>
      </c>
      <c r="H648" s="13" t="str">
        <f t="shared" ca="1" si="183"/>
        <v/>
      </c>
      <c r="I648" s="14" t="str">
        <f t="shared" si="184"/>
        <v/>
      </c>
      <c r="J648" s="14" t="str">
        <f>""</f>
        <v/>
      </c>
      <c r="K648" s="14" t="str">
        <f t="shared" si="185"/>
        <v/>
      </c>
      <c r="L648" s="14" t="str">
        <f t="shared" si="186"/>
        <v/>
      </c>
      <c r="M648" s="14" t="str">
        <f t="shared" si="187"/>
        <v/>
      </c>
      <c r="N648" s="14" t="str">
        <f t="shared" si="188"/>
        <v/>
      </c>
      <c r="O648" s="14" t="str">
        <f t="shared" si="189"/>
        <v/>
      </c>
      <c r="P648" s="14" t="str">
        <f t="shared" si="190"/>
        <v/>
      </c>
      <c r="Q648" s="14" t="str">
        <f t="shared" si="191"/>
        <v/>
      </c>
      <c r="R648" s="96" t="str">
        <f t="shared" si="181"/>
        <v/>
      </c>
      <c r="S648" s="14" t="str">
        <f t="shared" si="192"/>
        <v/>
      </c>
      <c r="T648" s="14" t="str">
        <f t="shared" si="182"/>
        <v/>
      </c>
      <c r="U648" s="14" t="str">
        <f t="shared" si="193"/>
        <v/>
      </c>
      <c r="V648" s="14" t="str">
        <f t="shared" si="194"/>
        <v/>
      </c>
      <c r="W648" s="14" t="str">
        <f>IFERROR(CONCATENATE("PAGO N° ",B648," DEL CONTRATO CPS ",V648," ENTRE ",TEXT(VLOOKUP(A648,matriz,IF(generador!B648=1,16,IF(generador!B648=2,19,IF(generador!B648=3,22,IF(generador!B648=4,25,IF(generador!B648=5,28,IF(generador!B648=6,31,IF(generador!B648=7,34,IF(generador!B648=8,37,IF(generador!B648=9,40,IF(generador!B648=10,43,IF(generador!B648=11,46,IF(generador!B648=12,49,IF(generador!B648=13,52,IF(generador!B648=14,55,IF(generador!B648=15,58))))))))))))))),FALSE),"dd/mm/yyyy")," Y ",TEXT(VLOOKUP(A648,matriz,IF(generador!B648=1,17,IF(generador!B648=2,20,IF(generador!B648=3,23,IF(generador!B648=4,26,IF(generador!B648=5,29,IF(generador!B648=6,32,IF(generador!B648=7,35,IF(generador!B648=8,38,IF(generador!B648=9,41,IF(generador!B648=10,44,IF(generador!B648=11,47,IF(generador!B648=12,50,IF(generador!B648=13,53,IF(generador!B648=14,56,IF(generador!B648=15,59))))))))))))))),FALSE),"dd/mm/yyyy")),"")</f>
        <v/>
      </c>
    </row>
    <row r="649" spans="1:23" x14ac:dyDescent="0.3">
      <c r="A649" s="12"/>
      <c r="B649" s="5"/>
      <c r="C649" s="5"/>
      <c r="D649" s="14" t="str">
        <f t="shared" si="178"/>
        <v/>
      </c>
      <c r="E649" s="15" t="str">
        <f>IFERROR(IF(A649&lt;&gt;"",VLOOKUP(A649,matriz,IF(generador!B649=1,15,IF(generador!B649=2,18,IF(generador!B649=3,21,IF(generador!B649=4,24,IF(generador!B649=5,27,IF(generador!B649=6,30,IF(generador!B649=7,33,IF(generador!B649=8,36,IF(generador!B649=9,39,IF(generador!B649=10,42,IF(generador!B649=11,45,IF(generador!B649=12,48,IF(generador!B649=13,51,IF(generador!B649=14,54,IF(generador!B649=15,57))))))))))))))),FALSE),""),"")</f>
        <v/>
      </c>
      <c r="F649" s="16" t="str">
        <f t="shared" si="179"/>
        <v/>
      </c>
      <c r="G649" s="20" t="str">
        <f t="shared" si="180"/>
        <v/>
      </c>
      <c r="H649" s="13" t="str">
        <f t="shared" ca="1" si="183"/>
        <v/>
      </c>
      <c r="I649" s="14" t="str">
        <f t="shared" si="184"/>
        <v/>
      </c>
      <c r="J649" s="14" t="str">
        <f>""</f>
        <v/>
      </c>
      <c r="K649" s="14" t="str">
        <f t="shared" si="185"/>
        <v/>
      </c>
      <c r="L649" s="14" t="str">
        <f t="shared" si="186"/>
        <v/>
      </c>
      <c r="M649" s="14" t="str">
        <f t="shared" si="187"/>
        <v/>
      </c>
      <c r="N649" s="14" t="str">
        <f t="shared" si="188"/>
        <v/>
      </c>
      <c r="O649" s="14" t="str">
        <f t="shared" si="189"/>
        <v/>
      </c>
      <c r="P649" s="14" t="str">
        <f t="shared" si="190"/>
        <v/>
      </c>
      <c r="Q649" s="14" t="str">
        <f t="shared" si="191"/>
        <v/>
      </c>
      <c r="R649" s="96" t="str">
        <f t="shared" si="181"/>
        <v/>
      </c>
      <c r="S649" s="14" t="str">
        <f t="shared" si="192"/>
        <v/>
      </c>
      <c r="T649" s="14" t="str">
        <f t="shared" si="182"/>
        <v/>
      </c>
      <c r="U649" s="14" t="str">
        <f t="shared" si="193"/>
        <v/>
      </c>
      <c r="V649" s="14" t="str">
        <f t="shared" si="194"/>
        <v/>
      </c>
      <c r="W649" s="14" t="str">
        <f>IFERROR(CONCATENATE("PAGO N° ",B649," DEL CONTRATO CPS ",V649," ENTRE ",TEXT(VLOOKUP(A649,matriz,IF(generador!B649=1,16,IF(generador!B649=2,19,IF(generador!B649=3,22,IF(generador!B649=4,25,IF(generador!B649=5,28,IF(generador!B649=6,31,IF(generador!B649=7,34,IF(generador!B649=8,37,IF(generador!B649=9,40,IF(generador!B649=10,43,IF(generador!B649=11,46,IF(generador!B649=12,49,IF(generador!B649=13,52,IF(generador!B649=14,55,IF(generador!B649=15,58))))))))))))))),FALSE),"dd/mm/yyyy")," Y ",TEXT(VLOOKUP(A649,matriz,IF(generador!B649=1,17,IF(generador!B649=2,20,IF(generador!B649=3,23,IF(generador!B649=4,26,IF(generador!B649=5,29,IF(generador!B649=6,32,IF(generador!B649=7,35,IF(generador!B649=8,38,IF(generador!B649=9,41,IF(generador!B649=10,44,IF(generador!B649=11,47,IF(generador!B649=12,50,IF(generador!B649=13,53,IF(generador!B649=14,56,IF(generador!B649=15,59))))))))))))))),FALSE),"dd/mm/yyyy")),"")</f>
        <v/>
      </c>
    </row>
    <row r="650" spans="1:23" x14ac:dyDescent="0.3">
      <c r="A650" s="12"/>
      <c r="B650" s="5"/>
      <c r="C650" s="5"/>
      <c r="D650" s="14" t="str">
        <f t="shared" si="178"/>
        <v/>
      </c>
      <c r="E650" s="15" t="str">
        <f>IFERROR(IF(A650&lt;&gt;"",VLOOKUP(A650,matriz,IF(generador!B650=1,15,IF(generador!B650=2,18,IF(generador!B650=3,21,IF(generador!B650=4,24,IF(generador!B650=5,27,IF(generador!B650=6,30,IF(generador!B650=7,33,IF(generador!B650=8,36,IF(generador!B650=9,39,IF(generador!B650=10,42,IF(generador!B650=11,45,IF(generador!B650=12,48,IF(generador!B650=13,51,IF(generador!B650=14,54,IF(generador!B650=15,57))))))))))))))),FALSE),""),"")</f>
        <v/>
      </c>
      <c r="F650" s="16" t="str">
        <f t="shared" si="179"/>
        <v/>
      </c>
      <c r="G650" s="20" t="str">
        <f t="shared" si="180"/>
        <v/>
      </c>
      <c r="H650" s="13" t="str">
        <f t="shared" ca="1" si="183"/>
        <v/>
      </c>
      <c r="I650" s="14" t="str">
        <f t="shared" si="184"/>
        <v/>
      </c>
      <c r="J650" s="14" t="str">
        <f>""</f>
        <v/>
      </c>
      <c r="K650" s="14" t="str">
        <f t="shared" si="185"/>
        <v/>
      </c>
      <c r="L650" s="14" t="str">
        <f t="shared" si="186"/>
        <v/>
      </c>
      <c r="M650" s="14" t="str">
        <f t="shared" si="187"/>
        <v/>
      </c>
      <c r="N650" s="14" t="str">
        <f t="shared" si="188"/>
        <v/>
      </c>
      <c r="O650" s="14" t="str">
        <f t="shared" si="189"/>
        <v/>
      </c>
      <c r="P650" s="14" t="str">
        <f t="shared" si="190"/>
        <v/>
      </c>
      <c r="Q650" s="14" t="str">
        <f t="shared" si="191"/>
        <v/>
      </c>
      <c r="R650" s="96" t="str">
        <f t="shared" si="181"/>
        <v/>
      </c>
      <c r="S650" s="14" t="str">
        <f t="shared" si="192"/>
        <v/>
      </c>
      <c r="T650" s="14" t="str">
        <f t="shared" si="182"/>
        <v/>
      </c>
      <c r="U650" s="14" t="str">
        <f t="shared" si="193"/>
        <v/>
      </c>
      <c r="V650" s="14" t="str">
        <f t="shared" si="194"/>
        <v/>
      </c>
      <c r="W650" s="14" t="str">
        <f>IFERROR(CONCATENATE("PAGO N° ",B650," DEL CONTRATO CPS ",V650," ENTRE ",TEXT(VLOOKUP(A650,matriz,IF(generador!B650=1,16,IF(generador!B650=2,19,IF(generador!B650=3,22,IF(generador!B650=4,25,IF(generador!B650=5,28,IF(generador!B650=6,31,IF(generador!B650=7,34,IF(generador!B650=8,37,IF(generador!B650=9,40,IF(generador!B650=10,43,IF(generador!B650=11,46,IF(generador!B650=12,49,IF(generador!B650=13,52,IF(generador!B650=14,55,IF(generador!B650=15,58))))))))))))))),FALSE),"dd/mm/yyyy")," Y ",TEXT(VLOOKUP(A650,matriz,IF(generador!B650=1,17,IF(generador!B650=2,20,IF(generador!B650=3,23,IF(generador!B650=4,26,IF(generador!B650=5,29,IF(generador!B650=6,32,IF(generador!B650=7,35,IF(generador!B650=8,38,IF(generador!B650=9,41,IF(generador!B650=10,44,IF(generador!B650=11,47,IF(generador!B650=12,50,IF(generador!B650=13,53,IF(generador!B650=14,56,IF(generador!B650=15,59))))))))))))))),FALSE),"dd/mm/yyyy")),"")</f>
        <v/>
      </c>
    </row>
    <row r="651" spans="1:23" x14ac:dyDescent="0.3">
      <c r="A651" s="12"/>
      <c r="B651" s="5"/>
      <c r="C651" s="5"/>
      <c r="D651" s="14" t="str">
        <f t="shared" si="178"/>
        <v/>
      </c>
      <c r="E651" s="15" t="str">
        <f>IFERROR(IF(A651&lt;&gt;"",VLOOKUP(A651,matriz,IF(generador!B651=1,15,IF(generador!B651=2,18,IF(generador!B651=3,21,IF(generador!B651=4,24,IF(generador!B651=5,27,IF(generador!B651=6,30,IF(generador!B651=7,33,IF(generador!B651=8,36,IF(generador!B651=9,39,IF(generador!B651=10,42,IF(generador!B651=11,45,IF(generador!B651=12,48,IF(generador!B651=13,51,IF(generador!B651=14,54,IF(generador!B651=15,57))))))))))))))),FALSE),""),"")</f>
        <v/>
      </c>
      <c r="F651" s="16" t="str">
        <f t="shared" si="179"/>
        <v/>
      </c>
      <c r="G651" s="20" t="str">
        <f t="shared" si="180"/>
        <v/>
      </c>
      <c r="H651" s="13" t="str">
        <f t="shared" ca="1" si="183"/>
        <v/>
      </c>
      <c r="I651" s="14" t="str">
        <f t="shared" si="184"/>
        <v/>
      </c>
      <c r="J651" s="14" t="str">
        <f>""</f>
        <v/>
      </c>
      <c r="K651" s="14" t="str">
        <f t="shared" si="185"/>
        <v/>
      </c>
      <c r="L651" s="14" t="str">
        <f t="shared" si="186"/>
        <v/>
      </c>
      <c r="M651" s="14" t="str">
        <f t="shared" si="187"/>
        <v/>
      </c>
      <c r="N651" s="14" t="str">
        <f t="shared" si="188"/>
        <v/>
      </c>
      <c r="O651" s="14" t="str">
        <f t="shared" si="189"/>
        <v/>
      </c>
      <c r="P651" s="14" t="str">
        <f t="shared" si="190"/>
        <v/>
      </c>
      <c r="Q651" s="14" t="str">
        <f t="shared" si="191"/>
        <v/>
      </c>
      <c r="R651" s="96" t="str">
        <f t="shared" si="181"/>
        <v/>
      </c>
      <c r="S651" s="14" t="str">
        <f t="shared" si="192"/>
        <v/>
      </c>
      <c r="T651" s="14" t="str">
        <f t="shared" si="182"/>
        <v/>
      </c>
      <c r="U651" s="14" t="str">
        <f t="shared" si="193"/>
        <v/>
      </c>
      <c r="V651" s="14" t="str">
        <f t="shared" si="194"/>
        <v/>
      </c>
      <c r="W651" s="14" t="str">
        <f>IFERROR(CONCATENATE("PAGO N° ",B651," DEL CONTRATO CPS ",V651," ENTRE ",TEXT(VLOOKUP(A651,matriz,IF(generador!B651=1,16,IF(generador!B651=2,19,IF(generador!B651=3,22,IF(generador!B651=4,25,IF(generador!B651=5,28,IF(generador!B651=6,31,IF(generador!B651=7,34,IF(generador!B651=8,37,IF(generador!B651=9,40,IF(generador!B651=10,43,IF(generador!B651=11,46,IF(generador!B651=12,49,IF(generador!B651=13,52,IF(generador!B651=14,55,IF(generador!B651=15,58))))))))))))))),FALSE),"dd/mm/yyyy")," Y ",TEXT(VLOOKUP(A651,matriz,IF(generador!B651=1,17,IF(generador!B651=2,20,IF(generador!B651=3,23,IF(generador!B651=4,26,IF(generador!B651=5,29,IF(generador!B651=6,32,IF(generador!B651=7,35,IF(generador!B651=8,38,IF(generador!B651=9,41,IF(generador!B651=10,44,IF(generador!B651=11,47,IF(generador!B651=12,50,IF(generador!B651=13,53,IF(generador!B651=14,56,IF(generador!B651=15,59))))))))))))))),FALSE),"dd/mm/yyyy")),"")</f>
        <v/>
      </c>
    </row>
    <row r="652" spans="1:23" x14ac:dyDescent="0.3">
      <c r="A652" s="12"/>
      <c r="B652" s="5"/>
      <c r="C652" s="5"/>
      <c r="D652" s="14" t="str">
        <f t="shared" si="178"/>
        <v/>
      </c>
      <c r="E652" s="15" t="str">
        <f>IFERROR(IF(A652&lt;&gt;"",VLOOKUP(A652,matriz,IF(generador!B652=1,15,IF(generador!B652=2,18,IF(generador!B652=3,21,IF(generador!B652=4,24,IF(generador!B652=5,27,IF(generador!B652=6,30,IF(generador!B652=7,33,IF(generador!B652=8,36,IF(generador!B652=9,39,IF(generador!B652=10,42,IF(generador!B652=11,45,IF(generador!B652=12,48,IF(generador!B652=13,51,IF(generador!B652=14,54,IF(generador!B652=15,57))))))))))))))),FALSE),""),"")</f>
        <v/>
      </c>
      <c r="F652" s="16" t="str">
        <f t="shared" si="179"/>
        <v/>
      </c>
      <c r="G652" s="20" t="str">
        <f t="shared" si="180"/>
        <v/>
      </c>
      <c r="H652" s="13" t="str">
        <f t="shared" ca="1" si="183"/>
        <v/>
      </c>
      <c r="I652" s="14" t="str">
        <f t="shared" si="184"/>
        <v/>
      </c>
      <c r="J652" s="14" t="str">
        <f>""</f>
        <v/>
      </c>
      <c r="K652" s="14" t="str">
        <f t="shared" si="185"/>
        <v/>
      </c>
      <c r="L652" s="14" t="str">
        <f t="shared" si="186"/>
        <v/>
      </c>
      <c r="M652" s="14" t="str">
        <f t="shared" si="187"/>
        <v/>
      </c>
      <c r="N652" s="14" t="str">
        <f t="shared" si="188"/>
        <v/>
      </c>
      <c r="O652" s="14" t="str">
        <f t="shared" si="189"/>
        <v/>
      </c>
      <c r="P652" s="14" t="str">
        <f t="shared" si="190"/>
        <v/>
      </c>
      <c r="Q652" s="14" t="str">
        <f t="shared" si="191"/>
        <v/>
      </c>
      <c r="R652" s="96" t="str">
        <f t="shared" si="181"/>
        <v/>
      </c>
      <c r="S652" s="14" t="str">
        <f t="shared" si="192"/>
        <v/>
      </c>
      <c r="T652" s="14" t="str">
        <f t="shared" si="182"/>
        <v/>
      </c>
      <c r="U652" s="14" t="str">
        <f t="shared" si="193"/>
        <v/>
      </c>
      <c r="V652" s="14" t="str">
        <f t="shared" si="194"/>
        <v/>
      </c>
      <c r="W652" s="14" t="str">
        <f>IFERROR(CONCATENATE("PAGO N° ",B652," DEL CONTRATO CPS ",V652," ENTRE ",TEXT(VLOOKUP(A652,matriz,IF(generador!B652=1,16,IF(generador!B652=2,19,IF(generador!B652=3,22,IF(generador!B652=4,25,IF(generador!B652=5,28,IF(generador!B652=6,31,IF(generador!B652=7,34,IF(generador!B652=8,37,IF(generador!B652=9,40,IF(generador!B652=10,43,IF(generador!B652=11,46,IF(generador!B652=12,49,IF(generador!B652=13,52,IF(generador!B652=14,55,IF(generador!B652=15,58))))))))))))))),FALSE),"dd/mm/yyyy")," Y ",TEXT(VLOOKUP(A652,matriz,IF(generador!B652=1,17,IF(generador!B652=2,20,IF(generador!B652=3,23,IF(generador!B652=4,26,IF(generador!B652=5,29,IF(generador!B652=6,32,IF(generador!B652=7,35,IF(generador!B652=8,38,IF(generador!B652=9,41,IF(generador!B652=10,44,IF(generador!B652=11,47,IF(generador!B652=12,50,IF(generador!B652=13,53,IF(generador!B652=14,56,IF(generador!B652=15,59))))))))))))))),FALSE),"dd/mm/yyyy")),"")</f>
        <v/>
      </c>
    </row>
    <row r="653" spans="1:23" x14ac:dyDescent="0.3">
      <c r="A653" s="12"/>
      <c r="B653" s="5"/>
      <c r="C653" s="5"/>
      <c r="D653" s="14" t="str">
        <f t="shared" si="178"/>
        <v/>
      </c>
      <c r="E653" s="15" t="str">
        <f>IFERROR(IF(A653&lt;&gt;"",VLOOKUP(A653,matriz,IF(generador!B653=1,15,IF(generador!B653=2,18,IF(generador!B653=3,21,IF(generador!B653=4,24,IF(generador!B653=5,27,IF(generador!B653=6,30,IF(generador!B653=7,33,IF(generador!B653=8,36,IF(generador!B653=9,39,IF(generador!B653=10,42,IF(generador!B653=11,45,IF(generador!B653=12,48,IF(generador!B653=13,51,IF(generador!B653=14,54,IF(generador!B653=15,57))))))))))))))),FALSE),""),"")</f>
        <v/>
      </c>
      <c r="F653" s="16" t="str">
        <f t="shared" si="179"/>
        <v/>
      </c>
      <c r="G653" s="20" t="str">
        <f t="shared" si="180"/>
        <v/>
      </c>
      <c r="H653" s="13" t="str">
        <f t="shared" ca="1" si="183"/>
        <v/>
      </c>
      <c r="I653" s="14" t="str">
        <f t="shared" si="184"/>
        <v/>
      </c>
      <c r="J653" s="14" t="str">
        <f>""</f>
        <v/>
      </c>
      <c r="K653" s="14" t="str">
        <f t="shared" si="185"/>
        <v/>
      </c>
      <c r="L653" s="14" t="str">
        <f t="shared" si="186"/>
        <v/>
      </c>
      <c r="M653" s="14" t="str">
        <f t="shared" si="187"/>
        <v/>
      </c>
      <c r="N653" s="14" t="str">
        <f t="shared" si="188"/>
        <v/>
      </c>
      <c r="O653" s="14" t="str">
        <f t="shared" si="189"/>
        <v/>
      </c>
      <c r="P653" s="14" t="str">
        <f t="shared" si="190"/>
        <v/>
      </c>
      <c r="Q653" s="14" t="str">
        <f t="shared" si="191"/>
        <v/>
      </c>
      <c r="R653" s="96" t="str">
        <f t="shared" si="181"/>
        <v/>
      </c>
      <c r="S653" s="14" t="str">
        <f t="shared" si="192"/>
        <v/>
      </c>
      <c r="T653" s="14" t="str">
        <f t="shared" si="182"/>
        <v/>
      </c>
      <c r="U653" s="14" t="str">
        <f t="shared" si="193"/>
        <v/>
      </c>
      <c r="V653" s="14" t="str">
        <f t="shared" si="194"/>
        <v/>
      </c>
      <c r="W653" s="14" t="str">
        <f>IFERROR(CONCATENATE("PAGO N° ",B653," DEL CONTRATO CPS ",V653," ENTRE ",TEXT(VLOOKUP(A653,matriz,IF(generador!B653=1,16,IF(generador!B653=2,19,IF(generador!B653=3,22,IF(generador!B653=4,25,IF(generador!B653=5,28,IF(generador!B653=6,31,IF(generador!B653=7,34,IF(generador!B653=8,37,IF(generador!B653=9,40,IF(generador!B653=10,43,IF(generador!B653=11,46,IF(generador!B653=12,49,IF(generador!B653=13,52,IF(generador!B653=14,55,IF(generador!B653=15,58))))))))))))))),FALSE),"dd/mm/yyyy")," Y ",TEXT(VLOOKUP(A653,matriz,IF(generador!B653=1,17,IF(generador!B653=2,20,IF(generador!B653=3,23,IF(generador!B653=4,26,IF(generador!B653=5,29,IF(generador!B653=6,32,IF(generador!B653=7,35,IF(generador!B653=8,38,IF(generador!B653=9,41,IF(generador!B653=10,44,IF(generador!B653=11,47,IF(generador!B653=12,50,IF(generador!B653=13,53,IF(generador!B653=14,56,IF(generador!B653=15,59))))))))))))))),FALSE),"dd/mm/yyyy")),"")</f>
        <v/>
      </c>
    </row>
    <row r="654" spans="1:23" x14ac:dyDescent="0.3">
      <c r="A654" s="12"/>
      <c r="B654" s="5"/>
      <c r="C654" s="5"/>
      <c r="D654" s="14" t="str">
        <f t="shared" si="178"/>
        <v/>
      </c>
      <c r="E654" s="15" t="str">
        <f>IFERROR(IF(A654&lt;&gt;"",VLOOKUP(A654,matriz,IF(generador!B654=1,15,IF(generador!B654=2,18,IF(generador!B654=3,21,IF(generador!B654=4,24,IF(generador!B654=5,27,IF(generador!B654=6,30,IF(generador!B654=7,33,IF(generador!B654=8,36,IF(generador!B654=9,39,IF(generador!B654=10,42,IF(generador!B654=11,45,IF(generador!B654=12,48,IF(generador!B654=13,51,IF(generador!B654=14,54,IF(generador!B654=15,57))))))))))))))),FALSE),""),"")</f>
        <v/>
      </c>
      <c r="F654" s="16" t="str">
        <f t="shared" si="179"/>
        <v/>
      </c>
      <c r="G654" s="20" t="str">
        <f t="shared" si="180"/>
        <v/>
      </c>
      <c r="H654" s="13" t="str">
        <f t="shared" ca="1" si="183"/>
        <v/>
      </c>
      <c r="I654" s="14" t="str">
        <f t="shared" si="184"/>
        <v/>
      </c>
      <c r="J654" s="14" t="str">
        <f>""</f>
        <v/>
      </c>
      <c r="K654" s="14" t="str">
        <f t="shared" si="185"/>
        <v/>
      </c>
      <c r="L654" s="14" t="str">
        <f t="shared" si="186"/>
        <v/>
      </c>
      <c r="M654" s="14" t="str">
        <f t="shared" si="187"/>
        <v/>
      </c>
      <c r="N654" s="14" t="str">
        <f t="shared" si="188"/>
        <v/>
      </c>
      <c r="O654" s="14" t="str">
        <f t="shared" si="189"/>
        <v/>
      </c>
      <c r="P654" s="14" t="str">
        <f t="shared" si="190"/>
        <v/>
      </c>
      <c r="Q654" s="14" t="str">
        <f t="shared" si="191"/>
        <v/>
      </c>
      <c r="R654" s="96" t="str">
        <f t="shared" si="181"/>
        <v/>
      </c>
      <c r="S654" s="14" t="str">
        <f t="shared" si="192"/>
        <v/>
      </c>
      <c r="T654" s="14" t="str">
        <f t="shared" si="182"/>
        <v/>
      </c>
      <c r="U654" s="14" t="str">
        <f t="shared" si="193"/>
        <v/>
      </c>
      <c r="V654" s="14" t="str">
        <f t="shared" si="194"/>
        <v/>
      </c>
      <c r="W654" s="14" t="str">
        <f>IFERROR(CONCATENATE("PAGO N° ",B654," DEL CONTRATO CPS ",V654," ENTRE ",TEXT(VLOOKUP(A654,matriz,IF(generador!B654=1,16,IF(generador!B654=2,19,IF(generador!B654=3,22,IF(generador!B654=4,25,IF(generador!B654=5,28,IF(generador!B654=6,31,IF(generador!B654=7,34,IF(generador!B654=8,37,IF(generador!B654=9,40,IF(generador!B654=10,43,IF(generador!B654=11,46,IF(generador!B654=12,49,IF(generador!B654=13,52,IF(generador!B654=14,55,IF(generador!B654=15,58))))))))))))))),FALSE),"dd/mm/yyyy")," Y ",TEXT(VLOOKUP(A654,matriz,IF(generador!B654=1,17,IF(generador!B654=2,20,IF(generador!B654=3,23,IF(generador!B654=4,26,IF(generador!B654=5,29,IF(generador!B654=6,32,IF(generador!B654=7,35,IF(generador!B654=8,38,IF(generador!B654=9,41,IF(generador!B654=10,44,IF(generador!B654=11,47,IF(generador!B654=12,50,IF(generador!B654=13,53,IF(generador!B654=14,56,IF(generador!B654=15,59))))))))))))))),FALSE),"dd/mm/yyyy")),"")</f>
        <v/>
      </c>
    </row>
    <row r="655" spans="1:23" x14ac:dyDescent="0.3">
      <c r="A655" s="12"/>
      <c r="B655" s="5"/>
      <c r="C655" s="5"/>
      <c r="D655" s="14" t="str">
        <f t="shared" si="178"/>
        <v/>
      </c>
      <c r="E655" s="15" t="str">
        <f>IFERROR(IF(A655&lt;&gt;"",VLOOKUP(A655,matriz,IF(generador!B655=1,15,IF(generador!B655=2,18,IF(generador!B655=3,21,IF(generador!B655=4,24,IF(generador!B655=5,27,IF(generador!B655=6,30,IF(generador!B655=7,33,IF(generador!B655=8,36,IF(generador!B655=9,39,IF(generador!B655=10,42,IF(generador!B655=11,45,IF(generador!B655=12,48,IF(generador!B655=13,51,IF(generador!B655=14,54,IF(generador!B655=15,57))))))))))))))),FALSE),""),"")</f>
        <v/>
      </c>
      <c r="F655" s="16" t="str">
        <f t="shared" si="179"/>
        <v/>
      </c>
      <c r="G655" s="20" t="str">
        <f t="shared" si="180"/>
        <v/>
      </c>
      <c r="H655" s="13" t="str">
        <f t="shared" ca="1" si="183"/>
        <v/>
      </c>
      <c r="I655" s="14" t="str">
        <f t="shared" si="184"/>
        <v/>
      </c>
      <c r="J655" s="14" t="str">
        <f>""</f>
        <v/>
      </c>
      <c r="K655" s="14" t="str">
        <f t="shared" si="185"/>
        <v/>
      </c>
      <c r="L655" s="14" t="str">
        <f t="shared" si="186"/>
        <v/>
      </c>
      <c r="M655" s="14" t="str">
        <f t="shared" si="187"/>
        <v/>
      </c>
      <c r="N655" s="14" t="str">
        <f t="shared" si="188"/>
        <v/>
      </c>
      <c r="O655" s="14" t="str">
        <f t="shared" si="189"/>
        <v/>
      </c>
      <c r="P655" s="14" t="str">
        <f t="shared" si="190"/>
        <v/>
      </c>
      <c r="Q655" s="14" t="str">
        <f t="shared" si="191"/>
        <v/>
      </c>
      <c r="R655" s="96" t="str">
        <f t="shared" si="181"/>
        <v/>
      </c>
      <c r="S655" s="14" t="str">
        <f t="shared" si="192"/>
        <v/>
      </c>
      <c r="T655" s="14" t="str">
        <f t="shared" si="182"/>
        <v/>
      </c>
      <c r="U655" s="14" t="str">
        <f t="shared" si="193"/>
        <v/>
      </c>
      <c r="V655" s="14" t="str">
        <f t="shared" si="194"/>
        <v/>
      </c>
      <c r="W655" s="14" t="str">
        <f>IFERROR(CONCATENATE("PAGO N° ",B655," DEL CONTRATO CPS ",V655," ENTRE ",TEXT(VLOOKUP(A655,matriz,IF(generador!B655=1,16,IF(generador!B655=2,19,IF(generador!B655=3,22,IF(generador!B655=4,25,IF(generador!B655=5,28,IF(generador!B655=6,31,IF(generador!B655=7,34,IF(generador!B655=8,37,IF(generador!B655=9,40,IF(generador!B655=10,43,IF(generador!B655=11,46,IF(generador!B655=12,49,IF(generador!B655=13,52,IF(generador!B655=14,55,IF(generador!B655=15,58))))))))))))))),FALSE),"dd/mm/yyyy")," Y ",TEXT(VLOOKUP(A655,matriz,IF(generador!B655=1,17,IF(generador!B655=2,20,IF(generador!B655=3,23,IF(generador!B655=4,26,IF(generador!B655=5,29,IF(generador!B655=6,32,IF(generador!B655=7,35,IF(generador!B655=8,38,IF(generador!B655=9,41,IF(generador!B655=10,44,IF(generador!B655=11,47,IF(generador!B655=12,50,IF(generador!B655=13,53,IF(generador!B655=14,56,IF(generador!B655=15,59))))))))))))))),FALSE),"dd/mm/yyyy")),"")</f>
        <v/>
      </c>
    </row>
    <row r="656" spans="1:23" x14ac:dyDescent="0.3">
      <c r="A656" s="12"/>
      <c r="B656" s="5"/>
      <c r="C656" s="5"/>
      <c r="D656" s="14" t="str">
        <f t="shared" si="178"/>
        <v/>
      </c>
      <c r="E656" s="15" t="str">
        <f>IFERROR(IF(A656&lt;&gt;"",VLOOKUP(A656,matriz,IF(generador!B656=1,15,IF(generador!B656=2,18,IF(generador!B656=3,21,IF(generador!B656=4,24,IF(generador!B656=5,27,IF(generador!B656=6,30,IF(generador!B656=7,33,IF(generador!B656=8,36,IF(generador!B656=9,39,IF(generador!B656=10,42,IF(generador!B656=11,45,IF(generador!B656=12,48,IF(generador!B656=13,51,IF(generador!B656=14,54,IF(generador!B656=15,57))))))))))))))),FALSE),""),"")</f>
        <v/>
      </c>
      <c r="F656" s="16" t="str">
        <f t="shared" si="179"/>
        <v/>
      </c>
      <c r="G656" s="20" t="str">
        <f t="shared" si="180"/>
        <v/>
      </c>
      <c r="H656" s="13" t="str">
        <f t="shared" ca="1" si="183"/>
        <v/>
      </c>
      <c r="I656" s="14" t="str">
        <f t="shared" si="184"/>
        <v/>
      </c>
      <c r="J656" s="14" t="str">
        <f>""</f>
        <v/>
      </c>
      <c r="K656" s="14" t="str">
        <f t="shared" si="185"/>
        <v/>
      </c>
      <c r="L656" s="14" t="str">
        <f t="shared" si="186"/>
        <v/>
      </c>
      <c r="M656" s="14" t="str">
        <f t="shared" si="187"/>
        <v/>
      </c>
      <c r="N656" s="14" t="str">
        <f t="shared" si="188"/>
        <v/>
      </c>
      <c r="O656" s="14" t="str">
        <f t="shared" si="189"/>
        <v/>
      </c>
      <c r="P656" s="14" t="str">
        <f t="shared" si="190"/>
        <v/>
      </c>
      <c r="Q656" s="14" t="str">
        <f t="shared" si="191"/>
        <v/>
      </c>
      <c r="R656" s="96" t="str">
        <f t="shared" si="181"/>
        <v/>
      </c>
      <c r="S656" s="14" t="str">
        <f t="shared" si="192"/>
        <v/>
      </c>
      <c r="T656" s="14" t="str">
        <f t="shared" si="182"/>
        <v/>
      </c>
      <c r="U656" s="14" t="str">
        <f t="shared" si="193"/>
        <v/>
      </c>
      <c r="V656" s="14" t="str">
        <f t="shared" si="194"/>
        <v/>
      </c>
      <c r="W656" s="14" t="str">
        <f>IFERROR(CONCATENATE("PAGO N° ",B656," DEL CONTRATO CPS ",V656," ENTRE ",TEXT(VLOOKUP(A656,matriz,IF(generador!B656=1,16,IF(generador!B656=2,19,IF(generador!B656=3,22,IF(generador!B656=4,25,IF(generador!B656=5,28,IF(generador!B656=6,31,IF(generador!B656=7,34,IF(generador!B656=8,37,IF(generador!B656=9,40,IF(generador!B656=10,43,IF(generador!B656=11,46,IF(generador!B656=12,49,IF(generador!B656=13,52,IF(generador!B656=14,55,IF(generador!B656=15,58))))))))))))))),FALSE),"dd/mm/yyyy")," Y ",TEXT(VLOOKUP(A656,matriz,IF(generador!B656=1,17,IF(generador!B656=2,20,IF(generador!B656=3,23,IF(generador!B656=4,26,IF(generador!B656=5,29,IF(generador!B656=6,32,IF(generador!B656=7,35,IF(generador!B656=8,38,IF(generador!B656=9,41,IF(generador!B656=10,44,IF(generador!B656=11,47,IF(generador!B656=12,50,IF(generador!B656=13,53,IF(generador!B656=14,56,IF(generador!B656=15,59))))))))))))))),FALSE),"dd/mm/yyyy")),"")</f>
        <v/>
      </c>
    </row>
    <row r="657" spans="1:23" x14ac:dyDescent="0.3">
      <c r="A657" s="12"/>
      <c r="B657" s="5"/>
      <c r="C657" s="5"/>
      <c r="D657" s="14" t="str">
        <f t="shared" si="178"/>
        <v/>
      </c>
      <c r="E657" s="15" t="str">
        <f>IFERROR(IF(A657&lt;&gt;"",VLOOKUP(A657,matriz,IF(generador!B657=1,15,IF(generador!B657=2,18,IF(generador!B657=3,21,IF(generador!B657=4,24,IF(generador!B657=5,27,IF(generador!B657=6,30,IF(generador!B657=7,33,IF(generador!B657=8,36,IF(generador!B657=9,39,IF(generador!B657=10,42,IF(generador!B657=11,45,IF(generador!B657=12,48,IF(generador!B657=13,51,IF(generador!B657=14,54,IF(generador!B657=15,57))))))))))))))),FALSE),""),"")</f>
        <v/>
      </c>
      <c r="F657" s="16" t="str">
        <f t="shared" si="179"/>
        <v/>
      </c>
      <c r="G657" s="20" t="str">
        <f t="shared" si="180"/>
        <v/>
      </c>
      <c r="H657" s="13" t="str">
        <f t="shared" ca="1" si="183"/>
        <v/>
      </c>
      <c r="I657" s="14" t="str">
        <f t="shared" si="184"/>
        <v/>
      </c>
      <c r="J657" s="14" t="str">
        <f>""</f>
        <v/>
      </c>
      <c r="K657" s="14" t="str">
        <f t="shared" si="185"/>
        <v/>
      </c>
      <c r="L657" s="14" t="str">
        <f t="shared" si="186"/>
        <v/>
      </c>
      <c r="M657" s="14" t="str">
        <f t="shared" si="187"/>
        <v/>
      </c>
      <c r="N657" s="14" t="str">
        <f t="shared" si="188"/>
        <v/>
      </c>
      <c r="O657" s="14" t="str">
        <f t="shared" si="189"/>
        <v/>
      </c>
      <c r="P657" s="14" t="str">
        <f t="shared" si="190"/>
        <v/>
      </c>
      <c r="Q657" s="14" t="str">
        <f t="shared" si="191"/>
        <v/>
      </c>
      <c r="R657" s="96" t="str">
        <f t="shared" si="181"/>
        <v/>
      </c>
      <c r="S657" s="14" t="str">
        <f t="shared" si="192"/>
        <v/>
      </c>
      <c r="T657" s="14" t="str">
        <f t="shared" si="182"/>
        <v/>
      </c>
      <c r="U657" s="14" t="str">
        <f t="shared" si="193"/>
        <v/>
      </c>
      <c r="V657" s="14" t="str">
        <f t="shared" si="194"/>
        <v/>
      </c>
      <c r="W657" s="14" t="str">
        <f>IFERROR(CONCATENATE("PAGO N° ",B657," DEL CONTRATO CPS ",V657," ENTRE ",TEXT(VLOOKUP(A657,matriz,IF(generador!B657=1,16,IF(generador!B657=2,19,IF(generador!B657=3,22,IF(generador!B657=4,25,IF(generador!B657=5,28,IF(generador!B657=6,31,IF(generador!B657=7,34,IF(generador!B657=8,37,IF(generador!B657=9,40,IF(generador!B657=10,43,IF(generador!B657=11,46,IF(generador!B657=12,49,IF(generador!B657=13,52,IF(generador!B657=14,55,IF(generador!B657=15,58))))))))))))))),FALSE),"dd/mm/yyyy")," Y ",TEXT(VLOOKUP(A657,matriz,IF(generador!B657=1,17,IF(generador!B657=2,20,IF(generador!B657=3,23,IF(generador!B657=4,26,IF(generador!B657=5,29,IF(generador!B657=6,32,IF(generador!B657=7,35,IF(generador!B657=8,38,IF(generador!B657=9,41,IF(generador!B657=10,44,IF(generador!B657=11,47,IF(generador!B657=12,50,IF(generador!B657=13,53,IF(generador!B657=14,56,IF(generador!B657=15,59))))))))))))))),FALSE),"dd/mm/yyyy")),"")</f>
        <v/>
      </c>
    </row>
    <row r="658" spans="1:23" x14ac:dyDescent="0.3">
      <c r="A658" s="12"/>
      <c r="B658" s="5"/>
      <c r="C658" s="5"/>
      <c r="D658" s="14" t="str">
        <f t="shared" si="178"/>
        <v/>
      </c>
      <c r="E658" s="15" t="str">
        <f>IFERROR(IF(A658&lt;&gt;"",VLOOKUP(A658,matriz,IF(generador!B658=1,15,IF(generador!B658=2,18,IF(generador!B658=3,21,IF(generador!B658=4,24,IF(generador!B658=5,27,IF(generador!B658=6,30,IF(generador!B658=7,33,IF(generador!B658=8,36,IF(generador!B658=9,39,IF(generador!B658=10,42,IF(generador!B658=11,45,IF(generador!B658=12,48,IF(generador!B658=13,51,IF(generador!B658=14,54,IF(generador!B658=15,57))))))))))))))),FALSE),""),"")</f>
        <v/>
      </c>
      <c r="F658" s="16" t="str">
        <f t="shared" si="179"/>
        <v/>
      </c>
      <c r="G658" s="20" t="str">
        <f t="shared" si="180"/>
        <v/>
      </c>
      <c r="H658" s="13" t="str">
        <f t="shared" ca="1" si="183"/>
        <v/>
      </c>
      <c r="I658" s="14" t="str">
        <f t="shared" si="184"/>
        <v/>
      </c>
      <c r="J658" s="14" t="str">
        <f>""</f>
        <v/>
      </c>
      <c r="K658" s="14" t="str">
        <f t="shared" si="185"/>
        <v/>
      </c>
      <c r="L658" s="14" t="str">
        <f t="shared" si="186"/>
        <v/>
      </c>
      <c r="M658" s="14" t="str">
        <f t="shared" si="187"/>
        <v/>
      </c>
      <c r="N658" s="14" t="str">
        <f t="shared" si="188"/>
        <v/>
      </c>
      <c r="O658" s="14" t="str">
        <f t="shared" si="189"/>
        <v/>
      </c>
      <c r="P658" s="14" t="str">
        <f t="shared" si="190"/>
        <v/>
      </c>
      <c r="Q658" s="14" t="str">
        <f t="shared" si="191"/>
        <v/>
      </c>
      <c r="R658" s="96" t="str">
        <f t="shared" si="181"/>
        <v/>
      </c>
      <c r="S658" s="14" t="str">
        <f t="shared" si="192"/>
        <v/>
      </c>
      <c r="T658" s="14" t="str">
        <f t="shared" si="182"/>
        <v/>
      </c>
      <c r="U658" s="14" t="str">
        <f t="shared" si="193"/>
        <v/>
      </c>
      <c r="V658" s="14" t="str">
        <f t="shared" si="194"/>
        <v/>
      </c>
      <c r="W658" s="14" t="str">
        <f>IFERROR(CONCATENATE("PAGO N° ",B658," DEL CONTRATO CPS ",V658," ENTRE ",TEXT(VLOOKUP(A658,matriz,IF(generador!B658=1,16,IF(generador!B658=2,19,IF(generador!B658=3,22,IF(generador!B658=4,25,IF(generador!B658=5,28,IF(generador!B658=6,31,IF(generador!B658=7,34,IF(generador!B658=8,37,IF(generador!B658=9,40,IF(generador!B658=10,43,IF(generador!B658=11,46,IF(generador!B658=12,49,IF(generador!B658=13,52,IF(generador!B658=14,55,IF(generador!B658=15,58))))))))))))))),FALSE),"dd/mm/yyyy")," Y ",TEXT(VLOOKUP(A658,matriz,IF(generador!B658=1,17,IF(generador!B658=2,20,IF(generador!B658=3,23,IF(generador!B658=4,26,IF(generador!B658=5,29,IF(generador!B658=6,32,IF(generador!B658=7,35,IF(generador!B658=8,38,IF(generador!B658=9,41,IF(generador!B658=10,44,IF(generador!B658=11,47,IF(generador!B658=12,50,IF(generador!B658=13,53,IF(generador!B658=14,56,IF(generador!B658=15,59))))))))))))))),FALSE),"dd/mm/yyyy")),"")</f>
        <v/>
      </c>
    </row>
    <row r="659" spans="1:23" x14ac:dyDescent="0.3">
      <c r="A659" s="12"/>
      <c r="B659" s="5"/>
      <c r="C659" s="5"/>
      <c r="D659" s="14" t="str">
        <f t="shared" si="178"/>
        <v/>
      </c>
      <c r="E659" s="15" t="str">
        <f>IFERROR(IF(A659&lt;&gt;"",VLOOKUP(A659,matriz,IF(generador!B659=1,15,IF(generador!B659=2,18,IF(generador!B659=3,21,IF(generador!B659=4,24,IF(generador!B659=5,27,IF(generador!B659=6,30,IF(generador!B659=7,33,IF(generador!B659=8,36,IF(generador!B659=9,39,IF(generador!B659=10,42,IF(generador!B659=11,45,IF(generador!B659=12,48,IF(generador!B659=13,51,IF(generador!B659=14,54,IF(generador!B659=15,57))))))))))))))),FALSE),""),"")</f>
        <v/>
      </c>
      <c r="F659" s="16" t="str">
        <f t="shared" si="179"/>
        <v/>
      </c>
      <c r="G659" s="20" t="str">
        <f t="shared" si="180"/>
        <v/>
      </c>
      <c r="H659" s="13" t="str">
        <f t="shared" ca="1" si="183"/>
        <v/>
      </c>
      <c r="I659" s="14" t="str">
        <f t="shared" si="184"/>
        <v/>
      </c>
      <c r="J659" s="14" t="str">
        <f>""</f>
        <v/>
      </c>
      <c r="K659" s="14" t="str">
        <f t="shared" si="185"/>
        <v/>
      </c>
      <c r="L659" s="14" t="str">
        <f t="shared" si="186"/>
        <v/>
      </c>
      <c r="M659" s="14" t="str">
        <f t="shared" si="187"/>
        <v/>
      </c>
      <c r="N659" s="14" t="str">
        <f t="shared" si="188"/>
        <v/>
      </c>
      <c r="O659" s="14" t="str">
        <f t="shared" si="189"/>
        <v/>
      </c>
      <c r="P659" s="14" t="str">
        <f t="shared" si="190"/>
        <v/>
      </c>
      <c r="Q659" s="14" t="str">
        <f t="shared" si="191"/>
        <v/>
      </c>
      <c r="R659" s="96" t="str">
        <f t="shared" si="181"/>
        <v/>
      </c>
      <c r="S659" s="14" t="str">
        <f t="shared" si="192"/>
        <v/>
      </c>
      <c r="T659" s="14" t="str">
        <f t="shared" si="182"/>
        <v/>
      </c>
      <c r="U659" s="14" t="str">
        <f t="shared" si="193"/>
        <v/>
      </c>
      <c r="V659" s="14" t="str">
        <f t="shared" si="194"/>
        <v/>
      </c>
      <c r="W659" s="14" t="str">
        <f>IFERROR(CONCATENATE("PAGO N° ",B659," DEL CONTRATO CPS ",V659," ENTRE ",TEXT(VLOOKUP(A659,matriz,IF(generador!B659=1,16,IF(generador!B659=2,19,IF(generador!B659=3,22,IF(generador!B659=4,25,IF(generador!B659=5,28,IF(generador!B659=6,31,IF(generador!B659=7,34,IF(generador!B659=8,37,IF(generador!B659=9,40,IF(generador!B659=10,43,IF(generador!B659=11,46,IF(generador!B659=12,49,IF(generador!B659=13,52,IF(generador!B659=14,55,IF(generador!B659=15,58))))))))))))))),FALSE),"dd/mm/yyyy")," Y ",TEXT(VLOOKUP(A659,matriz,IF(generador!B659=1,17,IF(generador!B659=2,20,IF(generador!B659=3,23,IF(generador!B659=4,26,IF(generador!B659=5,29,IF(generador!B659=6,32,IF(generador!B659=7,35,IF(generador!B659=8,38,IF(generador!B659=9,41,IF(generador!B659=10,44,IF(generador!B659=11,47,IF(generador!B659=12,50,IF(generador!B659=13,53,IF(generador!B659=14,56,IF(generador!B659=15,59))))))))))))))),FALSE),"dd/mm/yyyy")),"")</f>
        <v/>
      </c>
    </row>
    <row r="660" spans="1:23" x14ac:dyDescent="0.3">
      <c r="A660" s="12"/>
      <c r="B660" s="5"/>
      <c r="C660" s="5"/>
      <c r="D660" s="14" t="str">
        <f t="shared" si="178"/>
        <v/>
      </c>
      <c r="E660" s="15" t="str">
        <f>IFERROR(IF(A660&lt;&gt;"",VLOOKUP(A660,matriz,IF(generador!B660=1,15,IF(generador!B660=2,18,IF(generador!B660=3,21,IF(generador!B660=4,24,IF(generador!B660=5,27,IF(generador!B660=6,30,IF(generador!B660=7,33,IF(generador!B660=8,36,IF(generador!B660=9,39,IF(generador!B660=10,42,IF(generador!B660=11,45,IF(generador!B660=12,48,IF(generador!B660=13,51,IF(generador!B660=14,54,IF(generador!B660=15,57))))))))))))))),FALSE),""),"")</f>
        <v/>
      </c>
      <c r="F660" s="16" t="str">
        <f t="shared" si="179"/>
        <v/>
      </c>
      <c r="G660" s="20" t="str">
        <f t="shared" si="180"/>
        <v/>
      </c>
      <c r="H660" s="13" t="str">
        <f t="shared" ca="1" si="183"/>
        <v/>
      </c>
      <c r="I660" s="14" t="str">
        <f t="shared" si="184"/>
        <v/>
      </c>
      <c r="J660" s="14" t="str">
        <f>""</f>
        <v/>
      </c>
      <c r="K660" s="14" t="str">
        <f t="shared" si="185"/>
        <v/>
      </c>
      <c r="L660" s="14" t="str">
        <f t="shared" si="186"/>
        <v/>
      </c>
      <c r="M660" s="14" t="str">
        <f t="shared" si="187"/>
        <v/>
      </c>
      <c r="N660" s="14" t="str">
        <f t="shared" si="188"/>
        <v/>
      </c>
      <c r="O660" s="14" t="str">
        <f t="shared" si="189"/>
        <v/>
      </c>
      <c r="P660" s="14" t="str">
        <f t="shared" si="190"/>
        <v/>
      </c>
      <c r="Q660" s="14" t="str">
        <f t="shared" si="191"/>
        <v/>
      </c>
      <c r="R660" s="96" t="str">
        <f t="shared" si="181"/>
        <v/>
      </c>
      <c r="S660" s="14" t="str">
        <f t="shared" si="192"/>
        <v/>
      </c>
      <c r="T660" s="14" t="str">
        <f t="shared" si="182"/>
        <v/>
      </c>
      <c r="U660" s="14" t="str">
        <f t="shared" si="193"/>
        <v/>
      </c>
      <c r="V660" s="14" t="str">
        <f t="shared" si="194"/>
        <v/>
      </c>
      <c r="W660" s="14" t="str">
        <f>IFERROR(CONCATENATE("PAGO N° ",B660," DEL CONTRATO CPS ",V660," ENTRE ",TEXT(VLOOKUP(A660,matriz,IF(generador!B660=1,16,IF(generador!B660=2,19,IF(generador!B660=3,22,IF(generador!B660=4,25,IF(generador!B660=5,28,IF(generador!B660=6,31,IF(generador!B660=7,34,IF(generador!B660=8,37,IF(generador!B660=9,40,IF(generador!B660=10,43,IF(generador!B660=11,46,IF(generador!B660=12,49,IF(generador!B660=13,52,IF(generador!B660=14,55,IF(generador!B660=15,58))))))))))))))),FALSE),"dd/mm/yyyy")," Y ",TEXT(VLOOKUP(A660,matriz,IF(generador!B660=1,17,IF(generador!B660=2,20,IF(generador!B660=3,23,IF(generador!B660=4,26,IF(generador!B660=5,29,IF(generador!B660=6,32,IF(generador!B660=7,35,IF(generador!B660=8,38,IF(generador!B660=9,41,IF(generador!B660=10,44,IF(generador!B660=11,47,IF(generador!B660=12,50,IF(generador!B660=13,53,IF(generador!B660=14,56,IF(generador!B660=15,59))))))))))))))),FALSE),"dd/mm/yyyy")),"")</f>
        <v/>
      </c>
    </row>
    <row r="661" spans="1:23" x14ac:dyDescent="0.3">
      <c r="A661" s="12"/>
      <c r="B661" s="5"/>
      <c r="C661" s="5"/>
      <c r="D661" s="14" t="str">
        <f t="shared" si="178"/>
        <v/>
      </c>
      <c r="E661" s="15" t="str">
        <f>IFERROR(IF(A661&lt;&gt;"",VLOOKUP(A661,matriz,IF(generador!B661=1,15,IF(generador!B661=2,18,IF(generador!B661=3,21,IF(generador!B661=4,24,IF(generador!B661=5,27,IF(generador!B661=6,30,IF(generador!B661=7,33,IF(generador!B661=8,36,IF(generador!B661=9,39,IF(generador!B661=10,42,IF(generador!B661=11,45,IF(generador!B661=12,48,IF(generador!B661=13,51,IF(generador!B661=14,54,IF(generador!B661=15,57))))))))))))))),FALSE),""),"")</f>
        <v/>
      </c>
      <c r="F661" s="16" t="str">
        <f t="shared" si="179"/>
        <v/>
      </c>
      <c r="G661" s="20" t="str">
        <f t="shared" si="180"/>
        <v/>
      </c>
      <c r="H661" s="13" t="str">
        <f t="shared" ca="1" si="183"/>
        <v/>
      </c>
      <c r="I661" s="14" t="str">
        <f t="shared" si="184"/>
        <v/>
      </c>
      <c r="J661" s="14" t="str">
        <f>""</f>
        <v/>
      </c>
      <c r="K661" s="14" t="str">
        <f t="shared" si="185"/>
        <v/>
      </c>
      <c r="L661" s="14" t="str">
        <f t="shared" si="186"/>
        <v/>
      </c>
      <c r="M661" s="14" t="str">
        <f t="shared" si="187"/>
        <v/>
      </c>
      <c r="N661" s="14" t="str">
        <f t="shared" si="188"/>
        <v/>
      </c>
      <c r="O661" s="14" t="str">
        <f t="shared" si="189"/>
        <v/>
      </c>
      <c r="P661" s="14" t="str">
        <f t="shared" si="190"/>
        <v/>
      </c>
      <c r="Q661" s="14" t="str">
        <f t="shared" si="191"/>
        <v/>
      </c>
      <c r="R661" s="96" t="str">
        <f t="shared" si="181"/>
        <v/>
      </c>
      <c r="S661" s="14" t="str">
        <f t="shared" si="192"/>
        <v/>
      </c>
      <c r="T661" s="14" t="str">
        <f t="shared" si="182"/>
        <v/>
      </c>
      <c r="U661" s="14" t="str">
        <f t="shared" si="193"/>
        <v/>
      </c>
      <c r="V661" s="14" t="str">
        <f t="shared" si="194"/>
        <v/>
      </c>
      <c r="W661" s="14" t="str">
        <f>IFERROR(CONCATENATE("PAGO N° ",B661," DEL CONTRATO CPS ",V661," ENTRE ",TEXT(VLOOKUP(A661,matriz,IF(generador!B661=1,16,IF(generador!B661=2,19,IF(generador!B661=3,22,IF(generador!B661=4,25,IF(generador!B661=5,28,IF(generador!B661=6,31,IF(generador!B661=7,34,IF(generador!B661=8,37,IF(generador!B661=9,40,IF(generador!B661=10,43,IF(generador!B661=11,46,IF(generador!B661=12,49,IF(generador!B661=13,52,IF(generador!B661=14,55,IF(generador!B661=15,58))))))))))))))),FALSE),"dd/mm/yyyy")," Y ",TEXT(VLOOKUP(A661,matriz,IF(generador!B661=1,17,IF(generador!B661=2,20,IF(generador!B661=3,23,IF(generador!B661=4,26,IF(generador!B661=5,29,IF(generador!B661=6,32,IF(generador!B661=7,35,IF(generador!B661=8,38,IF(generador!B661=9,41,IF(generador!B661=10,44,IF(generador!B661=11,47,IF(generador!B661=12,50,IF(generador!B661=13,53,IF(generador!B661=14,56,IF(generador!B661=15,59))))))))))))))),FALSE),"dd/mm/yyyy")),"")</f>
        <v/>
      </c>
    </row>
    <row r="662" spans="1:23" x14ac:dyDescent="0.3">
      <c r="A662" s="12"/>
      <c r="B662" s="5"/>
      <c r="C662" s="5"/>
      <c r="D662" s="14" t="str">
        <f t="shared" si="178"/>
        <v/>
      </c>
      <c r="E662" s="15" t="str">
        <f>IFERROR(IF(A662&lt;&gt;"",VLOOKUP(A662,matriz,IF(generador!B662=1,15,IF(generador!B662=2,18,IF(generador!B662=3,21,IF(generador!B662=4,24,IF(generador!B662=5,27,IF(generador!B662=6,30,IF(generador!B662=7,33,IF(generador!B662=8,36,IF(generador!B662=9,39,IF(generador!B662=10,42,IF(generador!B662=11,45,IF(generador!B662=12,48,IF(generador!B662=13,51,IF(generador!B662=14,54,IF(generador!B662=15,57))))))))))))))),FALSE),""),"")</f>
        <v/>
      </c>
      <c r="F662" s="16" t="str">
        <f t="shared" si="179"/>
        <v/>
      </c>
      <c r="G662" s="20" t="str">
        <f t="shared" si="180"/>
        <v/>
      </c>
      <c r="H662" s="13" t="str">
        <f t="shared" ca="1" si="183"/>
        <v/>
      </c>
      <c r="I662" s="14" t="str">
        <f t="shared" si="184"/>
        <v/>
      </c>
      <c r="J662" s="14" t="str">
        <f>""</f>
        <v/>
      </c>
      <c r="K662" s="14" t="str">
        <f t="shared" si="185"/>
        <v/>
      </c>
      <c r="L662" s="14" t="str">
        <f t="shared" si="186"/>
        <v/>
      </c>
      <c r="M662" s="14" t="str">
        <f t="shared" si="187"/>
        <v/>
      </c>
      <c r="N662" s="14" t="str">
        <f t="shared" si="188"/>
        <v/>
      </c>
      <c r="O662" s="14" t="str">
        <f t="shared" si="189"/>
        <v/>
      </c>
      <c r="P662" s="14" t="str">
        <f t="shared" si="190"/>
        <v/>
      </c>
      <c r="Q662" s="14" t="str">
        <f t="shared" si="191"/>
        <v/>
      </c>
      <c r="R662" s="96" t="str">
        <f t="shared" si="181"/>
        <v/>
      </c>
      <c r="S662" s="14" t="str">
        <f t="shared" si="192"/>
        <v/>
      </c>
      <c r="T662" s="14" t="str">
        <f t="shared" si="182"/>
        <v/>
      </c>
      <c r="U662" s="14" t="str">
        <f t="shared" si="193"/>
        <v/>
      </c>
      <c r="V662" s="14" t="str">
        <f t="shared" si="194"/>
        <v/>
      </c>
      <c r="W662" s="14" t="str">
        <f>IFERROR(CONCATENATE("PAGO N° ",B662," DEL CONTRATO CPS ",V662," ENTRE ",TEXT(VLOOKUP(A662,matriz,IF(generador!B662=1,16,IF(generador!B662=2,19,IF(generador!B662=3,22,IF(generador!B662=4,25,IF(generador!B662=5,28,IF(generador!B662=6,31,IF(generador!B662=7,34,IF(generador!B662=8,37,IF(generador!B662=9,40,IF(generador!B662=10,43,IF(generador!B662=11,46,IF(generador!B662=12,49,IF(generador!B662=13,52,IF(generador!B662=14,55,IF(generador!B662=15,58))))))))))))))),FALSE),"dd/mm/yyyy")," Y ",TEXT(VLOOKUP(A662,matriz,IF(generador!B662=1,17,IF(generador!B662=2,20,IF(generador!B662=3,23,IF(generador!B662=4,26,IF(generador!B662=5,29,IF(generador!B662=6,32,IF(generador!B662=7,35,IF(generador!B662=8,38,IF(generador!B662=9,41,IF(generador!B662=10,44,IF(generador!B662=11,47,IF(generador!B662=12,50,IF(generador!B662=13,53,IF(generador!B662=14,56,IF(generador!B662=15,59))))))))))))))),FALSE),"dd/mm/yyyy")),"")</f>
        <v/>
      </c>
    </row>
    <row r="663" spans="1:23" x14ac:dyDescent="0.3">
      <c r="A663" s="12"/>
      <c r="B663" s="5"/>
      <c r="C663" s="5"/>
      <c r="D663" s="14" t="str">
        <f t="shared" si="178"/>
        <v/>
      </c>
      <c r="E663" s="15" t="str">
        <f>IFERROR(IF(A663&lt;&gt;"",VLOOKUP(A663,matriz,IF(generador!B663=1,15,IF(generador!B663=2,18,IF(generador!B663=3,21,IF(generador!B663=4,24,IF(generador!B663=5,27,IF(generador!B663=6,30,IF(generador!B663=7,33,IF(generador!B663=8,36,IF(generador!B663=9,39,IF(generador!B663=10,42,IF(generador!B663=11,45,IF(generador!B663=12,48,IF(generador!B663=13,51,IF(generador!B663=14,54,IF(generador!B663=15,57))))))))))))))),FALSE),""),"")</f>
        <v/>
      </c>
      <c r="F663" s="16" t="str">
        <f t="shared" si="179"/>
        <v/>
      </c>
      <c r="G663" s="20" t="str">
        <f t="shared" si="180"/>
        <v/>
      </c>
      <c r="H663" s="13" t="str">
        <f t="shared" ca="1" si="183"/>
        <v/>
      </c>
      <c r="I663" s="14" t="str">
        <f t="shared" si="184"/>
        <v/>
      </c>
      <c r="J663" s="14" t="str">
        <f>""</f>
        <v/>
      </c>
      <c r="K663" s="14" t="str">
        <f t="shared" si="185"/>
        <v/>
      </c>
      <c r="L663" s="14" t="str">
        <f t="shared" si="186"/>
        <v/>
      </c>
      <c r="M663" s="14" t="str">
        <f t="shared" si="187"/>
        <v/>
      </c>
      <c r="N663" s="14" t="str">
        <f t="shared" si="188"/>
        <v/>
      </c>
      <c r="O663" s="14" t="str">
        <f t="shared" si="189"/>
        <v/>
      </c>
      <c r="P663" s="14" t="str">
        <f t="shared" si="190"/>
        <v/>
      </c>
      <c r="Q663" s="14" t="str">
        <f t="shared" si="191"/>
        <v/>
      </c>
      <c r="R663" s="96" t="str">
        <f t="shared" si="181"/>
        <v/>
      </c>
      <c r="S663" s="14" t="str">
        <f t="shared" si="192"/>
        <v/>
      </c>
      <c r="T663" s="14" t="str">
        <f t="shared" si="182"/>
        <v/>
      </c>
      <c r="U663" s="14" t="str">
        <f t="shared" si="193"/>
        <v/>
      </c>
      <c r="V663" s="14" t="str">
        <f t="shared" si="194"/>
        <v/>
      </c>
      <c r="W663" s="14" t="str">
        <f>IFERROR(CONCATENATE("PAGO N° ",B663," DEL CONTRATO CPS ",V663," ENTRE ",TEXT(VLOOKUP(A663,matriz,IF(generador!B663=1,16,IF(generador!B663=2,19,IF(generador!B663=3,22,IF(generador!B663=4,25,IF(generador!B663=5,28,IF(generador!B663=6,31,IF(generador!B663=7,34,IF(generador!B663=8,37,IF(generador!B663=9,40,IF(generador!B663=10,43,IF(generador!B663=11,46,IF(generador!B663=12,49,IF(generador!B663=13,52,IF(generador!B663=14,55,IF(generador!B663=15,58))))))))))))))),FALSE),"dd/mm/yyyy")," Y ",TEXT(VLOOKUP(A663,matriz,IF(generador!B663=1,17,IF(generador!B663=2,20,IF(generador!B663=3,23,IF(generador!B663=4,26,IF(generador!B663=5,29,IF(generador!B663=6,32,IF(generador!B663=7,35,IF(generador!B663=8,38,IF(generador!B663=9,41,IF(generador!B663=10,44,IF(generador!B663=11,47,IF(generador!B663=12,50,IF(generador!B663=13,53,IF(generador!B663=14,56,IF(generador!B663=15,59))))))))))))))),FALSE),"dd/mm/yyyy")),"")</f>
        <v/>
      </c>
    </row>
    <row r="664" spans="1:23" x14ac:dyDescent="0.3">
      <c r="A664" s="12"/>
      <c r="B664" s="5"/>
      <c r="C664" s="5"/>
      <c r="D664" s="14" t="str">
        <f t="shared" si="178"/>
        <v/>
      </c>
      <c r="E664" s="15" t="str">
        <f>IFERROR(IF(A664&lt;&gt;"",VLOOKUP(A664,matriz,IF(generador!B664=1,15,IF(generador!B664=2,18,IF(generador!B664=3,21,IF(generador!B664=4,24,IF(generador!B664=5,27,IF(generador!B664=6,30,IF(generador!B664=7,33,IF(generador!B664=8,36,IF(generador!B664=9,39,IF(generador!B664=10,42,IF(generador!B664=11,45,IF(generador!B664=12,48,IF(generador!B664=13,51,IF(generador!B664=14,54,IF(generador!B664=15,57))))))))))))))),FALSE),""),"")</f>
        <v/>
      </c>
      <c r="F664" s="16" t="str">
        <f t="shared" si="179"/>
        <v/>
      </c>
      <c r="G664" s="20" t="str">
        <f t="shared" si="180"/>
        <v/>
      </c>
      <c r="H664" s="13" t="str">
        <f t="shared" ca="1" si="183"/>
        <v/>
      </c>
      <c r="I664" s="14" t="str">
        <f t="shared" si="184"/>
        <v/>
      </c>
      <c r="J664" s="14" t="str">
        <f>""</f>
        <v/>
      </c>
      <c r="K664" s="14" t="str">
        <f t="shared" si="185"/>
        <v/>
      </c>
      <c r="L664" s="14" t="str">
        <f t="shared" si="186"/>
        <v/>
      </c>
      <c r="M664" s="14" t="str">
        <f t="shared" si="187"/>
        <v/>
      </c>
      <c r="N664" s="14" t="str">
        <f t="shared" si="188"/>
        <v/>
      </c>
      <c r="O664" s="14" t="str">
        <f t="shared" si="189"/>
        <v/>
      </c>
      <c r="P664" s="14" t="str">
        <f t="shared" si="190"/>
        <v/>
      </c>
      <c r="Q664" s="14" t="str">
        <f t="shared" si="191"/>
        <v/>
      </c>
      <c r="R664" s="96" t="str">
        <f t="shared" si="181"/>
        <v/>
      </c>
      <c r="S664" s="14" t="str">
        <f t="shared" si="192"/>
        <v/>
      </c>
      <c r="T664" s="14" t="str">
        <f t="shared" si="182"/>
        <v/>
      </c>
      <c r="U664" s="14" t="str">
        <f t="shared" si="193"/>
        <v/>
      </c>
      <c r="V664" s="14" t="str">
        <f t="shared" si="194"/>
        <v/>
      </c>
      <c r="W664" s="14" t="str">
        <f>IFERROR(CONCATENATE("PAGO N° ",B664," DEL CONTRATO CPS ",V664," ENTRE ",TEXT(VLOOKUP(A664,matriz,IF(generador!B664=1,16,IF(generador!B664=2,19,IF(generador!B664=3,22,IF(generador!B664=4,25,IF(generador!B664=5,28,IF(generador!B664=6,31,IF(generador!B664=7,34,IF(generador!B664=8,37,IF(generador!B664=9,40,IF(generador!B664=10,43,IF(generador!B664=11,46,IF(generador!B664=12,49,IF(generador!B664=13,52,IF(generador!B664=14,55,IF(generador!B664=15,58))))))))))))))),FALSE),"dd/mm/yyyy")," Y ",TEXT(VLOOKUP(A664,matriz,IF(generador!B664=1,17,IF(generador!B664=2,20,IF(generador!B664=3,23,IF(generador!B664=4,26,IF(generador!B664=5,29,IF(generador!B664=6,32,IF(generador!B664=7,35,IF(generador!B664=8,38,IF(generador!B664=9,41,IF(generador!B664=10,44,IF(generador!B664=11,47,IF(generador!B664=12,50,IF(generador!B664=13,53,IF(generador!B664=14,56,IF(generador!B664=15,59))))))))))))))),FALSE),"dd/mm/yyyy")),"")</f>
        <v/>
      </c>
    </row>
    <row r="665" spans="1:23" x14ac:dyDescent="0.3">
      <c r="A665" s="12"/>
      <c r="B665" s="5"/>
      <c r="C665" s="5"/>
      <c r="D665" s="14" t="str">
        <f t="shared" si="178"/>
        <v/>
      </c>
      <c r="E665" s="15" t="str">
        <f>IFERROR(IF(A665&lt;&gt;"",VLOOKUP(A665,matriz,IF(generador!B665=1,15,IF(generador!B665=2,18,IF(generador!B665=3,21,IF(generador!B665=4,24,IF(generador!B665=5,27,IF(generador!B665=6,30,IF(generador!B665=7,33,IF(generador!B665=8,36,IF(generador!B665=9,39,IF(generador!B665=10,42,IF(generador!B665=11,45,IF(generador!B665=12,48,IF(generador!B665=13,51,IF(generador!B665=14,54,IF(generador!B665=15,57))))))))))))))),FALSE),""),"")</f>
        <v/>
      </c>
      <c r="F665" s="16" t="str">
        <f t="shared" si="179"/>
        <v/>
      </c>
      <c r="G665" s="20" t="str">
        <f t="shared" si="180"/>
        <v/>
      </c>
      <c r="H665" s="13" t="str">
        <f t="shared" ca="1" si="183"/>
        <v/>
      </c>
      <c r="I665" s="14" t="str">
        <f t="shared" si="184"/>
        <v/>
      </c>
      <c r="J665" s="14" t="str">
        <f>""</f>
        <v/>
      </c>
      <c r="K665" s="14" t="str">
        <f t="shared" si="185"/>
        <v/>
      </c>
      <c r="L665" s="14" t="str">
        <f t="shared" si="186"/>
        <v/>
      </c>
      <c r="M665" s="14" t="str">
        <f t="shared" si="187"/>
        <v/>
      </c>
      <c r="N665" s="14" t="str">
        <f t="shared" si="188"/>
        <v/>
      </c>
      <c r="O665" s="14" t="str">
        <f t="shared" si="189"/>
        <v/>
      </c>
      <c r="P665" s="14" t="str">
        <f t="shared" si="190"/>
        <v/>
      </c>
      <c r="Q665" s="14" t="str">
        <f t="shared" si="191"/>
        <v/>
      </c>
      <c r="R665" s="96" t="str">
        <f t="shared" si="181"/>
        <v/>
      </c>
      <c r="S665" s="14" t="str">
        <f t="shared" si="192"/>
        <v/>
      </c>
      <c r="T665" s="14" t="str">
        <f t="shared" si="182"/>
        <v/>
      </c>
      <c r="U665" s="14" t="str">
        <f t="shared" si="193"/>
        <v/>
      </c>
      <c r="V665" s="14" t="str">
        <f t="shared" si="194"/>
        <v/>
      </c>
      <c r="W665" s="14" t="str">
        <f>IFERROR(CONCATENATE("PAGO N° ",B665," DEL CONTRATO CPS ",V665," ENTRE ",TEXT(VLOOKUP(A665,matriz,IF(generador!B665=1,16,IF(generador!B665=2,19,IF(generador!B665=3,22,IF(generador!B665=4,25,IF(generador!B665=5,28,IF(generador!B665=6,31,IF(generador!B665=7,34,IF(generador!B665=8,37,IF(generador!B665=9,40,IF(generador!B665=10,43,IF(generador!B665=11,46,IF(generador!B665=12,49,IF(generador!B665=13,52,IF(generador!B665=14,55,IF(generador!B665=15,58))))))))))))))),FALSE),"dd/mm/yyyy")," Y ",TEXT(VLOOKUP(A665,matriz,IF(generador!B665=1,17,IF(generador!B665=2,20,IF(generador!B665=3,23,IF(generador!B665=4,26,IF(generador!B665=5,29,IF(generador!B665=6,32,IF(generador!B665=7,35,IF(generador!B665=8,38,IF(generador!B665=9,41,IF(generador!B665=10,44,IF(generador!B665=11,47,IF(generador!B665=12,50,IF(generador!B665=13,53,IF(generador!B665=14,56,IF(generador!B665=15,59))))))))))))))),FALSE),"dd/mm/yyyy")),"")</f>
        <v/>
      </c>
    </row>
    <row r="666" spans="1:23" x14ac:dyDescent="0.3">
      <c r="A666" s="12"/>
      <c r="B666" s="5"/>
      <c r="C666" s="5"/>
      <c r="D666" s="14" t="str">
        <f t="shared" si="178"/>
        <v/>
      </c>
      <c r="E666" s="15" t="str">
        <f>IFERROR(IF(A666&lt;&gt;"",VLOOKUP(A666,matriz,IF(generador!B666=1,15,IF(generador!B666=2,18,IF(generador!B666=3,21,IF(generador!B666=4,24,IF(generador!B666=5,27,IF(generador!B666=6,30,IF(generador!B666=7,33,IF(generador!B666=8,36,IF(generador!B666=9,39,IF(generador!B666=10,42,IF(generador!B666=11,45,IF(generador!B666=12,48,IF(generador!B666=13,51,IF(generador!B666=14,54,IF(generador!B666=15,57))))))))))))))),FALSE),""),"")</f>
        <v/>
      </c>
      <c r="F666" s="16" t="str">
        <f t="shared" si="179"/>
        <v/>
      </c>
      <c r="G666" s="20" t="str">
        <f t="shared" si="180"/>
        <v/>
      </c>
      <c r="H666" s="13" t="str">
        <f t="shared" ca="1" si="183"/>
        <v/>
      </c>
      <c r="I666" s="14" t="str">
        <f t="shared" si="184"/>
        <v/>
      </c>
      <c r="J666" s="14" t="str">
        <f>""</f>
        <v/>
      </c>
      <c r="K666" s="14" t="str">
        <f t="shared" si="185"/>
        <v/>
      </c>
      <c r="L666" s="14" t="str">
        <f t="shared" si="186"/>
        <v/>
      </c>
      <c r="M666" s="14" t="str">
        <f t="shared" si="187"/>
        <v/>
      </c>
      <c r="N666" s="14" t="str">
        <f t="shared" si="188"/>
        <v/>
      </c>
      <c r="O666" s="14" t="str">
        <f t="shared" si="189"/>
        <v/>
      </c>
      <c r="P666" s="14" t="str">
        <f t="shared" si="190"/>
        <v/>
      </c>
      <c r="Q666" s="14" t="str">
        <f t="shared" si="191"/>
        <v/>
      </c>
      <c r="R666" s="96" t="str">
        <f t="shared" si="181"/>
        <v/>
      </c>
      <c r="S666" s="14" t="str">
        <f t="shared" si="192"/>
        <v/>
      </c>
      <c r="T666" s="14" t="str">
        <f t="shared" si="182"/>
        <v/>
      </c>
      <c r="U666" s="14" t="str">
        <f t="shared" si="193"/>
        <v/>
      </c>
      <c r="V666" s="14" t="str">
        <f t="shared" si="194"/>
        <v/>
      </c>
      <c r="W666" s="14" t="str">
        <f>IFERROR(CONCATENATE("PAGO N° ",B666," DEL CONTRATO CPS ",V666," ENTRE ",TEXT(VLOOKUP(A666,matriz,IF(generador!B666=1,16,IF(generador!B666=2,19,IF(generador!B666=3,22,IF(generador!B666=4,25,IF(generador!B666=5,28,IF(generador!B666=6,31,IF(generador!B666=7,34,IF(generador!B666=8,37,IF(generador!B666=9,40,IF(generador!B666=10,43,IF(generador!B666=11,46,IF(generador!B666=12,49,IF(generador!B666=13,52,IF(generador!B666=14,55,IF(generador!B666=15,58))))))))))))))),FALSE),"dd/mm/yyyy")," Y ",TEXT(VLOOKUP(A666,matriz,IF(generador!B666=1,17,IF(generador!B666=2,20,IF(generador!B666=3,23,IF(generador!B666=4,26,IF(generador!B666=5,29,IF(generador!B666=6,32,IF(generador!B666=7,35,IF(generador!B666=8,38,IF(generador!B666=9,41,IF(generador!B666=10,44,IF(generador!B666=11,47,IF(generador!B666=12,50,IF(generador!B666=13,53,IF(generador!B666=14,56,IF(generador!B666=15,59))))))))))))))),FALSE),"dd/mm/yyyy")),"")</f>
        <v/>
      </c>
    </row>
    <row r="667" spans="1:23" x14ac:dyDescent="0.3">
      <c r="A667" s="12"/>
      <c r="B667" s="5"/>
      <c r="C667" s="5"/>
      <c r="D667" s="14" t="str">
        <f t="shared" si="178"/>
        <v/>
      </c>
      <c r="E667" s="15" t="str">
        <f>IFERROR(IF(A667&lt;&gt;"",VLOOKUP(A667,matriz,IF(generador!B667=1,15,IF(generador!B667=2,18,IF(generador!B667=3,21,IF(generador!B667=4,24,IF(generador!B667=5,27,IF(generador!B667=6,30,IF(generador!B667=7,33,IF(generador!B667=8,36,IF(generador!B667=9,39,IF(generador!B667=10,42,IF(generador!B667=11,45,IF(generador!B667=12,48,IF(generador!B667=13,51,IF(generador!B667=14,54,IF(generador!B667=15,57))))))))))))))),FALSE),""),"")</f>
        <v/>
      </c>
      <c r="F667" s="16" t="str">
        <f t="shared" si="179"/>
        <v/>
      </c>
      <c r="G667" s="20" t="str">
        <f t="shared" si="180"/>
        <v/>
      </c>
      <c r="H667" s="13" t="str">
        <f t="shared" ca="1" si="183"/>
        <v/>
      </c>
      <c r="I667" s="14" t="str">
        <f t="shared" si="184"/>
        <v/>
      </c>
      <c r="J667" s="14" t="str">
        <f>""</f>
        <v/>
      </c>
      <c r="K667" s="14" t="str">
        <f t="shared" si="185"/>
        <v/>
      </c>
      <c r="L667" s="14" t="str">
        <f t="shared" si="186"/>
        <v/>
      </c>
      <c r="M667" s="14" t="str">
        <f t="shared" si="187"/>
        <v/>
      </c>
      <c r="N667" s="14" t="str">
        <f t="shared" si="188"/>
        <v/>
      </c>
      <c r="O667" s="14" t="str">
        <f t="shared" si="189"/>
        <v/>
      </c>
      <c r="P667" s="14" t="str">
        <f t="shared" si="190"/>
        <v/>
      </c>
      <c r="Q667" s="14" t="str">
        <f t="shared" si="191"/>
        <v/>
      </c>
      <c r="R667" s="96" t="str">
        <f t="shared" si="181"/>
        <v/>
      </c>
      <c r="S667" s="14" t="str">
        <f t="shared" si="192"/>
        <v/>
      </c>
      <c r="T667" s="14" t="str">
        <f t="shared" si="182"/>
        <v/>
      </c>
      <c r="U667" s="14" t="str">
        <f t="shared" si="193"/>
        <v/>
      </c>
      <c r="V667" s="14" t="str">
        <f t="shared" si="194"/>
        <v/>
      </c>
      <c r="W667" s="14" t="str">
        <f>IFERROR(CONCATENATE("PAGO N° ",B667," DEL CONTRATO CPS ",V667," ENTRE ",TEXT(VLOOKUP(A667,matriz,IF(generador!B667=1,16,IF(generador!B667=2,19,IF(generador!B667=3,22,IF(generador!B667=4,25,IF(generador!B667=5,28,IF(generador!B667=6,31,IF(generador!B667=7,34,IF(generador!B667=8,37,IF(generador!B667=9,40,IF(generador!B667=10,43,IF(generador!B667=11,46,IF(generador!B667=12,49,IF(generador!B667=13,52,IF(generador!B667=14,55,IF(generador!B667=15,58))))))))))))))),FALSE),"dd/mm/yyyy")," Y ",TEXT(VLOOKUP(A667,matriz,IF(generador!B667=1,17,IF(generador!B667=2,20,IF(generador!B667=3,23,IF(generador!B667=4,26,IF(generador!B667=5,29,IF(generador!B667=6,32,IF(generador!B667=7,35,IF(generador!B667=8,38,IF(generador!B667=9,41,IF(generador!B667=10,44,IF(generador!B667=11,47,IF(generador!B667=12,50,IF(generador!B667=13,53,IF(generador!B667=14,56,IF(generador!B667=15,59))))))))))))))),FALSE),"dd/mm/yyyy")),"")</f>
        <v/>
      </c>
    </row>
    <row r="668" spans="1:23" x14ac:dyDescent="0.3">
      <c r="A668" s="12"/>
      <c r="B668" s="5"/>
      <c r="C668" s="5"/>
      <c r="D668" s="14" t="str">
        <f t="shared" si="178"/>
        <v/>
      </c>
      <c r="E668" s="15" t="str">
        <f>IFERROR(IF(A668&lt;&gt;"",VLOOKUP(A668,matriz,IF(generador!B668=1,15,IF(generador!B668=2,18,IF(generador!B668=3,21,IF(generador!B668=4,24,IF(generador!B668=5,27,IF(generador!B668=6,30,IF(generador!B668=7,33,IF(generador!B668=8,36,IF(generador!B668=9,39,IF(generador!B668=10,42,IF(generador!B668=11,45,IF(generador!B668=12,48,IF(generador!B668=13,51,IF(generador!B668=14,54,IF(generador!B668=15,57))))))))))))))),FALSE),""),"")</f>
        <v/>
      </c>
      <c r="F668" s="16" t="str">
        <f t="shared" si="179"/>
        <v/>
      </c>
      <c r="G668" s="20" t="str">
        <f t="shared" si="180"/>
        <v/>
      </c>
      <c r="H668" s="13" t="str">
        <f t="shared" ca="1" si="183"/>
        <v/>
      </c>
      <c r="I668" s="14" t="str">
        <f t="shared" si="184"/>
        <v/>
      </c>
      <c r="J668" s="14" t="str">
        <f>""</f>
        <v/>
      </c>
      <c r="K668" s="14" t="str">
        <f t="shared" si="185"/>
        <v/>
      </c>
      <c r="L668" s="14" t="str">
        <f t="shared" si="186"/>
        <v/>
      </c>
      <c r="M668" s="14" t="str">
        <f t="shared" si="187"/>
        <v/>
      </c>
      <c r="N668" s="14" t="str">
        <f t="shared" si="188"/>
        <v/>
      </c>
      <c r="O668" s="14" t="str">
        <f t="shared" si="189"/>
        <v/>
      </c>
      <c r="P668" s="14" t="str">
        <f t="shared" si="190"/>
        <v/>
      </c>
      <c r="Q668" s="14" t="str">
        <f t="shared" si="191"/>
        <v/>
      </c>
      <c r="R668" s="96" t="str">
        <f t="shared" si="181"/>
        <v/>
      </c>
      <c r="S668" s="14" t="str">
        <f t="shared" si="192"/>
        <v/>
      </c>
      <c r="T668" s="14" t="str">
        <f t="shared" si="182"/>
        <v/>
      </c>
      <c r="U668" s="14" t="str">
        <f t="shared" si="193"/>
        <v/>
      </c>
      <c r="V668" s="14" t="str">
        <f t="shared" si="194"/>
        <v/>
      </c>
      <c r="W668" s="14" t="str">
        <f>IFERROR(CONCATENATE("PAGO N° ",B668," DEL CONTRATO CPS ",V668," ENTRE ",TEXT(VLOOKUP(A668,matriz,IF(generador!B668=1,16,IF(generador!B668=2,19,IF(generador!B668=3,22,IF(generador!B668=4,25,IF(generador!B668=5,28,IF(generador!B668=6,31,IF(generador!B668=7,34,IF(generador!B668=8,37,IF(generador!B668=9,40,IF(generador!B668=10,43,IF(generador!B668=11,46,IF(generador!B668=12,49,IF(generador!B668=13,52,IF(generador!B668=14,55,IF(generador!B668=15,58))))))))))))))),FALSE),"dd/mm/yyyy")," Y ",TEXT(VLOOKUP(A668,matriz,IF(generador!B668=1,17,IF(generador!B668=2,20,IF(generador!B668=3,23,IF(generador!B668=4,26,IF(generador!B668=5,29,IF(generador!B668=6,32,IF(generador!B668=7,35,IF(generador!B668=8,38,IF(generador!B668=9,41,IF(generador!B668=10,44,IF(generador!B668=11,47,IF(generador!B668=12,50,IF(generador!B668=13,53,IF(generador!B668=14,56,IF(generador!B668=15,59))))))))))))))),FALSE),"dd/mm/yyyy")),"")</f>
        <v/>
      </c>
    </row>
    <row r="669" spans="1:23" x14ac:dyDescent="0.3">
      <c r="A669" s="12"/>
      <c r="B669" s="5"/>
      <c r="C669" s="5"/>
      <c r="D669" s="14" t="str">
        <f t="shared" si="178"/>
        <v/>
      </c>
      <c r="E669" s="15" t="str">
        <f>IFERROR(IF(A669&lt;&gt;"",VLOOKUP(A669,matriz,IF(generador!B669=1,15,IF(generador!B669=2,18,IF(generador!B669=3,21,IF(generador!B669=4,24,IF(generador!B669=5,27,IF(generador!B669=6,30,IF(generador!B669=7,33,IF(generador!B669=8,36,IF(generador!B669=9,39,IF(generador!B669=10,42,IF(generador!B669=11,45,IF(generador!B669=12,48,IF(generador!B669=13,51,IF(generador!B669=14,54,IF(generador!B669=15,57))))))))))))))),FALSE),""),"")</f>
        <v/>
      </c>
      <c r="F669" s="16" t="str">
        <f t="shared" si="179"/>
        <v/>
      </c>
      <c r="G669" s="20" t="str">
        <f t="shared" si="180"/>
        <v/>
      </c>
      <c r="H669" s="13" t="str">
        <f t="shared" ca="1" si="183"/>
        <v/>
      </c>
      <c r="I669" s="14" t="str">
        <f t="shared" si="184"/>
        <v/>
      </c>
      <c r="J669" s="14" t="str">
        <f>""</f>
        <v/>
      </c>
      <c r="K669" s="14" t="str">
        <f t="shared" si="185"/>
        <v/>
      </c>
      <c r="L669" s="14" t="str">
        <f t="shared" si="186"/>
        <v/>
      </c>
      <c r="M669" s="14" t="str">
        <f t="shared" si="187"/>
        <v/>
      </c>
      <c r="N669" s="14" t="str">
        <f t="shared" si="188"/>
        <v/>
      </c>
      <c r="O669" s="14" t="str">
        <f t="shared" si="189"/>
        <v/>
      </c>
      <c r="P669" s="14" t="str">
        <f t="shared" si="190"/>
        <v/>
      </c>
      <c r="Q669" s="14" t="str">
        <f t="shared" si="191"/>
        <v/>
      </c>
      <c r="R669" s="96" t="str">
        <f t="shared" si="181"/>
        <v/>
      </c>
      <c r="S669" s="14" t="str">
        <f t="shared" si="192"/>
        <v/>
      </c>
      <c r="T669" s="14" t="str">
        <f t="shared" si="182"/>
        <v/>
      </c>
      <c r="U669" s="14" t="str">
        <f t="shared" si="193"/>
        <v/>
      </c>
      <c r="V669" s="14" t="str">
        <f t="shared" si="194"/>
        <v/>
      </c>
      <c r="W669" s="14" t="str">
        <f>IFERROR(CONCATENATE("PAGO N° ",B669," DEL CONTRATO CPS ",V669," ENTRE ",TEXT(VLOOKUP(A669,matriz,IF(generador!B669=1,16,IF(generador!B669=2,19,IF(generador!B669=3,22,IF(generador!B669=4,25,IF(generador!B669=5,28,IF(generador!B669=6,31,IF(generador!B669=7,34,IF(generador!B669=8,37,IF(generador!B669=9,40,IF(generador!B669=10,43,IF(generador!B669=11,46,IF(generador!B669=12,49,IF(generador!B669=13,52,IF(generador!B669=14,55,IF(generador!B669=15,58))))))))))))))),FALSE),"dd/mm/yyyy")," Y ",TEXT(VLOOKUP(A669,matriz,IF(generador!B669=1,17,IF(generador!B669=2,20,IF(generador!B669=3,23,IF(generador!B669=4,26,IF(generador!B669=5,29,IF(generador!B669=6,32,IF(generador!B669=7,35,IF(generador!B669=8,38,IF(generador!B669=9,41,IF(generador!B669=10,44,IF(generador!B669=11,47,IF(generador!B669=12,50,IF(generador!B669=13,53,IF(generador!B669=14,56,IF(generador!B669=15,59))))))))))))))),FALSE),"dd/mm/yyyy")),"")</f>
        <v/>
      </c>
    </row>
    <row r="670" spans="1:23" x14ac:dyDescent="0.3">
      <c r="A670" s="12"/>
      <c r="B670" s="5"/>
      <c r="C670" s="5"/>
      <c r="D670" s="14" t="str">
        <f t="shared" si="178"/>
        <v/>
      </c>
      <c r="E670" s="15" t="str">
        <f>IFERROR(IF(A670&lt;&gt;"",VLOOKUP(A670,matriz,IF(generador!B670=1,15,IF(generador!B670=2,18,IF(generador!B670=3,21,IF(generador!B670=4,24,IF(generador!B670=5,27,IF(generador!B670=6,30,IF(generador!B670=7,33,IF(generador!B670=8,36,IF(generador!B670=9,39,IF(generador!B670=10,42,IF(generador!B670=11,45,IF(generador!B670=12,48,IF(generador!B670=13,51,IF(generador!B670=14,54,IF(generador!B670=15,57))))))))))))))),FALSE),""),"")</f>
        <v/>
      </c>
      <c r="F670" s="16" t="str">
        <f t="shared" si="179"/>
        <v/>
      </c>
      <c r="G670" s="20" t="str">
        <f t="shared" si="180"/>
        <v/>
      </c>
      <c r="H670" s="13" t="str">
        <f t="shared" ca="1" si="183"/>
        <v/>
      </c>
      <c r="I670" s="14" t="str">
        <f t="shared" si="184"/>
        <v/>
      </c>
      <c r="J670" s="14" t="str">
        <f>""</f>
        <v/>
      </c>
      <c r="K670" s="14" t="str">
        <f t="shared" si="185"/>
        <v/>
      </c>
      <c r="L670" s="14" t="str">
        <f t="shared" si="186"/>
        <v/>
      </c>
      <c r="M670" s="14" t="str">
        <f t="shared" si="187"/>
        <v/>
      </c>
      <c r="N670" s="14" t="str">
        <f t="shared" si="188"/>
        <v/>
      </c>
      <c r="O670" s="14" t="str">
        <f t="shared" si="189"/>
        <v/>
      </c>
      <c r="P670" s="14" t="str">
        <f t="shared" si="190"/>
        <v/>
      </c>
      <c r="Q670" s="14" t="str">
        <f t="shared" si="191"/>
        <v/>
      </c>
      <c r="R670" s="96" t="str">
        <f t="shared" si="181"/>
        <v/>
      </c>
      <c r="S670" s="14" t="str">
        <f t="shared" si="192"/>
        <v/>
      </c>
      <c r="T670" s="14" t="str">
        <f t="shared" si="182"/>
        <v/>
      </c>
      <c r="U670" s="14" t="str">
        <f t="shared" si="193"/>
        <v/>
      </c>
      <c r="V670" s="14" t="str">
        <f t="shared" si="194"/>
        <v/>
      </c>
      <c r="W670" s="14" t="str">
        <f>IFERROR(CONCATENATE("PAGO N° ",B670," DEL CONTRATO CPS ",V670," ENTRE ",TEXT(VLOOKUP(A670,matriz,IF(generador!B670=1,16,IF(generador!B670=2,19,IF(generador!B670=3,22,IF(generador!B670=4,25,IF(generador!B670=5,28,IF(generador!B670=6,31,IF(generador!B670=7,34,IF(generador!B670=8,37,IF(generador!B670=9,40,IF(generador!B670=10,43,IF(generador!B670=11,46,IF(generador!B670=12,49,IF(generador!B670=13,52,IF(generador!B670=14,55,IF(generador!B670=15,58))))))))))))))),FALSE),"dd/mm/yyyy")," Y ",TEXT(VLOOKUP(A670,matriz,IF(generador!B670=1,17,IF(generador!B670=2,20,IF(generador!B670=3,23,IF(generador!B670=4,26,IF(generador!B670=5,29,IF(generador!B670=6,32,IF(generador!B670=7,35,IF(generador!B670=8,38,IF(generador!B670=9,41,IF(generador!B670=10,44,IF(generador!B670=11,47,IF(generador!B670=12,50,IF(generador!B670=13,53,IF(generador!B670=14,56,IF(generador!B670=15,59))))))))))))))),FALSE),"dd/mm/yyyy")),"")</f>
        <v/>
      </c>
    </row>
    <row r="671" spans="1:23" x14ac:dyDescent="0.3">
      <c r="A671" s="12"/>
      <c r="B671" s="5"/>
      <c r="C671" s="5"/>
      <c r="D671" s="14" t="str">
        <f t="shared" si="178"/>
        <v/>
      </c>
      <c r="E671" s="15" t="str">
        <f>IFERROR(IF(A671&lt;&gt;"",VLOOKUP(A671,matriz,IF(generador!B671=1,15,IF(generador!B671=2,18,IF(generador!B671=3,21,IF(generador!B671=4,24,IF(generador!B671=5,27,IF(generador!B671=6,30,IF(generador!B671=7,33,IF(generador!B671=8,36,IF(generador!B671=9,39,IF(generador!B671=10,42,IF(generador!B671=11,45,IF(generador!B671=12,48,IF(generador!B671=13,51,IF(generador!B671=14,54,IF(generador!B671=15,57))))))))))))))),FALSE),""),"")</f>
        <v/>
      </c>
      <c r="F671" s="16" t="str">
        <f t="shared" si="179"/>
        <v/>
      </c>
      <c r="G671" s="20" t="str">
        <f t="shared" si="180"/>
        <v/>
      </c>
      <c r="H671" s="13" t="str">
        <f t="shared" ca="1" si="183"/>
        <v/>
      </c>
      <c r="I671" s="14" t="str">
        <f t="shared" si="184"/>
        <v/>
      </c>
      <c r="J671" s="14" t="str">
        <f>""</f>
        <v/>
      </c>
      <c r="K671" s="14" t="str">
        <f t="shared" si="185"/>
        <v/>
      </c>
      <c r="L671" s="14" t="str">
        <f t="shared" si="186"/>
        <v/>
      </c>
      <c r="M671" s="14" t="str">
        <f t="shared" si="187"/>
        <v/>
      </c>
      <c r="N671" s="14" t="str">
        <f t="shared" si="188"/>
        <v/>
      </c>
      <c r="O671" s="14" t="str">
        <f t="shared" si="189"/>
        <v/>
      </c>
      <c r="P671" s="14" t="str">
        <f t="shared" si="190"/>
        <v/>
      </c>
      <c r="Q671" s="14" t="str">
        <f t="shared" si="191"/>
        <v/>
      </c>
      <c r="R671" s="96" t="str">
        <f t="shared" si="181"/>
        <v/>
      </c>
      <c r="S671" s="14" t="str">
        <f t="shared" si="192"/>
        <v/>
      </c>
      <c r="T671" s="14" t="str">
        <f t="shared" si="182"/>
        <v/>
      </c>
      <c r="U671" s="14" t="str">
        <f t="shared" si="193"/>
        <v/>
      </c>
      <c r="V671" s="14" t="str">
        <f t="shared" si="194"/>
        <v/>
      </c>
      <c r="W671" s="14" t="str">
        <f>IFERROR(CONCATENATE("PAGO N° ",B671," DEL CONTRATO CPS ",V671," ENTRE ",TEXT(VLOOKUP(A671,matriz,IF(generador!B671=1,16,IF(generador!B671=2,19,IF(generador!B671=3,22,IF(generador!B671=4,25,IF(generador!B671=5,28,IF(generador!B671=6,31,IF(generador!B671=7,34,IF(generador!B671=8,37,IF(generador!B671=9,40,IF(generador!B671=10,43,IF(generador!B671=11,46,IF(generador!B671=12,49,IF(generador!B671=13,52,IF(generador!B671=14,55,IF(generador!B671=15,58))))))))))))))),FALSE),"dd/mm/yyyy")," Y ",TEXT(VLOOKUP(A671,matriz,IF(generador!B671=1,17,IF(generador!B671=2,20,IF(generador!B671=3,23,IF(generador!B671=4,26,IF(generador!B671=5,29,IF(generador!B671=6,32,IF(generador!B671=7,35,IF(generador!B671=8,38,IF(generador!B671=9,41,IF(generador!B671=10,44,IF(generador!B671=11,47,IF(generador!B671=12,50,IF(generador!B671=13,53,IF(generador!B671=14,56,IF(generador!B671=15,59))))))))))))))),FALSE),"dd/mm/yyyy")),"")</f>
        <v/>
      </c>
    </row>
    <row r="672" spans="1:23" x14ac:dyDescent="0.3">
      <c r="A672" s="12"/>
      <c r="B672" s="5"/>
      <c r="C672" s="5"/>
      <c r="D672" s="14" t="str">
        <f t="shared" si="178"/>
        <v/>
      </c>
      <c r="E672" s="15" t="str">
        <f>IFERROR(IF(A672&lt;&gt;"",VLOOKUP(A672,matriz,IF(generador!B672=1,15,IF(generador!B672=2,18,IF(generador!B672=3,21,IF(generador!B672=4,24,IF(generador!B672=5,27,IF(generador!B672=6,30,IF(generador!B672=7,33,IF(generador!B672=8,36,IF(generador!B672=9,39,IF(generador!B672=10,42,IF(generador!B672=11,45,IF(generador!B672=12,48,IF(generador!B672=13,51,IF(generador!B672=14,54,IF(generador!B672=15,57))))))))))))))),FALSE),""),"")</f>
        <v/>
      </c>
      <c r="F672" s="16" t="str">
        <f t="shared" si="179"/>
        <v/>
      </c>
      <c r="G672" s="20" t="str">
        <f t="shared" si="180"/>
        <v/>
      </c>
      <c r="H672" s="13" t="str">
        <f t="shared" ca="1" si="183"/>
        <v/>
      </c>
      <c r="I672" s="14" t="str">
        <f t="shared" si="184"/>
        <v/>
      </c>
      <c r="J672" s="14" t="str">
        <f>""</f>
        <v/>
      </c>
      <c r="K672" s="14" t="str">
        <f t="shared" si="185"/>
        <v/>
      </c>
      <c r="L672" s="14" t="str">
        <f t="shared" si="186"/>
        <v/>
      </c>
      <c r="M672" s="14" t="str">
        <f t="shared" si="187"/>
        <v/>
      </c>
      <c r="N672" s="14" t="str">
        <f t="shared" si="188"/>
        <v/>
      </c>
      <c r="O672" s="14" t="str">
        <f t="shared" si="189"/>
        <v/>
      </c>
      <c r="P672" s="14" t="str">
        <f t="shared" si="190"/>
        <v/>
      </c>
      <c r="Q672" s="14" t="str">
        <f t="shared" si="191"/>
        <v/>
      </c>
      <c r="R672" s="96" t="str">
        <f t="shared" si="181"/>
        <v/>
      </c>
      <c r="S672" s="14" t="str">
        <f t="shared" si="192"/>
        <v/>
      </c>
      <c r="T672" s="14" t="str">
        <f t="shared" si="182"/>
        <v/>
      </c>
      <c r="U672" s="14" t="str">
        <f t="shared" si="193"/>
        <v/>
      </c>
      <c r="V672" s="14" t="str">
        <f t="shared" si="194"/>
        <v/>
      </c>
      <c r="W672" s="14" t="str">
        <f>IFERROR(CONCATENATE("PAGO N° ",B672," DEL CONTRATO CPS ",V672," ENTRE ",TEXT(VLOOKUP(A672,matriz,IF(generador!B672=1,16,IF(generador!B672=2,19,IF(generador!B672=3,22,IF(generador!B672=4,25,IF(generador!B672=5,28,IF(generador!B672=6,31,IF(generador!B672=7,34,IF(generador!B672=8,37,IF(generador!B672=9,40,IF(generador!B672=10,43,IF(generador!B672=11,46,IF(generador!B672=12,49,IF(generador!B672=13,52,IF(generador!B672=14,55,IF(generador!B672=15,58))))))))))))))),FALSE),"dd/mm/yyyy")," Y ",TEXT(VLOOKUP(A672,matriz,IF(generador!B672=1,17,IF(generador!B672=2,20,IF(generador!B672=3,23,IF(generador!B672=4,26,IF(generador!B672=5,29,IF(generador!B672=6,32,IF(generador!B672=7,35,IF(generador!B672=8,38,IF(generador!B672=9,41,IF(generador!B672=10,44,IF(generador!B672=11,47,IF(generador!B672=12,50,IF(generador!B672=13,53,IF(generador!B672=14,56,IF(generador!B672=15,59))))))))))))))),FALSE),"dd/mm/yyyy")),"")</f>
        <v/>
      </c>
    </row>
    <row r="673" spans="1:23" x14ac:dyDescent="0.3">
      <c r="A673" s="12"/>
      <c r="B673" s="5"/>
      <c r="C673" s="5"/>
      <c r="D673" s="14" t="str">
        <f t="shared" si="178"/>
        <v/>
      </c>
      <c r="E673" s="15" t="str">
        <f>IFERROR(IF(A673&lt;&gt;"",VLOOKUP(A673,matriz,IF(generador!B673=1,15,IF(generador!B673=2,18,IF(generador!B673=3,21,IF(generador!B673=4,24,IF(generador!B673=5,27,IF(generador!B673=6,30,IF(generador!B673=7,33,IF(generador!B673=8,36,IF(generador!B673=9,39,IF(generador!B673=10,42,IF(generador!B673=11,45,IF(generador!B673=12,48,IF(generador!B673=13,51,IF(generador!B673=14,54,IF(generador!B673=15,57))))))))))))))),FALSE),""),"")</f>
        <v/>
      </c>
      <c r="F673" s="16" t="str">
        <f t="shared" si="179"/>
        <v/>
      </c>
      <c r="G673" s="20" t="str">
        <f t="shared" si="180"/>
        <v/>
      </c>
      <c r="H673" s="13" t="str">
        <f t="shared" ca="1" si="183"/>
        <v/>
      </c>
      <c r="I673" s="14" t="str">
        <f t="shared" si="184"/>
        <v/>
      </c>
      <c r="J673" s="14" t="str">
        <f>""</f>
        <v/>
      </c>
      <c r="K673" s="14" t="str">
        <f t="shared" si="185"/>
        <v/>
      </c>
      <c r="L673" s="14" t="str">
        <f t="shared" si="186"/>
        <v/>
      </c>
      <c r="M673" s="14" t="str">
        <f t="shared" si="187"/>
        <v/>
      </c>
      <c r="N673" s="14" t="str">
        <f t="shared" si="188"/>
        <v/>
      </c>
      <c r="O673" s="14" t="str">
        <f t="shared" si="189"/>
        <v/>
      </c>
      <c r="P673" s="14" t="str">
        <f t="shared" si="190"/>
        <v/>
      </c>
      <c r="Q673" s="14" t="str">
        <f t="shared" si="191"/>
        <v/>
      </c>
      <c r="R673" s="96" t="str">
        <f t="shared" si="181"/>
        <v/>
      </c>
      <c r="S673" s="14" t="str">
        <f t="shared" si="192"/>
        <v/>
      </c>
      <c r="T673" s="14" t="str">
        <f t="shared" si="182"/>
        <v/>
      </c>
      <c r="U673" s="14" t="str">
        <f t="shared" si="193"/>
        <v/>
      </c>
      <c r="V673" s="14" t="str">
        <f t="shared" si="194"/>
        <v/>
      </c>
      <c r="W673" s="14" t="str">
        <f>IFERROR(CONCATENATE("PAGO N° ",B673," DEL CONTRATO CPS ",V673," ENTRE ",TEXT(VLOOKUP(A673,matriz,IF(generador!B673=1,16,IF(generador!B673=2,19,IF(generador!B673=3,22,IF(generador!B673=4,25,IF(generador!B673=5,28,IF(generador!B673=6,31,IF(generador!B673=7,34,IF(generador!B673=8,37,IF(generador!B673=9,40,IF(generador!B673=10,43,IF(generador!B673=11,46,IF(generador!B673=12,49,IF(generador!B673=13,52,IF(generador!B673=14,55,IF(generador!B673=15,58))))))))))))))),FALSE),"dd/mm/yyyy")," Y ",TEXT(VLOOKUP(A673,matriz,IF(generador!B673=1,17,IF(generador!B673=2,20,IF(generador!B673=3,23,IF(generador!B673=4,26,IF(generador!B673=5,29,IF(generador!B673=6,32,IF(generador!B673=7,35,IF(generador!B673=8,38,IF(generador!B673=9,41,IF(generador!B673=10,44,IF(generador!B673=11,47,IF(generador!B673=12,50,IF(generador!B673=13,53,IF(generador!B673=14,56,IF(generador!B673=15,59))))))))))))))),FALSE),"dd/mm/yyyy")),"")</f>
        <v/>
      </c>
    </row>
    <row r="674" spans="1:23" x14ac:dyDescent="0.3">
      <c r="A674" s="12"/>
      <c r="B674" s="5"/>
      <c r="C674" s="5"/>
      <c r="D674" s="14" t="str">
        <f t="shared" si="178"/>
        <v/>
      </c>
      <c r="E674" s="15" t="str">
        <f>IFERROR(IF(A674&lt;&gt;"",VLOOKUP(A674,matriz,IF(generador!B674=1,15,IF(generador!B674=2,18,IF(generador!B674=3,21,IF(generador!B674=4,24,IF(generador!B674=5,27,IF(generador!B674=6,30,IF(generador!B674=7,33,IF(generador!B674=8,36,IF(generador!B674=9,39,IF(generador!B674=10,42,IF(generador!B674=11,45,IF(generador!B674=12,48,IF(generador!B674=13,51,IF(generador!B674=14,54,IF(generador!B674=15,57))))))))))))))),FALSE),""),"")</f>
        <v/>
      </c>
      <c r="F674" s="16" t="str">
        <f t="shared" si="179"/>
        <v/>
      </c>
      <c r="G674" s="20" t="str">
        <f t="shared" si="180"/>
        <v/>
      </c>
      <c r="H674" s="13" t="str">
        <f t="shared" ca="1" si="183"/>
        <v/>
      </c>
      <c r="I674" s="14" t="str">
        <f t="shared" si="184"/>
        <v/>
      </c>
      <c r="J674" s="14" t="str">
        <f>""</f>
        <v/>
      </c>
      <c r="K674" s="14" t="str">
        <f t="shared" si="185"/>
        <v/>
      </c>
      <c r="L674" s="14" t="str">
        <f t="shared" si="186"/>
        <v/>
      </c>
      <c r="M674" s="14" t="str">
        <f t="shared" si="187"/>
        <v/>
      </c>
      <c r="N674" s="14" t="str">
        <f t="shared" si="188"/>
        <v/>
      </c>
      <c r="O674" s="14" t="str">
        <f t="shared" si="189"/>
        <v/>
      </c>
      <c r="P674" s="14" t="str">
        <f t="shared" si="190"/>
        <v/>
      </c>
      <c r="Q674" s="14" t="str">
        <f t="shared" si="191"/>
        <v/>
      </c>
      <c r="R674" s="96" t="str">
        <f t="shared" si="181"/>
        <v/>
      </c>
      <c r="S674" s="14" t="str">
        <f t="shared" si="192"/>
        <v/>
      </c>
      <c r="T674" s="14" t="str">
        <f t="shared" si="182"/>
        <v/>
      </c>
      <c r="U674" s="14" t="str">
        <f t="shared" si="193"/>
        <v/>
      </c>
      <c r="V674" s="14" t="str">
        <f t="shared" si="194"/>
        <v/>
      </c>
      <c r="W674" s="14" t="str">
        <f>IFERROR(CONCATENATE("PAGO N° ",B674," DEL CONTRATO CPS ",V674," ENTRE ",TEXT(VLOOKUP(A674,matriz,IF(generador!B674=1,16,IF(generador!B674=2,19,IF(generador!B674=3,22,IF(generador!B674=4,25,IF(generador!B674=5,28,IF(generador!B674=6,31,IF(generador!B674=7,34,IF(generador!B674=8,37,IF(generador!B674=9,40,IF(generador!B674=10,43,IF(generador!B674=11,46,IF(generador!B674=12,49,IF(generador!B674=13,52,IF(generador!B674=14,55,IF(generador!B674=15,58))))))))))))))),FALSE),"dd/mm/yyyy")," Y ",TEXT(VLOOKUP(A674,matriz,IF(generador!B674=1,17,IF(generador!B674=2,20,IF(generador!B674=3,23,IF(generador!B674=4,26,IF(generador!B674=5,29,IF(generador!B674=6,32,IF(generador!B674=7,35,IF(generador!B674=8,38,IF(generador!B674=9,41,IF(generador!B674=10,44,IF(generador!B674=11,47,IF(generador!B674=12,50,IF(generador!B674=13,53,IF(generador!B674=14,56,IF(generador!B674=15,59))))))))))))))),FALSE),"dd/mm/yyyy")),"")</f>
        <v/>
      </c>
    </row>
    <row r="675" spans="1:23" x14ac:dyDescent="0.3">
      <c r="A675" s="12"/>
      <c r="B675" s="5"/>
      <c r="C675" s="5"/>
      <c r="D675" s="14" t="str">
        <f t="shared" si="178"/>
        <v/>
      </c>
      <c r="E675" s="15" t="str">
        <f>IFERROR(IF(A675&lt;&gt;"",VLOOKUP(A675,matriz,IF(generador!B675=1,15,IF(generador!B675=2,18,IF(generador!B675=3,21,IF(generador!B675=4,24,IF(generador!B675=5,27,IF(generador!B675=6,30,IF(generador!B675=7,33,IF(generador!B675=8,36,IF(generador!B675=9,39,IF(generador!B675=10,42,IF(generador!B675=11,45,IF(generador!B675=12,48,IF(generador!B675=13,51,IF(generador!B675=14,54,IF(generador!B675=15,57))))))))))))))),FALSE),""),"")</f>
        <v/>
      </c>
      <c r="F675" s="16" t="str">
        <f t="shared" si="179"/>
        <v/>
      </c>
      <c r="G675" s="20" t="str">
        <f t="shared" si="180"/>
        <v/>
      </c>
      <c r="H675" s="13" t="str">
        <f t="shared" ca="1" si="183"/>
        <v/>
      </c>
      <c r="I675" s="14" t="str">
        <f t="shared" si="184"/>
        <v/>
      </c>
      <c r="J675" s="14" t="str">
        <f>""</f>
        <v/>
      </c>
      <c r="K675" s="14" t="str">
        <f t="shared" si="185"/>
        <v/>
      </c>
      <c r="L675" s="14" t="str">
        <f t="shared" si="186"/>
        <v/>
      </c>
      <c r="M675" s="14" t="str">
        <f t="shared" si="187"/>
        <v/>
      </c>
      <c r="N675" s="14" t="str">
        <f t="shared" si="188"/>
        <v/>
      </c>
      <c r="O675" s="14" t="str">
        <f t="shared" si="189"/>
        <v/>
      </c>
      <c r="P675" s="14" t="str">
        <f t="shared" si="190"/>
        <v/>
      </c>
      <c r="Q675" s="14" t="str">
        <f t="shared" si="191"/>
        <v/>
      </c>
      <c r="R675" s="96" t="str">
        <f t="shared" si="181"/>
        <v/>
      </c>
      <c r="S675" s="14" t="str">
        <f t="shared" si="192"/>
        <v/>
      </c>
      <c r="T675" s="14" t="str">
        <f t="shared" si="182"/>
        <v/>
      </c>
      <c r="U675" s="14" t="str">
        <f t="shared" si="193"/>
        <v/>
      </c>
      <c r="V675" s="14" t="str">
        <f t="shared" si="194"/>
        <v/>
      </c>
      <c r="W675" s="14" t="str">
        <f>IFERROR(CONCATENATE("PAGO N° ",B675," DEL CONTRATO CPS ",V675," ENTRE ",TEXT(VLOOKUP(A675,matriz,IF(generador!B675=1,16,IF(generador!B675=2,19,IF(generador!B675=3,22,IF(generador!B675=4,25,IF(generador!B675=5,28,IF(generador!B675=6,31,IF(generador!B675=7,34,IF(generador!B675=8,37,IF(generador!B675=9,40,IF(generador!B675=10,43,IF(generador!B675=11,46,IF(generador!B675=12,49,IF(generador!B675=13,52,IF(generador!B675=14,55,IF(generador!B675=15,58))))))))))))))),FALSE),"dd/mm/yyyy")," Y ",TEXT(VLOOKUP(A675,matriz,IF(generador!B675=1,17,IF(generador!B675=2,20,IF(generador!B675=3,23,IF(generador!B675=4,26,IF(generador!B675=5,29,IF(generador!B675=6,32,IF(generador!B675=7,35,IF(generador!B675=8,38,IF(generador!B675=9,41,IF(generador!B675=10,44,IF(generador!B675=11,47,IF(generador!B675=12,50,IF(generador!B675=13,53,IF(generador!B675=14,56,IF(generador!B675=15,59))))))))))))))),FALSE),"dd/mm/yyyy")),"")</f>
        <v/>
      </c>
    </row>
    <row r="676" spans="1:23" x14ac:dyDescent="0.3">
      <c r="A676" s="12"/>
      <c r="B676" s="5"/>
      <c r="C676" s="5"/>
      <c r="D676" s="14" t="str">
        <f t="shared" si="178"/>
        <v/>
      </c>
      <c r="E676" s="15" t="str">
        <f>IFERROR(IF(A676&lt;&gt;"",VLOOKUP(A676,matriz,IF(generador!B676=1,15,IF(generador!B676=2,18,IF(generador!B676=3,21,IF(generador!B676=4,24,IF(generador!B676=5,27,IF(generador!B676=6,30,IF(generador!B676=7,33,IF(generador!B676=8,36,IF(generador!B676=9,39,IF(generador!B676=10,42,IF(generador!B676=11,45,IF(generador!B676=12,48,IF(generador!B676=13,51,IF(generador!B676=14,54,IF(generador!B676=15,57))))))))))))))),FALSE),""),"")</f>
        <v/>
      </c>
      <c r="F676" s="16" t="str">
        <f t="shared" si="179"/>
        <v/>
      </c>
      <c r="G676" s="20" t="str">
        <f t="shared" si="180"/>
        <v/>
      </c>
      <c r="H676" s="13" t="str">
        <f t="shared" ca="1" si="183"/>
        <v/>
      </c>
      <c r="I676" s="14" t="str">
        <f t="shared" si="184"/>
        <v/>
      </c>
      <c r="J676" s="14" t="str">
        <f>""</f>
        <v/>
      </c>
      <c r="K676" s="14" t="str">
        <f t="shared" si="185"/>
        <v/>
      </c>
      <c r="L676" s="14" t="str">
        <f t="shared" si="186"/>
        <v/>
      </c>
      <c r="M676" s="14" t="str">
        <f t="shared" si="187"/>
        <v/>
      </c>
      <c r="N676" s="14" t="str">
        <f t="shared" si="188"/>
        <v/>
      </c>
      <c r="O676" s="14" t="str">
        <f t="shared" si="189"/>
        <v/>
      </c>
      <c r="P676" s="14" t="str">
        <f t="shared" si="190"/>
        <v/>
      </c>
      <c r="Q676" s="14" t="str">
        <f t="shared" si="191"/>
        <v/>
      </c>
      <c r="R676" s="96" t="str">
        <f t="shared" si="181"/>
        <v/>
      </c>
      <c r="S676" s="14" t="str">
        <f t="shared" si="192"/>
        <v/>
      </c>
      <c r="T676" s="14" t="str">
        <f t="shared" si="182"/>
        <v/>
      </c>
      <c r="U676" s="14" t="str">
        <f t="shared" si="193"/>
        <v/>
      </c>
      <c r="V676" s="14" t="str">
        <f t="shared" si="194"/>
        <v/>
      </c>
      <c r="W676" s="14" t="str">
        <f>IFERROR(CONCATENATE("PAGO N° ",B676," DEL CONTRATO CPS ",V676," ENTRE ",TEXT(VLOOKUP(A676,matriz,IF(generador!B676=1,16,IF(generador!B676=2,19,IF(generador!B676=3,22,IF(generador!B676=4,25,IF(generador!B676=5,28,IF(generador!B676=6,31,IF(generador!B676=7,34,IF(generador!B676=8,37,IF(generador!B676=9,40,IF(generador!B676=10,43,IF(generador!B676=11,46,IF(generador!B676=12,49,IF(generador!B676=13,52,IF(generador!B676=14,55,IF(generador!B676=15,58))))))))))))))),FALSE),"dd/mm/yyyy")," Y ",TEXT(VLOOKUP(A676,matriz,IF(generador!B676=1,17,IF(generador!B676=2,20,IF(generador!B676=3,23,IF(generador!B676=4,26,IF(generador!B676=5,29,IF(generador!B676=6,32,IF(generador!B676=7,35,IF(generador!B676=8,38,IF(generador!B676=9,41,IF(generador!B676=10,44,IF(generador!B676=11,47,IF(generador!B676=12,50,IF(generador!B676=13,53,IF(generador!B676=14,56,IF(generador!B676=15,59))))))))))))))),FALSE),"dd/mm/yyyy")),"")</f>
        <v/>
      </c>
    </row>
    <row r="677" spans="1:23" x14ac:dyDescent="0.3">
      <c r="A677" s="12"/>
      <c r="B677" s="5"/>
      <c r="C677" s="5"/>
      <c r="D677" s="14" t="str">
        <f t="shared" si="178"/>
        <v/>
      </c>
      <c r="E677" s="15" t="str">
        <f>IFERROR(IF(A677&lt;&gt;"",VLOOKUP(A677,matriz,IF(generador!B677=1,15,IF(generador!B677=2,18,IF(generador!B677=3,21,IF(generador!B677=4,24,IF(generador!B677=5,27,IF(generador!B677=6,30,IF(generador!B677=7,33,IF(generador!B677=8,36,IF(generador!B677=9,39,IF(generador!B677=10,42,IF(generador!B677=11,45,IF(generador!B677=12,48,IF(generador!B677=13,51,IF(generador!B677=14,54,IF(generador!B677=15,57))))))))))))))),FALSE),""),"")</f>
        <v/>
      </c>
      <c r="F677" s="16" t="str">
        <f t="shared" si="179"/>
        <v/>
      </c>
      <c r="G677" s="20" t="str">
        <f t="shared" si="180"/>
        <v/>
      </c>
      <c r="H677" s="13" t="str">
        <f t="shared" ca="1" si="183"/>
        <v/>
      </c>
      <c r="I677" s="14" t="str">
        <f t="shared" si="184"/>
        <v/>
      </c>
      <c r="J677" s="14" t="str">
        <f>""</f>
        <v/>
      </c>
      <c r="K677" s="14" t="str">
        <f t="shared" si="185"/>
        <v/>
      </c>
      <c r="L677" s="14" t="str">
        <f t="shared" si="186"/>
        <v/>
      </c>
      <c r="M677" s="14" t="str">
        <f t="shared" si="187"/>
        <v/>
      </c>
      <c r="N677" s="14" t="str">
        <f t="shared" si="188"/>
        <v/>
      </c>
      <c r="O677" s="14" t="str">
        <f t="shared" si="189"/>
        <v/>
      </c>
      <c r="P677" s="14" t="str">
        <f t="shared" si="190"/>
        <v/>
      </c>
      <c r="Q677" s="14" t="str">
        <f t="shared" si="191"/>
        <v/>
      </c>
      <c r="R677" s="96" t="str">
        <f t="shared" si="181"/>
        <v/>
      </c>
      <c r="S677" s="14" t="str">
        <f t="shared" si="192"/>
        <v/>
      </c>
      <c r="T677" s="14" t="str">
        <f t="shared" si="182"/>
        <v/>
      </c>
      <c r="U677" s="14" t="str">
        <f t="shared" si="193"/>
        <v/>
      </c>
      <c r="V677" s="14" t="str">
        <f t="shared" si="194"/>
        <v/>
      </c>
      <c r="W677" s="14" t="str">
        <f>IFERROR(CONCATENATE("PAGO N° ",B677," DEL CONTRATO CPS ",V677," ENTRE ",TEXT(VLOOKUP(A677,matriz,IF(generador!B677=1,16,IF(generador!B677=2,19,IF(generador!B677=3,22,IF(generador!B677=4,25,IF(generador!B677=5,28,IF(generador!B677=6,31,IF(generador!B677=7,34,IF(generador!B677=8,37,IF(generador!B677=9,40,IF(generador!B677=10,43,IF(generador!B677=11,46,IF(generador!B677=12,49,IF(generador!B677=13,52,IF(generador!B677=14,55,IF(generador!B677=15,58))))))))))))))),FALSE),"dd/mm/yyyy")," Y ",TEXT(VLOOKUP(A677,matriz,IF(generador!B677=1,17,IF(generador!B677=2,20,IF(generador!B677=3,23,IF(generador!B677=4,26,IF(generador!B677=5,29,IF(generador!B677=6,32,IF(generador!B677=7,35,IF(generador!B677=8,38,IF(generador!B677=9,41,IF(generador!B677=10,44,IF(generador!B677=11,47,IF(generador!B677=12,50,IF(generador!B677=13,53,IF(generador!B677=14,56,IF(generador!B677=15,59))))))))))))))),FALSE),"dd/mm/yyyy")),"")</f>
        <v/>
      </c>
    </row>
    <row r="678" spans="1:23" x14ac:dyDescent="0.3">
      <c r="A678" s="12"/>
      <c r="B678" s="5"/>
      <c r="C678" s="5"/>
      <c r="D678" s="14" t="str">
        <f t="shared" si="178"/>
        <v/>
      </c>
      <c r="E678" s="15" t="str">
        <f>IFERROR(IF(A678&lt;&gt;"",VLOOKUP(A678,matriz,IF(generador!B678=1,15,IF(generador!B678=2,18,IF(generador!B678=3,21,IF(generador!B678=4,24,IF(generador!B678=5,27,IF(generador!B678=6,30,IF(generador!B678=7,33,IF(generador!B678=8,36,IF(generador!B678=9,39,IF(generador!B678=10,42,IF(generador!B678=11,45,IF(generador!B678=12,48,IF(generador!B678=13,51,IF(generador!B678=14,54,IF(generador!B678=15,57))))))))))))))),FALSE),""),"")</f>
        <v/>
      </c>
      <c r="F678" s="16" t="str">
        <f t="shared" si="179"/>
        <v/>
      </c>
      <c r="G678" s="20" t="str">
        <f t="shared" si="180"/>
        <v/>
      </c>
      <c r="H678" s="13" t="str">
        <f t="shared" ca="1" si="183"/>
        <v/>
      </c>
      <c r="I678" s="14" t="str">
        <f t="shared" si="184"/>
        <v/>
      </c>
      <c r="J678" s="14" t="str">
        <f>""</f>
        <v/>
      </c>
      <c r="K678" s="14" t="str">
        <f t="shared" si="185"/>
        <v/>
      </c>
      <c r="L678" s="14" t="str">
        <f t="shared" si="186"/>
        <v/>
      </c>
      <c r="M678" s="14" t="str">
        <f t="shared" si="187"/>
        <v/>
      </c>
      <c r="N678" s="14" t="str">
        <f t="shared" si="188"/>
        <v/>
      </c>
      <c r="O678" s="14" t="str">
        <f t="shared" si="189"/>
        <v/>
      </c>
      <c r="P678" s="14" t="str">
        <f t="shared" si="190"/>
        <v/>
      </c>
      <c r="Q678" s="14" t="str">
        <f t="shared" si="191"/>
        <v/>
      </c>
      <c r="R678" s="96" t="str">
        <f t="shared" si="181"/>
        <v/>
      </c>
      <c r="S678" s="14" t="str">
        <f t="shared" si="192"/>
        <v/>
      </c>
      <c r="T678" s="14" t="str">
        <f t="shared" si="182"/>
        <v/>
      </c>
      <c r="U678" s="14" t="str">
        <f t="shared" si="193"/>
        <v/>
      </c>
      <c r="V678" s="14" t="str">
        <f t="shared" si="194"/>
        <v/>
      </c>
      <c r="W678" s="14" t="str">
        <f>IFERROR(CONCATENATE("PAGO N° ",B678," DEL CONTRATO CPS ",V678," ENTRE ",TEXT(VLOOKUP(A678,matriz,IF(generador!B678=1,16,IF(generador!B678=2,19,IF(generador!B678=3,22,IF(generador!B678=4,25,IF(generador!B678=5,28,IF(generador!B678=6,31,IF(generador!B678=7,34,IF(generador!B678=8,37,IF(generador!B678=9,40,IF(generador!B678=10,43,IF(generador!B678=11,46,IF(generador!B678=12,49,IF(generador!B678=13,52,IF(generador!B678=14,55,IF(generador!B678=15,58))))))))))))))),FALSE),"dd/mm/yyyy")," Y ",TEXT(VLOOKUP(A678,matriz,IF(generador!B678=1,17,IF(generador!B678=2,20,IF(generador!B678=3,23,IF(generador!B678=4,26,IF(generador!B678=5,29,IF(generador!B678=6,32,IF(generador!B678=7,35,IF(generador!B678=8,38,IF(generador!B678=9,41,IF(generador!B678=10,44,IF(generador!B678=11,47,IF(generador!B678=12,50,IF(generador!B678=13,53,IF(generador!B678=14,56,IF(generador!B678=15,59))))))))))))))),FALSE),"dd/mm/yyyy")),"")</f>
        <v/>
      </c>
    </row>
    <row r="679" spans="1:23" x14ac:dyDescent="0.3">
      <c r="A679" s="12"/>
      <c r="B679" s="5"/>
      <c r="C679" s="5"/>
      <c r="D679" s="14" t="str">
        <f t="shared" si="178"/>
        <v/>
      </c>
      <c r="E679" s="15" t="str">
        <f>IFERROR(IF(A679&lt;&gt;"",VLOOKUP(A679,matriz,IF(generador!B679=1,15,IF(generador!B679=2,18,IF(generador!B679=3,21,IF(generador!B679=4,24,IF(generador!B679=5,27,IF(generador!B679=6,30,IF(generador!B679=7,33,IF(generador!B679=8,36,IF(generador!B679=9,39,IF(generador!B679=10,42,IF(generador!B679=11,45,IF(generador!B679=12,48,IF(generador!B679=13,51,IF(generador!B679=14,54,IF(generador!B679=15,57))))))))))))))),FALSE),""),"")</f>
        <v/>
      </c>
      <c r="F679" s="16" t="str">
        <f t="shared" si="179"/>
        <v/>
      </c>
      <c r="G679" s="20" t="str">
        <f t="shared" si="180"/>
        <v/>
      </c>
      <c r="H679" s="13" t="str">
        <f t="shared" ca="1" si="183"/>
        <v/>
      </c>
      <c r="I679" s="14" t="str">
        <f t="shared" si="184"/>
        <v/>
      </c>
      <c r="J679" s="14" t="str">
        <f>""</f>
        <v/>
      </c>
      <c r="K679" s="14" t="str">
        <f t="shared" si="185"/>
        <v/>
      </c>
      <c r="L679" s="14" t="str">
        <f t="shared" si="186"/>
        <v/>
      </c>
      <c r="M679" s="14" t="str">
        <f t="shared" si="187"/>
        <v/>
      </c>
      <c r="N679" s="14" t="str">
        <f t="shared" si="188"/>
        <v/>
      </c>
      <c r="O679" s="14" t="str">
        <f t="shared" si="189"/>
        <v/>
      </c>
      <c r="P679" s="14" t="str">
        <f t="shared" si="190"/>
        <v/>
      </c>
      <c r="Q679" s="14" t="str">
        <f t="shared" si="191"/>
        <v/>
      </c>
      <c r="R679" s="96" t="str">
        <f t="shared" si="181"/>
        <v/>
      </c>
      <c r="S679" s="14" t="str">
        <f t="shared" si="192"/>
        <v/>
      </c>
      <c r="T679" s="14" t="str">
        <f t="shared" si="182"/>
        <v/>
      </c>
      <c r="U679" s="14" t="str">
        <f t="shared" si="193"/>
        <v/>
      </c>
      <c r="V679" s="14" t="str">
        <f t="shared" si="194"/>
        <v/>
      </c>
      <c r="W679" s="14" t="str">
        <f>IFERROR(CONCATENATE("PAGO N° ",B679," DEL CONTRATO CPS ",V679," ENTRE ",TEXT(VLOOKUP(A679,matriz,IF(generador!B679=1,16,IF(generador!B679=2,19,IF(generador!B679=3,22,IF(generador!B679=4,25,IF(generador!B679=5,28,IF(generador!B679=6,31,IF(generador!B679=7,34,IF(generador!B679=8,37,IF(generador!B679=9,40,IF(generador!B679=10,43,IF(generador!B679=11,46,IF(generador!B679=12,49,IF(generador!B679=13,52,IF(generador!B679=14,55,IF(generador!B679=15,58))))))))))))))),FALSE),"dd/mm/yyyy")," Y ",TEXT(VLOOKUP(A679,matriz,IF(generador!B679=1,17,IF(generador!B679=2,20,IF(generador!B679=3,23,IF(generador!B679=4,26,IF(generador!B679=5,29,IF(generador!B679=6,32,IF(generador!B679=7,35,IF(generador!B679=8,38,IF(generador!B679=9,41,IF(generador!B679=10,44,IF(generador!B679=11,47,IF(generador!B679=12,50,IF(generador!B679=13,53,IF(generador!B679=14,56,IF(generador!B679=15,59))))))))))))))),FALSE),"dd/mm/yyyy")),"")</f>
        <v/>
      </c>
    </row>
    <row r="680" spans="1:23" x14ac:dyDescent="0.3">
      <c r="A680" s="12"/>
      <c r="B680" s="5"/>
      <c r="C680" s="5"/>
      <c r="D680" s="14" t="str">
        <f t="shared" si="178"/>
        <v/>
      </c>
      <c r="E680" s="15" t="str">
        <f>IFERROR(IF(A680&lt;&gt;"",VLOOKUP(A680,matriz,IF(generador!B680=1,15,IF(generador!B680=2,18,IF(generador!B680=3,21,IF(generador!B680=4,24,IF(generador!B680=5,27,IF(generador!B680=6,30,IF(generador!B680=7,33,IF(generador!B680=8,36,IF(generador!B680=9,39,IF(generador!B680=10,42,IF(generador!B680=11,45,IF(generador!B680=12,48,IF(generador!B680=13,51,IF(generador!B680=14,54,IF(generador!B680=15,57))))))))))))))),FALSE),""),"")</f>
        <v/>
      </c>
      <c r="F680" s="16" t="str">
        <f t="shared" si="179"/>
        <v/>
      </c>
      <c r="G680" s="20" t="str">
        <f t="shared" si="180"/>
        <v/>
      </c>
      <c r="H680" s="13" t="str">
        <f t="shared" ca="1" si="183"/>
        <v/>
      </c>
      <c r="I680" s="14" t="str">
        <f t="shared" si="184"/>
        <v/>
      </c>
      <c r="J680" s="14" t="str">
        <f>""</f>
        <v/>
      </c>
      <c r="K680" s="14" t="str">
        <f t="shared" si="185"/>
        <v/>
      </c>
      <c r="L680" s="14" t="str">
        <f t="shared" si="186"/>
        <v/>
      </c>
      <c r="M680" s="14" t="str">
        <f t="shared" si="187"/>
        <v/>
      </c>
      <c r="N680" s="14" t="str">
        <f t="shared" si="188"/>
        <v/>
      </c>
      <c r="O680" s="14" t="str">
        <f t="shared" si="189"/>
        <v/>
      </c>
      <c r="P680" s="14" t="str">
        <f t="shared" si="190"/>
        <v/>
      </c>
      <c r="Q680" s="14" t="str">
        <f t="shared" si="191"/>
        <v/>
      </c>
      <c r="R680" s="96" t="str">
        <f t="shared" si="181"/>
        <v/>
      </c>
      <c r="S680" s="14" t="str">
        <f t="shared" si="192"/>
        <v/>
      </c>
      <c r="T680" s="14" t="str">
        <f t="shared" si="182"/>
        <v/>
      </c>
      <c r="U680" s="14" t="str">
        <f t="shared" si="193"/>
        <v/>
      </c>
      <c r="V680" s="14" t="str">
        <f t="shared" si="194"/>
        <v/>
      </c>
      <c r="W680" s="14" t="str">
        <f>IFERROR(CONCATENATE("PAGO N° ",B680," DEL CONTRATO CPS ",V680," ENTRE ",TEXT(VLOOKUP(A680,matriz,IF(generador!B680=1,16,IF(generador!B680=2,19,IF(generador!B680=3,22,IF(generador!B680=4,25,IF(generador!B680=5,28,IF(generador!B680=6,31,IF(generador!B680=7,34,IF(generador!B680=8,37,IF(generador!B680=9,40,IF(generador!B680=10,43,IF(generador!B680=11,46,IF(generador!B680=12,49,IF(generador!B680=13,52,IF(generador!B680=14,55,IF(generador!B680=15,58))))))))))))))),FALSE),"dd/mm/yyyy")," Y ",TEXT(VLOOKUP(A680,matriz,IF(generador!B680=1,17,IF(generador!B680=2,20,IF(generador!B680=3,23,IF(generador!B680=4,26,IF(generador!B680=5,29,IF(generador!B680=6,32,IF(generador!B680=7,35,IF(generador!B680=8,38,IF(generador!B680=9,41,IF(generador!B680=10,44,IF(generador!B680=11,47,IF(generador!B680=12,50,IF(generador!B680=13,53,IF(generador!B680=14,56,IF(generador!B680=15,59))))))))))))))),FALSE),"dd/mm/yyyy")),"")</f>
        <v/>
      </c>
    </row>
    <row r="681" spans="1:23" x14ac:dyDescent="0.3">
      <c r="A681" s="12"/>
      <c r="B681" s="5"/>
      <c r="C681" s="5"/>
      <c r="D681" s="14" t="str">
        <f t="shared" si="178"/>
        <v/>
      </c>
      <c r="E681" s="15" t="str">
        <f>IFERROR(IF(A681&lt;&gt;"",VLOOKUP(A681,matriz,IF(generador!B681=1,15,IF(generador!B681=2,18,IF(generador!B681=3,21,IF(generador!B681=4,24,IF(generador!B681=5,27,IF(generador!B681=6,30,IF(generador!B681=7,33,IF(generador!B681=8,36,IF(generador!B681=9,39,IF(generador!B681=10,42,IF(generador!B681=11,45,IF(generador!B681=12,48,IF(generador!B681=13,51,IF(generador!B681=14,54,IF(generador!B681=15,57))))))))))))))),FALSE),""),"")</f>
        <v/>
      </c>
      <c r="F681" s="16" t="str">
        <f t="shared" si="179"/>
        <v/>
      </c>
      <c r="G681" s="20" t="str">
        <f t="shared" si="180"/>
        <v/>
      </c>
      <c r="H681" s="13" t="str">
        <f t="shared" ca="1" si="183"/>
        <v/>
      </c>
      <c r="I681" s="14" t="str">
        <f t="shared" si="184"/>
        <v/>
      </c>
      <c r="J681" s="14" t="str">
        <f>""</f>
        <v/>
      </c>
      <c r="K681" s="14" t="str">
        <f t="shared" si="185"/>
        <v/>
      </c>
      <c r="L681" s="14" t="str">
        <f t="shared" si="186"/>
        <v/>
      </c>
      <c r="M681" s="14" t="str">
        <f t="shared" si="187"/>
        <v/>
      </c>
      <c r="N681" s="14" t="str">
        <f t="shared" si="188"/>
        <v/>
      </c>
      <c r="O681" s="14" t="str">
        <f t="shared" si="189"/>
        <v/>
      </c>
      <c r="P681" s="14" t="str">
        <f t="shared" si="190"/>
        <v/>
      </c>
      <c r="Q681" s="14" t="str">
        <f t="shared" si="191"/>
        <v/>
      </c>
      <c r="R681" s="96" t="str">
        <f t="shared" si="181"/>
        <v/>
      </c>
      <c r="S681" s="14" t="str">
        <f t="shared" si="192"/>
        <v/>
      </c>
      <c r="T681" s="14" t="str">
        <f t="shared" si="182"/>
        <v/>
      </c>
      <c r="U681" s="14" t="str">
        <f t="shared" si="193"/>
        <v/>
      </c>
      <c r="V681" s="14" t="str">
        <f t="shared" si="194"/>
        <v/>
      </c>
      <c r="W681" s="14" t="str">
        <f>IFERROR(CONCATENATE("PAGO N° ",B681," DEL CONTRATO CPS ",V681," ENTRE ",TEXT(VLOOKUP(A681,matriz,IF(generador!B681=1,16,IF(generador!B681=2,19,IF(generador!B681=3,22,IF(generador!B681=4,25,IF(generador!B681=5,28,IF(generador!B681=6,31,IF(generador!B681=7,34,IF(generador!B681=8,37,IF(generador!B681=9,40,IF(generador!B681=10,43,IF(generador!B681=11,46,IF(generador!B681=12,49,IF(generador!B681=13,52,IF(generador!B681=14,55,IF(generador!B681=15,58))))))))))))))),FALSE),"dd/mm/yyyy")," Y ",TEXT(VLOOKUP(A681,matriz,IF(generador!B681=1,17,IF(generador!B681=2,20,IF(generador!B681=3,23,IF(generador!B681=4,26,IF(generador!B681=5,29,IF(generador!B681=6,32,IF(generador!B681=7,35,IF(generador!B681=8,38,IF(generador!B681=9,41,IF(generador!B681=10,44,IF(generador!B681=11,47,IF(generador!B681=12,50,IF(generador!B681=13,53,IF(generador!B681=14,56,IF(generador!B681=15,59))))))))))))))),FALSE),"dd/mm/yyyy")),"")</f>
        <v/>
      </c>
    </row>
    <row r="682" spans="1:23" x14ac:dyDescent="0.3">
      <c r="A682" s="12"/>
      <c r="B682" s="5"/>
      <c r="C682" s="5"/>
      <c r="D682" s="14" t="str">
        <f t="shared" si="178"/>
        <v/>
      </c>
      <c r="E682" s="15" t="str">
        <f>IFERROR(IF(A682&lt;&gt;"",VLOOKUP(A682,matriz,IF(generador!B682=1,15,IF(generador!B682=2,18,IF(generador!B682=3,21,IF(generador!B682=4,24,IF(generador!B682=5,27,IF(generador!B682=6,30,IF(generador!B682=7,33,IF(generador!B682=8,36,IF(generador!B682=9,39,IF(generador!B682=10,42,IF(generador!B682=11,45,IF(generador!B682=12,48,IF(generador!B682=13,51,IF(generador!B682=14,54,IF(generador!B682=15,57))))))))))))))),FALSE),""),"")</f>
        <v/>
      </c>
      <c r="F682" s="16" t="str">
        <f t="shared" si="179"/>
        <v/>
      </c>
      <c r="G682" s="20" t="str">
        <f t="shared" si="180"/>
        <v/>
      </c>
      <c r="H682" s="13" t="str">
        <f t="shared" ca="1" si="183"/>
        <v/>
      </c>
      <c r="I682" s="14" t="str">
        <f t="shared" si="184"/>
        <v/>
      </c>
      <c r="J682" s="14" t="str">
        <f>""</f>
        <v/>
      </c>
      <c r="K682" s="14" t="str">
        <f t="shared" si="185"/>
        <v/>
      </c>
      <c r="L682" s="14" t="str">
        <f t="shared" si="186"/>
        <v/>
      </c>
      <c r="M682" s="14" t="str">
        <f t="shared" si="187"/>
        <v/>
      </c>
      <c r="N682" s="14" t="str">
        <f t="shared" si="188"/>
        <v/>
      </c>
      <c r="O682" s="14" t="str">
        <f t="shared" si="189"/>
        <v/>
      </c>
      <c r="P682" s="14" t="str">
        <f t="shared" si="190"/>
        <v/>
      </c>
      <c r="Q682" s="14" t="str">
        <f t="shared" si="191"/>
        <v/>
      </c>
      <c r="R682" s="96" t="str">
        <f t="shared" si="181"/>
        <v/>
      </c>
      <c r="S682" s="14" t="str">
        <f t="shared" si="192"/>
        <v/>
      </c>
      <c r="T682" s="14" t="str">
        <f t="shared" si="182"/>
        <v/>
      </c>
      <c r="U682" s="14" t="str">
        <f t="shared" si="193"/>
        <v/>
      </c>
      <c r="V682" s="14" t="str">
        <f t="shared" si="194"/>
        <v/>
      </c>
      <c r="W682" s="14" t="str">
        <f>IFERROR(CONCATENATE("PAGO N° ",B682," DEL CONTRATO CPS ",V682," ENTRE ",TEXT(VLOOKUP(A682,matriz,IF(generador!B682=1,16,IF(generador!B682=2,19,IF(generador!B682=3,22,IF(generador!B682=4,25,IF(generador!B682=5,28,IF(generador!B682=6,31,IF(generador!B682=7,34,IF(generador!B682=8,37,IF(generador!B682=9,40,IF(generador!B682=10,43,IF(generador!B682=11,46,IF(generador!B682=12,49,IF(generador!B682=13,52,IF(generador!B682=14,55,IF(generador!B682=15,58))))))))))))))),FALSE),"dd/mm/yyyy")," Y ",TEXT(VLOOKUP(A682,matriz,IF(generador!B682=1,17,IF(generador!B682=2,20,IF(generador!B682=3,23,IF(generador!B682=4,26,IF(generador!B682=5,29,IF(generador!B682=6,32,IF(generador!B682=7,35,IF(generador!B682=8,38,IF(generador!B682=9,41,IF(generador!B682=10,44,IF(generador!B682=11,47,IF(generador!B682=12,50,IF(generador!B682=13,53,IF(generador!B682=14,56,IF(generador!B682=15,59))))))))))))))),FALSE),"dd/mm/yyyy")),"")</f>
        <v/>
      </c>
    </row>
    <row r="683" spans="1:23" x14ac:dyDescent="0.3">
      <c r="A683" s="12"/>
      <c r="B683" s="5"/>
      <c r="C683" s="5"/>
      <c r="D683" s="14" t="str">
        <f t="shared" si="178"/>
        <v/>
      </c>
      <c r="E683" s="15" t="str">
        <f>IFERROR(IF(A683&lt;&gt;"",VLOOKUP(A683,matriz,IF(generador!B683=1,15,IF(generador!B683=2,18,IF(generador!B683=3,21,IF(generador!B683=4,24,IF(generador!B683=5,27,IF(generador!B683=6,30,IF(generador!B683=7,33,IF(generador!B683=8,36,IF(generador!B683=9,39,IF(generador!B683=10,42,IF(generador!B683=11,45,IF(generador!B683=12,48,IF(generador!B683=13,51,IF(generador!B683=14,54,IF(generador!B683=15,57))))))))))))))),FALSE),""),"")</f>
        <v/>
      </c>
      <c r="F683" s="16" t="str">
        <f t="shared" si="179"/>
        <v/>
      </c>
      <c r="G683" s="20" t="str">
        <f t="shared" si="180"/>
        <v/>
      </c>
      <c r="H683" s="13" t="str">
        <f t="shared" ca="1" si="183"/>
        <v/>
      </c>
      <c r="I683" s="14" t="str">
        <f t="shared" si="184"/>
        <v/>
      </c>
      <c r="J683" s="14" t="str">
        <f>""</f>
        <v/>
      </c>
      <c r="K683" s="14" t="str">
        <f t="shared" si="185"/>
        <v/>
      </c>
      <c r="L683" s="14" t="str">
        <f t="shared" si="186"/>
        <v/>
      </c>
      <c r="M683" s="14" t="str">
        <f t="shared" si="187"/>
        <v/>
      </c>
      <c r="N683" s="14" t="str">
        <f t="shared" si="188"/>
        <v/>
      </c>
      <c r="O683" s="14" t="str">
        <f t="shared" si="189"/>
        <v/>
      </c>
      <c r="P683" s="14" t="str">
        <f t="shared" si="190"/>
        <v/>
      </c>
      <c r="Q683" s="14" t="str">
        <f t="shared" si="191"/>
        <v/>
      </c>
      <c r="R683" s="96" t="str">
        <f t="shared" si="181"/>
        <v/>
      </c>
      <c r="S683" s="14" t="str">
        <f t="shared" si="192"/>
        <v/>
      </c>
      <c r="T683" s="14" t="str">
        <f t="shared" si="182"/>
        <v/>
      </c>
      <c r="U683" s="14" t="str">
        <f t="shared" si="193"/>
        <v/>
      </c>
      <c r="V683" s="14" t="str">
        <f t="shared" si="194"/>
        <v/>
      </c>
      <c r="W683" s="14" t="str">
        <f>IFERROR(CONCATENATE("PAGO N° ",B683," DEL CONTRATO CPS ",V683," ENTRE ",TEXT(VLOOKUP(A683,matriz,IF(generador!B683=1,16,IF(generador!B683=2,19,IF(generador!B683=3,22,IF(generador!B683=4,25,IF(generador!B683=5,28,IF(generador!B683=6,31,IF(generador!B683=7,34,IF(generador!B683=8,37,IF(generador!B683=9,40,IF(generador!B683=10,43,IF(generador!B683=11,46,IF(generador!B683=12,49,IF(generador!B683=13,52,IF(generador!B683=14,55,IF(generador!B683=15,58))))))))))))))),FALSE),"dd/mm/yyyy")," Y ",TEXT(VLOOKUP(A683,matriz,IF(generador!B683=1,17,IF(generador!B683=2,20,IF(generador!B683=3,23,IF(generador!B683=4,26,IF(generador!B683=5,29,IF(generador!B683=6,32,IF(generador!B683=7,35,IF(generador!B683=8,38,IF(generador!B683=9,41,IF(generador!B683=10,44,IF(generador!B683=11,47,IF(generador!B683=12,50,IF(generador!B683=13,53,IF(generador!B683=14,56,IF(generador!B683=15,59))))))))))))))),FALSE),"dd/mm/yyyy")),"")</f>
        <v/>
      </c>
    </row>
    <row r="684" spans="1:23" x14ac:dyDescent="0.3">
      <c r="A684" s="12"/>
      <c r="B684" s="5"/>
      <c r="C684" s="5"/>
      <c r="D684" s="14" t="str">
        <f t="shared" si="178"/>
        <v/>
      </c>
      <c r="E684" s="15" t="str">
        <f>IFERROR(IF(A684&lt;&gt;"",VLOOKUP(A684,matriz,IF(generador!B684=1,15,IF(generador!B684=2,18,IF(generador!B684=3,21,IF(generador!B684=4,24,IF(generador!B684=5,27,IF(generador!B684=6,30,IF(generador!B684=7,33,IF(generador!B684=8,36,IF(generador!B684=9,39,IF(generador!B684=10,42,IF(generador!B684=11,45,IF(generador!B684=12,48,IF(generador!B684=13,51,IF(generador!B684=14,54,IF(generador!B684=15,57))))))))))))))),FALSE),""),"")</f>
        <v/>
      </c>
      <c r="F684" s="16" t="str">
        <f t="shared" si="179"/>
        <v/>
      </c>
      <c r="G684" s="20" t="str">
        <f t="shared" si="180"/>
        <v/>
      </c>
      <c r="H684" s="13" t="str">
        <f t="shared" ca="1" si="183"/>
        <v/>
      </c>
      <c r="I684" s="14" t="str">
        <f t="shared" si="184"/>
        <v/>
      </c>
      <c r="J684" s="14" t="str">
        <f>""</f>
        <v/>
      </c>
      <c r="K684" s="14" t="str">
        <f t="shared" si="185"/>
        <v/>
      </c>
      <c r="L684" s="14" t="str">
        <f t="shared" si="186"/>
        <v/>
      </c>
      <c r="M684" s="14" t="str">
        <f t="shared" si="187"/>
        <v/>
      </c>
      <c r="N684" s="14" t="str">
        <f t="shared" si="188"/>
        <v/>
      </c>
      <c r="O684" s="14" t="str">
        <f t="shared" si="189"/>
        <v/>
      </c>
      <c r="P684" s="14" t="str">
        <f t="shared" si="190"/>
        <v/>
      </c>
      <c r="Q684" s="14" t="str">
        <f t="shared" si="191"/>
        <v/>
      </c>
      <c r="R684" s="96" t="str">
        <f t="shared" si="181"/>
        <v/>
      </c>
      <c r="S684" s="14" t="str">
        <f t="shared" si="192"/>
        <v/>
      </c>
      <c r="T684" s="14" t="str">
        <f t="shared" si="182"/>
        <v/>
      </c>
      <c r="U684" s="14" t="str">
        <f t="shared" si="193"/>
        <v/>
      </c>
      <c r="V684" s="14" t="str">
        <f t="shared" si="194"/>
        <v/>
      </c>
      <c r="W684" s="14" t="str">
        <f>IFERROR(CONCATENATE("PAGO N° ",B684," DEL CONTRATO CPS ",V684," ENTRE ",TEXT(VLOOKUP(A684,matriz,IF(generador!B684=1,16,IF(generador!B684=2,19,IF(generador!B684=3,22,IF(generador!B684=4,25,IF(generador!B684=5,28,IF(generador!B684=6,31,IF(generador!B684=7,34,IF(generador!B684=8,37,IF(generador!B684=9,40,IF(generador!B684=10,43,IF(generador!B684=11,46,IF(generador!B684=12,49,IF(generador!B684=13,52,IF(generador!B684=14,55,IF(generador!B684=15,58))))))))))))))),FALSE),"dd/mm/yyyy")," Y ",TEXT(VLOOKUP(A684,matriz,IF(generador!B684=1,17,IF(generador!B684=2,20,IF(generador!B684=3,23,IF(generador!B684=4,26,IF(generador!B684=5,29,IF(generador!B684=6,32,IF(generador!B684=7,35,IF(generador!B684=8,38,IF(generador!B684=9,41,IF(generador!B684=10,44,IF(generador!B684=11,47,IF(generador!B684=12,50,IF(generador!B684=13,53,IF(generador!B684=14,56,IF(generador!B684=15,59))))))))))))))),FALSE),"dd/mm/yyyy")),"")</f>
        <v/>
      </c>
    </row>
    <row r="685" spans="1:23" x14ac:dyDescent="0.3">
      <c r="A685" s="12"/>
      <c r="B685" s="5"/>
      <c r="C685" s="5"/>
      <c r="D685" s="14" t="str">
        <f t="shared" si="178"/>
        <v/>
      </c>
      <c r="E685" s="15" t="str">
        <f>IFERROR(IF(A685&lt;&gt;"",VLOOKUP(A685,matriz,IF(generador!B685=1,15,IF(generador!B685=2,18,IF(generador!B685=3,21,IF(generador!B685=4,24,IF(generador!B685=5,27,IF(generador!B685=6,30,IF(generador!B685=7,33,IF(generador!B685=8,36,IF(generador!B685=9,39,IF(generador!B685=10,42,IF(generador!B685=11,45,IF(generador!B685=12,48,IF(generador!B685=13,51,IF(generador!B685=14,54,IF(generador!B685=15,57))))))))))))))),FALSE),""),"")</f>
        <v/>
      </c>
      <c r="F685" s="16" t="str">
        <f t="shared" si="179"/>
        <v/>
      </c>
      <c r="G685" s="20" t="str">
        <f t="shared" si="180"/>
        <v/>
      </c>
      <c r="H685" s="13" t="str">
        <f t="shared" ca="1" si="183"/>
        <v/>
      </c>
      <c r="I685" s="14" t="str">
        <f t="shared" si="184"/>
        <v/>
      </c>
      <c r="J685" s="14" t="str">
        <f>""</f>
        <v/>
      </c>
      <c r="K685" s="14" t="str">
        <f t="shared" si="185"/>
        <v/>
      </c>
      <c r="L685" s="14" t="str">
        <f t="shared" si="186"/>
        <v/>
      </c>
      <c r="M685" s="14" t="str">
        <f t="shared" si="187"/>
        <v/>
      </c>
      <c r="N685" s="14" t="str">
        <f t="shared" si="188"/>
        <v/>
      </c>
      <c r="O685" s="14" t="str">
        <f t="shared" si="189"/>
        <v/>
      </c>
      <c r="P685" s="14" t="str">
        <f t="shared" si="190"/>
        <v/>
      </c>
      <c r="Q685" s="14" t="str">
        <f t="shared" si="191"/>
        <v/>
      </c>
      <c r="R685" s="96" t="str">
        <f t="shared" si="181"/>
        <v/>
      </c>
      <c r="S685" s="14" t="str">
        <f t="shared" si="192"/>
        <v/>
      </c>
      <c r="T685" s="14" t="str">
        <f t="shared" si="182"/>
        <v/>
      </c>
      <c r="U685" s="14" t="str">
        <f t="shared" si="193"/>
        <v/>
      </c>
      <c r="V685" s="14" t="str">
        <f t="shared" si="194"/>
        <v/>
      </c>
      <c r="W685" s="14" t="str">
        <f>IFERROR(CONCATENATE("PAGO N° ",B685," DEL CONTRATO CPS ",V685," ENTRE ",TEXT(VLOOKUP(A685,matriz,IF(generador!B685=1,16,IF(generador!B685=2,19,IF(generador!B685=3,22,IF(generador!B685=4,25,IF(generador!B685=5,28,IF(generador!B685=6,31,IF(generador!B685=7,34,IF(generador!B685=8,37,IF(generador!B685=9,40,IF(generador!B685=10,43,IF(generador!B685=11,46,IF(generador!B685=12,49,IF(generador!B685=13,52,IF(generador!B685=14,55,IF(generador!B685=15,58))))))))))))))),FALSE),"dd/mm/yyyy")," Y ",TEXT(VLOOKUP(A685,matriz,IF(generador!B685=1,17,IF(generador!B685=2,20,IF(generador!B685=3,23,IF(generador!B685=4,26,IF(generador!B685=5,29,IF(generador!B685=6,32,IF(generador!B685=7,35,IF(generador!B685=8,38,IF(generador!B685=9,41,IF(generador!B685=10,44,IF(generador!B685=11,47,IF(generador!B685=12,50,IF(generador!B685=13,53,IF(generador!B685=14,56,IF(generador!B685=15,59))))))))))))))),FALSE),"dd/mm/yyyy")),"")</f>
        <v/>
      </c>
    </row>
    <row r="686" spans="1:23" x14ac:dyDescent="0.3">
      <c r="A686" s="12"/>
      <c r="B686" s="5"/>
      <c r="C686" s="5"/>
      <c r="D686" s="14" t="str">
        <f t="shared" si="178"/>
        <v/>
      </c>
      <c r="E686" s="15" t="str">
        <f>IFERROR(IF(A686&lt;&gt;"",VLOOKUP(A686,matriz,IF(generador!B686=1,15,IF(generador!B686=2,18,IF(generador!B686=3,21,IF(generador!B686=4,24,IF(generador!B686=5,27,IF(generador!B686=6,30,IF(generador!B686=7,33,IF(generador!B686=8,36,IF(generador!B686=9,39,IF(generador!B686=10,42,IF(generador!B686=11,45,IF(generador!B686=12,48,IF(generador!B686=13,51,IF(generador!B686=14,54,IF(generador!B686=15,57))))))))))))))),FALSE),""),"")</f>
        <v/>
      </c>
      <c r="F686" s="16" t="str">
        <f t="shared" si="179"/>
        <v/>
      </c>
      <c r="G686" s="20" t="str">
        <f t="shared" si="180"/>
        <v/>
      </c>
      <c r="H686" s="13" t="str">
        <f t="shared" ca="1" si="183"/>
        <v/>
      </c>
      <c r="I686" s="14" t="str">
        <f t="shared" si="184"/>
        <v/>
      </c>
      <c r="J686" s="14" t="str">
        <f>""</f>
        <v/>
      </c>
      <c r="K686" s="14" t="str">
        <f t="shared" si="185"/>
        <v/>
      </c>
      <c r="L686" s="14" t="str">
        <f t="shared" si="186"/>
        <v/>
      </c>
      <c r="M686" s="14" t="str">
        <f t="shared" si="187"/>
        <v/>
      </c>
      <c r="N686" s="14" t="str">
        <f t="shared" si="188"/>
        <v/>
      </c>
      <c r="O686" s="14" t="str">
        <f t="shared" si="189"/>
        <v/>
      </c>
      <c r="P686" s="14" t="str">
        <f t="shared" si="190"/>
        <v/>
      </c>
      <c r="Q686" s="14" t="str">
        <f t="shared" si="191"/>
        <v/>
      </c>
      <c r="R686" s="96" t="str">
        <f t="shared" si="181"/>
        <v/>
      </c>
      <c r="S686" s="14" t="str">
        <f t="shared" si="192"/>
        <v/>
      </c>
      <c r="T686" s="14" t="str">
        <f t="shared" si="182"/>
        <v/>
      </c>
      <c r="U686" s="14" t="str">
        <f t="shared" si="193"/>
        <v/>
      </c>
      <c r="V686" s="14" t="str">
        <f t="shared" si="194"/>
        <v/>
      </c>
      <c r="W686" s="14" t="str">
        <f>IFERROR(CONCATENATE("PAGO N° ",B686," DEL CONTRATO CPS ",V686," ENTRE ",TEXT(VLOOKUP(A686,matriz,IF(generador!B686=1,16,IF(generador!B686=2,19,IF(generador!B686=3,22,IF(generador!B686=4,25,IF(generador!B686=5,28,IF(generador!B686=6,31,IF(generador!B686=7,34,IF(generador!B686=8,37,IF(generador!B686=9,40,IF(generador!B686=10,43,IF(generador!B686=11,46,IF(generador!B686=12,49,IF(generador!B686=13,52,IF(generador!B686=14,55,IF(generador!B686=15,58))))))))))))))),FALSE),"dd/mm/yyyy")," Y ",TEXT(VLOOKUP(A686,matriz,IF(generador!B686=1,17,IF(generador!B686=2,20,IF(generador!B686=3,23,IF(generador!B686=4,26,IF(generador!B686=5,29,IF(generador!B686=6,32,IF(generador!B686=7,35,IF(generador!B686=8,38,IF(generador!B686=9,41,IF(generador!B686=10,44,IF(generador!B686=11,47,IF(generador!B686=12,50,IF(generador!B686=13,53,IF(generador!B686=14,56,IF(generador!B686=15,59))))))))))))))),FALSE),"dd/mm/yyyy")),"")</f>
        <v/>
      </c>
    </row>
    <row r="687" spans="1:23" x14ac:dyDescent="0.3">
      <c r="A687" s="12"/>
      <c r="B687" s="5"/>
      <c r="C687" s="5"/>
      <c r="D687" s="14" t="str">
        <f t="shared" si="178"/>
        <v/>
      </c>
      <c r="E687" s="15" t="str">
        <f>IFERROR(IF(A687&lt;&gt;"",VLOOKUP(A687,matriz,IF(generador!B687=1,15,IF(generador!B687=2,18,IF(generador!B687=3,21,IF(generador!B687=4,24,IF(generador!B687=5,27,IF(generador!B687=6,30,IF(generador!B687=7,33,IF(generador!B687=8,36,IF(generador!B687=9,39,IF(generador!B687=10,42,IF(generador!B687=11,45,IF(generador!B687=12,48,IF(generador!B687=13,51,IF(generador!B687=14,54,IF(generador!B687=15,57))))))))))))))),FALSE),""),"")</f>
        <v/>
      </c>
      <c r="F687" s="16" t="str">
        <f t="shared" si="179"/>
        <v/>
      </c>
      <c r="G687" s="20" t="str">
        <f t="shared" si="180"/>
        <v/>
      </c>
      <c r="H687" s="13" t="str">
        <f t="shared" ca="1" si="183"/>
        <v/>
      </c>
      <c r="I687" s="14" t="str">
        <f t="shared" si="184"/>
        <v/>
      </c>
      <c r="J687" s="14" t="str">
        <f>""</f>
        <v/>
      </c>
      <c r="K687" s="14" t="str">
        <f t="shared" si="185"/>
        <v/>
      </c>
      <c r="L687" s="14" t="str">
        <f t="shared" si="186"/>
        <v/>
      </c>
      <c r="M687" s="14" t="str">
        <f t="shared" si="187"/>
        <v/>
      </c>
      <c r="N687" s="14" t="str">
        <f t="shared" si="188"/>
        <v/>
      </c>
      <c r="O687" s="14" t="str">
        <f t="shared" si="189"/>
        <v/>
      </c>
      <c r="P687" s="14" t="str">
        <f t="shared" si="190"/>
        <v/>
      </c>
      <c r="Q687" s="14" t="str">
        <f t="shared" si="191"/>
        <v/>
      </c>
      <c r="R687" s="96" t="str">
        <f t="shared" si="181"/>
        <v/>
      </c>
      <c r="S687" s="14" t="str">
        <f t="shared" si="192"/>
        <v/>
      </c>
      <c r="T687" s="14" t="str">
        <f t="shared" si="182"/>
        <v/>
      </c>
      <c r="U687" s="14" t="str">
        <f t="shared" si="193"/>
        <v/>
      </c>
      <c r="V687" s="14" t="str">
        <f t="shared" si="194"/>
        <v/>
      </c>
      <c r="W687" s="14" t="str">
        <f>IFERROR(CONCATENATE("PAGO N° ",B687," DEL CONTRATO CPS ",V687," ENTRE ",TEXT(VLOOKUP(A687,matriz,IF(generador!B687=1,16,IF(generador!B687=2,19,IF(generador!B687=3,22,IF(generador!B687=4,25,IF(generador!B687=5,28,IF(generador!B687=6,31,IF(generador!B687=7,34,IF(generador!B687=8,37,IF(generador!B687=9,40,IF(generador!B687=10,43,IF(generador!B687=11,46,IF(generador!B687=12,49,IF(generador!B687=13,52,IF(generador!B687=14,55,IF(generador!B687=15,58))))))))))))))),FALSE),"dd/mm/yyyy")," Y ",TEXT(VLOOKUP(A687,matriz,IF(generador!B687=1,17,IF(generador!B687=2,20,IF(generador!B687=3,23,IF(generador!B687=4,26,IF(generador!B687=5,29,IF(generador!B687=6,32,IF(generador!B687=7,35,IF(generador!B687=8,38,IF(generador!B687=9,41,IF(generador!B687=10,44,IF(generador!B687=11,47,IF(generador!B687=12,50,IF(generador!B687=13,53,IF(generador!B687=14,56,IF(generador!B687=15,59))))))))))))))),FALSE),"dd/mm/yyyy")),"")</f>
        <v/>
      </c>
    </row>
    <row r="688" spans="1:23" x14ac:dyDescent="0.3">
      <c r="A688" s="12"/>
      <c r="B688" s="5"/>
      <c r="C688" s="5"/>
      <c r="D688" s="14" t="str">
        <f t="shared" si="178"/>
        <v/>
      </c>
      <c r="E688" s="15" t="str">
        <f>IFERROR(IF(A688&lt;&gt;"",VLOOKUP(A688,matriz,IF(generador!B688=1,15,IF(generador!B688=2,18,IF(generador!B688=3,21,IF(generador!B688=4,24,IF(generador!B688=5,27,IF(generador!B688=6,30,IF(generador!B688=7,33,IF(generador!B688=8,36,IF(generador!B688=9,39,IF(generador!B688=10,42,IF(generador!B688=11,45,IF(generador!B688=12,48,IF(generador!B688=13,51,IF(generador!B688=14,54,IF(generador!B688=15,57))))))))))))))),FALSE),""),"")</f>
        <v/>
      </c>
      <c r="F688" s="16" t="str">
        <f t="shared" si="179"/>
        <v/>
      </c>
      <c r="G688" s="20" t="str">
        <f t="shared" si="180"/>
        <v/>
      </c>
      <c r="H688" s="13" t="str">
        <f t="shared" ca="1" si="183"/>
        <v/>
      </c>
      <c r="I688" s="14" t="str">
        <f t="shared" si="184"/>
        <v/>
      </c>
      <c r="J688" s="14" t="str">
        <f>""</f>
        <v/>
      </c>
      <c r="K688" s="14" t="str">
        <f t="shared" si="185"/>
        <v/>
      </c>
      <c r="L688" s="14" t="str">
        <f t="shared" si="186"/>
        <v/>
      </c>
      <c r="M688" s="14" t="str">
        <f t="shared" si="187"/>
        <v/>
      </c>
      <c r="N688" s="14" t="str">
        <f t="shared" si="188"/>
        <v/>
      </c>
      <c r="O688" s="14" t="str">
        <f t="shared" si="189"/>
        <v/>
      </c>
      <c r="P688" s="14" t="str">
        <f t="shared" si="190"/>
        <v/>
      </c>
      <c r="Q688" s="14" t="str">
        <f t="shared" si="191"/>
        <v/>
      </c>
      <c r="R688" s="96" t="str">
        <f t="shared" si="181"/>
        <v/>
      </c>
      <c r="S688" s="14" t="str">
        <f t="shared" si="192"/>
        <v/>
      </c>
      <c r="T688" s="14" t="str">
        <f t="shared" si="182"/>
        <v/>
      </c>
      <c r="U688" s="14" t="str">
        <f t="shared" si="193"/>
        <v/>
      </c>
      <c r="V688" s="14" t="str">
        <f t="shared" si="194"/>
        <v/>
      </c>
      <c r="W688" s="14" t="str">
        <f>IFERROR(CONCATENATE("PAGO N° ",B688," DEL CONTRATO CPS ",V688," ENTRE ",TEXT(VLOOKUP(A688,matriz,IF(generador!B688=1,16,IF(generador!B688=2,19,IF(generador!B688=3,22,IF(generador!B688=4,25,IF(generador!B688=5,28,IF(generador!B688=6,31,IF(generador!B688=7,34,IF(generador!B688=8,37,IF(generador!B688=9,40,IF(generador!B688=10,43,IF(generador!B688=11,46,IF(generador!B688=12,49,IF(generador!B688=13,52,IF(generador!B688=14,55,IF(generador!B688=15,58))))))))))))))),FALSE),"dd/mm/yyyy")," Y ",TEXT(VLOOKUP(A688,matriz,IF(generador!B688=1,17,IF(generador!B688=2,20,IF(generador!B688=3,23,IF(generador!B688=4,26,IF(generador!B688=5,29,IF(generador!B688=6,32,IF(generador!B688=7,35,IF(generador!B688=8,38,IF(generador!B688=9,41,IF(generador!B688=10,44,IF(generador!B688=11,47,IF(generador!B688=12,50,IF(generador!B688=13,53,IF(generador!B688=14,56,IF(generador!B688=15,59))))))))))))))),FALSE),"dd/mm/yyyy")),"")</f>
        <v/>
      </c>
    </row>
    <row r="689" spans="1:23" x14ac:dyDescent="0.3">
      <c r="A689" s="12"/>
      <c r="B689" s="5"/>
      <c r="C689" s="5"/>
      <c r="D689" s="14" t="str">
        <f t="shared" si="178"/>
        <v/>
      </c>
      <c r="E689" s="15" t="str">
        <f>IFERROR(IF(A689&lt;&gt;"",VLOOKUP(A689,matriz,IF(generador!B689=1,15,IF(generador!B689=2,18,IF(generador!B689=3,21,IF(generador!B689=4,24,IF(generador!B689=5,27,IF(generador!B689=6,30,IF(generador!B689=7,33,IF(generador!B689=8,36,IF(generador!B689=9,39,IF(generador!B689=10,42,IF(generador!B689=11,45,IF(generador!B689=12,48,IF(generador!B689=13,51,IF(generador!B689=14,54,IF(generador!B689=15,57))))))))))))))),FALSE),""),"")</f>
        <v/>
      </c>
      <c r="F689" s="16" t="str">
        <f t="shared" si="179"/>
        <v/>
      </c>
      <c r="G689" s="20" t="str">
        <f t="shared" si="180"/>
        <v/>
      </c>
      <c r="H689" s="13" t="str">
        <f t="shared" ca="1" si="183"/>
        <v/>
      </c>
      <c r="I689" s="14" t="str">
        <f t="shared" si="184"/>
        <v/>
      </c>
      <c r="J689" s="14" t="str">
        <f>""</f>
        <v/>
      </c>
      <c r="K689" s="14" t="str">
        <f t="shared" si="185"/>
        <v/>
      </c>
      <c r="L689" s="14" t="str">
        <f t="shared" si="186"/>
        <v/>
      </c>
      <c r="M689" s="14" t="str">
        <f t="shared" si="187"/>
        <v/>
      </c>
      <c r="N689" s="14" t="str">
        <f t="shared" si="188"/>
        <v/>
      </c>
      <c r="O689" s="14" t="str">
        <f t="shared" si="189"/>
        <v/>
      </c>
      <c r="P689" s="14" t="str">
        <f t="shared" si="190"/>
        <v/>
      </c>
      <c r="Q689" s="14" t="str">
        <f t="shared" si="191"/>
        <v/>
      </c>
      <c r="R689" s="96" t="str">
        <f t="shared" si="181"/>
        <v/>
      </c>
      <c r="S689" s="14" t="str">
        <f t="shared" si="192"/>
        <v/>
      </c>
      <c r="T689" s="14" t="str">
        <f t="shared" si="182"/>
        <v/>
      </c>
      <c r="U689" s="14" t="str">
        <f t="shared" si="193"/>
        <v/>
      </c>
      <c r="V689" s="14" t="str">
        <f t="shared" si="194"/>
        <v/>
      </c>
      <c r="W689" s="14" t="str">
        <f>IFERROR(CONCATENATE("PAGO N° ",B689," DEL CONTRATO CPS ",V689," ENTRE ",TEXT(VLOOKUP(A689,matriz,IF(generador!B689=1,16,IF(generador!B689=2,19,IF(generador!B689=3,22,IF(generador!B689=4,25,IF(generador!B689=5,28,IF(generador!B689=6,31,IF(generador!B689=7,34,IF(generador!B689=8,37,IF(generador!B689=9,40,IF(generador!B689=10,43,IF(generador!B689=11,46,IF(generador!B689=12,49,IF(generador!B689=13,52,IF(generador!B689=14,55,IF(generador!B689=15,58))))))))))))))),FALSE),"dd/mm/yyyy")," Y ",TEXT(VLOOKUP(A689,matriz,IF(generador!B689=1,17,IF(generador!B689=2,20,IF(generador!B689=3,23,IF(generador!B689=4,26,IF(generador!B689=5,29,IF(generador!B689=6,32,IF(generador!B689=7,35,IF(generador!B689=8,38,IF(generador!B689=9,41,IF(generador!B689=10,44,IF(generador!B689=11,47,IF(generador!B689=12,50,IF(generador!B689=13,53,IF(generador!B689=14,56,IF(generador!B689=15,59))))))))))))))),FALSE),"dd/mm/yyyy")),"")</f>
        <v/>
      </c>
    </row>
    <row r="690" spans="1:23" x14ac:dyDescent="0.3">
      <c r="A690" s="12"/>
      <c r="B690" s="5"/>
      <c r="C690" s="5"/>
      <c r="D690" s="14" t="str">
        <f t="shared" si="178"/>
        <v/>
      </c>
      <c r="E690" s="15" t="str">
        <f>IFERROR(IF(A690&lt;&gt;"",VLOOKUP(A690,matriz,IF(generador!B690=1,15,IF(generador!B690=2,18,IF(generador!B690=3,21,IF(generador!B690=4,24,IF(generador!B690=5,27,IF(generador!B690=6,30,IF(generador!B690=7,33,IF(generador!B690=8,36,IF(generador!B690=9,39,IF(generador!B690=10,42,IF(generador!B690=11,45,IF(generador!B690=12,48,IF(generador!B690=13,51,IF(generador!B690=14,54,IF(generador!B690=15,57))))))))))))))),FALSE),""),"")</f>
        <v/>
      </c>
      <c r="F690" s="16" t="str">
        <f t="shared" si="179"/>
        <v/>
      </c>
      <c r="G690" s="20" t="str">
        <f t="shared" si="180"/>
        <v/>
      </c>
      <c r="H690" s="13" t="str">
        <f t="shared" ca="1" si="183"/>
        <v/>
      </c>
      <c r="I690" s="14" t="str">
        <f t="shared" si="184"/>
        <v/>
      </c>
      <c r="J690" s="14" t="str">
        <f>""</f>
        <v/>
      </c>
      <c r="K690" s="14" t="str">
        <f t="shared" si="185"/>
        <v/>
      </c>
      <c r="L690" s="14" t="str">
        <f t="shared" si="186"/>
        <v/>
      </c>
      <c r="M690" s="14" t="str">
        <f t="shared" si="187"/>
        <v/>
      </c>
      <c r="N690" s="14" t="str">
        <f t="shared" si="188"/>
        <v/>
      </c>
      <c r="O690" s="14" t="str">
        <f t="shared" si="189"/>
        <v/>
      </c>
      <c r="P690" s="14" t="str">
        <f t="shared" si="190"/>
        <v/>
      </c>
      <c r="Q690" s="14" t="str">
        <f t="shared" si="191"/>
        <v/>
      </c>
      <c r="R690" s="96" t="str">
        <f t="shared" si="181"/>
        <v/>
      </c>
      <c r="S690" s="14" t="str">
        <f t="shared" si="192"/>
        <v/>
      </c>
      <c r="T690" s="14" t="str">
        <f t="shared" si="182"/>
        <v/>
      </c>
      <c r="U690" s="14" t="str">
        <f t="shared" si="193"/>
        <v/>
      </c>
      <c r="V690" s="14" t="str">
        <f t="shared" si="194"/>
        <v/>
      </c>
      <c r="W690" s="14" t="str">
        <f>IFERROR(CONCATENATE("PAGO N° ",B690," DEL CONTRATO CPS ",V690," ENTRE ",TEXT(VLOOKUP(A690,matriz,IF(generador!B690=1,16,IF(generador!B690=2,19,IF(generador!B690=3,22,IF(generador!B690=4,25,IF(generador!B690=5,28,IF(generador!B690=6,31,IF(generador!B690=7,34,IF(generador!B690=8,37,IF(generador!B690=9,40,IF(generador!B690=10,43,IF(generador!B690=11,46,IF(generador!B690=12,49,IF(generador!B690=13,52,IF(generador!B690=14,55,IF(generador!B690=15,58))))))))))))))),FALSE),"dd/mm/yyyy")," Y ",TEXT(VLOOKUP(A690,matriz,IF(generador!B690=1,17,IF(generador!B690=2,20,IF(generador!B690=3,23,IF(generador!B690=4,26,IF(generador!B690=5,29,IF(generador!B690=6,32,IF(generador!B690=7,35,IF(generador!B690=8,38,IF(generador!B690=9,41,IF(generador!B690=10,44,IF(generador!B690=11,47,IF(generador!B690=12,50,IF(generador!B690=13,53,IF(generador!B690=14,56,IF(generador!B690=15,59))))))))))))))),FALSE),"dd/mm/yyyy")),"")</f>
        <v/>
      </c>
    </row>
    <row r="691" spans="1:23" x14ac:dyDescent="0.3">
      <c r="A691" s="12"/>
      <c r="B691" s="5"/>
      <c r="C691" s="5"/>
      <c r="D691" s="14" t="str">
        <f t="shared" si="178"/>
        <v/>
      </c>
      <c r="E691" s="15" t="str">
        <f>IFERROR(IF(A691&lt;&gt;"",VLOOKUP(A691,matriz,IF(generador!B691=1,15,IF(generador!B691=2,18,IF(generador!B691=3,21,IF(generador!B691=4,24,IF(generador!B691=5,27,IF(generador!B691=6,30,IF(generador!B691=7,33,IF(generador!B691=8,36,IF(generador!B691=9,39,IF(generador!B691=10,42,IF(generador!B691=11,45,IF(generador!B691=12,48,IF(generador!B691=13,51,IF(generador!B691=14,54,IF(generador!B691=15,57))))))))))))))),FALSE),""),"")</f>
        <v/>
      </c>
      <c r="F691" s="16" t="str">
        <f t="shared" si="179"/>
        <v/>
      </c>
      <c r="G691" s="20" t="str">
        <f t="shared" si="180"/>
        <v/>
      </c>
      <c r="H691" s="13" t="str">
        <f t="shared" ca="1" si="183"/>
        <v/>
      </c>
      <c r="I691" s="14" t="str">
        <f t="shared" si="184"/>
        <v/>
      </c>
      <c r="J691" s="14" t="str">
        <f>""</f>
        <v/>
      </c>
      <c r="K691" s="14" t="str">
        <f t="shared" si="185"/>
        <v/>
      </c>
      <c r="L691" s="14" t="str">
        <f t="shared" si="186"/>
        <v/>
      </c>
      <c r="M691" s="14" t="str">
        <f t="shared" si="187"/>
        <v/>
      </c>
      <c r="N691" s="14" t="str">
        <f t="shared" si="188"/>
        <v/>
      </c>
      <c r="O691" s="14" t="str">
        <f t="shared" si="189"/>
        <v/>
      </c>
      <c r="P691" s="14" t="str">
        <f t="shared" si="190"/>
        <v/>
      </c>
      <c r="Q691" s="14" t="str">
        <f t="shared" si="191"/>
        <v/>
      </c>
      <c r="R691" s="96" t="str">
        <f t="shared" si="181"/>
        <v/>
      </c>
      <c r="S691" s="14" t="str">
        <f t="shared" si="192"/>
        <v/>
      </c>
      <c r="T691" s="14" t="str">
        <f t="shared" si="182"/>
        <v/>
      </c>
      <c r="U691" s="14" t="str">
        <f t="shared" si="193"/>
        <v/>
      </c>
      <c r="V691" s="14" t="str">
        <f t="shared" si="194"/>
        <v/>
      </c>
      <c r="W691" s="14" t="str">
        <f>IFERROR(CONCATENATE("PAGO N° ",B691," DEL CONTRATO CPS ",V691," ENTRE ",TEXT(VLOOKUP(A691,matriz,IF(generador!B691=1,16,IF(generador!B691=2,19,IF(generador!B691=3,22,IF(generador!B691=4,25,IF(generador!B691=5,28,IF(generador!B691=6,31,IF(generador!B691=7,34,IF(generador!B691=8,37,IF(generador!B691=9,40,IF(generador!B691=10,43,IF(generador!B691=11,46,IF(generador!B691=12,49,IF(generador!B691=13,52,IF(generador!B691=14,55,IF(generador!B691=15,58))))))))))))))),FALSE),"dd/mm/yyyy")," Y ",TEXT(VLOOKUP(A691,matriz,IF(generador!B691=1,17,IF(generador!B691=2,20,IF(generador!B691=3,23,IF(generador!B691=4,26,IF(generador!B691=5,29,IF(generador!B691=6,32,IF(generador!B691=7,35,IF(generador!B691=8,38,IF(generador!B691=9,41,IF(generador!B691=10,44,IF(generador!B691=11,47,IF(generador!B691=12,50,IF(generador!B691=13,53,IF(generador!B691=14,56,IF(generador!B691=15,59))))))))))))))),FALSE),"dd/mm/yyyy")),"")</f>
        <v/>
      </c>
    </row>
    <row r="692" spans="1:23" x14ac:dyDescent="0.3">
      <c r="A692" s="12"/>
      <c r="B692" s="5"/>
      <c r="C692" s="5"/>
      <c r="D692" s="14" t="str">
        <f t="shared" si="178"/>
        <v/>
      </c>
      <c r="E692" s="15" t="str">
        <f>IFERROR(IF(A692&lt;&gt;"",VLOOKUP(A692,matriz,IF(generador!B692=1,15,IF(generador!B692=2,18,IF(generador!B692=3,21,IF(generador!B692=4,24,IF(generador!B692=5,27,IF(generador!B692=6,30,IF(generador!B692=7,33,IF(generador!B692=8,36,IF(generador!B692=9,39,IF(generador!B692=10,42,IF(generador!B692=11,45,IF(generador!B692=12,48,IF(generador!B692=13,51,IF(generador!B692=14,54,IF(generador!B692=15,57))))))))))))))),FALSE),""),"")</f>
        <v/>
      </c>
      <c r="F692" s="16" t="str">
        <f t="shared" si="179"/>
        <v/>
      </c>
      <c r="G692" s="20" t="str">
        <f t="shared" si="180"/>
        <v/>
      </c>
      <c r="H692" s="13" t="str">
        <f t="shared" ca="1" si="183"/>
        <v/>
      </c>
      <c r="I692" s="14" t="str">
        <f t="shared" si="184"/>
        <v/>
      </c>
      <c r="J692" s="14" t="str">
        <f>""</f>
        <v/>
      </c>
      <c r="K692" s="14" t="str">
        <f t="shared" si="185"/>
        <v/>
      </c>
      <c r="L692" s="14" t="str">
        <f t="shared" si="186"/>
        <v/>
      </c>
      <c r="M692" s="14" t="str">
        <f t="shared" si="187"/>
        <v/>
      </c>
      <c r="N692" s="14" t="str">
        <f t="shared" si="188"/>
        <v/>
      </c>
      <c r="O692" s="14" t="str">
        <f t="shared" si="189"/>
        <v/>
      </c>
      <c r="P692" s="14" t="str">
        <f t="shared" si="190"/>
        <v/>
      </c>
      <c r="Q692" s="14" t="str">
        <f t="shared" si="191"/>
        <v/>
      </c>
      <c r="R692" s="96" t="str">
        <f t="shared" si="181"/>
        <v/>
      </c>
      <c r="S692" s="14" t="str">
        <f t="shared" si="192"/>
        <v/>
      </c>
      <c r="T692" s="14" t="str">
        <f t="shared" si="182"/>
        <v/>
      </c>
      <c r="U692" s="14" t="str">
        <f t="shared" si="193"/>
        <v/>
      </c>
      <c r="V692" s="14" t="str">
        <f t="shared" si="194"/>
        <v/>
      </c>
      <c r="W692" s="14" t="str">
        <f>IFERROR(CONCATENATE("PAGO N° ",B692," DEL CONTRATO CPS ",V692," ENTRE ",TEXT(VLOOKUP(A692,matriz,IF(generador!B692=1,16,IF(generador!B692=2,19,IF(generador!B692=3,22,IF(generador!B692=4,25,IF(generador!B692=5,28,IF(generador!B692=6,31,IF(generador!B692=7,34,IF(generador!B692=8,37,IF(generador!B692=9,40,IF(generador!B692=10,43,IF(generador!B692=11,46,IF(generador!B692=12,49,IF(generador!B692=13,52,IF(generador!B692=14,55,IF(generador!B692=15,58))))))))))))))),FALSE),"dd/mm/yyyy")," Y ",TEXT(VLOOKUP(A692,matriz,IF(generador!B692=1,17,IF(generador!B692=2,20,IF(generador!B692=3,23,IF(generador!B692=4,26,IF(generador!B692=5,29,IF(generador!B692=6,32,IF(generador!B692=7,35,IF(generador!B692=8,38,IF(generador!B692=9,41,IF(generador!B692=10,44,IF(generador!B692=11,47,IF(generador!B692=12,50,IF(generador!B692=13,53,IF(generador!B692=14,56,IF(generador!B692=15,59))))))))))))))),FALSE),"dd/mm/yyyy")),"")</f>
        <v/>
      </c>
    </row>
    <row r="693" spans="1:23" x14ac:dyDescent="0.3">
      <c r="A693" s="12"/>
      <c r="B693" s="5"/>
      <c r="C693" s="5"/>
      <c r="D693" s="14" t="str">
        <f t="shared" si="178"/>
        <v/>
      </c>
      <c r="E693" s="15" t="str">
        <f>IFERROR(IF(A693&lt;&gt;"",VLOOKUP(A693,matriz,IF(generador!B693=1,15,IF(generador!B693=2,18,IF(generador!B693=3,21,IF(generador!B693=4,24,IF(generador!B693=5,27,IF(generador!B693=6,30,IF(generador!B693=7,33,IF(generador!B693=8,36,IF(generador!B693=9,39,IF(generador!B693=10,42,IF(generador!B693=11,45,IF(generador!B693=12,48,IF(generador!B693=13,51,IF(generador!B693=14,54,IF(generador!B693=15,57))))))))))))))),FALSE),""),"")</f>
        <v/>
      </c>
      <c r="F693" s="16" t="str">
        <f t="shared" si="179"/>
        <v/>
      </c>
      <c r="G693" s="20" t="str">
        <f t="shared" si="180"/>
        <v/>
      </c>
      <c r="H693" s="13" t="str">
        <f t="shared" ca="1" si="183"/>
        <v/>
      </c>
      <c r="I693" s="14" t="str">
        <f t="shared" si="184"/>
        <v/>
      </c>
      <c r="J693" s="14" t="str">
        <f>""</f>
        <v/>
      </c>
      <c r="K693" s="14" t="str">
        <f t="shared" si="185"/>
        <v/>
      </c>
      <c r="L693" s="14" t="str">
        <f t="shared" si="186"/>
        <v/>
      </c>
      <c r="M693" s="14" t="str">
        <f t="shared" si="187"/>
        <v/>
      </c>
      <c r="N693" s="14" t="str">
        <f t="shared" si="188"/>
        <v/>
      </c>
      <c r="O693" s="14" t="str">
        <f t="shared" si="189"/>
        <v/>
      </c>
      <c r="P693" s="14" t="str">
        <f t="shared" si="190"/>
        <v/>
      </c>
      <c r="Q693" s="14" t="str">
        <f t="shared" si="191"/>
        <v/>
      </c>
      <c r="R693" s="96" t="str">
        <f t="shared" si="181"/>
        <v/>
      </c>
      <c r="S693" s="14" t="str">
        <f t="shared" si="192"/>
        <v/>
      </c>
      <c r="T693" s="14" t="str">
        <f t="shared" si="182"/>
        <v/>
      </c>
      <c r="U693" s="14" t="str">
        <f t="shared" si="193"/>
        <v/>
      </c>
      <c r="V693" s="14" t="str">
        <f t="shared" si="194"/>
        <v/>
      </c>
      <c r="W693" s="14" t="str">
        <f>IFERROR(CONCATENATE("PAGO N° ",B693," DEL CONTRATO CPS ",V693," ENTRE ",TEXT(VLOOKUP(A693,matriz,IF(generador!B693=1,16,IF(generador!B693=2,19,IF(generador!B693=3,22,IF(generador!B693=4,25,IF(generador!B693=5,28,IF(generador!B693=6,31,IF(generador!B693=7,34,IF(generador!B693=8,37,IF(generador!B693=9,40,IF(generador!B693=10,43,IF(generador!B693=11,46,IF(generador!B693=12,49,IF(generador!B693=13,52,IF(generador!B693=14,55,IF(generador!B693=15,58))))))))))))))),FALSE),"dd/mm/yyyy")," Y ",TEXT(VLOOKUP(A693,matriz,IF(generador!B693=1,17,IF(generador!B693=2,20,IF(generador!B693=3,23,IF(generador!B693=4,26,IF(generador!B693=5,29,IF(generador!B693=6,32,IF(generador!B693=7,35,IF(generador!B693=8,38,IF(generador!B693=9,41,IF(generador!B693=10,44,IF(generador!B693=11,47,IF(generador!B693=12,50,IF(generador!B693=13,53,IF(generador!B693=14,56,IF(generador!B693=15,59))))))))))))))),FALSE),"dd/mm/yyyy")),"")</f>
        <v/>
      </c>
    </row>
    <row r="694" spans="1:23" x14ac:dyDescent="0.3">
      <c r="A694" s="12"/>
      <c r="B694" s="5"/>
      <c r="C694" s="5"/>
      <c r="D694" s="14" t="str">
        <f t="shared" si="178"/>
        <v/>
      </c>
      <c r="E694" s="15" t="str">
        <f>IFERROR(IF(A694&lt;&gt;"",VLOOKUP(A694,matriz,IF(generador!B694=1,15,IF(generador!B694=2,18,IF(generador!B694=3,21,IF(generador!B694=4,24,IF(generador!B694=5,27,IF(generador!B694=6,30,IF(generador!B694=7,33,IF(generador!B694=8,36,IF(generador!B694=9,39,IF(generador!B694=10,42,IF(generador!B694=11,45,IF(generador!B694=12,48,IF(generador!B694=13,51,IF(generador!B694=14,54,IF(generador!B694=15,57))))))))))))))),FALSE),""),"")</f>
        <v/>
      </c>
      <c r="F694" s="16" t="str">
        <f t="shared" si="179"/>
        <v/>
      </c>
      <c r="G694" s="20" t="str">
        <f t="shared" si="180"/>
        <v/>
      </c>
      <c r="H694" s="13" t="str">
        <f t="shared" ca="1" si="183"/>
        <v/>
      </c>
      <c r="I694" s="14" t="str">
        <f t="shared" si="184"/>
        <v/>
      </c>
      <c r="J694" s="14" t="str">
        <f>""</f>
        <v/>
      </c>
      <c r="K694" s="14" t="str">
        <f t="shared" si="185"/>
        <v/>
      </c>
      <c r="L694" s="14" t="str">
        <f t="shared" si="186"/>
        <v/>
      </c>
      <c r="M694" s="14" t="str">
        <f t="shared" si="187"/>
        <v/>
      </c>
      <c r="N694" s="14" t="str">
        <f t="shared" si="188"/>
        <v/>
      </c>
      <c r="O694" s="14" t="str">
        <f t="shared" si="189"/>
        <v/>
      </c>
      <c r="P694" s="14" t="str">
        <f t="shared" si="190"/>
        <v/>
      </c>
      <c r="Q694" s="14" t="str">
        <f t="shared" si="191"/>
        <v/>
      </c>
      <c r="R694" s="96" t="str">
        <f t="shared" si="181"/>
        <v/>
      </c>
      <c r="S694" s="14" t="str">
        <f t="shared" si="192"/>
        <v/>
      </c>
      <c r="T694" s="14" t="str">
        <f t="shared" si="182"/>
        <v/>
      </c>
      <c r="U694" s="14" t="str">
        <f t="shared" si="193"/>
        <v/>
      </c>
      <c r="V694" s="14" t="str">
        <f t="shared" si="194"/>
        <v/>
      </c>
      <c r="W694" s="14" t="str">
        <f>IFERROR(CONCATENATE("PAGO N° ",B694," DEL CONTRATO CPS ",V694," ENTRE ",TEXT(VLOOKUP(A694,matriz,IF(generador!B694=1,16,IF(generador!B694=2,19,IF(generador!B694=3,22,IF(generador!B694=4,25,IF(generador!B694=5,28,IF(generador!B694=6,31,IF(generador!B694=7,34,IF(generador!B694=8,37,IF(generador!B694=9,40,IF(generador!B694=10,43,IF(generador!B694=11,46,IF(generador!B694=12,49,IF(generador!B694=13,52,IF(generador!B694=14,55,IF(generador!B694=15,58))))))))))))))),FALSE),"dd/mm/yyyy")," Y ",TEXT(VLOOKUP(A694,matriz,IF(generador!B694=1,17,IF(generador!B694=2,20,IF(generador!B694=3,23,IF(generador!B694=4,26,IF(generador!B694=5,29,IF(generador!B694=6,32,IF(generador!B694=7,35,IF(generador!B694=8,38,IF(generador!B694=9,41,IF(generador!B694=10,44,IF(generador!B694=11,47,IF(generador!B694=12,50,IF(generador!B694=13,53,IF(generador!B694=14,56,IF(generador!B694=15,59))))))))))))))),FALSE),"dd/mm/yyyy")),"")</f>
        <v/>
      </c>
    </row>
    <row r="695" spans="1:23" x14ac:dyDescent="0.3">
      <c r="A695" s="12"/>
      <c r="B695" s="5"/>
      <c r="C695" s="5"/>
      <c r="D695" s="14" t="str">
        <f t="shared" si="178"/>
        <v/>
      </c>
      <c r="E695" s="15" t="str">
        <f>IFERROR(IF(A695&lt;&gt;"",VLOOKUP(A695,matriz,IF(generador!B695=1,15,IF(generador!B695=2,18,IF(generador!B695=3,21,IF(generador!B695=4,24,IF(generador!B695=5,27,IF(generador!B695=6,30,IF(generador!B695=7,33,IF(generador!B695=8,36,IF(generador!B695=9,39,IF(generador!B695=10,42,IF(generador!B695=11,45,IF(generador!B695=12,48,IF(generador!B695=13,51,IF(generador!B695=14,54,IF(generador!B695=15,57))))))))))))))),FALSE),""),"")</f>
        <v/>
      </c>
      <c r="F695" s="16" t="str">
        <f t="shared" si="179"/>
        <v/>
      </c>
      <c r="G695" s="20" t="str">
        <f t="shared" si="180"/>
        <v/>
      </c>
      <c r="H695" s="13" t="str">
        <f t="shared" ca="1" si="183"/>
        <v/>
      </c>
      <c r="I695" s="14" t="str">
        <f t="shared" si="184"/>
        <v/>
      </c>
      <c r="J695" s="14" t="str">
        <f>""</f>
        <v/>
      </c>
      <c r="K695" s="14" t="str">
        <f t="shared" si="185"/>
        <v/>
      </c>
      <c r="L695" s="14" t="str">
        <f t="shared" si="186"/>
        <v/>
      </c>
      <c r="M695" s="14" t="str">
        <f t="shared" si="187"/>
        <v/>
      </c>
      <c r="N695" s="14" t="str">
        <f t="shared" si="188"/>
        <v/>
      </c>
      <c r="O695" s="14" t="str">
        <f t="shared" si="189"/>
        <v/>
      </c>
      <c r="P695" s="14" t="str">
        <f t="shared" si="190"/>
        <v/>
      </c>
      <c r="Q695" s="14" t="str">
        <f t="shared" si="191"/>
        <v/>
      </c>
      <c r="R695" s="96" t="str">
        <f t="shared" si="181"/>
        <v/>
      </c>
      <c r="S695" s="14" t="str">
        <f t="shared" si="192"/>
        <v/>
      </c>
      <c r="T695" s="14" t="str">
        <f t="shared" si="182"/>
        <v/>
      </c>
      <c r="U695" s="14" t="str">
        <f t="shared" si="193"/>
        <v/>
      </c>
      <c r="V695" s="14" t="str">
        <f t="shared" si="194"/>
        <v/>
      </c>
      <c r="W695" s="14" t="str">
        <f>IFERROR(CONCATENATE("PAGO N° ",B695," DEL CONTRATO CPS ",V695," ENTRE ",TEXT(VLOOKUP(A695,matriz,IF(generador!B695=1,16,IF(generador!B695=2,19,IF(generador!B695=3,22,IF(generador!B695=4,25,IF(generador!B695=5,28,IF(generador!B695=6,31,IF(generador!B695=7,34,IF(generador!B695=8,37,IF(generador!B695=9,40,IF(generador!B695=10,43,IF(generador!B695=11,46,IF(generador!B695=12,49,IF(generador!B695=13,52,IF(generador!B695=14,55,IF(generador!B695=15,58))))))))))))))),FALSE),"dd/mm/yyyy")," Y ",TEXT(VLOOKUP(A695,matriz,IF(generador!B695=1,17,IF(generador!B695=2,20,IF(generador!B695=3,23,IF(generador!B695=4,26,IF(generador!B695=5,29,IF(generador!B695=6,32,IF(generador!B695=7,35,IF(generador!B695=8,38,IF(generador!B695=9,41,IF(generador!B695=10,44,IF(generador!B695=11,47,IF(generador!B695=12,50,IF(generador!B695=13,53,IF(generador!B695=14,56,IF(generador!B695=15,59))))))))))))))),FALSE),"dd/mm/yyyy")),"")</f>
        <v/>
      </c>
    </row>
    <row r="696" spans="1:23" x14ac:dyDescent="0.3">
      <c r="A696" s="12"/>
      <c r="B696" s="5"/>
      <c r="C696" s="5"/>
      <c r="D696" s="14" t="str">
        <f t="shared" si="178"/>
        <v/>
      </c>
      <c r="E696" s="15" t="str">
        <f>IFERROR(IF(A696&lt;&gt;"",VLOOKUP(A696,matriz,IF(generador!B696=1,15,IF(generador!B696=2,18,IF(generador!B696=3,21,IF(generador!B696=4,24,IF(generador!B696=5,27,IF(generador!B696=6,30,IF(generador!B696=7,33,IF(generador!B696=8,36,IF(generador!B696=9,39,IF(generador!B696=10,42,IF(generador!B696=11,45,IF(generador!B696=12,48,IF(generador!B696=13,51,IF(generador!B696=14,54,IF(generador!B696=15,57))))))))))))))),FALSE),""),"")</f>
        <v/>
      </c>
      <c r="F696" s="16" t="str">
        <f t="shared" si="179"/>
        <v/>
      </c>
      <c r="G696" s="20" t="str">
        <f t="shared" si="180"/>
        <v/>
      </c>
      <c r="H696" s="13" t="str">
        <f t="shared" ca="1" si="183"/>
        <v/>
      </c>
      <c r="I696" s="14" t="str">
        <f t="shared" si="184"/>
        <v/>
      </c>
      <c r="J696" s="14" t="str">
        <f>""</f>
        <v/>
      </c>
      <c r="K696" s="14" t="str">
        <f t="shared" si="185"/>
        <v/>
      </c>
      <c r="L696" s="14" t="str">
        <f t="shared" si="186"/>
        <v/>
      </c>
      <c r="M696" s="14" t="str">
        <f t="shared" si="187"/>
        <v/>
      </c>
      <c r="N696" s="14" t="str">
        <f t="shared" si="188"/>
        <v/>
      </c>
      <c r="O696" s="14" t="str">
        <f t="shared" si="189"/>
        <v/>
      </c>
      <c r="P696" s="14" t="str">
        <f t="shared" si="190"/>
        <v/>
      </c>
      <c r="Q696" s="14" t="str">
        <f t="shared" si="191"/>
        <v/>
      </c>
      <c r="R696" s="96" t="str">
        <f t="shared" si="181"/>
        <v/>
      </c>
      <c r="S696" s="14" t="str">
        <f t="shared" si="192"/>
        <v/>
      </c>
      <c r="T696" s="14" t="str">
        <f t="shared" si="182"/>
        <v/>
      </c>
      <c r="U696" s="14" t="str">
        <f t="shared" si="193"/>
        <v/>
      </c>
      <c r="V696" s="14" t="str">
        <f t="shared" si="194"/>
        <v/>
      </c>
      <c r="W696" s="14" t="str">
        <f>IFERROR(CONCATENATE("PAGO N° ",B696," DEL CONTRATO CPS ",V696," ENTRE ",TEXT(VLOOKUP(A696,matriz,IF(generador!B696=1,16,IF(generador!B696=2,19,IF(generador!B696=3,22,IF(generador!B696=4,25,IF(generador!B696=5,28,IF(generador!B696=6,31,IF(generador!B696=7,34,IF(generador!B696=8,37,IF(generador!B696=9,40,IF(generador!B696=10,43,IF(generador!B696=11,46,IF(generador!B696=12,49,IF(generador!B696=13,52,IF(generador!B696=14,55,IF(generador!B696=15,58))))))))))))))),FALSE),"dd/mm/yyyy")," Y ",TEXT(VLOOKUP(A696,matriz,IF(generador!B696=1,17,IF(generador!B696=2,20,IF(generador!B696=3,23,IF(generador!B696=4,26,IF(generador!B696=5,29,IF(generador!B696=6,32,IF(generador!B696=7,35,IF(generador!B696=8,38,IF(generador!B696=9,41,IF(generador!B696=10,44,IF(generador!B696=11,47,IF(generador!B696=12,50,IF(generador!B696=13,53,IF(generador!B696=14,56,IF(generador!B696=15,59))))))))))))))),FALSE),"dd/mm/yyyy")),"")</f>
        <v/>
      </c>
    </row>
    <row r="697" spans="1:23" x14ac:dyDescent="0.3">
      <c r="A697" s="12"/>
      <c r="B697" s="5"/>
      <c r="C697" s="5"/>
      <c r="D697" s="14" t="str">
        <f t="shared" si="178"/>
        <v/>
      </c>
      <c r="E697" s="15" t="str">
        <f>IFERROR(IF(A697&lt;&gt;"",VLOOKUP(A697,matriz,IF(generador!B697=1,15,IF(generador!B697=2,18,IF(generador!B697=3,21,IF(generador!B697=4,24,IF(generador!B697=5,27,IF(generador!B697=6,30,IF(generador!B697=7,33,IF(generador!B697=8,36,IF(generador!B697=9,39,IF(generador!B697=10,42,IF(generador!B697=11,45,IF(generador!B697=12,48,IF(generador!B697=13,51,IF(generador!B697=14,54,IF(generador!B697=15,57))))))))))))))),FALSE),""),"")</f>
        <v/>
      </c>
      <c r="F697" s="16" t="str">
        <f t="shared" si="179"/>
        <v/>
      </c>
      <c r="G697" s="20" t="str">
        <f t="shared" si="180"/>
        <v/>
      </c>
      <c r="H697" s="13" t="str">
        <f t="shared" ca="1" si="183"/>
        <v/>
      </c>
      <c r="I697" s="14" t="str">
        <f t="shared" si="184"/>
        <v/>
      </c>
      <c r="J697" s="14" t="str">
        <f>""</f>
        <v/>
      </c>
      <c r="K697" s="14" t="str">
        <f t="shared" si="185"/>
        <v/>
      </c>
      <c r="L697" s="14" t="str">
        <f t="shared" si="186"/>
        <v/>
      </c>
      <c r="M697" s="14" t="str">
        <f t="shared" si="187"/>
        <v/>
      </c>
      <c r="N697" s="14" t="str">
        <f t="shared" si="188"/>
        <v/>
      </c>
      <c r="O697" s="14" t="str">
        <f t="shared" si="189"/>
        <v/>
      </c>
      <c r="P697" s="14" t="str">
        <f t="shared" si="190"/>
        <v/>
      </c>
      <c r="Q697" s="14" t="str">
        <f t="shared" si="191"/>
        <v/>
      </c>
      <c r="R697" s="96" t="str">
        <f t="shared" si="181"/>
        <v/>
      </c>
      <c r="S697" s="14" t="str">
        <f t="shared" si="192"/>
        <v/>
      </c>
      <c r="T697" s="14" t="str">
        <f t="shared" si="182"/>
        <v/>
      </c>
      <c r="U697" s="14" t="str">
        <f t="shared" si="193"/>
        <v/>
      </c>
      <c r="V697" s="14" t="str">
        <f t="shared" si="194"/>
        <v/>
      </c>
      <c r="W697" s="14" t="str">
        <f>IFERROR(CONCATENATE("PAGO N° ",B697," DEL CONTRATO CPS ",V697," ENTRE ",TEXT(VLOOKUP(A697,matriz,IF(generador!B697=1,16,IF(generador!B697=2,19,IF(generador!B697=3,22,IF(generador!B697=4,25,IF(generador!B697=5,28,IF(generador!B697=6,31,IF(generador!B697=7,34,IF(generador!B697=8,37,IF(generador!B697=9,40,IF(generador!B697=10,43,IF(generador!B697=11,46,IF(generador!B697=12,49,IF(generador!B697=13,52,IF(generador!B697=14,55,IF(generador!B697=15,58))))))))))))))),FALSE),"dd/mm/yyyy")," Y ",TEXT(VLOOKUP(A697,matriz,IF(generador!B697=1,17,IF(generador!B697=2,20,IF(generador!B697=3,23,IF(generador!B697=4,26,IF(generador!B697=5,29,IF(generador!B697=6,32,IF(generador!B697=7,35,IF(generador!B697=8,38,IF(generador!B697=9,41,IF(generador!B697=10,44,IF(generador!B697=11,47,IF(generador!B697=12,50,IF(generador!B697=13,53,IF(generador!B697=14,56,IF(generador!B697=15,59))))))))))))))),FALSE),"dd/mm/yyyy")),"")</f>
        <v/>
      </c>
    </row>
    <row r="698" spans="1:23" x14ac:dyDescent="0.3">
      <c r="A698" s="12"/>
      <c r="B698" s="5"/>
      <c r="C698" s="5"/>
      <c r="D698" s="14" t="str">
        <f t="shared" si="178"/>
        <v/>
      </c>
      <c r="E698" s="15" t="str">
        <f>IFERROR(IF(A698&lt;&gt;"",VLOOKUP(A698,matriz,IF(generador!B698=1,15,IF(generador!B698=2,18,IF(generador!B698=3,21,IF(generador!B698=4,24,IF(generador!B698=5,27,IF(generador!B698=6,30,IF(generador!B698=7,33,IF(generador!B698=8,36,IF(generador!B698=9,39,IF(generador!B698=10,42,IF(generador!B698=11,45,IF(generador!B698=12,48,IF(generador!B698=13,51,IF(generador!B698=14,54,IF(generador!B698=15,57))))))))))))))),FALSE),""),"")</f>
        <v/>
      </c>
      <c r="F698" s="16" t="str">
        <f t="shared" si="179"/>
        <v/>
      </c>
      <c r="G698" s="20" t="str">
        <f t="shared" si="180"/>
        <v/>
      </c>
      <c r="H698" s="13" t="str">
        <f t="shared" ca="1" si="183"/>
        <v/>
      </c>
      <c r="I698" s="14" t="str">
        <f t="shared" si="184"/>
        <v/>
      </c>
      <c r="J698" s="14" t="str">
        <f>""</f>
        <v/>
      </c>
      <c r="K698" s="14" t="str">
        <f t="shared" si="185"/>
        <v/>
      </c>
      <c r="L698" s="14" t="str">
        <f t="shared" si="186"/>
        <v/>
      </c>
      <c r="M698" s="14" t="str">
        <f t="shared" si="187"/>
        <v/>
      </c>
      <c r="N698" s="14" t="str">
        <f t="shared" si="188"/>
        <v/>
      </c>
      <c r="O698" s="14" t="str">
        <f t="shared" si="189"/>
        <v/>
      </c>
      <c r="P698" s="14" t="str">
        <f t="shared" si="190"/>
        <v/>
      </c>
      <c r="Q698" s="14" t="str">
        <f t="shared" si="191"/>
        <v/>
      </c>
      <c r="R698" s="96" t="str">
        <f t="shared" si="181"/>
        <v/>
      </c>
      <c r="S698" s="14" t="str">
        <f t="shared" si="192"/>
        <v/>
      </c>
      <c r="T698" s="14" t="str">
        <f t="shared" si="182"/>
        <v/>
      </c>
      <c r="U698" s="14" t="str">
        <f t="shared" si="193"/>
        <v/>
      </c>
      <c r="V698" s="14" t="str">
        <f t="shared" si="194"/>
        <v/>
      </c>
      <c r="W698" s="14" t="str">
        <f>IFERROR(CONCATENATE("PAGO N° ",B698," DEL CONTRATO CPS ",V698," ENTRE ",TEXT(VLOOKUP(A698,matriz,IF(generador!B698=1,16,IF(generador!B698=2,19,IF(generador!B698=3,22,IF(generador!B698=4,25,IF(generador!B698=5,28,IF(generador!B698=6,31,IF(generador!B698=7,34,IF(generador!B698=8,37,IF(generador!B698=9,40,IF(generador!B698=10,43,IF(generador!B698=11,46,IF(generador!B698=12,49,IF(generador!B698=13,52,IF(generador!B698=14,55,IF(generador!B698=15,58))))))))))))))),FALSE),"dd/mm/yyyy")," Y ",TEXT(VLOOKUP(A698,matriz,IF(generador!B698=1,17,IF(generador!B698=2,20,IF(generador!B698=3,23,IF(generador!B698=4,26,IF(generador!B698=5,29,IF(generador!B698=6,32,IF(generador!B698=7,35,IF(generador!B698=8,38,IF(generador!B698=9,41,IF(generador!B698=10,44,IF(generador!B698=11,47,IF(generador!B698=12,50,IF(generador!B698=13,53,IF(generador!B698=14,56,IF(generador!B698=15,59))))))))))))))),FALSE),"dd/mm/yyyy")),"")</f>
        <v/>
      </c>
    </row>
    <row r="699" spans="1:23" x14ac:dyDescent="0.3">
      <c r="A699" s="12"/>
      <c r="B699" s="5"/>
      <c r="C699" s="5"/>
      <c r="D699" s="14" t="str">
        <f t="shared" si="178"/>
        <v/>
      </c>
      <c r="E699" s="15" t="str">
        <f>IFERROR(IF(A699&lt;&gt;"",VLOOKUP(A699,matriz,IF(generador!B699=1,15,IF(generador!B699=2,18,IF(generador!B699=3,21,IF(generador!B699=4,24,IF(generador!B699=5,27,IF(generador!B699=6,30,IF(generador!B699=7,33,IF(generador!B699=8,36,IF(generador!B699=9,39,IF(generador!B699=10,42,IF(generador!B699=11,45,IF(generador!B699=12,48,IF(generador!B699=13,51,IF(generador!B699=14,54,IF(generador!B699=15,57))))))))))))))),FALSE),""),"")</f>
        <v/>
      </c>
      <c r="F699" s="16" t="str">
        <f t="shared" si="179"/>
        <v/>
      </c>
      <c r="G699" s="20" t="str">
        <f t="shared" si="180"/>
        <v/>
      </c>
      <c r="H699" s="13" t="str">
        <f t="shared" ca="1" si="183"/>
        <v/>
      </c>
      <c r="I699" s="14" t="str">
        <f t="shared" si="184"/>
        <v/>
      </c>
      <c r="J699" s="14" t="str">
        <f>""</f>
        <v/>
      </c>
      <c r="K699" s="14" t="str">
        <f t="shared" si="185"/>
        <v/>
      </c>
      <c r="L699" s="14" t="str">
        <f t="shared" si="186"/>
        <v/>
      </c>
      <c r="M699" s="14" t="str">
        <f t="shared" si="187"/>
        <v/>
      </c>
      <c r="N699" s="14" t="str">
        <f t="shared" si="188"/>
        <v/>
      </c>
      <c r="O699" s="14" t="str">
        <f t="shared" si="189"/>
        <v/>
      </c>
      <c r="P699" s="14" t="str">
        <f t="shared" si="190"/>
        <v/>
      </c>
      <c r="Q699" s="14" t="str">
        <f t="shared" si="191"/>
        <v/>
      </c>
      <c r="R699" s="96" t="str">
        <f t="shared" si="181"/>
        <v/>
      </c>
      <c r="S699" s="14" t="str">
        <f t="shared" si="192"/>
        <v/>
      </c>
      <c r="T699" s="14" t="str">
        <f t="shared" si="182"/>
        <v/>
      </c>
      <c r="U699" s="14" t="str">
        <f t="shared" si="193"/>
        <v/>
      </c>
      <c r="V699" s="14" t="str">
        <f t="shared" si="194"/>
        <v/>
      </c>
      <c r="W699" s="14" t="str">
        <f>IFERROR(CONCATENATE("PAGO N° ",B699," DEL CONTRATO CPS ",V699," ENTRE ",TEXT(VLOOKUP(A699,matriz,IF(generador!B699=1,16,IF(generador!B699=2,19,IF(generador!B699=3,22,IF(generador!B699=4,25,IF(generador!B699=5,28,IF(generador!B699=6,31,IF(generador!B699=7,34,IF(generador!B699=8,37,IF(generador!B699=9,40,IF(generador!B699=10,43,IF(generador!B699=11,46,IF(generador!B699=12,49,IF(generador!B699=13,52,IF(generador!B699=14,55,IF(generador!B699=15,58))))))))))))))),FALSE),"dd/mm/yyyy")," Y ",TEXT(VLOOKUP(A699,matriz,IF(generador!B699=1,17,IF(generador!B699=2,20,IF(generador!B699=3,23,IF(generador!B699=4,26,IF(generador!B699=5,29,IF(generador!B699=6,32,IF(generador!B699=7,35,IF(generador!B699=8,38,IF(generador!B699=9,41,IF(generador!B699=10,44,IF(generador!B699=11,47,IF(generador!B699=12,50,IF(generador!B699=13,53,IF(generador!B699=14,56,IF(generador!B699=15,59))))))))))))))),FALSE),"dd/mm/yyyy")),"")</f>
        <v/>
      </c>
    </row>
    <row r="700" spans="1:23" x14ac:dyDescent="0.3">
      <c r="A700" s="12"/>
      <c r="B700" s="5"/>
      <c r="C700" s="5"/>
      <c r="D700" s="14" t="str">
        <f t="shared" si="178"/>
        <v/>
      </c>
      <c r="E700" s="15" t="str">
        <f>IFERROR(IF(A700&lt;&gt;"",VLOOKUP(A700,matriz,IF(generador!B700=1,15,IF(generador!B700=2,18,IF(generador!B700=3,21,IF(generador!B700=4,24,IF(generador!B700=5,27,IF(generador!B700=6,30,IF(generador!B700=7,33,IF(generador!B700=8,36,IF(generador!B700=9,39,IF(generador!B700=10,42,IF(generador!B700=11,45,IF(generador!B700=12,48,IF(generador!B700=13,51,IF(generador!B700=14,54,IF(generador!B700=15,57))))))))))))))),FALSE),""),"")</f>
        <v/>
      </c>
      <c r="F700" s="16" t="str">
        <f t="shared" si="179"/>
        <v/>
      </c>
      <c r="G700" s="20" t="str">
        <f t="shared" si="180"/>
        <v/>
      </c>
      <c r="H700" s="13" t="str">
        <f t="shared" ca="1" si="183"/>
        <v/>
      </c>
      <c r="I700" s="14" t="str">
        <f t="shared" si="184"/>
        <v/>
      </c>
      <c r="J700" s="14" t="str">
        <f>""</f>
        <v/>
      </c>
      <c r="K700" s="14" t="str">
        <f t="shared" si="185"/>
        <v/>
      </c>
      <c r="L700" s="14" t="str">
        <f t="shared" si="186"/>
        <v/>
      </c>
      <c r="M700" s="14" t="str">
        <f t="shared" si="187"/>
        <v/>
      </c>
      <c r="N700" s="14" t="str">
        <f t="shared" si="188"/>
        <v/>
      </c>
      <c r="O700" s="14" t="str">
        <f t="shared" si="189"/>
        <v/>
      </c>
      <c r="P700" s="14" t="str">
        <f t="shared" si="190"/>
        <v/>
      </c>
      <c r="Q700" s="14" t="str">
        <f t="shared" si="191"/>
        <v/>
      </c>
      <c r="R700" s="96" t="str">
        <f t="shared" si="181"/>
        <v/>
      </c>
      <c r="S700" s="14" t="str">
        <f t="shared" si="192"/>
        <v/>
      </c>
      <c r="T700" s="14" t="str">
        <f t="shared" si="182"/>
        <v/>
      </c>
      <c r="U700" s="14" t="str">
        <f t="shared" si="193"/>
        <v/>
      </c>
      <c r="V700" s="14" t="str">
        <f t="shared" si="194"/>
        <v/>
      </c>
      <c r="W700" s="14" t="str">
        <f>IFERROR(CONCATENATE("PAGO N° ",B700," DEL CONTRATO CPS ",V700," ENTRE ",TEXT(VLOOKUP(A700,matriz,IF(generador!B700=1,16,IF(generador!B700=2,19,IF(generador!B700=3,22,IF(generador!B700=4,25,IF(generador!B700=5,28,IF(generador!B700=6,31,IF(generador!B700=7,34,IF(generador!B700=8,37,IF(generador!B700=9,40,IF(generador!B700=10,43,IF(generador!B700=11,46,IF(generador!B700=12,49,IF(generador!B700=13,52,IF(generador!B700=14,55,IF(generador!B700=15,58))))))))))))))),FALSE),"dd/mm/yyyy")," Y ",TEXT(VLOOKUP(A700,matriz,IF(generador!B700=1,17,IF(generador!B700=2,20,IF(generador!B700=3,23,IF(generador!B700=4,26,IF(generador!B700=5,29,IF(generador!B700=6,32,IF(generador!B700=7,35,IF(generador!B700=8,38,IF(generador!B700=9,41,IF(generador!B700=10,44,IF(generador!B700=11,47,IF(generador!B700=12,50,IF(generador!B700=13,53,IF(generador!B700=14,56,IF(generador!B700=15,59))))))))))))))),FALSE),"dd/mm/yyyy")),"")</f>
        <v/>
      </c>
    </row>
    <row r="701" spans="1:23" x14ac:dyDescent="0.3">
      <c r="A701" s="12"/>
      <c r="B701" s="5"/>
      <c r="C701" s="5"/>
      <c r="D701" s="14" t="str">
        <f t="shared" si="178"/>
        <v/>
      </c>
      <c r="E701" s="15" t="str">
        <f>IFERROR(IF(A701&lt;&gt;"",VLOOKUP(A701,matriz,IF(generador!B701=1,15,IF(generador!B701=2,18,IF(generador!B701=3,21,IF(generador!B701=4,24,IF(generador!B701=5,27,IF(generador!B701=6,30,IF(generador!B701=7,33,IF(generador!B701=8,36,IF(generador!B701=9,39,IF(generador!B701=10,42,IF(generador!B701=11,45,IF(generador!B701=12,48,IF(generador!B701=13,51,IF(generador!B701=14,54,IF(generador!B701=15,57))))))))))))))),FALSE),""),"")</f>
        <v/>
      </c>
      <c r="F701" s="16" t="str">
        <f t="shared" si="179"/>
        <v/>
      </c>
      <c r="G701" s="20" t="str">
        <f t="shared" si="180"/>
        <v/>
      </c>
      <c r="H701" s="13" t="str">
        <f t="shared" ca="1" si="183"/>
        <v/>
      </c>
      <c r="I701" s="14" t="str">
        <f t="shared" si="184"/>
        <v/>
      </c>
      <c r="J701" s="14" t="str">
        <f>""</f>
        <v/>
      </c>
      <c r="K701" s="14" t="str">
        <f t="shared" si="185"/>
        <v/>
      </c>
      <c r="L701" s="14" t="str">
        <f t="shared" si="186"/>
        <v/>
      </c>
      <c r="M701" s="14" t="str">
        <f t="shared" si="187"/>
        <v/>
      </c>
      <c r="N701" s="14" t="str">
        <f t="shared" si="188"/>
        <v/>
      </c>
      <c r="O701" s="14" t="str">
        <f t="shared" si="189"/>
        <v/>
      </c>
      <c r="P701" s="14" t="str">
        <f t="shared" si="190"/>
        <v/>
      </c>
      <c r="Q701" s="14" t="str">
        <f t="shared" si="191"/>
        <v/>
      </c>
      <c r="R701" s="96" t="str">
        <f t="shared" si="181"/>
        <v/>
      </c>
      <c r="S701" s="14" t="str">
        <f t="shared" si="192"/>
        <v/>
      </c>
      <c r="T701" s="14" t="str">
        <f t="shared" si="182"/>
        <v/>
      </c>
      <c r="U701" s="14" t="str">
        <f t="shared" si="193"/>
        <v/>
      </c>
      <c r="V701" s="14" t="str">
        <f t="shared" si="194"/>
        <v/>
      </c>
      <c r="W701" s="14" t="str">
        <f>IFERROR(CONCATENATE("PAGO N° ",B701," DEL CONTRATO CPS ",V701," ENTRE ",TEXT(VLOOKUP(A701,matriz,IF(generador!B701=1,16,IF(generador!B701=2,19,IF(generador!B701=3,22,IF(generador!B701=4,25,IF(generador!B701=5,28,IF(generador!B701=6,31,IF(generador!B701=7,34,IF(generador!B701=8,37,IF(generador!B701=9,40,IF(generador!B701=10,43,IF(generador!B701=11,46,IF(generador!B701=12,49,IF(generador!B701=13,52,IF(generador!B701=14,55,IF(generador!B701=15,58))))))))))))))),FALSE),"dd/mm/yyyy")," Y ",TEXT(VLOOKUP(A701,matriz,IF(generador!B701=1,17,IF(generador!B701=2,20,IF(generador!B701=3,23,IF(generador!B701=4,26,IF(generador!B701=5,29,IF(generador!B701=6,32,IF(generador!B701=7,35,IF(generador!B701=8,38,IF(generador!B701=9,41,IF(generador!B701=10,44,IF(generador!B701=11,47,IF(generador!B701=12,50,IF(generador!B701=13,53,IF(generador!B701=14,56,IF(generador!B701=15,59))))))))))))))),FALSE),"dd/mm/yyyy")),"")</f>
        <v/>
      </c>
    </row>
    <row r="702" spans="1:23" x14ac:dyDescent="0.3">
      <c r="A702" s="12"/>
      <c r="B702" s="5"/>
      <c r="C702" s="5"/>
      <c r="D702" s="14" t="str">
        <f t="shared" si="178"/>
        <v/>
      </c>
      <c r="E702" s="15" t="str">
        <f>IFERROR(IF(A702&lt;&gt;"",VLOOKUP(A702,matriz,IF(generador!B702=1,15,IF(generador!B702=2,18,IF(generador!B702=3,21,IF(generador!B702=4,24,IF(generador!B702=5,27,IF(generador!B702=6,30,IF(generador!B702=7,33,IF(generador!B702=8,36,IF(generador!B702=9,39,IF(generador!B702=10,42,IF(generador!B702=11,45,IF(generador!B702=12,48,IF(generador!B702=13,51,IF(generador!B702=14,54,IF(generador!B702=15,57))))))))))))))),FALSE),""),"")</f>
        <v/>
      </c>
      <c r="F702" s="16" t="str">
        <f t="shared" si="179"/>
        <v/>
      </c>
      <c r="G702" s="20" t="str">
        <f t="shared" si="180"/>
        <v/>
      </c>
      <c r="H702" s="13" t="str">
        <f t="shared" ca="1" si="183"/>
        <v/>
      </c>
      <c r="I702" s="14" t="str">
        <f t="shared" si="184"/>
        <v/>
      </c>
      <c r="J702" s="14" t="str">
        <f>""</f>
        <v/>
      </c>
      <c r="K702" s="14" t="str">
        <f t="shared" si="185"/>
        <v/>
      </c>
      <c r="L702" s="14" t="str">
        <f t="shared" si="186"/>
        <v/>
      </c>
      <c r="M702" s="14" t="str">
        <f t="shared" si="187"/>
        <v/>
      </c>
      <c r="N702" s="14" t="str">
        <f t="shared" si="188"/>
        <v/>
      </c>
      <c r="O702" s="14" t="str">
        <f t="shared" si="189"/>
        <v/>
      </c>
      <c r="P702" s="14" t="str">
        <f t="shared" si="190"/>
        <v/>
      </c>
      <c r="Q702" s="14" t="str">
        <f t="shared" si="191"/>
        <v/>
      </c>
      <c r="R702" s="96" t="str">
        <f t="shared" si="181"/>
        <v/>
      </c>
      <c r="S702" s="14" t="str">
        <f t="shared" si="192"/>
        <v/>
      </c>
      <c r="T702" s="14" t="str">
        <f t="shared" si="182"/>
        <v/>
      </c>
      <c r="U702" s="14" t="str">
        <f t="shared" si="193"/>
        <v/>
      </c>
      <c r="V702" s="14" t="str">
        <f t="shared" si="194"/>
        <v/>
      </c>
      <c r="W702" s="14" t="str">
        <f>IFERROR(CONCATENATE("PAGO N° ",B702," DEL CONTRATO CPS ",V702," ENTRE ",TEXT(VLOOKUP(A702,matriz,IF(generador!B702=1,16,IF(generador!B702=2,19,IF(generador!B702=3,22,IF(generador!B702=4,25,IF(generador!B702=5,28,IF(generador!B702=6,31,IF(generador!B702=7,34,IF(generador!B702=8,37,IF(generador!B702=9,40,IF(generador!B702=10,43,IF(generador!B702=11,46,IF(generador!B702=12,49,IF(generador!B702=13,52,IF(generador!B702=14,55,IF(generador!B702=15,58))))))))))))))),FALSE),"dd/mm/yyyy")," Y ",TEXT(VLOOKUP(A702,matriz,IF(generador!B702=1,17,IF(generador!B702=2,20,IF(generador!B702=3,23,IF(generador!B702=4,26,IF(generador!B702=5,29,IF(generador!B702=6,32,IF(generador!B702=7,35,IF(generador!B702=8,38,IF(generador!B702=9,41,IF(generador!B702=10,44,IF(generador!B702=11,47,IF(generador!B702=12,50,IF(generador!B702=13,53,IF(generador!B702=14,56,IF(generador!B702=15,59))))))))))))))),FALSE),"dd/mm/yyyy")),"")</f>
        <v/>
      </c>
    </row>
    <row r="703" spans="1:23" x14ac:dyDescent="0.3">
      <c r="A703" s="12"/>
      <c r="B703" s="5"/>
      <c r="C703" s="5"/>
      <c r="D703" s="14" t="str">
        <f t="shared" si="178"/>
        <v/>
      </c>
      <c r="E703" s="15" t="str">
        <f>IFERROR(IF(A703&lt;&gt;"",VLOOKUP(A703,matriz,IF(generador!B703=1,15,IF(generador!B703=2,18,IF(generador!B703=3,21,IF(generador!B703=4,24,IF(generador!B703=5,27,IF(generador!B703=6,30,IF(generador!B703=7,33,IF(generador!B703=8,36,IF(generador!B703=9,39,IF(generador!B703=10,42,IF(generador!B703=11,45,IF(generador!B703=12,48,IF(generador!B703=13,51,IF(generador!B703=14,54,IF(generador!B703=15,57))))))))))))))),FALSE),""),"")</f>
        <v/>
      </c>
      <c r="F703" s="16" t="str">
        <f t="shared" si="179"/>
        <v/>
      </c>
      <c r="G703" s="20" t="str">
        <f t="shared" si="180"/>
        <v/>
      </c>
      <c r="H703" s="13" t="str">
        <f t="shared" ca="1" si="183"/>
        <v/>
      </c>
      <c r="I703" s="14" t="str">
        <f t="shared" si="184"/>
        <v/>
      </c>
      <c r="J703" s="14" t="str">
        <f>""</f>
        <v/>
      </c>
      <c r="K703" s="14" t="str">
        <f t="shared" si="185"/>
        <v/>
      </c>
      <c r="L703" s="14" t="str">
        <f t="shared" si="186"/>
        <v/>
      </c>
      <c r="M703" s="14" t="str">
        <f t="shared" si="187"/>
        <v/>
      </c>
      <c r="N703" s="14" t="str">
        <f t="shared" si="188"/>
        <v/>
      </c>
      <c r="O703" s="14" t="str">
        <f t="shared" si="189"/>
        <v/>
      </c>
      <c r="P703" s="14" t="str">
        <f t="shared" si="190"/>
        <v/>
      </c>
      <c r="Q703" s="14" t="str">
        <f t="shared" si="191"/>
        <v/>
      </c>
      <c r="R703" s="96" t="str">
        <f t="shared" si="181"/>
        <v/>
      </c>
      <c r="S703" s="14" t="str">
        <f t="shared" si="192"/>
        <v/>
      </c>
      <c r="T703" s="14" t="str">
        <f t="shared" si="182"/>
        <v/>
      </c>
      <c r="U703" s="14" t="str">
        <f t="shared" si="193"/>
        <v/>
      </c>
      <c r="V703" s="14" t="str">
        <f t="shared" si="194"/>
        <v/>
      </c>
      <c r="W703" s="14" t="str">
        <f>IFERROR(CONCATENATE("PAGO N° ",B703," DEL CONTRATO CPS ",V703," ENTRE ",TEXT(VLOOKUP(A703,matriz,IF(generador!B703=1,16,IF(generador!B703=2,19,IF(generador!B703=3,22,IF(generador!B703=4,25,IF(generador!B703=5,28,IF(generador!B703=6,31,IF(generador!B703=7,34,IF(generador!B703=8,37,IF(generador!B703=9,40,IF(generador!B703=10,43,IF(generador!B703=11,46,IF(generador!B703=12,49,IF(generador!B703=13,52,IF(generador!B703=14,55,IF(generador!B703=15,58))))))))))))))),FALSE),"dd/mm/yyyy")," Y ",TEXT(VLOOKUP(A703,matriz,IF(generador!B703=1,17,IF(generador!B703=2,20,IF(generador!B703=3,23,IF(generador!B703=4,26,IF(generador!B703=5,29,IF(generador!B703=6,32,IF(generador!B703=7,35,IF(generador!B703=8,38,IF(generador!B703=9,41,IF(generador!B703=10,44,IF(generador!B703=11,47,IF(generador!B703=12,50,IF(generador!B703=13,53,IF(generador!B703=14,56,IF(generador!B703=15,59))))))))))))))),FALSE),"dd/mm/yyyy")),"")</f>
        <v/>
      </c>
    </row>
    <row r="704" spans="1:23" x14ac:dyDescent="0.3">
      <c r="A704" s="12"/>
      <c r="B704" s="5"/>
      <c r="C704" s="5"/>
      <c r="D704" s="14" t="str">
        <f t="shared" si="178"/>
        <v/>
      </c>
      <c r="E704" s="15" t="str">
        <f>IFERROR(IF(A704&lt;&gt;"",VLOOKUP(A704,matriz,IF(generador!B704=1,15,IF(generador!B704=2,18,IF(generador!B704=3,21,IF(generador!B704=4,24,IF(generador!B704=5,27,IF(generador!B704=6,30,IF(generador!B704=7,33,IF(generador!B704=8,36,IF(generador!B704=9,39,IF(generador!B704=10,42,IF(generador!B704=11,45,IF(generador!B704=12,48,IF(generador!B704=13,51,IF(generador!B704=14,54,IF(generador!B704=15,57))))))))))))))),FALSE),""),"")</f>
        <v/>
      </c>
      <c r="F704" s="16" t="str">
        <f t="shared" si="179"/>
        <v/>
      </c>
      <c r="G704" s="20" t="str">
        <f t="shared" si="180"/>
        <v/>
      </c>
      <c r="H704" s="13" t="str">
        <f t="shared" ca="1" si="183"/>
        <v/>
      </c>
      <c r="I704" s="14" t="str">
        <f t="shared" si="184"/>
        <v/>
      </c>
      <c r="J704" s="14" t="str">
        <f>""</f>
        <v/>
      </c>
      <c r="K704" s="14" t="str">
        <f t="shared" si="185"/>
        <v/>
      </c>
      <c r="L704" s="14" t="str">
        <f t="shared" si="186"/>
        <v/>
      </c>
      <c r="M704" s="14" t="str">
        <f t="shared" si="187"/>
        <v/>
      </c>
      <c r="N704" s="14" t="str">
        <f t="shared" si="188"/>
        <v/>
      </c>
      <c r="O704" s="14" t="str">
        <f t="shared" si="189"/>
        <v/>
      </c>
      <c r="P704" s="14" t="str">
        <f t="shared" si="190"/>
        <v/>
      </c>
      <c r="Q704" s="14" t="str">
        <f t="shared" si="191"/>
        <v/>
      </c>
      <c r="R704" s="96" t="str">
        <f t="shared" si="181"/>
        <v/>
      </c>
      <c r="S704" s="14" t="str">
        <f t="shared" si="192"/>
        <v/>
      </c>
      <c r="T704" s="14" t="str">
        <f t="shared" si="182"/>
        <v/>
      </c>
      <c r="U704" s="14" t="str">
        <f t="shared" si="193"/>
        <v/>
      </c>
      <c r="V704" s="14" t="str">
        <f t="shared" si="194"/>
        <v/>
      </c>
      <c r="W704" s="14" t="str">
        <f>IFERROR(CONCATENATE("PAGO N° ",B704," DEL CONTRATO CPS ",V704," ENTRE ",TEXT(VLOOKUP(A704,matriz,IF(generador!B704=1,16,IF(generador!B704=2,19,IF(generador!B704=3,22,IF(generador!B704=4,25,IF(generador!B704=5,28,IF(generador!B704=6,31,IF(generador!B704=7,34,IF(generador!B704=8,37,IF(generador!B704=9,40,IF(generador!B704=10,43,IF(generador!B704=11,46,IF(generador!B704=12,49,IF(generador!B704=13,52,IF(generador!B704=14,55,IF(generador!B704=15,58))))))))))))))),FALSE),"dd/mm/yyyy")," Y ",TEXT(VLOOKUP(A704,matriz,IF(generador!B704=1,17,IF(generador!B704=2,20,IF(generador!B704=3,23,IF(generador!B704=4,26,IF(generador!B704=5,29,IF(generador!B704=6,32,IF(generador!B704=7,35,IF(generador!B704=8,38,IF(generador!B704=9,41,IF(generador!B704=10,44,IF(generador!B704=11,47,IF(generador!B704=12,50,IF(generador!B704=13,53,IF(generador!B704=14,56,IF(generador!B704=15,59))))))))))))))),FALSE),"dd/mm/yyyy")),"")</f>
        <v/>
      </c>
    </row>
    <row r="705" spans="1:23" x14ac:dyDescent="0.3">
      <c r="A705" s="12"/>
      <c r="B705" s="5"/>
      <c r="C705" s="5"/>
      <c r="D705" s="14" t="str">
        <f t="shared" si="178"/>
        <v/>
      </c>
      <c r="E705" s="15" t="str">
        <f>IFERROR(IF(A705&lt;&gt;"",VLOOKUP(A705,matriz,IF(generador!B705=1,15,IF(generador!B705=2,18,IF(generador!B705=3,21,IF(generador!B705=4,24,IF(generador!B705=5,27,IF(generador!B705=6,30,IF(generador!B705=7,33,IF(generador!B705=8,36,IF(generador!B705=9,39,IF(generador!B705=10,42,IF(generador!B705=11,45,IF(generador!B705=12,48,IF(generador!B705=13,51,IF(generador!B705=14,54,IF(generador!B705=15,57))))))))))))))),FALSE),""),"")</f>
        <v/>
      </c>
      <c r="F705" s="16" t="str">
        <f t="shared" si="179"/>
        <v/>
      </c>
      <c r="G705" s="20" t="str">
        <f t="shared" si="180"/>
        <v/>
      </c>
      <c r="H705" s="13" t="str">
        <f t="shared" ca="1" si="183"/>
        <v/>
      </c>
      <c r="I705" s="14" t="str">
        <f t="shared" si="184"/>
        <v/>
      </c>
      <c r="J705" s="14" t="str">
        <f>""</f>
        <v/>
      </c>
      <c r="K705" s="14" t="str">
        <f t="shared" si="185"/>
        <v/>
      </c>
      <c r="L705" s="14" t="str">
        <f t="shared" si="186"/>
        <v/>
      </c>
      <c r="M705" s="14" t="str">
        <f t="shared" si="187"/>
        <v/>
      </c>
      <c r="N705" s="14" t="str">
        <f t="shared" si="188"/>
        <v/>
      </c>
      <c r="O705" s="14" t="str">
        <f t="shared" si="189"/>
        <v/>
      </c>
      <c r="P705" s="14" t="str">
        <f t="shared" si="190"/>
        <v/>
      </c>
      <c r="Q705" s="14" t="str">
        <f t="shared" si="191"/>
        <v/>
      </c>
      <c r="R705" s="96" t="str">
        <f t="shared" si="181"/>
        <v/>
      </c>
      <c r="S705" s="14" t="str">
        <f t="shared" si="192"/>
        <v/>
      </c>
      <c r="T705" s="14" t="str">
        <f t="shared" si="182"/>
        <v/>
      </c>
      <c r="U705" s="14" t="str">
        <f t="shared" si="193"/>
        <v/>
      </c>
      <c r="V705" s="14" t="str">
        <f t="shared" si="194"/>
        <v/>
      </c>
      <c r="W705" s="14" t="str">
        <f>IFERROR(CONCATENATE("PAGO N° ",B705," DEL CONTRATO CPS ",V705," ENTRE ",TEXT(VLOOKUP(A705,matriz,IF(generador!B705=1,16,IF(generador!B705=2,19,IF(generador!B705=3,22,IF(generador!B705=4,25,IF(generador!B705=5,28,IF(generador!B705=6,31,IF(generador!B705=7,34,IF(generador!B705=8,37,IF(generador!B705=9,40,IF(generador!B705=10,43,IF(generador!B705=11,46,IF(generador!B705=12,49,IF(generador!B705=13,52,IF(generador!B705=14,55,IF(generador!B705=15,58))))))))))))))),FALSE),"dd/mm/yyyy")," Y ",TEXT(VLOOKUP(A705,matriz,IF(generador!B705=1,17,IF(generador!B705=2,20,IF(generador!B705=3,23,IF(generador!B705=4,26,IF(generador!B705=5,29,IF(generador!B705=6,32,IF(generador!B705=7,35,IF(generador!B705=8,38,IF(generador!B705=9,41,IF(generador!B705=10,44,IF(generador!B705=11,47,IF(generador!B705=12,50,IF(generador!B705=13,53,IF(generador!B705=14,56,IF(generador!B705=15,59))))))))))))))),FALSE),"dd/mm/yyyy")),"")</f>
        <v/>
      </c>
    </row>
    <row r="706" spans="1:23" x14ac:dyDescent="0.3">
      <c r="A706" s="12"/>
      <c r="B706" s="5"/>
      <c r="C706" s="5"/>
      <c r="D706" s="14" t="str">
        <f t="shared" si="178"/>
        <v/>
      </c>
      <c r="E706" s="15" t="str">
        <f>IFERROR(IF(A706&lt;&gt;"",VLOOKUP(A706,matriz,IF(generador!B706=1,15,IF(generador!B706=2,18,IF(generador!B706=3,21,IF(generador!B706=4,24,IF(generador!B706=5,27,IF(generador!B706=6,30,IF(generador!B706=7,33,IF(generador!B706=8,36,IF(generador!B706=9,39,IF(generador!B706=10,42,IF(generador!B706=11,45,IF(generador!B706=12,48,IF(generador!B706=13,51,IF(generador!B706=14,54,IF(generador!B706=15,57))))))))))))))),FALSE),""),"")</f>
        <v/>
      </c>
      <c r="F706" s="16" t="str">
        <f t="shared" si="179"/>
        <v/>
      </c>
      <c r="G706" s="20" t="str">
        <f t="shared" si="180"/>
        <v/>
      </c>
      <c r="H706" s="13" t="str">
        <f t="shared" ca="1" si="183"/>
        <v/>
      </c>
      <c r="I706" s="14" t="str">
        <f t="shared" si="184"/>
        <v/>
      </c>
      <c r="J706" s="14" t="str">
        <f>""</f>
        <v/>
      </c>
      <c r="K706" s="14" t="str">
        <f t="shared" si="185"/>
        <v/>
      </c>
      <c r="L706" s="14" t="str">
        <f t="shared" si="186"/>
        <v/>
      </c>
      <c r="M706" s="14" t="str">
        <f t="shared" si="187"/>
        <v/>
      </c>
      <c r="N706" s="14" t="str">
        <f t="shared" si="188"/>
        <v/>
      </c>
      <c r="O706" s="14" t="str">
        <f t="shared" si="189"/>
        <v/>
      </c>
      <c r="P706" s="14" t="str">
        <f t="shared" si="190"/>
        <v/>
      </c>
      <c r="Q706" s="14" t="str">
        <f t="shared" si="191"/>
        <v/>
      </c>
      <c r="R706" s="96" t="str">
        <f t="shared" si="181"/>
        <v/>
      </c>
      <c r="S706" s="14" t="str">
        <f t="shared" si="192"/>
        <v/>
      </c>
      <c r="T706" s="14" t="str">
        <f t="shared" si="182"/>
        <v/>
      </c>
      <c r="U706" s="14" t="str">
        <f t="shared" si="193"/>
        <v/>
      </c>
      <c r="V706" s="14" t="str">
        <f t="shared" si="194"/>
        <v/>
      </c>
      <c r="W706" s="14" t="str">
        <f>IFERROR(CONCATENATE("PAGO N° ",B706," DEL CONTRATO CPS ",V706," ENTRE ",TEXT(VLOOKUP(A706,matriz,IF(generador!B706=1,16,IF(generador!B706=2,19,IF(generador!B706=3,22,IF(generador!B706=4,25,IF(generador!B706=5,28,IF(generador!B706=6,31,IF(generador!B706=7,34,IF(generador!B706=8,37,IF(generador!B706=9,40,IF(generador!B706=10,43,IF(generador!B706=11,46,IF(generador!B706=12,49,IF(generador!B706=13,52,IF(generador!B706=14,55,IF(generador!B706=15,58))))))))))))))),FALSE),"dd/mm/yyyy")," Y ",TEXT(VLOOKUP(A706,matriz,IF(generador!B706=1,17,IF(generador!B706=2,20,IF(generador!B706=3,23,IF(generador!B706=4,26,IF(generador!B706=5,29,IF(generador!B706=6,32,IF(generador!B706=7,35,IF(generador!B706=8,38,IF(generador!B706=9,41,IF(generador!B706=10,44,IF(generador!B706=11,47,IF(generador!B706=12,50,IF(generador!B706=13,53,IF(generador!B706=14,56,IF(generador!B706=15,59))))))))))))))),FALSE),"dd/mm/yyyy")),"")</f>
        <v/>
      </c>
    </row>
    <row r="707" spans="1:23" x14ac:dyDescent="0.3">
      <c r="A707" s="12"/>
      <c r="B707" s="5"/>
      <c r="C707" s="5"/>
      <c r="D707" s="14" t="str">
        <f t="shared" ref="D707:D770" si="195">IFERROR(IF(C707&lt;&gt;"",CONCATENATE(VLOOKUP(A707,matriz,IF(C707="NO",98,100),FALSE),VLOOKUP(A707,matriz,103,FALSE)),""),"")</f>
        <v/>
      </c>
      <c r="E707" s="15" t="str">
        <f>IFERROR(IF(A707&lt;&gt;"",VLOOKUP(A707,matriz,IF(generador!B707=1,15,IF(generador!B707=2,18,IF(generador!B707=3,21,IF(generador!B707=4,24,IF(generador!B707=5,27,IF(generador!B707=6,30,IF(generador!B707=7,33,IF(generador!B707=8,36,IF(generador!B707=9,39,IF(generador!B707=10,42,IF(generador!B707=11,45,IF(generador!B707=12,48,IF(generador!B707=13,51,IF(generador!B707=14,54,IF(generador!B707=15,57))))))))))))))),FALSE),""),"")</f>
        <v/>
      </c>
      <c r="F707" s="16" t="str">
        <f t="shared" ref="F707:F770" si="196">IFERROR(IF(E707,VLOOKUP(A707,matriz,97,FALSE),""),"")</f>
        <v/>
      </c>
      <c r="G707" s="20" t="str">
        <f t="shared" ref="G707:G770" si="197">IFERROR(IF(E707,VLOOKUP(A707,matriz,IF(C707="NO",99,101),FALSE),""),"")</f>
        <v/>
      </c>
      <c r="H707" s="13" t="str">
        <f t="shared" ca="1" si="183"/>
        <v/>
      </c>
      <c r="I707" s="14" t="str">
        <f t="shared" si="184"/>
        <v/>
      </c>
      <c r="J707" s="14" t="str">
        <f>""</f>
        <v/>
      </c>
      <c r="K707" s="14" t="str">
        <f t="shared" si="185"/>
        <v/>
      </c>
      <c r="L707" s="14" t="str">
        <f t="shared" si="186"/>
        <v/>
      </c>
      <c r="M707" s="14" t="str">
        <f t="shared" si="187"/>
        <v/>
      </c>
      <c r="N707" s="14" t="str">
        <f t="shared" si="188"/>
        <v/>
      </c>
      <c r="O707" s="14" t="str">
        <f t="shared" si="189"/>
        <v/>
      </c>
      <c r="P707" s="14" t="str">
        <f t="shared" si="190"/>
        <v/>
      </c>
      <c r="Q707" s="14" t="str">
        <f t="shared" si="191"/>
        <v/>
      </c>
      <c r="R707" s="96" t="str">
        <f t="shared" ref="R707:R770" si="198">IFERROR(IF(E707,CONCATENATE(TEXT(VLOOKUP(A707,matriz,IF(C707="NO",67,82),FALSE),"YYYY"),VLOOKUP(A707,matriz,IF(C707="NO",66,81),FALSE)),""),"")</f>
        <v/>
      </c>
      <c r="S707" s="14" t="str">
        <f t="shared" si="192"/>
        <v/>
      </c>
      <c r="T707" s="14" t="str">
        <f t="shared" ref="T707:T770" si="199">IFERROR(IF(E707,CONCATENATE(TEXT(VLOOKUP(A707,matriz,IF(C707="NO",64,79),FALSE),"YYYY"),VLOOKUP(A707,matriz,IF(C707="NO",63,78),FALSE)),""),"")</f>
        <v/>
      </c>
      <c r="U707" s="14" t="str">
        <f t="shared" si="193"/>
        <v/>
      </c>
      <c r="V707" s="14" t="str">
        <f t="shared" si="194"/>
        <v/>
      </c>
      <c r="W707" s="14" t="str">
        <f>IFERROR(CONCATENATE("PAGO N° ",B707," DEL CONTRATO CPS ",V707," ENTRE ",TEXT(VLOOKUP(A707,matriz,IF(generador!B707=1,16,IF(generador!B707=2,19,IF(generador!B707=3,22,IF(generador!B707=4,25,IF(generador!B707=5,28,IF(generador!B707=6,31,IF(generador!B707=7,34,IF(generador!B707=8,37,IF(generador!B707=9,40,IF(generador!B707=10,43,IF(generador!B707=11,46,IF(generador!B707=12,49,IF(generador!B707=13,52,IF(generador!B707=14,55,IF(generador!B707=15,58))))))))))))))),FALSE),"dd/mm/yyyy")," Y ",TEXT(VLOOKUP(A707,matriz,IF(generador!B707=1,17,IF(generador!B707=2,20,IF(generador!B707=3,23,IF(generador!B707=4,26,IF(generador!B707=5,29,IF(generador!B707=6,32,IF(generador!B707=7,35,IF(generador!B707=8,38,IF(generador!B707=9,41,IF(generador!B707=10,44,IF(generador!B707=11,47,IF(generador!B707=12,50,IF(generador!B707=13,53,IF(generador!B707=14,56,IF(generador!B707=15,59))))))))))))))),FALSE),"dd/mm/yyyy")),"")</f>
        <v/>
      </c>
    </row>
    <row r="708" spans="1:23" x14ac:dyDescent="0.3">
      <c r="A708" s="12"/>
      <c r="B708" s="5"/>
      <c r="C708" s="5"/>
      <c r="D708" s="14" t="str">
        <f t="shared" si="195"/>
        <v/>
      </c>
      <c r="E708" s="15" t="str">
        <f>IFERROR(IF(A708&lt;&gt;"",VLOOKUP(A708,matriz,IF(generador!B708=1,15,IF(generador!B708=2,18,IF(generador!B708=3,21,IF(generador!B708=4,24,IF(generador!B708=5,27,IF(generador!B708=6,30,IF(generador!B708=7,33,IF(generador!B708=8,36,IF(generador!B708=9,39,IF(generador!B708=10,42,IF(generador!B708=11,45,IF(generador!B708=12,48,IF(generador!B708=13,51,IF(generador!B708=14,54,IF(generador!B708=15,57))))))))))))))),FALSE),""),"")</f>
        <v/>
      </c>
      <c r="F708" s="16" t="str">
        <f t="shared" si="196"/>
        <v/>
      </c>
      <c r="G708" s="20" t="str">
        <f t="shared" si="197"/>
        <v/>
      </c>
      <c r="H708" s="13" t="str">
        <f t="shared" ref="H708:H771" ca="1" si="200">IFERROR(IF(C708&lt;&gt;"",TODAY(),""),"")</f>
        <v/>
      </c>
      <c r="I708" s="14" t="str">
        <f t="shared" ref="I708:I771" si="201">IFERROR(IF(D708&lt;&gt;"",I707+1,""),1)</f>
        <v/>
      </c>
      <c r="J708" s="14" t="str">
        <f>""</f>
        <v/>
      </c>
      <c r="K708" s="14" t="str">
        <f t="shared" ref="K708:K771" si="202">IFERROR(IF(E708,0,""),"")</f>
        <v/>
      </c>
      <c r="L708" s="14" t="str">
        <f t="shared" ref="L708:L771" si="203">IFERROR(IF(E708,0,""),"")</f>
        <v/>
      </c>
      <c r="M708" s="14" t="str">
        <f t="shared" ref="M708:M771" si="204">IFERROR(IF(E708,0,""),"")</f>
        <v/>
      </c>
      <c r="N708" s="14" t="str">
        <f t="shared" ref="N708:N771" si="205">IFERROR(IF(E708,0,""),"")</f>
        <v/>
      </c>
      <c r="O708" s="14" t="str">
        <f t="shared" ref="O708:O771" si="206">IFERROR(IF(E708,"01",""),"")</f>
        <v/>
      </c>
      <c r="P708" s="14" t="str">
        <f t="shared" ref="P708:P771" si="207">IFERROR(IF(K708&lt;&gt;"",P707+1,""),1)</f>
        <v/>
      </c>
      <c r="Q708" s="14" t="str">
        <f t="shared" ref="Q708:Q771" si="208">IFERROR(IF(E708,0,""),"")</f>
        <v/>
      </c>
      <c r="R708" s="96" t="str">
        <f t="shared" si="198"/>
        <v/>
      </c>
      <c r="S708" s="14" t="str">
        <f t="shared" ref="S708:S771" si="209">IFERROR(IF(D708&lt;&gt;"",S707+1,""),1)</f>
        <v/>
      </c>
      <c r="T708" s="14" t="str">
        <f t="shared" si="199"/>
        <v/>
      </c>
      <c r="U708" s="14" t="str">
        <f t="shared" ref="U708:U771" si="210">IFERROR(IF(E708,0,""),"")</f>
        <v/>
      </c>
      <c r="V708" s="14" t="str">
        <f t="shared" ref="V708:V771" si="211">IFERROR(IF(E708,A708,""),"")</f>
        <v/>
      </c>
      <c r="W708" s="14" t="str">
        <f>IFERROR(CONCATENATE("PAGO N° ",B708," DEL CONTRATO CPS ",V708," ENTRE ",TEXT(VLOOKUP(A708,matriz,IF(generador!B708=1,16,IF(generador!B708=2,19,IF(generador!B708=3,22,IF(generador!B708=4,25,IF(generador!B708=5,28,IF(generador!B708=6,31,IF(generador!B708=7,34,IF(generador!B708=8,37,IF(generador!B708=9,40,IF(generador!B708=10,43,IF(generador!B708=11,46,IF(generador!B708=12,49,IF(generador!B708=13,52,IF(generador!B708=14,55,IF(generador!B708=15,58))))))))))))))),FALSE),"dd/mm/yyyy")," Y ",TEXT(VLOOKUP(A708,matriz,IF(generador!B708=1,17,IF(generador!B708=2,20,IF(generador!B708=3,23,IF(generador!B708=4,26,IF(generador!B708=5,29,IF(generador!B708=6,32,IF(generador!B708=7,35,IF(generador!B708=8,38,IF(generador!B708=9,41,IF(generador!B708=10,44,IF(generador!B708=11,47,IF(generador!B708=12,50,IF(generador!B708=13,53,IF(generador!B708=14,56,IF(generador!B708=15,59))))))))))))))),FALSE),"dd/mm/yyyy")),"")</f>
        <v/>
      </c>
    </row>
    <row r="709" spans="1:23" x14ac:dyDescent="0.3">
      <c r="A709" s="12"/>
      <c r="B709" s="5"/>
      <c r="C709" s="5"/>
      <c r="D709" s="14" t="str">
        <f t="shared" si="195"/>
        <v/>
      </c>
      <c r="E709" s="15" t="str">
        <f>IFERROR(IF(A709&lt;&gt;"",VLOOKUP(A709,matriz,IF(generador!B709=1,15,IF(generador!B709=2,18,IF(generador!B709=3,21,IF(generador!B709=4,24,IF(generador!B709=5,27,IF(generador!B709=6,30,IF(generador!B709=7,33,IF(generador!B709=8,36,IF(generador!B709=9,39,IF(generador!B709=10,42,IF(generador!B709=11,45,IF(generador!B709=12,48,IF(generador!B709=13,51,IF(generador!B709=14,54,IF(generador!B709=15,57))))))))))))))),FALSE),""),"")</f>
        <v/>
      </c>
      <c r="F709" s="16" t="str">
        <f t="shared" si="196"/>
        <v/>
      </c>
      <c r="G709" s="20" t="str">
        <f t="shared" si="197"/>
        <v/>
      </c>
      <c r="H709" s="13" t="str">
        <f t="shared" ca="1" si="200"/>
        <v/>
      </c>
      <c r="I709" s="14" t="str">
        <f t="shared" si="201"/>
        <v/>
      </c>
      <c r="J709" s="14" t="str">
        <f>""</f>
        <v/>
      </c>
      <c r="K709" s="14" t="str">
        <f t="shared" si="202"/>
        <v/>
      </c>
      <c r="L709" s="14" t="str">
        <f t="shared" si="203"/>
        <v/>
      </c>
      <c r="M709" s="14" t="str">
        <f t="shared" si="204"/>
        <v/>
      </c>
      <c r="N709" s="14" t="str">
        <f t="shared" si="205"/>
        <v/>
      </c>
      <c r="O709" s="14" t="str">
        <f t="shared" si="206"/>
        <v/>
      </c>
      <c r="P709" s="14" t="str">
        <f t="shared" si="207"/>
        <v/>
      </c>
      <c r="Q709" s="14" t="str">
        <f t="shared" si="208"/>
        <v/>
      </c>
      <c r="R709" s="96" t="str">
        <f t="shared" si="198"/>
        <v/>
      </c>
      <c r="S709" s="14" t="str">
        <f t="shared" si="209"/>
        <v/>
      </c>
      <c r="T709" s="14" t="str">
        <f t="shared" si="199"/>
        <v/>
      </c>
      <c r="U709" s="14" t="str">
        <f t="shared" si="210"/>
        <v/>
      </c>
      <c r="V709" s="14" t="str">
        <f t="shared" si="211"/>
        <v/>
      </c>
      <c r="W709" s="14" t="str">
        <f>IFERROR(CONCATENATE("PAGO N° ",B709," DEL CONTRATO CPS ",V709," ENTRE ",TEXT(VLOOKUP(A709,matriz,IF(generador!B709=1,16,IF(generador!B709=2,19,IF(generador!B709=3,22,IF(generador!B709=4,25,IF(generador!B709=5,28,IF(generador!B709=6,31,IF(generador!B709=7,34,IF(generador!B709=8,37,IF(generador!B709=9,40,IF(generador!B709=10,43,IF(generador!B709=11,46,IF(generador!B709=12,49,IF(generador!B709=13,52,IF(generador!B709=14,55,IF(generador!B709=15,58))))))))))))))),FALSE),"dd/mm/yyyy")," Y ",TEXT(VLOOKUP(A709,matriz,IF(generador!B709=1,17,IF(generador!B709=2,20,IF(generador!B709=3,23,IF(generador!B709=4,26,IF(generador!B709=5,29,IF(generador!B709=6,32,IF(generador!B709=7,35,IF(generador!B709=8,38,IF(generador!B709=9,41,IF(generador!B709=10,44,IF(generador!B709=11,47,IF(generador!B709=12,50,IF(generador!B709=13,53,IF(generador!B709=14,56,IF(generador!B709=15,59))))))))))))))),FALSE),"dd/mm/yyyy")),"")</f>
        <v/>
      </c>
    </row>
    <row r="710" spans="1:23" x14ac:dyDescent="0.3">
      <c r="A710" s="12"/>
      <c r="B710" s="5"/>
      <c r="C710" s="5"/>
      <c r="D710" s="14" t="str">
        <f t="shared" si="195"/>
        <v/>
      </c>
      <c r="E710" s="15" t="str">
        <f>IFERROR(IF(A710&lt;&gt;"",VLOOKUP(A710,matriz,IF(generador!B710=1,15,IF(generador!B710=2,18,IF(generador!B710=3,21,IF(generador!B710=4,24,IF(generador!B710=5,27,IF(generador!B710=6,30,IF(generador!B710=7,33,IF(generador!B710=8,36,IF(generador!B710=9,39,IF(generador!B710=10,42,IF(generador!B710=11,45,IF(generador!B710=12,48,IF(generador!B710=13,51,IF(generador!B710=14,54,IF(generador!B710=15,57))))))))))))))),FALSE),""),"")</f>
        <v/>
      </c>
      <c r="F710" s="16" t="str">
        <f t="shared" si="196"/>
        <v/>
      </c>
      <c r="G710" s="20" t="str">
        <f t="shared" si="197"/>
        <v/>
      </c>
      <c r="H710" s="13" t="str">
        <f t="shared" ca="1" si="200"/>
        <v/>
      </c>
      <c r="I710" s="14" t="str">
        <f t="shared" si="201"/>
        <v/>
      </c>
      <c r="J710" s="14" t="str">
        <f>""</f>
        <v/>
      </c>
      <c r="K710" s="14" t="str">
        <f t="shared" si="202"/>
        <v/>
      </c>
      <c r="L710" s="14" t="str">
        <f t="shared" si="203"/>
        <v/>
      </c>
      <c r="M710" s="14" t="str">
        <f t="shared" si="204"/>
        <v/>
      </c>
      <c r="N710" s="14" t="str">
        <f t="shared" si="205"/>
        <v/>
      </c>
      <c r="O710" s="14" t="str">
        <f t="shared" si="206"/>
        <v/>
      </c>
      <c r="P710" s="14" t="str">
        <f t="shared" si="207"/>
        <v/>
      </c>
      <c r="Q710" s="14" t="str">
        <f t="shared" si="208"/>
        <v/>
      </c>
      <c r="R710" s="96" t="str">
        <f t="shared" si="198"/>
        <v/>
      </c>
      <c r="S710" s="14" t="str">
        <f t="shared" si="209"/>
        <v/>
      </c>
      <c r="T710" s="14" t="str">
        <f t="shared" si="199"/>
        <v/>
      </c>
      <c r="U710" s="14" t="str">
        <f t="shared" si="210"/>
        <v/>
      </c>
      <c r="V710" s="14" t="str">
        <f t="shared" si="211"/>
        <v/>
      </c>
      <c r="W710" s="14" t="str">
        <f>IFERROR(CONCATENATE("PAGO N° ",B710," DEL CONTRATO CPS ",V710," ENTRE ",TEXT(VLOOKUP(A710,matriz,IF(generador!B710=1,16,IF(generador!B710=2,19,IF(generador!B710=3,22,IF(generador!B710=4,25,IF(generador!B710=5,28,IF(generador!B710=6,31,IF(generador!B710=7,34,IF(generador!B710=8,37,IF(generador!B710=9,40,IF(generador!B710=10,43,IF(generador!B710=11,46,IF(generador!B710=12,49,IF(generador!B710=13,52,IF(generador!B710=14,55,IF(generador!B710=15,58))))))))))))))),FALSE),"dd/mm/yyyy")," Y ",TEXT(VLOOKUP(A710,matriz,IF(generador!B710=1,17,IF(generador!B710=2,20,IF(generador!B710=3,23,IF(generador!B710=4,26,IF(generador!B710=5,29,IF(generador!B710=6,32,IF(generador!B710=7,35,IF(generador!B710=8,38,IF(generador!B710=9,41,IF(generador!B710=10,44,IF(generador!B710=11,47,IF(generador!B710=12,50,IF(generador!B710=13,53,IF(generador!B710=14,56,IF(generador!B710=15,59))))))))))))))),FALSE),"dd/mm/yyyy")),"")</f>
        <v/>
      </c>
    </row>
    <row r="711" spans="1:23" x14ac:dyDescent="0.3">
      <c r="A711" s="12"/>
      <c r="B711" s="5"/>
      <c r="C711" s="5"/>
      <c r="D711" s="14" t="str">
        <f t="shared" si="195"/>
        <v/>
      </c>
      <c r="E711" s="15" t="str">
        <f>IFERROR(IF(A711&lt;&gt;"",VLOOKUP(A711,matriz,IF(generador!B711=1,15,IF(generador!B711=2,18,IF(generador!B711=3,21,IF(generador!B711=4,24,IF(generador!B711=5,27,IF(generador!B711=6,30,IF(generador!B711=7,33,IF(generador!B711=8,36,IF(generador!B711=9,39,IF(generador!B711=10,42,IF(generador!B711=11,45,IF(generador!B711=12,48,IF(generador!B711=13,51,IF(generador!B711=14,54,IF(generador!B711=15,57))))))))))))))),FALSE),""),"")</f>
        <v/>
      </c>
      <c r="F711" s="16" t="str">
        <f t="shared" si="196"/>
        <v/>
      </c>
      <c r="G711" s="20" t="str">
        <f t="shared" si="197"/>
        <v/>
      </c>
      <c r="H711" s="13" t="str">
        <f t="shared" ca="1" si="200"/>
        <v/>
      </c>
      <c r="I711" s="14" t="str">
        <f t="shared" si="201"/>
        <v/>
      </c>
      <c r="J711" s="14" t="str">
        <f>""</f>
        <v/>
      </c>
      <c r="K711" s="14" t="str">
        <f t="shared" si="202"/>
        <v/>
      </c>
      <c r="L711" s="14" t="str">
        <f t="shared" si="203"/>
        <v/>
      </c>
      <c r="M711" s="14" t="str">
        <f t="shared" si="204"/>
        <v/>
      </c>
      <c r="N711" s="14" t="str">
        <f t="shared" si="205"/>
        <v/>
      </c>
      <c r="O711" s="14" t="str">
        <f t="shared" si="206"/>
        <v/>
      </c>
      <c r="P711" s="14" t="str">
        <f t="shared" si="207"/>
        <v/>
      </c>
      <c r="Q711" s="14" t="str">
        <f t="shared" si="208"/>
        <v/>
      </c>
      <c r="R711" s="96" t="str">
        <f t="shared" si="198"/>
        <v/>
      </c>
      <c r="S711" s="14" t="str">
        <f t="shared" si="209"/>
        <v/>
      </c>
      <c r="T711" s="14" t="str">
        <f t="shared" si="199"/>
        <v/>
      </c>
      <c r="U711" s="14" t="str">
        <f t="shared" si="210"/>
        <v/>
      </c>
      <c r="V711" s="14" t="str">
        <f t="shared" si="211"/>
        <v/>
      </c>
      <c r="W711" s="14" t="str">
        <f>IFERROR(CONCATENATE("PAGO N° ",B711," DEL CONTRATO CPS ",V711," ENTRE ",TEXT(VLOOKUP(A711,matriz,IF(generador!B711=1,16,IF(generador!B711=2,19,IF(generador!B711=3,22,IF(generador!B711=4,25,IF(generador!B711=5,28,IF(generador!B711=6,31,IF(generador!B711=7,34,IF(generador!B711=8,37,IF(generador!B711=9,40,IF(generador!B711=10,43,IF(generador!B711=11,46,IF(generador!B711=12,49,IF(generador!B711=13,52,IF(generador!B711=14,55,IF(generador!B711=15,58))))))))))))))),FALSE),"dd/mm/yyyy")," Y ",TEXT(VLOOKUP(A711,matriz,IF(generador!B711=1,17,IF(generador!B711=2,20,IF(generador!B711=3,23,IF(generador!B711=4,26,IF(generador!B711=5,29,IF(generador!B711=6,32,IF(generador!B711=7,35,IF(generador!B711=8,38,IF(generador!B711=9,41,IF(generador!B711=10,44,IF(generador!B711=11,47,IF(generador!B711=12,50,IF(generador!B711=13,53,IF(generador!B711=14,56,IF(generador!B711=15,59))))))))))))))),FALSE),"dd/mm/yyyy")),"")</f>
        <v/>
      </c>
    </row>
    <row r="712" spans="1:23" x14ac:dyDescent="0.3">
      <c r="A712" s="12"/>
      <c r="B712" s="5"/>
      <c r="C712" s="5"/>
      <c r="D712" s="14" t="str">
        <f t="shared" si="195"/>
        <v/>
      </c>
      <c r="E712" s="15" t="str">
        <f>IFERROR(IF(A712&lt;&gt;"",VLOOKUP(A712,matriz,IF(generador!B712=1,15,IF(generador!B712=2,18,IF(generador!B712=3,21,IF(generador!B712=4,24,IF(generador!B712=5,27,IF(generador!B712=6,30,IF(generador!B712=7,33,IF(generador!B712=8,36,IF(generador!B712=9,39,IF(generador!B712=10,42,IF(generador!B712=11,45,IF(generador!B712=12,48,IF(generador!B712=13,51,IF(generador!B712=14,54,IF(generador!B712=15,57))))))))))))))),FALSE),""),"")</f>
        <v/>
      </c>
      <c r="F712" s="16" t="str">
        <f t="shared" si="196"/>
        <v/>
      </c>
      <c r="G712" s="20" t="str">
        <f t="shared" si="197"/>
        <v/>
      </c>
      <c r="H712" s="13" t="str">
        <f t="shared" ca="1" si="200"/>
        <v/>
      </c>
      <c r="I712" s="14" t="str">
        <f t="shared" si="201"/>
        <v/>
      </c>
      <c r="J712" s="14" t="str">
        <f>""</f>
        <v/>
      </c>
      <c r="K712" s="14" t="str">
        <f t="shared" si="202"/>
        <v/>
      </c>
      <c r="L712" s="14" t="str">
        <f t="shared" si="203"/>
        <v/>
      </c>
      <c r="M712" s="14" t="str">
        <f t="shared" si="204"/>
        <v/>
      </c>
      <c r="N712" s="14" t="str">
        <f t="shared" si="205"/>
        <v/>
      </c>
      <c r="O712" s="14" t="str">
        <f t="shared" si="206"/>
        <v/>
      </c>
      <c r="P712" s="14" t="str">
        <f t="shared" si="207"/>
        <v/>
      </c>
      <c r="Q712" s="14" t="str">
        <f t="shared" si="208"/>
        <v/>
      </c>
      <c r="R712" s="96" t="str">
        <f t="shared" si="198"/>
        <v/>
      </c>
      <c r="S712" s="14" t="str">
        <f t="shared" si="209"/>
        <v/>
      </c>
      <c r="T712" s="14" t="str">
        <f t="shared" si="199"/>
        <v/>
      </c>
      <c r="U712" s="14" t="str">
        <f t="shared" si="210"/>
        <v/>
      </c>
      <c r="V712" s="14" t="str">
        <f t="shared" si="211"/>
        <v/>
      </c>
      <c r="W712" s="14" t="str">
        <f>IFERROR(CONCATENATE("PAGO N° ",B712," DEL CONTRATO CPS ",V712," ENTRE ",TEXT(VLOOKUP(A712,matriz,IF(generador!B712=1,16,IF(generador!B712=2,19,IF(generador!B712=3,22,IF(generador!B712=4,25,IF(generador!B712=5,28,IF(generador!B712=6,31,IF(generador!B712=7,34,IF(generador!B712=8,37,IF(generador!B712=9,40,IF(generador!B712=10,43,IF(generador!B712=11,46,IF(generador!B712=12,49,IF(generador!B712=13,52,IF(generador!B712=14,55,IF(generador!B712=15,58))))))))))))))),FALSE),"dd/mm/yyyy")," Y ",TEXT(VLOOKUP(A712,matriz,IF(generador!B712=1,17,IF(generador!B712=2,20,IF(generador!B712=3,23,IF(generador!B712=4,26,IF(generador!B712=5,29,IF(generador!B712=6,32,IF(generador!B712=7,35,IF(generador!B712=8,38,IF(generador!B712=9,41,IF(generador!B712=10,44,IF(generador!B712=11,47,IF(generador!B712=12,50,IF(generador!B712=13,53,IF(generador!B712=14,56,IF(generador!B712=15,59))))))))))))))),FALSE),"dd/mm/yyyy")),"")</f>
        <v/>
      </c>
    </row>
    <row r="713" spans="1:23" x14ac:dyDescent="0.3">
      <c r="A713" s="12"/>
      <c r="B713" s="5"/>
      <c r="C713" s="5"/>
      <c r="D713" s="14" t="str">
        <f t="shared" si="195"/>
        <v/>
      </c>
      <c r="E713" s="15" t="str">
        <f>IFERROR(IF(A713&lt;&gt;"",VLOOKUP(A713,matriz,IF(generador!B713=1,15,IF(generador!B713=2,18,IF(generador!B713=3,21,IF(generador!B713=4,24,IF(generador!B713=5,27,IF(generador!B713=6,30,IF(generador!B713=7,33,IF(generador!B713=8,36,IF(generador!B713=9,39,IF(generador!B713=10,42,IF(generador!B713=11,45,IF(generador!B713=12,48,IF(generador!B713=13,51,IF(generador!B713=14,54,IF(generador!B713=15,57))))))))))))))),FALSE),""),"")</f>
        <v/>
      </c>
      <c r="F713" s="16" t="str">
        <f t="shared" si="196"/>
        <v/>
      </c>
      <c r="G713" s="20" t="str">
        <f t="shared" si="197"/>
        <v/>
      </c>
      <c r="H713" s="13" t="str">
        <f t="shared" ca="1" si="200"/>
        <v/>
      </c>
      <c r="I713" s="14" t="str">
        <f t="shared" si="201"/>
        <v/>
      </c>
      <c r="J713" s="14" t="str">
        <f>""</f>
        <v/>
      </c>
      <c r="K713" s="14" t="str">
        <f t="shared" si="202"/>
        <v/>
      </c>
      <c r="L713" s="14" t="str">
        <f t="shared" si="203"/>
        <v/>
      </c>
      <c r="M713" s="14" t="str">
        <f t="shared" si="204"/>
        <v/>
      </c>
      <c r="N713" s="14" t="str">
        <f t="shared" si="205"/>
        <v/>
      </c>
      <c r="O713" s="14" t="str">
        <f t="shared" si="206"/>
        <v/>
      </c>
      <c r="P713" s="14" t="str">
        <f t="shared" si="207"/>
        <v/>
      </c>
      <c r="Q713" s="14" t="str">
        <f t="shared" si="208"/>
        <v/>
      </c>
      <c r="R713" s="96" t="str">
        <f t="shared" si="198"/>
        <v/>
      </c>
      <c r="S713" s="14" t="str">
        <f t="shared" si="209"/>
        <v/>
      </c>
      <c r="T713" s="14" t="str">
        <f t="shared" si="199"/>
        <v/>
      </c>
      <c r="U713" s="14" t="str">
        <f t="shared" si="210"/>
        <v/>
      </c>
      <c r="V713" s="14" t="str">
        <f t="shared" si="211"/>
        <v/>
      </c>
      <c r="W713" s="14" t="str">
        <f>IFERROR(CONCATENATE("PAGO N° ",B713," DEL CONTRATO CPS ",V713," ENTRE ",TEXT(VLOOKUP(A713,matriz,IF(generador!B713=1,16,IF(generador!B713=2,19,IF(generador!B713=3,22,IF(generador!B713=4,25,IF(generador!B713=5,28,IF(generador!B713=6,31,IF(generador!B713=7,34,IF(generador!B713=8,37,IF(generador!B713=9,40,IF(generador!B713=10,43,IF(generador!B713=11,46,IF(generador!B713=12,49,IF(generador!B713=13,52,IF(generador!B713=14,55,IF(generador!B713=15,58))))))))))))))),FALSE),"dd/mm/yyyy")," Y ",TEXT(VLOOKUP(A713,matriz,IF(generador!B713=1,17,IF(generador!B713=2,20,IF(generador!B713=3,23,IF(generador!B713=4,26,IF(generador!B713=5,29,IF(generador!B713=6,32,IF(generador!B713=7,35,IF(generador!B713=8,38,IF(generador!B713=9,41,IF(generador!B713=10,44,IF(generador!B713=11,47,IF(generador!B713=12,50,IF(generador!B713=13,53,IF(generador!B713=14,56,IF(generador!B713=15,59))))))))))))))),FALSE),"dd/mm/yyyy")),"")</f>
        <v/>
      </c>
    </row>
    <row r="714" spans="1:23" x14ac:dyDescent="0.3">
      <c r="A714" s="12"/>
      <c r="B714" s="5"/>
      <c r="C714" s="5"/>
      <c r="D714" s="14" t="str">
        <f t="shared" si="195"/>
        <v/>
      </c>
      <c r="E714" s="15" t="str">
        <f>IFERROR(IF(A714&lt;&gt;"",VLOOKUP(A714,matriz,IF(generador!B714=1,15,IF(generador!B714=2,18,IF(generador!B714=3,21,IF(generador!B714=4,24,IF(generador!B714=5,27,IF(generador!B714=6,30,IF(generador!B714=7,33,IF(generador!B714=8,36,IF(generador!B714=9,39,IF(generador!B714=10,42,IF(generador!B714=11,45,IF(generador!B714=12,48,IF(generador!B714=13,51,IF(generador!B714=14,54,IF(generador!B714=15,57))))))))))))))),FALSE),""),"")</f>
        <v/>
      </c>
      <c r="F714" s="16" t="str">
        <f t="shared" si="196"/>
        <v/>
      </c>
      <c r="G714" s="20" t="str">
        <f t="shared" si="197"/>
        <v/>
      </c>
      <c r="H714" s="13" t="str">
        <f t="shared" ca="1" si="200"/>
        <v/>
      </c>
      <c r="I714" s="14" t="str">
        <f t="shared" si="201"/>
        <v/>
      </c>
      <c r="J714" s="14" t="str">
        <f>""</f>
        <v/>
      </c>
      <c r="K714" s="14" t="str">
        <f t="shared" si="202"/>
        <v/>
      </c>
      <c r="L714" s="14" t="str">
        <f t="shared" si="203"/>
        <v/>
      </c>
      <c r="M714" s="14" t="str">
        <f t="shared" si="204"/>
        <v/>
      </c>
      <c r="N714" s="14" t="str">
        <f t="shared" si="205"/>
        <v/>
      </c>
      <c r="O714" s="14" t="str">
        <f t="shared" si="206"/>
        <v/>
      </c>
      <c r="P714" s="14" t="str">
        <f t="shared" si="207"/>
        <v/>
      </c>
      <c r="Q714" s="14" t="str">
        <f t="shared" si="208"/>
        <v/>
      </c>
      <c r="R714" s="96" t="str">
        <f t="shared" si="198"/>
        <v/>
      </c>
      <c r="S714" s="14" t="str">
        <f t="shared" si="209"/>
        <v/>
      </c>
      <c r="T714" s="14" t="str">
        <f t="shared" si="199"/>
        <v/>
      </c>
      <c r="U714" s="14" t="str">
        <f t="shared" si="210"/>
        <v/>
      </c>
      <c r="V714" s="14" t="str">
        <f t="shared" si="211"/>
        <v/>
      </c>
      <c r="W714" s="14" t="str">
        <f>IFERROR(CONCATENATE("PAGO N° ",B714," DEL CONTRATO CPS ",V714," ENTRE ",TEXT(VLOOKUP(A714,matriz,IF(generador!B714=1,16,IF(generador!B714=2,19,IF(generador!B714=3,22,IF(generador!B714=4,25,IF(generador!B714=5,28,IF(generador!B714=6,31,IF(generador!B714=7,34,IF(generador!B714=8,37,IF(generador!B714=9,40,IF(generador!B714=10,43,IF(generador!B714=11,46,IF(generador!B714=12,49,IF(generador!B714=13,52,IF(generador!B714=14,55,IF(generador!B714=15,58))))))))))))))),FALSE),"dd/mm/yyyy")," Y ",TEXT(VLOOKUP(A714,matriz,IF(generador!B714=1,17,IF(generador!B714=2,20,IF(generador!B714=3,23,IF(generador!B714=4,26,IF(generador!B714=5,29,IF(generador!B714=6,32,IF(generador!B714=7,35,IF(generador!B714=8,38,IF(generador!B714=9,41,IF(generador!B714=10,44,IF(generador!B714=11,47,IF(generador!B714=12,50,IF(generador!B714=13,53,IF(generador!B714=14,56,IF(generador!B714=15,59))))))))))))))),FALSE),"dd/mm/yyyy")),"")</f>
        <v/>
      </c>
    </row>
    <row r="715" spans="1:23" x14ac:dyDescent="0.3">
      <c r="A715" s="12"/>
      <c r="B715" s="5"/>
      <c r="C715" s="5"/>
      <c r="D715" s="14" t="str">
        <f t="shared" si="195"/>
        <v/>
      </c>
      <c r="E715" s="15" t="str">
        <f>IFERROR(IF(A715&lt;&gt;"",VLOOKUP(A715,matriz,IF(generador!B715=1,15,IF(generador!B715=2,18,IF(generador!B715=3,21,IF(generador!B715=4,24,IF(generador!B715=5,27,IF(generador!B715=6,30,IF(generador!B715=7,33,IF(generador!B715=8,36,IF(generador!B715=9,39,IF(generador!B715=10,42,IF(generador!B715=11,45,IF(generador!B715=12,48,IF(generador!B715=13,51,IF(generador!B715=14,54,IF(generador!B715=15,57))))))))))))))),FALSE),""),"")</f>
        <v/>
      </c>
      <c r="F715" s="16" t="str">
        <f t="shared" si="196"/>
        <v/>
      </c>
      <c r="G715" s="20" t="str">
        <f t="shared" si="197"/>
        <v/>
      </c>
      <c r="H715" s="13" t="str">
        <f t="shared" ca="1" si="200"/>
        <v/>
      </c>
      <c r="I715" s="14" t="str">
        <f t="shared" si="201"/>
        <v/>
      </c>
      <c r="J715" s="14" t="str">
        <f>""</f>
        <v/>
      </c>
      <c r="K715" s="14" t="str">
        <f t="shared" si="202"/>
        <v/>
      </c>
      <c r="L715" s="14" t="str">
        <f t="shared" si="203"/>
        <v/>
      </c>
      <c r="M715" s="14" t="str">
        <f t="shared" si="204"/>
        <v/>
      </c>
      <c r="N715" s="14" t="str">
        <f t="shared" si="205"/>
        <v/>
      </c>
      <c r="O715" s="14" t="str">
        <f t="shared" si="206"/>
        <v/>
      </c>
      <c r="P715" s="14" t="str">
        <f t="shared" si="207"/>
        <v/>
      </c>
      <c r="Q715" s="14" t="str">
        <f t="shared" si="208"/>
        <v/>
      </c>
      <c r="R715" s="96" t="str">
        <f t="shared" si="198"/>
        <v/>
      </c>
      <c r="S715" s="14" t="str">
        <f t="shared" si="209"/>
        <v/>
      </c>
      <c r="T715" s="14" t="str">
        <f t="shared" si="199"/>
        <v/>
      </c>
      <c r="U715" s="14" t="str">
        <f t="shared" si="210"/>
        <v/>
      </c>
      <c r="V715" s="14" t="str">
        <f t="shared" si="211"/>
        <v/>
      </c>
      <c r="W715" s="14" t="str">
        <f>IFERROR(CONCATENATE("PAGO N° ",B715," DEL CONTRATO CPS ",V715," ENTRE ",TEXT(VLOOKUP(A715,matriz,IF(generador!B715=1,16,IF(generador!B715=2,19,IF(generador!B715=3,22,IF(generador!B715=4,25,IF(generador!B715=5,28,IF(generador!B715=6,31,IF(generador!B715=7,34,IF(generador!B715=8,37,IF(generador!B715=9,40,IF(generador!B715=10,43,IF(generador!B715=11,46,IF(generador!B715=12,49,IF(generador!B715=13,52,IF(generador!B715=14,55,IF(generador!B715=15,58))))))))))))))),FALSE),"dd/mm/yyyy")," Y ",TEXT(VLOOKUP(A715,matriz,IF(generador!B715=1,17,IF(generador!B715=2,20,IF(generador!B715=3,23,IF(generador!B715=4,26,IF(generador!B715=5,29,IF(generador!B715=6,32,IF(generador!B715=7,35,IF(generador!B715=8,38,IF(generador!B715=9,41,IF(generador!B715=10,44,IF(generador!B715=11,47,IF(generador!B715=12,50,IF(generador!B715=13,53,IF(generador!B715=14,56,IF(generador!B715=15,59))))))))))))))),FALSE),"dd/mm/yyyy")),"")</f>
        <v/>
      </c>
    </row>
    <row r="716" spans="1:23" x14ac:dyDescent="0.3">
      <c r="A716" s="12"/>
      <c r="B716" s="5"/>
      <c r="C716" s="5"/>
      <c r="D716" s="14" t="str">
        <f t="shared" si="195"/>
        <v/>
      </c>
      <c r="E716" s="15" t="str">
        <f>IFERROR(IF(A716&lt;&gt;"",VLOOKUP(A716,matriz,IF(generador!B716=1,15,IF(generador!B716=2,18,IF(generador!B716=3,21,IF(generador!B716=4,24,IF(generador!B716=5,27,IF(generador!B716=6,30,IF(generador!B716=7,33,IF(generador!B716=8,36,IF(generador!B716=9,39,IF(generador!B716=10,42,IF(generador!B716=11,45,IF(generador!B716=12,48,IF(generador!B716=13,51,IF(generador!B716=14,54,IF(generador!B716=15,57))))))))))))))),FALSE),""),"")</f>
        <v/>
      </c>
      <c r="F716" s="16" t="str">
        <f t="shared" si="196"/>
        <v/>
      </c>
      <c r="G716" s="20" t="str">
        <f t="shared" si="197"/>
        <v/>
      </c>
      <c r="H716" s="13" t="str">
        <f t="shared" ca="1" si="200"/>
        <v/>
      </c>
      <c r="I716" s="14" t="str">
        <f t="shared" si="201"/>
        <v/>
      </c>
      <c r="J716" s="14" t="str">
        <f>""</f>
        <v/>
      </c>
      <c r="K716" s="14" t="str">
        <f t="shared" si="202"/>
        <v/>
      </c>
      <c r="L716" s="14" t="str">
        <f t="shared" si="203"/>
        <v/>
      </c>
      <c r="M716" s="14" t="str">
        <f t="shared" si="204"/>
        <v/>
      </c>
      <c r="N716" s="14" t="str">
        <f t="shared" si="205"/>
        <v/>
      </c>
      <c r="O716" s="14" t="str">
        <f t="shared" si="206"/>
        <v/>
      </c>
      <c r="P716" s="14" t="str">
        <f t="shared" si="207"/>
        <v/>
      </c>
      <c r="Q716" s="14" t="str">
        <f t="shared" si="208"/>
        <v/>
      </c>
      <c r="R716" s="96" t="str">
        <f t="shared" si="198"/>
        <v/>
      </c>
      <c r="S716" s="14" t="str">
        <f t="shared" si="209"/>
        <v/>
      </c>
      <c r="T716" s="14" t="str">
        <f t="shared" si="199"/>
        <v/>
      </c>
      <c r="U716" s="14" t="str">
        <f t="shared" si="210"/>
        <v/>
      </c>
      <c r="V716" s="14" t="str">
        <f t="shared" si="211"/>
        <v/>
      </c>
      <c r="W716" s="14" t="str">
        <f>IFERROR(CONCATENATE("PAGO N° ",B716," DEL CONTRATO CPS ",V716," ENTRE ",TEXT(VLOOKUP(A716,matriz,IF(generador!B716=1,16,IF(generador!B716=2,19,IF(generador!B716=3,22,IF(generador!B716=4,25,IF(generador!B716=5,28,IF(generador!B716=6,31,IF(generador!B716=7,34,IF(generador!B716=8,37,IF(generador!B716=9,40,IF(generador!B716=10,43,IF(generador!B716=11,46,IF(generador!B716=12,49,IF(generador!B716=13,52,IF(generador!B716=14,55,IF(generador!B716=15,58))))))))))))))),FALSE),"dd/mm/yyyy")," Y ",TEXT(VLOOKUP(A716,matriz,IF(generador!B716=1,17,IF(generador!B716=2,20,IF(generador!B716=3,23,IF(generador!B716=4,26,IF(generador!B716=5,29,IF(generador!B716=6,32,IF(generador!B716=7,35,IF(generador!B716=8,38,IF(generador!B716=9,41,IF(generador!B716=10,44,IF(generador!B716=11,47,IF(generador!B716=12,50,IF(generador!B716=13,53,IF(generador!B716=14,56,IF(generador!B716=15,59))))))))))))))),FALSE),"dd/mm/yyyy")),"")</f>
        <v/>
      </c>
    </row>
    <row r="717" spans="1:23" x14ac:dyDescent="0.3">
      <c r="A717" s="12"/>
      <c r="B717" s="5"/>
      <c r="C717" s="5"/>
      <c r="D717" s="14" t="str">
        <f t="shared" si="195"/>
        <v/>
      </c>
      <c r="E717" s="15" t="str">
        <f>IFERROR(IF(A717&lt;&gt;"",VLOOKUP(A717,matriz,IF(generador!B717=1,15,IF(generador!B717=2,18,IF(generador!B717=3,21,IF(generador!B717=4,24,IF(generador!B717=5,27,IF(generador!B717=6,30,IF(generador!B717=7,33,IF(generador!B717=8,36,IF(generador!B717=9,39,IF(generador!B717=10,42,IF(generador!B717=11,45,IF(generador!B717=12,48,IF(generador!B717=13,51,IF(generador!B717=14,54,IF(generador!B717=15,57))))))))))))))),FALSE),""),"")</f>
        <v/>
      </c>
      <c r="F717" s="16" t="str">
        <f t="shared" si="196"/>
        <v/>
      </c>
      <c r="G717" s="20" t="str">
        <f t="shared" si="197"/>
        <v/>
      </c>
      <c r="H717" s="13" t="str">
        <f t="shared" ca="1" si="200"/>
        <v/>
      </c>
      <c r="I717" s="14" t="str">
        <f t="shared" si="201"/>
        <v/>
      </c>
      <c r="J717" s="14" t="str">
        <f>""</f>
        <v/>
      </c>
      <c r="K717" s="14" t="str">
        <f t="shared" si="202"/>
        <v/>
      </c>
      <c r="L717" s="14" t="str">
        <f t="shared" si="203"/>
        <v/>
      </c>
      <c r="M717" s="14" t="str">
        <f t="shared" si="204"/>
        <v/>
      </c>
      <c r="N717" s="14" t="str">
        <f t="shared" si="205"/>
        <v/>
      </c>
      <c r="O717" s="14" t="str">
        <f t="shared" si="206"/>
        <v/>
      </c>
      <c r="P717" s="14" t="str">
        <f t="shared" si="207"/>
        <v/>
      </c>
      <c r="Q717" s="14" t="str">
        <f t="shared" si="208"/>
        <v/>
      </c>
      <c r="R717" s="96" t="str">
        <f t="shared" si="198"/>
        <v/>
      </c>
      <c r="S717" s="14" t="str">
        <f t="shared" si="209"/>
        <v/>
      </c>
      <c r="T717" s="14" t="str">
        <f t="shared" si="199"/>
        <v/>
      </c>
      <c r="U717" s="14" t="str">
        <f t="shared" si="210"/>
        <v/>
      </c>
      <c r="V717" s="14" t="str">
        <f t="shared" si="211"/>
        <v/>
      </c>
      <c r="W717" s="14" t="str">
        <f>IFERROR(CONCATENATE("PAGO N° ",B717," DEL CONTRATO CPS ",V717," ENTRE ",TEXT(VLOOKUP(A717,matriz,IF(generador!B717=1,16,IF(generador!B717=2,19,IF(generador!B717=3,22,IF(generador!B717=4,25,IF(generador!B717=5,28,IF(generador!B717=6,31,IF(generador!B717=7,34,IF(generador!B717=8,37,IF(generador!B717=9,40,IF(generador!B717=10,43,IF(generador!B717=11,46,IF(generador!B717=12,49,IF(generador!B717=13,52,IF(generador!B717=14,55,IF(generador!B717=15,58))))))))))))))),FALSE),"dd/mm/yyyy")," Y ",TEXT(VLOOKUP(A717,matriz,IF(generador!B717=1,17,IF(generador!B717=2,20,IF(generador!B717=3,23,IF(generador!B717=4,26,IF(generador!B717=5,29,IF(generador!B717=6,32,IF(generador!B717=7,35,IF(generador!B717=8,38,IF(generador!B717=9,41,IF(generador!B717=10,44,IF(generador!B717=11,47,IF(generador!B717=12,50,IF(generador!B717=13,53,IF(generador!B717=14,56,IF(generador!B717=15,59))))))))))))))),FALSE),"dd/mm/yyyy")),"")</f>
        <v/>
      </c>
    </row>
    <row r="718" spans="1:23" x14ac:dyDescent="0.3">
      <c r="A718" s="12"/>
      <c r="B718" s="5"/>
      <c r="C718" s="5"/>
      <c r="D718" s="14" t="str">
        <f t="shared" si="195"/>
        <v/>
      </c>
      <c r="E718" s="15" t="str">
        <f>IFERROR(IF(A718&lt;&gt;"",VLOOKUP(A718,matriz,IF(generador!B718=1,15,IF(generador!B718=2,18,IF(generador!B718=3,21,IF(generador!B718=4,24,IF(generador!B718=5,27,IF(generador!B718=6,30,IF(generador!B718=7,33,IF(generador!B718=8,36,IF(generador!B718=9,39,IF(generador!B718=10,42,IF(generador!B718=11,45,IF(generador!B718=12,48,IF(generador!B718=13,51,IF(generador!B718=14,54,IF(generador!B718=15,57))))))))))))))),FALSE),""),"")</f>
        <v/>
      </c>
      <c r="F718" s="16" t="str">
        <f t="shared" si="196"/>
        <v/>
      </c>
      <c r="G718" s="20" t="str">
        <f t="shared" si="197"/>
        <v/>
      </c>
      <c r="H718" s="13" t="str">
        <f t="shared" ca="1" si="200"/>
        <v/>
      </c>
      <c r="I718" s="14" t="str">
        <f t="shared" si="201"/>
        <v/>
      </c>
      <c r="J718" s="14" t="str">
        <f>""</f>
        <v/>
      </c>
      <c r="K718" s="14" t="str">
        <f t="shared" si="202"/>
        <v/>
      </c>
      <c r="L718" s="14" t="str">
        <f t="shared" si="203"/>
        <v/>
      </c>
      <c r="M718" s="14" t="str">
        <f t="shared" si="204"/>
        <v/>
      </c>
      <c r="N718" s="14" t="str">
        <f t="shared" si="205"/>
        <v/>
      </c>
      <c r="O718" s="14" t="str">
        <f t="shared" si="206"/>
        <v/>
      </c>
      <c r="P718" s="14" t="str">
        <f t="shared" si="207"/>
        <v/>
      </c>
      <c r="Q718" s="14" t="str">
        <f t="shared" si="208"/>
        <v/>
      </c>
      <c r="R718" s="96" t="str">
        <f t="shared" si="198"/>
        <v/>
      </c>
      <c r="S718" s="14" t="str">
        <f t="shared" si="209"/>
        <v/>
      </c>
      <c r="T718" s="14" t="str">
        <f t="shared" si="199"/>
        <v/>
      </c>
      <c r="U718" s="14" t="str">
        <f t="shared" si="210"/>
        <v/>
      </c>
      <c r="V718" s="14" t="str">
        <f t="shared" si="211"/>
        <v/>
      </c>
      <c r="W718" s="14" t="str">
        <f>IFERROR(CONCATENATE("PAGO N° ",B718," DEL CONTRATO CPS ",V718," ENTRE ",TEXT(VLOOKUP(A718,matriz,IF(generador!B718=1,16,IF(generador!B718=2,19,IF(generador!B718=3,22,IF(generador!B718=4,25,IF(generador!B718=5,28,IF(generador!B718=6,31,IF(generador!B718=7,34,IF(generador!B718=8,37,IF(generador!B718=9,40,IF(generador!B718=10,43,IF(generador!B718=11,46,IF(generador!B718=12,49,IF(generador!B718=13,52,IF(generador!B718=14,55,IF(generador!B718=15,58))))))))))))))),FALSE),"dd/mm/yyyy")," Y ",TEXT(VLOOKUP(A718,matriz,IF(generador!B718=1,17,IF(generador!B718=2,20,IF(generador!B718=3,23,IF(generador!B718=4,26,IF(generador!B718=5,29,IF(generador!B718=6,32,IF(generador!B718=7,35,IF(generador!B718=8,38,IF(generador!B718=9,41,IF(generador!B718=10,44,IF(generador!B718=11,47,IF(generador!B718=12,50,IF(generador!B718=13,53,IF(generador!B718=14,56,IF(generador!B718=15,59))))))))))))))),FALSE),"dd/mm/yyyy")),"")</f>
        <v/>
      </c>
    </row>
    <row r="719" spans="1:23" x14ac:dyDescent="0.3">
      <c r="A719" s="12"/>
      <c r="B719" s="5"/>
      <c r="C719" s="5"/>
      <c r="D719" s="14" t="str">
        <f t="shared" si="195"/>
        <v/>
      </c>
      <c r="E719" s="15" t="str">
        <f>IFERROR(IF(A719&lt;&gt;"",VLOOKUP(A719,matriz,IF(generador!B719=1,15,IF(generador!B719=2,18,IF(generador!B719=3,21,IF(generador!B719=4,24,IF(generador!B719=5,27,IF(generador!B719=6,30,IF(generador!B719=7,33,IF(generador!B719=8,36,IF(generador!B719=9,39,IF(generador!B719=10,42,IF(generador!B719=11,45,IF(generador!B719=12,48,IF(generador!B719=13,51,IF(generador!B719=14,54,IF(generador!B719=15,57))))))))))))))),FALSE),""),"")</f>
        <v/>
      </c>
      <c r="F719" s="16" t="str">
        <f t="shared" si="196"/>
        <v/>
      </c>
      <c r="G719" s="20" t="str">
        <f t="shared" si="197"/>
        <v/>
      </c>
      <c r="H719" s="13" t="str">
        <f t="shared" ca="1" si="200"/>
        <v/>
      </c>
      <c r="I719" s="14" t="str">
        <f t="shared" si="201"/>
        <v/>
      </c>
      <c r="J719" s="14" t="str">
        <f>""</f>
        <v/>
      </c>
      <c r="K719" s="14" t="str">
        <f t="shared" si="202"/>
        <v/>
      </c>
      <c r="L719" s="14" t="str">
        <f t="shared" si="203"/>
        <v/>
      </c>
      <c r="M719" s="14" t="str">
        <f t="shared" si="204"/>
        <v/>
      </c>
      <c r="N719" s="14" t="str">
        <f t="shared" si="205"/>
        <v/>
      </c>
      <c r="O719" s="14" t="str">
        <f t="shared" si="206"/>
        <v/>
      </c>
      <c r="P719" s="14" t="str">
        <f t="shared" si="207"/>
        <v/>
      </c>
      <c r="Q719" s="14" t="str">
        <f t="shared" si="208"/>
        <v/>
      </c>
      <c r="R719" s="96" t="str">
        <f t="shared" si="198"/>
        <v/>
      </c>
      <c r="S719" s="14" t="str">
        <f t="shared" si="209"/>
        <v/>
      </c>
      <c r="T719" s="14" t="str">
        <f t="shared" si="199"/>
        <v/>
      </c>
      <c r="U719" s="14" t="str">
        <f t="shared" si="210"/>
        <v/>
      </c>
      <c r="V719" s="14" t="str">
        <f t="shared" si="211"/>
        <v/>
      </c>
      <c r="W719" s="14" t="str">
        <f>IFERROR(CONCATENATE("PAGO N° ",B719," DEL CONTRATO CPS ",V719," ENTRE ",TEXT(VLOOKUP(A719,matriz,IF(generador!B719=1,16,IF(generador!B719=2,19,IF(generador!B719=3,22,IF(generador!B719=4,25,IF(generador!B719=5,28,IF(generador!B719=6,31,IF(generador!B719=7,34,IF(generador!B719=8,37,IF(generador!B719=9,40,IF(generador!B719=10,43,IF(generador!B719=11,46,IF(generador!B719=12,49,IF(generador!B719=13,52,IF(generador!B719=14,55,IF(generador!B719=15,58))))))))))))))),FALSE),"dd/mm/yyyy")," Y ",TEXT(VLOOKUP(A719,matriz,IF(generador!B719=1,17,IF(generador!B719=2,20,IF(generador!B719=3,23,IF(generador!B719=4,26,IF(generador!B719=5,29,IF(generador!B719=6,32,IF(generador!B719=7,35,IF(generador!B719=8,38,IF(generador!B719=9,41,IF(generador!B719=10,44,IF(generador!B719=11,47,IF(generador!B719=12,50,IF(generador!B719=13,53,IF(generador!B719=14,56,IF(generador!B719=15,59))))))))))))))),FALSE),"dd/mm/yyyy")),"")</f>
        <v/>
      </c>
    </row>
    <row r="720" spans="1:23" x14ac:dyDescent="0.3">
      <c r="A720" s="12"/>
      <c r="B720" s="5"/>
      <c r="C720" s="5"/>
      <c r="D720" s="14" t="str">
        <f t="shared" si="195"/>
        <v/>
      </c>
      <c r="E720" s="15" t="str">
        <f>IFERROR(IF(A720&lt;&gt;"",VLOOKUP(A720,matriz,IF(generador!B720=1,15,IF(generador!B720=2,18,IF(generador!B720=3,21,IF(generador!B720=4,24,IF(generador!B720=5,27,IF(generador!B720=6,30,IF(generador!B720=7,33,IF(generador!B720=8,36,IF(generador!B720=9,39,IF(generador!B720=10,42,IF(generador!B720=11,45,IF(generador!B720=12,48,IF(generador!B720=13,51,IF(generador!B720=14,54,IF(generador!B720=15,57))))))))))))))),FALSE),""),"")</f>
        <v/>
      </c>
      <c r="F720" s="16" t="str">
        <f t="shared" si="196"/>
        <v/>
      </c>
      <c r="G720" s="20" t="str">
        <f t="shared" si="197"/>
        <v/>
      </c>
      <c r="H720" s="13" t="str">
        <f t="shared" ca="1" si="200"/>
        <v/>
      </c>
      <c r="I720" s="14" t="str">
        <f t="shared" si="201"/>
        <v/>
      </c>
      <c r="J720" s="14" t="str">
        <f>""</f>
        <v/>
      </c>
      <c r="K720" s="14" t="str">
        <f t="shared" si="202"/>
        <v/>
      </c>
      <c r="L720" s="14" t="str">
        <f t="shared" si="203"/>
        <v/>
      </c>
      <c r="M720" s="14" t="str">
        <f t="shared" si="204"/>
        <v/>
      </c>
      <c r="N720" s="14" t="str">
        <f t="shared" si="205"/>
        <v/>
      </c>
      <c r="O720" s="14" t="str">
        <f t="shared" si="206"/>
        <v/>
      </c>
      <c r="P720" s="14" t="str">
        <f t="shared" si="207"/>
        <v/>
      </c>
      <c r="Q720" s="14" t="str">
        <f t="shared" si="208"/>
        <v/>
      </c>
      <c r="R720" s="96" t="str">
        <f t="shared" si="198"/>
        <v/>
      </c>
      <c r="S720" s="14" t="str">
        <f t="shared" si="209"/>
        <v/>
      </c>
      <c r="T720" s="14" t="str">
        <f t="shared" si="199"/>
        <v/>
      </c>
      <c r="U720" s="14" t="str">
        <f t="shared" si="210"/>
        <v/>
      </c>
      <c r="V720" s="14" t="str">
        <f t="shared" si="211"/>
        <v/>
      </c>
      <c r="W720" s="14" t="str">
        <f>IFERROR(CONCATENATE("PAGO N° ",B720," DEL CONTRATO CPS ",V720," ENTRE ",TEXT(VLOOKUP(A720,matriz,IF(generador!B720=1,16,IF(generador!B720=2,19,IF(generador!B720=3,22,IF(generador!B720=4,25,IF(generador!B720=5,28,IF(generador!B720=6,31,IF(generador!B720=7,34,IF(generador!B720=8,37,IF(generador!B720=9,40,IF(generador!B720=10,43,IF(generador!B720=11,46,IF(generador!B720=12,49,IF(generador!B720=13,52,IF(generador!B720=14,55,IF(generador!B720=15,58))))))))))))))),FALSE),"dd/mm/yyyy")," Y ",TEXT(VLOOKUP(A720,matriz,IF(generador!B720=1,17,IF(generador!B720=2,20,IF(generador!B720=3,23,IF(generador!B720=4,26,IF(generador!B720=5,29,IF(generador!B720=6,32,IF(generador!B720=7,35,IF(generador!B720=8,38,IF(generador!B720=9,41,IF(generador!B720=10,44,IF(generador!B720=11,47,IF(generador!B720=12,50,IF(generador!B720=13,53,IF(generador!B720=14,56,IF(generador!B720=15,59))))))))))))))),FALSE),"dd/mm/yyyy")),"")</f>
        <v/>
      </c>
    </row>
    <row r="721" spans="1:23" x14ac:dyDescent="0.3">
      <c r="A721" s="12"/>
      <c r="B721" s="5"/>
      <c r="C721" s="5"/>
      <c r="D721" s="14" t="str">
        <f t="shared" si="195"/>
        <v/>
      </c>
      <c r="E721" s="15" t="str">
        <f>IFERROR(IF(A721&lt;&gt;"",VLOOKUP(A721,matriz,IF(generador!B721=1,15,IF(generador!B721=2,18,IF(generador!B721=3,21,IF(generador!B721=4,24,IF(generador!B721=5,27,IF(generador!B721=6,30,IF(generador!B721=7,33,IF(generador!B721=8,36,IF(generador!B721=9,39,IF(generador!B721=10,42,IF(generador!B721=11,45,IF(generador!B721=12,48,IF(generador!B721=13,51,IF(generador!B721=14,54,IF(generador!B721=15,57))))))))))))))),FALSE),""),"")</f>
        <v/>
      </c>
      <c r="F721" s="16" t="str">
        <f t="shared" si="196"/>
        <v/>
      </c>
      <c r="G721" s="20" t="str">
        <f t="shared" si="197"/>
        <v/>
      </c>
      <c r="H721" s="13" t="str">
        <f t="shared" ca="1" si="200"/>
        <v/>
      </c>
      <c r="I721" s="14" t="str">
        <f t="shared" si="201"/>
        <v/>
      </c>
      <c r="J721" s="14" t="str">
        <f>""</f>
        <v/>
      </c>
      <c r="K721" s="14" t="str">
        <f t="shared" si="202"/>
        <v/>
      </c>
      <c r="L721" s="14" t="str">
        <f t="shared" si="203"/>
        <v/>
      </c>
      <c r="M721" s="14" t="str">
        <f t="shared" si="204"/>
        <v/>
      </c>
      <c r="N721" s="14" t="str">
        <f t="shared" si="205"/>
        <v/>
      </c>
      <c r="O721" s="14" t="str">
        <f t="shared" si="206"/>
        <v/>
      </c>
      <c r="P721" s="14" t="str">
        <f t="shared" si="207"/>
        <v/>
      </c>
      <c r="Q721" s="14" t="str">
        <f t="shared" si="208"/>
        <v/>
      </c>
      <c r="R721" s="96" t="str">
        <f t="shared" si="198"/>
        <v/>
      </c>
      <c r="S721" s="14" t="str">
        <f t="shared" si="209"/>
        <v/>
      </c>
      <c r="T721" s="14" t="str">
        <f t="shared" si="199"/>
        <v/>
      </c>
      <c r="U721" s="14" t="str">
        <f t="shared" si="210"/>
        <v/>
      </c>
      <c r="V721" s="14" t="str">
        <f t="shared" si="211"/>
        <v/>
      </c>
      <c r="W721" s="14" t="str">
        <f>IFERROR(CONCATENATE("PAGO N° ",B721," DEL CONTRATO CPS ",V721," ENTRE ",TEXT(VLOOKUP(A721,matriz,IF(generador!B721=1,16,IF(generador!B721=2,19,IF(generador!B721=3,22,IF(generador!B721=4,25,IF(generador!B721=5,28,IF(generador!B721=6,31,IF(generador!B721=7,34,IF(generador!B721=8,37,IF(generador!B721=9,40,IF(generador!B721=10,43,IF(generador!B721=11,46,IF(generador!B721=12,49,IF(generador!B721=13,52,IF(generador!B721=14,55,IF(generador!B721=15,58))))))))))))))),FALSE),"dd/mm/yyyy")," Y ",TEXT(VLOOKUP(A721,matriz,IF(generador!B721=1,17,IF(generador!B721=2,20,IF(generador!B721=3,23,IF(generador!B721=4,26,IF(generador!B721=5,29,IF(generador!B721=6,32,IF(generador!B721=7,35,IF(generador!B721=8,38,IF(generador!B721=9,41,IF(generador!B721=10,44,IF(generador!B721=11,47,IF(generador!B721=12,50,IF(generador!B721=13,53,IF(generador!B721=14,56,IF(generador!B721=15,59))))))))))))))),FALSE),"dd/mm/yyyy")),"")</f>
        <v/>
      </c>
    </row>
    <row r="722" spans="1:23" x14ac:dyDescent="0.3">
      <c r="A722" s="12"/>
      <c r="B722" s="5"/>
      <c r="C722" s="5"/>
      <c r="D722" s="14" t="str">
        <f t="shared" si="195"/>
        <v/>
      </c>
      <c r="E722" s="15" t="str">
        <f>IFERROR(IF(A722&lt;&gt;"",VLOOKUP(A722,matriz,IF(generador!B722=1,15,IF(generador!B722=2,18,IF(generador!B722=3,21,IF(generador!B722=4,24,IF(generador!B722=5,27,IF(generador!B722=6,30,IF(generador!B722=7,33,IF(generador!B722=8,36,IF(generador!B722=9,39,IF(generador!B722=10,42,IF(generador!B722=11,45,IF(generador!B722=12,48,IF(generador!B722=13,51,IF(generador!B722=14,54,IF(generador!B722=15,57))))))))))))))),FALSE),""),"")</f>
        <v/>
      </c>
      <c r="F722" s="16" t="str">
        <f t="shared" si="196"/>
        <v/>
      </c>
      <c r="G722" s="20" t="str">
        <f t="shared" si="197"/>
        <v/>
      </c>
      <c r="H722" s="13" t="str">
        <f t="shared" ca="1" si="200"/>
        <v/>
      </c>
      <c r="I722" s="14" t="str">
        <f t="shared" si="201"/>
        <v/>
      </c>
      <c r="J722" s="14" t="str">
        <f>""</f>
        <v/>
      </c>
      <c r="K722" s="14" t="str">
        <f t="shared" si="202"/>
        <v/>
      </c>
      <c r="L722" s="14" t="str">
        <f t="shared" si="203"/>
        <v/>
      </c>
      <c r="M722" s="14" t="str">
        <f t="shared" si="204"/>
        <v/>
      </c>
      <c r="N722" s="14" t="str">
        <f t="shared" si="205"/>
        <v/>
      </c>
      <c r="O722" s="14" t="str">
        <f t="shared" si="206"/>
        <v/>
      </c>
      <c r="P722" s="14" t="str">
        <f t="shared" si="207"/>
        <v/>
      </c>
      <c r="Q722" s="14" t="str">
        <f t="shared" si="208"/>
        <v/>
      </c>
      <c r="R722" s="96" t="str">
        <f t="shared" si="198"/>
        <v/>
      </c>
      <c r="S722" s="14" t="str">
        <f t="shared" si="209"/>
        <v/>
      </c>
      <c r="T722" s="14" t="str">
        <f t="shared" si="199"/>
        <v/>
      </c>
      <c r="U722" s="14" t="str">
        <f t="shared" si="210"/>
        <v/>
      </c>
      <c r="V722" s="14" t="str">
        <f t="shared" si="211"/>
        <v/>
      </c>
      <c r="W722" s="14" t="str">
        <f>IFERROR(CONCATENATE("PAGO N° ",B722," DEL CONTRATO CPS ",V722," ENTRE ",TEXT(VLOOKUP(A722,matriz,IF(generador!B722=1,16,IF(generador!B722=2,19,IF(generador!B722=3,22,IF(generador!B722=4,25,IF(generador!B722=5,28,IF(generador!B722=6,31,IF(generador!B722=7,34,IF(generador!B722=8,37,IF(generador!B722=9,40,IF(generador!B722=10,43,IF(generador!B722=11,46,IF(generador!B722=12,49,IF(generador!B722=13,52,IF(generador!B722=14,55,IF(generador!B722=15,58))))))))))))))),FALSE),"dd/mm/yyyy")," Y ",TEXT(VLOOKUP(A722,matriz,IF(generador!B722=1,17,IF(generador!B722=2,20,IF(generador!B722=3,23,IF(generador!B722=4,26,IF(generador!B722=5,29,IF(generador!B722=6,32,IF(generador!B722=7,35,IF(generador!B722=8,38,IF(generador!B722=9,41,IF(generador!B722=10,44,IF(generador!B722=11,47,IF(generador!B722=12,50,IF(generador!B722=13,53,IF(generador!B722=14,56,IF(generador!B722=15,59))))))))))))))),FALSE),"dd/mm/yyyy")),"")</f>
        <v/>
      </c>
    </row>
    <row r="723" spans="1:23" x14ac:dyDescent="0.3">
      <c r="A723" s="12"/>
      <c r="B723" s="5"/>
      <c r="C723" s="5"/>
      <c r="D723" s="14" t="str">
        <f t="shared" si="195"/>
        <v/>
      </c>
      <c r="E723" s="15" t="str">
        <f>IFERROR(IF(A723&lt;&gt;"",VLOOKUP(A723,matriz,IF(generador!B723=1,15,IF(generador!B723=2,18,IF(generador!B723=3,21,IF(generador!B723=4,24,IF(generador!B723=5,27,IF(generador!B723=6,30,IF(generador!B723=7,33,IF(generador!B723=8,36,IF(generador!B723=9,39,IF(generador!B723=10,42,IF(generador!B723=11,45,IF(generador!B723=12,48,IF(generador!B723=13,51,IF(generador!B723=14,54,IF(generador!B723=15,57))))))))))))))),FALSE),""),"")</f>
        <v/>
      </c>
      <c r="F723" s="16" t="str">
        <f t="shared" si="196"/>
        <v/>
      </c>
      <c r="G723" s="20" t="str">
        <f t="shared" si="197"/>
        <v/>
      </c>
      <c r="H723" s="13" t="str">
        <f t="shared" ca="1" si="200"/>
        <v/>
      </c>
      <c r="I723" s="14" t="str">
        <f t="shared" si="201"/>
        <v/>
      </c>
      <c r="J723" s="14" t="str">
        <f>""</f>
        <v/>
      </c>
      <c r="K723" s="14" t="str">
        <f t="shared" si="202"/>
        <v/>
      </c>
      <c r="L723" s="14" t="str">
        <f t="shared" si="203"/>
        <v/>
      </c>
      <c r="M723" s="14" t="str">
        <f t="shared" si="204"/>
        <v/>
      </c>
      <c r="N723" s="14" t="str">
        <f t="shared" si="205"/>
        <v/>
      </c>
      <c r="O723" s="14" t="str">
        <f t="shared" si="206"/>
        <v/>
      </c>
      <c r="P723" s="14" t="str">
        <f t="shared" si="207"/>
        <v/>
      </c>
      <c r="Q723" s="14" t="str">
        <f t="shared" si="208"/>
        <v/>
      </c>
      <c r="R723" s="96" t="str">
        <f t="shared" si="198"/>
        <v/>
      </c>
      <c r="S723" s="14" t="str">
        <f t="shared" si="209"/>
        <v/>
      </c>
      <c r="T723" s="14" t="str">
        <f t="shared" si="199"/>
        <v/>
      </c>
      <c r="U723" s="14" t="str">
        <f t="shared" si="210"/>
        <v/>
      </c>
      <c r="V723" s="14" t="str">
        <f t="shared" si="211"/>
        <v/>
      </c>
      <c r="W723" s="14" t="str">
        <f>IFERROR(CONCATENATE("PAGO N° ",B723," DEL CONTRATO CPS ",V723," ENTRE ",TEXT(VLOOKUP(A723,matriz,IF(generador!B723=1,16,IF(generador!B723=2,19,IF(generador!B723=3,22,IF(generador!B723=4,25,IF(generador!B723=5,28,IF(generador!B723=6,31,IF(generador!B723=7,34,IF(generador!B723=8,37,IF(generador!B723=9,40,IF(generador!B723=10,43,IF(generador!B723=11,46,IF(generador!B723=12,49,IF(generador!B723=13,52,IF(generador!B723=14,55,IF(generador!B723=15,58))))))))))))))),FALSE),"dd/mm/yyyy")," Y ",TEXT(VLOOKUP(A723,matriz,IF(generador!B723=1,17,IF(generador!B723=2,20,IF(generador!B723=3,23,IF(generador!B723=4,26,IF(generador!B723=5,29,IF(generador!B723=6,32,IF(generador!B723=7,35,IF(generador!B723=8,38,IF(generador!B723=9,41,IF(generador!B723=10,44,IF(generador!B723=11,47,IF(generador!B723=12,50,IF(generador!B723=13,53,IF(generador!B723=14,56,IF(generador!B723=15,59))))))))))))))),FALSE),"dd/mm/yyyy")),"")</f>
        <v/>
      </c>
    </row>
    <row r="724" spans="1:23" x14ac:dyDescent="0.3">
      <c r="A724" s="12"/>
      <c r="B724" s="5"/>
      <c r="C724" s="5"/>
      <c r="D724" s="14" t="str">
        <f t="shared" si="195"/>
        <v/>
      </c>
      <c r="E724" s="15" t="str">
        <f>IFERROR(IF(A724&lt;&gt;"",VLOOKUP(A724,matriz,IF(generador!B724=1,15,IF(generador!B724=2,18,IF(generador!B724=3,21,IF(generador!B724=4,24,IF(generador!B724=5,27,IF(generador!B724=6,30,IF(generador!B724=7,33,IF(generador!B724=8,36,IF(generador!B724=9,39,IF(generador!B724=10,42,IF(generador!B724=11,45,IF(generador!B724=12,48,IF(generador!B724=13,51,IF(generador!B724=14,54,IF(generador!B724=15,57))))))))))))))),FALSE),""),"")</f>
        <v/>
      </c>
      <c r="F724" s="16" t="str">
        <f t="shared" si="196"/>
        <v/>
      </c>
      <c r="G724" s="20" t="str">
        <f t="shared" si="197"/>
        <v/>
      </c>
      <c r="H724" s="13" t="str">
        <f t="shared" ca="1" si="200"/>
        <v/>
      </c>
      <c r="I724" s="14" t="str">
        <f t="shared" si="201"/>
        <v/>
      </c>
      <c r="J724" s="14" t="str">
        <f>""</f>
        <v/>
      </c>
      <c r="K724" s="14" t="str">
        <f t="shared" si="202"/>
        <v/>
      </c>
      <c r="L724" s="14" t="str">
        <f t="shared" si="203"/>
        <v/>
      </c>
      <c r="M724" s="14" t="str">
        <f t="shared" si="204"/>
        <v/>
      </c>
      <c r="N724" s="14" t="str">
        <f t="shared" si="205"/>
        <v/>
      </c>
      <c r="O724" s="14" t="str">
        <f t="shared" si="206"/>
        <v/>
      </c>
      <c r="P724" s="14" t="str">
        <f t="shared" si="207"/>
        <v/>
      </c>
      <c r="Q724" s="14" t="str">
        <f t="shared" si="208"/>
        <v/>
      </c>
      <c r="R724" s="96" t="str">
        <f t="shared" si="198"/>
        <v/>
      </c>
      <c r="S724" s="14" t="str">
        <f t="shared" si="209"/>
        <v/>
      </c>
      <c r="T724" s="14" t="str">
        <f t="shared" si="199"/>
        <v/>
      </c>
      <c r="U724" s="14" t="str">
        <f t="shared" si="210"/>
        <v/>
      </c>
      <c r="V724" s="14" t="str">
        <f t="shared" si="211"/>
        <v/>
      </c>
      <c r="W724" s="14" t="str">
        <f>IFERROR(CONCATENATE("PAGO N° ",B724," DEL CONTRATO CPS ",V724," ENTRE ",TEXT(VLOOKUP(A724,matriz,IF(generador!B724=1,16,IF(generador!B724=2,19,IF(generador!B724=3,22,IF(generador!B724=4,25,IF(generador!B724=5,28,IF(generador!B724=6,31,IF(generador!B724=7,34,IF(generador!B724=8,37,IF(generador!B724=9,40,IF(generador!B724=10,43,IF(generador!B724=11,46,IF(generador!B724=12,49,IF(generador!B724=13,52,IF(generador!B724=14,55,IF(generador!B724=15,58))))))))))))))),FALSE),"dd/mm/yyyy")," Y ",TEXT(VLOOKUP(A724,matriz,IF(generador!B724=1,17,IF(generador!B724=2,20,IF(generador!B724=3,23,IF(generador!B724=4,26,IF(generador!B724=5,29,IF(generador!B724=6,32,IF(generador!B724=7,35,IF(generador!B724=8,38,IF(generador!B724=9,41,IF(generador!B724=10,44,IF(generador!B724=11,47,IF(generador!B724=12,50,IF(generador!B724=13,53,IF(generador!B724=14,56,IF(generador!B724=15,59))))))))))))))),FALSE),"dd/mm/yyyy")),"")</f>
        <v/>
      </c>
    </row>
    <row r="725" spans="1:23" x14ac:dyDescent="0.3">
      <c r="A725" s="12"/>
      <c r="B725" s="5"/>
      <c r="C725" s="5"/>
      <c r="D725" s="14" t="str">
        <f t="shared" si="195"/>
        <v/>
      </c>
      <c r="E725" s="15" t="str">
        <f>IFERROR(IF(A725&lt;&gt;"",VLOOKUP(A725,matriz,IF(generador!B725=1,15,IF(generador!B725=2,18,IF(generador!B725=3,21,IF(generador!B725=4,24,IF(generador!B725=5,27,IF(generador!B725=6,30,IF(generador!B725=7,33,IF(generador!B725=8,36,IF(generador!B725=9,39,IF(generador!B725=10,42,IF(generador!B725=11,45,IF(generador!B725=12,48,IF(generador!B725=13,51,IF(generador!B725=14,54,IF(generador!B725=15,57))))))))))))))),FALSE),""),"")</f>
        <v/>
      </c>
      <c r="F725" s="16" t="str">
        <f t="shared" si="196"/>
        <v/>
      </c>
      <c r="G725" s="20" t="str">
        <f t="shared" si="197"/>
        <v/>
      </c>
      <c r="H725" s="13" t="str">
        <f t="shared" ca="1" si="200"/>
        <v/>
      </c>
      <c r="I725" s="14" t="str">
        <f t="shared" si="201"/>
        <v/>
      </c>
      <c r="J725" s="14" t="str">
        <f>""</f>
        <v/>
      </c>
      <c r="K725" s="14" t="str">
        <f t="shared" si="202"/>
        <v/>
      </c>
      <c r="L725" s="14" t="str">
        <f t="shared" si="203"/>
        <v/>
      </c>
      <c r="M725" s="14" t="str">
        <f t="shared" si="204"/>
        <v/>
      </c>
      <c r="N725" s="14" t="str">
        <f t="shared" si="205"/>
        <v/>
      </c>
      <c r="O725" s="14" t="str">
        <f t="shared" si="206"/>
        <v/>
      </c>
      <c r="P725" s="14" t="str">
        <f t="shared" si="207"/>
        <v/>
      </c>
      <c r="Q725" s="14" t="str">
        <f t="shared" si="208"/>
        <v/>
      </c>
      <c r="R725" s="96" t="str">
        <f t="shared" si="198"/>
        <v/>
      </c>
      <c r="S725" s="14" t="str">
        <f t="shared" si="209"/>
        <v/>
      </c>
      <c r="T725" s="14" t="str">
        <f t="shared" si="199"/>
        <v/>
      </c>
      <c r="U725" s="14" t="str">
        <f t="shared" si="210"/>
        <v/>
      </c>
      <c r="V725" s="14" t="str">
        <f t="shared" si="211"/>
        <v/>
      </c>
      <c r="W725" s="14" t="str">
        <f>IFERROR(CONCATENATE("PAGO N° ",B725," DEL CONTRATO CPS ",V725," ENTRE ",TEXT(VLOOKUP(A725,matriz,IF(generador!B725=1,16,IF(generador!B725=2,19,IF(generador!B725=3,22,IF(generador!B725=4,25,IF(generador!B725=5,28,IF(generador!B725=6,31,IF(generador!B725=7,34,IF(generador!B725=8,37,IF(generador!B725=9,40,IF(generador!B725=10,43,IF(generador!B725=11,46,IF(generador!B725=12,49,IF(generador!B725=13,52,IF(generador!B725=14,55,IF(generador!B725=15,58))))))))))))))),FALSE),"dd/mm/yyyy")," Y ",TEXT(VLOOKUP(A725,matriz,IF(generador!B725=1,17,IF(generador!B725=2,20,IF(generador!B725=3,23,IF(generador!B725=4,26,IF(generador!B725=5,29,IF(generador!B725=6,32,IF(generador!B725=7,35,IF(generador!B725=8,38,IF(generador!B725=9,41,IF(generador!B725=10,44,IF(generador!B725=11,47,IF(generador!B725=12,50,IF(generador!B725=13,53,IF(generador!B725=14,56,IF(generador!B725=15,59))))))))))))))),FALSE),"dd/mm/yyyy")),"")</f>
        <v/>
      </c>
    </row>
    <row r="726" spans="1:23" x14ac:dyDescent="0.3">
      <c r="A726" s="12"/>
      <c r="B726" s="5"/>
      <c r="C726" s="5"/>
      <c r="D726" s="14" t="str">
        <f t="shared" si="195"/>
        <v/>
      </c>
      <c r="E726" s="15" t="str">
        <f>IFERROR(IF(A726&lt;&gt;"",VLOOKUP(A726,matriz,IF(generador!B726=1,15,IF(generador!B726=2,18,IF(generador!B726=3,21,IF(generador!B726=4,24,IF(generador!B726=5,27,IF(generador!B726=6,30,IF(generador!B726=7,33,IF(generador!B726=8,36,IF(generador!B726=9,39,IF(generador!B726=10,42,IF(generador!B726=11,45,IF(generador!B726=12,48,IF(generador!B726=13,51,IF(generador!B726=14,54,IF(generador!B726=15,57))))))))))))))),FALSE),""),"")</f>
        <v/>
      </c>
      <c r="F726" s="16" t="str">
        <f t="shared" si="196"/>
        <v/>
      </c>
      <c r="G726" s="20" t="str">
        <f t="shared" si="197"/>
        <v/>
      </c>
      <c r="H726" s="13" t="str">
        <f t="shared" ca="1" si="200"/>
        <v/>
      </c>
      <c r="I726" s="14" t="str">
        <f t="shared" si="201"/>
        <v/>
      </c>
      <c r="J726" s="14" t="str">
        <f>""</f>
        <v/>
      </c>
      <c r="K726" s="14" t="str">
        <f t="shared" si="202"/>
        <v/>
      </c>
      <c r="L726" s="14" t="str">
        <f t="shared" si="203"/>
        <v/>
      </c>
      <c r="M726" s="14" t="str">
        <f t="shared" si="204"/>
        <v/>
      </c>
      <c r="N726" s="14" t="str">
        <f t="shared" si="205"/>
        <v/>
      </c>
      <c r="O726" s="14" t="str">
        <f t="shared" si="206"/>
        <v/>
      </c>
      <c r="P726" s="14" t="str">
        <f t="shared" si="207"/>
        <v/>
      </c>
      <c r="Q726" s="14" t="str">
        <f t="shared" si="208"/>
        <v/>
      </c>
      <c r="R726" s="96" t="str">
        <f t="shared" si="198"/>
        <v/>
      </c>
      <c r="S726" s="14" t="str">
        <f t="shared" si="209"/>
        <v/>
      </c>
      <c r="T726" s="14" t="str">
        <f t="shared" si="199"/>
        <v/>
      </c>
      <c r="U726" s="14" t="str">
        <f t="shared" si="210"/>
        <v/>
      </c>
      <c r="V726" s="14" t="str">
        <f t="shared" si="211"/>
        <v/>
      </c>
      <c r="W726" s="14" t="str">
        <f>IFERROR(CONCATENATE("PAGO N° ",B726," DEL CONTRATO CPS ",V726," ENTRE ",TEXT(VLOOKUP(A726,matriz,IF(generador!B726=1,16,IF(generador!B726=2,19,IF(generador!B726=3,22,IF(generador!B726=4,25,IF(generador!B726=5,28,IF(generador!B726=6,31,IF(generador!B726=7,34,IF(generador!B726=8,37,IF(generador!B726=9,40,IF(generador!B726=10,43,IF(generador!B726=11,46,IF(generador!B726=12,49,IF(generador!B726=13,52,IF(generador!B726=14,55,IF(generador!B726=15,58))))))))))))))),FALSE),"dd/mm/yyyy")," Y ",TEXT(VLOOKUP(A726,matriz,IF(generador!B726=1,17,IF(generador!B726=2,20,IF(generador!B726=3,23,IF(generador!B726=4,26,IF(generador!B726=5,29,IF(generador!B726=6,32,IF(generador!B726=7,35,IF(generador!B726=8,38,IF(generador!B726=9,41,IF(generador!B726=10,44,IF(generador!B726=11,47,IF(generador!B726=12,50,IF(generador!B726=13,53,IF(generador!B726=14,56,IF(generador!B726=15,59))))))))))))))),FALSE),"dd/mm/yyyy")),"")</f>
        <v/>
      </c>
    </row>
    <row r="727" spans="1:23" x14ac:dyDescent="0.3">
      <c r="A727" s="12"/>
      <c r="B727" s="5"/>
      <c r="C727" s="5"/>
      <c r="D727" s="14" t="str">
        <f t="shared" si="195"/>
        <v/>
      </c>
      <c r="E727" s="15" t="str">
        <f>IFERROR(IF(A727&lt;&gt;"",VLOOKUP(A727,matriz,IF(generador!B727=1,15,IF(generador!B727=2,18,IF(generador!B727=3,21,IF(generador!B727=4,24,IF(generador!B727=5,27,IF(generador!B727=6,30,IF(generador!B727=7,33,IF(generador!B727=8,36,IF(generador!B727=9,39,IF(generador!B727=10,42,IF(generador!B727=11,45,IF(generador!B727=12,48,IF(generador!B727=13,51,IF(generador!B727=14,54,IF(generador!B727=15,57))))))))))))))),FALSE),""),"")</f>
        <v/>
      </c>
      <c r="F727" s="16" t="str">
        <f t="shared" si="196"/>
        <v/>
      </c>
      <c r="G727" s="20" t="str">
        <f t="shared" si="197"/>
        <v/>
      </c>
      <c r="H727" s="13" t="str">
        <f t="shared" ca="1" si="200"/>
        <v/>
      </c>
      <c r="I727" s="14" t="str">
        <f t="shared" si="201"/>
        <v/>
      </c>
      <c r="J727" s="14" t="str">
        <f>""</f>
        <v/>
      </c>
      <c r="K727" s="14" t="str">
        <f t="shared" si="202"/>
        <v/>
      </c>
      <c r="L727" s="14" t="str">
        <f t="shared" si="203"/>
        <v/>
      </c>
      <c r="M727" s="14" t="str">
        <f t="shared" si="204"/>
        <v/>
      </c>
      <c r="N727" s="14" t="str">
        <f t="shared" si="205"/>
        <v/>
      </c>
      <c r="O727" s="14" t="str">
        <f t="shared" si="206"/>
        <v/>
      </c>
      <c r="P727" s="14" t="str">
        <f t="shared" si="207"/>
        <v/>
      </c>
      <c r="Q727" s="14" t="str">
        <f t="shared" si="208"/>
        <v/>
      </c>
      <c r="R727" s="96" t="str">
        <f t="shared" si="198"/>
        <v/>
      </c>
      <c r="S727" s="14" t="str">
        <f t="shared" si="209"/>
        <v/>
      </c>
      <c r="T727" s="14" t="str">
        <f t="shared" si="199"/>
        <v/>
      </c>
      <c r="U727" s="14" t="str">
        <f t="shared" si="210"/>
        <v/>
      </c>
      <c r="V727" s="14" t="str">
        <f t="shared" si="211"/>
        <v/>
      </c>
      <c r="W727" s="14" t="str">
        <f>IFERROR(CONCATENATE("PAGO N° ",B727," DEL CONTRATO CPS ",V727," ENTRE ",TEXT(VLOOKUP(A727,matriz,IF(generador!B727=1,16,IF(generador!B727=2,19,IF(generador!B727=3,22,IF(generador!B727=4,25,IF(generador!B727=5,28,IF(generador!B727=6,31,IF(generador!B727=7,34,IF(generador!B727=8,37,IF(generador!B727=9,40,IF(generador!B727=10,43,IF(generador!B727=11,46,IF(generador!B727=12,49,IF(generador!B727=13,52,IF(generador!B727=14,55,IF(generador!B727=15,58))))))))))))))),FALSE),"dd/mm/yyyy")," Y ",TEXT(VLOOKUP(A727,matriz,IF(generador!B727=1,17,IF(generador!B727=2,20,IF(generador!B727=3,23,IF(generador!B727=4,26,IF(generador!B727=5,29,IF(generador!B727=6,32,IF(generador!B727=7,35,IF(generador!B727=8,38,IF(generador!B727=9,41,IF(generador!B727=10,44,IF(generador!B727=11,47,IF(generador!B727=12,50,IF(generador!B727=13,53,IF(generador!B727=14,56,IF(generador!B727=15,59))))))))))))))),FALSE),"dd/mm/yyyy")),"")</f>
        <v/>
      </c>
    </row>
    <row r="728" spans="1:23" x14ac:dyDescent="0.3">
      <c r="A728" s="12"/>
      <c r="B728" s="5"/>
      <c r="C728" s="5"/>
      <c r="D728" s="14" t="str">
        <f t="shared" si="195"/>
        <v/>
      </c>
      <c r="E728" s="15" t="str">
        <f>IFERROR(IF(A728&lt;&gt;"",VLOOKUP(A728,matriz,IF(generador!B728=1,15,IF(generador!B728=2,18,IF(generador!B728=3,21,IF(generador!B728=4,24,IF(generador!B728=5,27,IF(generador!B728=6,30,IF(generador!B728=7,33,IF(generador!B728=8,36,IF(generador!B728=9,39,IF(generador!B728=10,42,IF(generador!B728=11,45,IF(generador!B728=12,48,IF(generador!B728=13,51,IF(generador!B728=14,54,IF(generador!B728=15,57))))))))))))))),FALSE),""),"")</f>
        <v/>
      </c>
      <c r="F728" s="16" t="str">
        <f t="shared" si="196"/>
        <v/>
      </c>
      <c r="G728" s="20" t="str">
        <f t="shared" si="197"/>
        <v/>
      </c>
      <c r="H728" s="13" t="str">
        <f t="shared" ca="1" si="200"/>
        <v/>
      </c>
      <c r="I728" s="14" t="str">
        <f t="shared" si="201"/>
        <v/>
      </c>
      <c r="J728" s="14" t="str">
        <f>""</f>
        <v/>
      </c>
      <c r="K728" s="14" t="str">
        <f t="shared" si="202"/>
        <v/>
      </c>
      <c r="L728" s="14" t="str">
        <f t="shared" si="203"/>
        <v/>
      </c>
      <c r="M728" s="14" t="str">
        <f t="shared" si="204"/>
        <v/>
      </c>
      <c r="N728" s="14" t="str">
        <f t="shared" si="205"/>
        <v/>
      </c>
      <c r="O728" s="14" t="str">
        <f t="shared" si="206"/>
        <v/>
      </c>
      <c r="P728" s="14" t="str">
        <f t="shared" si="207"/>
        <v/>
      </c>
      <c r="Q728" s="14" t="str">
        <f t="shared" si="208"/>
        <v/>
      </c>
      <c r="R728" s="96" t="str">
        <f t="shared" si="198"/>
        <v/>
      </c>
      <c r="S728" s="14" t="str">
        <f t="shared" si="209"/>
        <v/>
      </c>
      <c r="T728" s="14" t="str">
        <f t="shared" si="199"/>
        <v/>
      </c>
      <c r="U728" s="14" t="str">
        <f t="shared" si="210"/>
        <v/>
      </c>
      <c r="V728" s="14" t="str">
        <f t="shared" si="211"/>
        <v/>
      </c>
      <c r="W728" s="14" t="str">
        <f>IFERROR(CONCATENATE("PAGO N° ",B728," DEL CONTRATO CPS ",V728," ENTRE ",TEXT(VLOOKUP(A728,matriz,IF(generador!B728=1,16,IF(generador!B728=2,19,IF(generador!B728=3,22,IF(generador!B728=4,25,IF(generador!B728=5,28,IF(generador!B728=6,31,IF(generador!B728=7,34,IF(generador!B728=8,37,IF(generador!B728=9,40,IF(generador!B728=10,43,IF(generador!B728=11,46,IF(generador!B728=12,49,IF(generador!B728=13,52,IF(generador!B728=14,55,IF(generador!B728=15,58))))))))))))))),FALSE),"dd/mm/yyyy")," Y ",TEXT(VLOOKUP(A728,matriz,IF(generador!B728=1,17,IF(generador!B728=2,20,IF(generador!B728=3,23,IF(generador!B728=4,26,IF(generador!B728=5,29,IF(generador!B728=6,32,IF(generador!B728=7,35,IF(generador!B728=8,38,IF(generador!B728=9,41,IF(generador!B728=10,44,IF(generador!B728=11,47,IF(generador!B728=12,50,IF(generador!B728=13,53,IF(generador!B728=14,56,IF(generador!B728=15,59))))))))))))))),FALSE),"dd/mm/yyyy")),"")</f>
        <v/>
      </c>
    </row>
    <row r="729" spans="1:23" x14ac:dyDescent="0.3">
      <c r="A729" s="12"/>
      <c r="B729" s="5"/>
      <c r="C729" s="5"/>
      <c r="D729" s="14" t="str">
        <f t="shared" si="195"/>
        <v/>
      </c>
      <c r="E729" s="15" t="str">
        <f>IFERROR(IF(A729&lt;&gt;"",VLOOKUP(A729,matriz,IF(generador!B729=1,15,IF(generador!B729=2,18,IF(generador!B729=3,21,IF(generador!B729=4,24,IF(generador!B729=5,27,IF(generador!B729=6,30,IF(generador!B729=7,33,IF(generador!B729=8,36,IF(generador!B729=9,39,IF(generador!B729=10,42,IF(generador!B729=11,45,IF(generador!B729=12,48,IF(generador!B729=13,51,IF(generador!B729=14,54,IF(generador!B729=15,57))))))))))))))),FALSE),""),"")</f>
        <v/>
      </c>
      <c r="F729" s="16" t="str">
        <f t="shared" si="196"/>
        <v/>
      </c>
      <c r="G729" s="20" t="str">
        <f t="shared" si="197"/>
        <v/>
      </c>
      <c r="H729" s="13" t="str">
        <f t="shared" ca="1" si="200"/>
        <v/>
      </c>
      <c r="I729" s="14" t="str">
        <f t="shared" si="201"/>
        <v/>
      </c>
      <c r="J729" s="14" t="str">
        <f>""</f>
        <v/>
      </c>
      <c r="K729" s="14" t="str">
        <f t="shared" si="202"/>
        <v/>
      </c>
      <c r="L729" s="14" t="str">
        <f t="shared" si="203"/>
        <v/>
      </c>
      <c r="M729" s="14" t="str">
        <f t="shared" si="204"/>
        <v/>
      </c>
      <c r="N729" s="14" t="str">
        <f t="shared" si="205"/>
        <v/>
      </c>
      <c r="O729" s="14" t="str">
        <f t="shared" si="206"/>
        <v/>
      </c>
      <c r="P729" s="14" t="str">
        <f t="shared" si="207"/>
        <v/>
      </c>
      <c r="Q729" s="14" t="str">
        <f t="shared" si="208"/>
        <v/>
      </c>
      <c r="R729" s="96" t="str">
        <f t="shared" si="198"/>
        <v/>
      </c>
      <c r="S729" s="14" t="str">
        <f t="shared" si="209"/>
        <v/>
      </c>
      <c r="T729" s="14" t="str">
        <f t="shared" si="199"/>
        <v/>
      </c>
      <c r="U729" s="14" t="str">
        <f t="shared" si="210"/>
        <v/>
      </c>
      <c r="V729" s="14" t="str">
        <f t="shared" si="211"/>
        <v/>
      </c>
      <c r="W729" s="14" t="str">
        <f>IFERROR(CONCATENATE("PAGO N° ",B729," DEL CONTRATO CPS ",V729," ENTRE ",TEXT(VLOOKUP(A729,matriz,IF(generador!B729=1,16,IF(generador!B729=2,19,IF(generador!B729=3,22,IF(generador!B729=4,25,IF(generador!B729=5,28,IF(generador!B729=6,31,IF(generador!B729=7,34,IF(generador!B729=8,37,IF(generador!B729=9,40,IF(generador!B729=10,43,IF(generador!B729=11,46,IF(generador!B729=12,49,IF(generador!B729=13,52,IF(generador!B729=14,55,IF(generador!B729=15,58))))))))))))))),FALSE),"dd/mm/yyyy")," Y ",TEXT(VLOOKUP(A729,matriz,IF(generador!B729=1,17,IF(generador!B729=2,20,IF(generador!B729=3,23,IF(generador!B729=4,26,IF(generador!B729=5,29,IF(generador!B729=6,32,IF(generador!B729=7,35,IF(generador!B729=8,38,IF(generador!B729=9,41,IF(generador!B729=10,44,IF(generador!B729=11,47,IF(generador!B729=12,50,IF(generador!B729=13,53,IF(generador!B729=14,56,IF(generador!B729=15,59))))))))))))))),FALSE),"dd/mm/yyyy")),"")</f>
        <v/>
      </c>
    </row>
    <row r="730" spans="1:23" x14ac:dyDescent="0.3">
      <c r="A730" s="12"/>
      <c r="B730" s="5"/>
      <c r="C730" s="5"/>
      <c r="D730" s="14" t="str">
        <f t="shared" si="195"/>
        <v/>
      </c>
      <c r="E730" s="15" t="str">
        <f>IFERROR(IF(A730&lt;&gt;"",VLOOKUP(A730,matriz,IF(generador!B730=1,15,IF(generador!B730=2,18,IF(generador!B730=3,21,IF(generador!B730=4,24,IF(generador!B730=5,27,IF(generador!B730=6,30,IF(generador!B730=7,33,IF(generador!B730=8,36,IF(generador!B730=9,39,IF(generador!B730=10,42,IF(generador!B730=11,45,IF(generador!B730=12,48,IF(generador!B730=13,51,IF(generador!B730=14,54,IF(generador!B730=15,57))))))))))))))),FALSE),""),"")</f>
        <v/>
      </c>
      <c r="F730" s="16" t="str">
        <f t="shared" si="196"/>
        <v/>
      </c>
      <c r="G730" s="20" t="str">
        <f t="shared" si="197"/>
        <v/>
      </c>
      <c r="H730" s="13" t="str">
        <f t="shared" ca="1" si="200"/>
        <v/>
      </c>
      <c r="I730" s="14" t="str">
        <f t="shared" si="201"/>
        <v/>
      </c>
      <c r="J730" s="14" t="str">
        <f>""</f>
        <v/>
      </c>
      <c r="K730" s="14" t="str">
        <f t="shared" si="202"/>
        <v/>
      </c>
      <c r="L730" s="14" t="str">
        <f t="shared" si="203"/>
        <v/>
      </c>
      <c r="M730" s="14" t="str">
        <f t="shared" si="204"/>
        <v/>
      </c>
      <c r="N730" s="14" t="str">
        <f t="shared" si="205"/>
        <v/>
      </c>
      <c r="O730" s="14" t="str">
        <f t="shared" si="206"/>
        <v/>
      </c>
      <c r="P730" s="14" t="str">
        <f t="shared" si="207"/>
        <v/>
      </c>
      <c r="Q730" s="14" t="str">
        <f t="shared" si="208"/>
        <v/>
      </c>
      <c r="R730" s="96" t="str">
        <f t="shared" si="198"/>
        <v/>
      </c>
      <c r="S730" s="14" t="str">
        <f t="shared" si="209"/>
        <v/>
      </c>
      <c r="T730" s="14" t="str">
        <f t="shared" si="199"/>
        <v/>
      </c>
      <c r="U730" s="14" t="str">
        <f t="shared" si="210"/>
        <v/>
      </c>
      <c r="V730" s="14" t="str">
        <f t="shared" si="211"/>
        <v/>
      </c>
      <c r="W730" s="14" t="str">
        <f>IFERROR(CONCATENATE("PAGO N° ",B730," DEL CONTRATO CPS ",V730," ENTRE ",TEXT(VLOOKUP(A730,matriz,IF(generador!B730=1,16,IF(generador!B730=2,19,IF(generador!B730=3,22,IF(generador!B730=4,25,IF(generador!B730=5,28,IF(generador!B730=6,31,IF(generador!B730=7,34,IF(generador!B730=8,37,IF(generador!B730=9,40,IF(generador!B730=10,43,IF(generador!B730=11,46,IF(generador!B730=12,49,IF(generador!B730=13,52,IF(generador!B730=14,55,IF(generador!B730=15,58))))))))))))))),FALSE),"dd/mm/yyyy")," Y ",TEXT(VLOOKUP(A730,matriz,IF(generador!B730=1,17,IF(generador!B730=2,20,IF(generador!B730=3,23,IF(generador!B730=4,26,IF(generador!B730=5,29,IF(generador!B730=6,32,IF(generador!B730=7,35,IF(generador!B730=8,38,IF(generador!B730=9,41,IF(generador!B730=10,44,IF(generador!B730=11,47,IF(generador!B730=12,50,IF(generador!B730=13,53,IF(generador!B730=14,56,IF(generador!B730=15,59))))))))))))))),FALSE),"dd/mm/yyyy")),"")</f>
        <v/>
      </c>
    </row>
    <row r="731" spans="1:23" x14ac:dyDescent="0.3">
      <c r="A731" s="12"/>
      <c r="B731" s="5"/>
      <c r="C731" s="5"/>
      <c r="D731" s="14" t="str">
        <f t="shared" si="195"/>
        <v/>
      </c>
      <c r="E731" s="15" t="str">
        <f>IFERROR(IF(A731&lt;&gt;"",VLOOKUP(A731,matriz,IF(generador!B731=1,15,IF(generador!B731=2,18,IF(generador!B731=3,21,IF(generador!B731=4,24,IF(generador!B731=5,27,IF(generador!B731=6,30,IF(generador!B731=7,33,IF(generador!B731=8,36,IF(generador!B731=9,39,IF(generador!B731=10,42,IF(generador!B731=11,45,IF(generador!B731=12,48,IF(generador!B731=13,51,IF(generador!B731=14,54,IF(generador!B731=15,57))))))))))))))),FALSE),""),"")</f>
        <v/>
      </c>
      <c r="F731" s="16" t="str">
        <f t="shared" si="196"/>
        <v/>
      </c>
      <c r="G731" s="20" t="str">
        <f t="shared" si="197"/>
        <v/>
      </c>
      <c r="H731" s="13" t="str">
        <f t="shared" ca="1" si="200"/>
        <v/>
      </c>
      <c r="I731" s="14" t="str">
        <f t="shared" si="201"/>
        <v/>
      </c>
      <c r="J731" s="14" t="str">
        <f>""</f>
        <v/>
      </c>
      <c r="K731" s="14" t="str">
        <f t="shared" si="202"/>
        <v/>
      </c>
      <c r="L731" s="14" t="str">
        <f t="shared" si="203"/>
        <v/>
      </c>
      <c r="M731" s="14" t="str">
        <f t="shared" si="204"/>
        <v/>
      </c>
      <c r="N731" s="14" t="str">
        <f t="shared" si="205"/>
        <v/>
      </c>
      <c r="O731" s="14" t="str">
        <f t="shared" si="206"/>
        <v/>
      </c>
      <c r="P731" s="14" t="str">
        <f t="shared" si="207"/>
        <v/>
      </c>
      <c r="Q731" s="14" t="str">
        <f t="shared" si="208"/>
        <v/>
      </c>
      <c r="R731" s="96" t="str">
        <f t="shared" si="198"/>
        <v/>
      </c>
      <c r="S731" s="14" t="str">
        <f t="shared" si="209"/>
        <v/>
      </c>
      <c r="T731" s="14" t="str">
        <f t="shared" si="199"/>
        <v/>
      </c>
      <c r="U731" s="14" t="str">
        <f t="shared" si="210"/>
        <v/>
      </c>
      <c r="V731" s="14" t="str">
        <f t="shared" si="211"/>
        <v/>
      </c>
      <c r="W731" s="14" t="str">
        <f>IFERROR(CONCATENATE("PAGO N° ",B731," DEL CONTRATO CPS ",V731," ENTRE ",TEXT(VLOOKUP(A731,matriz,IF(generador!B731=1,16,IF(generador!B731=2,19,IF(generador!B731=3,22,IF(generador!B731=4,25,IF(generador!B731=5,28,IF(generador!B731=6,31,IF(generador!B731=7,34,IF(generador!B731=8,37,IF(generador!B731=9,40,IF(generador!B731=10,43,IF(generador!B731=11,46,IF(generador!B731=12,49,IF(generador!B731=13,52,IF(generador!B731=14,55,IF(generador!B731=15,58))))))))))))))),FALSE),"dd/mm/yyyy")," Y ",TEXT(VLOOKUP(A731,matriz,IF(generador!B731=1,17,IF(generador!B731=2,20,IF(generador!B731=3,23,IF(generador!B731=4,26,IF(generador!B731=5,29,IF(generador!B731=6,32,IF(generador!B731=7,35,IF(generador!B731=8,38,IF(generador!B731=9,41,IF(generador!B731=10,44,IF(generador!B731=11,47,IF(generador!B731=12,50,IF(generador!B731=13,53,IF(generador!B731=14,56,IF(generador!B731=15,59))))))))))))))),FALSE),"dd/mm/yyyy")),"")</f>
        <v/>
      </c>
    </row>
    <row r="732" spans="1:23" x14ac:dyDescent="0.3">
      <c r="A732" s="12"/>
      <c r="B732" s="5"/>
      <c r="C732" s="5"/>
      <c r="D732" s="14" t="str">
        <f t="shared" si="195"/>
        <v/>
      </c>
      <c r="E732" s="15" t="str">
        <f>IFERROR(IF(A732&lt;&gt;"",VLOOKUP(A732,matriz,IF(generador!B732=1,15,IF(generador!B732=2,18,IF(generador!B732=3,21,IF(generador!B732=4,24,IF(generador!B732=5,27,IF(generador!B732=6,30,IF(generador!B732=7,33,IF(generador!B732=8,36,IF(generador!B732=9,39,IF(generador!B732=10,42,IF(generador!B732=11,45,IF(generador!B732=12,48,IF(generador!B732=13,51,IF(generador!B732=14,54,IF(generador!B732=15,57))))))))))))))),FALSE),""),"")</f>
        <v/>
      </c>
      <c r="F732" s="16" t="str">
        <f t="shared" si="196"/>
        <v/>
      </c>
      <c r="G732" s="20" t="str">
        <f t="shared" si="197"/>
        <v/>
      </c>
      <c r="H732" s="13" t="str">
        <f t="shared" ca="1" si="200"/>
        <v/>
      </c>
      <c r="I732" s="14" t="str">
        <f t="shared" si="201"/>
        <v/>
      </c>
      <c r="J732" s="14" t="str">
        <f>""</f>
        <v/>
      </c>
      <c r="K732" s="14" t="str">
        <f t="shared" si="202"/>
        <v/>
      </c>
      <c r="L732" s="14" t="str">
        <f t="shared" si="203"/>
        <v/>
      </c>
      <c r="M732" s="14" t="str">
        <f t="shared" si="204"/>
        <v/>
      </c>
      <c r="N732" s="14" t="str">
        <f t="shared" si="205"/>
        <v/>
      </c>
      <c r="O732" s="14" t="str">
        <f t="shared" si="206"/>
        <v/>
      </c>
      <c r="P732" s="14" t="str">
        <f t="shared" si="207"/>
        <v/>
      </c>
      <c r="Q732" s="14" t="str">
        <f t="shared" si="208"/>
        <v/>
      </c>
      <c r="R732" s="96" t="str">
        <f t="shared" si="198"/>
        <v/>
      </c>
      <c r="S732" s="14" t="str">
        <f t="shared" si="209"/>
        <v/>
      </c>
      <c r="T732" s="14" t="str">
        <f t="shared" si="199"/>
        <v/>
      </c>
      <c r="U732" s="14" t="str">
        <f t="shared" si="210"/>
        <v/>
      </c>
      <c r="V732" s="14" t="str">
        <f t="shared" si="211"/>
        <v/>
      </c>
      <c r="W732" s="14" t="str">
        <f>IFERROR(CONCATENATE("PAGO N° ",B732," DEL CONTRATO CPS ",V732," ENTRE ",TEXT(VLOOKUP(A732,matriz,IF(generador!B732=1,16,IF(generador!B732=2,19,IF(generador!B732=3,22,IF(generador!B732=4,25,IF(generador!B732=5,28,IF(generador!B732=6,31,IF(generador!B732=7,34,IF(generador!B732=8,37,IF(generador!B732=9,40,IF(generador!B732=10,43,IF(generador!B732=11,46,IF(generador!B732=12,49,IF(generador!B732=13,52,IF(generador!B732=14,55,IF(generador!B732=15,58))))))))))))))),FALSE),"dd/mm/yyyy")," Y ",TEXT(VLOOKUP(A732,matriz,IF(generador!B732=1,17,IF(generador!B732=2,20,IF(generador!B732=3,23,IF(generador!B732=4,26,IF(generador!B732=5,29,IF(generador!B732=6,32,IF(generador!B732=7,35,IF(generador!B732=8,38,IF(generador!B732=9,41,IF(generador!B732=10,44,IF(generador!B732=11,47,IF(generador!B732=12,50,IF(generador!B732=13,53,IF(generador!B732=14,56,IF(generador!B732=15,59))))))))))))))),FALSE),"dd/mm/yyyy")),"")</f>
        <v/>
      </c>
    </row>
    <row r="733" spans="1:23" x14ac:dyDescent="0.3">
      <c r="A733" s="12"/>
      <c r="B733" s="5"/>
      <c r="C733" s="5"/>
      <c r="D733" s="14" t="str">
        <f t="shared" si="195"/>
        <v/>
      </c>
      <c r="E733" s="15" t="str">
        <f>IFERROR(IF(A733&lt;&gt;"",VLOOKUP(A733,matriz,IF(generador!B733=1,15,IF(generador!B733=2,18,IF(generador!B733=3,21,IF(generador!B733=4,24,IF(generador!B733=5,27,IF(generador!B733=6,30,IF(generador!B733=7,33,IF(generador!B733=8,36,IF(generador!B733=9,39,IF(generador!B733=10,42,IF(generador!B733=11,45,IF(generador!B733=12,48,IF(generador!B733=13,51,IF(generador!B733=14,54,IF(generador!B733=15,57))))))))))))))),FALSE),""),"")</f>
        <v/>
      </c>
      <c r="F733" s="16" t="str">
        <f t="shared" si="196"/>
        <v/>
      </c>
      <c r="G733" s="20" t="str">
        <f t="shared" si="197"/>
        <v/>
      </c>
      <c r="H733" s="13" t="str">
        <f t="shared" ca="1" si="200"/>
        <v/>
      </c>
      <c r="I733" s="14" t="str">
        <f t="shared" si="201"/>
        <v/>
      </c>
      <c r="J733" s="14" t="str">
        <f>""</f>
        <v/>
      </c>
      <c r="K733" s="14" t="str">
        <f t="shared" si="202"/>
        <v/>
      </c>
      <c r="L733" s="14" t="str">
        <f t="shared" si="203"/>
        <v/>
      </c>
      <c r="M733" s="14" t="str">
        <f t="shared" si="204"/>
        <v/>
      </c>
      <c r="N733" s="14" t="str">
        <f t="shared" si="205"/>
        <v/>
      </c>
      <c r="O733" s="14" t="str">
        <f t="shared" si="206"/>
        <v/>
      </c>
      <c r="P733" s="14" t="str">
        <f t="shared" si="207"/>
        <v/>
      </c>
      <c r="Q733" s="14" t="str">
        <f t="shared" si="208"/>
        <v/>
      </c>
      <c r="R733" s="96" t="str">
        <f t="shared" si="198"/>
        <v/>
      </c>
      <c r="S733" s="14" t="str">
        <f t="shared" si="209"/>
        <v/>
      </c>
      <c r="T733" s="14" t="str">
        <f t="shared" si="199"/>
        <v/>
      </c>
      <c r="U733" s="14" t="str">
        <f t="shared" si="210"/>
        <v/>
      </c>
      <c r="V733" s="14" t="str">
        <f t="shared" si="211"/>
        <v/>
      </c>
      <c r="W733" s="14" t="str">
        <f>IFERROR(CONCATENATE("PAGO N° ",B733," DEL CONTRATO CPS ",V733," ENTRE ",TEXT(VLOOKUP(A733,matriz,IF(generador!B733=1,16,IF(generador!B733=2,19,IF(generador!B733=3,22,IF(generador!B733=4,25,IF(generador!B733=5,28,IF(generador!B733=6,31,IF(generador!B733=7,34,IF(generador!B733=8,37,IF(generador!B733=9,40,IF(generador!B733=10,43,IF(generador!B733=11,46,IF(generador!B733=12,49,IF(generador!B733=13,52,IF(generador!B733=14,55,IF(generador!B733=15,58))))))))))))))),FALSE),"dd/mm/yyyy")," Y ",TEXT(VLOOKUP(A733,matriz,IF(generador!B733=1,17,IF(generador!B733=2,20,IF(generador!B733=3,23,IF(generador!B733=4,26,IF(generador!B733=5,29,IF(generador!B733=6,32,IF(generador!B733=7,35,IF(generador!B733=8,38,IF(generador!B733=9,41,IF(generador!B733=10,44,IF(generador!B733=11,47,IF(generador!B733=12,50,IF(generador!B733=13,53,IF(generador!B733=14,56,IF(generador!B733=15,59))))))))))))))),FALSE),"dd/mm/yyyy")),"")</f>
        <v/>
      </c>
    </row>
    <row r="734" spans="1:23" x14ac:dyDescent="0.3">
      <c r="A734" s="12"/>
      <c r="B734" s="5"/>
      <c r="C734" s="5"/>
      <c r="D734" s="14" t="str">
        <f t="shared" si="195"/>
        <v/>
      </c>
      <c r="E734" s="15" t="str">
        <f>IFERROR(IF(A734&lt;&gt;"",VLOOKUP(A734,matriz,IF(generador!B734=1,15,IF(generador!B734=2,18,IF(generador!B734=3,21,IF(generador!B734=4,24,IF(generador!B734=5,27,IF(generador!B734=6,30,IF(generador!B734=7,33,IF(generador!B734=8,36,IF(generador!B734=9,39,IF(generador!B734=10,42,IF(generador!B734=11,45,IF(generador!B734=12,48,IF(generador!B734=13,51,IF(generador!B734=14,54,IF(generador!B734=15,57))))))))))))))),FALSE),""),"")</f>
        <v/>
      </c>
      <c r="F734" s="16" t="str">
        <f t="shared" si="196"/>
        <v/>
      </c>
      <c r="G734" s="20" t="str">
        <f t="shared" si="197"/>
        <v/>
      </c>
      <c r="H734" s="13" t="str">
        <f t="shared" ca="1" si="200"/>
        <v/>
      </c>
      <c r="I734" s="14" t="str">
        <f t="shared" si="201"/>
        <v/>
      </c>
      <c r="J734" s="14" t="str">
        <f>""</f>
        <v/>
      </c>
      <c r="K734" s="14" t="str">
        <f t="shared" si="202"/>
        <v/>
      </c>
      <c r="L734" s="14" t="str">
        <f t="shared" si="203"/>
        <v/>
      </c>
      <c r="M734" s="14" t="str">
        <f t="shared" si="204"/>
        <v/>
      </c>
      <c r="N734" s="14" t="str">
        <f t="shared" si="205"/>
        <v/>
      </c>
      <c r="O734" s="14" t="str">
        <f t="shared" si="206"/>
        <v/>
      </c>
      <c r="P734" s="14" t="str">
        <f t="shared" si="207"/>
        <v/>
      </c>
      <c r="Q734" s="14" t="str">
        <f t="shared" si="208"/>
        <v/>
      </c>
      <c r="R734" s="96" t="str">
        <f t="shared" si="198"/>
        <v/>
      </c>
      <c r="S734" s="14" t="str">
        <f t="shared" si="209"/>
        <v/>
      </c>
      <c r="T734" s="14" t="str">
        <f t="shared" si="199"/>
        <v/>
      </c>
      <c r="U734" s="14" t="str">
        <f t="shared" si="210"/>
        <v/>
      </c>
      <c r="V734" s="14" t="str">
        <f t="shared" si="211"/>
        <v/>
      </c>
      <c r="W734" s="14" t="str">
        <f>IFERROR(CONCATENATE("PAGO N° ",B734," DEL CONTRATO CPS ",V734," ENTRE ",TEXT(VLOOKUP(A734,matriz,IF(generador!B734=1,16,IF(generador!B734=2,19,IF(generador!B734=3,22,IF(generador!B734=4,25,IF(generador!B734=5,28,IF(generador!B734=6,31,IF(generador!B734=7,34,IF(generador!B734=8,37,IF(generador!B734=9,40,IF(generador!B734=10,43,IF(generador!B734=11,46,IF(generador!B734=12,49,IF(generador!B734=13,52,IF(generador!B734=14,55,IF(generador!B734=15,58))))))))))))))),FALSE),"dd/mm/yyyy")," Y ",TEXT(VLOOKUP(A734,matriz,IF(generador!B734=1,17,IF(generador!B734=2,20,IF(generador!B734=3,23,IF(generador!B734=4,26,IF(generador!B734=5,29,IF(generador!B734=6,32,IF(generador!B734=7,35,IF(generador!B734=8,38,IF(generador!B734=9,41,IF(generador!B734=10,44,IF(generador!B734=11,47,IF(generador!B734=12,50,IF(generador!B734=13,53,IF(generador!B734=14,56,IF(generador!B734=15,59))))))))))))))),FALSE),"dd/mm/yyyy")),"")</f>
        <v/>
      </c>
    </row>
    <row r="735" spans="1:23" x14ac:dyDescent="0.3">
      <c r="A735" s="12"/>
      <c r="B735" s="5"/>
      <c r="C735" s="5"/>
      <c r="D735" s="14" t="str">
        <f t="shared" si="195"/>
        <v/>
      </c>
      <c r="E735" s="15" t="str">
        <f>IFERROR(IF(A735&lt;&gt;"",VLOOKUP(A735,matriz,IF(generador!B735=1,15,IF(generador!B735=2,18,IF(generador!B735=3,21,IF(generador!B735=4,24,IF(generador!B735=5,27,IF(generador!B735=6,30,IF(generador!B735=7,33,IF(generador!B735=8,36,IF(generador!B735=9,39,IF(generador!B735=10,42,IF(generador!B735=11,45,IF(generador!B735=12,48,IF(generador!B735=13,51,IF(generador!B735=14,54,IF(generador!B735=15,57))))))))))))))),FALSE),""),"")</f>
        <v/>
      </c>
      <c r="F735" s="16" t="str">
        <f t="shared" si="196"/>
        <v/>
      </c>
      <c r="G735" s="20" t="str">
        <f t="shared" si="197"/>
        <v/>
      </c>
      <c r="H735" s="13" t="str">
        <f t="shared" ca="1" si="200"/>
        <v/>
      </c>
      <c r="I735" s="14" t="str">
        <f t="shared" si="201"/>
        <v/>
      </c>
      <c r="J735" s="14" t="str">
        <f>""</f>
        <v/>
      </c>
      <c r="K735" s="14" t="str">
        <f t="shared" si="202"/>
        <v/>
      </c>
      <c r="L735" s="14" t="str">
        <f t="shared" si="203"/>
        <v/>
      </c>
      <c r="M735" s="14" t="str">
        <f t="shared" si="204"/>
        <v/>
      </c>
      <c r="N735" s="14" t="str">
        <f t="shared" si="205"/>
        <v/>
      </c>
      <c r="O735" s="14" t="str">
        <f t="shared" si="206"/>
        <v/>
      </c>
      <c r="P735" s="14" t="str">
        <f t="shared" si="207"/>
        <v/>
      </c>
      <c r="Q735" s="14" t="str">
        <f t="shared" si="208"/>
        <v/>
      </c>
      <c r="R735" s="96" t="str">
        <f t="shared" si="198"/>
        <v/>
      </c>
      <c r="S735" s="14" t="str">
        <f t="shared" si="209"/>
        <v/>
      </c>
      <c r="T735" s="14" t="str">
        <f t="shared" si="199"/>
        <v/>
      </c>
      <c r="U735" s="14" t="str">
        <f t="shared" si="210"/>
        <v/>
      </c>
      <c r="V735" s="14" t="str">
        <f t="shared" si="211"/>
        <v/>
      </c>
      <c r="W735" s="14" t="str">
        <f>IFERROR(CONCATENATE("PAGO N° ",B735," DEL CONTRATO CPS ",V735," ENTRE ",TEXT(VLOOKUP(A735,matriz,IF(generador!B735=1,16,IF(generador!B735=2,19,IF(generador!B735=3,22,IF(generador!B735=4,25,IF(generador!B735=5,28,IF(generador!B735=6,31,IF(generador!B735=7,34,IF(generador!B735=8,37,IF(generador!B735=9,40,IF(generador!B735=10,43,IF(generador!B735=11,46,IF(generador!B735=12,49,IF(generador!B735=13,52,IF(generador!B735=14,55,IF(generador!B735=15,58))))))))))))))),FALSE),"dd/mm/yyyy")," Y ",TEXT(VLOOKUP(A735,matriz,IF(generador!B735=1,17,IF(generador!B735=2,20,IF(generador!B735=3,23,IF(generador!B735=4,26,IF(generador!B735=5,29,IF(generador!B735=6,32,IF(generador!B735=7,35,IF(generador!B735=8,38,IF(generador!B735=9,41,IF(generador!B735=10,44,IF(generador!B735=11,47,IF(generador!B735=12,50,IF(generador!B735=13,53,IF(generador!B735=14,56,IF(generador!B735=15,59))))))))))))))),FALSE),"dd/mm/yyyy")),"")</f>
        <v/>
      </c>
    </row>
    <row r="736" spans="1:23" x14ac:dyDescent="0.3">
      <c r="A736" s="12"/>
      <c r="B736" s="5"/>
      <c r="C736" s="5"/>
      <c r="D736" s="14" t="str">
        <f t="shared" si="195"/>
        <v/>
      </c>
      <c r="E736" s="15" t="str">
        <f>IFERROR(IF(A736&lt;&gt;"",VLOOKUP(A736,matriz,IF(generador!B736=1,15,IF(generador!B736=2,18,IF(generador!B736=3,21,IF(generador!B736=4,24,IF(generador!B736=5,27,IF(generador!B736=6,30,IF(generador!B736=7,33,IF(generador!B736=8,36,IF(generador!B736=9,39,IF(generador!B736=10,42,IF(generador!B736=11,45,IF(generador!B736=12,48,IF(generador!B736=13,51,IF(generador!B736=14,54,IF(generador!B736=15,57))))))))))))))),FALSE),""),"")</f>
        <v/>
      </c>
      <c r="F736" s="16" t="str">
        <f t="shared" si="196"/>
        <v/>
      </c>
      <c r="G736" s="20" t="str">
        <f t="shared" si="197"/>
        <v/>
      </c>
      <c r="H736" s="13" t="str">
        <f t="shared" ca="1" si="200"/>
        <v/>
      </c>
      <c r="I736" s="14" t="str">
        <f t="shared" si="201"/>
        <v/>
      </c>
      <c r="J736" s="14" t="str">
        <f>""</f>
        <v/>
      </c>
      <c r="K736" s="14" t="str">
        <f t="shared" si="202"/>
        <v/>
      </c>
      <c r="L736" s="14" t="str">
        <f t="shared" si="203"/>
        <v/>
      </c>
      <c r="M736" s="14" t="str">
        <f t="shared" si="204"/>
        <v/>
      </c>
      <c r="N736" s="14" t="str">
        <f t="shared" si="205"/>
        <v/>
      </c>
      <c r="O736" s="14" t="str">
        <f t="shared" si="206"/>
        <v/>
      </c>
      <c r="P736" s="14" t="str">
        <f t="shared" si="207"/>
        <v/>
      </c>
      <c r="Q736" s="14" t="str">
        <f t="shared" si="208"/>
        <v/>
      </c>
      <c r="R736" s="96" t="str">
        <f t="shared" si="198"/>
        <v/>
      </c>
      <c r="S736" s="14" t="str">
        <f t="shared" si="209"/>
        <v/>
      </c>
      <c r="T736" s="14" t="str">
        <f t="shared" si="199"/>
        <v/>
      </c>
      <c r="U736" s="14" t="str">
        <f t="shared" si="210"/>
        <v/>
      </c>
      <c r="V736" s="14" t="str">
        <f t="shared" si="211"/>
        <v/>
      </c>
      <c r="W736" s="14" t="str">
        <f>IFERROR(CONCATENATE("PAGO N° ",B736," DEL CONTRATO CPS ",V736," ENTRE ",TEXT(VLOOKUP(A736,matriz,IF(generador!B736=1,16,IF(generador!B736=2,19,IF(generador!B736=3,22,IF(generador!B736=4,25,IF(generador!B736=5,28,IF(generador!B736=6,31,IF(generador!B736=7,34,IF(generador!B736=8,37,IF(generador!B736=9,40,IF(generador!B736=10,43,IF(generador!B736=11,46,IF(generador!B736=12,49,IF(generador!B736=13,52,IF(generador!B736=14,55,IF(generador!B736=15,58))))))))))))))),FALSE),"dd/mm/yyyy")," Y ",TEXT(VLOOKUP(A736,matriz,IF(generador!B736=1,17,IF(generador!B736=2,20,IF(generador!B736=3,23,IF(generador!B736=4,26,IF(generador!B736=5,29,IF(generador!B736=6,32,IF(generador!B736=7,35,IF(generador!B736=8,38,IF(generador!B736=9,41,IF(generador!B736=10,44,IF(generador!B736=11,47,IF(generador!B736=12,50,IF(generador!B736=13,53,IF(generador!B736=14,56,IF(generador!B736=15,59))))))))))))))),FALSE),"dd/mm/yyyy")),"")</f>
        <v/>
      </c>
    </row>
    <row r="737" spans="1:23" x14ac:dyDescent="0.3">
      <c r="A737" s="12"/>
      <c r="B737" s="5"/>
      <c r="C737" s="5"/>
      <c r="D737" s="14" t="str">
        <f t="shared" si="195"/>
        <v/>
      </c>
      <c r="E737" s="15" t="str">
        <f>IFERROR(IF(A737&lt;&gt;"",VLOOKUP(A737,matriz,IF(generador!B737=1,15,IF(generador!B737=2,18,IF(generador!B737=3,21,IF(generador!B737=4,24,IF(generador!B737=5,27,IF(generador!B737=6,30,IF(generador!B737=7,33,IF(generador!B737=8,36,IF(generador!B737=9,39,IF(generador!B737=10,42,IF(generador!B737=11,45,IF(generador!B737=12,48,IF(generador!B737=13,51,IF(generador!B737=14,54,IF(generador!B737=15,57))))))))))))))),FALSE),""),"")</f>
        <v/>
      </c>
      <c r="F737" s="16" t="str">
        <f t="shared" si="196"/>
        <v/>
      </c>
      <c r="G737" s="20" t="str">
        <f t="shared" si="197"/>
        <v/>
      </c>
      <c r="H737" s="13" t="str">
        <f t="shared" ca="1" si="200"/>
        <v/>
      </c>
      <c r="I737" s="14" t="str">
        <f t="shared" si="201"/>
        <v/>
      </c>
      <c r="J737" s="14" t="str">
        <f>""</f>
        <v/>
      </c>
      <c r="K737" s="14" t="str">
        <f t="shared" si="202"/>
        <v/>
      </c>
      <c r="L737" s="14" t="str">
        <f t="shared" si="203"/>
        <v/>
      </c>
      <c r="M737" s="14" t="str">
        <f t="shared" si="204"/>
        <v/>
      </c>
      <c r="N737" s="14" t="str">
        <f t="shared" si="205"/>
        <v/>
      </c>
      <c r="O737" s="14" t="str">
        <f t="shared" si="206"/>
        <v/>
      </c>
      <c r="P737" s="14" t="str">
        <f t="shared" si="207"/>
        <v/>
      </c>
      <c r="Q737" s="14" t="str">
        <f t="shared" si="208"/>
        <v/>
      </c>
      <c r="R737" s="96" t="str">
        <f t="shared" si="198"/>
        <v/>
      </c>
      <c r="S737" s="14" t="str">
        <f t="shared" si="209"/>
        <v/>
      </c>
      <c r="T737" s="14" t="str">
        <f t="shared" si="199"/>
        <v/>
      </c>
      <c r="U737" s="14" t="str">
        <f t="shared" si="210"/>
        <v/>
      </c>
      <c r="V737" s="14" t="str">
        <f t="shared" si="211"/>
        <v/>
      </c>
      <c r="W737" s="14" t="str">
        <f>IFERROR(CONCATENATE("PAGO N° ",B737," DEL CONTRATO CPS ",V737," ENTRE ",TEXT(VLOOKUP(A737,matriz,IF(generador!B737=1,16,IF(generador!B737=2,19,IF(generador!B737=3,22,IF(generador!B737=4,25,IF(generador!B737=5,28,IF(generador!B737=6,31,IF(generador!B737=7,34,IF(generador!B737=8,37,IF(generador!B737=9,40,IF(generador!B737=10,43,IF(generador!B737=11,46,IF(generador!B737=12,49,IF(generador!B737=13,52,IF(generador!B737=14,55,IF(generador!B737=15,58))))))))))))))),FALSE),"dd/mm/yyyy")," Y ",TEXT(VLOOKUP(A737,matriz,IF(generador!B737=1,17,IF(generador!B737=2,20,IF(generador!B737=3,23,IF(generador!B737=4,26,IF(generador!B737=5,29,IF(generador!B737=6,32,IF(generador!B737=7,35,IF(generador!B737=8,38,IF(generador!B737=9,41,IF(generador!B737=10,44,IF(generador!B737=11,47,IF(generador!B737=12,50,IF(generador!B737=13,53,IF(generador!B737=14,56,IF(generador!B737=15,59))))))))))))))),FALSE),"dd/mm/yyyy")),"")</f>
        <v/>
      </c>
    </row>
    <row r="738" spans="1:23" x14ac:dyDescent="0.3">
      <c r="A738" s="12"/>
      <c r="B738" s="5"/>
      <c r="C738" s="5"/>
      <c r="D738" s="14" t="str">
        <f t="shared" si="195"/>
        <v/>
      </c>
      <c r="E738" s="15" t="str">
        <f>IFERROR(IF(A738&lt;&gt;"",VLOOKUP(A738,matriz,IF(generador!B738=1,15,IF(generador!B738=2,18,IF(generador!B738=3,21,IF(generador!B738=4,24,IF(generador!B738=5,27,IF(generador!B738=6,30,IF(generador!B738=7,33,IF(generador!B738=8,36,IF(generador!B738=9,39,IF(generador!B738=10,42,IF(generador!B738=11,45,IF(generador!B738=12,48,IF(generador!B738=13,51,IF(generador!B738=14,54,IF(generador!B738=15,57))))))))))))))),FALSE),""),"")</f>
        <v/>
      </c>
      <c r="F738" s="16" t="str">
        <f t="shared" si="196"/>
        <v/>
      </c>
      <c r="G738" s="20" t="str">
        <f t="shared" si="197"/>
        <v/>
      </c>
      <c r="H738" s="13" t="str">
        <f t="shared" ca="1" si="200"/>
        <v/>
      </c>
      <c r="I738" s="14" t="str">
        <f t="shared" si="201"/>
        <v/>
      </c>
      <c r="J738" s="14" t="str">
        <f>""</f>
        <v/>
      </c>
      <c r="K738" s="14" t="str">
        <f t="shared" si="202"/>
        <v/>
      </c>
      <c r="L738" s="14" t="str">
        <f t="shared" si="203"/>
        <v/>
      </c>
      <c r="M738" s="14" t="str">
        <f t="shared" si="204"/>
        <v/>
      </c>
      <c r="N738" s="14" t="str">
        <f t="shared" si="205"/>
        <v/>
      </c>
      <c r="O738" s="14" t="str">
        <f t="shared" si="206"/>
        <v/>
      </c>
      <c r="P738" s="14" t="str">
        <f t="shared" si="207"/>
        <v/>
      </c>
      <c r="Q738" s="14" t="str">
        <f t="shared" si="208"/>
        <v/>
      </c>
      <c r="R738" s="96" t="str">
        <f t="shared" si="198"/>
        <v/>
      </c>
      <c r="S738" s="14" t="str">
        <f t="shared" si="209"/>
        <v/>
      </c>
      <c r="T738" s="14" t="str">
        <f t="shared" si="199"/>
        <v/>
      </c>
      <c r="U738" s="14" t="str">
        <f t="shared" si="210"/>
        <v/>
      </c>
      <c r="V738" s="14" t="str">
        <f t="shared" si="211"/>
        <v/>
      </c>
      <c r="W738" s="14" t="str">
        <f>IFERROR(CONCATENATE("PAGO N° ",B738," DEL CONTRATO CPS ",V738," ENTRE ",TEXT(VLOOKUP(A738,matriz,IF(generador!B738=1,16,IF(generador!B738=2,19,IF(generador!B738=3,22,IF(generador!B738=4,25,IF(generador!B738=5,28,IF(generador!B738=6,31,IF(generador!B738=7,34,IF(generador!B738=8,37,IF(generador!B738=9,40,IF(generador!B738=10,43,IF(generador!B738=11,46,IF(generador!B738=12,49,IF(generador!B738=13,52,IF(generador!B738=14,55,IF(generador!B738=15,58))))))))))))))),FALSE),"dd/mm/yyyy")," Y ",TEXT(VLOOKUP(A738,matriz,IF(generador!B738=1,17,IF(generador!B738=2,20,IF(generador!B738=3,23,IF(generador!B738=4,26,IF(generador!B738=5,29,IF(generador!B738=6,32,IF(generador!B738=7,35,IF(generador!B738=8,38,IF(generador!B738=9,41,IF(generador!B738=10,44,IF(generador!B738=11,47,IF(generador!B738=12,50,IF(generador!B738=13,53,IF(generador!B738=14,56,IF(generador!B738=15,59))))))))))))))),FALSE),"dd/mm/yyyy")),"")</f>
        <v/>
      </c>
    </row>
    <row r="739" spans="1:23" x14ac:dyDescent="0.3">
      <c r="A739" s="12"/>
      <c r="B739" s="5"/>
      <c r="C739" s="5"/>
      <c r="D739" s="14" t="str">
        <f t="shared" si="195"/>
        <v/>
      </c>
      <c r="E739" s="15" t="str">
        <f>IFERROR(IF(A739&lt;&gt;"",VLOOKUP(A739,matriz,IF(generador!B739=1,15,IF(generador!B739=2,18,IF(generador!B739=3,21,IF(generador!B739=4,24,IF(generador!B739=5,27,IF(generador!B739=6,30,IF(generador!B739=7,33,IF(generador!B739=8,36,IF(generador!B739=9,39,IF(generador!B739=10,42,IF(generador!B739=11,45,IF(generador!B739=12,48,IF(generador!B739=13,51,IF(generador!B739=14,54,IF(generador!B739=15,57))))))))))))))),FALSE),""),"")</f>
        <v/>
      </c>
      <c r="F739" s="16" t="str">
        <f t="shared" si="196"/>
        <v/>
      </c>
      <c r="G739" s="20" t="str">
        <f t="shared" si="197"/>
        <v/>
      </c>
      <c r="H739" s="13" t="str">
        <f t="shared" ca="1" si="200"/>
        <v/>
      </c>
      <c r="I739" s="14" t="str">
        <f t="shared" si="201"/>
        <v/>
      </c>
      <c r="J739" s="14" t="str">
        <f>""</f>
        <v/>
      </c>
      <c r="K739" s="14" t="str">
        <f t="shared" si="202"/>
        <v/>
      </c>
      <c r="L739" s="14" t="str">
        <f t="shared" si="203"/>
        <v/>
      </c>
      <c r="M739" s="14" t="str">
        <f t="shared" si="204"/>
        <v/>
      </c>
      <c r="N739" s="14" t="str">
        <f t="shared" si="205"/>
        <v/>
      </c>
      <c r="O739" s="14" t="str">
        <f t="shared" si="206"/>
        <v/>
      </c>
      <c r="P739" s="14" t="str">
        <f t="shared" si="207"/>
        <v/>
      </c>
      <c r="Q739" s="14" t="str">
        <f t="shared" si="208"/>
        <v/>
      </c>
      <c r="R739" s="96" t="str">
        <f t="shared" si="198"/>
        <v/>
      </c>
      <c r="S739" s="14" t="str">
        <f t="shared" si="209"/>
        <v/>
      </c>
      <c r="T739" s="14" t="str">
        <f t="shared" si="199"/>
        <v/>
      </c>
      <c r="U739" s="14" t="str">
        <f t="shared" si="210"/>
        <v/>
      </c>
      <c r="V739" s="14" t="str">
        <f t="shared" si="211"/>
        <v/>
      </c>
      <c r="W739" s="14" t="str">
        <f>IFERROR(CONCATENATE("PAGO N° ",B739," DEL CONTRATO CPS ",V739," ENTRE ",TEXT(VLOOKUP(A739,matriz,IF(generador!B739=1,16,IF(generador!B739=2,19,IF(generador!B739=3,22,IF(generador!B739=4,25,IF(generador!B739=5,28,IF(generador!B739=6,31,IF(generador!B739=7,34,IF(generador!B739=8,37,IF(generador!B739=9,40,IF(generador!B739=10,43,IF(generador!B739=11,46,IF(generador!B739=12,49,IF(generador!B739=13,52,IF(generador!B739=14,55,IF(generador!B739=15,58))))))))))))))),FALSE),"dd/mm/yyyy")," Y ",TEXT(VLOOKUP(A739,matriz,IF(generador!B739=1,17,IF(generador!B739=2,20,IF(generador!B739=3,23,IF(generador!B739=4,26,IF(generador!B739=5,29,IF(generador!B739=6,32,IF(generador!B739=7,35,IF(generador!B739=8,38,IF(generador!B739=9,41,IF(generador!B739=10,44,IF(generador!B739=11,47,IF(generador!B739=12,50,IF(generador!B739=13,53,IF(generador!B739=14,56,IF(generador!B739=15,59))))))))))))))),FALSE),"dd/mm/yyyy")),"")</f>
        <v/>
      </c>
    </row>
    <row r="740" spans="1:23" x14ac:dyDescent="0.3">
      <c r="A740" s="12"/>
      <c r="B740" s="5"/>
      <c r="C740" s="5"/>
      <c r="D740" s="14" t="str">
        <f t="shared" si="195"/>
        <v/>
      </c>
      <c r="E740" s="15" t="str">
        <f>IFERROR(IF(A740&lt;&gt;"",VLOOKUP(A740,matriz,IF(generador!B740=1,15,IF(generador!B740=2,18,IF(generador!B740=3,21,IF(generador!B740=4,24,IF(generador!B740=5,27,IF(generador!B740=6,30,IF(generador!B740=7,33,IF(generador!B740=8,36,IF(generador!B740=9,39,IF(generador!B740=10,42,IF(generador!B740=11,45,IF(generador!B740=12,48,IF(generador!B740=13,51,IF(generador!B740=14,54,IF(generador!B740=15,57))))))))))))))),FALSE),""),"")</f>
        <v/>
      </c>
      <c r="F740" s="16" t="str">
        <f t="shared" si="196"/>
        <v/>
      </c>
      <c r="G740" s="20" t="str">
        <f t="shared" si="197"/>
        <v/>
      </c>
      <c r="H740" s="13" t="str">
        <f t="shared" ca="1" si="200"/>
        <v/>
      </c>
      <c r="I740" s="14" t="str">
        <f t="shared" si="201"/>
        <v/>
      </c>
      <c r="J740" s="14" t="str">
        <f>""</f>
        <v/>
      </c>
      <c r="K740" s="14" t="str">
        <f t="shared" si="202"/>
        <v/>
      </c>
      <c r="L740" s="14" t="str">
        <f t="shared" si="203"/>
        <v/>
      </c>
      <c r="M740" s="14" t="str">
        <f t="shared" si="204"/>
        <v/>
      </c>
      <c r="N740" s="14" t="str">
        <f t="shared" si="205"/>
        <v/>
      </c>
      <c r="O740" s="14" t="str">
        <f t="shared" si="206"/>
        <v/>
      </c>
      <c r="P740" s="14" t="str">
        <f t="shared" si="207"/>
        <v/>
      </c>
      <c r="Q740" s="14" t="str">
        <f t="shared" si="208"/>
        <v/>
      </c>
      <c r="R740" s="96" t="str">
        <f t="shared" si="198"/>
        <v/>
      </c>
      <c r="S740" s="14" t="str">
        <f t="shared" si="209"/>
        <v/>
      </c>
      <c r="T740" s="14" t="str">
        <f t="shared" si="199"/>
        <v/>
      </c>
      <c r="U740" s="14" t="str">
        <f t="shared" si="210"/>
        <v/>
      </c>
      <c r="V740" s="14" t="str">
        <f t="shared" si="211"/>
        <v/>
      </c>
      <c r="W740" s="14" t="str">
        <f>IFERROR(CONCATENATE("PAGO N° ",B740," DEL CONTRATO CPS ",V740," ENTRE ",TEXT(VLOOKUP(A740,matriz,IF(generador!B740=1,16,IF(generador!B740=2,19,IF(generador!B740=3,22,IF(generador!B740=4,25,IF(generador!B740=5,28,IF(generador!B740=6,31,IF(generador!B740=7,34,IF(generador!B740=8,37,IF(generador!B740=9,40,IF(generador!B740=10,43,IF(generador!B740=11,46,IF(generador!B740=12,49,IF(generador!B740=13,52,IF(generador!B740=14,55,IF(generador!B740=15,58))))))))))))))),FALSE),"dd/mm/yyyy")," Y ",TEXT(VLOOKUP(A740,matriz,IF(generador!B740=1,17,IF(generador!B740=2,20,IF(generador!B740=3,23,IF(generador!B740=4,26,IF(generador!B740=5,29,IF(generador!B740=6,32,IF(generador!B740=7,35,IF(generador!B740=8,38,IF(generador!B740=9,41,IF(generador!B740=10,44,IF(generador!B740=11,47,IF(generador!B740=12,50,IF(generador!B740=13,53,IF(generador!B740=14,56,IF(generador!B740=15,59))))))))))))))),FALSE),"dd/mm/yyyy")),"")</f>
        <v/>
      </c>
    </row>
    <row r="741" spans="1:23" x14ac:dyDescent="0.3">
      <c r="A741" s="12"/>
      <c r="B741" s="5"/>
      <c r="C741" s="5"/>
      <c r="D741" s="14" t="str">
        <f t="shared" si="195"/>
        <v/>
      </c>
      <c r="E741" s="15" t="str">
        <f>IFERROR(IF(A741&lt;&gt;"",VLOOKUP(A741,matriz,IF(generador!B741=1,15,IF(generador!B741=2,18,IF(generador!B741=3,21,IF(generador!B741=4,24,IF(generador!B741=5,27,IF(generador!B741=6,30,IF(generador!B741=7,33,IF(generador!B741=8,36,IF(generador!B741=9,39,IF(generador!B741=10,42,IF(generador!B741=11,45,IF(generador!B741=12,48,IF(generador!B741=13,51,IF(generador!B741=14,54,IF(generador!B741=15,57))))))))))))))),FALSE),""),"")</f>
        <v/>
      </c>
      <c r="F741" s="16" t="str">
        <f t="shared" si="196"/>
        <v/>
      </c>
      <c r="G741" s="20" t="str">
        <f t="shared" si="197"/>
        <v/>
      </c>
      <c r="H741" s="13" t="str">
        <f t="shared" ca="1" si="200"/>
        <v/>
      </c>
      <c r="I741" s="14" t="str">
        <f t="shared" si="201"/>
        <v/>
      </c>
      <c r="J741" s="14" t="str">
        <f>""</f>
        <v/>
      </c>
      <c r="K741" s="14" t="str">
        <f t="shared" si="202"/>
        <v/>
      </c>
      <c r="L741" s="14" t="str">
        <f t="shared" si="203"/>
        <v/>
      </c>
      <c r="M741" s="14" t="str">
        <f t="shared" si="204"/>
        <v/>
      </c>
      <c r="N741" s="14" t="str">
        <f t="shared" si="205"/>
        <v/>
      </c>
      <c r="O741" s="14" t="str">
        <f t="shared" si="206"/>
        <v/>
      </c>
      <c r="P741" s="14" t="str">
        <f t="shared" si="207"/>
        <v/>
      </c>
      <c r="Q741" s="14" t="str">
        <f t="shared" si="208"/>
        <v/>
      </c>
      <c r="R741" s="96" t="str">
        <f t="shared" si="198"/>
        <v/>
      </c>
      <c r="S741" s="14" t="str">
        <f t="shared" si="209"/>
        <v/>
      </c>
      <c r="T741" s="14" t="str">
        <f t="shared" si="199"/>
        <v/>
      </c>
      <c r="U741" s="14" t="str">
        <f t="shared" si="210"/>
        <v/>
      </c>
      <c r="V741" s="14" t="str">
        <f t="shared" si="211"/>
        <v/>
      </c>
      <c r="W741" s="14" t="str">
        <f>IFERROR(CONCATENATE("PAGO N° ",B741," DEL CONTRATO CPS ",V741," ENTRE ",TEXT(VLOOKUP(A741,matriz,IF(generador!B741=1,16,IF(generador!B741=2,19,IF(generador!B741=3,22,IF(generador!B741=4,25,IF(generador!B741=5,28,IF(generador!B741=6,31,IF(generador!B741=7,34,IF(generador!B741=8,37,IF(generador!B741=9,40,IF(generador!B741=10,43,IF(generador!B741=11,46,IF(generador!B741=12,49,IF(generador!B741=13,52,IF(generador!B741=14,55,IF(generador!B741=15,58))))))))))))))),FALSE),"dd/mm/yyyy")," Y ",TEXT(VLOOKUP(A741,matriz,IF(generador!B741=1,17,IF(generador!B741=2,20,IF(generador!B741=3,23,IF(generador!B741=4,26,IF(generador!B741=5,29,IF(generador!B741=6,32,IF(generador!B741=7,35,IF(generador!B741=8,38,IF(generador!B741=9,41,IF(generador!B741=10,44,IF(generador!B741=11,47,IF(generador!B741=12,50,IF(generador!B741=13,53,IF(generador!B741=14,56,IF(generador!B741=15,59))))))))))))))),FALSE),"dd/mm/yyyy")),"")</f>
        <v/>
      </c>
    </row>
    <row r="742" spans="1:23" x14ac:dyDescent="0.3">
      <c r="A742" s="12"/>
      <c r="B742" s="5"/>
      <c r="C742" s="5"/>
      <c r="D742" s="14" t="str">
        <f t="shared" si="195"/>
        <v/>
      </c>
      <c r="E742" s="15" t="str">
        <f>IFERROR(IF(A742&lt;&gt;"",VLOOKUP(A742,matriz,IF(generador!B742=1,15,IF(generador!B742=2,18,IF(generador!B742=3,21,IF(generador!B742=4,24,IF(generador!B742=5,27,IF(generador!B742=6,30,IF(generador!B742=7,33,IF(generador!B742=8,36,IF(generador!B742=9,39,IF(generador!B742=10,42,IF(generador!B742=11,45,IF(generador!B742=12,48,IF(generador!B742=13,51,IF(generador!B742=14,54,IF(generador!B742=15,57))))))))))))))),FALSE),""),"")</f>
        <v/>
      </c>
      <c r="F742" s="16" t="str">
        <f t="shared" si="196"/>
        <v/>
      </c>
      <c r="G742" s="20" t="str">
        <f t="shared" si="197"/>
        <v/>
      </c>
      <c r="H742" s="13" t="str">
        <f t="shared" ca="1" si="200"/>
        <v/>
      </c>
      <c r="I742" s="14" t="str">
        <f t="shared" si="201"/>
        <v/>
      </c>
      <c r="J742" s="14" t="str">
        <f>""</f>
        <v/>
      </c>
      <c r="K742" s="14" t="str">
        <f t="shared" si="202"/>
        <v/>
      </c>
      <c r="L742" s="14" t="str">
        <f t="shared" si="203"/>
        <v/>
      </c>
      <c r="M742" s="14" t="str">
        <f t="shared" si="204"/>
        <v/>
      </c>
      <c r="N742" s="14" t="str">
        <f t="shared" si="205"/>
        <v/>
      </c>
      <c r="O742" s="14" t="str">
        <f t="shared" si="206"/>
        <v/>
      </c>
      <c r="P742" s="14" t="str">
        <f t="shared" si="207"/>
        <v/>
      </c>
      <c r="Q742" s="14" t="str">
        <f t="shared" si="208"/>
        <v/>
      </c>
      <c r="R742" s="96" t="str">
        <f t="shared" si="198"/>
        <v/>
      </c>
      <c r="S742" s="14" t="str">
        <f t="shared" si="209"/>
        <v/>
      </c>
      <c r="T742" s="14" t="str">
        <f t="shared" si="199"/>
        <v/>
      </c>
      <c r="U742" s="14" t="str">
        <f t="shared" si="210"/>
        <v/>
      </c>
      <c r="V742" s="14" t="str">
        <f t="shared" si="211"/>
        <v/>
      </c>
      <c r="W742" s="14" t="str">
        <f>IFERROR(CONCATENATE("PAGO N° ",B742," DEL CONTRATO CPS ",V742," ENTRE ",TEXT(VLOOKUP(A742,matriz,IF(generador!B742=1,16,IF(generador!B742=2,19,IF(generador!B742=3,22,IF(generador!B742=4,25,IF(generador!B742=5,28,IF(generador!B742=6,31,IF(generador!B742=7,34,IF(generador!B742=8,37,IF(generador!B742=9,40,IF(generador!B742=10,43,IF(generador!B742=11,46,IF(generador!B742=12,49,IF(generador!B742=13,52,IF(generador!B742=14,55,IF(generador!B742=15,58))))))))))))))),FALSE),"dd/mm/yyyy")," Y ",TEXT(VLOOKUP(A742,matriz,IF(generador!B742=1,17,IF(generador!B742=2,20,IF(generador!B742=3,23,IF(generador!B742=4,26,IF(generador!B742=5,29,IF(generador!B742=6,32,IF(generador!B742=7,35,IF(generador!B742=8,38,IF(generador!B742=9,41,IF(generador!B742=10,44,IF(generador!B742=11,47,IF(generador!B742=12,50,IF(generador!B742=13,53,IF(generador!B742=14,56,IF(generador!B742=15,59))))))))))))))),FALSE),"dd/mm/yyyy")),"")</f>
        <v/>
      </c>
    </row>
    <row r="743" spans="1:23" x14ac:dyDescent="0.3">
      <c r="A743" s="12"/>
      <c r="B743" s="5"/>
      <c r="C743" s="5"/>
      <c r="D743" s="14" t="str">
        <f t="shared" si="195"/>
        <v/>
      </c>
      <c r="E743" s="15" t="str">
        <f>IFERROR(IF(A743&lt;&gt;"",VLOOKUP(A743,matriz,IF(generador!B743=1,15,IF(generador!B743=2,18,IF(generador!B743=3,21,IF(generador!B743=4,24,IF(generador!B743=5,27,IF(generador!B743=6,30,IF(generador!B743=7,33,IF(generador!B743=8,36,IF(generador!B743=9,39,IF(generador!B743=10,42,IF(generador!B743=11,45,IF(generador!B743=12,48,IF(generador!B743=13,51,IF(generador!B743=14,54,IF(generador!B743=15,57))))))))))))))),FALSE),""),"")</f>
        <v/>
      </c>
      <c r="F743" s="16" t="str">
        <f t="shared" si="196"/>
        <v/>
      </c>
      <c r="G743" s="20" t="str">
        <f t="shared" si="197"/>
        <v/>
      </c>
      <c r="H743" s="13" t="str">
        <f t="shared" ca="1" si="200"/>
        <v/>
      </c>
      <c r="I743" s="14" t="str">
        <f t="shared" si="201"/>
        <v/>
      </c>
      <c r="J743" s="14" t="str">
        <f>""</f>
        <v/>
      </c>
      <c r="K743" s="14" t="str">
        <f t="shared" si="202"/>
        <v/>
      </c>
      <c r="L743" s="14" t="str">
        <f t="shared" si="203"/>
        <v/>
      </c>
      <c r="M743" s="14" t="str">
        <f t="shared" si="204"/>
        <v/>
      </c>
      <c r="N743" s="14" t="str">
        <f t="shared" si="205"/>
        <v/>
      </c>
      <c r="O743" s="14" t="str">
        <f t="shared" si="206"/>
        <v/>
      </c>
      <c r="P743" s="14" t="str">
        <f t="shared" si="207"/>
        <v/>
      </c>
      <c r="Q743" s="14" t="str">
        <f t="shared" si="208"/>
        <v/>
      </c>
      <c r="R743" s="96" t="str">
        <f t="shared" si="198"/>
        <v/>
      </c>
      <c r="S743" s="14" t="str">
        <f t="shared" si="209"/>
        <v/>
      </c>
      <c r="T743" s="14" t="str">
        <f t="shared" si="199"/>
        <v/>
      </c>
      <c r="U743" s="14" t="str">
        <f t="shared" si="210"/>
        <v/>
      </c>
      <c r="V743" s="14" t="str">
        <f t="shared" si="211"/>
        <v/>
      </c>
      <c r="W743" s="14" t="str">
        <f>IFERROR(CONCATENATE("PAGO N° ",B743," DEL CONTRATO CPS ",V743," ENTRE ",TEXT(VLOOKUP(A743,matriz,IF(generador!B743=1,16,IF(generador!B743=2,19,IF(generador!B743=3,22,IF(generador!B743=4,25,IF(generador!B743=5,28,IF(generador!B743=6,31,IF(generador!B743=7,34,IF(generador!B743=8,37,IF(generador!B743=9,40,IF(generador!B743=10,43,IF(generador!B743=11,46,IF(generador!B743=12,49,IF(generador!B743=13,52,IF(generador!B743=14,55,IF(generador!B743=15,58))))))))))))))),FALSE),"dd/mm/yyyy")," Y ",TEXT(VLOOKUP(A743,matriz,IF(generador!B743=1,17,IF(generador!B743=2,20,IF(generador!B743=3,23,IF(generador!B743=4,26,IF(generador!B743=5,29,IF(generador!B743=6,32,IF(generador!B743=7,35,IF(generador!B743=8,38,IF(generador!B743=9,41,IF(generador!B743=10,44,IF(generador!B743=11,47,IF(generador!B743=12,50,IF(generador!B743=13,53,IF(generador!B743=14,56,IF(generador!B743=15,59))))))))))))))),FALSE),"dd/mm/yyyy")),"")</f>
        <v/>
      </c>
    </row>
    <row r="744" spans="1:23" x14ac:dyDescent="0.3">
      <c r="A744" s="12"/>
      <c r="B744" s="5"/>
      <c r="C744" s="5"/>
      <c r="D744" s="14" t="str">
        <f t="shared" si="195"/>
        <v/>
      </c>
      <c r="E744" s="15" t="str">
        <f>IFERROR(IF(A744&lt;&gt;"",VLOOKUP(A744,matriz,IF(generador!B744=1,15,IF(generador!B744=2,18,IF(generador!B744=3,21,IF(generador!B744=4,24,IF(generador!B744=5,27,IF(generador!B744=6,30,IF(generador!B744=7,33,IF(generador!B744=8,36,IF(generador!B744=9,39,IF(generador!B744=10,42,IF(generador!B744=11,45,IF(generador!B744=12,48,IF(generador!B744=13,51,IF(generador!B744=14,54,IF(generador!B744=15,57))))))))))))))),FALSE),""),"")</f>
        <v/>
      </c>
      <c r="F744" s="16" t="str">
        <f t="shared" si="196"/>
        <v/>
      </c>
      <c r="G744" s="20" t="str">
        <f t="shared" si="197"/>
        <v/>
      </c>
      <c r="H744" s="13" t="str">
        <f t="shared" ca="1" si="200"/>
        <v/>
      </c>
      <c r="I744" s="14" t="str">
        <f t="shared" si="201"/>
        <v/>
      </c>
      <c r="J744" s="14" t="str">
        <f>""</f>
        <v/>
      </c>
      <c r="K744" s="14" t="str">
        <f t="shared" si="202"/>
        <v/>
      </c>
      <c r="L744" s="14" t="str">
        <f t="shared" si="203"/>
        <v/>
      </c>
      <c r="M744" s="14" t="str">
        <f t="shared" si="204"/>
        <v/>
      </c>
      <c r="N744" s="14" t="str">
        <f t="shared" si="205"/>
        <v/>
      </c>
      <c r="O744" s="14" t="str">
        <f t="shared" si="206"/>
        <v/>
      </c>
      <c r="P744" s="14" t="str">
        <f t="shared" si="207"/>
        <v/>
      </c>
      <c r="Q744" s="14" t="str">
        <f t="shared" si="208"/>
        <v/>
      </c>
      <c r="R744" s="96" t="str">
        <f t="shared" si="198"/>
        <v/>
      </c>
      <c r="S744" s="14" t="str">
        <f t="shared" si="209"/>
        <v/>
      </c>
      <c r="T744" s="14" t="str">
        <f t="shared" si="199"/>
        <v/>
      </c>
      <c r="U744" s="14" t="str">
        <f t="shared" si="210"/>
        <v/>
      </c>
      <c r="V744" s="14" t="str">
        <f t="shared" si="211"/>
        <v/>
      </c>
      <c r="W744" s="14" t="str">
        <f>IFERROR(CONCATENATE("PAGO N° ",B744," DEL CONTRATO CPS ",V744," ENTRE ",TEXT(VLOOKUP(A744,matriz,IF(generador!B744=1,16,IF(generador!B744=2,19,IF(generador!B744=3,22,IF(generador!B744=4,25,IF(generador!B744=5,28,IF(generador!B744=6,31,IF(generador!B744=7,34,IF(generador!B744=8,37,IF(generador!B744=9,40,IF(generador!B744=10,43,IF(generador!B744=11,46,IF(generador!B744=12,49,IF(generador!B744=13,52,IF(generador!B744=14,55,IF(generador!B744=15,58))))))))))))))),FALSE),"dd/mm/yyyy")," Y ",TEXT(VLOOKUP(A744,matriz,IF(generador!B744=1,17,IF(generador!B744=2,20,IF(generador!B744=3,23,IF(generador!B744=4,26,IF(generador!B744=5,29,IF(generador!B744=6,32,IF(generador!B744=7,35,IF(generador!B744=8,38,IF(generador!B744=9,41,IF(generador!B744=10,44,IF(generador!B744=11,47,IF(generador!B744=12,50,IF(generador!B744=13,53,IF(generador!B744=14,56,IF(generador!B744=15,59))))))))))))))),FALSE),"dd/mm/yyyy")),"")</f>
        <v/>
      </c>
    </row>
    <row r="745" spans="1:23" x14ac:dyDescent="0.3">
      <c r="A745" s="12"/>
      <c r="B745" s="5"/>
      <c r="C745" s="5"/>
      <c r="D745" s="14" t="str">
        <f t="shared" si="195"/>
        <v/>
      </c>
      <c r="E745" s="15" t="str">
        <f>IFERROR(IF(A745&lt;&gt;"",VLOOKUP(A745,matriz,IF(generador!B745=1,15,IF(generador!B745=2,18,IF(generador!B745=3,21,IF(generador!B745=4,24,IF(generador!B745=5,27,IF(generador!B745=6,30,IF(generador!B745=7,33,IF(generador!B745=8,36,IF(generador!B745=9,39,IF(generador!B745=10,42,IF(generador!B745=11,45,IF(generador!B745=12,48,IF(generador!B745=13,51,IF(generador!B745=14,54,IF(generador!B745=15,57))))))))))))))),FALSE),""),"")</f>
        <v/>
      </c>
      <c r="F745" s="16" t="str">
        <f t="shared" si="196"/>
        <v/>
      </c>
      <c r="G745" s="20" t="str">
        <f t="shared" si="197"/>
        <v/>
      </c>
      <c r="H745" s="13" t="str">
        <f t="shared" ca="1" si="200"/>
        <v/>
      </c>
      <c r="I745" s="14" t="str">
        <f t="shared" si="201"/>
        <v/>
      </c>
      <c r="J745" s="14" t="str">
        <f>""</f>
        <v/>
      </c>
      <c r="K745" s="14" t="str">
        <f t="shared" si="202"/>
        <v/>
      </c>
      <c r="L745" s="14" t="str">
        <f t="shared" si="203"/>
        <v/>
      </c>
      <c r="M745" s="14" t="str">
        <f t="shared" si="204"/>
        <v/>
      </c>
      <c r="N745" s="14" t="str">
        <f t="shared" si="205"/>
        <v/>
      </c>
      <c r="O745" s="14" t="str">
        <f t="shared" si="206"/>
        <v/>
      </c>
      <c r="P745" s="14" t="str">
        <f t="shared" si="207"/>
        <v/>
      </c>
      <c r="Q745" s="14" t="str">
        <f t="shared" si="208"/>
        <v/>
      </c>
      <c r="R745" s="96" t="str">
        <f t="shared" si="198"/>
        <v/>
      </c>
      <c r="S745" s="14" t="str">
        <f t="shared" si="209"/>
        <v/>
      </c>
      <c r="T745" s="14" t="str">
        <f t="shared" si="199"/>
        <v/>
      </c>
      <c r="U745" s="14" t="str">
        <f t="shared" si="210"/>
        <v/>
      </c>
      <c r="V745" s="14" t="str">
        <f t="shared" si="211"/>
        <v/>
      </c>
      <c r="W745" s="14" t="str">
        <f>IFERROR(CONCATENATE("PAGO N° ",B745," DEL CONTRATO CPS ",V745," ENTRE ",TEXT(VLOOKUP(A745,matriz,IF(generador!B745=1,16,IF(generador!B745=2,19,IF(generador!B745=3,22,IF(generador!B745=4,25,IF(generador!B745=5,28,IF(generador!B745=6,31,IF(generador!B745=7,34,IF(generador!B745=8,37,IF(generador!B745=9,40,IF(generador!B745=10,43,IF(generador!B745=11,46,IF(generador!B745=12,49,IF(generador!B745=13,52,IF(generador!B745=14,55,IF(generador!B745=15,58))))))))))))))),FALSE),"dd/mm/yyyy")," Y ",TEXT(VLOOKUP(A745,matriz,IF(generador!B745=1,17,IF(generador!B745=2,20,IF(generador!B745=3,23,IF(generador!B745=4,26,IF(generador!B745=5,29,IF(generador!B745=6,32,IF(generador!B745=7,35,IF(generador!B745=8,38,IF(generador!B745=9,41,IF(generador!B745=10,44,IF(generador!B745=11,47,IF(generador!B745=12,50,IF(generador!B745=13,53,IF(generador!B745=14,56,IF(generador!B745=15,59))))))))))))))),FALSE),"dd/mm/yyyy")),"")</f>
        <v/>
      </c>
    </row>
    <row r="746" spans="1:23" x14ac:dyDescent="0.3">
      <c r="A746" s="12"/>
      <c r="B746" s="5"/>
      <c r="C746" s="5"/>
      <c r="D746" s="14" t="str">
        <f t="shared" si="195"/>
        <v/>
      </c>
      <c r="E746" s="15" t="str">
        <f>IFERROR(IF(A746&lt;&gt;"",VLOOKUP(A746,matriz,IF(generador!B746=1,15,IF(generador!B746=2,18,IF(generador!B746=3,21,IF(generador!B746=4,24,IF(generador!B746=5,27,IF(generador!B746=6,30,IF(generador!B746=7,33,IF(generador!B746=8,36,IF(generador!B746=9,39,IF(generador!B746=10,42,IF(generador!B746=11,45,IF(generador!B746=12,48,IF(generador!B746=13,51,IF(generador!B746=14,54,IF(generador!B746=15,57))))))))))))))),FALSE),""),"")</f>
        <v/>
      </c>
      <c r="F746" s="16" t="str">
        <f t="shared" si="196"/>
        <v/>
      </c>
      <c r="G746" s="20" t="str">
        <f t="shared" si="197"/>
        <v/>
      </c>
      <c r="H746" s="13" t="str">
        <f t="shared" ca="1" si="200"/>
        <v/>
      </c>
      <c r="I746" s="14" t="str">
        <f t="shared" si="201"/>
        <v/>
      </c>
      <c r="J746" s="14" t="str">
        <f>""</f>
        <v/>
      </c>
      <c r="K746" s="14" t="str">
        <f t="shared" si="202"/>
        <v/>
      </c>
      <c r="L746" s="14" t="str">
        <f t="shared" si="203"/>
        <v/>
      </c>
      <c r="M746" s="14" t="str">
        <f t="shared" si="204"/>
        <v/>
      </c>
      <c r="N746" s="14" t="str">
        <f t="shared" si="205"/>
        <v/>
      </c>
      <c r="O746" s="14" t="str">
        <f t="shared" si="206"/>
        <v/>
      </c>
      <c r="P746" s="14" t="str">
        <f t="shared" si="207"/>
        <v/>
      </c>
      <c r="Q746" s="14" t="str">
        <f t="shared" si="208"/>
        <v/>
      </c>
      <c r="R746" s="96" t="str">
        <f t="shared" si="198"/>
        <v/>
      </c>
      <c r="S746" s="14" t="str">
        <f t="shared" si="209"/>
        <v/>
      </c>
      <c r="T746" s="14" t="str">
        <f t="shared" si="199"/>
        <v/>
      </c>
      <c r="U746" s="14" t="str">
        <f t="shared" si="210"/>
        <v/>
      </c>
      <c r="V746" s="14" t="str">
        <f t="shared" si="211"/>
        <v/>
      </c>
      <c r="W746" s="14" t="str">
        <f>IFERROR(CONCATENATE("PAGO N° ",B746," DEL CONTRATO CPS ",V746," ENTRE ",TEXT(VLOOKUP(A746,matriz,IF(generador!B746=1,16,IF(generador!B746=2,19,IF(generador!B746=3,22,IF(generador!B746=4,25,IF(generador!B746=5,28,IF(generador!B746=6,31,IF(generador!B746=7,34,IF(generador!B746=8,37,IF(generador!B746=9,40,IF(generador!B746=10,43,IF(generador!B746=11,46,IF(generador!B746=12,49,IF(generador!B746=13,52,IF(generador!B746=14,55,IF(generador!B746=15,58))))))))))))))),FALSE),"dd/mm/yyyy")," Y ",TEXT(VLOOKUP(A746,matriz,IF(generador!B746=1,17,IF(generador!B746=2,20,IF(generador!B746=3,23,IF(generador!B746=4,26,IF(generador!B746=5,29,IF(generador!B746=6,32,IF(generador!B746=7,35,IF(generador!B746=8,38,IF(generador!B746=9,41,IF(generador!B746=10,44,IF(generador!B746=11,47,IF(generador!B746=12,50,IF(generador!B746=13,53,IF(generador!B746=14,56,IF(generador!B746=15,59))))))))))))))),FALSE),"dd/mm/yyyy")),"")</f>
        <v/>
      </c>
    </row>
    <row r="747" spans="1:23" x14ac:dyDescent="0.3">
      <c r="A747" s="12"/>
      <c r="B747" s="5"/>
      <c r="C747" s="5"/>
      <c r="D747" s="14" t="str">
        <f t="shared" si="195"/>
        <v/>
      </c>
      <c r="E747" s="15" t="str">
        <f>IFERROR(IF(A747&lt;&gt;"",VLOOKUP(A747,matriz,IF(generador!B747=1,15,IF(generador!B747=2,18,IF(generador!B747=3,21,IF(generador!B747=4,24,IF(generador!B747=5,27,IF(generador!B747=6,30,IF(generador!B747=7,33,IF(generador!B747=8,36,IF(generador!B747=9,39,IF(generador!B747=10,42,IF(generador!B747=11,45,IF(generador!B747=12,48,IF(generador!B747=13,51,IF(generador!B747=14,54,IF(generador!B747=15,57))))))))))))))),FALSE),""),"")</f>
        <v/>
      </c>
      <c r="F747" s="16" t="str">
        <f t="shared" si="196"/>
        <v/>
      </c>
      <c r="G747" s="20" t="str">
        <f t="shared" si="197"/>
        <v/>
      </c>
      <c r="H747" s="13" t="str">
        <f t="shared" ca="1" si="200"/>
        <v/>
      </c>
      <c r="I747" s="14" t="str">
        <f t="shared" si="201"/>
        <v/>
      </c>
      <c r="J747" s="14" t="str">
        <f>""</f>
        <v/>
      </c>
      <c r="K747" s="14" t="str">
        <f t="shared" si="202"/>
        <v/>
      </c>
      <c r="L747" s="14" t="str">
        <f t="shared" si="203"/>
        <v/>
      </c>
      <c r="M747" s="14" t="str">
        <f t="shared" si="204"/>
        <v/>
      </c>
      <c r="N747" s="14" t="str">
        <f t="shared" si="205"/>
        <v/>
      </c>
      <c r="O747" s="14" t="str">
        <f t="shared" si="206"/>
        <v/>
      </c>
      <c r="P747" s="14" t="str">
        <f t="shared" si="207"/>
        <v/>
      </c>
      <c r="Q747" s="14" t="str">
        <f t="shared" si="208"/>
        <v/>
      </c>
      <c r="R747" s="96" t="str">
        <f t="shared" si="198"/>
        <v/>
      </c>
      <c r="S747" s="14" t="str">
        <f t="shared" si="209"/>
        <v/>
      </c>
      <c r="T747" s="14" t="str">
        <f t="shared" si="199"/>
        <v/>
      </c>
      <c r="U747" s="14" t="str">
        <f t="shared" si="210"/>
        <v/>
      </c>
      <c r="V747" s="14" t="str">
        <f t="shared" si="211"/>
        <v/>
      </c>
      <c r="W747" s="14" t="str">
        <f>IFERROR(CONCATENATE("PAGO N° ",B747," DEL CONTRATO CPS ",V747," ENTRE ",TEXT(VLOOKUP(A747,matriz,IF(generador!B747=1,16,IF(generador!B747=2,19,IF(generador!B747=3,22,IF(generador!B747=4,25,IF(generador!B747=5,28,IF(generador!B747=6,31,IF(generador!B747=7,34,IF(generador!B747=8,37,IF(generador!B747=9,40,IF(generador!B747=10,43,IF(generador!B747=11,46,IF(generador!B747=12,49,IF(generador!B747=13,52,IF(generador!B747=14,55,IF(generador!B747=15,58))))))))))))))),FALSE),"dd/mm/yyyy")," Y ",TEXT(VLOOKUP(A747,matriz,IF(generador!B747=1,17,IF(generador!B747=2,20,IF(generador!B747=3,23,IF(generador!B747=4,26,IF(generador!B747=5,29,IF(generador!B747=6,32,IF(generador!B747=7,35,IF(generador!B747=8,38,IF(generador!B747=9,41,IF(generador!B747=10,44,IF(generador!B747=11,47,IF(generador!B747=12,50,IF(generador!B747=13,53,IF(generador!B747=14,56,IF(generador!B747=15,59))))))))))))))),FALSE),"dd/mm/yyyy")),"")</f>
        <v/>
      </c>
    </row>
    <row r="748" spans="1:23" x14ac:dyDescent="0.3">
      <c r="A748" s="12"/>
      <c r="B748" s="5"/>
      <c r="C748" s="5"/>
      <c r="D748" s="14" t="str">
        <f t="shared" si="195"/>
        <v/>
      </c>
      <c r="E748" s="15" t="str">
        <f>IFERROR(IF(A748&lt;&gt;"",VLOOKUP(A748,matriz,IF(generador!B748=1,15,IF(generador!B748=2,18,IF(generador!B748=3,21,IF(generador!B748=4,24,IF(generador!B748=5,27,IF(generador!B748=6,30,IF(generador!B748=7,33,IF(generador!B748=8,36,IF(generador!B748=9,39,IF(generador!B748=10,42,IF(generador!B748=11,45,IF(generador!B748=12,48,IF(generador!B748=13,51,IF(generador!B748=14,54,IF(generador!B748=15,57))))))))))))))),FALSE),""),"")</f>
        <v/>
      </c>
      <c r="F748" s="16" t="str">
        <f t="shared" si="196"/>
        <v/>
      </c>
      <c r="G748" s="20" t="str">
        <f t="shared" si="197"/>
        <v/>
      </c>
      <c r="H748" s="13" t="str">
        <f t="shared" ca="1" si="200"/>
        <v/>
      </c>
      <c r="I748" s="14" t="str">
        <f t="shared" si="201"/>
        <v/>
      </c>
      <c r="J748" s="14" t="str">
        <f>""</f>
        <v/>
      </c>
      <c r="K748" s="14" t="str">
        <f t="shared" si="202"/>
        <v/>
      </c>
      <c r="L748" s="14" t="str">
        <f t="shared" si="203"/>
        <v/>
      </c>
      <c r="M748" s="14" t="str">
        <f t="shared" si="204"/>
        <v/>
      </c>
      <c r="N748" s="14" t="str">
        <f t="shared" si="205"/>
        <v/>
      </c>
      <c r="O748" s="14" t="str">
        <f t="shared" si="206"/>
        <v/>
      </c>
      <c r="P748" s="14" t="str">
        <f t="shared" si="207"/>
        <v/>
      </c>
      <c r="Q748" s="14" t="str">
        <f t="shared" si="208"/>
        <v/>
      </c>
      <c r="R748" s="96" t="str">
        <f t="shared" si="198"/>
        <v/>
      </c>
      <c r="S748" s="14" t="str">
        <f t="shared" si="209"/>
        <v/>
      </c>
      <c r="T748" s="14" t="str">
        <f t="shared" si="199"/>
        <v/>
      </c>
      <c r="U748" s="14" t="str">
        <f t="shared" si="210"/>
        <v/>
      </c>
      <c r="V748" s="14" t="str">
        <f t="shared" si="211"/>
        <v/>
      </c>
      <c r="W748" s="14" t="str">
        <f>IFERROR(CONCATENATE("PAGO N° ",B748," DEL CONTRATO CPS ",V748," ENTRE ",TEXT(VLOOKUP(A748,matriz,IF(generador!B748=1,16,IF(generador!B748=2,19,IF(generador!B748=3,22,IF(generador!B748=4,25,IF(generador!B748=5,28,IF(generador!B748=6,31,IF(generador!B748=7,34,IF(generador!B748=8,37,IF(generador!B748=9,40,IF(generador!B748=10,43,IF(generador!B748=11,46,IF(generador!B748=12,49,IF(generador!B748=13,52,IF(generador!B748=14,55,IF(generador!B748=15,58))))))))))))))),FALSE),"dd/mm/yyyy")," Y ",TEXT(VLOOKUP(A748,matriz,IF(generador!B748=1,17,IF(generador!B748=2,20,IF(generador!B748=3,23,IF(generador!B748=4,26,IF(generador!B748=5,29,IF(generador!B748=6,32,IF(generador!B748=7,35,IF(generador!B748=8,38,IF(generador!B748=9,41,IF(generador!B748=10,44,IF(generador!B748=11,47,IF(generador!B748=12,50,IF(generador!B748=13,53,IF(generador!B748=14,56,IF(generador!B748=15,59))))))))))))))),FALSE),"dd/mm/yyyy")),"")</f>
        <v/>
      </c>
    </row>
    <row r="749" spans="1:23" x14ac:dyDescent="0.3">
      <c r="A749" s="12"/>
      <c r="B749" s="5"/>
      <c r="C749" s="5"/>
      <c r="D749" s="14" t="str">
        <f t="shared" si="195"/>
        <v/>
      </c>
      <c r="E749" s="15" t="str">
        <f>IFERROR(IF(A749&lt;&gt;"",VLOOKUP(A749,matriz,IF(generador!B749=1,15,IF(generador!B749=2,18,IF(generador!B749=3,21,IF(generador!B749=4,24,IF(generador!B749=5,27,IF(generador!B749=6,30,IF(generador!B749=7,33,IF(generador!B749=8,36,IF(generador!B749=9,39,IF(generador!B749=10,42,IF(generador!B749=11,45,IF(generador!B749=12,48,IF(generador!B749=13,51,IF(generador!B749=14,54,IF(generador!B749=15,57))))))))))))))),FALSE),""),"")</f>
        <v/>
      </c>
      <c r="F749" s="16" t="str">
        <f t="shared" si="196"/>
        <v/>
      </c>
      <c r="G749" s="20" t="str">
        <f t="shared" si="197"/>
        <v/>
      </c>
      <c r="H749" s="13" t="str">
        <f t="shared" ca="1" si="200"/>
        <v/>
      </c>
      <c r="I749" s="14" t="str">
        <f t="shared" si="201"/>
        <v/>
      </c>
      <c r="J749" s="14" t="str">
        <f>""</f>
        <v/>
      </c>
      <c r="K749" s="14" t="str">
        <f t="shared" si="202"/>
        <v/>
      </c>
      <c r="L749" s="14" t="str">
        <f t="shared" si="203"/>
        <v/>
      </c>
      <c r="M749" s="14" t="str">
        <f t="shared" si="204"/>
        <v/>
      </c>
      <c r="N749" s="14" t="str">
        <f t="shared" si="205"/>
        <v/>
      </c>
      <c r="O749" s="14" t="str">
        <f t="shared" si="206"/>
        <v/>
      </c>
      <c r="P749" s="14" t="str">
        <f t="shared" si="207"/>
        <v/>
      </c>
      <c r="Q749" s="14" t="str">
        <f t="shared" si="208"/>
        <v/>
      </c>
      <c r="R749" s="96" t="str">
        <f t="shared" si="198"/>
        <v/>
      </c>
      <c r="S749" s="14" t="str">
        <f t="shared" si="209"/>
        <v/>
      </c>
      <c r="T749" s="14" t="str">
        <f t="shared" si="199"/>
        <v/>
      </c>
      <c r="U749" s="14" t="str">
        <f t="shared" si="210"/>
        <v/>
      </c>
      <c r="V749" s="14" t="str">
        <f t="shared" si="211"/>
        <v/>
      </c>
      <c r="W749" s="14" t="str">
        <f>IFERROR(CONCATENATE("PAGO N° ",B749," DEL CONTRATO CPS ",V749," ENTRE ",TEXT(VLOOKUP(A749,matriz,IF(generador!B749=1,16,IF(generador!B749=2,19,IF(generador!B749=3,22,IF(generador!B749=4,25,IF(generador!B749=5,28,IF(generador!B749=6,31,IF(generador!B749=7,34,IF(generador!B749=8,37,IF(generador!B749=9,40,IF(generador!B749=10,43,IF(generador!B749=11,46,IF(generador!B749=12,49,IF(generador!B749=13,52,IF(generador!B749=14,55,IF(generador!B749=15,58))))))))))))))),FALSE),"dd/mm/yyyy")," Y ",TEXT(VLOOKUP(A749,matriz,IF(generador!B749=1,17,IF(generador!B749=2,20,IF(generador!B749=3,23,IF(generador!B749=4,26,IF(generador!B749=5,29,IF(generador!B749=6,32,IF(generador!B749=7,35,IF(generador!B749=8,38,IF(generador!B749=9,41,IF(generador!B749=10,44,IF(generador!B749=11,47,IF(generador!B749=12,50,IF(generador!B749=13,53,IF(generador!B749=14,56,IF(generador!B749=15,59))))))))))))))),FALSE),"dd/mm/yyyy")),"")</f>
        <v/>
      </c>
    </row>
    <row r="750" spans="1:23" x14ac:dyDescent="0.3">
      <c r="A750" s="12"/>
      <c r="B750" s="5"/>
      <c r="C750" s="5"/>
      <c r="D750" s="14" t="str">
        <f t="shared" si="195"/>
        <v/>
      </c>
      <c r="E750" s="15" t="str">
        <f>IFERROR(IF(A750&lt;&gt;"",VLOOKUP(A750,matriz,IF(generador!B750=1,15,IF(generador!B750=2,18,IF(generador!B750=3,21,IF(generador!B750=4,24,IF(generador!B750=5,27,IF(generador!B750=6,30,IF(generador!B750=7,33,IF(generador!B750=8,36,IF(generador!B750=9,39,IF(generador!B750=10,42,IF(generador!B750=11,45,IF(generador!B750=12,48,IF(generador!B750=13,51,IF(generador!B750=14,54,IF(generador!B750=15,57))))))))))))))),FALSE),""),"")</f>
        <v/>
      </c>
      <c r="F750" s="16" t="str">
        <f t="shared" si="196"/>
        <v/>
      </c>
      <c r="G750" s="20" t="str">
        <f t="shared" si="197"/>
        <v/>
      </c>
      <c r="H750" s="13" t="str">
        <f t="shared" ca="1" si="200"/>
        <v/>
      </c>
      <c r="I750" s="14" t="str">
        <f t="shared" si="201"/>
        <v/>
      </c>
      <c r="J750" s="14" t="str">
        <f>""</f>
        <v/>
      </c>
      <c r="K750" s="14" t="str">
        <f t="shared" si="202"/>
        <v/>
      </c>
      <c r="L750" s="14" t="str">
        <f t="shared" si="203"/>
        <v/>
      </c>
      <c r="M750" s="14" t="str">
        <f t="shared" si="204"/>
        <v/>
      </c>
      <c r="N750" s="14" t="str">
        <f t="shared" si="205"/>
        <v/>
      </c>
      <c r="O750" s="14" t="str">
        <f t="shared" si="206"/>
        <v/>
      </c>
      <c r="P750" s="14" t="str">
        <f t="shared" si="207"/>
        <v/>
      </c>
      <c r="Q750" s="14" t="str">
        <f t="shared" si="208"/>
        <v/>
      </c>
      <c r="R750" s="96" t="str">
        <f t="shared" si="198"/>
        <v/>
      </c>
      <c r="S750" s="14" t="str">
        <f t="shared" si="209"/>
        <v/>
      </c>
      <c r="T750" s="14" t="str">
        <f t="shared" si="199"/>
        <v/>
      </c>
      <c r="U750" s="14" t="str">
        <f t="shared" si="210"/>
        <v/>
      </c>
      <c r="V750" s="14" t="str">
        <f t="shared" si="211"/>
        <v/>
      </c>
      <c r="W750" s="14" t="str">
        <f>IFERROR(CONCATENATE("PAGO N° ",B750," DEL CONTRATO CPS ",V750," ENTRE ",TEXT(VLOOKUP(A750,matriz,IF(generador!B750=1,16,IF(generador!B750=2,19,IF(generador!B750=3,22,IF(generador!B750=4,25,IF(generador!B750=5,28,IF(generador!B750=6,31,IF(generador!B750=7,34,IF(generador!B750=8,37,IF(generador!B750=9,40,IF(generador!B750=10,43,IF(generador!B750=11,46,IF(generador!B750=12,49,IF(generador!B750=13,52,IF(generador!B750=14,55,IF(generador!B750=15,58))))))))))))))),FALSE),"dd/mm/yyyy")," Y ",TEXT(VLOOKUP(A750,matriz,IF(generador!B750=1,17,IF(generador!B750=2,20,IF(generador!B750=3,23,IF(generador!B750=4,26,IF(generador!B750=5,29,IF(generador!B750=6,32,IF(generador!B750=7,35,IF(generador!B750=8,38,IF(generador!B750=9,41,IF(generador!B750=10,44,IF(generador!B750=11,47,IF(generador!B750=12,50,IF(generador!B750=13,53,IF(generador!B750=14,56,IF(generador!B750=15,59))))))))))))))),FALSE),"dd/mm/yyyy")),"")</f>
        <v/>
      </c>
    </row>
    <row r="751" spans="1:23" x14ac:dyDescent="0.3">
      <c r="A751" s="12"/>
      <c r="B751" s="5"/>
      <c r="C751" s="5"/>
      <c r="D751" s="14" t="str">
        <f t="shared" si="195"/>
        <v/>
      </c>
      <c r="E751" s="15" t="str">
        <f>IFERROR(IF(A751&lt;&gt;"",VLOOKUP(A751,matriz,IF(generador!B751=1,15,IF(generador!B751=2,18,IF(generador!B751=3,21,IF(generador!B751=4,24,IF(generador!B751=5,27,IF(generador!B751=6,30,IF(generador!B751=7,33,IF(generador!B751=8,36,IF(generador!B751=9,39,IF(generador!B751=10,42,IF(generador!B751=11,45,IF(generador!B751=12,48,IF(generador!B751=13,51,IF(generador!B751=14,54,IF(generador!B751=15,57))))))))))))))),FALSE),""),"")</f>
        <v/>
      </c>
      <c r="F751" s="16" t="str">
        <f t="shared" si="196"/>
        <v/>
      </c>
      <c r="G751" s="20" t="str">
        <f t="shared" si="197"/>
        <v/>
      </c>
      <c r="H751" s="13" t="str">
        <f t="shared" ca="1" si="200"/>
        <v/>
      </c>
      <c r="I751" s="14" t="str">
        <f t="shared" si="201"/>
        <v/>
      </c>
      <c r="J751" s="14" t="str">
        <f>""</f>
        <v/>
      </c>
      <c r="K751" s="14" t="str">
        <f t="shared" si="202"/>
        <v/>
      </c>
      <c r="L751" s="14" t="str">
        <f t="shared" si="203"/>
        <v/>
      </c>
      <c r="M751" s="14" t="str">
        <f t="shared" si="204"/>
        <v/>
      </c>
      <c r="N751" s="14" t="str">
        <f t="shared" si="205"/>
        <v/>
      </c>
      <c r="O751" s="14" t="str">
        <f t="shared" si="206"/>
        <v/>
      </c>
      <c r="P751" s="14" t="str">
        <f t="shared" si="207"/>
        <v/>
      </c>
      <c r="Q751" s="14" t="str">
        <f t="shared" si="208"/>
        <v/>
      </c>
      <c r="R751" s="96" t="str">
        <f t="shared" si="198"/>
        <v/>
      </c>
      <c r="S751" s="14" t="str">
        <f t="shared" si="209"/>
        <v/>
      </c>
      <c r="T751" s="14" t="str">
        <f t="shared" si="199"/>
        <v/>
      </c>
      <c r="U751" s="14" t="str">
        <f t="shared" si="210"/>
        <v/>
      </c>
      <c r="V751" s="14" t="str">
        <f t="shared" si="211"/>
        <v/>
      </c>
      <c r="W751" s="14" t="str">
        <f>IFERROR(CONCATENATE("PAGO N° ",B751," DEL CONTRATO CPS ",V751," ENTRE ",TEXT(VLOOKUP(A751,matriz,IF(generador!B751=1,16,IF(generador!B751=2,19,IF(generador!B751=3,22,IF(generador!B751=4,25,IF(generador!B751=5,28,IF(generador!B751=6,31,IF(generador!B751=7,34,IF(generador!B751=8,37,IF(generador!B751=9,40,IF(generador!B751=10,43,IF(generador!B751=11,46,IF(generador!B751=12,49,IF(generador!B751=13,52,IF(generador!B751=14,55,IF(generador!B751=15,58))))))))))))))),FALSE),"dd/mm/yyyy")," Y ",TEXT(VLOOKUP(A751,matriz,IF(generador!B751=1,17,IF(generador!B751=2,20,IF(generador!B751=3,23,IF(generador!B751=4,26,IF(generador!B751=5,29,IF(generador!B751=6,32,IF(generador!B751=7,35,IF(generador!B751=8,38,IF(generador!B751=9,41,IF(generador!B751=10,44,IF(generador!B751=11,47,IF(generador!B751=12,50,IF(generador!B751=13,53,IF(generador!B751=14,56,IF(generador!B751=15,59))))))))))))))),FALSE),"dd/mm/yyyy")),"")</f>
        <v/>
      </c>
    </row>
    <row r="752" spans="1:23" x14ac:dyDescent="0.3">
      <c r="A752" s="12"/>
      <c r="B752" s="5"/>
      <c r="C752" s="5"/>
      <c r="D752" s="14" t="str">
        <f t="shared" si="195"/>
        <v/>
      </c>
      <c r="E752" s="15" t="str">
        <f>IFERROR(IF(A752&lt;&gt;"",VLOOKUP(A752,matriz,IF(generador!B752=1,15,IF(generador!B752=2,18,IF(generador!B752=3,21,IF(generador!B752=4,24,IF(generador!B752=5,27,IF(generador!B752=6,30,IF(generador!B752=7,33,IF(generador!B752=8,36,IF(generador!B752=9,39,IF(generador!B752=10,42,IF(generador!B752=11,45,IF(generador!B752=12,48,IF(generador!B752=13,51,IF(generador!B752=14,54,IF(generador!B752=15,57))))))))))))))),FALSE),""),"")</f>
        <v/>
      </c>
      <c r="F752" s="16" t="str">
        <f t="shared" si="196"/>
        <v/>
      </c>
      <c r="G752" s="20" t="str">
        <f t="shared" si="197"/>
        <v/>
      </c>
      <c r="H752" s="13" t="str">
        <f t="shared" ca="1" si="200"/>
        <v/>
      </c>
      <c r="I752" s="14" t="str">
        <f t="shared" si="201"/>
        <v/>
      </c>
      <c r="J752" s="14" t="str">
        <f>""</f>
        <v/>
      </c>
      <c r="K752" s="14" t="str">
        <f t="shared" si="202"/>
        <v/>
      </c>
      <c r="L752" s="14" t="str">
        <f t="shared" si="203"/>
        <v/>
      </c>
      <c r="M752" s="14" t="str">
        <f t="shared" si="204"/>
        <v/>
      </c>
      <c r="N752" s="14" t="str">
        <f t="shared" si="205"/>
        <v/>
      </c>
      <c r="O752" s="14" t="str">
        <f t="shared" si="206"/>
        <v/>
      </c>
      <c r="P752" s="14" t="str">
        <f t="shared" si="207"/>
        <v/>
      </c>
      <c r="Q752" s="14" t="str">
        <f t="shared" si="208"/>
        <v/>
      </c>
      <c r="R752" s="96" t="str">
        <f t="shared" si="198"/>
        <v/>
      </c>
      <c r="S752" s="14" t="str">
        <f t="shared" si="209"/>
        <v/>
      </c>
      <c r="T752" s="14" t="str">
        <f t="shared" si="199"/>
        <v/>
      </c>
      <c r="U752" s="14" t="str">
        <f t="shared" si="210"/>
        <v/>
      </c>
      <c r="V752" s="14" t="str">
        <f t="shared" si="211"/>
        <v/>
      </c>
      <c r="W752" s="14" t="str">
        <f>IFERROR(CONCATENATE("PAGO N° ",B752," DEL CONTRATO CPS ",V752," ENTRE ",TEXT(VLOOKUP(A752,matriz,IF(generador!B752=1,16,IF(generador!B752=2,19,IF(generador!B752=3,22,IF(generador!B752=4,25,IF(generador!B752=5,28,IF(generador!B752=6,31,IF(generador!B752=7,34,IF(generador!B752=8,37,IF(generador!B752=9,40,IF(generador!B752=10,43,IF(generador!B752=11,46,IF(generador!B752=12,49,IF(generador!B752=13,52,IF(generador!B752=14,55,IF(generador!B752=15,58))))))))))))))),FALSE),"dd/mm/yyyy")," Y ",TEXT(VLOOKUP(A752,matriz,IF(generador!B752=1,17,IF(generador!B752=2,20,IF(generador!B752=3,23,IF(generador!B752=4,26,IF(generador!B752=5,29,IF(generador!B752=6,32,IF(generador!B752=7,35,IF(generador!B752=8,38,IF(generador!B752=9,41,IF(generador!B752=10,44,IF(generador!B752=11,47,IF(generador!B752=12,50,IF(generador!B752=13,53,IF(generador!B752=14,56,IF(generador!B752=15,59))))))))))))))),FALSE),"dd/mm/yyyy")),"")</f>
        <v/>
      </c>
    </row>
    <row r="753" spans="1:23" x14ac:dyDescent="0.3">
      <c r="A753" s="12"/>
      <c r="B753" s="5"/>
      <c r="C753" s="5"/>
      <c r="D753" s="14" t="str">
        <f t="shared" si="195"/>
        <v/>
      </c>
      <c r="E753" s="15" t="str">
        <f>IFERROR(IF(A753&lt;&gt;"",VLOOKUP(A753,matriz,IF(generador!B753=1,15,IF(generador!B753=2,18,IF(generador!B753=3,21,IF(generador!B753=4,24,IF(generador!B753=5,27,IF(generador!B753=6,30,IF(generador!B753=7,33,IF(generador!B753=8,36,IF(generador!B753=9,39,IF(generador!B753=10,42,IF(generador!B753=11,45,IF(generador!B753=12,48,IF(generador!B753=13,51,IF(generador!B753=14,54,IF(generador!B753=15,57))))))))))))))),FALSE),""),"")</f>
        <v/>
      </c>
      <c r="F753" s="16" t="str">
        <f t="shared" si="196"/>
        <v/>
      </c>
      <c r="G753" s="20" t="str">
        <f t="shared" si="197"/>
        <v/>
      </c>
      <c r="H753" s="13" t="str">
        <f t="shared" ca="1" si="200"/>
        <v/>
      </c>
      <c r="I753" s="14" t="str">
        <f t="shared" si="201"/>
        <v/>
      </c>
      <c r="J753" s="14" t="str">
        <f>""</f>
        <v/>
      </c>
      <c r="K753" s="14" t="str">
        <f t="shared" si="202"/>
        <v/>
      </c>
      <c r="L753" s="14" t="str">
        <f t="shared" si="203"/>
        <v/>
      </c>
      <c r="M753" s="14" t="str">
        <f t="shared" si="204"/>
        <v/>
      </c>
      <c r="N753" s="14" t="str">
        <f t="shared" si="205"/>
        <v/>
      </c>
      <c r="O753" s="14" t="str">
        <f t="shared" si="206"/>
        <v/>
      </c>
      <c r="P753" s="14" t="str">
        <f t="shared" si="207"/>
        <v/>
      </c>
      <c r="Q753" s="14" t="str">
        <f t="shared" si="208"/>
        <v/>
      </c>
      <c r="R753" s="96" t="str">
        <f t="shared" si="198"/>
        <v/>
      </c>
      <c r="S753" s="14" t="str">
        <f t="shared" si="209"/>
        <v/>
      </c>
      <c r="T753" s="14" t="str">
        <f t="shared" si="199"/>
        <v/>
      </c>
      <c r="U753" s="14" t="str">
        <f t="shared" si="210"/>
        <v/>
      </c>
      <c r="V753" s="14" t="str">
        <f t="shared" si="211"/>
        <v/>
      </c>
      <c r="W753" s="14" t="str">
        <f>IFERROR(CONCATENATE("PAGO N° ",B753," DEL CONTRATO CPS ",V753," ENTRE ",TEXT(VLOOKUP(A753,matriz,IF(generador!B753=1,16,IF(generador!B753=2,19,IF(generador!B753=3,22,IF(generador!B753=4,25,IF(generador!B753=5,28,IF(generador!B753=6,31,IF(generador!B753=7,34,IF(generador!B753=8,37,IF(generador!B753=9,40,IF(generador!B753=10,43,IF(generador!B753=11,46,IF(generador!B753=12,49,IF(generador!B753=13,52,IF(generador!B753=14,55,IF(generador!B753=15,58))))))))))))))),FALSE),"dd/mm/yyyy")," Y ",TEXT(VLOOKUP(A753,matriz,IF(generador!B753=1,17,IF(generador!B753=2,20,IF(generador!B753=3,23,IF(generador!B753=4,26,IF(generador!B753=5,29,IF(generador!B753=6,32,IF(generador!B753=7,35,IF(generador!B753=8,38,IF(generador!B753=9,41,IF(generador!B753=10,44,IF(generador!B753=11,47,IF(generador!B753=12,50,IF(generador!B753=13,53,IF(generador!B753=14,56,IF(generador!B753=15,59))))))))))))))),FALSE),"dd/mm/yyyy")),"")</f>
        <v/>
      </c>
    </row>
    <row r="754" spans="1:23" x14ac:dyDescent="0.3">
      <c r="A754" s="12"/>
      <c r="B754" s="5"/>
      <c r="C754" s="5"/>
      <c r="D754" s="14" t="str">
        <f t="shared" si="195"/>
        <v/>
      </c>
      <c r="E754" s="15" t="str">
        <f>IFERROR(IF(A754&lt;&gt;"",VLOOKUP(A754,matriz,IF(generador!B754=1,15,IF(generador!B754=2,18,IF(generador!B754=3,21,IF(generador!B754=4,24,IF(generador!B754=5,27,IF(generador!B754=6,30,IF(generador!B754=7,33,IF(generador!B754=8,36,IF(generador!B754=9,39,IF(generador!B754=10,42,IF(generador!B754=11,45,IF(generador!B754=12,48,IF(generador!B754=13,51,IF(generador!B754=14,54,IF(generador!B754=15,57))))))))))))))),FALSE),""),"")</f>
        <v/>
      </c>
      <c r="F754" s="16" t="str">
        <f t="shared" si="196"/>
        <v/>
      </c>
      <c r="G754" s="20" t="str">
        <f t="shared" si="197"/>
        <v/>
      </c>
      <c r="H754" s="13" t="str">
        <f t="shared" ca="1" si="200"/>
        <v/>
      </c>
      <c r="I754" s="14" t="str">
        <f t="shared" si="201"/>
        <v/>
      </c>
      <c r="J754" s="14" t="str">
        <f>""</f>
        <v/>
      </c>
      <c r="K754" s="14" t="str">
        <f t="shared" si="202"/>
        <v/>
      </c>
      <c r="L754" s="14" t="str">
        <f t="shared" si="203"/>
        <v/>
      </c>
      <c r="M754" s="14" t="str">
        <f t="shared" si="204"/>
        <v/>
      </c>
      <c r="N754" s="14" t="str">
        <f t="shared" si="205"/>
        <v/>
      </c>
      <c r="O754" s="14" t="str">
        <f t="shared" si="206"/>
        <v/>
      </c>
      <c r="P754" s="14" t="str">
        <f t="shared" si="207"/>
        <v/>
      </c>
      <c r="Q754" s="14" t="str">
        <f t="shared" si="208"/>
        <v/>
      </c>
      <c r="R754" s="96" t="str">
        <f t="shared" si="198"/>
        <v/>
      </c>
      <c r="S754" s="14" t="str">
        <f t="shared" si="209"/>
        <v/>
      </c>
      <c r="T754" s="14" t="str">
        <f t="shared" si="199"/>
        <v/>
      </c>
      <c r="U754" s="14" t="str">
        <f t="shared" si="210"/>
        <v/>
      </c>
      <c r="V754" s="14" t="str">
        <f t="shared" si="211"/>
        <v/>
      </c>
      <c r="W754" s="14" t="str">
        <f>IFERROR(CONCATENATE("PAGO N° ",B754," DEL CONTRATO CPS ",V754," ENTRE ",TEXT(VLOOKUP(A754,matriz,IF(generador!B754=1,16,IF(generador!B754=2,19,IF(generador!B754=3,22,IF(generador!B754=4,25,IF(generador!B754=5,28,IF(generador!B754=6,31,IF(generador!B754=7,34,IF(generador!B754=8,37,IF(generador!B754=9,40,IF(generador!B754=10,43,IF(generador!B754=11,46,IF(generador!B754=12,49,IF(generador!B754=13,52,IF(generador!B754=14,55,IF(generador!B754=15,58))))))))))))))),FALSE),"dd/mm/yyyy")," Y ",TEXT(VLOOKUP(A754,matriz,IF(generador!B754=1,17,IF(generador!B754=2,20,IF(generador!B754=3,23,IF(generador!B754=4,26,IF(generador!B754=5,29,IF(generador!B754=6,32,IF(generador!B754=7,35,IF(generador!B754=8,38,IF(generador!B754=9,41,IF(generador!B754=10,44,IF(generador!B754=11,47,IF(generador!B754=12,50,IF(generador!B754=13,53,IF(generador!B754=14,56,IF(generador!B754=15,59))))))))))))))),FALSE),"dd/mm/yyyy")),"")</f>
        <v/>
      </c>
    </row>
    <row r="755" spans="1:23" x14ac:dyDescent="0.3">
      <c r="A755" s="12"/>
      <c r="B755" s="5"/>
      <c r="C755" s="5"/>
      <c r="D755" s="14" t="str">
        <f t="shared" si="195"/>
        <v/>
      </c>
      <c r="E755" s="15" t="str">
        <f>IFERROR(IF(A755&lt;&gt;"",VLOOKUP(A755,matriz,IF(generador!B755=1,15,IF(generador!B755=2,18,IF(generador!B755=3,21,IF(generador!B755=4,24,IF(generador!B755=5,27,IF(generador!B755=6,30,IF(generador!B755=7,33,IF(generador!B755=8,36,IF(generador!B755=9,39,IF(generador!B755=10,42,IF(generador!B755=11,45,IF(generador!B755=12,48,IF(generador!B755=13,51,IF(generador!B755=14,54,IF(generador!B755=15,57))))))))))))))),FALSE),""),"")</f>
        <v/>
      </c>
      <c r="F755" s="16" t="str">
        <f t="shared" si="196"/>
        <v/>
      </c>
      <c r="G755" s="20" t="str">
        <f t="shared" si="197"/>
        <v/>
      </c>
      <c r="H755" s="13" t="str">
        <f t="shared" ca="1" si="200"/>
        <v/>
      </c>
      <c r="I755" s="14" t="str">
        <f t="shared" si="201"/>
        <v/>
      </c>
      <c r="J755" s="14" t="str">
        <f>""</f>
        <v/>
      </c>
      <c r="K755" s="14" t="str">
        <f t="shared" si="202"/>
        <v/>
      </c>
      <c r="L755" s="14" t="str">
        <f t="shared" si="203"/>
        <v/>
      </c>
      <c r="M755" s="14" t="str">
        <f t="shared" si="204"/>
        <v/>
      </c>
      <c r="N755" s="14" t="str">
        <f t="shared" si="205"/>
        <v/>
      </c>
      <c r="O755" s="14" t="str">
        <f t="shared" si="206"/>
        <v/>
      </c>
      <c r="P755" s="14" t="str">
        <f t="shared" si="207"/>
        <v/>
      </c>
      <c r="Q755" s="14" t="str">
        <f t="shared" si="208"/>
        <v/>
      </c>
      <c r="R755" s="96" t="str">
        <f t="shared" si="198"/>
        <v/>
      </c>
      <c r="S755" s="14" t="str">
        <f t="shared" si="209"/>
        <v/>
      </c>
      <c r="T755" s="14" t="str">
        <f t="shared" si="199"/>
        <v/>
      </c>
      <c r="U755" s="14" t="str">
        <f t="shared" si="210"/>
        <v/>
      </c>
      <c r="V755" s="14" t="str">
        <f t="shared" si="211"/>
        <v/>
      </c>
      <c r="W755" s="14" t="str">
        <f>IFERROR(CONCATENATE("PAGO N° ",B755," DEL CONTRATO CPS ",V755," ENTRE ",TEXT(VLOOKUP(A755,matriz,IF(generador!B755=1,16,IF(generador!B755=2,19,IF(generador!B755=3,22,IF(generador!B755=4,25,IF(generador!B755=5,28,IF(generador!B755=6,31,IF(generador!B755=7,34,IF(generador!B755=8,37,IF(generador!B755=9,40,IF(generador!B755=10,43,IF(generador!B755=11,46,IF(generador!B755=12,49,IF(generador!B755=13,52,IF(generador!B755=14,55,IF(generador!B755=15,58))))))))))))))),FALSE),"dd/mm/yyyy")," Y ",TEXT(VLOOKUP(A755,matriz,IF(generador!B755=1,17,IF(generador!B755=2,20,IF(generador!B755=3,23,IF(generador!B755=4,26,IF(generador!B755=5,29,IF(generador!B755=6,32,IF(generador!B755=7,35,IF(generador!B755=8,38,IF(generador!B755=9,41,IF(generador!B755=10,44,IF(generador!B755=11,47,IF(generador!B755=12,50,IF(generador!B755=13,53,IF(generador!B755=14,56,IF(generador!B755=15,59))))))))))))))),FALSE),"dd/mm/yyyy")),"")</f>
        <v/>
      </c>
    </row>
    <row r="756" spans="1:23" x14ac:dyDescent="0.3">
      <c r="A756" s="12"/>
      <c r="B756" s="5"/>
      <c r="C756" s="5"/>
      <c r="D756" s="14" t="str">
        <f t="shared" si="195"/>
        <v/>
      </c>
      <c r="E756" s="15" t="str">
        <f>IFERROR(IF(A756&lt;&gt;"",VLOOKUP(A756,matriz,IF(generador!B756=1,15,IF(generador!B756=2,18,IF(generador!B756=3,21,IF(generador!B756=4,24,IF(generador!B756=5,27,IF(generador!B756=6,30,IF(generador!B756=7,33,IF(generador!B756=8,36,IF(generador!B756=9,39,IF(generador!B756=10,42,IF(generador!B756=11,45,IF(generador!B756=12,48,IF(generador!B756=13,51,IF(generador!B756=14,54,IF(generador!B756=15,57))))))))))))))),FALSE),""),"")</f>
        <v/>
      </c>
      <c r="F756" s="16" t="str">
        <f t="shared" si="196"/>
        <v/>
      </c>
      <c r="G756" s="20" t="str">
        <f t="shared" si="197"/>
        <v/>
      </c>
      <c r="H756" s="13" t="str">
        <f t="shared" ca="1" si="200"/>
        <v/>
      </c>
      <c r="I756" s="14" t="str">
        <f t="shared" si="201"/>
        <v/>
      </c>
      <c r="J756" s="14" t="str">
        <f>""</f>
        <v/>
      </c>
      <c r="K756" s="14" t="str">
        <f t="shared" si="202"/>
        <v/>
      </c>
      <c r="L756" s="14" t="str">
        <f t="shared" si="203"/>
        <v/>
      </c>
      <c r="M756" s="14" t="str">
        <f t="shared" si="204"/>
        <v/>
      </c>
      <c r="N756" s="14" t="str">
        <f t="shared" si="205"/>
        <v/>
      </c>
      <c r="O756" s="14" t="str">
        <f t="shared" si="206"/>
        <v/>
      </c>
      <c r="P756" s="14" t="str">
        <f t="shared" si="207"/>
        <v/>
      </c>
      <c r="Q756" s="14" t="str">
        <f t="shared" si="208"/>
        <v/>
      </c>
      <c r="R756" s="96" t="str">
        <f t="shared" si="198"/>
        <v/>
      </c>
      <c r="S756" s="14" t="str">
        <f t="shared" si="209"/>
        <v/>
      </c>
      <c r="T756" s="14" t="str">
        <f t="shared" si="199"/>
        <v/>
      </c>
      <c r="U756" s="14" t="str">
        <f t="shared" si="210"/>
        <v/>
      </c>
      <c r="V756" s="14" t="str">
        <f t="shared" si="211"/>
        <v/>
      </c>
      <c r="W756" s="14" t="str">
        <f>IFERROR(CONCATENATE("PAGO N° ",B756," DEL CONTRATO CPS ",V756," ENTRE ",TEXT(VLOOKUP(A756,matriz,IF(generador!B756=1,16,IF(generador!B756=2,19,IF(generador!B756=3,22,IF(generador!B756=4,25,IF(generador!B756=5,28,IF(generador!B756=6,31,IF(generador!B756=7,34,IF(generador!B756=8,37,IF(generador!B756=9,40,IF(generador!B756=10,43,IF(generador!B756=11,46,IF(generador!B756=12,49,IF(generador!B756=13,52,IF(generador!B756=14,55,IF(generador!B756=15,58))))))))))))))),FALSE),"dd/mm/yyyy")," Y ",TEXT(VLOOKUP(A756,matriz,IF(generador!B756=1,17,IF(generador!B756=2,20,IF(generador!B756=3,23,IF(generador!B756=4,26,IF(generador!B756=5,29,IF(generador!B756=6,32,IF(generador!B756=7,35,IF(generador!B756=8,38,IF(generador!B756=9,41,IF(generador!B756=10,44,IF(generador!B756=11,47,IF(generador!B756=12,50,IF(generador!B756=13,53,IF(generador!B756=14,56,IF(generador!B756=15,59))))))))))))))),FALSE),"dd/mm/yyyy")),"")</f>
        <v/>
      </c>
    </row>
    <row r="757" spans="1:23" x14ac:dyDescent="0.3">
      <c r="A757" s="12"/>
      <c r="B757" s="5"/>
      <c r="C757" s="5"/>
      <c r="D757" s="14" t="str">
        <f t="shared" si="195"/>
        <v/>
      </c>
      <c r="E757" s="15" t="str">
        <f>IFERROR(IF(A757&lt;&gt;"",VLOOKUP(A757,matriz,IF(generador!B757=1,15,IF(generador!B757=2,18,IF(generador!B757=3,21,IF(generador!B757=4,24,IF(generador!B757=5,27,IF(generador!B757=6,30,IF(generador!B757=7,33,IF(generador!B757=8,36,IF(generador!B757=9,39,IF(generador!B757=10,42,IF(generador!B757=11,45,IF(generador!B757=12,48,IF(generador!B757=13,51,IF(generador!B757=14,54,IF(generador!B757=15,57))))))))))))))),FALSE),""),"")</f>
        <v/>
      </c>
      <c r="F757" s="16" t="str">
        <f t="shared" si="196"/>
        <v/>
      </c>
      <c r="G757" s="20" t="str">
        <f t="shared" si="197"/>
        <v/>
      </c>
      <c r="H757" s="13" t="str">
        <f t="shared" ca="1" si="200"/>
        <v/>
      </c>
      <c r="I757" s="14" t="str">
        <f t="shared" si="201"/>
        <v/>
      </c>
      <c r="J757" s="14" t="str">
        <f>""</f>
        <v/>
      </c>
      <c r="K757" s="14" t="str">
        <f t="shared" si="202"/>
        <v/>
      </c>
      <c r="L757" s="14" t="str">
        <f t="shared" si="203"/>
        <v/>
      </c>
      <c r="M757" s="14" t="str">
        <f t="shared" si="204"/>
        <v/>
      </c>
      <c r="N757" s="14" t="str">
        <f t="shared" si="205"/>
        <v/>
      </c>
      <c r="O757" s="14" t="str">
        <f t="shared" si="206"/>
        <v/>
      </c>
      <c r="P757" s="14" t="str">
        <f t="shared" si="207"/>
        <v/>
      </c>
      <c r="Q757" s="14" t="str">
        <f t="shared" si="208"/>
        <v/>
      </c>
      <c r="R757" s="96" t="str">
        <f t="shared" si="198"/>
        <v/>
      </c>
      <c r="S757" s="14" t="str">
        <f t="shared" si="209"/>
        <v/>
      </c>
      <c r="T757" s="14" t="str">
        <f t="shared" si="199"/>
        <v/>
      </c>
      <c r="U757" s="14" t="str">
        <f t="shared" si="210"/>
        <v/>
      </c>
      <c r="V757" s="14" t="str">
        <f t="shared" si="211"/>
        <v/>
      </c>
      <c r="W757" s="14" t="str">
        <f>IFERROR(CONCATENATE("PAGO N° ",B757," DEL CONTRATO CPS ",V757," ENTRE ",TEXT(VLOOKUP(A757,matriz,IF(generador!B757=1,16,IF(generador!B757=2,19,IF(generador!B757=3,22,IF(generador!B757=4,25,IF(generador!B757=5,28,IF(generador!B757=6,31,IF(generador!B757=7,34,IF(generador!B757=8,37,IF(generador!B757=9,40,IF(generador!B757=10,43,IF(generador!B757=11,46,IF(generador!B757=12,49,IF(generador!B757=13,52,IF(generador!B757=14,55,IF(generador!B757=15,58))))))))))))))),FALSE),"dd/mm/yyyy")," Y ",TEXT(VLOOKUP(A757,matriz,IF(generador!B757=1,17,IF(generador!B757=2,20,IF(generador!B757=3,23,IF(generador!B757=4,26,IF(generador!B757=5,29,IF(generador!B757=6,32,IF(generador!B757=7,35,IF(generador!B757=8,38,IF(generador!B757=9,41,IF(generador!B757=10,44,IF(generador!B757=11,47,IF(generador!B757=12,50,IF(generador!B757=13,53,IF(generador!B757=14,56,IF(generador!B757=15,59))))))))))))))),FALSE),"dd/mm/yyyy")),"")</f>
        <v/>
      </c>
    </row>
    <row r="758" spans="1:23" x14ac:dyDescent="0.3">
      <c r="A758" s="12"/>
      <c r="B758" s="5"/>
      <c r="C758" s="5"/>
      <c r="D758" s="14" t="str">
        <f t="shared" si="195"/>
        <v/>
      </c>
      <c r="E758" s="15" t="str">
        <f>IFERROR(IF(A758&lt;&gt;"",VLOOKUP(A758,matriz,IF(generador!B758=1,15,IF(generador!B758=2,18,IF(generador!B758=3,21,IF(generador!B758=4,24,IF(generador!B758=5,27,IF(generador!B758=6,30,IF(generador!B758=7,33,IF(generador!B758=8,36,IF(generador!B758=9,39,IF(generador!B758=10,42,IF(generador!B758=11,45,IF(generador!B758=12,48,IF(generador!B758=13,51,IF(generador!B758=14,54,IF(generador!B758=15,57))))))))))))))),FALSE),""),"")</f>
        <v/>
      </c>
      <c r="F758" s="16" t="str">
        <f t="shared" si="196"/>
        <v/>
      </c>
      <c r="G758" s="20" t="str">
        <f t="shared" si="197"/>
        <v/>
      </c>
      <c r="H758" s="13" t="str">
        <f t="shared" ca="1" si="200"/>
        <v/>
      </c>
      <c r="I758" s="14" t="str">
        <f t="shared" si="201"/>
        <v/>
      </c>
      <c r="J758" s="14" t="str">
        <f>""</f>
        <v/>
      </c>
      <c r="K758" s="14" t="str">
        <f t="shared" si="202"/>
        <v/>
      </c>
      <c r="L758" s="14" t="str">
        <f t="shared" si="203"/>
        <v/>
      </c>
      <c r="M758" s="14" t="str">
        <f t="shared" si="204"/>
        <v/>
      </c>
      <c r="N758" s="14" t="str">
        <f t="shared" si="205"/>
        <v/>
      </c>
      <c r="O758" s="14" t="str">
        <f t="shared" si="206"/>
        <v/>
      </c>
      <c r="P758" s="14" t="str">
        <f t="shared" si="207"/>
        <v/>
      </c>
      <c r="Q758" s="14" t="str">
        <f t="shared" si="208"/>
        <v/>
      </c>
      <c r="R758" s="96" t="str">
        <f t="shared" si="198"/>
        <v/>
      </c>
      <c r="S758" s="14" t="str">
        <f t="shared" si="209"/>
        <v/>
      </c>
      <c r="T758" s="14" t="str">
        <f t="shared" si="199"/>
        <v/>
      </c>
      <c r="U758" s="14" t="str">
        <f t="shared" si="210"/>
        <v/>
      </c>
      <c r="V758" s="14" t="str">
        <f t="shared" si="211"/>
        <v/>
      </c>
      <c r="W758" s="14" t="str">
        <f>IFERROR(CONCATENATE("PAGO N° ",B758," DEL CONTRATO CPS ",V758," ENTRE ",TEXT(VLOOKUP(A758,matriz,IF(generador!B758=1,16,IF(generador!B758=2,19,IF(generador!B758=3,22,IF(generador!B758=4,25,IF(generador!B758=5,28,IF(generador!B758=6,31,IF(generador!B758=7,34,IF(generador!B758=8,37,IF(generador!B758=9,40,IF(generador!B758=10,43,IF(generador!B758=11,46,IF(generador!B758=12,49,IF(generador!B758=13,52,IF(generador!B758=14,55,IF(generador!B758=15,58))))))))))))))),FALSE),"dd/mm/yyyy")," Y ",TEXT(VLOOKUP(A758,matriz,IF(generador!B758=1,17,IF(generador!B758=2,20,IF(generador!B758=3,23,IF(generador!B758=4,26,IF(generador!B758=5,29,IF(generador!B758=6,32,IF(generador!B758=7,35,IF(generador!B758=8,38,IF(generador!B758=9,41,IF(generador!B758=10,44,IF(generador!B758=11,47,IF(generador!B758=12,50,IF(generador!B758=13,53,IF(generador!B758=14,56,IF(generador!B758=15,59))))))))))))))),FALSE),"dd/mm/yyyy")),"")</f>
        <v/>
      </c>
    </row>
    <row r="759" spans="1:23" x14ac:dyDescent="0.3">
      <c r="A759" s="12"/>
      <c r="B759" s="5"/>
      <c r="C759" s="5"/>
      <c r="D759" s="14" t="str">
        <f t="shared" si="195"/>
        <v/>
      </c>
      <c r="E759" s="15" t="str">
        <f>IFERROR(IF(A759&lt;&gt;"",VLOOKUP(A759,matriz,IF(generador!B759=1,15,IF(generador!B759=2,18,IF(generador!B759=3,21,IF(generador!B759=4,24,IF(generador!B759=5,27,IF(generador!B759=6,30,IF(generador!B759=7,33,IF(generador!B759=8,36,IF(generador!B759=9,39,IF(generador!B759=10,42,IF(generador!B759=11,45,IF(generador!B759=12,48,IF(generador!B759=13,51,IF(generador!B759=14,54,IF(generador!B759=15,57))))))))))))))),FALSE),""),"")</f>
        <v/>
      </c>
      <c r="F759" s="16" t="str">
        <f t="shared" si="196"/>
        <v/>
      </c>
      <c r="G759" s="20" t="str">
        <f t="shared" si="197"/>
        <v/>
      </c>
      <c r="H759" s="13" t="str">
        <f t="shared" ca="1" si="200"/>
        <v/>
      </c>
      <c r="I759" s="14" t="str">
        <f t="shared" si="201"/>
        <v/>
      </c>
      <c r="J759" s="14" t="str">
        <f>""</f>
        <v/>
      </c>
      <c r="K759" s="14" t="str">
        <f t="shared" si="202"/>
        <v/>
      </c>
      <c r="L759" s="14" t="str">
        <f t="shared" si="203"/>
        <v/>
      </c>
      <c r="M759" s="14" t="str">
        <f t="shared" si="204"/>
        <v/>
      </c>
      <c r="N759" s="14" t="str">
        <f t="shared" si="205"/>
        <v/>
      </c>
      <c r="O759" s="14" t="str">
        <f t="shared" si="206"/>
        <v/>
      </c>
      <c r="P759" s="14" t="str">
        <f t="shared" si="207"/>
        <v/>
      </c>
      <c r="Q759" s="14" t="str">
        <f t="shared" si="208"/>
        <v/>
      </c>
      <c r="R759" s="96" t="str">
        <f t="shared" si="198"/>
        <v/>
      </c>
      <c r="S759" s="14" t="str">
        <f t="shared" si="209"/>
        <v/>
      </c>
      <c r="T759" s="14" t="str">
        <f t="shared" si="199"/>
        <v/>
      </c>
      <c r="U759" s="14" t="str">
        <f t="shared" si="210"/>
        <v/>
      </c>
      <c r="V759" s="14" t="str">
        <f t="shared" si="211"/>
        <v/>
      </c>
      <c r="W759" s="14" t="str">
        <f>IFERROR(CONCATENATE("PAGO N° ",B759," DEL CONTRATO CPS ",V759," ENTRE ",TEXT(VLOOKUP(A759,matriz,IF(generador!B759=1,16,IF(generador!B759=2,19,IF(generador!B759=3,22,IF(generador!B759=4,25,IF(generador!B759=5,28,IF(generador!B759=6,31,IF(generador!B759=7,34,IF(generador!B759=8,37,IF(generador!B759=9,40,IF(generador!B759=10,43,IF(generador!B759=11,46,IF(generador!B759=12,49,IF(generador!B759=13,52,IF(generador!B759=14,55,IF(generador!B759=15,58))))))))))))))),FALSE),"dd/mm/yyyy")," Y ",TEXT(VLOOKUP(A759,matriz,IF(generador!B759=1,17,IF(generador!B759=2,20,IF(generador!B759=3,23,IF(generador!B759=4,26,IF(generador!B759=5,29,IF(generador!B759=6,32,IF(generador!B759=7,35,IF(generador!B759=8,38,IF(generador!B759=9,41,IF(generador!B759=10,44,IF(generador!B759=11,47,IF(generador!B759=12,50,IF(generador!B759=13,53,IF(generador!B759=14,56,IF(generador!B759=15,59))))))))))))))),FALSE),"dd/mm/yyyy")),"")</f>
        <v/>
      </c>
    </row>
    <row r="760" spans="1:23" x14ac:dyDescent="0.3">
      <c r="A760" s="12"/>
      <c r="B760" s="5"/>
      <c r="C760" s="5"/>
      <c r="D760" s="14" t="str">
        <f t="shared" si="195"/>
        <v/>
      </c>
      <c r="E760" s="15" t="str">
        <f>IFERROR(IF(A760&lt;&gt;"",VLOOKUP(A760,matriz,IF(generador!B760=1,15,IF(generador!B760=2,18,IF(generador!B760=3,21,IF(generador!B760=4,24,IF(generador!B760=5,27,IF(generador!B760=6,30,IF(generador!B760=7,33,IF(generador!B760=8,36,IF(generador!B760=9,39,IF(generador!B760=10,42,IF(generador!B760=11,45,IF(generador!B760=12,48,IF(generador!B760=13,51,IF(generador!B760=14,54,IF(generador!B760=15,57))))))))))))))),FALSE),""),"")</f>
        <v/>
      </c>
      <c r="F760" s="16" t="str">
        <f t="shared" si="196"/>
        <v/>
      </c>
      <c r="G760" s="20" t="str">
        <f t="shared" si="197"/>
        <v/>
      </c>
      <c r="H760" s="13" t="str">
        <f t="shared" ca="1" si="200"/>
        <v/>
      </c>
      <c r="I760" s="14" t="str">
        <f t="shared" si="201"/>
        <v/>
      </c>
      <c r="J760" s="14" t="str">
        <f>""</f>
        <v/>
      </c>
      <c r="K760" s="14" t="str">
        <f t="shared" si="202"/>
        <v/>
      </c>
      <c r="L760" s="14" t="str">
        <f t="shared" si="203"/>
        <v/>
      </c>
      <c r="M760" s="14" t="str">
        <f t="shared" si="204"/>
        <v/>
      </c>
      <c r="N760" s="14" t="str">
        <f t="shared" si="205"/>
        <v/>
      </c>
      <c r="O760" s="14" t="str">
        <f t="shared" si="206"/>
        <v/>
      </c>
      <c r="P760" s="14" t="str">
        <f t="shared" si="207"/>
        <v/>
      </c>
      <c r="Q760" s="14" t="str">
        <f t="shared" si="208"/>
        <v/>
      </c>
      <c r="R760" s="96" t="str">
        <f t="shared" si="198"/>
        <v/>
      </c>
      <c r="S760" s="14" t="str">
        <f t="shared" si="209"/>
        <v/>
      </c>
      <c r="T760" s="14" t="str">
        <f t="shared" si="199"/>
        <v/>
      </c>
      <c r="U760" s="14" t="str">
        <f t="shared" si="210"/>
        <v/>
      </c>
      <c r="V760" s="14" t="str">
        <f t="shared" si="211"/>
        <v/>
      </c>
      <c r="W760" s="14" t="str">
        <f>IFERROR(CONCATENATE("PAGO N° ",B760," DEL CONTRATO CPS ",V760," ENTRE ",TEXT(VLOOKUP(A760,matriz,IF(generador!B760=1,16,IF(generador!B760=2,19,IF(generador!B760=3,22,IF(generador!B760=4,25,IF(generador!B760=5,28,IF(generador!B760=6,31,IF(generador!B760=7,34,IF(generador!B760=8,37,IF(generador!B760=9,40,IF(generador!B760=10,43,IF(generador!B760=11,46,IF(generador!B760=12,49,IF(generador!B760=13,52,IF(generador!B760=14,55,IF(generador!B760=15,58))))))))))))))),FALSE),"dd/mm/yyyy")," Y ",TEXT(VLOOKUP(A760,matriz,IF(generador!B760=1,17,IF(generador!B760=2,20,IF(generador!B760=3,23,IF(generador!B760=4,26,IF(generador!B760=5,29,IF(generador!B760=6,32,IF(generador!B760=7,35,IF(generador!B760=8,38,IF(generador!B760=9,41,IF(generador!B760=10,44,IF(generador!B760=11,47,IF(generador!B760=12,50,IF(generador!B760=13,53,IF(generador!B760=14,56,IF(generador!B760=15,59))))))))))))))),FALSE),"dd/mm/yyyy")),"")</f>
        <v/>
      </c>
    </row>
    <row r="761" spans="1:23" x14ac:dyDescent="0.3">
      <c r="A761" s="12"/>
      <c r="B761" s="5"/>
      <c r="C761" s="5"/>
      <c r="D761" s="14" t="str">
        <f t="shared" si="195"/>
        <v/>
      </c>
      <c r="E761" s="15" t="str">
        <f>IFERROR(IF(A761&lt;&gt;"",VLOOKUP(A761,matriz,IF(generador!B761=1,15,IF(generador!B761=2,18,IF(generador!B761=3,21,IF(generador!B761=4,24,IF(generador!B761=5,27,IF(generador!B761=6,30,IF(generador!B761=7,33,IF(generador!B761=8,36,IF(generador!B761=9,39,IF(generador!B761=10,42,IF(generador!B761=11,45,IF(generador!B761=12,48,IF(generador!B761=13,51,IF(generador!B761=14,54,IF(generador!B761=15,57))))))))))))))),FALSE),""),"")</f>
        <v/>
      </c>
      <c r="F761" s="16" t="str">
        <f t="shared" si="196"/>
        <v/>
      </c>
      <c r="G761" s="20" t="str">
        <f t="shared" si="197"/>
        <v/>
      </c>
      <c r="H761" s="13" t="str">
        <f t="shared" ca="1" si="200"/>
        <v/>
      </c>
      <c r="I761" s="14" t="str">
        <f t="shared" si="201"/>
        <v/>
      </c>
      <c r="J761" s="14" t="str">
        <f>""</f>
        <v/>
      </c>
      <c r="K761" s="14" t="str">
        <f t="shared" si="202"/>
        <v/>
      </c>
      <c r="L761" s="14" t="str">
        <f t="shared" si="203"/>
        <v/>
      </c>
      <c r="M761" s="14" t="str">
        <f t="shared" si="204"/>
        <v/>
      </c>
      <c r="N761" s="14" t="str">
        <f t="shared" si="205"/>
        <v/>
      </c>
      <c r="O761" s="14" t="str">
        <f t="shared" si="206"/>
        <v/>
      </c>
      <c r="P761" s="14" t="str">
        <f t="shared" si="207"/>
        <v/>
      </c>
      <c r="Q761" s="14" t="str">
        <f t="shared" si="208"/>
        <v/>
      </c>
      <c r="R761" s="96" t="str">
        <f t="shared" si="198"/>
        <v/>
      </c>
      <c r="S761" s="14" t="str">
        <f t="shared" si="209"/>
        <v/>
      </c>
      <c r="T761" s="14" t="str">
        <f t="shared" si="199"/>
        <v/>
      </c>
      <c r="U761" s="14" t="str">
        <f t="shared" si="210"/>
        <v/>
      </c>
      <c r="V761" s="14" t="str">
        <f t="shared" si="211"/>
        <v/>
      </c>
      <c r="W761" s="14" t="str">
        <f>IFERROR(CONCATENATE("PAGO N° ",B761," DEL CONTRATO CPS ",V761," ENTRE ",TEXT(VLOOKUP(A761,matriz,IF(generador!B761=1,16,IF(generador!B761=2,19,IF(generador!B761=3,22,IF(generador!B761=4,25,IF(generador!B761=5,28,IF(generador!B761=6,31,IF(generador!B761=7,34,IF(generador!B761=8,37,IF(generador!B761=9,40,IF(generador!B761=10,43,IF(generador!B761=11,46,IF(generador!B761=12,49,IF(generador!B761=13,52,IF(generador!B761=14,55,IF(generador!B761=15,58))))))))))))))),FALSE),"dd/mm/yyyy")," Y ",TEXT(VLOOKUP(A761,matriz,IF(generador!B761=1,17,IF(generador!B761=2,20,IF(generador!B761=3,23,IF(generador!B761=4,26,IF(generador!B761=5,29,IF(generador!B761=6,32,IF(generador!B761=7,35,IF(generador!B761=8,38,IF(generador!B761=9,41,IF(generador!B761=10,44,IF(generador!B761=11,47,IF(generador!B761=12,50,IF(generador!B761=13,53,IF(generador!B761=14,56,IF(generador!B761=15,59))))))))))))))),FALSE),"dd/mm/yyyy")),"")</f>
        <v/>
      </c>
    </row>
    <row r="762" spans="1:23" x14ac:dyDescent="0.3">
      <c r="A762" s="12"/>
      <c r="B762" s="5"/>
      <c r="C762" s="5"/>
      <c r="D762" s="14" t="str">
        <f t="shared" si="195"/>
        <v/>
      </c>
      <c r="E762" s="15" t="str">
        <f>IFERROR(IF(A762&lt;&gt;"",VLOOKUP(A762,matriz,IF(generador!B762=1,15,IF(generador!B762=2,18,IF(generador!B762=3,21,IF(generador!B762=4,24,IF(generador!B762=5,27,IF(generador!B762=6,30,IF(generador!B762=7,33,IF(generador!B762=8,36,IF(generador!B762=9,39,IF(generador!B762=10,42,IF(generador!B762=11,45,IF(generador!B762=12,48,IF(generador!B762=13,51,IF(generador!B762=14,54,IF(generador!B762=15,57))))))))))))))),FALSE),""),"")</f>
        <v/>
      </c>
      <c r="F762" s="16" t="str">
        <f t="shared" si="196"/>
        <v/>
      </c>
      <c r="G762" s="20" t="str">
        <f t="shared" si="197"/>
        <v/>
      </c>
      <c r="H762" s="13" t="str">
        <f t="shared" ca="1" si="200"/>
        <v/>
      </c>
      <c r="I762" s="14" t="str">
        <f t="shared" si="201"/>
        <v/>
      </c>
      <c r="J762" s="14" t="str">
        <f>""</f>
        <v/>
      </c>
      <c r="K762" s="14" t="str">
        <f t="shared" si="202"/>
        <v/>
      </c>
      <c r="L762" s="14" t="str">
        <f t="shared" si="203"/>
        <v/>
      </c>
      <c r="M762" s="14" t="str">
        <f t="shared" si="204"/>
        <v/>
      </c>
      <c r="N762" s="14" t="str">
        <f t="shared" si="205"/>
        <v/>
      </c>
      <c r="O762" s="14" t="str">
        <f t="shared" si="206"/>
        <v/>
      </c>
      <c r="P762" s="14" t="str">
        <f t="shared" si="207"/>
        <v/>
      </c>
      <c r="Q762" s="14" t="str">
        <f t="shared" si="208"/>
        <v/>
      </c>
      <c r="R762" s="96" t="str">
        <f t="shared" si="198"/>
        <v/>
      </c>
      <c r="S762" s="14" t="str">
        <f t="shared" si="209"/>
        <v/>
      </c>
      <c r="T762" s="14" t="str">
        <f t="shared" si="199"/>
        <v/>
      </c>
      <c r="U762" s="14" t="str">
        <f t="shared" si="210"/>
        <v/>
      </c>
      <c r="V762" s="14" t="str">
        <f t="shared" si="211"/>
        <v/>
      </c>
      <c r="W762" s="14" t="str">
        <f>IFERROR(CONCATENATE("PAGO N° ",B762," DEL CONTRATO CPS ",V762," ENTRE ",TEXT(VLOOKUP(A762,matriz,IF(generador!B762=1,16,IF(generador!B762=2,19,IF(generador!B762=3,22,IF(generador!B762=4,25,IF(generador!B762=5,28,IF(generador!B762=6,31,IF(generador!B762=7,34,IF(generador!B762=8,37,IF(generador!B762=9,40,IF(generador!B762=10,43,IF(generador!B762=11,46,IF(generador!B762=12,49,IF(generador!B762=13,52,IF(generador!B762=14,55,IF(generador!B762=15,58))))))))))))))),FALSE),"dd/mm/yyyy")," Y ",TEXT(VLOOKUP(A762,matriz,IF(generador!B762=1,17,IF(generador!B762=2,20,IF(generador!B762=3,23,IF(generador!B762=4,26,IF(generador!B762=5,29,IF(generador!B762=6,32,IF(generador!B762=7,35,IF(generador!B762=8,38,IF(generador!B762=9,41,IF(generador!B762=10,44,IF(generador!B762=11,47,IF(generador!B762=12,50,IF(generador!B762=13,53,IF(generador!B762=14,56,IF(generador!B762=15,59))))))))))))))),FALSE),"dd/mm/yyyy")),"")</f>
        <v/>
      </c>
    </row>
    <row r="763" spans="1:23" x14ac:dyDescent="0.3">
      <c r="A763" s="12"/>
      <c r="B763" s="5"/>
      <c r="C763" s="5"/>
      <c r="D763" s="14" t="str">
        <f t="shared" si="195"/>
        <v/>
      </c>
      <c r="E763" s="15" t="str">
        <f>IFERROR(IF(A763&lt;&gt;"",VLOOKUP(A763,matriz,IF(generador!B763=1,15,IF(generador!B763=2,18,IF(generador!B763=3,21,IF(generador!B763=4,24,IF(generador!B763=5,27,IF(generador!B763=6,30,IF(generador!B763=7,33,IF(generador!B763=8,36,IF(generador!B763=9,39,IF(generador!B763=10,42,IF(generador!B763=11,45,IF(generador!B763=12,48,IF(generador!B763=13,51,IF(generador!B763=14,54,IF(generador!B763=15,57))))))))))))))),FALSE),""),"")</f>
        <v/>
      </c>
      <c r="F763" s="16" t="str">
        <f t="shared" si="196"/>
        <v/>
      </c>
      <c r="G763" s="20" t="str">
        <f t="shared" si="197"/>
        <v/>
      </c>
      <c r="H763" s="13" t="str">
        <f t="shared" ca="1" si="200"/>
        <v/>
      </c>
      <c r="I763" s="14" t="str">
        <f t="shared" si="201"/>
        <v/>
      </c>
      <c r="J763" s="14" t="str">
        <f>""</f>
        <v/>
      </c>
      <c r="K763" s="14" t="str">
        <f t="shared" si="202"/>
        <v/>
      </c>
      <c r="L763" s="14" t="str">
        <f t="shared" si="203"/>
        <v/>
      </c>
      <c r="M763" s="14" t="str">
        <f t="shared" si="204"/>
        <v/>
      </c>
      <c r="N763" s="14" t="str">
        <f t="shared" si="205"/>
        <v/>
      </c>
      <c r="O763" s="14" t="str">
        <f t="shared" si="206"/>
        <v/>
      </c>
      <c r="P763" s="14" t="str">
        <f t="shared" si="207"/>
        <v/>
      </c>
      <c r="Q763" s="14" t="str">
        <f t="shared" si="208"/>
        <v/>
      </c>
      <c r="R763" s="96" t="str">
        <f t="shared" si="198"/>
        <v/>
      </c>
      <c r="S763" s="14" t="str">
        <f t="shared" si="209"/>
        <v/>
      </c>
      <c r="T763" s="14" t="str">
        <f t="shared" si="199"/>
        <v/>
      </c>
      <c r="U763" s="14" t="str">
        <f t="shared" si="210"/>
        <v/>
      </c>
      <c r="V763" s="14" t="str">
        <f t="shared" si="211"/>
        <v/>
      </c>
      <c r="W763" s="14" t="str">
        <f>IFERROR(CONCATENATE("PAGO N° ",B763," DEL CONTRATO CPS ",V763," ENTRE ",TEXT(VLOOKUP(A763,matriz,IF(generador!B763=1,16,IF(generador!B763=2,19,IF(generador!B763=3,22,IF(generador!B763=4,25,IF(generador!B763=5,28,IF(generador!B763=6,31,IF(generador!B763=7,34,IF(generador!B763=8,37,IF(generador!B763=9,40,IF(generador!B763=10,43,IF(generador!B763=11,46,IF(generador!B763=12,49,IF(generador!B763=13,52,IF(generador!B763=14,55,IF(generador!B763=15,58))))))))))))))),FALSE),"dd/mm/yyyy")," Y ",TEXT(VLOOKUP(A763,matriz,IF(generador!B763=1,17,IF(generador!B763=2,20,IF(generador!B763=3,23,IF(generador!B763=4,26,IF(generador!B763=5,29,IF(generador!B763=6,32,IF(generador!B763=7,35,IF(generador!B763=8,38,IF(generador!B763=9,41,IF(generador!B763=10,44,IF(generador!B763=11,47,IF(generador!B763=12,50,IF(generador!B763=13,53,IF(generador!B763=14,56,IF(generador!B763=15,59))))))))))))))),FALSE),"dd/mm/yyyy")),"")</f>
        <v/>
      </c>
    </row>
    <row r="764" spans="1:23" x14ac:dyDescent="0.3">
      <c r="A764" s="12"/>
      <c r="B764" s="5"/>
      <c r="C764" s="5"/>
      <c r="D764" s="14" t="str">
        <f t="shared" si="195"/>
        <v/>
      </c>
      <c r="E764" s="15" t="str">
        <f>IFERROR(IF(A764&lt;&gt;"",VLOOKUP(A764,matriz,IF(generador!B764=1,15,IF(generador!B764=2,18,IF(generador!B764=3,21,IF(generador!B764=4,24,IF(generador!B764=5,27,IF(generador!B764=6,30,IF(generador!B764=7,33,IF(generador!B764=8,36,IF(generador!B764=9,39,IF(generador!B764=10,42,IF(generador!B764=11,45,IF(generador!B764=12,48,IF(generador!B764=13,51,IF(generador!B764=14,54,IF(generador!B764=15,57))))))))))))))),FALSE),""),"")</f>
        <v/>
      </c>
      <c r="F764" s="16" t="str">
        <f t="shared" si="196"/>
        <v/>
      </c>
      <c r="G764" s="20" t="str">
        <f t="shared" si="197"/>
        <v/>
      </c>
      <c r="H764" s="13" t="str">
        <f t="shared" ca="1" si="200"/>
        <v/>
      </c>
      <c r="I764" s="14" t="str">
        <f t="shared" si="201"/>
        <v/>
      </c>
      <c r="J764" s="14" t="str">
        <f>""</f>
        <v/>
      </c>
      <c r="K764" s="14" t="str">
        <f t="shared" si="202"/>
        <v/>
      </c>
      <c r="L764" s="14" t="str">
        <f t="shared" si="203"/>
        <v/>
      </c>
      <c r="M764" s="14" t="str">
        <f t="shared" si="204"/>
        <v/>
      </c>
      <c r="N764" s="14" t="str">
        <f t="shared" si="205"/>
        <v/>
      </c>
      <c r="O764" s="14" t="str">
        <f t="shared" si="206"/>
        <v/>
      </c>
      <c r="P764" s="14" t="str">
        <f t="shared" si="207"/>
        <v/>
      </c>
      <c r="Q764" s="14" t="str">
        <f t="shared" si="208"/>
        <v/>
      </c>
      <c r="R764" s="96" t="str">
        <f t="shared" si="198"/>
        <v/>
      </c>
      <c r="S764" s="14" t="str">
        <f t="shared" si="209"/>
        <v/>
      </c>
      <c r="T764" s="14" t="str">
        <f t="shared" si="199"/>
        <v/>
      </c>
      <c r="U764" s="14" t="str">
        <f t="shared" si="210"/>
        <v/>
      </c>
      <c r="V764" s="14" t="str">
        <f t="shared" si="211"/>
        <v/>
      </c>
      <c r="W764" s="14" t="str">
        <f>IFERROR(CONCATENATE("PAGO N° ",B764," DEL CONTRATO CPS ",V764," ENTRE ",TEXT(VLOOKUP(A764,matriz,IF(generador!B764=1,16,IF(generador!B764=2,19,IF(generador!B764=3,22,IF(generador!B764=4,25,IF(generador!B764=5,28,IF(generador!B764=6,31,IF(generador!B764=7,34,IF(generador!B764=8,37,IF(generador!B764=9,40,IF(generador!B764=10,43,IF(generador!B764=11,46,IF(generador!B764=12,49,IF(generador!B764=13,52,IF(generador!B764=14,55,IF(generador!B764=15,58))))))))))))))),FALSE),"dd/mm/yyyy")," Y ",TEXT(VLOOKUP(A764,matriz,IF(generador!B764=1,17,IF(generador!B764=2,20,IF(generador!B764=3,23,IF(generador!B764=4,26,IF(generador!B764=5,29,IF(generador!B764=6,32,IF(generador!B764=7,35,IF(generador!B764=8,38,IF(generador!B764=9,41,IF(generador!B764=10,44,IF(generador!B764=11,47,IF(generador!B764=12,50,IF(generador!B764=13,53,IF(generador!B764=14,56,IF(generador!B764=15,59))))))))))))))),FALSE),"dd/mm/yyyy")),"")</f>
        <v/>
      </c>
    </row>
    <row r="765" spans="1:23" x14ac:dyDescent="0.3">
      <c r="A765" s="12"/>
      <c r="B765" s="5"/>
      <c r="C765" s="5"/>
      <c r="D765" s="14" t="str">
        <f t="shared" si="195"/>
        <v/>
      </c>
      <c r="E765" s="15" t="str">
        <f>IFERROR(IF(A765&lt;&gt;"",VLOOKUP(A765,matriz,IF(generador!B765=1,15,IF(generador!B765=2,18,IF(generador!B765=3,21,IF(generador!B765=4,24,IF(generador!B765=5,27,IF(generador!B765=6,30,IF(generador!B765=7,33,IF(generador!B765=8,36,IF(generador!B765=9,39,IF(generador!B765=10,42,IF(generador!B765=11,45,IF(generador!B765=12,48,IF(generador!B765=13,51,IF(generador!B765=14,54,IF(generador!B765=15,57))))))))))))))),FALSE),""),"")</f>
        <v/>
      </c>
      <c r="F765" s="16" t="str">
        <f t="shared" si="196"/>
        <v/>
      </c>
      <c r="G765" s="20" t="str">
        <f t="shared" si="197"/>
        <v/>
      </c>
      <c r="H765" s="13" t="str">
        <f t="shared" ca="1" si="200"/>
        <v/>
      </c>
      <c r="I765" s="14" t="str">
        <f t="shared" si="201"/>
        <v/>
      </c>
      <c r="J765" s="14" t="str">
        <f>""</f>
        <v/>
      </c>
      <c r="K765" s="14" t="str">
        <f t="shared" si="202"/>
        <v/>
      </c>
      <c r="L765" s="14" t="str">
        <f t="shared" si="203"/>
        <v/>
      </c>
      <c r="M765" s="14" t="str">
        <f t="shared" si="204"/>
        <v/>
      </c>
      <c r="N765" s="14" t="str">
        <f t="shared" si="205"/>
        <v/>
      </c>
      <c r="O765" s="14" t="str">
        <f t="shared" si="206"/>
        <v/>
      </c>
      <c r="P765" s="14" t="str">
        <f t="shared" si="207"/>
        <v/>
      </c>
      <c r="Q765" s="14" t="str">
        <f t="shared" si="208"/>
        <v/>
      </c>
      <c r="R765" s="96" t="str">
        <f t="shared" si="198"/>
        <v/>
      </c>
      <c r="S765" s="14" t="str">
        <f t="shared" si="209"/>
        <v/>
      </c>
      <c r="T765" s="14" t="str">
        <f t="shared" si="199"/>
        <v/>
      </c>
      <c r="U765" s="14" t="str">
        <f t="shared" si="210"/>
        <v/>
      </c>
      <c r="V765" s="14" t="str">
        <f t="shared" si="211"/>
        <v/>
      </c>
      <c r="W765" s="14" t="str">
        <f>IFERROR(CONCATENATE("PAGO N° ",B765," DEL CONTRATO CPS ",V765," ENTRE ",TEXT(VLOOKUP(A765,matriz,IF(generador!B765=1,16,IF(generador!B765=2,19,IF(generador!B765=3,22,IF(generador!B765=4,25,IF(generador!B765=5,28,IF(generador!B765=6,31,IF(generador!B765=7,34,IF(generador!B765=8,37,IF(generador!B765=9,40,IF(generador!B765=10,43,IF(generador!B765=11,46,IF(generador!B765=12,49,IF(generador!B765=13,52,IF(generador!B765=14,55,IF(generador!B765=15,58))))))))))))))),FALSE),"dd/mm/yyyy")," Y ",TEXT(VLOOKUP(A765,matriz,IF(generador!B765=1,17,IF(generador!B765=2,20,IF(generador!B765=3,23,IF(generador!B765=4,26,IF(generador!B765=5,29,IF(generador!B765=6,32,IF(generador!B765=7,35,IF(generador!B765=8,38,IF(generador!B765=9,41,IF(generador!B765=10,44,IF(generador!B765=11,47,IF(generador!B765=12,50,IF(generador!B765=13,53,IF(generador!B765=14,56,IF(generador!B765=15,59))))))))))))))),FALSE),"dd/mm/yyyy")),"")</f>
        <v/>
      </c>
    </row>
    <row r="766" spans="1:23" x14ac:dyDescent="0.3">
      <c r="A766" s="12"/>
      <c r="B766" s="5"/>
      <c r="C766" s="5"/>
      <c r="D766" s="14" t="str">
        <f t="shared" si="195"/>
        <v/>
      </c>
      <c r="E766" s="15" t="str">
        <f>IFERROR(IF(A766&lt;&gt;"",VLOOKUP(A766,matriz,IF(generador!B766=1,15,IF(generador!B766=2,18,IF(generador!B766=3,21,IF(generador!B766=4,24,IF(generador!B766=5,27,IF(generador!B766=6,30,IF(generador!B766=7,33,IF(generador!B766=8,36,IF(generador!B766=9,39,IF(generador!B766=10,42,IF(generador!B766=11,45,IF(generador!B766=12,48,IF(generador!B766=13,51,IF(generador!B766=14,54,IF(generador!B766=15,57))))))))))))))),FALSE),""),"")</f>
        <v/>
      </c>
      <c r="F766" s="16" t="str">
        <f t="shared" si="196"/>
        <v/>
      </c>
      <c r="G766" s="20" t="str">
        <f t="shared" si="197"/>
        <v/>
      </c>
      <c r="H766" s="13" t="str">
        <f t="shared" ca="1" si="200"/>
        <v/>
      </c>
      <c r="I766" s="14" t="str">
        <f t="shared" si="201"/>
        <v/>
      </c>
      <c r="J766" s="14" t="str">
        <f>""</f>
        <v/>
      </c>
      <c r="K766" s="14" t="str">
        <f t="shared" si="202"/>
        <v/>
      </c>
      <c r="L766" s="14" t="str">
        <f t="shared" si="203"/>
        <v/>
      </c>
      <c r="M766" s="14" t="str">
        <f t="shared" si="204"/>
        <v/>
      </c>
      <c r="N766" s="14" t="str">
        <f t="shared" si="205"/>
        <v/>
      </c>
      <c r="O766" s="14" t="str">
        <f t="shared" si="206"/>
        <v/>
      </c>
      <c r="P766" s="14" t="str">
        <f t="shared" si="207"/>
        <v/>
      </c>
      <c r="Q766" s="14" t="str">
        <f t="shared" si="208"/>
        <v/>
      </c>
      <c r="R766" s="96" t="str">
        <f t="shared" si="198"/>
        <v/>
      </c>
      <c r="S766" s="14" t="str">
        <f t="shared" si="209"/>
        <v/>
      </c>
      <c r="T766" s="14" t="str">
        <f t="shared" si="199"/>
        <v/>
      </c>
      <c r="U766" s="14" t="str">
        <f t="shared" si="210"/>
        <v/>
      </c>
      <c r="V766" s="14" t="str">
        <f t="shared" si="211"/>
        <v/>
      </c>
      <c r="W766" s="14" t="str">
        <f>IFERROR(CONCATENATE("PAGO N° ",B766," DEL CONTRATO CPS ",V766," ENTRE ",TEXT(VLOOKUP(A766,matriz,IF(generador!B766=1,16,IF(generador!B766=2,19,IF(generador!B766=3,22,IF(generador!B766=4,25,IF(generador!B766=5,28,IF(generador!B766=6,31,IF(generador!B766=7,34,IF(generador!B766=8,37,IF(generador!B766=9,40,IF(generador!B766=10,43,IF(generador!B766=11,46,IF(generador!B766=12,49,IF(generador!B766=13,52,IF(generador!B766=14,55,IF(generador!B766=15,58))))))))))))))),FALSE),"dd/mm/yyyy")," Y ",TEXT(VLOOKUP(A766,matriz,IF(generador!B766=1,17,IF(generador!B766=2,20,IF(generador!B766=3,23,IF(generador!B766=4,26,IF(generador!B766=5,29,IF(generador!B766=6,32,IF(generador!B766=7,35,IF(generador!B766=8,38,IF(generador!B766=9,41,IF(generador!B766=10,44,IF(generador!B766=11,47,IF(generador!B766=12,50,IF(generador!B766=13,53,IF(generador!B766=14,56,IF(generador!B766=15,59))))))))))))))),FALSE),"dd/mm/yyyy")),"")</f>
        <v/>
      </c>
    </row>
    <row r="767" spans="1:23" x14ac:dyDescent="0.3">
      <c r="A767" s="12"/>
      <c r="B767" s="5"/>
      <c r="C767" s="5"/>
      <c r="D767" s="14" t="str">
        <f t="shared" si="195"/>
        <v/>
      </c>
      <c r="E767" s="15" t="str">
        <f>IFERROR(IF(A767&lt;&gt;"",VLOOKUP(A767,matriz,IF(generador!B767=1,15,IF(generador!B767=2,18,IF(generador!B767=3,21,IF(generador!B767=4,24,IF(generador!B767=5,27,IF(generador!B767=6,30,IF(generador!B767=7,33,IF(generador!B767=8,36,IF(generador!B767=9,39,IF(generador!B767=10,42,IF(generador!B767=11,45,IF(generador!B767=12,48,IF(generador!B767=13,51,IF(generador!B767=14,54,IF(generador!B767=15,57))))))))))))))),FALSE),""),"")</f>
        <v/>
      </c>
      <c r="F767" s="16" t="str">
        <f t="shared" si="196"/>
        <v/>
      </c>
      <c r="G767" s="20" t="str">
        <f t="shared" si="197"/>
        <v/>
      </c>
      <c r="H767" s="13" t="str">
        <f t="shared" ca="1" si="200"/>
        <v/>
      </c>
      <c r="I767" s="14" t="str">
        <f t="shared" si="201"/>
        <v/>
      </c>
      <c r="J767" s="14" t="str">
        <f>""</f>
        <v/>
      </c>
      <c r="K767" s="14" t="str">
        <f t="shared" si="202"/>
        <v/>
      </c>
      <c r="L767" s="14" t="str">
        <f t="shared" si="203"/>
        <v/>
      </c>
      <c r="M767" s="14" t="str">
        <f t="shared" si="204"/>
        <v/>
      </c>
      <c r="N767" s="14" t="str">
        <f t="shared" si="205"/>
        <v/>
      </c>
      <c r="O767" s="14" t="str">
        <f t="shared" si="206"/>
        <v/>
      </c>
      <c r="P767" s="14" t="str">
        <f t="shared" si="207"/>
        <v/>
      </c>
      <c r="Q767" s="14" t="str">
        <f t="shared" si="208"/>
        <v/>
      </c>
      <c r="R767" s="96" t="str">
        <f t="shared" si="198"/>
        <v/>
      </c>
      <c r="S767" s="14" t="str">
        <f t="shared" si="209"/>
        <v/>
      </c>
      <c r="T767" s="14" t="str">
        <f t="shared" si="199"/>
        <v/>
      </c>
      <c r="U767" s="14" t="str">
        <f t="shared" si="210"/>
        <v/>
      </c>
      <c r="V767" s="14" t="str">
        <f t="shared" si="211"/>
        <v/>
      </c>
      <c r="W767" s="14" t="str">
        <f>IFERROR(CONCATENATE("PAGO N° ",B767," DEL CONTRATO CPS ",V767," ENTRE ",TEXT(VLOOKUP(A767,matriz,IF(generador!B767=1,16,IF(generador!B767=2,19,IF(generador!B767=3,22,IF(generador!B767=4,25,IF(generador!B767=5,28,IF(generador!B767=6,31,IF(generador!B767=7,34,IF(generador!B767=8,37,IF(generador!B767=9,40,IF(generador!B767=10,43,IF(generador!B767=11,46,IF(generador!B767=12,49,IF(generador!B767=13,52,IF(generador!B767=14,55,IF(generador!B767=15,58))))))))))))))),FALSE),"dd/mm/yyyy")," Y ",TEXT(VLOOKUP(A767,matriz,IF(generador!B767=1,17,IF(generador!B767=2,20,IF(generador!B767=3,23,IF(generador!B767=4,26,IF(generador!B767=5,29,IF(generador!B767=6,32,IF(generador!B767=7,35,IF(generador!B767=8,38,IF(generador!B767=9,41,IF(generador!B767=10,44,IF(generador!B767=11,47,IF(generador!B767=12,50,IF(generador!B767=13,53,IF(generador!B767=14,56,IF(generador!B767=15,59))))))))))))))),FALSE),"dd/mm/yyyy")),"")</f>
        <v/>
      </c>
    </row>
    <row r="768" spans="1:23" x14ac:dyDescent="0.3">
      <c r="A768" s="12"/>
      <c r="B768" s="5"/>
      <c r="C768" s="5"/>
      <c r="D768" s="14" t="str">
        <f t="shared" si="195"/>
        <v/>
      </c>
      <c r="E768" s="15" t="str">
        <f>IFERROR(IF(A768&lt;&gt;"",VLOOKUP(A768,matriz,IF(generador!B768=1,15,IF(generador!B768=2,18,IF(generador!B768=3,21,IF(generador!B768=4,24,IF(generador!B768=5,27,IF(generador!B768=6,30,IF(generador!B768=7,33,IF(generador!B768=8,36,IF(generador!B768=9,39,IF(generador!B768=10,42,IF(generador!B768=11,45,IF(generador!B768=12,48,IF(generador!B768=13,51,IF(generador!B768=14,54,IF(generador!B768=15,57))))))))))))))),FALSE),""),"")</f>
        <v/>
      </c>
      <c r="F768" s="16" t="str">
        <f t="shared" si="196"/>
        <v/>
      </c>
      <c r="G768" s="20" t="str">
        <f t="shared" si="197"/>
        <v/>
      </c>
      <c r="H768" s="13" t="str">
        <f t="shared" ca="1" si="200"/>
        <v/>
      </c>
      <c r="I768" s="14" t="str">
        <f t="shared" si="201"/>
        <v/>
      </c>
      <c r="J768" s="14" t="str">
        <f>""</f>
        <v/>
      </c>
      <c r="K768" s="14" t="str">
        <f t="shared" si="202"/>
        <v/>
      </c>
      <c r="L768" s="14" t="str">
        <f t="shared" si="203"/>
        <v/>
      </c>
      <c r="M768" s="14" t="str">
        <f t="shared" si="204"/>
        <v/>
      </c>
      <c r="N768" s="14" t="str">
        <f t="shared" si="205"/>
        <v/>
      </c>
      <c r="O768" s="14" t="str">
        <f t="shared" si="206"/>
        <v/>
      </c>
      <c r="P768" s="14" t="str">
        <f t="shared" si="207"/>
        <v/>
      </c>
      <c r="Q768" s="14" t="str">
        <f t="shared" si="208"/>
        <v/>
      </c>
      <c r="R768" s="96" t="str">
        <f t="shared" si="198"/>
        <v/>
      </c>
      <c r="S768" s="14" t="str">
        <f t="shared" si="209"/>
        <v/>
      </c>
      <c r="T768" s="14" t="str">
        <f t="shared" si="199"/>
        <v/>
      </c>
      <c r="U768" s="14" t="str">
        <f t="shared" si="210"/>
        <v/>
      </c>
      <c r="V768" s="14" t="str">
        <f t="shared" si="211"/>
        <v/>
      </c>
      <c r="W768" s="14" t="str">
        <f>IFERROR(CONCATENATE("PAGO N° ",B768," DEL CONTRATO CPS ",V768," ENTRE ",TEXT(VLOOKUP(A768,matriz,IF(generador!B768=1,16,IF(generador!B768=2,19,IF(generador!B768=3,22,IF(generador!B768=4,25,IF(generador!B768=5,28,IF(generador!B768=6,31,IF(generador!B768=7,34,IF(generador!B768=8,37,IF(generador!B768=9,40,IF(generador!B768=10,43,IF(generador!B768=11,46,IF(generador!B768=12,49,IF(generador!B768=13,52,IF(generador!B768=14,55,IF(generador!B768=15,58))))))))))))))),FALSE),"dd/mm/yyyy")," Y ",TEXT(VLOOKUP(A768,matriz,IF(generador!B768=1,17,IF(generador!B768=2,20,IF(generador!B768=3,23,IF(generador!B768=4,26,IF(generador!B768=5,29,IF(generador!B768=6,32,IF(generador!B768=7,35,IF(generador!B768=8,38,IF(generador!B768=9,41,IF(generador!B768=10,44,IF(generador!B768=11,47,IF(generador!B768=12,50,IF(generador!B768=13,53,IF(generador!B768=14,56,IF(generador!B768=15,59))))))))))))))),FALSE),"dd/mm/yyyy")),"")</f>
        <v/>
      </c>
    </row>
    <row r="769" spans="1:23" x14ac:dyDescent="0.3">
      <c r="A769" s="12"/>
      <c r="B769" s="5"/>
      <c r="C769" s="5"/>
      <c r="D769" s="14" t="str">
        <f t="shared" si="195"/>
        <v/>
      </c>
      <c r="E769" s="15" t="str">
        <f>IFERROR(IF(A769&lt;&gt;"",VLOOKUP(A769,matriz,IF(generador!B769=1,15,IF(generador!B769=2,18,IF(generador!B769=3,21,IF(generador!B769=4,24,IF(generador!B769=5,27,IF(generador!B769=6,30,IF(generador!B769=7,33,IF(generador!B769=8,36,IF(generador!B769=9,39,IF(generador!B769=10,42,IF(generador!B769=11,45,IF(generador!B769=12,48,IF(generador!B769=13,51,IF(generador!B769=14,54,IF(generador!B769=15,57))))))))))))))),FALSE),""),"")</f>
        <v/>
      </c>
      <c r="F769" s="16" t="str">
        <f t="shared" si="196"/>
        <v/>
      </c>
      <c r="G769" s="20" t="str">
        <f t="shared" si="197"/>
        <v/>
      </c>
      <c r="H769" s="13" t="str">
        <f t="shared" ca="1" si="200"/>
        <v/>
      </c>
      <c r="I769" s="14" t="str">
        <f t="shared" si="201"/>
        <v/>
      </c>
      <c r="J769" s="14" t="str">
        <f>""</f>
        <v/>
      </c>
      <c r="K769" s="14" t="str">
        <f t="shared" si="202"/>
        <v/>
      </c>
      <c r="L769" s="14" t="str">
        <f t="shared" si="203"/>
        <v/>
      </c>
      <c r="M769" s="14" t="str">
        <f t="shared" si="204"/>
        <v/>
      </c>
      <c r="N769" s="14" t="str">
        <f t="shared" si="205"/>
        <v/>
      </c>
      <c r="O769" s="14" t="str">
        <f t="shared" si="206"/>
        <v/>
      </c>
      <c r="P769" s="14" t="str">
        <f t="shared" si="207"/>
        <v/>
      </c>
      <c r="Q769" s="14" t="str">
        <f t="shared" si="208"/>
        <v/>
      </c>
      <c r="R769" s="96" t="str">
        <f t="shared" si="198"/>
        <v/>
      </c>
      <c r="S769" s="14" t="str">
        <f t="shared" si="209"/>
        <v/>
      </c>
      <c r="T769" s="14" t="str">
        <f t="shared" si="199"/>
        <v/>
      </c>
      <c r="U769" s="14" t="str">
        <f t="shared" si="210"/>
        <v/>
      </c>
      <c r="V769" s="14" t="str">
        <f t="shared" si="211"/>
        <v/>
      </c>
      <c r="W769" s="14" t="str">
        <f>IFERROR(CONCATENATE("PAGO N° ",B769," DEL CONTRATO CPS ",V769," ENTRE ",TEXT(VLOOKUP(A769,matriz,IF(generador!B769=1,16,IF(generador!B769=2,19,IF(generador!B769=3,22,IF(generador!B769=4,25,IF(generador!B769=5,28,IF(generador!B769=6,31,IF(generador!B769=7,34,IF(generador!B769=8,37,IF(generador!B769=9,40,IF(generador!B769=10,43,IF(generador!B769=11,46,IF(generador!B769=12,49,IF(generador!B769=13,52,IF(generador!B769=14,55,IF(generador!B769=15,58))))))))))))))),FALSE),"dd/mm/yyyy")," Y ",TEXT(VLOOKUP(A769,matriz,IF(generador!B769=1,17,IF(generador!B769=2,20,IF(generador!B769=3,23,IF(generador!B769=4,26,IF(generador!B769=5,29,IF(generador!B769=6,32,IF(generador!B769=7,35,IF(generador!B769=8,38,IF(generador!B769=9,41,IF(generador!B769=10,44,IF(generador!B769=11,47,IF(generador!B769=12,50,IF(generador!B769=13,53,IF(generador!B769=14,56,IF(generador!B769=15,59))))))))))))))),FALSE),"dd/mm/yyyy")),"")</f>
        <v/>
      </c>
    </row>
    <row r="770" spans="1:23" x14ac:dyDescent="0.3">
      <c r="A770" s="12"/>
      <c r="B770" s="5"/>
      <c r="C770" s="5"/>
      <c r="D770" s="14" t="str">
        <f t="shared" si="195"/>
        <v/>
      </c>
      <c r="E770" s="15" t="str">
        <f>IFERROR(IF(A770&lt;&gt;"",VLOOKUP(A770,matriz,IF(generador!B770=1,15,IF(generador!B770=2,18,IF(generador!B770=3,21,IF(generador!B770=4,24,IF(generador!B770=5,27,IF(generador!B770=6,30,IF(generador!B770=7,33,IF(generador!B770=8,36,IF(generador!B770=9,39,IF(generador!B770=10,42,IF(generador!B770=11,45,IF(generador!B770=12,48,IF(generador!B770=13,51,IF(generador!B770=14,54,IF(generador!B770=15,57))))))))))))))),FALSE),""),"")</f>
        <v/>
      </c>
      <c r="F770" s="16" t="str">
        <f t="shared" si="196"/>
        <v/>
      </c>
      <c r="G770" s="20" t="str">
        <f t="shared" si="197"/>
        <v/>
      </c>
      <c r="H770" s="13" t="str">
        <f t="shared" ca="1" si="200"/>
        <v/>
      </c>
      <c r="I770" s="14" t="str">
        <f t="shared" si="201"/>
        <v/>
      </c>
      <c r="J770" s="14" t="str">
        <f>""</f>
        <v/>
      </c>
      <c r="K770" s="14" t="str">
        <f t="shared" si="202"/>
        <v/>
      </c>
      <c r="L770" s="14" t="str">
        <f t="shared" si="203"/>
        <v/>
      </c>
      <c r="M770" s="14" t="str">
        <f t="shared" si="204"/>
        <v/>
      </c>
      <c r="N770" s="14" t="str">
        <f t="shared" si="205"/>
        <v/>
      </c>
      <c r="O770" s="14" t="str">
        <f t="shared" si="206"/>
        <v/>
      </c>
      <c r="P770" s="14" t="str">
        <f t="shared" si="207"/>
        <v/>
      </c>
      <c r="Q770" s="14" t="str">
        <f t="shared" si="208"/>
        <v/>
      </c>
      <c r="R770" s="96" t="str">
        <f t="shared" si="198"/>
        <v/>
      </c>
      <c r="S770" s="14" t="str">
        <f t="shared" si="209"/>
        <v/>
      </c>
      <c r="T770" s="14" t="str">
        <f t="shared" si="199"/>
        <v/>
      </c>
      <c r="U770" s="14" t="str">
        <f t="shared" si="210"/>
        <v/>
      </c>
      <c r="V770" s="14" t="str">
        <f t="shared" si="211"/>
        <v/>
      </c>
      <c r="W770" s="14" t="str">
        <f>IFERROR(CONCATENATE("PAGO N° ",B770," DEL CONTRATO CPS ",V770," ENTRE ",TEXT(VLOOKUP(A770,matriz,IF(generador!B770=1,16,IF(generador!B770=2,19,IF(generador!B770=3,22,IF(generador!B770=4,25,IF(generador!B770=5,28,IF(generador!B770=6,31,IF(generador!B770=7,34,IF(generador!B770=8,37,IF(generador!B770=9,40,IF(generador!B770=10,43,IF(generador!B770=11,46,IF(generador!B770=12,49,IF(generador!B770=13,52,IF(generador!B770=14,55,IF(generador!B770=15,58))))))))))))))),FALSE),"dd/mm/yyyy")," Y ",TEXT(VLOOKUP(A770,matriz,IF(generador!B770=1,17,IF(generador!B770=2,20,IF(generador!B770=3,23,IF(generador!B770=4,26,IF(generador!B770=5,29,IF(generador!B770=6,32,IF(generador!B770=7,35,IF(generador!B770=8,38,IF(generador!B770=9,41,IF(generador!B770=10,44,IF(generador!B770=11,47,IF(generador!B770=12,50,IF(generador!B770=13,53,IF(generador!B770=14,56,IF(generador!B770=15,59))))))))))))))),FALSE),"dd/mm/yyyy")),"")</f>
        <v/>
      </c>
    </row>
    <row r="771" spans="1:23" x14ac:dyDescent="0.3">
      <c r="A771" s="12"/>
      <c r="B771" s="5"/>
      <c r="C771" s="5"/>
      <c r="D771" s="14" t="str">
        <f t="shared" ref="D771:D834" si="212">IFERROR(IF(C771&lt;&gt;"",CONCATENATE(VLOOKUP(A771,matriz,IF(C771="NO",98,100),FALSE),VLOOKUP(A771,matriz,103,FALSE)),""),"")</f>
        <v/>
      </c>
      <c r="E771" s="15" t="str">
        <f>IFERROR(IF(A771&lt;&gt;"",VLOOKUP(A771,matriz,IF(generador!B771=1,15,IF(generador!B771=2,18,IF(generador!B771=3,21,IF(generador!B771=4,24,IF(generador!B771=5,27,IF(generador!B771=6,30,IF(generador!B771=7,33,IF(generador!B771=8,36,IF(generador!B771=9,39,IF(generador!B771=10,42,IF(generador!B771=11,45,IF(generador!B771=12,48,IF(generador!B771=13,51,IF(generador!B771=14,54,IF(generador!B771=15,57))))))))))))))),FALSE),""),"")</f>
        <v/>
      </c>
      <c r="F771" s="16" t="str">
        <f t="shared" ref="F771:F834" si="213">IFERROR(IF(E771,VLOOKUP(A771,matriz,97,FALSE),""),"")</f>
        <v/>
      </c>
      <c r="G771" s="20" t="str">
        <f t="shared" ref="G771:G834" si="214">IFERROR(IF(E771,VLOOKUP(A771,matriz,IF(C771="NO",99,101),FALSE),""),"")</f>
        <v/>
      </c>
      <c r="H771" s="13" t="str">
        <f t="shared" ca="1" si="200"/>
        <v/>
      </c>
      <c r="I771" s="14" t="str">
        <f t="shared" si="201"/>
        <v/>
      </c>
      <c r="J771" s="14" t="str">
        <f>""</f>
        <v/>
      </c>
      <c r="K771" s="14" t="str">
        <f t="shared" si="202"/>
        <v/>
      </c>
      <c r="L771" s="14" t="str">
        <f t="shared" si="203"/>
        <v/>
      </c>
      <c r="M771" s="14" t="str">
        <f t="shared" si="204"/>
        <v/>
      </c>
      <c r="N771" s="14" t="str">
        <f t="shared" si="205"/>
        <v/>
      </c>
      <c r="O771" s="14" t="str">
        <f t="shared" si="206"/>
        <v/>
      </c>
      <c r="P771" s="14" t="str">
        <f t="shared" si="207"/>
        <v/>
      </c>
      <c r="Q771" s="14" t="str">
        <f t="shared" si="208"/>
        <v/>
      </c>
      <c r="R771" s="96" t="str">
        <f t="shared" ref="R771:R834" si="215">IFERROR(IF(E771,CONCATENATE(TEXT(VLOOKUP(A771,matriz,IF(C771="NO",67,82),FALSE),"YYYY"),VLOOKUP(A771,matriz,IF(C771="NO",66,81),FALSE)),""),"")</f>
        <v/>
      </c>
      <c r="S771" s="14" t="str">
        <f t="shared" si="209"/>
        <v/>
      </c>
      <c r="T771" s="14" t="str">
        <f t="shared" ref="T771:T834" si="216">IFERROR(IF(E771,CONCATENATE(TEXT(VLOOKUP(A771,matriz,IF(C771="NO",64,79),FALSE),"YYYY"),VLOOKUP(A771,matriz,IF(C771="NO",63,78),FALSE)),""),"")</f>
        <v/>
      </c>
      <c r="U771" s="14" t="str">
        <f t="shared" si="210"/>
        <v/>
      </c>
      <c r="V771" s="14" t="str">
        <f t="shared" si="211"/>
        <v/>
      </c>
      <c r="W771" s="14" t="str">
        <f>IFERROR(CONCATENATE("PAGO N° ",B771," DEL CONTRATO CPS ",V771," ENTRE ",TEXT(VLOOKUP(A771,matriz,IF(generador!B771=1,16,IF(generador!B771=2,19,IF(generador!B771=3,22,IF(generador!B771=4,25,IF(generador!B771=5,28,IF(generador!B771=6,31,IF(generador!B771=7,34,IF(generador!B771=8,37,IF(generador!B771=9,40,IF(generador!B771=10,43,IF(generador!B771=11,46,IF(generador!B771=12,49,IF(generador!B771=13,52,IF(generador!B771=14,55,IF(generador!B771=15,58))))))))))))))),FALSE),"dd/mm/yyyy")," Y ",TEXT(VLOOKUP(A771,matriz,IF(generador!B771=1,17,IF(generador!B771=2,20,IF(generador!B771=3,23,IF(generador!B771=4,26,IF(generador!B771=5,29,IF(generador!B771=6,32,IF(generador!B771=7,35,IF(generador!B771=8,38,IF(generador!B771=9,41,IF(generador!B771=10,44,IF(generador!B771=11,47,IF(generador!B771=12,50,IF(generador!B771=13,53,IF(generador!B771=14,56,IF(generador!B771=15,59))))))))))))))),FALSE),"dd/mm/yyyy")),"")</f>
        <v/>
      </c>
    </row>
    <row r="772" spans="1:23" x14ac:dyDescent="0.3">
      <c r="A772" s="12"/>
      <c r="B772" s="5"/>
      <c r="C772" s="5"/>
      <c r="D772" s="14" t="str">
        <f t="shared" si="212"/>
        <v/>
      </c>
      <c r="E772" s="15" t="str">
        <f>IFERROR(IF(A772&lt;&gt;"",VLOOKUP(A772,matriz,IF(generador!B772=1,15,IF(generador!B772=2,18,IF(generador!B772=3,21,IF(generador!B772=4,24,IF(generador!B772=5,27,IF(generador!B772=6,30,IF(generador!B772=7,33,IF(generador!B772=8,36,IF(generador!B772=9,39,IF(generador!B772=10,42,IF(generador!B772=11,45,IF(generador!B772=12,48,IF(generador!B772=13,51,IF(generador!B772=14,54,IF(generador!B772=15,57))))))))))))))),FALSE),""),"")</f>
        <v/>
      </c>
      <c r="F772" s="16" t="str">
        <f t="shared" si="213"/>
        <v/>
      </c>
      <c r="G772" s="20" t="str">
        <f t="shared" si="214"/>
        <v/>
      </c>
      <c r="H772" s="13" t="str">
        <f t="shared" ref="H772:H835" ca="1" si="217">IFERROR(IF(C772&lt;&gt;"",TODAY(),""),"")</f>
        <v/>
      </c>
      <c r="I772" s="14" t="str">
        <f t="shared" ref="I772:I835" si="218">IFERROR(IF(D772&lt;&gt;"",I771+1,""),1)</f>
        <v/>
      </c>
      <c r="J772" s="14" t="str">
        <f>""</f>
        <v/>
      </c>
      <c r="K772" s="14" t="str">
        <f t="shared" ref="K772:K835" si="219">IFERROR(IF(E772,0,""),"")</f>
        <v/>
      </c>
      <c r="L772" s="14" t="str">
        <f t="shared" ref="L772:L835" si="220">IFERROR(IF(E772,0,""),"")</f>
        <v/>
      </c>
      <c r="M772" s="14" t="str">
        <f t="shared" ref="M772:M835" si="221">IFERROR(IF(E772,0,""),"")</f>
        <v/>
      </c>
      <c r="N772" s="14" t="str">
        <f t="shared" ref="N772:N835" si="222">IFERROR(IF(E772,0,""),"")</f>
        <v/>
      </c>
      <c r="O772" s="14" t="str">
        <f t="shared" ref="O772:O835" si="223">IFERROR(IF(E772,"01",""),"")</f>
        <v/>
      </c>
      <c r="P772" s="14" t="str">
        <f t="shared" ref="P772:P835" si="224">IFERROR(IF(K772&lt;&gt;"",P771+1,""),1)</f>
        <v/>
      </c>
      <c r="Q772" s="14" t="str">
        <f t="shared" ref="Q772:Q835" si="225">IFERROR(IF(E772,0,""),"")</f>
        <v/>
      </c>
      <c r="R772" s="96" t="str">
        <f t="shared" si="215"/>
        <v/>
      </c>
      <c r="S772" s="14" t="str">
        <f t="shared" ref="S772:S835" si="226">IFERROR(IF(D772&lt;&gt;"",S771+1,""),1)</f>
        <v/>
      </c>
      <c r="T772" s="14" t="str">
        <f t="shared" si="216"/>
        <v/>
      </c>
      <c r="U772" s="14" t="str">
        <f t="shared" ref="U772:U835" si="227">IFERROR(IF(E772,0,""),"")</f>
        <v/>
      </c>
      <c r="V772" s="14" t="str">
        <f t="shared" ref="V772:V835" si="228">IFERROR(IF(E772,A772,""),"")</f>
        <v/>
      </c>
      <c r="W772" s="14" t="str">
        <f>IFERROR(CONCATENATE("PAGO N° ",B772," DEL CONTRATO CPS ",V772," ENTRE ",TEXT(VLOOKUP(A772,matriz,IF(generador!B772=1,16,IF(generador!B772=2,19,IF(generador!B772=3,22,IF(generador!B772=4,25,IF(generador!B772=5,28,IF(generador!B772=6,31,IF(generador!B772=7,34,IF(generador!B772=8,37,IF(generador!B772=9,40,IF(generador!B772=10,43,IF(generador!B772=11,46,IF(generador!B772=12,49,IF(generador!B772=13,52,IF(generador!B772=14,55,IF(generador!B772=15,58))))))))))))))),FALSE),"dd/mm/yyyy")," Y ",TEXT(VLOOKUP(A772,matriz,IF(generador!B772=1,17,IF(generador!B772=2,20,IF(generador!B772=3,23,IF(generador!B772=4,26,IF(generador!B772=5,29,IF(generador!B772=6,32,IF(generador!B772=7,35,IF(generador!B772=8,38,IF(generador!B772=9,41,IF(generador!B772=10,44,IF(generador!B772=11,47,IF(generador!B772=12,50,IF(generador!B772=13,53,IF(generador!B772=14,56,IF(generador!B772=15,59))))))))))))))),FALSE),"dd/mm/yyyy")),"")</f>
        <v/>
      </c>
    </row>
    <row r="773" spans="1:23" x14ac:dyDescent="0.3">
      <c r="A773" s="12"/>
      <c r="B773" s="5"/>
      <c r="C773" s="5"/>
      <c r="D773" s="14" t="str">
        <f t="shared" si="212"/>
        <v/>
      </c>
      <c r="E773" s="15" t="str">
        <f>IFERROR(IF(A773&lt;&gt;"",VLOOKUP(A773,matriz,IF(generador!B773=1,15,IF(generador!B773=2,18,IF(generador!B773=3,21,IF(generador!B773=4,24,IF(generador!B773=5,27,IF(generador!B773=6,30,IF(generador!B773=7,33,IF(generador!B773=8,36,IF(generador!B773=9,39,IF(generador!B773=10,42,IF(generador!B773=11,45,IF(generador!B773=12,48,IF(generador!B773=13,51,IF(generador!B773=14,54,IF(generador!B773=15,57))))))))))))))),FALSE),""),"")</f>
        <v/>
      </c>
      <c r="F773" s="16" t="str">
        <f t="shared" si="213"/>
        <v/>
      </c>
      <c r="G773" s="20" t="str">
        <f t="shared" si="214"/>
        <v/>
      </c>
      <c r="H773" s="13" t="str">
        <f t="shared" ca="1" si="217"/>
        <v/>
      </c>
      <c r="I773" s="14" t="str">
        <f t="shared" si="218"/>
        <v/>
      </c>
      <c r="J773" s="14" t="str">
        <f>""</f>
        <v/>
      </c>
      <c r="K773" s="14" t="str">
        <f t="shared" si="219"/>
        <v/>
      </c>
      <c r="L773" s="14" t="str">
        <f t="shared" si="220"/>
        <v/>
      </c>
      <c r="M773" s="14" t="str">
        <f t="shared" si="221"/>
        <v/>
      </c>
      <c r="N773" s="14" t="str">
        <f t="shared" si="222"/>
        <v/>
      </c>
      <c r="O773" s="14" t="str">
        <f t="shared" si="223"/>
        <v/>
      </c>
      <c r="P773" s="14" t="str">
        <f t="shared" si="224"/>
        <v/>
      </c>
      <c r="Q773" s="14" t="str">
        <f t="shared" si="225"/>
        <v/>
      </c>
      <c r="R773" s="96" t="str">
        <f t="shared" si="215"/>
        <v/>
      </c>
      <c r="S773" s="14" t="str">
        <f t="shared" si="226"/>
        <v/>
      </c>
      <c r="T773" s="14" t="str">
        <f t="shared" si="216"/>
        <v/>
      </c>
      <c r="U773" s="14" t="str">
        <f t="shared" si="227"/>
        <v/>
      </c>
      <c r="V773" s="14" t="str">
        <f t="shared" si="228"/>
        <v/>
      </c>
      <c r="W773" s="14" t="str">
        <f>IFERROR(CONCATENATE("PAGO N° ",B773," DEL CONTRATO CPS ",V773," ENTRE ",TEXT(VLOOKUP(A773,matriz,IF(generador!B773=1,16,IF(generador!B773=2,19,IF(generador!B773=3,22,IF(generador!B773=4,25,IF(generador!B773=5,28,IF(generador!B773=6,31,IF(generador!B773=7,34,IF(generador!B773=8,37,IF(generador!B773=9,40,IF(generador!B773=10,43,IF(generador!B773=11,46,IF(generador!B773=12,49,IF(generador!B773=13,52,IF(generador!B773=14,55,IF(generador!B773=15,58))))))))))))))),FALSE),"dd/mm/yyyy")," Y ",TEXT(VLOOKUP(A773,matriz,IF(generador!B773=1,17,IF(generador!B773=2,20,IF(generador!B773=3,23,IF(generador!B773=4,26,IF(generador!B773=5,29,IF(generador!B773=6,32,IF(generador!B773=7,35,IF(generador!B773=8,38,IF(generador!B773=9,41,IF(generador!B773=10,44,IF(generador!B773=11,47,IF(generador!B773=12,50,IF(generador!B773=13,53,IF(generador!B773=14,56,IF(generador!B773=15,59))))))))))))))),FALSE),"dd/mm/yyyy")),"")</f>
        <v/>
      </c>
    </row>
    <row r="774" spans="1:23" x14ac:dyDescent="0.3">
      <c r="A774" s="12"/>
      <c r="B774" s="5"/>
      <c r="C774" s="5"/>
      <c r="D774" s="14" t="str">
        <f t="shared" si="212"/>
        <v/>
      </c>
      <c r="E774" s="15" t="str">
        <f>IFERROR(IF(A774&lt;&gt;"",VLOOKUP(A774,matriz,IF(generador!B774=1,15,IF(generador!B774=2,18,IF(generador!B774=3,21,IF(generador!B774=4,24,IF(generador!B774=5,27,IF(generador!B774=6,30,IF(generador!B774=7,33,IF(generador!B774=8,36,IF(generador!B774=9,39,IF(generador!B774=10,42,IF(generador!B774=11,45,IF(generador!B774=12,48,IF(generador!B774=13,51,IF(generador!B774=14,54,IF(generador!B774=15,57))))))))))))))),FALSE),""),"")</f>
        <v/>
      </c>
      <c r="F774" s="16" t="str">
        <f t="shared" si="213"/>
        <v/>
      </c>
      <c r="G774" s="20" t="str">
        <f t="shared" si="214"/>
        <v/>
      </c>
      <c r="H774" s="13" t="str">
        <f t="shared" ca="1" si="217"/>
        <v/>
      </c>
      <c r="I774" s="14" t="str">
        <f t="shared" si="218"/>
        <v/>
      </c>
      <c r="J774" s="14" t="str">
        <f>""</f>
        <v/>
      </c>
      <c r="K774" s="14" t="str">
        <f t="shared" si="219"/>
        <v/>
      </c>
      <c r="L774" s="14" t="str">
        <f t="shared" si="220"/>
        <v/>
      </c>
      <c r="M774" s="14" t="str">
        <f t="shared" si="221"/>
        <v/>
      </c>
      <c r="N774" s="14" t="str">
        <f t="shared" si="222"/>
        <v/>
      </c>
      <c r="O774" s="14" t="str">
        <f t="shared" si="223"/>
        <v/>
      </c>
      <c r="P774" s="14" t="str">
        <f t="shared" si="224"/>
        <v/>
      </c>
      <c r="Q774" s="14" t="str">
        <f t="shared" si="225"/>
        <v/>
      </c>
      <c r="R774" s="96" t="str">
        <f t="shared" si="215"/>
        <v/>
      </c>
      <c r="S774" s="14" t="str">
        <f t="shared" si="226"/>
        <v/>
      </c>
      <c r="T774" s="14" t="str">
        <f t="shared" si="216"/>
        <v/>
      </c>
      <c r="U774" s="14" t="str">
        <f t="shared" si="227"/>
        <v/>
      </c>
      <c r="V774" s="14" t="str">
        <f t="shared" si="228"/>
        <v/>
      </c>
      <c r="W774" s="14" t="str">
        <f>IFERROR(CONCATENATE("PAGO N° ",B774," DEL CONTRATO CPS ",V774," ENTRE ",TEXT(VLOOKUP(A774,matriz,IF(generador!B774=1,16,IF(generador!B774=2,19,IF(generador!B774=3,22,IF(generador!B774=4,25,IF(generador!B774=5,28,IF(generador!B774=6,31,IF(generador!B774=7,34,IF(generador!B774=8,37,IF(generador!B774=9,40,IF(generador!B774=10,43,IF(generador!B774=11,46,IF(generador!B774=12,49,IF(generador!B774=13,52,IF(generador!B774=14,55,IF(generador!B774=15,58))))))))))))))),FALSE),"dd/mm/yyyy")," Y ",TEXT(VLOOKUP(A774,matriz,IF(generador!B774=1,17,IF(generador!B774=2,20,IF(generador!B774=3,23,IF(generador!B774=4,26,IF(generador!B774=5,29,IF(generador!B774=6,32,IF(generador!B774=7,35,IF(generador!B774=8,38,IF(generador!B774=9,41,IF(generador!B774=10,44,IF(generador!B774=11,47,IF(generador!B774=12,50,IF(generador!B774=13,53,IF(generador!B774=14,56,IF(generador!B774=15,59))))))))))))))),FALSE),"dd/mm/yyyy")),"")</f>
        <v/>
      </c>
    </row>
    <row r="775" spans="1:23" x14ac:dyDescent="0.3">
      <c r="A775" s="12"/>
      <c r="B775" s="5"/>
      <c r="C775" s="5"/>
      <c r="D775" s="14" t="str">
        <f t="shared" si="212"/>
        <v/>
      </c>
      <c r="E775" s="15" t="str">
        <f>IFERROR(IF(A775&lt;&gt;"",VLOOKUP(A775,matriz,IF(generador!B775=1,15,IF(generador!B775=2,18,IF(generador!B775=3,21,IF(generador!B775=4,24,IF(generador!B775=5,27,IF(generador!B775=6,30,IF(generador!B775=7,33,IF(generador!B775=8,36,IF(generador!B775=9,39,IF(generador!B775=10,42,IF(generador!B775=11,45,IF(generador!B775=12,48,IF(generador!B775=13,51,IF(generador!B775=14,54,IF(generador!B775=15,57))))))))))))))),FALSE),""),"")</f>
        <v/>
      </c>
      <c r="F775" s="16" t="str">
        <f t="shared" si="213"/>
        <v/>
      </c>
      <c r="G775" s="20" t="str">
        <f t="shared" si="214"/>
        <v/>
      </c>
      <c r="H775" s="13" t="str">
        <f t="shared" ca="1" si="217"/>
        <v/>
      </c>
      <c r="I775" s="14" t="str">
        <f t="shared" si="218"/>
        <v/>
      </c>
      <c r="J775" s="14" t="str">
        <f>""</f>
        <v/>
      </c>
      <c r="K775" s="14" t="str">
        <f t="shared" si="219"/>
        <v/>
      </c>
      <c r="L775" s="14" t="str">
        <f t="shared" si="220"/>
        <v/>
      </c>
      <c r="M775" s="14" t="str">
        <f t="shared" si="221"/>
        <v/>
      </c>
      <c r="N775" s="14" t="str">
        <f t="shared" si="222"/>
        <v/>
      </c>
      <c r="O775" s="14" t="str">
        <f t="shared" si="223"/>
        <v/>
      </c>
      <c r="P775" s="14" t="str">
        <f t="shared" si="224"/>
        <v/>
      </c>
      <c r="Q775" s="14" t="str">
        <f t="shared" si="225"/>
        <v/>
      </c>
      <c r="R775" s="96" t="str">
        <f t="shared" si="215"/>
        <v/>
      </c>
      <c r="S775" s="14" t="str">
        <f t="shared" si="226"/>
        <v/>
      </c>
      <c r="T775" s="14" t="str">
        <f t="shared" si="216"/>
        <v/>
      </c>
      <c r="U775" s="14" t="str">
        <f t="shared" si="227"/>
        <v/>
      </c>
      <c r="V775" s="14" t="str">
        <f t="shared" si="228"/>
        <v/>
      </c>
      <c r="W775" s="14" t="str">
        <f>IFERROR(CONCATENATE("PAGO N° ",B775," DEL CONTRATO CPS ",V775," ENTRE ",TEXT(VLOOKUP(A775,matriz,IF(generador!B775=1,16,IF(generador!B775=2,19,IF(generador!B775=3,22,IF(generador!B775=4,25,IF(generador!B775=5,28,IF(generador!B775=6,31,IF(generador!B775=7,34,IF(generador!B775=8,37,IF(generador!B775=9,40,IF(generador!B775=10,43,IF(generador!B775=11,46,IF(generador!B775=12,49,IF(generador!B775=13,52,IF(generador!B775=14,55,IF(generador!B775=15,58))))))))))))))),FALSE),"dd/mm/yyyy")," Y ",TEXT(VLOOKUP(A775,matriz,IF(generador!B775=1,17,IF(generador!B775=2,20,IF(generador!B775=3,23,IF(generador!B775=4,26,IF(generador!B775=5,29,IF(generador!B775=6,32,IF(generador!B775=7,35,IF(generador!B775=8,38,IF(generador!B775=9,41,IF(generador!B775=10,44,IF(generador!B775=11,47,IF(generador!B775=12,50,IF(generador!B775=13,53,IF(generador!B775=14,56,IF(generador!B775=15,59))))))))))))))),FALSE),"dd/mm/yyyy")),"")</f>
        <v/>
      </c>
    </row>
    <row r="776" spans="1:23" x14ac:dyDescent="0.3">
      <c r="A776" s="12"/>
      <c r="B776" s="5"/>
      <c r="C776" s="5"/>
      <c r="D776" s="14" t="str">
        <f t="shared" si="212"/>
        <v/>
      </c>
      <c r="E776" s="15" t="str">
        <f>IFERROR(IF(A776&lt;&gt;"",VLOOKUP(A776,matriz,IF(generador!B776=1,15,IF(generador!B776=2,18,IF(generador!B776=3,21,IF(generador!B776=4,24,IF(generador!B776=5,27,IF(generador!B776=6,30,IF(generador!B776=7,33,IF(generador!B776=8,36,IF(generador!B776=9,39,IF(generador!B776=10,42,IF(generador!B776=11,45,IF(generador!B776=12,48,IF(generador!B776=13,51,IF(generador!B776=14,54,IF(generador!B776=15,57))))))))))))))),FALSE),""),"")</f>
        <v/>
      </c>
      <c r="F776" s="16" t="str">
        <f t="shared" si="213"/>
        <v/>
      </c>
      <c r="G776" s="20" t="str">
        <f t="shared" si="214"/>
        <v/>
      </c>
      <c r="H776" s="13" t="str">
        <f t="shared" ca="1" si="217"/>
        <v/>
      </c>
      <c r="I776" s="14" t="str">
        <f t="shared" si="218"/>
        <v/>
      </c>
      <c r="J776" s="14" t="str">
        <f>""</f>
        <v/>
      </c>
      <c r="K776" s="14" t="str">
        <f t="shared" si="219"/>
        <v/>
      </c>
      <c r="L776" s="14" t="str">
        <f t="shared" si="220"/>
        <v/>
      </c>
      <c r="M776" s="14" t="str">
        <f t="shared" si="221"/>
        <v/>
      </c>
      <c r="N776" s="14" t="str">
        <f t="shared" si="222"/>
        <v/>
      </c>
      <c r="O776" s="14" t="str">
        <f t="shared" si="223"/>
        <v/>
      </c>
      <c r="P776" s="14" t="str">
        <f t="shared" si="224"/>
        <v/>
      </c>
      <c r="Q776" s="14" t="str">
        <f t="shared" si="225"/>
        <v/>
      </c>
      <c r="R776" s="96" t="str">
        <f t="shared" si="215"/>
        <v/>
      </c>
      <c r="S776" s="14" t="str">
        <f t="shared" si="226"/>
        <v/>
      </c>
      <c r="T776" s="14" t="str">
        <f t="shared" si="216"/>
        <v/>
      </c>
      <c r="U776" s="14" t="str">
        <f t="shared" si="227"/>
        <v/>
      </c>
      <c r="V776" s="14" t="str">
        <f t="shared" si="228"/>
        <v/>
      </c>
      <c r="W776" s="14" t="str">
        <f>IFERROR(CONCATENATE("PAGO N° ",B776," DEL CONTRATO CPS ",V776," ENTRE ",TEXT(VLOOKUP(A776,matriz,IF(generador!B776=1,16,IF(generador!B776=2,19,IF(generador!B776=3,22,IF(generador!B776=4,25,IF(generador!B776=5,28,IF(generador!B776=6,31,IF(generador!B776=7,34,IF(generador!B776=8,37,IF(generador!B776=9,40,IF(generador!B776=10,43,IF(generador!B776=11,46,IF(generador!B776=12,49,IF(generador!B776=13,52,IF(generador!B776=14,55,IF(generador!B776=15,58))))))))))))))),FALSE),"dd/mm/yyyy")," Y ",TEXT(VLOOKUP(A776,matriz,IF(generador!B776=1,17,IF(generador!B776=2,20,IF(generador!B776=3,23,IF(generador!B776=4,26,IF(generador!B776=5,29,IF(generador!B776=6,32,IF(generador!B776=7,35,IF(generador!B776=8,38,IF(generador!B776=9,41,IF(generador!B776=10,44,IF(generador!B776=11,47,IF(generador!B776=12,50,IF(generador!B776=13,53,IF(generador!B776=14,56,IF(generador!B776=15,59))))))))))))))),FALSE),"dd/mm/yyyy")),"")</f>
        <v/>
      </c>
    </row>
    <row r="777" spans="1:23" x14ac:dyDescent="0.3">
      <c r="A777" s="12"/>
      <c r="B777" s="5"/>
      <c r="C777" s="5"/>
      <c r="D777" s="14" t="str">
        <f t="shared" si="212"/>
        <v/>
      </c>
      <c r="E777" s="15" t="str">
        <f>IFERROR(IF(A777&lt;&gt;"",VLOOKUP(A777,matriz,IF(generador!B777=1,15,IF(generador!B777=2,18,IF(generador!B777=3,21,IF(generador!B777=4,24,IF(generador!B777=5,27,IF(generador!B777=6,30,IF(generador!B777=7,33,IF(generador!B777=8,36,IF(generador!B777=9,39,IF(generador!B777=10,42,IF(generador!B777=11,45,IF(generador!B777=12,48,IF(generador!B777=13,51,IF(generador!B777=14,54,IF(generador!B777=15,57))))))))))))))),FALSE),""),"")</f>
        <v/>
      </c>
      <c r="F777" s="16" t="str">
        <f t="shared" si="213"/>
        <v/>
      </c>
      <c r="G777" s="20" t="str">
        <f t="shared" si="214"/>
        <v/>
      </c>
      <c r="H777" s="13" t="str">
        <f t="shared" ca="1" si="217"/>
        <v/>
      </c>
      <c r="I777" s="14" t="str">
        <f t="shared" si="218"/>
        <v/>
      </c>
      <c r="J777" s="14" t="str">
        <f>""</f>
        <v/>
      </c>
      <c r="K777" s="14" t="str">
        <f t="shared" si="219"/>
        <v/>
      </c>
      <c r="L777" s="14" t="str">
        <f t="shared" si="220"/>
        <v/>
      </c>
      <c r="M777" s="14" t="str">
        <f t="shared" si="221"/>
        <v/>
      </c>
      <c r="N777" s="14" t="str">
        <f t="shared" si="222"/>
        <v/>
      </c>
      <c r="O777" s="14" t="str">
        <f t="shared" si="223"/>
        <v/>
      </c>
      <c r="P777" s="14" t="str">
        <f t="shared" si="224"/>
        <v/>
      </c>
      <c r="Q777" s="14" t="str">
        <f t="shared" si="225"/>
        <v/>
      </c>
      <c r="R777" s="96" t="str">
        <f t="shared" si="215"/>
        <v/>
      </c>
      <c r="S777" s="14" t="str">
        <f t="shared" si="226"/>
        <v/>
      </c>
      <c r="T777" s="14" t="str">
        <f t="shared" si="216"/>
        <v/>
      </c>
      <c r="U777" s="14" t="str">
        <f t="shared" si="227"/>
        <v/>
      </c>
      <c r="V777" s="14" t="str">
        <f t="shared" si="228"/>
        <v/>
      </c>
      <c r="W777" s="14" t="str">
        <f>IFERROR(CONCATENATE("PAGO N° ",B777," DEL CONTRATO CPS ",V777," ENTRE ",TEXT(VLOOKUP(A777,matriz,IF(generador!B777=1,16,IF(generador!B777=2,19,IF(generador!B777=3,22,IF(generador!B777=4,25,IF(generador!B777=5,28,IF(generador!B777=6,31,IF(generador!B777=7,34,IF(generador!B777=8,37,IF(generador!B777=9,40,IF(generador!B777=10,43,IF(generador!B777=11,46,IF(generador!B777=12,49,IF(generador!B777=13,52,IF(generador!B777=14,55,IF(generador!B777=15,58))))))))))))))),FALSE),"dd/mm/yyyy")," Y ",TEXT(VLOOKUP(A777,matriz,IF(generador!B777=1,17,IF(generador!B777=2,20,IF(generador!B777=3,23,IF(generador!B777=4,26,IF(generador!B777=5,29,IF(generador!B777=6,32,IF(generador!B777=7,35,IF(generador!B777=8,38,IF(generador!B777=9,41,IF(generador!B777=10,44,IF(generador!B777=11,47,IF(generador!B777=12,50,IF(generador!B777=13,53,IF(generador!B777=14,56,IF(generador!B777=15,59))))))))))))))),FALSE),"dd/mm/yyyy")),"")</f>
        <v/>
      </c>
    </row>
    <row r="778" spans="1:23" x14ac:dyDescent="0.3">
      <c r="A778" s="12"/>
      <c r="B778" s="5"/>
      <c r="C778" s="5"/>
      <c r="D778" s="14" t="str">
        <f t="shared" si="212"/>
        <v/>
      </c>
      <c r="E778" s="15" t="str">
        <f>IFERROR(IF(A778&lt;&gt;"",VLOOKUP(A778,matriz,IF(generador!B778=1,15,IF(generador!B778=2,18,IF(generador!B778=3,21,IF(generador!B778=4,24,IF(generador!B778=5,27,IF(generador!B778=6,30,IF(generador!B778=7,33,IF(generador!B778=8,36,IF(generador!B778=9,39,IF(generador!B778=10,42,IF(generador!B778=11,45,IF(generador!B778=12,48,IF(generador!B778=13,51,IF(generador!B778=14,54,IF(generador!B778=15,57))))))))))))))),FALSE),""),"")</f>
        <v/>
      </c>
      <c r="F778" s="16" t="str">
        <f t="shared" si="213"/>
        <v/>
      </c>
      <c r="G778" s="20" t="str">
        <f t="shared" si="214"/>
        <v/>
      </c>
      <c r="H778" s="13" t="str">
        <f t="shared" ca="1" si="217"/>
        <v/>
      </c>
      <c r="I778" s="14" t="str">
        <f t="shared" si="218"/>
        <v/>
      </c>
      <c r="J778" s="14" t="str">
        <f>""</f>
        <v/>
      </c>
      <c r="K778" s="14" t="str">
        <f t="shared" si="219"/>
        <v/>
      </c>
      <c r="L778" s="14" t="str">
        <f t="shared" si="220"/>
        <v/>
      </c>
      <c r="M778" s="14" t="str">
        <f t="shared" si="221"/>
        <v/>
      </c>
      <c r="N778" s="14" t="str">
        <f t="shared" si="222"/>
        <v/>
      </c>
      <c r="O778" s="14" t="str">
        <f t="shared" si="223"/>
        <v/>
      </c>
      <c r="P778" s="14" t="str">
        <f t="shared" si="224"/>
        <v/>
      </c>
      <c r="Q778" s="14" t="str">
        <f t="shared" si="225"/>
        <v/>
      </c>
      <c r="R778" s="96" t="str">
        <f t="shared" si="215"/>
        <v/>
      </c>
      <c r="S778" s="14" t="str">
        <f t="shared" si="226"/>
        <v/>
      </c>
      <c r="T778" s="14" t="str">
        <f t="shared" si="216"/>
        <v/>
      </c>
      <c r="U778" s="14" t="str">
        <f t="shared" si="227"/>
        <v/>
      </c>
      <c r="V778" s="14" t="str">
        <f t="shared" si="228"/>
        <v/>
      </c>
      <c r="W778" s="14" t="str">
        <f>IFERROR(CONCATENATE("PAGO N° ",B778," DEL CONTRATO CPS ",V778," ENTRE ",TEXT(VLOOKUP(A778,matriz,IF(generador!B778=1,16,IF(generador!B778=2,19,IF(generador!B778=3,22,IF(generador!B778=4,25,IF(generador!B778=5,28,IF(generador!B778=6,31,IF(generador!B778=7,34,IF(generador!B778=8,37,IF(generador!B778=9,40,IF(generador!B778=10,43,IF(generador!B778=11,46,IF(generador!B778=12,49,IF(generador!B778=13,52,IF(generador!B778=14,55,IF(generador!B778=15,58))))))))))))))),FALSE),"dd/mm/yyyy")," Y ",TEXT(VLOOKUP(A778,matriz,IF(generador!B778=1,17,IF(generador!B778=2,20,IF(generador!B778=3,23,IF(generador!B778=4,26,IF(generador!B778=5,29,IF(generador!B778=6,32,IF(generador!B778=7,35,IF(generador!B778=8,38,IF(generador!B778=9,41,IF(generador!B778=10,44,IF(generador!B778=11,47,IF(generador!B778=12,50,IF(generador!B778=13,53,IF(generador!B778=14,56,IF(generador!B778=15,59))))))))))))))),FALSE),"dd/mm/yyyy")),"")</f>
        <v/>
      </c>
    </row>
    <row r="779" spans="1:23" x14ac:dyDescent="0.3">
      <c r="A779" s="12"/>
      <c r="B779" s="5"/>
      <c r="C779" s="5"/>
      <c r="D779" s="14" t="str">
        <f t="shared" si="212"/>
        <v/>
      </c>
      <c r="E779" s="15" t="str">
        <f>IFERROR(IF(A779&lt;&gt;"",VLOOKUP(A779,matriz,IF(generador!B779=1,15,IF(generador!B779=2,18,IF(generador!B779=3,21,IF(generador!B779=4,24,IF(generador!B779=5,27,IF(generador!B779=6,30,IF(generador!B779=7,33,IF(generador!B779=8,36,IF(generador!B779=9,39,IF(generador!B779=10,42,IF(generador!B779=11,45,IF(generador!B779=12,48,IF(generador!B779=13,51,IF(generador!B779=14,54,IF(generador!B779=15,57))))))))))))))),FALSE),""),"")</f>
        <v/>
      </c>
      <c r="F779" s="16" t="str">
        <f t="shared" si="213"/>
        <v/>
      </c>
      <c r="G779" s="20" t="str">
        <f t="shared" si="214"/>
        <v/>
      </c>
      <c r="H779" s="13" t="str">
        <f t="shared" ca="1" si="217"/>
        <v/>
      </c>
      <c r="I779" s="14" t="str">
        <f t="shared" si="218"/>
        <v/>
      </c>
      <c r="J779" s="14" t="str">
        <f>""</f>
        <v/>
      </c>
      <c r="K779" s="14" t="str">
        <f t="shared" si="219"/>
        <v/>
      </c>
      <c r="L779" s="14" t="str">
        <f t="shared" si="220"/>
        <v/>
      </c>
      <c r="M779" s="14" t="str">
        <f t="shared" si="221"/>
        <v/>
      </c>
      <c r="N779" s="14" t="str">
        <f t="shared" si="222"/>
        <v/>
      </c>
      <c r="O779" s="14" t="str">
        <f t="shared" si="223"/>
        <v/>
      </c>
      <c r="P779" s="14" t="str">
        <f t="shared" si="224"/>
        <v/>
      </c>
      <c r="Q779" s="14" t="str">
        <f t="shared" si="225"/>
        <v/>
      </c>
      <c r="R779" s="96" t="str">
        <f t="shared" si="215"/>
        <v/>
      </c>
      <c r="S779" s="14" t="str">
        <f t="shared" si="226"/>
        <v/>
      </c>
      <c r="T779" s="14" t="str">
        <f t="shared" si="216"/>
        <v/>
      </c>
      <c r="U779" s="14" t="str">
        <f t="shared" si="227"/>
        <v/>
      </c>
      <c r="V779" s="14" t="str">
        <f t="shared" si="228"/>
        <v/>
      </c>
      <c r="W779" s="14" t="str">
        <f>IFERROR(CONCATENATE("PAGO N° ",B779," DEL CONTRATO CPS ",V779," ENTRE ",TEXT(VLOOKUP(A779,matriz,IF(generador!B779=1,16,IF(generador!B779=2,19,IF(generador!B779=3,22,IF(generador!B779=4,25,IF(generador!B779=5,28,IF(generador!B779=6,31,IF(generador!B779=7,34,IF(generador!B779=8,37,IF(generador!B779=9,40,IF(generador!B779=10,43,IF(generador!B779=11,46,IF(generador!B779=12,49,IF(generador!B779=13,52,IF(generador!B779=14,55,IF(generador!B779=15,58))))))))))))))),FALSE),"dd/mm/yyyy")," Y ",TEXT(VLOOKUP(A779,matriz,IF(generador!B779=1,17,IF(generador!B779=2,20,IF(generador!B779=3,23,IF(generador!B779=4,26,IF(generador!B779=5,29,IF(generador!B779=6,32,IF(generador!B779=7,35,IF(generador!B779=8,38,IF(generador!B779=9,41,IF(generador!B779=10,44,IF(generador!B779=11,47,IF(generador!B779=12,50,IF(generador!B779=13,53,IF(generador!B779=14,56,IF(generador!B779=15,59))))))))))))))),FALSE),"dd/mm/yyyy")),"")</f>
        <v/>
      </c>
    </row>
    <row r="780" spans="1:23" x14ac:dyDescent="0.3">
      <c r="A780" s="12"/>
      <c r="B780" s="5"/>
      <c r="C780" s="5"/>
      <c r="D780" s="14" t="str">
        <f t="shared" si="212"/>
        <v/>
      </c>
      <c r="E780" s="15" t="str">
        <f>IFERROR(IF(A780&lt;&gt;"",VLOOKUP(A780,matriz,IF(generador!B780=1,15,IF(generador!B780=2,18,IF(generador!B780=3,21,IF(generador!B780=4,24,IF(generador!B780=5,27,IF(generador!B780=6,30,IF(generador!B780=7,33,IF(generador!B780=8,36,IF(generador!B780=9,39,IF(generador!B780=10,42,IF(generador!B780=11,45,IF(generador!B780=12,48,IF(generador!B780=13,51,IF(generador!B780=14,54,IF(generador!B780=15,57))))))))))))))),FALSE),""),"")</f>
        <v/>
      </c>
      <c r="F780" s="16" t="str">
        <f t="shared" si="213"/>
        <v/>
      </c>
      <c r="G780" s="20" t="str">
        <f t="shared" si="214"/>
        <v/>
      </c>
      <c r="H780" s="13" t="str">
        <f t="shared" ca="1" si="217"/>
        <v/>
      </c>
      <c r="I780" s="14" t="str">
        <f t="shared" si="218"/>
        <v/>
      </c>
      <c r="J780" s="14" t="str">
        <f>""</f>
        <v/>
      </c>
      <c r="K780" s="14" t="str">
        <f t="shared" si="219"/>
        <v/>
      </c>
      <c r="L780" s="14" t="str">
        <f t="shared" si="220"/>
        <v/>
      </c>
      <c r="M780" s="14" t="str">
        <f t="shared" si="221"/>
        <v/>
      </c>
      <c r="N780" s="14" t="str">
        <f t="shared" si="222"/>
        <v/>
      </c>
      <c r="O780" s="14" t="str">
        <f t="shared" si="223"/>
        <v/>
      </c>
      <c r="P780" s="14" t="str">
        <f t="shared" si="224"/>
        <v/>
      </c>
      <c r="Q780" s="14" t="str">
        <f t="shared" si="225"/>
        <v/>
      </c>
      <c r="R780" s="96" t="str">
        <f t="shared" si="215"/>
        <v/>
      </c>
      <c r="S780" s="14" t="str">
        <f t="shared" si="226"/>
        <v/>
      </c>
      <c r="T780" s="14" t="str">
        <f t="shared" si="216"/>
        <v/>
      </c>
      <c r="U780" s="14" t="str">
        <f t="shared" si="227"/>
        <v/>
      </c>
      <c r="V780" s="14" t="str">
        <f t="shared" si="228"/>
        <v/>
      </c>
      <c r="W780" s="14" t="str">
        <f>IFERROR(CONCATENATE("PAGO N° ",B780," DEL CONTRATO CPS ",V780," ENTRE ",TEXT(VLOOKUP(A780,matriz,IF(generador!B780=1,16,IF(generador!B780=2,19,IF(generador!B780=3,22,IF(generador!B780=4,25,IF(generador!B780=5,28,IF(generador!B780=6,31,IF(generador!B780=7,34,IF(generador!B780=8,37,IF(generador!B780=9,40,IF(generador!B780=10,43,IF(generador!B780=11,46,IF(generador!B780=12,49,IF(generador!B780=13,52,IF(generador!B780=14,55,IF(generador!B780=15,58))))))))))))))),FALSE),"dd/mm/yyyy")," Y ",TEXT(VLOOKUP(A780,matriz,IF(generador!B780=1,17,IF(generador!B780=2,20,IF(generador!B780=3,23,IF(generador!B780=4,26,IF(generador!B780=5,29,IF(generador!B780=6,32,IF(generador!B780=7,35,IF(generador!B780=8,38,IF(generador!B780=9,41,IF(generador!B780=10,44,IF(generador!B780=11,47,IF(generador!B780=12,50,IF(generador!B780=13,53,IF(generador!B780=14,56,IF(generador!B780=15,59))))))))))))))),FALSE),"dd/mm/yyyy")),"")</f>
        <v/>
      </c>
    </row>
    <row r="781" spans="1:23" x14ac:dyDescent="0.3">
      <c r="A781" s="12"/>
      <c r="B781" s="5"/>
      <c r="C781" s="5"/>
      <c r="D781" s="14" t="str">
        <f t="shared" si="212"/>
        <v/>
      </c>
      <c r="E781" s="15" t="str">
        <f>IFERROR(IF(A781&lt;&gt;"",VLOOKUP(A781,matriz,IF(generador!B781=1,15,IF(generador!B781=2,18,IF(generador!B781=3,21,IF(generador!B781=4,24,IF(generador!B781=5,27,IF(generador!B781=6,30,IF(generador!B781=7,33,IF(generador!B781=8,36,IF(generador!B781=9,39,IF(generador!B781=10,42,IF(generador!B781=11,45,IF(generador!B781=12,48,IF(generador!B781=13,51,IF(generador!B781=14,54,IF(generador!B781=15,57))))))))))))))),FALSE),""),"")</f>
        <v/>
      </c>
      <c r="F781" s="16" t="str">
        <f t="shared" si="213"/>
        <v/>
      </c>
      <c r="G781" s="20" t="str">
        <f t="shared" si="214"/>
        <v/>
      </c>
      <c r="H781" s="13" t="str">
        <f t="shared" ca="1" si="217"/>
        <v/>
      </c>
      <c r="I781" s="14" t="str">
        <f t="shared" si="218"/>
        <v/>
      </c>
      <c r="J781" s="14" t="str">
        <f>""</f>
        <v/>
      </c>
      <c r="K781" s="14" t="str">
        <f t="shared" si="219"/>
        <v/>
      </c>
      <c r="L781" s="14" t="str">
        <f t="shared" si="220"/>
        <v/>
      </c>
      <c r="M781" s="14" t="str">
        <f t="shared" si="221"/>
        <v/>
      </c>
      <c r="N781" s="14" t="str">
        <f t="shared" si="222"/>
        <v/>
      </c>
      <c r="O781" s="14" t="str">
        <f t="shared" si="223"/>
        <v/>
      </c>
      <c r="P781" s="14" t="str">
        <f t="shared" si="224"/>
        <v/>
      </c>
      <c r="Q781" s="14" t="str">
        <f t="shared" si="225"/>
        <v/>
      </c>
      <c r="R781" s="96" t="str">
        <f t="shared" si="215"/>
        <v/>
      </c>
      <c r="S781" s="14" t="str">
        <f t="shared" si="226"/>
        <v/>
      </c>
      <c r="T781" s="14" t="str">
        <f t="shared" si="216"/>
        <v/>
      </c>
      <c r="U781" s="14" t="str">
        <f t="shared" si="227"/>
        <v/>
      </c>
      <c r="V781" s="14" t="str">
        <f t="shared" si="228"/>
        <v/>
      </c>
      <c r="W781" s="14" t="str">
        <f>IFERROR(CONCATENATE("PAGO N° ",B781," DEL CONTRATO CPS ",V781," ENTRE ",TEXT(VLOOKUP(A781,matriz,IF(generador!B781=1,16,IF(generador!B781=2,19,IF(generador!B781=3,22,IF(generador!B781=4,25,IF(generador!B781=5,28,IF(generador!B781=6,31,IF(generador!B781=7,34,IF(generador!B781=8,37,IF(generador!B781=9,40,IF(generador!B781=10,43,IF(generador!B781=11,46,IF(generador!B781=12,49,IF(generador!B781=13,52,IF(generador!B781=14,55,IF(generador!B781=15,58))))))))))))))),FALSE),"dd/mm/yyyy")," Y ",TEXT(VLOOKUP(A781,matriz,IF(generador!B781=1,17,IF(generador!B781=2,20,IF(generador!B781=3,23,IF(generador!B781=4,26,IF(generador!B781=5,29,IF(generador!B781=6,32,IF(generador!B781=7,35,IF(generador!B781=8,38,IF(generador!B781=9,41,IF(generador!B781=10,44,IF(generador!B781=11,47,IF(generador!B781=12,50,IF(generador!B781=13,53,IF(generador!B781=14,56,IF(generador!B781=15,59))))))))))))))),FALSE),"dd/mm/yyyy")),"")</f>
        <v/>
      </c>
    </row>
    <row r="782" spans="1:23" x14ac:dyDescent="0.3">
      <c r="A782" s="12"/>
      <c r="B782" s="5"/>
      <c r="C782" s="5"/>
      <c r="D782" s="14" t="str">
        <f t="shared" si="212"/>
        <v/>
      </c>
      <c r="E782" s="15" t="str">
        <f>IFERROR(IF(A782&lt;&gt;"",VLOOKUP(A782,matriz,IF(generador!B782=1,15,IF(generador!B782=2,18,IF(generador!B782=3,21,IF(generador!B782=4,24,IF(generador!B782=5,27,IF(generador!B782=6,30,IF(generador!B782=7,33,IF(generador!B782=8,36,IF(generador!B782=9,39,IF(generador!B782=10,42,IF(generador!B782=11,45,IF(generador!B782=12,48,IF(generador!B782=13,51,IF(generador!B782=14,54,IF(generador!B782=15,57))))))))))))))),FALSE),""),"")</f>
        <v/>
      </c>
      <c r="F782" s="16" t="str">
        <f t="shared" si="213"/>
        <v/>
      </c>
      <c r="G782" s="20" t="str">
        <f t="shared" si="214"/>
        <v/>
      </c>
      <c r="H782" s="13" t="str">
        <f t="shared" ca="1" si="217"/>
        <v/>
      </c>
      <c r="I782" s="14" t="str">
        <f t="shared" si="218"/>
        <v/>
      </c>
      <c r="J782" s="14" t="str">
        <f>""</f>
        <v/>
      </c>
      <c r="K782" s="14" t="str">
        <f t="shared" si="219"/>
        <v/>
      </c>
      <c r="L782" s="14" t="str">
        <f t="shared" si="220"/>
        <v/>
      </c>
      <c r="M782" s="14" t="str">
        <f t="shared" si="221"/>
        <v/>
      </c>
      <c r="N782" s="14" t="str">
        <f t="shared" si="222"/>
        <v/>
      </c>
      <c r="O782" s="14" t="str">
        <f t="shared" si="223"/>
        <v/>
      </c>
      <c r="P782" s="14" t="str">
        <f t="shared" si="224"/>
        <v/>
      </c>
      <c r="Q782" s="14" t="str">
        <f t="shared" si="225"/>
        <v/>
      </c>
      <c r="R782" s="96" t="str">
        <f t="shared" si="215"/>
        <v/>
      </c>
      <c r="S782" s="14" t="str">
        <f t="shared" si="226"/>
        <v/>
      </c>
      <c r="T782" s="14" t="str">
        <f t="shared" si="216"/>
        <v/>
      </c>
      <c r="U782" s="14" t="str">
        <f t="shared" si="227"/>
        <v/>
      </c>
      <c r="V782" s="14" t="str">
        <f t="shared" si="228"/>
        <v/>
      </c>
      <c r="W782" s="14" t="str">
        <f>IFERROR(CONCATENATE("PAGO N° ",B782," DEL CONTRATO CPS ",V782," ENTRE ",TEXT(VLOOKUP(A782,matriz,IF(generador!B782=1,16,IF(generador!B782=2,19,IF(generador!B782=3,22,IF(generador!B782=4,25,IF(generador!B782=5,28,IF(generador!B782=6,31,IF(generador!B782=7,34,IF(generador!B782=8,37,IF(generador!B782=9,40,IF(generador!B782=10,43,IF(generador!B782=11,46,IF(generador!B782=12,49,IF(generador!B782=13,52,IF(generador!B782=14,55,IF(generador!B782=15,58))))))))))))))),FALSE),"dd/mm/yyyy")," Y ",TEXT(VLOOKUP(A782,matriz,IF(generador!B782=1,17,IF(generador!B782=2,20,IF(generador!B782=3,23,IF(generador!B782=4,26,IF(generador!B782=5,29,IF(generador!B782=6,32,IF(generador!B782=7,35,IF(generador!B782=8,38,IF(generador!B782=9,41,IF(generador!B782=10,44,IF(generador!B782=11,47,IF(generador!B782=12,50,IF(generador!B782=13,53,IF(generador!B782=14,56,IF(generador!B782=15,59))))))))))))))),FALSE),"dd/mm/yyyy")),"")</f>
        <v/>
      </c>
    </row>
    <row r="783" spans="1:23" x14ac:dyDescent="0.3">
      <c r="A783" s="12"/>
      <c r="B783" s="5"/>
      <c r="C783" s="5"/>
      <c r="D783" s="14" t="str">
        <f t="shared" si="212"/>
        <v/>
      </c>
      <c r="E783" s="15" t="str">
        <f>IFERROR(IF(A783&lt;&gt;"",VLOOKUP(A783,matriz,IF(generador!B783=1,15,IF(generador!B783=2,18,IF(generador!B783=3,21,IF(generador!B783=4,24,IF(generador!B783=5,27,IF(generador!B783=6,30,IF(generador!B783=7,33,IF(generador!B783=8,36,IF(generador!B783=9,39,IF(generador!B783=10,42,IF(generador!B783=11,45,IF(generador!B783=12,48,IF(generador!B783=13,51,IF(generador!B783=14,54,IF(generador!B783=15,57))))))))))))))),FALSE),""),"")</f>
        <v/>
      </c>
      <c r="F783" s="16" t="str">
        <f t="shared" si="213"/>
        <v/>
      </c>
      <c r="G783" s="20" t="str">
        <f t="shared" si="214"/>
        <v/>
      </c>
      <c r="H783" s="13" t="str">
        <f t="shared" ca="1" si="217"/>
        <v/>
      </c>
      <c r="I783" s="14" t="str">
        <f t="shared" si="218"/>
        <v/>
      </c>
      <c r="J783" s="14" t="str">
        <f>""</f>
        <v/>
      </c>
      <c r="K783" s="14" t="str">
        <f t="shared" si="219"/>
        <v/>
      </c>
      <c r="L783" s="14" t="str">
        <f t="shared" si="220"/>
        <v/>
      </c>
      <c r="M783" s="14" t="str">
        <f t="shared" si="221"/>
        <v/>
      </c>
      <c r="N783" s="14" t="str">
        <f t="shared" si="222"/>
        <v/>
      </c>
      <c r="O783" s="14" t="str">
        <f t="shared" si="223"/>
        <v/>
      </c>
      <c r="P783" s="14" t="str">
        <f t="shared" si="224"/>
        <v/>
      </c>
      <c r="Q783" s="14" t="str">
        <f t="shared" si="225"/>
        <v/>
      </c>
      <c r="R783" s="96" t="str">
        <f t="shared" si="215"/>
        <v/>
      </c>
      <c r="S783" s="14" t="str">
        <f t="shared" si="226"/>
        <v/>
      </c>
      <c r="T783" s="14" t="str">
        <f t="shared" si="216"/>
        <v/>
      </c>
      <c r="U783" s="14" t="str">
        <f t="shared" si="227"/>
        <v/>
      </c>
      <c r="V783" s="14" t="str">
        <f t="shared" si="228"/>
        <v/>
      </c>
      <c r="W783" s="14" t="str">
        <f>IFERROR(CONCATENATE("PAGO N° ",B783," DEL CONTRATO CPS ",V783," ENTRE ",TEXT(VLOOKUP(A783,matriz,IF(generador!B783=1,16,IF(generador!B783=2,19,IF(generador!B783=3,22,IF(generador!B783=4,25,IF(generador!B783=5,28,IF(generador!B783=6,31,IF(generador!B783=7,34,IF(generador!B783=8,37,IF(generador!B783=9,40,IF(generador!B783=10,43,IF(generador!B783=11,46,IF(generador!B783=12,49,IF(generador!B783=13,52,IF(generador!B783=14,55,IF(generador!B783=15,58))))))))))))))),FALSE),"dd/mm/yyyy")," Y ",TEXT(VLOOKUP(A783,matriz,IF(generador!B783=1,17,IF(generador!B783=2,20,IF(generador!B783=3,23,IF(generador!B783=4,26,IF(generador!B783=5,29,IF(generador!B783=6,32,IF(generador!B783=7,35,IF(generador!B783=8,38,IF(generador!B783=9,41,IF(generador!B783=10,44,IF(generador!B783=11,47,IF(generador!B783=12,50,IF(generador!B783=13,53,IF(generador!B783=14,56,IF(generador!B783=15,59))))))))))))))),FALSE),"dd/mm/yyyy")),"")</f>
        <v/>
      </c>
    </row>
    <row r="784" spans="1:23" x14ac:dyDescent="0.3">
      <c r="A784" s="12"/>
      <c r="B784" s="5"/>
      <c r="C784" s="5"/>
      <c r="D784" s="14" t="str">
        <f t="shared" si="212"/>
        <v/>
      </c>
      <c r="E784" s="15" t="str">
        <f>IFERROR(IF(A784&lt;&gt;"",VLOOKUP(A784,matriz,IF(generador!B784=1,15,IF(generador!B784=2,18,IF(generador!B784=3,21,IF(generador!B784=4,24,IF(generador!B784=5,27,IF(generador!B784=6,30,IF(generador!B784=7,33,IF(generador!B784=8,36,IF(generador!B784=9,39,IF(generador!B784=10,42,IF(generador!B784=11,45,IF(generador!B784=12,48,IF(generador!B784=13,51,IF(generador!B784=14,54,IF(generador!B784=15,57))))))))))))))),FALSE),""),"")</f>
        <v/>
      </c>
      <c r="F784" s="16" t="str">
        <f t="shared" si="213"/>
        <v/>
      </c>
      <c r="G784" s="20" t="str">
        <f t="shared" si="214"/>
        <v/>
      </c>
      <c r="H784" s="13" t="str">
        <f t="shared" ca="1" si="217"/>
        <v/>
      </c>
      <c r="I784" s="14" t="str">
        <f t="shared" si="218"/>
        <v/>
      </c>
      <c r="J784" s="14" t="str">
        <f>""</f>
        <v/>
      </c>
      <c r="K784" s="14" t="str">
        <f t="shared" si="219"/>
        <v/>
      </c>
      <c r="L784" s="14" t="str">
        <f t="shared" si="220"/>
        <v/>
      </c>
      <c r="M784" s="14" t="str">
        <f t="shared" si="221"/>
        <v/>
      </c>
      <c r="N784" s="14" t="str">
        <f t="shared" si="222"/>
        <v/>
      </c>
      <c r="O784" s="14" t="str">
        <f t="shared" si="223"/>
        <v/>
      </c>
      <c r="P784" s="14" t="str">
        <f t="shared" si="224"/>
        <v/>
      </c>
      <c r="Q784" s="14" t="str">
        <f t="shared" si="225"/>
        <v/>
      </c>
      <c r="R784" s="96" t="str">
        <f t="shared" si="215"/>
        <v/>
      </c>
      <c r="S784" s="14" t="str">
        <f t="shared" si="226"/>
        <v/>
      </c>
      <c r="T784" s="14" t="str">
        <f t="shared" si="216"/>
        <v/>
      </c>
      <c r="U784" s="14" t="str">
        <f t="shared" si="227"/>
        <v/>
      </c>
      <c r="V784" s="14" t="str">
        <f t="shared" si="228"/>
        <v/>
      </c>
      <c r="W784" s="14" t="str">
        <f>IFERROR(CONCATENATE("PAGO N° ",B784," DEL CONTRATO CPS ",V784," ENTRE ",TEXT(VLOOKUP(A784,matriz,IF(generador!B784=1,16,IF(generador!B784=2,19,IF(generador!B784=3,22,IF(generador!B784=4,25,IF(generador!B784=5,28,IF(generador!B784=6,31,IF(generador!B784=7,34,IF(generador!B784=8,37,IF(generador!B784=9,40,IF(generador!B784=10,43,IF(generador!B784=11,46,IF(generador!B784=12,49,IF(generador!B784=13,52,IF(generador!B784=14,55,IF(generador!B784=15,58))))))))))))))),FALSE),"dd/mm/yyyy")," Y ",TEXT(VLOOKUP(A784,matriz,IF(generador!B784=1,17,IF(generador!B784=2,20,IF(generador!B784=3,23,IF(generador!B784=4,26,IF(generador!B784=5,29,IF(generador!B784=6,32,IF(generador!B784=7,35,IF(generador!B784=8,38,IF(generador!B784=9,41,IF(generador!B784=10,44,IF(generador!B784=11,47,IF(generador!B784=12,50,IF(generador!B784=13,53,IF(generador!B784=14,56,IF(generador!B784=15,59))))))))))))))),FALSE),"dd/mm/yyyy")),"")</f>
        <v/>
      </c>
    </row>
    <row r="785" spans="1:23" x14ac:dyDescent="0.3">
      <c r="A785" s="12"/>
      <c r="B785" s="5"/>
      <c r="C785" s="5"/>
      <c r="D785" s="14" t="str">
        <f t="shared" si="212"/>
        <v/>
      </c>
      <c r="E785" s="15" t="str">
        <f>IFERROR(IF(A785&lt;&gt;"",VLOOKUP(A785,matriz,IF(generador!B785=1,15,IF(generador!B785=2,18,IF(generador!B785=3,21,IF(generador!B785=4,24,IF(generador!B785=5,27,IF(generador!B785=6,30,IF(generador!B785=7,33,IF(generador!B785=8,36,IF(generador!B785=9,39,IF(generador!B785=10,42,IF(generador!B785=11,45,IF(generador!B785=12,48,IF(generador!B785=13,51,IF(generador!B785=14,54,IF(generador!B785=15,57))))))))))))))),FALSE),""),"")</f>
        <v/>
      </c>
      <c r="F785" s="16" t="str">
        <f t="shared" si="213"/>
        <v/>
      </c>
      <c r="G785" s="20" t="str">
        <f t="shared" si="214"/>
        <v/>
      </c>
      <c r="H785" s="13" t="str">
        <f t="shared" ca="1" si="217"/>
        <v/>
      </c>
      <c r="I785" s="14" t="str">
        <f t="shared" si="218"/>
        <v/>
      </c>
      <c r="J785" s="14" t="str">
        <f>""</f>
        <v/>
      </c>
      <c r="K785" s="14" t="str">
        <f t="shared" si="219"/>
        <v/>
      </c>
      <c r="L785" s="14" t="str">
        <f t="shared" si="220"/>
        <v/>
      </c>
      <c r="M785" s="14" t="str">
        <f t="shared" si="221"/>
        <v/>
      </c>
      <c r="N785" s="14" t="str">
        <f t="shared" si="222"/>
        <v/>
      </c>
      <c r="O785" s="14" t="str">
        <f t="shared" si="223"/>
        <v/>
      </c>
      <c r="P785" s="14" t="str">
        <f t="shared" si="224"/>
        <v/>
      </c>
      <c r="Q785" s="14" t="str">
        <f t="shared" si="225"/>
        <v/>
      </c>
      <c r="R785" s="96" t="str">
        <f t="shared" si="215"/>
        <v/>
      </c>
      <c r="S785" s="14" t="str">
        <f t="shared" si="226"/>
        <v/>
      </c>
      <c r="T785" s="14" t="str">
        <f t="shared" si="216"/>
        <v/>
      </c>
      <c r="U785" s="14" t="str">
        <f t="shared" si="227"/>
        <v/>
      </c>
      <c r="V785" s="14" t="str">
        <f t="shared" si="228"/>
        <v/>
      </c>
      <c r="W785" s="14" t="str">
        <f>IFERROR(CONCATENATE("PAGO N° ",B785," DEL CONTRATO CPS ",V785," ENTRE ",TEXT(VLOOKUP(A785,matriz,IF(generador!B785=1,16,IF(generador!B785=2,19,IF(generador!B785=3,22,IF(generador!B785=4,25,IF(generador!B785=5,28,IF(generador!B785=6,31,IF(generador!B785=7,34,IF(generador!B785=8,37,IF(generador!B785=9,40,IF(generador!B785=10,43,IF(generador!B785=11,46,IF(generador!B785=12,49,IF(generador!B785=13,52,IF(generador!B785=14,55,IF(generador!B785=15,58))))))))))))))),FALSE),"dd/mm/yyyy")," Y ",TEXT(VLOOKUP(A785,matriz,IF(generador!B785=1,17,IF(generador!B785=2,20,IF(generador!B785=3,23,IF(generador!B785=4,26,IF(generador!B785=5,29,IF(generador!B785=6,32,IF(generador!B785=7,35,IF(generador!B785=8,38,IF(generador!B785=9,41,IF(generador!B785=10,44,IF(generador!B785=11,47,IF(generador!B785=12,50,IF(generador!B785=13,53,IF(generador!B785=14,56,IF(generador!B785=15,59))))))))))))))),FALSE),"dd/mm/yyyy")),"")</f>
        <v/>
      </c>
    </row>
    <row r="786" spans="1:23" x14ac:dyDescent="0.3">
      <c r="A786" s="12"/>
      <c r="B786" s="5"/>
      <c r="C786" s="5"/>
      <c r="D786" s="14" t="str">
        <f t="shared" si="212"/>
        <v/>
      </c>
      <c r="E786" s="15" t="str">
        <f>IFERROR(IF(A786&lt;&gt;"",VLOOKUP(A786,matriz,IF(generador!B786=1,15,IF(generador!B786=2,18,IF(generador!B786=3,21,IF(generador!B786=4,24,IF(generador!B786=5,27,IF(generador!B786=6,30,IF(generador!B786=7,33,IF(generador!B786=8,36,IF(generador!B786=9,39,IF(generador!B786=10,42,IF(generador!B786=11,45,IF(generador!B786=12,48,IF(generador!B786=13,51,IF(generador!B786=14,54,IF(generador!B786=15,57))))))))))))))),FALSE),""),"")</f>
        <v/>
      </c>
      <c r="F786" s="16" t="str">
        <f t="shared" si="213"/>
        <v/>
      </c>
      <c r="G786" s="20" t="str">
        <f t="shared" si="214"/>
        <v/>
      </c>
      <c r="H786" s="13" t="str">
        <f t="shared" ca="1" si="217"/>
        <v/>
      </c>
      <c r="I786" s="14" t="str">
        <f t="shared" si="218"/>
        <v/>
      </c>
      <c r="J786" s="14" t="str">
        <f>""</f>
        <v/>
      </c>
      <c r="K786" s="14" t="str">
        <f t="shared" si="219"/>
        <v/>
      </c>
      <c r="L786" s="14" t="str">
        <f t="shared" si="220"/>
        <v/>
      </c>
      <c r="M786" s="14" t="str">
        <f t="shared" si="221"/>
        <v/>
      </c>
      <c r="N786" s="14" t="str">
        <f t="shared" si="222"/>
        <v/>
      </c>
      <c r="O786" s="14" t="str">
        <f t="shared" si="223"/>
        <v/>
      </c>
      <c r="P786" s="14" t="str">
        <f t="shared" si="224"/>
        <v/>
      </c>
      <c r="Q786" s="14" t="str">
        <f t="shared" si="225"/>
        <v/>
      </c>
      <c r="R786" s="96" t="str">
        <f t="shared" si="215"/>
        <v/>
      </c>
      <c r="S786" s="14" t="str">
        <f t="shared" si="226"/>
        <v/>
      </c>
      <c r="T786" s="14" t="str">
        <f t="shared" si="216"/>
        <v/>
      </c>
      <c r="U786" s="14" t="str">
        <f t="shared" si="227"/>
        <v/>
      </c>
      <c r="V786" s="14" t="str">
        <f t="shared" si="228"/>
        <v/>
      </c>
      <c r="W786" s="14" t="str">
        <f>IFERROR(CONCATENATE("PAGO N° ",B786," DEL CONTRATO CPS ",V786," ENTRE ",TEXT(VLOOKUP(A786,matriz,IF(generador!B786=1,16,IF(generador!B786=2,19,IF(generador!B786=3,22,IF(generador!B786=4,25,IF(generador!B786=5,28,IF(generador!B786=6,31,IF(generador!B786=7,34,IF(generador!B786=8,37,IF(generador!B786=9,40,IF(generador!B786=10,43,IF(generador!B786=11,46,IF(generador!B786=12,49,IF(generador!B786=13,52,IF(generador!B786=14,55,IF(generador!B786=15,58))))))))))))))),FALSE),"dd/mm/yyyy")," Y ",TEXT(VLOOKUP(A786,matriz,IF(generador!B786=1,17,IF(generador!B786=2,20,IF(generador!B786=3,23,IF(generador!B786=4,26,IF(generador!B786=5,29,IF(generador!B786=6,32,IF(generador!B786=7,35,IF(generador!B786=8,38,IF(generador!B786=9,41,IF(generador!B786=10,44,IF(generador!B786=11,47,IF(generador!B786=12,50,IF(generador!B786=13,53,IF(generador!B786=14,56,IF(generador!B786=15,59))))))))))))))),FALSE),"dd/mm/yyyy")),"")</f>
        <v/>
      </c>
    </row>
    <row r="787" spans="1:23" x14ac:dyDescent="0.3">
      <c r="A787" s="12"/>
      <c r="B787" s="5"/>
      <c r="C787" s="5"/>
      <c r="D787" s="14" t="str">
        <f t="shared" si="212"/>
        <v/>
      </c>
      <c r="E787" s="15" t="str">
        <f>IFERROR(IF(A787&lt;&gt;"",VLOOKUP(A787,matriz,IF(generador!B787=1,15,IF(generador!B787=2,18,IF(generador!B787=3,21,IF(generador!B787=4,24,IF(generador!B787=5,27,IF(generador!B787=6,30,IF(generador!B787=7,33,IF(generador!B787=8,36,IF(generador!B787=9,39,IF(generador!B787=10,42,IF(generador!B787=11,45,IF(generador!B787=12,48,IF(generador!B787=13,51,IF(generador!B787=14,54,IF(generador!B787=15,57))))))))))))))),FALSE),""),"")</f>
        <v/>
      </c>
      <c r="F787" s="16" t="str">
        <f t="shared" si="213"/>
        <v/>
      </c>
      <c r="G787" s="20" t="str">
        <f t="shared" si="214"/>
        <v/>
      </c>
      <c r="H787" s="13" t="str">
        <f t="shared" ca="1" si="217"/>
        <v/>
      </c>
      <c r="I787" s="14" t="str">
        <f t="shared" si="218"/>
        <v/>
      </c>
      <c r="J787" s="14" t="str">
        <f>""</f>
        <v/>
      </c>
      <c r="K787" s="14" t="str">
        <f t="shared" si="219"/>
        <v/>
      </c>
      <c r="L787" s="14" t="str">
        <f t="shared" si="220"/>
        <v/>
      </c>
      <c r="M787" s="14" t="str">
        <f t="shared" si="221"/>
        <v/>
      </c>
      <c r="N787" s="14" t="str">
        <f t="shared" si="222"/>
        <v/>
      </c>
      <c r="O787" s="14" t="str">
        <f t="shared" si="223"/>
        <v/>
      </c>
      <c r="P787" s="14" t="str">
        <f t="shared" si="224"/>
        <v/>
      </c>
      <c r="Q787" s="14" t="str">
        <f t="shared" si="225"/>
        <v/>
      </c>
      <c r="R787" s="96" t="str">
        <f t="shared" si="215"/>
        <v/>
      </c>
      <c r="S787" s="14" t="str">
        <f t="shared" si="226"/>
        <v/>
      </c>
      <c r="T787" s="14" t="str">
        <f t="shared" si="216"/>
        <v/>
      </c>
      <c r="U787" s="14" t="str">
        <f t="shared" si="227"/>
        <v/>
      </c>
      <c r="V787" s="14" t="str">
        <f t="shared" si="228"/>
        <v/>
      </c>
      <c r="W787" s="14" t="str">
        <f>IFERROR(CONCATENATE("PAGO N° ",B787," DEL CONTRATO CPS ",V787," ENTRE ",TEXT(VLOOKUP(A787,matriz,IF(generador!B787=1,16,IF(generador!B787=2,19,IF(generador!B787=3,22,IF(generador!B787=4,25,IF(generador!B787=5,28,IF(generador!B787=6,31,IF(generador!B787=7,34,IF(generador!B787=8,37,IF(generador!B787=9,40,IF(generador!B787=10,43,IF(generador!B787=11,46,IF(generador!B787=12,49,IF(generador!B787=13,52,IF(generador!B787=14,55,IF(generador!B787=15,58))))))))))))))),FALSE),"dd/mm/yyyy")," Y ",TEXT(VLOOKUP(A787,matriz,IF(generador!B787=1,17,IF(generador!B787=2,20,IF(generador!B787=3,23,IF(generador!B787=4,26,IF(generador!B787=5,29,IF(generador!B787=6,32,IF(generador!B787=7,35,IF(generador!B787=8,38,IF(generador!B787=9,41,IF(generador!B787=10,44,IF(generador!B787=11,47,IF(generador!B787=12,50,IF(generador!B787=13,53,IF(generador!B787=14,56,IF(generador!B787=15,59))))))))))))))),FALSE),"dd/mm/yyyy")),"")</f>
        <v/>
      </c>
    </row>
    <row r="788" spans="1:23" x14ac:dyDescent="0.3">
      <c r="A788" s="12"/>
      <c r="B788" s="5"/>
      <c r="C788" s="5"/>
      <c r="D788" s="14" t="str">
        <f t="shared" si="212"/>
        <v/>
      </c>
      <c r="E788" s="15" t="str">
        <f>IFERROR(IF(A788&lt;&gt;"",VLOOKUP(A788,matriz,IF(generador!B788=1,15,IF(generador!B788=2,18,IF(generador!B788=3,21,IF(generador!B788=4,24,IF(generador!B788=5,27,IF(generador!B788=6,30,IF(generador!B788=7,33,IF(generador!B788=8,36,IF(generador!B788=9,39,IF(generador!B788=10,42,IF(generador!B788=11,45,IF(generador!B788=12,48,IF(generador!B788=13,51,IF(generador!B788=14,54,IF(generador!B788=15,57))))))))))))))),FALSE),""),"")</f>
        <v/>
      </c>
      <c r="F788" s="16" t="str">
        <f t="shared" si="213"/>
        <v/>
      </c>
      <c r="G788" s="20" t="str">
        <f t="shared" si="214"/>
        <v/>
      </c>
      <c r="H788" s="13" t="str">
        <f t="shared" ca="1" si="217"/>
        <v/>
      </c>
      <c r="I788" s="14" t="str">
        <f t="shared" si="218"/>
        <v/>
      </c>
      <c r="J788" s="14" t="str">
        <f>""</f>
        <v/>
      </c>
      <c r="K788" s="14" t="str">
        <f t="shared" si="219"/>
        <v/>
      </c>
      <c r="L788" s="14" t="str">
        <f t="shared" si="220"/>
        <v/>
      </c>
      <c r="M788" s="14" t="str">
        <f t="shared" si="221"/>
        <v/>
      </c>
      <c r="N788" s="14" t="str">
        <f t="shared" si="222"/>
        <v/>
      </c>
      <c r="O788" s="14" t="str">
        <f t="shared" si="223"/>
        <v/>
      </c>
      <c r="P788" s="14" t="str">
        <f t="shared" si="224"/>
        <v/>
      </c>
      <c r="Q788" s="14" t="str">
        <f t="shared" si="225"/>
        <v/>
      </c>
      <c r="R788" s="96" t="str">
        <f t="shared" si="215"/>
        <v/>
      </c>
      <c r="S788" s="14" t="str">
        <f t="shared" si="226"/>
        <v/>
      </c>
      <c r="T788" s="14" t="str">
        <f t="shared" si="216"/>
        <v/>
      </c>
      <c r="U788" s="14" t="str">
        <f t="shared" si="227"/>
        <v/>
      </c>
      <c r="V788" s="14" t="str">
        <f t="shared" si="228"/>
        <v/>
      </c>
      <c r="W788" s="14" t="str">
        <f>IFERROR(CONCATENATE("PAGO N° ",B788," DEL CONTRATO CPS ",V788," ENTRE ",TEXT(VLOOKUP(A788,matriz,IF(generador!B788=1,16,IF(generador!B788=2,19,IF(generador!B788=3,22,IF(generador!B788=4,25,IF(generador!B788=5,28,IF(generador!B788=6,31,IF(generador!B788=7,34,IF(generador!B788=8,37,IF(generador!B788=9,40,IF(generador!B788=10,43,IF(generador!B788=11,46,IF(generador!B788=12,49,IF(generador!B788=13,52,IF(generador!B788=14,55,IF(generador!B788=15,58))))))))))))))),FALSE),"dd/mm/yyyy")," Y ",TEXT(VLOOKUP(A788,matriz,IF(generador!B788=1,17,IF(generador!B788=2,20,IF(generador!B788=3,23,IF(generador!B788=4,26,IF(generador!B788=5,29,IF(generador!B788=6,32,IF(generador!B788=7,35,IF(generador!B788=8,38,IF(generador!B788=9,41,IF(generador!B788=10,44,IF(generador!B788=11,47,IF(generador!B788=12,50,IF(generador!B788=13,53,IF(generador!B788=14,56,IF(generador!B788=15,59))))))))))))))),FALSE),"dd/mm/yyyy")),"")</f>
        <v/>
      </c>
    </row>
    <row r="789" spans="1:23" x14ac:dyDescent="0.3">
      <c r="A789" s="12"/>
      <c r="B789" s="5"/>
      <c r="C789" s="5"/>
      <c r="D789" s="14" t="str">
        <f t="shared" si="212"/>
        <v/>
      </c>
      <c r="E789" s="15" t="str">
        <f>IFERROR(IF(A789&lt;&gt;"",VLOOKUP(A789,matriz,IF(generador!B789=1,15,IF(generador!B789=2,18,IF(generador!B789=3,21,IF(generador!B789=4,24,IF(generador!B789=5,27,IF(generador!B789=6,30,IF(generador!B789=7,33,IF(generador!B789=8,36,IF(generador!B789=9,39,IF(generador!B789=10,42,IF(generador!B789=11,45,IF(generador!B789=12,48,IF(generador!B789=13,51,IF(generador!B789=14,54,IF(generador!B789=15,57))))))))))))))),FALSE),""),"")</f>
        <v/>
      </c>
      <c r="F789" s="16" t="str">
        <f t="shared" si="213"/>
        <v/>
      </c>
      <c r="G789" s="20" t="str">
        <f t="shared" si="214"/>
        <v/>
      </c>
      <c r="H789" s="13" t="str">
        <f t="shared" ca="1" si="217"/>
        <v/>
      </c>
      <c r="I789" s="14" t="str">
        <f t="shared" si="218"/>
        <v/>
      </c>
      <c r="J789" s="14" t="str">
        <f>""</f>
        <v/>
      </c>
      <c r="K789" s="14" t="str">
        <f t="shared" si="219"/>
        <v/>
      </c>
      <c r="L789" s="14" t="str">
        <f t="shared" si="220"/>
        <v/>
      </c>
      <c r="M789" s="14" t="str">
        <f t="shared" si="221"/>
        <v/>
      </c>
      <c r="N789" s="14" t="str">
        <f t="shared" si="222"/>
        <v/>
      </c>
      <c r="O789" s="14" t="str">
        <f t="shared" si="223"/>
        <v/>
      </c>
      <c r="P789" s="14" t="str">
        <f t="shared" si="224"/>
        <v/>
      </c>
      <c r="Q789" s="14" t="str">
        <f t="shared" si="225"/>
        <v/>
      </c>
      <c r="R789" s="96" t="str">
        <f t="shared" si="215"/>
        <v/>
      </c>
      <c r="S789" s="14" t="str">
        <f t="shared" si="226"/>
        <v/>
      </c>
      <c r="T789" s="14" t="str">
        <f t="shared" si="216"/>
        <v/>
      </c>
      <c r="U789" s="14" t="str">
        <f t="shared" si="227"/>
        <v/>
      </c>
      <c r="V789" s="14" t="str">
        <f t="shared" si="228"/>
        <v/>
      </c>
      <c r="W789" s="14" t="str">
        <f>IFERROR(CONCATENATE("PAGO N° ",B789," DEL CONTRATO CPS ",V789," ENTRE ",TEXT(VLOOKUP(A789,matriz,IF(generador!B789=1,16,IF(generador!B789=2,19,IF(generador!B789=3,22,IF(generador!B789=4,25,IF(generador!B789=5,28,IF(generador!B789=6,31,IF(generador!B789=7,34,IF(generador!B789=8,37,IF(generador!B789=9,40,IF(generador!B789=10,43,IF(generador!B789=11,46,IF(generador!B789=12,49,IF(generador!B789=13,52,IF(generador!B789=14,55,IF(generador!B789=15,58))))))))))))))),FALSE),"dd/mm/yyyy")," Y ",TEXT(VLOOKUP(A789,matriz,IF(generador!B789=1,17,IF(generador!B789=2,20,IF(generador!B789=3,23,IF(generador!B789=4,26,IF(generador!B789=5,29,IF(generador!B789=6,32,IF(generador!B789=7,35,IF(generador!B789=8,38,IF(generador!B789=9,41,IF(generador!B789=10,44,IF(generador!B789=11,47,IF(generador!B789=12,50,IF(generador!B789=13,53,IF(generador!B789=14,56,IF(generador!B789=15,59))))))))))))))),FALSE),"dd/mm/yyyy")),"")</f>
        <v/>
      </c>
    </row>
    <row r="790" spans="1:23" x14ac:dyDescent="0.3">
      <c r="A790" s="12"/>
      <c r="B790" s="5"/>
      <c r="C790" s="5"/>
      <c r="D790" s="14" t="str">
        <f t="shared" si="212"/>
        <v/>
      </c>
      <c r="E790" s="15" t="str">
        <f>IFERROR(IF(A790&lt;&gt;"",VLOOKUP(A790,matriz,IF(generador!B790=1,15,IF(generador!B790=2,18,IF(generador!B790=3,21,IF(generador!B790=4,24,IF(generador!B790=5,27,IF(generador!B790=6,30,IF(generador!B790=7,33,IF(generador!B790=8,36,IF(generador!B790=9,39,IF(generador!B790=10,42,IF(generador!B790=11,45,IF(generador!B790=12,48,IF(generador!B790=13,51,IF(generador!B790=14,54,IF(generador!B790=15,57))))))))))))))),FALSE),""),"")</f>
        <v/>
      </c>
      <c r="F790" s="16" t="str">
        <f t="shared" si="213"/>
        <v/>
      </c>
      <c r="G790" s="20" t="str">
        <f t="shared" si="214"/>
        <v/>
      </c>
      <c r="H790" s="13" t="str">
        <f t="shared" ca="1" si="217"/>
        <v/>
      </c>
      <c r="I790" s="14" t="str">
        <f t="shared" si="218"/>
        <v/>
      </c>
      <c r="J790" s="14" t="str">
        <f>""</f>
        <v/>
      </c>
      <c r="K790" s="14" t="str">
        <f t="shared" si="219"/>
        <v/>
      </c>
      <c r="L790" s="14" t="str">
        <f t="shared" si="220"/>
        <v/>
      </c>
      <c r="M790" s="14" t="str">
        <f t="shared" si="221"/>
        <v/>
      </c>
      <c r="N790" s="14" t="str">
        <f t="shared" si="222"/>
        <v/>
      </c>
      <c r="O790" s="14" t="str">
        <f t="shared" si="223"/>
        <v/>
      </c>
      <c r="P790" s="14" t="str">
        <f t="shared" si="224"/>
        <v/>
      </c>
      <c r="Q790" s="14" t="str">
        <f t="shared" si="225"/>
        <v/>
      </c>
      <c r="R790" s="96" t="str">
        <f t="shared" si="215"/>
        <v/>
      </c>
      <c r="S790" s="14" t="str">
        <f t="shared" si="226"/>
        <v/>
      </c>
      <c r="T790" s="14" t="str">
        <f t="shared" si="216"/>
        <v/>
      </c>
      <c r="U790" s="14" t="str">
        <f t="shared" si="227"/>
        <v/>
      </c>
      <c r="V790" s="14" t="str">
        <f t="shared" si="228"/>
        <v/>
      </c>
      <c r="W790" s="14" t="str">
        <f>IFERROR(CONCATENATE("PAGO N° ",B790," DEL CONTRATO CPS ",V790," ENTRE ",TEXT(VLOOKUP(A790,matriz,IF(generador!B790=1,16,IF(generador!B790=2,19,IF(generador!B790=3,22,IF(generador!B790=4,25,IF(generador!B790=5,28,IF(generador!B790=6,31,IF(generador!B790=7,34,IF(generador!B790=8,37,IF(generador!B790=9,40,IF(generador!B790=10,43,IF(generador!B790=11,46,IF(generador!B790=12,49,IF(generador!B790=13,52,IF(generador!B790=14,55,IF(generador!B790=15,58))))))))))))))),FALSE),"dd/mm/yyyy")," Y ",TEXT(VLOOKUP(A790,matriz,IF(generador!B790=1,17,IF(generador!B790=2,20,IF(generador!B790=3,23,IF(generador!B790=4,26,IF(generador!B790=5,29,IF(generador!B790=6,32,IF(generador!B790=7,35,IF(generador!B790=8,38,IF(generador!B790=9,41,IF(generador!B790=10,44,IF(generador!B790=11,47,IF(generador!B790=12,50,IF(generador!B790=13,53,IF(generador!B790=14,56,IF(generador!B790=15,59))))))))))))))),FALSE),"dd/mm/yyyy")),"")</f>
        <v/>
      </c>
    </row>
    <row r="791" spans="1:23" x14ac:dyDescent="0.3">
      <c r="A791" s="12"/>
      <c r="B791" s="5"/>
      <c r="C791" s="5"/>
      <c r="D791" s="14" t="str">
        <f t="shared" si="212"/>
        <v/>
      </c>
      <c r="E791" s="15" t="str">
        <f>IFERROR(IF(A791&lt;&gt;"",VLOOKUP(A791,matriz,IF(generador!B791=1,15,IF(generador!B791=2,18,IF(generador!B791=3,21,IF(generador!B791=4,24,IF(generador!B791=5,27,IF(generador!B791=6,30,IF(generador!B791=7,33,IF(generador!B791=8,36,IF(generador!B791=9,39,IF(generador!B791=10,42,IF(generador!B791=11,45,IF(generador!B791=12,48,IF(generador!B791=13,51,IF(generador!B791=14,54,IF(generador!B791=15,57))))))))))))))),FALSE),""),"")</f>
        <v/>
      </c>
      <c r="F791" s="16" t="str">
        <f t="shared" si="213"/>
        <v/>
      </c>
      <c r="G791" s="20" t="str">
        <f t="shared" si="214"/>
        <v/>
      </c>
      <c r="H791" s="13" t="str">
        <f t="shared" ca="1" si="217"/>
        <v/>
      </c>
      <c r="I791" s="14" t="str">
        <f t="shared" si="218"/>
        <v/>
      </c>
      <c r="J791" s="14" t="str">
        <f>""</f>
        <v/>
      </c>
      <c r="K791" s="14" t="str">
        <f t="shared" si="219"/>
        <v/>
      </c>
      <c r="L791" s="14" t="str">
        <f t="shared" si="220"/>
        <v/>
      </c>
      <c r="M791" s="14" t="str">
        <f t="shared" si="221"/>
        <v/>
      </c>
      <c r="N791" s="14" t="str">
        <f t="shared" si="222"/>
        <v/>
      </c>
      <c r="O791" s="14" t="str">
        <f t="shared" si="223"/>
        <v/>
      </c>
      <c r="P791" s="14" t="str">
        <f t="shared" si="224"/>
        <v/>
      </c>
      <c r="Q791" s="14" t="str">
        <f t="shared" si="225"/>
        <v/>
      </c>
      <c r="R791" s="96" t="str">
        <f t="shared" si="215"/>
        <v/>
      </c>
      <c r="S791" s="14" t="str">
        <f t="shared" si="226"/>
        <v/>
      </c>
      <c r="T791" s="14" t="str">
        <f t="shared" si="216"/>
        <v/>
      </c>
      <c r="U791" s="14" t="str">
        <f t="shared" si="227"/>
        <v/>
      </c>
      <c r="V791" s="14" t="str">
        <f t="shared" si="228"/>
        <v/>
      </c>
      <c r="W791" s="14" t="str">
        <f>IFERROR(CONCATENATE("PAGO N° ",B791," DEL CONTRATO CPS ",V791," ENTRE ",TEXT(VLOOKUP(A791,matriz,IF(generador!B791=1,16,IF(generador!B791=2,19,IF(generador!B791=3,22,IF(generador!B791=4,25,IF(generador!B791=5,28,IF(generador!B791=6,31,IF(generador!B791=7,34,IF(generador!B791=8,37,IF(generador!B791=9,40,IF(generador!B791=10,43,IF(generador!B791=11,46,IF(generador!B791=12,49,IF(generador!B791=13,52,IF(generador!B791=14,55,IF(generador!B791=15,58))))))))))))))),FALSE),"dd/mm/yyyy")," Y ",TEXT(VLOOKUP(A791,matriz,IF(generador!B791=1,17,IF(generador!B791=2,20,IF(generador!B791=3,23,IF(generador!B791=4,26,IF(generador!B791=5,29,IF(generador!B791=6,32,IF(generador!B791=7,35,IF(generador!B791=8,38,IF(generador!B791=9,41,IF(generador!B791=10,44,IF(generador!B791=11,47,IF(generador!B791=12,50,IF(generador!B791=13,53,IF(generador!B791=14,56,IF(generador!B791=15,59))))))))))))))),FALSE),"dd/mm/yyyy")),"")</f>
        <v/>
      </c>
    </row>
    <row r="792" spans="1:23" x14ac:dyDescent="0.3">
      <c r="A792" s="12"/>
      <c r="B792" s="5"/>
      <c r="C792" s="5"/>
      <c r="D792" s="14" t="str">
        <f t="shared" si="212"/>
        <v/>
      </c>
      <c r="E792" s="15" t="str">
        <f>IFERROR(IF(A792&lt;&gt;"",VLOOKUP(A792,matriz,IF(generador!B792=1,15,IF(generador!B792=2,18,IF(generador!B792=3,21,IF(generador!B792=4,24,IF(generador!B792=5,27,IF(generador!B792=6,30,IF(generador!B792=7,33,IF(generador!B792=8,36,IF(generador!B792=9,39,IF(generador!B792=10,42,IF(generador!B792=11,45,IF(generador!B792=12,48,IF(generador!B792=13,51,IF(generador!B792=14,54,IF(generador!B792=15,57))))))))))))))),FALSE),""),"")</f>
        <v/>
      </c>
      <c r="F792" s="16" t="str">
        <f t="shared" si="213"/>
        <v/>
      </c>
      <c r="G792" s="20" t="str">
        <f t="shared" si="214"/>
        <v/>
      </c>
      <c r="H792" s="13" t="str">
        <f t="shared" ca="1" si="217"/>
        <v/>
      </c>
      <c r="I792" s="14" t="str">
        <f t="shared" si="218"/>
        <v/>
      </c>
      <c r="J792" s="14" t="str">
        <f>""</f>
        <v/>
      </c>
      <c r="K792" s="14" t="str">
        <f t="shared" si="219"/>
        <v/>
      </c>
      <c r="L792" s="14" t="str">
        <f t="shared" si="220"/>
        <v/>
      </c>
      <c r="M792" s="14" t="str">
        <f t="shared" si="221"/>
        <v/>
      </c>
      <c r="N792" s="14" t="str">
        <f t="shared" si="222"/>
        <v/>
      </c>
      <c r="O792" s="14" t="str">
        <f t="shared" si="223"/>
        <v/>
      </c>
      <c r="P792" s="14" t="str">
        <f t="shared" si="224"/>
        <v/>
      </c>
      <c r="Q792" s="14" t="str">
        <f t="shared" si="225"/>
        <v/>
      </c>
      <c r="R792" s="96" t="str">
        <f t="shared" si="215"/>
        <v/>
      </c>
      <c r="S792" s="14" t="str">
        <f t="shared" si="226"/>
        <v/>
      </c>
      <c r="T792" s="14" t="str">
        <f t="shared" si="216"/>
        <v/>
      </c>
      <c r="U792" s="14" t="str">
        <f t="shared" si="227"/>
        <v/>
      </c>
      <c r="V792" s="14" t="str">
        <f t="shared" si="228"/>
        <v/>
      </c>
      <c r="W792" s="14" t="str">
        <f>IFERROR(CONCATENATE("PAGO N° ",B792," DEL CONTRATO CPS ",V792," ENTRE ",TEXT(VLOOKUP(A792,matriz,IF(generador!B792=1,16,IF(generador!B792=2,19,IF(generador!B792=3,22,IF(generador!B792=4,25,IF(generador!B792=5,28,IF(generador!B792=6,31,IF(generador!B792=7,34,IF(generador!B792=8,37,IF(generador!B792=9,40,IF(generador!B792=10,43,IF(generador!B792=11,46,IF(generador!B792=12,49,IF(generador!B792=13,52,IF(generador!B792=14,55,IF(generador!B792=15,58))))))))))))))),FALSE),"dd/mm/yyyy")," Y ",TEXT(VLOOKUP(A792,matriz,IF(generador!B792=1,17,IF(generador!B792=2,20,IF(generador!B792=3,23,IF(generador!B792=4,26,IF(generador!B792=5,29,IF(generador!B792=6,32,IF(generador!B792=7,35,IF(generador!B792=8,38,IF(generador!B792=9,41,IF(generador!B792=10,44,IF(generador!B792=11,47,IF(generador!B792=12,50,IF(generador!B792=13,53,IF(generador!B792=14,56,IF(generador!B792=15,59))))))))))))))),FALSE),"dd/mm/yyyy")),"")</f>
        <v/>
      </c>
    </row>
    <row r="793" spans="1:23" x14ac:dyDescent="0.3">
      <c r="A793" s="12"/>
      <c r="B793" s="5"/>
      <c r="C793" s="5"/>
      <c r="D793" s="14" t="str">
        <f t="shared" si="212"/>
        <v/>
      </c>
      <c r="E793" s="15" t="str">
        <f>IFERROR(IF(A793&lt;&gt;"",VLOOKUP(A793,matriz,IF(generador!B793=1,15,IF(generador!B793=2,18,IF(generador!B793=3,21,IF(generador!B793=4,24,IF(generador!B793=5,27,IF(generador!B793=6,30,IF(generador!B793=7,33,IF(generador!B793=8,36,IF(generador!B793=9,39,IF(generador!B793=10,42,IF(generador!B793=11,45,IF(generador!B793=12,48,IF(generador!B793=13,51,IF(generador!B793=14,54,IF(generador!B793=15,57))))))))))))))),FALSE),""),"")</f>
        <v/>
      </c>
      <c r="F793" s="16" t="str">
        <f t="shared" si="213"/>
        <v/>
      </c>
      <c r="G793" s="20" t="str">
        <f t="shared" si="214"/>
        <v/>
      </c>
      <c r="H793" s="13" t="str">
        <f t="shared" ca="1" si="217"/>
        <v/>
      </c>
      <c r="I793" s="14" t="str">
        <f t="shared" si="218"/>
        <v/>
      </c>
      <c r="J793" s="14" t="str">
        <f>""</f>
        <v/>
      </c>
      <c r="K793" s="14" t="str">
        <f t="shared" si="219"/>
        <v/>
      </c>
      <c r="L793" s="14" t="str">
        <f t="shared" si="220"/>
        <v/>
      </c>
      <c r="M793" s="14" t="str">
        <f t="shared" si="221"/>
        <v/>
      </c>
      <c r="N793" s="14" t="str">
        <f t="shared" si="222"/>
        <v/>
      </c>
      <c r="O793" s="14" t="str">
        <f t="shared" si="223"/>
        <v/>
      </c>
      <c r="P793" s="14" t="str">
        <f t="shared" si="224"/>
        <v/>
      </c>
      <c r="Q793" s="14" t="str">
        <f t="shared" si="225"/>
        <v/>
      </c>
      <c r="R793" s="96" t="str">
        <f t="shared" si="215"/>
        <v/>
      </c>
      <c r="S793" s="14" t="str">
        <f t="shared" si="226"/>
        <v/>
      </c>
      <c r="T793" s="14" t="str">
        <f t="shared" si="216"/>
        <v/>
      </c>
      <c r="U793" s="14" t="str">
        <f t="shared" si="227"/>
        <v/>
      </c>
      <c r="V793" s="14" t="str">
        <f t="shared" si="228"/>
        <v/>
      </c>
      <c r="W793" s="14" t="str">
        <f>IFERROR(CONCATENATE("PAGO N° ",B793," DEL CONTRATO CPS ",V793," ENTRE ",TEXT(VLOOKUP(A793,matriz,IF(generador!B793=1,16,IF(generador!B793=2,19,IF(generador!B793=3,22,IF(generador!B793=4,25,IF(generador!B793=5,28,IF(generador!B793=6,31,IF(generador!B793=7,34,IF(generador!B793=8,37,IF(generador!B793=9,40,IF(generador!B793=10,43,IF(generador!B793=11,46,IF(generador!B793=12,49,IF(generador!B793=13,52,IF(generador!B793=14,55,IF(generador!B793=15,58))))))))))))))),FALSE),"dd/mm/yyyy")," Y ",TEXT(VLOOKUP(A793,matriz,IF(generador!B793=1,17,IF(generador!B793=2,20,IF(generador!B793=3,23,IF(generador!B793=4,26,IF(generador!B793=5,29,IF(generador!B793=6,32,IF(generador!B793=7,35,IF(generador!B793=8,38,IF(generador!B793=9,41,IF(generador!B793=10,44,IF(generador!B793=11,47,IF(generador!B793=12,50,IF(generador!B793=13,53,IF(generador!B793=14,56,IF(generador!B793=15,59))))))))))))))),FALSE),"dd/mm/yyyy")),"")</f>
        <v/>
      </c>
    </row>
    <row r="794" spans="1:23" x14ac:dyDescent="0.3">
      <c r="A794" s="12"/>
      <c r="B794" s="5"/>
      <c r="C794" s="5"/>
      <c r="D794" s="14" t="str">
        <f t="shared" si="212"/>
        <v/>
      </c>
      <c r="E794" s="15" t="str">
        <f>IFERROR(IF(A794&lt;&gt;"",VLOOKUP(A794,matriz,IF(generador!B794=1,15,IF(generador!B794=2,18,IF(generador!B794=3,21,IF(generador!B794=4,24,IF(generador!B794=5,27,IF(generador!B794=6,30,IF(generador!B794=7,33,IF(generador!B794=8,36,IF(generador!B794=9,39,IF(generador!B794=10,42,IF(generador!B794=11,45,IF(generador!B794=12,48,IF(generador!B794=13,51,IF(generador!B794=14,54,IF(generador!B794=15,57))))))))))))))),FALSE),""),"")</f>
        <v/>
      </c>
      <c r="F794" s="16" t="str">
        <f t="shared" si="213"/>
        <v/>
      </c>
      <c r="G794" s="20" t="str">
        <f t="shared" si="214"/>
        <v/>
      </c>
      <c r="H794" s="13" t="str">
        <f t="shared" ca="1" si="217"/>
        <v/>
      </c>
      <c r="I794" s="14" t="str">
        <f t="shared" si="218"/>
        <v/>
      </c>
      <c r="J794" s="14" t="str">
        <f>""</f>
        <v/>
      </c>
      <c r="K794" s="14" t="str">
        <f t="shared" si="219"/>
        <v/>
      </c>
      <c r="L794" s="14" t="str">
        <f t="shared" si="220"/>
        <v/>
      </c>
      <c r="M794" s="14" t="str">
        <f t="shared" si="221"/>
        <v/>
      </c>
      <c r="N794" s="14" t="str">
        <f t="shared" si="222"/>
        <v/>
      </c>
      <c r="O794" s="14" t="str">
        <f t="shared" si="223"/>
        <v/>
      </c>
      <c r="P794" s="14" t="str">
        <f t="shared" si="224"/>
        <v/>
      </c>
      <c r="Q794" s="14" t="str">
        <f t="shared" si="225"/>
        <v/>
      </c>
      <c r="R794" s="96" t="str">
        <f t="shared" si="215"/>
        <v/>
      </c>
      <c r="S794" s="14" t="str">
        <f t="shared" si="226"/>
        <v/>
      </c>
      <c r="T794" s="14" t="str">
        <f t="shared" si="216"/>
        <v/>
      </c>
      <c r="U794" s="14" t="str">
        <f t="shared" si="227"/>
        <v/>
      </c>
      <c r="V794" s="14" t="str">
        <f t="shared" si="228"/>
        <v/>
      </c>
      <c r="W794" s="14" t="str">
        <f>IFERROR(CONCATENATE("PAGO N° ",B794," DEL CONTRATO CPS ",V794," ENTRE ",TEXT(VLOOKUP(A794,matriz,IF(generador!B794=1,16,IF(generador!B794=2,19,IF(generador!B794=3,22,IF(generador!B794=4,25,IF(generador!B794=5,28,IF(generador!B794=6,31,IF(generador!B794=7,34,IF(generador!B794=8,37,IF(generador!B794=9,40,IF(generador!B794=10,43,IF(generador!B794=11,46,IF(generador!B794=12,49,IF(generador!B794=13,52,IF(generador!B794=14,55,IF(generador!B794=15,58))))))))))))))),FALSE),"dd/mm/yyyy")," Y ",TEXT(VLOOKUP(A794,matriz,IF(generador!B794=1,17,IF(generador!B794=2,20,IF(generador!B794=3,23,IF(generador!B794=4,26,IF(generador!B794=5,29,IF(generador!B794=6,32,IF(generador!B794=7,35,IF(generador!B794=8,38,IF(generador!B794=9,41,IF(generador!B794=10,44,IF(generador!B794=11,47,IF(generador!B794=12,50,IF(generador!B794=13,53,IF(generador!B794=14,56,IF(generador!B794=15,59))))))))))))))),FALSE),"dd/mm/yyyy")),"")</f>
        <v/>
      </c>
    </row>
    <row r="795" spans="1:23" x14ac:dyDescent="0.3">
      <c r="A795" s="12"/>
      <c r="B795" s="5"/>
      <c r="C795" s="5"/>
      <c r="D795" s="14" t="str">
        <f t="shared" si="212"/>
        <v/>
      </c>
      <c r="E795" s="15" t="str">
        <f>IFERROR(IF(A795&lt;&gt;"",VLOOKUP(A795,matriz,IF(generador!B795=1,15,IF(generador!B795=2,18,IF(generador!B795=3,21,IF(generador!B795=4,24,IF(generador!B795=5,27,IF(generador!B795=6,30,IF(generador!B795=7,33,IF(generador!B795=8,36,IF(generador!B795=9,39,IF(generador!B795=10,42,IF(generador!B795=11,45,IF(generador!B795=12,48,IF(generador!B795=13,51,IF(generador!B795=14,54,IF(generador!B795=15,57))))))))))))))),FALSE),""),"")</f>
        <v/>
      </c>
      <c r="F795" s="16" t="str">
        <f t="shared" si="213"/>
        <v/>
      </c>
      <c r="G795" s="20" t="str">
        <f t="shared" si="214"/>
        <v/>
      </c>
      <c r="H795" s="13" t="str">
        <f t="shared" ca="1" si="217"/>
        <v/>
      </c>
      <c r="I795" s="14" t="str">
        <f t="shared" si="218"/>
        <v/>
      </c>
      <c r="J795" s="14" t="str">
        <f>""</f>
        <v/>
      </c>
      <c r="K795" s="14" t="str">
        <f t="shared" si="219"/>
        <v/>
      </c>
      <c r="L795" s="14" t="str">
        <f t="shared" si="220"/>
        <v/>
      </c>
      <c r="M795" s="14" t="str">
        <f t="shared" si="221"/>
        <v/>
      </c>
      <c r="N795" s="14" t="str">
        <f t="shared" si="222"/>
        <v/>
      </c>
      <c r="O795" s="14" t="str">
        <f t="shared" si="223"/>
        <v/>
      </c>
      <c r="P795" s="14" t="str">
        <f t="shared" si="224"/>
        <v/>
      </c>
      <c r="Q795" s="14" t="str">
        <f t="shared" si="225"/>
        <v/>
      </c>
      <c r="R795" s="96" t="str">
        <f t="shared" si="215"/>
        <v/>
      </c>
      <c r="S795" s="14" t="str">
        <f t="shared" si="226"/>
        <v/>
      </c>
      <c r="T795" s="14" t="str">
        <f t="shared" si="216"/>
        <v/>
      </c>
      <c r="U795" s="14" t="str">
        <f t="shared" si="227"/>
        <v/>
      </c>
      <c r="V795" s="14" t="str">
        <f t="shared" si="228"/>
        <v/>
      </c>
      <c r="W795" s="14" t="str">
        <f>IFERROR(CONCATENATE("PAGO N° ",B795," DEL CONTRATO CPS ",V795," ENTRE ",TEXT(VLOOKUP(A795,matriz,IF(generador!B795=1,16,IF(generador!B795=2,19,IF(generador!B795=3,22,IF(generador!B795=4,25,IF(generador!B795=5,28,IF(generador!B795=6,31,IF(generador!B795=7,34,IF(generador!B795=8,37,IF(generador!B795=9,40,IF(generador!B795=10,43,IF(generador!B795=11,46,IF(generador!B795=12,49,IF(generador!B795=13,52,IF(generador!B795=14,55,IF(generador!B795=15,58))))))))))))))),FALSE),"dd/mm/yyyy")," Y ",TEXT(VLOOKUP(A795,matriz,IF(generador!B795=1,17,IF(generador!B795=2,20,IF(generador!B795=3,23,IF(generador!B795=4,26,IF(generador!B795=5,29,IF(generador!B795=6,32,IF(generador!B795=7,35,IF(generador!B795=8,38,IF(generador!B795=9,41,IF(generador!B795=10,44,IF(generador!B795=11,47,IF(generador!B795=12,50,IF(generador!B795=13,53,IF(generador!B795=14,56,IF(generador!B795=15,59))))))))))))))),FALSE),"dd/mm/yyyy")),"")</f>
        <v/>
      </c>
    </row>
    <row r="796" spans="1:23" x14ac:dyDescent="0.3">
      <c r="A796" s="12"/>
      <c r="B796" s="5"/>
      <c r="C796" s="5"/>
      <c r="D796" s="14" t="str">
        <f t="shared" si="212"/>
        <v/>
      </c>
      <c r="E796" s="15" t="str">
        <f>IFERROR(IF(A796&lt;&gt;"",VLOOKUP(A796,matriz,IF(generador!B796=1,15,IF(generador!B796=2,18,IF(generador!B796=3,21,IF(generador!B796=4,24,IF(generador!B796=5,27,IF(generador!B796=6,30,IF(generador!B796=7,33,IF(generador!B796=8,36,IF(generador!B796=9,39,IF(generador!B796=10,42,IF(generador!B796=11,45,IF(generador!B796=12,48,IF(generador!B796=13,51,IF(generador!B796=14,54,IF(generador!B796=15,57))))))))))))))),FALSE),""),"")</f>
        <v/>
      </c>
      <c r="F796" s="16" t="str">
        <f t="shared" si="213"/>
        <v/>
      </c>
      <c r="G796" s="20" t="str">
        <f t="shared" si="214"/>
        <v/>
      </c>
      <c r="H796" s="13" t="str">
        <f t="shared" ca="1" si="217"/>
        <v/>
      </c>
      <c r="I796" s="14" t="str">
        <f t="shared" si="218"/>
        <v/>
      </c>
      <c r="J796" s="14" t="str">
        <f>""</f>
        <v/>
      </c>
      <c r="K796" s="14" t="str">
        <f t="shared" si="219"/>
        <v/>
      </c>
      <c r="L796" s="14" t="str">
        <f t="shared" si="220"/>
        <v/>
      </c>
      <c r="M796" s="14" t="str">
        <f t="shared" si="221"/>
        <v/>
      </c>
      <c r="N796" s="14" t="str">
        <f t="shared" si="222"/>
        <v/>
      </c>
      <c r="O796" s="14" t="str">
        <f t="shared" si="223"/>
        <v/>
      </c>
      <c r="P796" s="14" t="str">
        <f t="shared" si="224"/>
        <v/>
      </c>
      <c r="Q796" s="14" t="str">
        <f t="shared" si="225"/>
        <v/>
      </c>
      <c r="R796" s="96" t="str">
        <f t="shared" si="215"/>
        <v/>
      </c>
      <c r="S796" s="14" t="str">
        <f t="shared" si="226"/>
        <v/>
      </c>
      <c r="T796" s="14" t="str">
        <f t="shared" si="216"/>
        <v/>
      </c>
      <c r="U796" s="14" t="str">
        <f t="shared" si="227"/>
        <v/>
      </c>
      <c r="V796" s="14" t="str">
        <f t="shared" si="228"/>
        <v/>
      </c>
      <c r="W796" s="14" t="str">
        <f>IFERROR(CONCATENATE("PAGO N° ",B796," DEL CONTRATO CPS ",V796," ENTRE ",TEXT(VLOOKUP(A796,matriz,IF(generador!B796=1,16,IF(generador!B796=2,19,IF(generador!B796=3,22,IF(generador!B796=4,25,IF(generador!B796=5,28,IF(generador!B796=6,31,IF(generador!B796=7,34,IF(generador!B796=8,37,IF(generador!B796=9,40,IF(generador!B796=10,43,IF(generador!B796=11,46,IF(generador!B796=12,49,IF(generador!B796=13,52,IF(generador!B796=14,55,IF(generador!B796=15,58))))))))))))))),FALSE),"dd/mm/yyyy")," Y ",TEXT(VLOOKUP(A796,matriz,IF(generador!B796=1,17,IF(generador!B796=2,20,IF(generador!B796=3,23,IF(generador!B796=4,26,IF(generador!B796=5,29,IF(generador!B796=6,32,IF(generador!B796=7,35,IF(generador!B796=8,38,IF(generador!B796=9,41,IF(generador!B796=10,44,IF(generador!B796=11,47,IF(generador!B796=12,50,IF(generador!B796=13,53,IF(generador!B796=14,56,IF(generador!B796=15,59))))))))))))))),FALSE),"dd/mm/yyyy")),"")</f>
        <v/>
      </c>
    </row>
    <row r="797" spans="1:23" x14ac:dyDescent="0.3">
      <c r="A797" s="12"/>
      <c r="B797" s="5"/>
      <c r="C797" s="5"/>
      <c r="D797" s="14" t="str">
        <f t="shared" si="212"/>
        <v/>
      </c>
      <c r="E797" s="15" t="str">
        <f>IFERROR(IF(A797&lt;&gt;"",VLOOKUP(A797,matriz,IF(generador!B797=1,15,IF(generador!B797=2,18,IF(generador!B797=3,21,IF(generador!B797=4,24,IF(generador!B797=5,27,IF(generador!B797=6,30,IF(generador!B797=7,33,IF(generador!B797=8,36,IF(generador!B797=9,39,IF(generador!B797=10,42,IF(generador!B797=11,45,IF(generador!B797=12,48,IF(generador!B797=13,51,IF(generador!B797=14,54,IF(generador!B797=15,57))))))))))))))),FALSE),""),"")</f>
        <v/>
      </c>
      <c r="F797" s="16" t="str">
        <f t="shared" si="213"/>
        <v/>
      </c>
      <c r="G797" s="20" t="str">
        <f t="shared" si="214"/>
        <v/>
      </c>
      <c r="H797" s="13" t="str">
        <f t="shared" ca="1" si="217"/>
        <v/>
      </c>
      <c r="I797" s="14" t="str">
        <f t="shared" si="218"/>
        <v/>
      </c>
      <c r="J797" s="14" t="str">
        <f>""</f>
        <v/>
      </c>
      <c r="K797" s="14" t="str">
        <f t="shared" si="219"/>
        <v/>
      </c>
      <c r="L797" s="14" t="str">
        <f t="shared" si="220"/>
        <v/>
      </c>
      <c r="M797" s="14" t="str">
        <f t="shared" si="221"/>
        <v/>
      </c>
      <c r="N797" s="14" t="str">
        <f t="shared" si="222"/>
        <v/>
      </c>
      <c r="O797" s="14" t="str">
        <f t="shared" si="223"/>
        <v/>
      </c>
      <c r="P797" s="14" t="str">
        <f t="shared" si="224"/>
        <v/>
      </c>
      <c r="Q797" s="14" t="str">
        <f t="shared" si="225"/>
        <v/>
      </c>
      <c r="R797" s="96" t="str">
        <f t="shared" si="215"/>
        <v/>
      </c>
      <c r="S797" s="14" t="str">
        <f t="shared" si="226"/>
        <v/>
      </c>
      <c r="T797" s="14" t="str">
        <f t="shared" si="216"/>
        <v/>
      </c>
      <c r="U797" s="14" t="str">
        <f t="shared" si="227"/>
        <v/>
      </c>
      <c r="V797" s="14" t="str">
        <f t="shared" si="228"/>
        <v/>
      </c>
      <c r="W797" s="14" t="str">
        <f>IFERROR(CONCATENATE("PAGO N° ",B797," DEL CONTRATO CPS ",V797," ENTRE ",TEXT(VLOOKUP(A797,matriz,IF(generador!B797=1,16,IF(generador!B797=2,19,IF(generador!B797=3,22,IF(generador!B797=4,25,IF(generador!B797=5,28,IF(generador!B797=6,31,IF(generador!B797=7,34,IF(generador!B797=8,37,IF(generador!B797=9,40,IF(generador!B797=10,43,IF(generador!B797=11,46,IF(generador!B797=12,49,IF(generador!B797=13,52,IF(generador!B797=14,55,IF(generador!B797=15,58))))))))))))))),FALSE),"dd/mm/yyyy")," Y ",TEXT(VLOOKUP(A797,matriz,IF(generador!B797=1,17,IF(generador!B797=2,20,IF(generador!B797=3,23,IF(generador!B797=4,26,IF(generador!B797=5,29,IF(generador!B797=6,32,IF(generador!B797=7,35,IF(generador!B797=8,38,IF(generador!B797=9,41,IF(generador!B797=10,44,IF(generador!B797=11,47,IF(generador!B797=12,50,IF(generador!B797=13,53,IF(generador!B797=14,56,IF(generador!B797=15,59))))))))))))))),FALSE),"dd/mm/yyyy")),"")</f>
        <v/>
      </c>
    </row>
    <row r="798" spans="1:23" x14ac:dyDescent="0.3">
      <c r="A798" s="12"/>
      <c r="B798" s="5"/>
      <c r="C798" s="5"/>
      <c r="D798" s="14" t="str">
        <f t="shared" si="212"/>
        <v/>
      </c>
      <c r="E798" s="15" t="str">
        <f>IFERROR(IF(A798&lt;&gt;"",VLOOKUP(A798,matriz,IF(generador!B798=1,15,IF(generador!B798=2,18,IF(generador!B798=3,21,IF(generador!B798=4,24,IF(generador!B798=5,27,IF(generador!B798=6,30,IF(generador!B798=7,33,IF(generador!B798=8,36,IF(generador!B798=9,39,IF(generador!B798=10,42,IF(generador!B798=11,45,IF(generador!B798=12,48,IF(generador!B798=13,51,IF(generador!B798=14,54,IF(generador!B798=15,57))))))))))))))),FALSE),""),"")</f>
        <v/>
      </c>
      <c r="F798" s="16" t="str">
        <f t="shared" si="213"/>
        <v/>
      </c>
      <c r="G798" s="20" t="str">
        <f t="shared" si="214"/>
        <v/>
      </c>
      <c r="H798" s="13" t="str">
        <f t="shared" ca="1" si="217"/>
        <v/>
      </c>
      <c r="I798" s="14" t="str">
        <f t="shared" si="218"/>
        <v/>
      </c>
      <c r="J798" s="14" t="str">
        <f>""</f>
        <v/>
      </c>
      <c r="K798" s="14" t="str">
        <f t="shared" si="219"/>
        <v/>
      </c>
      <c r="L798" s="14" t="str">
        <f t="shared" si="220"/>
        <v/>
      </c>
      <c r="M798" s="14" t="str">
        <f t="shared" si="221"/>
        <v/>
      </c>
      <c r="N798" s="14" t="str">
        <f t="shared" si="222"/>
        <v/>
      </c>
      <c r="O798" s="14" t="str">
        <f t="shared" si="223"/>
        <v/>
      </c>
      <c r="P798" s="14" t="str">
        <f t="shared" si="224"/>
        <v/>
      </c>
      <c r="Q798" s="14" t="str">
        <f t="shared" si="225"/>
        <v/>
      </c>
      <c r="R798" s="96" t="str">
        <f t="shared" si="215"/>
        <v/>
      </c>
      <c r="S798" s="14" t="str">
        <f t="shared" si="226"/>
        <v/>
      </c>
      <c r="T798" s="14" t="str">
        <f t="shared" si="216"/>
        <v/>
      </c>
      <c r="U798" s="14" t="str">
        <f t="shared" si="227"/>
        <v/>
      </c>
      <c r="V798" s="14" t="str">
        <f t="shared" si="228"/>
        <v/>
      </c>
      <c r="W798" s="14" t="str">
        <f>IFERROR(CONCATENATE("PAGO N° ",B798," DEL CONTRATO CPS ",V798," ENTRE ",TEXT(VLOOKUP(A798,matriz,IF(generador!B798=1,16,IF(generador!B798=2,19,IF(generador!B798=3,22,IF(generador!B798=4,25,IF(generador!B798=5,28,IF(generador!B798=6,31,IF(generador!B798=7,34,IF(generador!B798=8,37,IF(generador!B798=9,40,IF(generador!B798=10,43,IF(generador!B798=11,46,IF(generador!B798=12,49,IF(generador!B798=13,52,IF(generador!B798=14,55,IF(generador!B798=15,58))))))))))))))),FALSE),"dd/mm/yyyy")," Y ",TEXT(VLOOKUP(A798,matriz,IF(generador!B798=1,17,IF(generador!B798=2,20,IF(generador!B798=3,23,IF(generador!B798=4,26,IF(generador!B798=5,29,IF(generador!B798=6,32,IF(generador!B798=7,35,IF(generador!B798=8,38,IF(generador!B798=9,41,IF(generador!B798=10,44,IF(generador!B798=11,47,IF(generador!B798=12,50,IF(generador!B798=13,53,IF(generador!B798=14,56,IF(generador!B798=15,59))))))))))))))),FALSE),"dd/mm/yyyy")),"")</f>
        <v/>
      </c>
    </row>
    <row r="799" spans="1:23" x14ac:dyDescent="0.3">
      <c r="A799" s="12"/>
      <c r="B799" s="5"/>
      <c r="C799" s="5"/>
      <c r="D799" s="14" t="str">
        <f t="shared" si="212"/>
        <v/>
      </c>
      <c r="E799" s="15" t="str">
        <f>IFERROR(IF(A799&lt;&gt;"",VLOOKUP(A799,matriz,IF(generador!B799=1,15,IF(generador!B799=2,18,IF(generador!B799=3,21,IF(generador!B799=4,24,IF(generador!B799=5,27,IF(generador!B799=6,30,IF(generador!B799=7,33,IF(generador!B799=8,36,IF(generador!B799=9,39,IF(generador!B799=10,42,IF(generador!B799=11,45,IF(generador!B799=12,48,IF(generador!B799=13,51,IF(generador!B799=14,54,IF(generador!B799=15,57))))))))))))))),FALSE),""),"")</f>
        <v/>
      </c>
      <c r="F799" s="16" t="str">
        <f t="shared" si="213"/>
        <v/>
      </c>
      <c r="G799" s="20" t="str">
        <f t="shared" si="214"/>
        <v/>
      </c>
      <c r="H799" s="13" t="str">
        <f t="shared" ca="1" si="217"/>
        <v/>
      </c>
      <c r="I799" s="14" t="str">
        <f t="shared" si="218"/>
        <v/>
      </c>
      <c r="J799" s="14" t="str">
        <f>""</f>
        <v/>
      </c>
      <c r="K799" s="14" t="str">
        <f t="shared" si="219"/>
        <v/>
      </c>
      <c r="L799" s="14" t="str">
        <f t="shared" si="220"/>
        <v/>
      </c>
      <c r="M799" s="14" t="str">
        <f t="shared" si="221"/>
        <v/>
      </c>
      <c r="N799" s="14" t="str">
        <f t="shared" si="222"/>
        <v/>
      </c>
      <c r="O799" s="14" t="str">
        <f t="shared" si="223"/>
        <v/>
      </c>
      <c r="P799" s="14" t="str">
        <f t="shared" si="224"/>
        <v/>
      </c>
      <c r="Q799" s="14" t="str">
        <f t="shared" si="225"/>
        <v/>
      </c>
      <c r="R799" s="96" t="str">
        <f t="shared" si="215"/>
        <v/>
      </c>
      <c r="S799" s="14" t="str">
        <f t="shared" si="226"/>
        <v/>
      </c>
      <c r="T799" s="14" t="str">
        <f t="shared" si="216"/>
        <v/>
      </c>
      <c r="U799" s="14" t="str">
        <f t="shared" si="227"/>
        <v/>
      </c>
      <c r="V799" s="14" t="str">
        <f t="shared" si="228"/>
        <v/>
      </c>
      <c r="W799" s="14" t="str">
        <f>IFERROR(CONCATENATE("PAGO N° ",B799," DEL CONTRATO CPS ",V799," ENTRE ",TEXT(VLOOKUP(A799,matriz,IF(generador!B799=1,16,IF(generador!B799=2,19,IF(generador!B799=3,22,IF(generador!B799=4,25,IF(generador!B799=5,28,IF(generador!B799=6,31,IF(generador!B799=7,34,IF(generador!B799=8,37,IF(generador!B799=9,40,IF(generador!B799=10,43,IF(generador!B799=11,46,IF(generador!B799=12,49,IF(generador!B799=13,52,IF(generador!B799=14,55,IF(generador!B799=15,58))))))))))))))),FALSE),"dd/mm/yyyy")," Y ",TEXT(VLOOKUP(A799,matriz,IF(generador!B799=1,17,IF(generador!B799=2,20,IF(generador!B799=3,23,IF(generador!B799=4,26,IF(generador!B799=5,29,IF(generador!B799=6,32,IF(generador!B799=7,35,IF(generador!B799=8,38,IF(generador!B799=9,41,IF(generador!B799=10,44,IF(generador!B799=11,47,IF(generador!B799=12,50,IF(generador!B799=13,53,IF(generador!B799=14,56,IF(generador!B799=15,59))))))))))))))),FALSE),"dd/mm/yyyy")),"")</f>
        <v/>
      </c>
    </row>
    <row r="800" spans="1:23" x14ac:dyDescent="0.3">
      <c r="A800" s="12"/>
      <c r="B800" s="5"/>
      <c r="C800" s="5"/>
      <c r="D800" s="14" t="str">
        <f t="shared" si="212"/>
        <v/>
      </c>
      <c r="E800" s="15" t="str">
        <f>IFERROR(IF(A800&lt;&gt;"",VLOOKUP(A800,matriz,IF(generador!B800=1,15,IF(generador!B800=2,18,IF(generador!B800=3,21,IF(generador!B800=4,24,IF(generador!B800=5,27,IF(generador!B800=6,30,IF(generador!B800=7,33,IF(generador!B800=8,36,IF(generador!B800=9,39,IF(generador!B800=10,42,IF(generador!B800=11,45,IF(generador!B800=12,48,IF(generador!B800=13,51,IF(generador!B800=14,54,IF(generador!B800=15,57))))))))))))))),FALSE),""),"")</f>
        <v/>
      </c>
      <c r="F800" s="16" t="str">
        <f t="shared" si="213"/>
        <v/>
      </c>
      <c r="G800" s="20" t="str">
        <f t="shared" si="214"/>
        <v/>
      </c>
      <c r="H800" s="13" t="str">
        <f t="shared" ca="1" si="217"/>
        <v/>
      </c>
      <c r="I800" s="14" t="str">
        <f t="shared" si="218"/>
        <v/>
      </c>
      <c r="J800" s="14" t="str">
        <f>""</f>
        <v/>
      </c>
      <c r="K800" s="14" t="str">
        <f t="shared" si="219"/>
        <v/>
      </c>
      <c r="L800" s="14" t="str">
        <f t="shared" si="220"/>
        <v/>
      </c>
      <c r="M800" s="14" t="str">
        <f t="shared" si="221"/>
        <v/>
      </c>
      <c r="N800" s="14" t="str">
        <f t="shared" si="222"/>
        <v/>
      </c>
      <c r="O800" s="14" t="str">
        <f t="shared" si="223"/>
        <v/>
      </c>
      <c r="P800" s="14" t="str">
        <f t="shared" si="224"/>
        <v/>
      </c>
      <c r="Q800" s="14" t="str">
        <f t="shared" si="225"/>
        <v/>
      </c>
      <c r="R800" s="96" t="str">
        <f t="shared" si="215"/>
        <v/>
      </c>
      <c r="S800" s="14" t="str">
        <f t="shared" si="226"/>
        <v/>
      </c>
      <c r="T800" s="14" t="str">
        <f t="shared" si="216"/>
        <v/>
      </c>
      <c r="U800" s="14" t="str">
        <f t="shared" si="227"/>
        <v/>
      </c>
      <c r="V800" s="14" t="str">
        <f t="shared" si="228"/>
        <v/>
      </c>
      <c r="W800" s="14" t="str">
        <f>IFERROR(CONCATENATE("PAGO N° ",B800," DEL CONTRATO CPS ",V800," ENTRE ",TEXT(VLOOKUP(A800,matriz,IF(generador!B800=1,16,IF(generador!B800=2,19,IF(generador!B800=3,22,IF(generador!B800=4,25,IF(generador!B800=5,28,IF(generador!B800=6,31,IF(generador!B800=7,34,IF(generador!B800=8,37,IF(generador!B800=9,40,IF(generador!B800=10,43,IF(generador!B800=11,46,IF(generador!B800=12,49,IF(generador!B800=13,52,IF(generador!B800=14,55,IF(generador!B800=15,58))))))))))))))),FALSE),"dd/mm/yyyy")," Y ",TEXT(VLOOKUP(A800,matriz,IF(generador!B800=1,17,IF(generador!B800=2,20,IF(generador!B800=3,23,IF(generador!B800=4,26,IF(generador!B800=5,29,IF(generador!B800=6,32,IF(generador!B800=7,35,IF(generador!B800=8,38,IF(generador!B800=9,41,IF(generador!B800=10,44,IF(generador!B800=11,47,IF(generador!B800=12,50,IF(generador!B800=13,53,IF(generador!B800=14,56,IF(generador!B800=15,59))))))))))))))),FALSE),"dd/mm/yyyy")),"")</f>
        <v/>
      </c>
    </row>
    <row r="801" spans="1:23" x14ac:dyDescent="0.3">
      <c r="A801" s="12"/>
      <c r="B801" s="5"/>
      <c r="C801" s="5"/>
      <c r="D801" s="14" t="str">
        <f t="shared" si="212"/>
        <v/>
      </c>
      <c r="E801" s="15" t="str">
        <f>IFERROR(IF(A801&lt;&gt;"",VLOOKUP(A801,matriz,IF(generador!B801=1,15,IF(generador!B801=2,18,IF(generador!B801=3,21,IF(generador!B801=4,24,IF(generador!B801=5,27,IF(generador!B801=6,30,IF(generador!B801=7,33,IF(generador!B801=8,36,IF(generador!B801=9,39,IF(generador!B801=10,42,IF(generador!B801=11,45,IF(generador!B801=12,48,IF(generador!B801=13,51,IF(generador!B801=14,54,IF(generador!B801=15,57))))))))))))))),FALSE),""),"")</f>
        <v/>
      </c>
      <c r="F801" s="16" t="str">
        <f t="shared" si="213"/>
        <v/>
      </c>
      <c r="G801" s="20" t="str">
        <f t="shared" si="214"/>
        <v/>
      </c>
      <c r="H801" s="13" t="str">
        <f t="shared" ca="1" si="217"/>
        <v/>
      </c>
      <c r="I801" s="14" t="str">
        <f t="shared" si="218"/>
        <v/>
      </c>
      <c r="J801" s="14" t="str">
        <f>""</f>
        <v/>
      </c>
      <c r="K801" s="14" t="str">
        <f t="shared" si="219"/>
        <v/>
      </c>
      <c r="L801" s="14" t="str">
        <f t="shared" si="220"/>
        <v/>
      </c>
      <c r="M801" s="14" t="str">
        <f t="shared" si="221"/>
        <v/>
      </c>
      <c r="N801" s="14" t="str">
        <f t="shared" si="222"/>
        <v/>
      </c>
      <c r="O801" s="14" t="str">
        <f t="shared" si="223"/>
        <v/>
      </c>
      <c r="P801" s="14" t="str">
        <f t="shared" si="224"/>
        <v/>
      </c>
      <c r="Q801" s="14" t="str">
        <f t="shared" si="225"/>
        <v/>
      </c>
      <c r="R801" s="96" t="str">
        <f t="shared" si="215"/>
        <v/>
      </c>
      <c r="S801" s="14" t="str">
        <f t="shared" si="226"/>
        <v/>
      </c>
      <c r="T801" s="14" t="str">
        <f t="shared" si="216"/>
        <v/>
      </c>
      <c r="U801" s="14" t="str">
        <f t="shared" si="227"/>
        <v/>
      </c>
      <c r="V801" s="14" t="str">
        <f t="shared" si="228"/>
        <v/>
      </c>
      <c r="W801" s="14" t="str">
        <f>IFERROR(CONCATENATE("PAGO N° ",B801," DEL CONTRATO CPS ",V801," ENTRE ",TEXT(VLOOKUP(A801,matriz,IF(generador!B801=1,16,IF(generador!B801=2,19,IF(generador!B801=3,22,IF(generador!B801=4,25,IF(generador!B801=5,28,IF(generador!B801=6,31,IF(generador!B801=7,34,IF(generador!B801=8,37,IF(generador!B801=9,40,IF(generador!B801=10,43,IF(generador!B801=11,46,IF(generador!B801=12,49,IF(generador!B801=13,52,IF(generador!B801=14,55,IF(generador!B801=15,58))))))))))))))),FALSE),"dd/mm/yyyy")," Y ",TEXT(VLOOKUP(A801,matriz,IF(generador!B801=1,17,IF(generador!B801=2,20,IF(generador!B801=3,23,IF(generador!B801=4,26,IF(generador!B801=5,29,IF(generador!B801=6,32,IF(generador!B801=7,35,IF(generador!B801=8,38,IF(generador!B801=9,41,IF(generador!B801=10,44,IF(generador!B801=11,47,IF(generador!B801=12,50,IF(generador!B801=13,53,IF(generador!B801=14,56,IF(generador!B801=15,59))))))))))))))),FALSE),"dd/mm/yyyy")),"")</f>
        <v/>
      </c>
    </row>
    <row r="802" spans="1:23" x14ac:dyDescent="0.3">
      <c r="A802" s="12"/>
      <c r="B802" s="5"/>
      <c r="C802" s="5"/>
      <c r="D802" s="14" t="str">
        <f t="shared" si="212"/>
        <v/>
      </c>
      <c r="E802" s="15" t="str">
        <f>IFERROR(IF(A802&lt;&gt;"",VLOOKUP(A802,matriz,IF(generador!B802=1,15,IF(generador!B802=2,18,IF(generador!B802=3,21,IF(generador!B802=4,24,IF(generador!B802=5,27,IF(generador!B802=6,30,IF(generador!B802=7,33,IF(generador!B802=8,36,IF(generador!B802=9,39,IF(generador!B802=10,42,IF(generador!B802=11,45,IF(generador!B802=12,48,IF(generador!B802=13,51,IF(generador!B802=14,54,IF(generador!B802=15,57))))))))))))))),FALSE),""),"")</f>
        <v/>
      </c>
      <c r="F802" s="16" t="str">
        <f t="shared" si="213"/>
        <v/>
      </c>
      <c r="G802" s="20" t="str">
        <f t="shared" si="214"/>
        <v/>
      </c>
      <c r="H802" s="13" t="str">
        <f t="shared" ca="1" si="217"/>
        <v/>
      </c>
      <c r="I802" s="14" t="str">
        <f t="shared" si="218"/>
        <v/>
      </c>
      <c r="J802" s="14" t="str">
        <f>""</f>
        <v/>
      </c>
      <c r="K802" s="14" t="str">
        <f t="shared" si="219"/>
        <v/>
      </c>
      <c r="L802" s="14" t="str">
        <f t="shared" si="220"/>
        <v/>
      </c>
      <c r="M802" s="14" t="str">
        <f t="shared" si="221"/>
        <v/>
      </c>
      <c r="N802" s="14" t="str">
        <f t="shared" si="222"/>
        <v/>
      </c>
      <c r="O802" s="14" t="str">
        <f t="shared" si="223"/>
        <v/>
      </c>
      <c r="P802" s="14" t="str">
        <f t="shared" si="224"/>
        <v/>
      </c>
      <c r="Q802" s="14" t="str">
        <f t="shared" si="225"/>
        <v/>
      </c>
      <c r="R802" s="96" t="str">
        <f t="shared" si="215"/>
        <v/>
      </c>
      <c r="S802" s="14" t="str">
        <f t="shared" si="226"/>
        <v/>
      </c>
      <c r="T802" s="14" t="str">
        <f t="shared" si="216"/>
        <v/>
      </c>
      <c r="U802" s="14" t="str">
        <f t="shared" si="227"/>
        <v/>
      </c>
      <c r="V802" s="14" t="str">
        <f t="shared" si="228"/>
        <v/>
      </c>
      <c r="W802" s="14" t="str">
        <f>IFERROR(CONCATENATE("PAGO N° ",B802," DEL CONTRATO CPS ",V802," ENTRE ",TEXT(VLOOKUP(A802,matriz,IF(generador!B802=1,16,IF(generador!B802=2,19,IF(generador!B802=3,22,IF(generador!B802=4,25,IF(generador!B802=5,28,IF(generador!B802=6,31,IF(generador!B802=7,34,IF(generador!B802=8,37,IF(generador!B802=9,40,IF(generador!B802=10,43,IF(generador!B802=11,46,IF(generador!B802=12,49,IF(generador!B802=13,52,IF(generador!B802=14,55,IF(generador!B802=15,58))))))))))))))),FALSE),"dd/mm/yyyy")," Y ",TEXT(VLOOKUP(A802,matriz,IF(generador!B802=1,17,IF(generador!B802=2,20,IF(generador!B802=3,23,IF(generador!B802=4,26,IF(generador!B802=5,29,IF(generador!B802=6,32,IF(generador!B802=7,35,IF(generador!B802=8,38,IF(generador!B802=9,41,IF(generador!B802=10,44,IF(generador!B802=11,47,IF(generador!B802=12,50,IF(generador!B802=13,53,IF(generador!B802=14,56,IF(generador!B802=15,59))))))))))))))),FALSE),"dd/mm/yyyy")),"")</f>
        <v/>
      </c>
    </row>
    <row r="803" spans="1:23" x14ac:dyDescent="0.3">
      <c r="A803" s="12"/>
      <c r="B803" s="5"/>
      <c r="C803" s="5"/>
      <c r="D803" s="14" t="str">
        <f t="shared" si="212"/>
        <v/>
      </c>
      <c r="E803" s="15" t="str">
        <f>IFERROR(IF(A803&lt;&gt;"",VLOOKUP(A803,matriz,IF(generador!B803=1,15,IF(generador!B803=2,18,IF(generador!B803=3,21,IF(generador!B803=4,24,IF(generador!B803=5,27,IF(generador!B803=6,30,IF(generador!B803=7,33,IF(generador!B803=8,36,IF(generador!B803=9,39,IF(generador!B803=10,42,IF(generador!B803=11,45,IF(generador!B803=12,48,IF(generador!B803=13,51,IF(generador!B803=14,54,IF(generador!B803=15,57))))))))))))))),FALSE),""),"")</f>
        <v/>
      </c>
      <c r="F803" s="16" t="str">
        <f t="shared" si="213"/>
        <v/>
      </c>
      <c r="G803" s="20" t="str">
        <f t="shared" si="214"/>
        <v/>
      </c>
      <c r="H803" s="13" t="str">
        <f t="shared" ca="1" si="217"/>
        <v/>
      </c>
      <c r="I803" s="14" t="str">
        <f t="shared" si="218"/>
        <v/>
      </c>
      <c r="J803" s="14" t="str">
        <f>""</f>
        <v/>
      </c>
      <c r="K803" s="14" t="str">
        <f t="shared" si="219"/>
        <v/>
      </c>
      <c r="L803" s="14" t="str">
        <f t="shared" si="220"/>
        <v/>
      </c>
      <c r="M803" s="14" t="str">
        <f t="shared" si="221"/>
        <v/>
      </c>
      <c r="N803" s="14" t="str">
        <f t="shared" si="222"/>
        <v/>
      </c>
      <c r="O803" s="14" t="str">
        <f t="shared" si="223"/>
        <v/>
      </c>
      <c r="P803" s="14" t="str">
        <f t="shared" si="224"/>
        <v/>
      </c>
      <c r="Q803" s="14" t="str">
        <f t="shared" si="225"/>
        <v/>
      </c>
      <c r="R803" s="96" t="str">
        <f t="shared" si="215"/>
        <v/>
      </c>
      <c r="S803" s="14" t="str">
        <f t="shared" si="226"/>
        <v/>
      </c>
      <c r="T803" s="14" t="str">
        <f t="shared" si="216"/>
        <v/>
      </c>
      <c r="U803" s="14" t="str">
        <f t="shared" si="227"/>
        <v/>
      </c>
      <c r="V803" s="14" t="str">
        <f t="shared" si="228"/>
        <v/>
      </c>
      <c r="W803" s="14" t="str">
        <f>IFERROR(CONCATENATE("PAGO N° ",B803," DEL CONTRATO CPS ",V803," ENTRE ",TEXT(VLOOKUP(A803,matriz,IF(generador!B803=1,16,IF(generador!B803=2,19,IF(generador!B803=3,22,IF(generador!B803=4,25,IF(generador!B803=5,28,IF(generador!B803=6,31,IF(generador!B803=7,34,IF(generador!B803=8,37,IF(generador!B803=9,40,IF(generador!B803=10,43,IF(generador!B803=11,46,IF(generador!B803=12,49,IF(generador!B803=13,52,IF(generador!B803=14,55,IF(generador!B803=15,58))))))))))))))),FALSE),"dd/mm/yyyy")," Y ",TEXT(VLOOKUP(A803,matriz,IF(generador!B803=1,17,IF(generador!B803=2,20,IF(generador!B803=3,23,IF(generador!B803=4,26,IF(generador!B803=5,29,IF(generador!B803=6,32,IF(generador!B803=7,35,IF(generador!B803=8,38,IF(generador!B803=9,41,IF(generador!B803=10,44,IF(generador!B803=11,47,IF(generador!B803=12,50,IF(generador!B803=13,53,IF(generador!B803=14,56,IF(generador!B803=15,59))))))))))))))),FALSE),"dd/mm/yyyy")),"")</f>
        <v/>
      </c>
    </row>
    <row r="804" spans="1:23" x14ac:dyDescent="0.3">
      <c r="A804" s="12"/>
      <c r="B804" s="5"/>
      <c r="C804" s="5"/>
      <c r="D804" s="14" t="str">
        <f t="shared" si="212"/>
        <v/>
      </c>
      <c r="E804" s="15" t="str">
        <f>IFERROR(IF(A804&lt;&gt;"",VLOOKUP(A804,matriz,IF(generador!B804=1,15,IF(generador!B804=2,18,IF(generador!B804=3,21,IF(generador!B804=4,24,IF(generador!B804=5,27,IF(generador!B804=6,30,IF(generador!B804=7,33,IF(generador!B804=8,36,IF(generador!B804=9,39,IF(generador!B804=10,42,IF(generador!B804=11,45,IF(generador!B804=12,48,IF(generador!B804=13,51,IF(generador!B804=14,54,IF(generador!B804=15,57))))))))))))))),FALSE),""),"")</f>
        <v/>
      </c>
      <c r="F804" s="16" t="str">
        <f t="shared" si="213"/>
        <v/>
      </c>
      <c r="G804" s="20" t="str">
        <f t="shared" si="214"/>
        <v/>
      </c>
      <c r="H804" s="13" t="str">
        <f t="shared" ca="1" si="217"/>
        <v/>
      </c>
      <c r="I804" s="14" t="str">
        <f t="shared" si="218"/>
        <v/>
      </c>
      <c r="J804" s="14" t="str">
        <f>""</f>
        <v/>
      </c>
      <c r="K804" s="14" t="str">
        <f t="shared" si="219"/>
        <v/>
      </c>
      <c r="L804" s="14" t="str">
        <f t="shared" si="220"/>
        <v/>
      </c>
      <c r="M804" s="14" t="str">
        <f t="shared" si="221"/>
        <v/>
      </c>
      <c r="N804" s="14" t="str">
        <f t="shared" si="222"/>
        <v/>
      </c>
      <c r="O804" s="14" t="str">
        <f t="shared" si="223"/>
        <v/>
      </c>
      <c r="P804" s="14" t="str">
        <f t="shared" si="224"/>
        <v/>
      </c>
      <c r="Q804" s="14" t="str">
        <f t="shared" si="225"/>
        <v/>
      </c>
      <c r="R804" s="96" t="str">
        <f t="shared" si="215"/>
        <v/>
      </c>
      <c r="S804" s="14" t="str">
        <f t="shared" si="226"/>
        <v/>
      </c>
      <c r="T804" s="14" t="str">
        <f t="shared" si="216"/>
        <v/>
      </c>
      <c r="U804" s="14" t="str">
        <f t="shared" si="227"/>
        <v/>
      </c>
      <c r="V804" s="14" t="str">
        <f t="shared" si="228"/>
        <v/>
      </c>
      <c r="W804" s="14" t="str">
        <f>IFERROR(CONCATENATE("PAGO N° ",B804," DEL CONTRATO CPS ",V804," ENTRE ",TEXT(VLOOKUP(A804,matriz,IF(generador!B804=1,16,IF(generador!B804=2,19,IF(generador!B804=3,22,IF(generador!B804=4,25,IF(generador!B804=5,28,IF(generador!B804=6,31,IF(generador!B804=7,34,IF(generador!B804=8,37,IF(generador!B804=9,40,IF(generador!B804=10,43,IF(generador!B804=11,46,IF(generador!B804=12,49,IF(generador!B804=13,52,IF(generador!B804=14,55,IF(generador!B804=15,58))))))))))))))),FALSE),"dd/mm/yyyy")," Y ",TEXT(VLOOKUP(A804,matriz,IF(generador!B804=1,17,IF(generador!B804=2,20,IF(generador!B804=3,23,IF(generador!B804=4,26,IF(generador!B804=5,29,IF(generador!B804=6,32,IF(generador!B804=7,35,IF(generador!B804=8,38,IF(generador!B804=9,41,IF(generador!B804=10,44,IF(generador!B804=11,47,IF(generador!B804=12,50,IF(generador!B804=13,53,IF(generador!B804=14,56,IF(generador!B804=15,59))))))))))))))),FALSE),"dd/mm/yyyy")),"")</f>
        <v/>
      </c>
    </row>
    <row r="805" spans="1:23" x14ac:dyDescent="0.3">
      <c r="A805" s="12"/>
      <c r="B805" s="5"/>
      <c r="C805" s="5"/>
      <c r="D805" s="14" t="str">
        <f t="shared" si="212"/>
        <v/>
      </c>
      <c r="E805" s="15" t="str">
        <f>IFERROR(IF(A805&lt;&gt;"",VLOOKUP(A805,matriz,IF(generador!B805=1,15,IF(generador!B805=2,18,IF(generador!B805=3,21,IF(generador!B805=4,24,IF(generador!B805=5,27,IF(generador!B805=6,30,IF(generador!B805=7,33,IF(generador!B805=8,36,IF(generador!B805=9,39,IF(generador!B805=10,42,IF(generador!B805=11,45,IF(generador!B805=12,48,IF(generador!B805=13,51,IF(generador!B805=14,54,IF(generador!B805=15,57))))))))))))))),FALSE),""),"")</f>
        <v/>
      </c>
      <c r="F805" s="16" t="str">
        <f t="shared" si="213"/>
        <v/>
      </c>
      <c r="G805" s="20" t="str">
        <f t="shared" si="214"/>
        <v/>
      </c>
      <c r="H805" s="13" t="str">
        <f t="shared" ca="1" si="217"/>
        <v/>
      </c>
      <c r="I805" s="14" t="str">
        <f t="shared" si="218"/>
        <v/>
      </c>
      <c r="J805" s="14" t="str">
        <f>""</f>
        <v/>
      </c>
      <c r="K805" s="14" t="str">
        <f t="shared" si="219"/>
        <v/>
      </c>
      <c r="L805" s="14" t="str">
        <f t="shared" si="220"/>
        <v/>
      </c>
      <c r="M805" s="14" t="str">
        <f t="shared" si="221"/>
        <v/>
      </c>
      <c r="N805" s="14" t="str">
        <f t="shared" si="222"/>
        <v/>
      </c>
      <c r="O805" s="14" t="str">
        <f t="shared" si="223"/>
        <v/>
      </c>
      <c r="P805" s="14" t="str">
        <f t="shared" si="224"/>
        <v/>
      </c>
      <c r="Q805" s="14" t="str">
        <f t="shared" si="225"/>
        <v/>
      </c>
      <c r="R805" s="96" t="str">
        <f t="shared" si="215"/>
        <v/>
      </c>
      <c r="S805" s="14" t="str">
        <f t="shared" si="226"/>
        <v/>
      </c>
      <c r="T805" s="14" t="str">
        <f t="shared" si="216"/>
        <v/>
      </c>
      <c r="U805" s="14" t="str">
        <f t="shared" si="227"/>
        <v/>
      </c>
      <c r="V805" s="14" t="str">
        <f t="shared" si="228"/>
        <v/>
      </c>
      <c r="W805" s="14" t="str">
        <f>IFERROR(CONCATENATE("PAGO N° ",B805," DEL CONTRATO CPS ",V805," ENTRE ",TEXT(VLOOKUP(A805,matriz,IF(generador!B805=1,16,IF(generador!B805=2,19,IF(generador!B805=3,22,IF(generador!B805=4,25,IF(generador!B805=5,28,IF(generador!B805=6,31,IF(generador!B805=7,34,IF(generador!B805=8,37,IF(generador!B805=9,40,IF(generador!B805=10,43,IF(generador!B805=11,46,IF(generador!B805=12,49,IF(generador!B805=13,52,IF(generador!B805=14,55,IF(generador!B805=15,58))))))))))))))),FALSE),"dd/mm/yyyy")," Y ",TEXT(VLOOKUP(A805,matriz,IF(generador!B805=1,17,IF(generador!B805=2,20,IF(generador!B805=3,23,IF(generador!B805=4,26,IF(generador!B805=5,29,IF(generador!B805=6,32,IF(generador!B805=7,35,IF(generador!B805=8,38,IF(generador!B805=9,41,IF(generador!B805=10,44,IF(generador!B805=11,47,IF(generador!B805=12,50,IF(generador!B805=13,53,IF(generador!B805=14,56,IF(generador!B805=15,59))))))))))))))),FALSE),"dd/mm/yyyy")),"")</f>
        <v/>
      </c>
    </row>
    <row r="806" spans="1:23" x14ac:dyDescent="0.3">
      <c r="A806" s="12"/>
      <c r="B806" s="5"/>
      <c r="C806" s="5"/>
      <c r="D806" s="14" t="str">
        <f t="shared" si="212"/>
        <v/>
      </c>
      <c r="E806" s="15" t="str">
        <f>IFERROR(IF(A806&lt;&gt;"",VLOOKUP(A806,matriz,IF(generador!B806=1,15,IF(generador!B806=2,18,IF(generador!B806=3,21,IF(generador!B806=4,24,IF(generador!B806=5,27,IF(generador!B806=6,30,IF(generador!B806=7,33,IF(generador!B806=8,36,IF(generador!B806=9,39,IF(generador!B806=10,42,IF(generador!B806=11,45,IF(generador!B806=12,48,IF(generador!B806=13,51,IF(generador!B806=14,54,IF(generador!B806=15,57))))))))))))))),FALSE),""),"")</f>
        <v/>
      </c>
      <c r="F806" s="16" t="str">
        <f t="shared" si="213"/>
        <v/>
      </c>
      <c r="G806" s="20" t="str">
        <f t="shared" si="214"/>
        <v/>
      </c>
      <c r="H806" s="13" t="str">
        <f t="shared" ca="1" si="217"/>
        <v/>
      </c>
      <c r="I806" s="14" t="str">
        <f t="shared" si="218"/>
        <v/>
      </c>
      <c r="J806" s="14" t="str">
        <f>""</f>
        <v/>
      </c>
      <c r="K806" s="14" t="str">
        <f t="shared" si="219"/>
        <v/>
      </c>
      <c r="L806" s="14" t="str">
        <f t="shared" si="220"/>
        <v/>
      </c>
      <c r="M806" s="14" t="str">
        <f t="shared" si="221"/>
        <v/>
      </c>
      <c r="N806" s="14" t="str">
        <f t="shared" si="222"/>
        <v/>
      </c>
      <c r="O806" s="14" t="str">
        <f t="shared" si="223"/>
        <v/>
      </c>
      <c r="P806" s="14" t="str">
        <f t="shared" si="224"/>
        <v/>
      </c>
      <c r="Q806" s="14" t="str">
        <f t="shared" si="225"/>
        <v/>
      </c>
      <c r="R806" s="96" t="str">
        <f t="shared" si="215"/>
        <v/>
      </c>
      <c r="S806" s="14" t="str">
        <f t="shared" si="226"/>
        <v/>
      </c>
      <c r="T806" s="14" t="str">
        <f t="shared" si="216"/>
        <v/>
      </c>
      <c r="U806" s="14" t="str">
        <f t="shared" si="227"/>
        <v/>
      </c>
      <c r="V806" s="14" t="str">
        <f t="shared" si="228"/>
        <v/>
      </c>
      <c r="W806" s="14" t="str">
        <f>IFERROR(CONCATENATE("PAGO N° ",B806," DEL CONTRATO CPS ",V806," ENTRE ",TEXT(VLOOKUP(A806,matriz,IF(generador!B806=1,16,IF(generador!B806=2,19,IF(generador!B806=3,22,IF(generador!B806=4,25,IF(generador!B806=5,28,IF(generador!B806=6,31,IF(generador!B806=7,34,IF(generador!B806=8,37,IF(generador!B806=9,40,IF(generador!B806=10,43,IF(generador!B806=11,46,IF(generador!B806=12,49,IF(generador!B806=13,52,IF(generador!B806=14,55,IF(generador!B806=15,58))))))))))))))),FALSE),"dd/mm/yyyy")," Y ",TEXT(VLOOKUP(A806,matriz,IF(generador!B806=1,17,IF(generador!B806=2,20,IF(generador!B806=3,23,IF(generador!B806=4,26,IF(generador!B806=5,29,IF(generador!B806=6,32,IF(generador!B806=7,35,IF(generador!B806=8,38,IF(generador!B806=9,41,IF(generador!B806=10,44,IF(generador!B806=11,47,IF(generador!B806=12,50,IF(generador!B806=13,53,IF(generador!B806=14,56,IF(generador!B806=15,59))))))))))))))),FALSE),"dd/mm/yyyy")),"")</f>
        <v/>
      </c>
    </row>
    <row r="807" spans="1:23" x14ac:dyDescent="0.3">
      <c r="A807" s="12"/>
      <c r="B807" s="5"/>
      <c r="C807" s="5"/>
      <c r="D807" s="14" t="str">
        <f t="shared" si="212"/>
        <v/>
      </c>
      <c r="E807" s="15" t="str">
        <f>IFERROR(IF(A807&lt;&gt;"",VLOOKUP(A807,matriz,IF(generador!B807=1,15,IF(generador!B807=2,18,IF(generador!B807=3,21,IF(generador!B807=4,24,IF(generador!B807=5,27,IF(generador!B807=6,30,IF(generador!B807=7,33,IF(generador!B807=8,36,IF(generador!B807=9,39,IF(generador!B807=10,42,IF(generador!B807=11,45,IF(generador!B807=12,48,IF(generador!B807=13,51,IF(generador!B807=14,54,IF(generador!B807=15,57))))))))))))))),FALSE),""),"")</f>
        <v/>
      </c>
      <c r="F807" s="16" t="str">
        <f t="shared" si="213"/>
        <v/>
      </c>
      <c r="G807" s="20" t="str">
        <f t="shared" si="214"/>
        <v/>
      </c>
      <c r="H807" s="13" t="str">
        <f t="shared" ca="1" si="217"/>
        <v/>
      </c>
      <c r="I807" s="14" t="str">
        <f t="shared" si="218"/>
        <v/>
      </c>
      <c r="J807" s="14" t="str">
        <f>""</f>
        <v/>
      </c>
      <c r="K807" s="14" t="str">
        <f t="shared" si="219"/>
        <v/>
      </c>
      <c r="L807" s="14" t="str">
        <f t="shared" si="220"/>
        <v/>
      </c>
      <c r="M807" s="14" t="str">
        <f t="shared" si="221"/>
        <v/>
      </c>
      <c r="N807" s="14" t="str">
        <f t="shared" si="222"/>
        <v/>
      </c>
      <c r="O807" s="14" t="str">
        <f t="shared" si="223"/>
        <v/>
      </c>
      <c r="P807" s="14" t="str">
        <f t="shared" si="224"/>
        <v/>
      </c>
      <c r="Q807" s="14" t="str">
        <f t="shared" si="225"/>
        <v/>
      </c>
      <c r="R807" s="96" t="str">
        <f t="shared" si="215"/>
        <v/>
      </c>
      <c r="S807" s="14" t="str">
        <f t="shared" si="226"/>
        <v/>
      </c>
      <c r="T807" s="14" t="str">
        <f t="shared" si="216"/>
        <v/>
      </c>
      <c r="U807" s="14" t="str">
        <f t="shared" si="227"/>
        <v/>
      </c>
      <c r="V807" s="14" t="str">
        <f t="shared" si="228"/>
        <v/>
      </c>
      <c r="W807" s="14" t="str">
        <f>IFERROR(CONCATENATE("PAGO N° ",B807," DEL CONTRATO CPS ",V807," ENTRE ",TEXT(VLOOKUP(A807,matriz,IF(generador!B807=1,16,IF(generador!B807=2,19,IF(generador!B807=3,22,IF(generador!B807=4,25,IF(generador!B807=5,28,IF(generador!B807=6,31,IF(generador!B807=7,34,IF(generador!B807=8,37,IF(generador!B807=9,40,IF(generador!B807=10,43,IF(generador!B807=11,46,IF(generador!B807=12,49,IF(generador!B807=13,52,IF(generador!B807=14,55,IF(generador!B807=15,58))))))))))))))),FALSE),"dd/mm/yyyy")," Y ",TEXT(VLOOKUP(A807,matriz,IF(generador!B807=1,17,IF(generador!B807=2,20,IF(generador!B807=3,23,IF(generador!B807=4,26,IF(generador!B807=5,29,IF(generador!B807=6,32,IF(generador!B807=7,35,IF(generador!B807=8,38,IF(generador!B807=9,41,IF(generador!B807=10,44,IF(generador!B807=11,47,IF(generador!B807=12,50,IF(generador!B807=13,53,IF(generador!B807=14,56,IF(generador!B807=15,59))))))))))))))),FALSE),"dd/mm/yyyy")),"")</f>
        <v/>
      </c>
    </row>
    <row r="808" spans="1:23" x14ac:dyDescent="0.3">
      <c r="A808" s="12"/>
      <c r="B808" s="5"/>
      <c r="C808" s="5"/>
      <c r="D808" s="14" t="str">
        <f t="shared" si="212"/>
        <v/>
      </c>
      <c r="E808" s="15" t="str">
        <f>IFERROR(IF(A808&lt;&gt;"",VLOOKUP(A808,matriz,IF(generador!B808=1,15,IF(generador!B808=2,18,IF(generador!B808=3,21,IF(generador!B808=4,24,IF(generador!B808=5,27,IF(generador!B808=6,30,IF(generador!B808=7,33,IF(generador!B808=8,36,IF(generador!B808=9,39,IF(generador!B808=10,42,IF(generador!B808=11,45,IF(generador!B808=12,48,IF(generador!B808=13,51,IF(generador!B808=14,54,IF(generador!B808=15,57))))))))))))))),FALSE),""),"")</f>
        <v/>
      </c>
      <c r="F808" s="16" t="str">
        <f t="shared" si="213"/>
        <v/>
      </c>
      <c r="G808" s="20" t="str">
        <f t="shared" si="214"/>
        <v/>
      </c>
      <c r="H808" s="13" t="str">
        <f t="shared" ca="1" si="217"/>
        <v/>
      </c>
      <c r="I808" s="14" t="str">
        <f t="shared" si="218"/>
        <v/>
      </c>
      <c r="J808" s="14" t="str">
        <f>""</f>
        <v/>
      </c>
      <c r="K808" s="14" t="str">
        <f t="shared" si="219"/>
        <v/>
      </c>
      <c r="L808" s="14" t="str">
        <f t="shared" si="220"/>
        <v/>
      </c>
      <c r="M808" s="14" t="str">
        <f t="shared" si="221"/>
        <v/>
      </c>
      <c r="N808" s="14" t="str">
        <f t="shared" si="222"/>
        <v/>
      </c>
      <c r="O808" s="14" t="str">
        <f t="shared" si="223"/>
        <v/>
      </c>
      <c r="P808" s="14" t="str">
        <f t="shared" si="224"/>
        <v/>
      </c>
      <c r="Q808" s="14" t="str">
        <f t="shared" si="225"/>
        <v/>
      </c>
      <c r="R808" s="96" t="str">
        <f t="shared" si="215"/>
        <v/>
      </c>
      <c r="S808" s="14" t="str">
        <f t="shared" si="226"/>
        <v/>
      </c>
      <c r="T808" s="14" t="str">
        <f t="shared" si="216"/>
        <v/>
      </c>
      <c r="U808" s="14" t="str">
        <f t="shared" si="227"/>
        <v/>
      </c>
      <c r="V808" s="14" t="str">
        <f t="shared" si="228"/>
        <v/>
      </c>
      <c r="W808" s="14" t="str">
        <f>IFERROR(CONCATENATE("PAGO N° ",B808," DEL CONTRATO CPS ",V808," ENTRE ",TEXT(VLOOKUP(A808,matriz,IF(generador!B808=1,16,IF(generador!B808=2,19,IF(generador!B808=3,22,IF(generador!B808=4,25,IF(generador!B808=5,28,IF(generador!B808=6,31,IF(generador!B808=7,34,IF(generador!B808=8,37,IF(generador!B808=9,40,IF(generador!B808=10,43,IF(generador!B808=11,46,IF(generador!B808=12,49,IF(generador!B808=13,52,IF(generador!B808=14,55,IF(generador!B808=15,58))))))))))))))),FALSE),"dd/mm/yyyy")," Y ",TEXT(VLOOKUP(A808,matriz,IF(generador!B808=1,17,IF(generador!B808=2,20,IF(generador!B808=3,23,IF(generador!B808=4,26,IF(generador!B808=5,29,IF(generador!B808=6,32,IF(generador!B808=7,35,IF(generador!B808=8,38,IF(generador!B808=9,41,IF(generador!B808=10,44,IF(generador!B808=11,47,IF(generador!B808=12,50,IF(generador!B808=13,53,IF(generador!B808=14,56,IF(generador!B808=15,59))))))))))))))),FALSE),"dd/mm/yyyy")),"")</f>
        <v/>
      </c>
    </row>
    <row r="809" spans="1:23" x14ac:dyDescent="0.3">
      <c r="A809" s="12"/>
      <c r="B809" s="5"/>
      <c r="C809" s="5"/>
      <c r="D809" s="14" t="str">
        <f t="shared" si="212"/>
        <v/>
      </c>
      <c r="E809" s="15" t="str">
        <f>IFERROR(IF(A809&lt;&gt;"",VLOOKUP(A809,matriz,IF(generador!B809=1,15,IF(generador!B809=2,18,IF(generador!B809=3,21,IF(generador!B809=4,24,IF(generador!B809=5,27,IF(generador!B809=6,30,IF(generador!B809=7,33,IF(generador!B809=8,36,IF(generador!B809=9,39,IF(generador!B809=10,42,IF(generador!B809=11,45,IF(generador!B809=12,48,IF(generador!B809=13,51,IF(generador!B809=14,54,IF(generador!B809=15,57))))))))))))))),FALSE),""),"")</f>
        <v/>
      </c>
      <c r="F809" s="16" t="str">
        <f t="shared" si="213"/>
        <v/>
      </c>
      <c r="G809" s="20" t="str">
        <f t="shared" si="214"/>
        <v/>
      </c>
      <c r="H809" s="13" t="str">
        <f t="shared" ca="1" si="217"/>
        <v/>
      </c>
      <c r="I809" s="14" t="str">
        <f t="shared" si="218"/>
        <v/>
      </c>
      <c r="J809" s="14" t="str">
        <f>""</f>
        <v/>
      </c>
      <c r="K809" s="14" t="str">
        <f t="shared" si="219"/>
        <v/>
      </c>
      <c r="L809" s="14" t="str">
        <f t="shared" si="220"/>
        <v/>
      </c>
      <c r="M809" s="14" t="str">
        <f t="shared" si="221"/>
        <v/>
      </c>
      <c r="N809" s="14" t="str">
        <f t="shared" si="222"/>
        <v/>
      </c>
      <c r="O809" s="14" t="str">
        <f t="shared" si="223"/>
        <v/>
      </c>
      <c r="P809" s="14" t="str">
        <f t="shared" si="224"/>
        <v/>
      </c>
      <c r="Q809" s="14" t="str">
        <f t="shared" si="225"/>
        <v/>
      </c>
      <c r="R809" s="96" t="str">
        <f t="shared" si="215"/>
        <v/>
      </c>
      <c r="S809" s="14" t="str">
        <f t="shared" si="226"/>
        <v/>
      </c>
      <c r="T809" s="14" t="str">
        <f t="shared" si="216"/>
        <v/>
      </c>
      <c r="U809" s="14" t="str">
        <f t="shared" si="227"/>
        <v/>
      </c>
      <c r="V809" s="14" t="str">
        <f t="shared" si="228"/>
        <v/>
      </c>
      <c r="W809" s="14" t="str">
        <f>IFERROR(CONCATENATE("PAGO N° ",B809," DEL CONTRATO CPS ",V809," ENTRE ",TEXT(VLOOKUP(A809,matriz,IF(generador!B809=1,16,IF(generador!B809=2,19,IF(generador!B809=3,22,IF(generador!B809=4,25,IF(generador!B809=5,28,IF(generador!B809=6,31,IF(generador!B809=7,34,IF(generador!B809=8,37,IF(generador!B809=9,40,IF(generador!B809=10,43,IF(generador!B809=11,46,IF(generador!B809=12,49,IF(generador!B809=13,52,IF(generador!B809=14,55,IF(generador!B809=15,58))))))))))))))),FALSE),"dd/mm/yyyy")," Y ",TEXT(VLOOKUP(A809,matriz,IF(generador!B809=1,17,IF(generador!B809=2,20,IF(generador!B809=3,23,IF(generador!B809=4,26,IF(generador!B809=5,29,IF(generador!B809=6,32,IF(generador!B809=7,35,IF(generador!B809=8,38,IF(generador!B809=9,41,IF(generador!B809=10,44,IF(generador!B809=11,47,IF(generador!B809=12,50,IF(generador!B809=13,53,IF(generador!B809=14,56,IF(generador!B809=15,59))))))))))))))),FALSE),"dd/mm/yyyy")),"")</f>
        <v/>
      </c>
    </row>
    <row r="810" spans="1:23" x14ac:dyDescent="0.3">
      <c r="A810" s="12"/>
      <c r="B810" s="5"/>
      <c r="C810" s="5"/>
      <c r="D810" s="14" t="str">
        <f t="shared" si="212"/>
        <v/>
      </c>
      <c r="E810" s="15" t="str">
        <f>IFERROR(IF(A810&lt;&gt;"",VLOOKUP(A810,matriz,IF(generador!B810=1,15,IF(generador!B810=2,18,IF(generador!B810=3,21,IF(generador!B810=4,24,IF(generador!B810=5,27,IF(generador!B810=6,30,IF(generador!B810=7,33,IF(generador!B810=8,36,IF(generador!B810=9,39,IF(generador!B810=10,42,IF(generador!B810=11,45,IF(generador!B810=12,48,IF(generador!B810=13,51,IF(generador!B810=14,54,IF(generador!B810=15,57))))))))))))))),FALSE),""),"")</f>
        <v/>
      </c>
      <c r="F810" s="16" t="str">
        <f t="shared" si="213"/>
        <v/>
      </c>
      <c r="G810" s="20" t="str">
        <f t="shared" si="214"/>
        <v/>
      </c>
      <c r="H810" s="13" t="str">
        <f t="shared" ca="1" si="217"/>
        <v/>
      </c>
      <c r="I810" s="14" t="str">
        <f t="shared" si="218"/>
        <v/>
      </c>
      <c r="J810" s="14" t="str">
        <f>""</f>
        <v/>
      </c>
      <c r="K810" s="14" t="str">
        <f t="shared" si="219"/>
        <v/>
      </c>
      <c r="L810" s="14" t="str">
        <f t="shared" si="220"/>
        <v/>
      </c>
      <c r="M810" s="14" t="str">
        <f t="shared" si="221"/>
        <v/>
      </c>
      <c r="N810" s="14" t="str">
        <f t="shared" si="222"/>
        <v/>
      </c>
      <c r="O810" s="14" t="str">
        <f t="shared" si="223"/>
        <v/>
      </c>
      <c r="P810" s="14" t="str">
        <f t="shared" si="224"/>
        <v/>
      </c>
      <c r="Q810" s="14" t="str">
        <f t="shared" si="225"/>
        <v/>
      </c>
      <c r="R810" s="96" t="str">
        <f t="shared" si="215"/>
        <v/>
      </c>
      <c r="S810" s="14" t="str">
        <f t="shared" si="226"/>
        <v/>
      </c>
      <c r="T810" s="14" t="str">
        <f t="shared" si="216"/>
        <v/>
      </c>
      <c r="U810" s="14" t="str">
        <f t="shared" si="227"/>
        <v/>
      </c>
      <c r="V810" s="14" t="str">
        <f t="shared" si="228"/>
        <v/>
      </c>
      <c r="W810" s="14" t="str">
        <f>IFERROR(CONCATENATE("PAGO N° ",B810," DEL CONTRATO CPS ",V810," ENTRE ",TEXT(VLOOKUP(A810,matriz,IF(generador!B810=1,16,IF(generador!B810=2,19,IF(generador!B810=3,22,IF(generador!B810=4,25,IF(generador!B810=5,28,IF(generador!B810=6,31,IF(generador!B810=7,34,IF(generador!B810=8,37,IF(generador!B810=9,40,IF(generador!B810=10,43,IF(generador!B810=11,46,IF(generador!B810=12,49,IF(generador!B810=13,52,IF(generador!B810=14,55,IF(generador!B810=15,58))))))))))))))),FALSE),"dd/mm/yyyy")," Y ",TEXT(VLOOKUP(A810,matriz,IF(generador!B810=1,17,IF(generador!B810=2,20,IF(generador!B810=3,23,IF(generador!B810=4,26,IF(generador!B810=5,29,IF(generador!B810=6,32,IF(generador!B810=7,35,IF(generador!B810=8,38,IF(generador!B810=9,41,IF(generador!B810=10,44,IF(generador!B810=11,47,IF(generador!B810=12,50,IF(generador!B810=13,53,IF(generador!B810=14,56,IF(generador!B810=15,59))))))))))))))),FALSE),"dd/mm/yyyy")),"")</f>
        <v/>
      </c>
    </row>
    <row r="811" spans="1:23" x14ac:dyDescent="0.3">
      <c r="A811" s="12"/>
      <c r="B811" s="5"/>
      <c r="C811" s="5"/>
      <c r="D811" s="14" t="str">
        <f t="shared" si="212"/>
        <v/>
      </c>
      <c r="E811" s="15" t="str">
        <f>IFERROR(IF(A811&lt;&gt;"",VLOOKUP(A811,matriz,IF(generador!B811=1,15,IF(generador!B811=2,18,IF(generador!B811=3,21,IF(generador!B811=4,24,IF(generador!B811=5,27,IF(generador!B811=6,30,IF(generador!B811=7,33,IF(generador!B811=8,36,IF(generador!B811=9,39,IF(generador!B811=10,42,IF(generador!B811=11,45,IF(generador!B811=12,48,IF(generador!B811=13,51,IF(generador!B811=14,54,IF(generador!B811=15,57))))))))))))))),FALSE),""),"")</f>
        <v/>
      </c>
      <c r="F811" s="16" t="str">
        <f t="shared" si="213"/>
        <v/>
      </c>
      <c r="G811" s="20" t="str">
        <f t="shared" si="214"/>
        <v/>
      </c>
      <c r="H811" s="13" t="str">
        <f t="shared" ca="1" si="217"/>
        <v/>
      </c>
      <c r="I811" s="14" t="str">
        <f t="shared" si="218"/>
        <v/>
      </c>
      <c r="J811" s="14" t="str">
        <f>""</f>
        <v/>
      </c>
      <c r="K811" s="14" t="str">
        <f t="shared" si="219"/>
        <v/>
      </c>
      <c r="L811" s="14" t="str">
        <f t="shared" si="220"/>
        <v/>
      </c>
      <c r="M811" s="14" t="str">
        <f t="shared" si="221"/>
        <v/>
      </c>
      <c r="N811" s="14" t="str">
        <f t="shared" si="222"/>
        <v/>
      </c>
      <c r="O811" s="14" t="str">
        <f t="shared" si="223"/>
        <v/>
      </c>
      <c r="P811" s="14" t="str">
        <f t="shared" si="224"/>
        <v/>
      </c>
      <c r="Q811" s="14" t="str">
        <f t="shared" si="225"/>
        <v/>
      </c>
      <c r="R811" s="96" t="str">
        <f t="shared" si="215"/>
        <v/>
      </c>
      <c r="S811" s="14" t="str">
        <f t="shared" si="226"/>
        <v/>
      </c>
      <c r="T811" s="14" t="str">
        <f t="shared" si="216"/>
        <v/>
      </c>
      <c r="U811" s="14" t="str">
        <f t="shared" si="227"/>
        <v/>
      </c>
      <c r="V811" s="14" t="str">
        <f t="shared" si="228"/>
        <v/>
      </c>
      <c r="W811" s="14" t="str">
        <f>IFERROR(CONCATENATE("PAGO N° ",B811," DEL CONTRATO CPS ",V811," ENTRE ",TEXT(VLOOKUP(A811,matriz,IF(generador!B811=1,16,IF(generador!B811=2,19,IF(generador!B811=3,22,IF(generador!B811=4,25,IF(generador!B811=5,28,IF(generador!B811=6,31,IF(generador!B811=7,34,IF(generador!B811=8,37,IF(generador!B811=9,40,IF(generador!B811=10,43,IF(generador!B811=11,46,IF(generador!B811=12,49,IF(generador!B811=13,52,IF(generador!B811=14,55,IF(generador!B811=15,58))))))))))))))),FALSE),"dd/mm/yyyy")," Y ",TEXT(VLOOKUP(A811,matriz,IF(generador!B811=1,17,IF(generador!B811=2,20,IF(generador!B811=3,23,IF(generador!B811=4,26,IF(generador!B811=5,29,IF(generador!B811=6,32,IF(generador!B811=7,35,IF(generador!B811=8,38,IF(generador!B811=9,41,IF(generador!B811=10,44,IF(generador!B811=11,47,IF(generador!B811=12,50,IF(generador!B811=13,53,IF(generador!B811=14,56,IF(generador!B811=15,59))))))))))))))),FALSE),"dd/mm/yyyy")),"")</f>
        <v/>
      </c>
    </row>
    <row r="812" spans="1:23" x14ac:dyDescent="0.3">
      <c r="A812" s="12"/>
      <c r="B812" s="5"/>
      <c r="C812" s="5"/>
      <c r="D812" s="14" t="str">
        <f t="shared" si="212"/>
        <v/>
      </c>
      <c r="E812" s="15" t="str">
        <f>IFERROR(IF(A812&lt;&gt;"",VLOOKUP(A812,matriz,IF(generador!B812=1,15,IF(generador!B812=2,18,IF(generador!B812=3,21,IF(generador!B812=4,24,IF(generador!B812=5,27,IF(generador!B812=6,30,IF(generador!B812=7,33,IF(generador!B812=8,36,IF(generador!B812=9,39,IF(generador!B812=10,42,IF(generador!B812=11,45,IF(generador!B812=12,48,IF(generador!B812=13,51,IF(generador!B812=14,54,IF(generador!B812=15,57))))))))))))))),FALSE),""),"")</f>
        <v/>
      </c>
      <c r="F812" s="16" t="str">
        <f t="shared" si="213"/>
        <v/>
      </c>
      <c r="G812" s="20" t="str">
        <f t="shared" si="214"/>
        <v/>
      </c>
      <c r="H812" s="13" t="str">
        <f t="shared" ca="1" si="217"/>
        <v/>
      </c>
      <c r="I812" s="14" t="str">
        <f t="shared" si="218"/>
        <v/>
      </c>
      <c r="J812" s="14" t="str">
        <f>""</f>
        <v/>
      </c>
      <c r="K812" s="14" t="str">
        <f t="shared" si="219"/>
        <v/>
      </c>
      <c r="L812" s="14" t="str">
        <f t="shared" si="220"/>
        <v/>
      </c>
      <c r="M812" s="14" t="str">
        <f t="shared" si="221"/>
        <v/>
      </c>
      <c r="N812" s="14" t="str">
        <f t="shared" si="222"/>
        <v/>
      </c>
      <c r="O812" s="14" t="str">
        <f t="shared" si="223"/>
        <v/>
      </c>
      <c r="P812" s="14" t="str">
        <f t="shared" si="224"/>
        <v/>
      </c>
      <c r="Q812" s="14" t="str">
        <f t="shared" si="225"/>
        <v/>
      </c>
      <c r="R812" s="96" t="str">
        <f t="shared" si="215"/>
        <v/>
      </c>
      <c r="S812" s="14" t="str">
        <f t="shared" si="226"/>
        <v/>
      </c>
      <c r="T812" s="14" t="str">
        <f t="shared" si="216"/>
        <v/>
      </c>
      <c r="U812" s="14" t="str">
        <f t="shared" si="227"/>
        <v/>
      </c>
      <c r="V812" s="14" t="str">
        <f t="shared" si="228"/>
        <v/>
      </c>
      <c r="W812" s="14" t="str">
        <f>IFERROR(CONCATENATE("PAGO N° ",B812," DEL CONTRATO CPS ",V812," ENTRE ",TEXT(VLOOKUP(A812,matriz,IF(generador!B812=1,16,IF(generador!B812=2,19,IF(generador!B812=3,22,IF(generador!B812=4,25,IF(generador!B812=5,28,IF(generador!B812=6,31,IF(generador!B812=7,34,IF(generador!B812=8,37,IF(generador!B812=9,40,IF(generador!B812=10,43,IF(generador!B812=11,46,IF(generador!B812=12,49,IF(generador!B812=13,52,IF(generador!B812=14,55,IF(generador!B812=15,58))))))))))))))),FALSE),"dd/mm/yyyy")," Y ",TEXT(VLOOKUP(A812,matriz,IF(generador!B812=1,17,IF(generador!B812=2,20,IF(generador!B812=3,23,IF(generador!B812=4,26,IF(generador!B812=5,29,IF(generador!B812=6,32,IF(generador!B812=7,35,IF(generador!B812=8,38,IF(generador!B812=9,41,IF(generador!B812=10,44,IF(generador!B812=11,47,IF(generador!B812=12,50,IF(generador!B812=13,53,IF(generador!B812=14,56,IF(generador!B812=15,59))))))))))))))),FALSE),"dd/mm/yyyy")),"")</f>
        <v/>
      </c>
    </row>
    <row r="813" spans="1:23" x14ac:dyDescent="0.3">
      <c r="A813" s="12"/>
      <c r="B813" s="5"/>
      <c r="C813" s="5"/>
      <c r="D813" s="14" t="str">
        <f t="shared" si="212"/>
        <v/>
      </c>
      <c r="E813" s="15" t="str">
        <f>IFERROR(IF(A813&lt;&gt;"",VLOOKUP(A813,matriz,IF(generador!B813=1,15,IF(generador!B813=2,18,IF(generador!B813=3,21,IF(generador!B813=4,24,IF(generador!B813=5,27,IF(generador!B813=6,30,IF(generador!B813=7,33,IF(generador!B813=8,36,IF(generador!B813=9,39,IF(generador!B813=10,42,IF(generador!B813=11,45,IF(generador!B813=12,48,IF(generador!B813=13,51,IF(generador!B813=14,54,IF(generador!B813=15,57))))))))))))))),FALSE),""),"")</f>
        <v/>
      </c>
      <c r="F813" s="16" t="str">
        <f t="shared" si="213"/>
        <v/>
      </c>
      <c r="G813" s="20" t="str">
        <f t="shared" si="214"/>
        <v/>
      </c>
      <c r="H813" s="13" t="str">
        <f t="shared" ca="1" si="217"/>
        <v/>
      </c>
      <c r="I813" s="14" t="str">
        <f t="shared" si="218"/>
        <v/>
      </c>
      <c r="J813" s="14" t="str">
        <f>""</f>
        <v/>
      </c>
      <c r="K813" s="14" t="str">
        <f t="shared" si="219"/>
        <v/>
      </c>
      <c r="L813" s="14" t="str">
        <f t="shared" si="220"/>
        <v/>
      </c>
      <c r="M813" s="14" t="str">
        <f t="shared" si="221"/>
        <v/>
      </c>
      <c r="N813" s="14" t="str">
        <f t="shared" si="222"/>
        <v/>
      </c>
      <c r="O813" s="14" t="str">
        <f t="shared" si="223"/>
        <v/>
      </c>
      <c r="P813" s="14" t="str">
        <f t="shared" si="224"/>
        <v/>
      </c>
      <c r="Q813" s="14" t="str">
        <f t="shared" si="225"/>
        <v/>
      </c>
      <c r="R813" s="96" t="str">
        <f t="shared" si="215"/>
        <v/>
      </c>
      <c r="S813" s="14" t="str">
        <f t="shared" si="226"/>
        <v/>
      </c>
      <c r="T813" s="14" t="str">
        <f t="shared" si="216"/>
        <v/>
      </c>
      <c r="U813" s="14" t="str">
        <f t="shared" si="227"/>
        <v/>
      </c>
      <c r="V813" s="14" t="str">
        <f t="shared" si="228"/>
        <v/>
      </c>
      <c r="W813" s="14" t="str">
        <f>IFERROR(CONCATENATE("PAGO N° ",B813," DEL CONTRATO CPS ",V813," ENTRE ",TEXT(VLOOKUP(A813,matriz,IF(generador!B813=1,16,IF(generador!B813=2,19,IF(generador!B813=3,22,IF(generador!B813=4,25,IF(generador!B813=5,28,IF(generador!B813=6,31,IF(generador!B813=7,34,IF(generador!B813=8,37,IF(generador!B813=9,40,IF(generador!B813=10,43,IF(generador!B813=11,46,IF(generador!B813=12,49,IF(generador!B813=13,52,IF(generador!B813=14,55,IF(generador!B813=15,58))))))))))))))),FALSE),"dd/mm/yyyy")," Y ",TEXT(VLOOKUP(A813,matriz,IF(generador!B813=1,17,IF(generador!B813=2,20,IF(generador!B813=3,23,IF(generador!B813=4,26,IF(generador!B813=5,29,IF(generador!B813=6,32,IF(generador!B813=7,35,IF(generador!B813=8,38,IF(generador!B813=9,41,IF(generador!B813=10,44,IF(generador!B813=11,47,IF(generador!B813=12,50,IF(generador!B813=13,53,IF(generador!B813=14,56,IF(generador!B813=15,59))))))))))))))),FALSE),"dd/mm/yyyy")),"")</f>
        <v/>
      </c>
    </row>
    <row r="814" spans="1:23" x14ac:dyDescent="0.3">
      <c r="A814" s="12"/>
      <c r="B814" s="5"/>
      <c r="C814" s="5"/>
      <c r="D814" s="14" t="str">
        <f t="shared" si="212"/>
        <v/>
      </c>
      <c r="E814" s="15" t="str">
        <f>IFERROR(IF(A814&lt;&gt;"",VLOOKUP(A814,matriz,IF(generador!B814=1,15,IF(generador!B814=2,18,IF(generador!B814=3,21,IF(generador!B814=4,24,IF(generador!B814=5,27,IF(generador!B814=6,30,IF(generador!B814=7,33,IF(generador!B814=8,36,IF(generador!B814=9,39,IF(generador!B814=10,42,IF(generador!B814=11,45,IF(generador!B814=12,48,IF(generador!B814=13,51,IF(generador!B814=14,54,IF(generador!B814=15,57))))))))))))))),FALSE),""),"")</f>
        <v/>
      </c>
      <c r="F814" s="16" t="str">
        <f t="shared" si="213"/>
        <v/>
      </c>
      <c r="G814" s="20" t="str">
        <f t="shared" si="214"/>
        <v/>
      </c>
      <c r="H814" s="13" t="str">
        <f t="shared" ca="1" si="217"/>
        <v/>
      </c>
      <c r="I814" s="14" t="str">
        <f t="shared" si="218"/>
        <v/>
      </c>
      <c r="J814" s="14" t="str">
        <f>""</f>
        <v/>
      </c>
      <c r="K814" s="14" t="str">
        <f t="shared" si="219"/>
        <v/>
      </c>
      <c r="L814" s="14" t="str">
        <f t="shared" si="220"/>
        <v/>
      </c>
      <c r="M814" s="14" t="str">
        <f t="shared" si="221"/>
        <v/>
      </c>
      <c r="N814" s="14" t="str">
        <f t="shared" si="222"/>
        <v/>
      </c>
      <c r="O814" s="14" t="str">
        <f t="shared" si="223"/>
        <v/>
      </c>
      <c r="P814" s="14" t="str">
        <f t="shared" si="224"/>
        <v/>
      </c>
      <c r="Q814" s="14" t="str">
        <f t="shared" si="225"/>
        <v/>
      </c>
      <c r="R814" s="96" t="str">
        <f t="shared" si="215"/>
        <v/>
      </c>
      <c r="S814" s="14" t="str">
        <f t="shared" si="226"/>
        <v/>
      </c>
      <c r="T814" s="14" t="str">
        <f t="shared" si="216"/>
        <v/>
      </c>
      <c r="U814" s="14" t="str">
        <f t="shared" si="227"/>
        <v/>
      </c>
      <c r="V814" s="14" t="str">
        <f t="shared" si="228"/>
        <v/>
      </c>
      <c r="W814" s="14" t="str">
        <f>IFERROR(CONCATENATE("PAGO N° ",B814," DEL CONTRATO CPS ",V814," ENTRE ",TEXT(VLOOKUP(A814,matriz,IF(generador!B814=1,16,IF(generador!B814=2,19,IF(generador!B814=3,22,IF(generador!B814=4,25,IF(generador!B814=5,28,IF(generador!B814=6,31,IF(generador!B814=7,34,IF(generador!B814=8,37,IF(generador!B814=9,40,IF(generador!B814=10,43,IF(generador!B814=11,46,IF(generador!B814=12,49,IF(generador!B814=13,52,IF(generador!B814=14,55,IF(generador!B814=15,58))))))))))))))),FALSE),"dd/mm/yyyy")," Y ",TEXT(VLOOKUP(A814,matriz,IF(generador!B814=1,17,IF(generador!B814=2,20,IF(generador!B814=3,23,IF(generador!B814=4,26,IF(generador!B814=5,29,IF(generador!B814=6,32,IF(generador!B814=7,35,IF(generador!B814=8,38,IF(generador!B814=9,41,IF(generador!B814=10,44,IF(generador!B814=11,47,IF(generador!B814=12,50,IF(generador!B814=13,53,IF(generador!B814=14,56,IF(generador!B814=15,59))))))))))))))),FALSE),"dd/mm/yyyy")),"")</f>
        <v/>
      </c>
    </row>
    <row r="815" spans="1:23" x14ac:dyDescent="0.3">
      <c r="A815" s="12"/>
      <c r="B815" s="5"/>
      <c r="C815" s="5"/>
      <c r="D815" s="14" t="str">
        <f t="shared" si="212"/>
        <v/>
      </c>
      <c r="E815" s="15" t="str">
        <f>IFERROR(IF(A815&lt;&gt;"",VLOOKUP(A815,matriz,IF(generador!B815=1,15,IF(generador!B815=2,18,IF(generador!B815=3,21,IF(generador!B815=4,24,IF(generador!B815=5,27,IF(generador!B815=6,30,IF(generador!B815=7,33,IF(generador!B815=8,36,IF(generador!B815=9,39,IF(generador!B815=10,42,IF(generador!B815=11,45,IF(generador!B815=12,48,IF(generador!B815=13,51,IF(generador!B815=14,54,IF(generador!B815=15,57))))))))))))))),FALSE),""),"")</f>
        <v/>
      </c>
      <c r="F815" s="16" t="str">
        <f t="shared" si="213"/>
        <v/>
      </c>
      <c r="G815" s="20" t="str">
        <f t="shared" si="214"/>
        <v/>
      </c>
      <c r="H815" s="13" t="str">
        <f t="shared" ca="1" si="217"/>
        <v/>
      </c>
      <c r="I815" s="14" t="str">
        <f t="shared" si="218"/>
        <v/>
      </c>
      <c r="J815" s="14" t="str">
        <f>""</f>
        <v/>
      </c>
      <c r="K815" s="14" t="str">
        <f t="shared" si="219"/>
        <v/>
      </c>
      <c r="L815" s="14" t="str">
        <f t="shared" si="220"/>
        <v/>
      </c>
      <c r="M815" s="14" t="str">
        <f t="shared" si="221"/>
        <v/>
      </c>
      <c r="N815" s="14" t="str">
        <f t="shared" si="222"/>
        <v/>
      </c>
      <c r="O815" s="14" t="str">
        <f t="shared" si="223"/>
        <v/>
      </c>
      <c r="P815" s="14" t="str">
        <f t="shared" si="224"/>
        <v/>
      </c>
      <c r="Q815" s="14" t="str">
        <f t="shared" si="225"/>
        <v/>
      </c>
      <c r="R815" s="96" t="str">
        <f t="shared" si="215"/>
        <v/>
      </c>
      <c r="S815" s="14" t="str">
        <f t="shared" si="226"/>
        <v/>
      </c>
      <c r="T815" s="14" t="str">
        <f t="shared" si="216"/>
        <v/>
      </c>
      <c r="U815" s="14" t="str">
        <f t="shared" si="227"/>
        <v/>
      </c>
      <c r="V815" s="14" t="str">
        <f t="shared" si="228"/>
        <v/>
      </c>
      <c r="W815" s="14" t="str">
        <f>IFERROR(CONCATENATE("PAGO N° ",B815," DEL CONTRATO CPS ",V815," ENTRE ",TEXT(VLOOKUP(A815,matriz,IF(generador!B815=1,16,IF(generador!B815=2,19,IF(generador!B815=3,22,IF(generador!B815=4,25,IF(generador!B815=5,28,IF(generador!B815=6,31,IF(generador!B815=7,34,IF(generador!B815=8,37,IF(generador!B815=9,40,IF(generador!B815=10,43,IF(generador!B815=11,46,IF(generador!B815=12,49,IF(generador!B815=13,52,IF(generador!B815=14,55,IF(generador!B815=15,58))))))))))))))),FALSE),"dd/mm/yyyy")," Y ",TEXT(VLOOKUP(A815,matriz,IF(generador!B815=1,17,IF(generador!B815=2,20,IF(generador!B815=3,23,IF(generador!B815=4,26,IF(generador!B815=5,29,IF(generador!B815=6,32,IF(generador!B815=7,35,IF(generador!B815=8,38,IF(generador!B815=9,41,IF(generador!B815=10,44,IF(generador!B815=11,47,IF(generador!B815=12,50,IF(generador!B815=13,53,IF(generador!B815=14,56,IF(generador!B815=15,59))))))))))))))),FALSE),"dd/mm/yyyy")),"")</f>
        <v/>
      </c>
    </row>
    <row r="816" spans="1:23" x14ac:dyDescent="0.3">
      <c r="A816" s="12"/>
      <c r="B816" s="5"/>
      <c r="C816" s="5"/>
      <c r="D816" s="14" t="str">
        <f t="shared" si="212"/>
        <v/>
      </c>
      <c r="E816" s="15" t="str">
        <f>IFERROR(IF(A816&lt;&gt;"",VLOOKUP(A816,matriz,IF(generador!B816=1,15,IF(generador!B816=2,18,IF(generador!B816=3,21,IF(generador!B816=4,24,IF(generador!B816=5,27,IF(generador!B816=6,30,IF(generador!B816=7,33,IF(generador!B816=8,36,IF(generador!B816=9,39,IF(generador!B816=10,42,IF(generador!B816=11,45,IF(generador!B816=12,48,IF(generador!B816=13,51,IF(generador!B816=14,54,IF(generador!B816=15,57))))))))))))))),FALSE),""),"")</f>
        <v/>
      </c>
      <c r="F816" s="16" t="str">
        <f t="shared" si="213"/>
        <v/>
      </c>
      <c r="G816" s="20" t="str">
        <f t="shared" si="214"/>
        <v/>
      </c>
      <c r="H816" s="13" t="str">
        <f t="shared" ca="1" si="217"/>
        <v/>
      </c>
      <c r="I816" s="14" t="str">
        <f t="shared" si="218"/>
        <v/>
      </c>
      <c r="J816" s="14" t="str">
        <f>""</f>
        <v/>
      </c>
      <c r="K816" s="14" t="str">
        <f t="shared" si="219"/>
        <v/>
      </c>
      <c r="L816" s="14" t="str">
        <f t="shared" si="220"/>
        <v/>
      </c>
      <c r="M816" s="14" t="str">
        <f t="shared" si="221"/>
        <v/>
      </c>
      <c r="N816" s="14" t="str">
        <f t="shared" si="222"/>
        <v/>
      </c>
      <c r="O816" s="14" t="str">
        <f t="shared" si="223"/>
        <v/>
      </c>
      <c r="P816" s="14" t="str">
        <f t="shared" si="224"/>
        <v/>
      </c>
      <c r="Q816" s="14" t="str">
        <f t="shared" si="225"/>
        <v/>
      </c>
      <c r="R816" s="96" t="str">
        <f t="shared" si="215"/>
        <v/>
      </c>
      <c r="S816" s="14" t="str">
        <f t="shared" si="226"/>
        <v/>
      </c>
      <c r="T816" s="14" t="str">
        <f t="shared" si="216"/>
        <v/>
      </c>
      <c r="U816" s="14" t="str">
        <f t="shared" si="227"/>
        <v/>
      </c>
      <c r="V816" s="14" t="str">
        <f t="shared" si="228"/>
        <v/>
      </c>
      <c r="W816" s="14" t="str">
        <f>IFERROR(CONCATENATE("PAGO N° ",B816," DEL CONTRATO CPS ",V816," ENTRE ",TEXT(VLOOKUP(A816,matriz,IF(generador!B816=1,16,IF(generador!B816=2,19,IF(generador!B816=3,22,IF(generador!B816=4,25,IF(generador!B816=5,28,IF(generador!B816=6,31,IF(generador!B816=7,34,IF(generador!B816=8,37,IF(generador!B816=9,40,IF(generador!B816=10,43,IF(generador!B816=11,46,IF(generador!B816=12,49,IF(generador!B816=13,52,IF(generador!B816=14,55,IF(generador!B816=15,58))))))))))))))),FALSE),"dd/mm/yyyy")," Y ",TEXT(VLOOKUP(A816,matriz,IF(generador!B816=1,17,IF(generador!B816=2,20,IF(generador!B816=3,23,IF(generador!B816=4,26,IF(generador!B816=5,29,IF(generador!B816=6,32,IF(generador!B816=7,35,IF(generador!B816=8,38,IF(generador!B816=9,41,IF(generador!B816=10,44,IF(generador!B816=11,47,IF(generador!B816=12,50,IF(generador!B816=13,53,IF(generador!B816=14,56,IF(generador!B816=15,59))))))))))))))),FALSE),"dd/mm/yyyy")),"")</f>
        <v/>
      </c>
    </row>
    <row r="817" spans="1:23" x14ac:dyDescent="0.3">
      <c r="A817" s="12"/>
      <c r="B817" s="5"/>
      <c r="C817" s="5"/>
      <c r="D817" s="14" t="str">
        <f t="shared" si="212"/>
        <v/>
      </c>
      <c r="E817" s="15" t="str">
        <f>IFERROR(IF(A817&lt;&gt;"",VLOOKUP(A817,matriz,IF(generador!B817=1,15,IF(generador!B817=2,18,IF(generador!B817=3,21,IF(generador!B817=4,24,IF(generador!B817=5,27,IF(generador!B817=6,30,IF(generador!B817=7,33,IF(generador!B817=8,36,IF(generador!B817=9,39,IF(generador!B817=10,42,IF(generador!B817=11,45,IF(generador!B817=12,48,IF(generador!B817=13,51,IF(generador!B817=14,54,IF(generador!B817=15,57))))))))))))))),FALSE),""),"")</f>
        <v/>
      </c>
      <c r="F817" s="16" t="str">
        <f t="shared" si="213"/>
        <v/>
      </c>
      <c r="G817" s="20" t="str">
        <f t="shared" si="214"/>
        <v/>
      </c>
      <c r="H817" s="13" t="str">
        <f t="shared" ca="1" si="217"/>
        <v/>
      </c>
      <c r="I817" s="14" t="str">
        <f t="shared" si="218"/>
        <v/>
      </c>
      <c r="J817" s="14" t="str">
        <f>""</f>
        <v/>
      </c>
      <c r="K817" s="14" t="str">
        <f t="shared" si="219"/>
        <v/>
      </c>
      <c r="L817" s="14" t="str">
        <f t="shared" si="220"/>
        <v/>
      </c>
      <c r="M817" s="14" t="str">
        <f t="shared" si="221"/>
        <v/>
      </c>
      <c r="N817" s="14" t="str">
        <f t="shared" si="222"/>
        <v/>
      </c>
      <c r="O817" s="14" t="str">
        <f t="shared" si="223"/>
        <v/>
      </c>
      <c r="P817" s="14" t="str">
        <f t="shared" si="224"/>
        <v/>
      </c>
      <c r="Q817" s="14" t="str">
        <f t="shared" si="225"/>
        <v/>
      </c>
      <c r="R817" s="96" t="str">
        <f t="shared" si="215"/>
        <v/>
      </c>
      <c r="S817" s="14" t="str">
        <f t="shared" si="226"/>
        <v/>
      </c>
      <c r="T817" s="14" t="str">
        <f t="shared" si="216"/>
        <v/>
      </c>
      <c r="U817" s="14" t="str">
        <f t="shared" si="227"/>
        <v/>
      </c>
      <c r="V817" s="14" t="str">
        <f t="shared" si="228"/>
        <v/>
      </c>
      <c r="W817" s="14" t="str">
        <f>IFERROR(CONCATENATE("PAGO N° ",B817," DEL CONTRATO CPS ",V817," ENTRE ",TEXT(VLOOKUP(A817,matriz,IF(generador!B817=1,16,IF(generador!B817=2,19,IF(generador!B817=3,22,IF(generador!B817=4,25,IF(generador!B817=5,28,IF(generador!B817=6,31,IF(generador!B817=7,34,IF(generador!B817=8,37,IF(generador!B817=9,40,IF(generador!B817=10,43,IF(generador!B817=11,46,IF(generador!B817=12,49,IF(generador!B817=13,52,IF(generador!B817=14,55,IF(generador!B817=15,58))))))))))))))),FALSE),"dd/mm/yyyy")," Y ",TEXT(VLOOKUP(A817,matriz,IF(generador!B817=1,17,IF(generador!B817=2,20,IF(generador!B817=3,23,IF(generador!B817=4,26,IF(generador!B817=5,29,IF(generador!B817=6,32,IF(generador!B817=7,35,IF(generador!B817=8,38,IF(generador!B817=9,41,IF(generador!B817=10,44,IF(generador!B817=11,47,IF(generador!B817=12,50,IF(generador!B817=13,53,IF(generador!B817=14,56,IF(generador!B817=15,59))))))))))))))),FALSE),"dd/mm/yyyy")),"")</f>
        <v/>
      </c>
    </row>
    <row r="818" spans="1:23" x14ac:dyDescent="0.3">
      <c r="A818" s="12"/>
      <c r="B818" s="5"/>
      <c r="C818" s="5"/>
      <c r="D818" s="14" t="str">
        <f t="shared" si="212"/>
        <v/>
      </c>
      <c r="E818" s="15" t="str">
        <f>IFERROR(IF(A818&lt;&gt;"",VLOOKUP(A818,matriz,IF(generador!B818=1,15,IF(generador!B818=2,18,IF(generador!B818=3,21,IF(generador!B818=4,24,IF(generador!B818=5,27,IF(generador!B818=6,30,IF(generador!B818=7,33,IF(generador!B818=8,36,IF(generador!B818=9,39,IF(generador!B818=10,42,IF(generador!B818=11,45,IF(generador!B818=12,48,IF(generador!B818=13,51,IF(generador!B818=14,54,IF(generador!B818=15,57))))))))))))))),FALSE),""),"")</f>
        <v/>
      </c>
      <c r="F818" s="16" t="str">
        <f t="shared" si="213"/>
        <v/>
      </c>
      <c r="G818" s="20" t="str">
        <f t="shared" si="214"/>
        <v/>
      </c>
      <c r="H818" s="13" t="str">
        <f t="shared" ca="1" si="217"/>
        <v/>
      </c>
      <c r="I818" s="14" t="str">
        <f t="shared" si="218"/>
        <v/>
      </c>
      <c r="J818" s="14" t="str">
        <f>""</f>
        <v/>
      </c>
      <c r="K818" s="14" t="str">
        <f t="shared" si="219"/>
        <v/>
      </c>
      <c r="L818" s="14" t="str">
        <f t="shared" si="220"/>
        <v/>
      </c>
      <c r="M818" s="14" t="str">
        <f t="shared" si="221"/>
        <v/>
      </c>
      <c r="N818" s="14" t="str">
        <f t="shared" si="222"/>
        <v/>
      </c>
      <c r="O818" s="14" t="str">
        <f t="shared" si="223"/>
        <v/>
      </c>
      <c r="P818" s="14" t="str">
        <f t="shared" si="224"/>
        <v/>
      </c>
      <c r="Q818" s="14" t="str">
        <f t="shared" si="225"/>
        <v/>
      </c>
      <c r="R818" s="96" t="str">
        <f t="shared" si="215"/>
        <v/>
      </c>
      <c r="S818" s="14" t="str">
        <f t="shared" si="226"/>
        <v/>
      </c>
      <c r="T818" s="14" t="str">
        <f t="shared" si="216"/>
        <v/>
      </c>
      <c r="U818" s="14" t="str">
        <f t="shared" si="227"/>
        <v/>
      </c>
      <c r="V818" s="14" t="str">
        <f t="shared" si="228"/>
        <v/>
      </c>
      <c r="W818" s="14" t="str">
        <f>IFERROR(CONCATENATE("PAGO N° ",B818," DEL CONTRATO CPS ",V818," ENTRE ",TEXT(VLOOKUP(A818,matriz,IF(generador!B818=1,16,IF(generador!B818=2,19,IF(generador!B818=3,22,IF(generador!B818=4,25,IF(generador!B818=5,28,IF(generador!B818=6,31,IF(generador!B818=7,34,IF(generador!B818=8,37,IF(generador!B818=9,40,IF(generador!B818=10,43,IF(generador!B818=11,46,IF(generador!B818=12,49,IF(generador!B818=13,52,IF(generador!B818=14,55,IF(generador!B818=15,58))))))))))))))),FALSE),"dd/mm/yyyy")," Y ",TEXT(VLOOKUP(A818,matriz,IF(generador!B818=1,17,IF(generador!B818=2,20,IF(generador!B818=3,23,IF(generador!B818=4,26,IF(generador!B818=5,29,IF(generador!B818=6,32,IF(generador!B818=7,35,IF(generador!B818=8,38,IF(generador!B818=9,41,IF(generador!B818=10,44,IF(generador!B818=11,47,IF(generador!B818=12,50,IF(generador!B818=13,53,IF(generador!B818=14,56,IF(generador!B818=15,59))))))))))))))),FALSE),"dd/mm/yyyy")),"")</f>
        <v/>
      </c>
    </row>
    <row r="819" spans="1:23" x14ac:dyDescent="0.3">
      <c r="A819" s="12"/>
      <c r="B819" s="5"/>
      <c r="C819" s="5"/>
      <c r="D819" s="14" t="str">
        <f t="shared" si="212"/>
        <v/>
      </c>
      <c r="E819" s="15" t="str">
        <f>IFERROR(IF(A819&lt;&gt;"",VLOOKUP(A819,matriz,IF(generador!B819=1,15,IF(generador!B819=2,18,IF(generador!B819=3,21,IF(generador!B819=4,24,IF(generador!B819=5,27,IF(generador!B819=6,30,IF(generador!B819=7,33,IF(generador!B819=8,36,IF(generador!B819=9,39,IF(generador!B819=10,42,IF(generador!B819=11,45,IF(generador!B819=12,48,IF(generador!B819=13,51,IF(generador!B819=14,54,IF(generador!B819=15,57))))))))))))))),FALSE),""),"")</f>
        <v/>
      </c>
      <c r="F819" s="16" t="str">
        <f t="shared" si="213"/>
        <v/>
      </c>
      <c r="G819" s="20" t="str">
        <f t="shared" si="214"/>
        <v/>
      </c>
      <c r="H819" s="13" t="str">
        <f t="shared" ca="1" si="217"/>
        <v/>
      </c>
      <c r="I819" s="14" t="str">
        <f t="shared" si="218"/>
        <v/>
      </c>
      <c r="J819" s="14" t="str">
        <f>""</f>
        <v/>
      </c>
      <c r="K819" s="14" t="str">
        <f t="shared" si="219"/>
        <v/>
      </c>
      <c r="L819" s="14" t="str">
        <f t="shared" si="220"/>
        <v/>
      </c>
      <c r="M819" s="14" t="str">
        <f t="shared" si="221"/>
        <v/>
      </c>
      <c r="N819" s="14" t="str">
        <f t="shared" si="222"/>
        <v/>
      </c>
      <c r="O819" s="14" t="str">
        <f t="shared" si="223"/>
        <v/>
      </c>
      <c r="P819" s="14" t="str">
        <f t="shared" si="224"/>
        <v/>
      </c>
      <c r="Q819" s="14" t="str">
        <f t="shared" si="225"/>
        <v/>
      </c>
      <c r="R819" s="96" t="str">
        <f t="shared" si="215"/>
        <v/>
      </c>
      <c r="S819" s="14" t="str">
        <f t="shared" si="226"/>
        <v/>
      </c>
      <c r="T819" s="14" t="str">
        <f t="shared" si="216"/>
        <v/>
      </c>
      <c r="U819" s="14" t="str">
        <f t="shared" si="227"/>
        <v/>
      </c>
      <c r="V819" s="14" t="str">
        <f t="shared" si="228"/>
        <v/>
      </c>
      <c r="W819" s="14" t="str">
        <f>IFERROR(CONCATENATE("PAGO N° ",B819," DEL CONTRATO CPS ",V819," ENTRE ",TEXT(VLOOKUP(A819,matriz,IF(generador!B819=1,16,IF(generador!B819=2,19,IF(generador!B819=3,22,IF(generador!B819=4,25,IF(generador!B819=5,28,IF(generador!B819=6,31,IF(generador!B819=7,34,IF(generador!B819=8,37,IF(generador!B819=9,40,IF(generador!B819=10,43,IF(generador!B819=11,46,IF(generador!B819=12,49,IF(generador!B819=13,52,IF(generador!B819=14,55,IF(generador!B819=15,58))))))))))))))),FALSE),"dd/mm/yyyy")," Y ",TEXT(VLOOKUP(A819,matriz,IF(generador!B819=1,17,IF(generador!B819=2,20,IF(generador!B819=3,23,IF(generador!B819=4,26,IF(generador!B819=5,29,IF(generador!B819=6,32,IF(generador!B819=7,35,IF(generador!B819=8,38,IF(generador!B819=9,41,IF(generador!B819=10,44,IF(generador!B819=11,47,IF(generador!B819=12,50,IF(generador!B819=13,53,IF(generador!B819=14,56,IF(generador!B819=15,59))))))))))))))),FALSE),"dd/mm/yyyy")),"")</f>
        <v/>
      </c>
    </row>
    <row r="820" spans="1:23" x14ac:dyDescent="0.3">
      <c r="A820" s="12"/>
      <c r="B820" s="5"/>
      <c r="C820" s="5"/>
      <c r="D820" s="14" t="str">
        <f t="shared" si="212"/>
        <v/>
      </c>
      <c r="E820" s="15" t="str">
        <f>IFERROR(IF(A820&lt;&gt;"",VLOOKUP(A820,matriz,IF(generador!B820=1,15,IF(generador!B820=2,18,IF(generador!B820=3,21,IF(generador!B820=4,24,IF(generador!B820=5,27,IF(generador!B820=6,30,IF(generador!B820=7,33,IF(generador!B820=8,36,IF(generador!B820=9,39,IF(generador!B820=10,42,IF(generador!B820=11,45,IF(generador!B820=12,48,IF(generador!B820=13,51,IF(generador!B820=14,54,IF(generador!B820=15,57))))))))))))))),FALSE),""),"")</f>
        <v/>
      </c>
      <c r="F820" s="16" t="str">
        <f t="shared" si="213"/>
        <v/>
      </c>
      <c r="G820" s="20" t="str">
        <f t="shared" si="214"/>
        <v/>
      </c>
      <c r="H820" s="13" t="str">
        <f t="shared" ca="1" si="217"/>
        <v/>
      </c>
      <c r="I820" s="14" t="str">
        <f t="shared" si="218"/>
        <v/>
      </c>
      <c r="J820" s="14" t="str">
        <f>""</f>
        <v/>
      </c>
      <c r="K820" s="14" t="str">
        <f t="shared" si="219"/>
        <v/>
      </c>
      <c r="L820" s="14" t="str">
        <f t="shared" si="220"/>
        <v/>
      </c>
      <c r="M820" s="14" t="str">
        <f t="shared" si="221"/>
        <v/>
      </c>
      <c r="N820" s="14" t="str">
        <f t="shared" si="222"/>
        <v/>
      </c>
      <c r="O820" s="14" t="str">
        <f t="shared" si="223"/>
        <v/>
      </c>
      <c r="P820" s="14" t="str">
        <f t="shared" si="224"/>
        <v/>
      </c>
      <c r="Q820" s="14" t="str">
        <f t="shared" si="225"/>
        <v/>
      </c>
      <c r="R820" s="96" t="str">
        <f t="shared" si="215"/>
        <v/>
      </c>
      <c r="S820" s="14" t="str">
        <f t="shared" si="226"/>
        <v/>
      </c>
      <c r="T820" s="14" t="str">
        <f t="shared" si="216"/>
        <v/>
      </c>
      <c r="U820" s="14" t="str">
        <f t="shared" si="227"/>
        <v/>
      </c>
      <c r="V820" s="14" t="str">
        <f t="shared" si="228"/>
        <v/>
      </c>
      <c r="W820" s="14" t="str">
        <f>IFERROR(CONCATENATE("PAGO N° ",B820," DEL CONTRATO CPS ",V820," ENTRE ",TEXT(VLOOKUP(A820,matriz,IF(generador!B820=1,16,IF(generador!B820=2,19,IF(generador!B820=3,22,IF(generador!B820=4,25,IF(generador!B820=5,28,IF(generador!B820=6,31,IF(generador!B820=7,34,IF(generador!B820=8,37,IF(generador!B820=9,40,IF(generador!B820=10,43,IF(generador!B820=11,46,IF(generador!B820=12,49,IF(generador!B820=13,52,IF(generador!B820=14,55,IF(generador!B820=15,58))))))))))))))),FALSE),"dd/mm/yyyy")," Y ",TEXT(VLOOKUP(A820,matriz,IF(generador!B820=1,17,IF(generador!B820=2,20,IF(generador!B820=3,23,IF(generador!B820=4,26,IF(generador!B820=5,29,IF(generador!B820=6,32,IF(generador!B820=7,35,IF(generador!B820=8,38,IF(generador!B820=9,41,IF(generador!B820=10,44,IF(generador!B820=11,47,IF(generador!B820=12,50,IF(generador!B820=13,53,IF(generador!B820=14,56,IF(generador!B820=15,59))))))))))))))),FALSE),"dd/mm/yyyy")),"")</f>
        <v/>
      </c>
    </row>
    <row r="821" spans="1:23" x14ac:dyDescent="0.3">
      <c r="A821" s="12"/>
      <c r="B821" s="5"/>
      <c r="C821" s="5"/>
      <c r="D821" s="14" t="str">
        <f t="shared" si="212"/>
        <v/>
      </c>
      <c r="E821" s="15" t="str">
        <f>IFERROR(IF(A821&lt;&gt;"",VLOOKUP(A821,matriz,IF(generador!B821=1,15,IF(generador!B821=2,18,IF(generador!B821=3,21,IF(generador!B821=4,24,IF(generador!B821=5,27,IF(generador!B821=6,30,IF(generador!B821=7,33,IF(generador!B821=8,36,IF(generador!B821=9,39,IF(generador!B821=10,42,IF(generador!B821=11,45,IF(generador!B821=12,48,IF(generador!B821=13,51,IF(generador!B821=14,54,IF(generador!B821=15,57))))))))))))))),FALSE),""),"")</f>
        <v/>
      </c>
      <c r="F821" s="16" t="str">
        <f t="shared" si="213"/>
        <v/>
      </c>
      <c r="G821" s="20" t="str">
        <f t="shared" si="214"/>
        <v/>
      </c>
      <c r="H821" s="13" t="str">
        <f t="shared" ca="1" si="217"/>
        <v/>
      </c>
      <c r="I821" s="14" t="str">
        <f t="shared" si="218"/>
        <v/>
      </c>
      <c r="J821" s="14" t="str">
        <f>""</f>
        <v/>
      </c>
      <c r="K821" s="14" t="str">
        <f t="shared" si="219"/>
        <v/>
      </c>
      <c r="L821" s="14" t="str">
        <f t="shared" si="220"/>
        <v/>
      </c>
      <c r="M821" s="14" t="str">
        <f t="shared" si="221"/>
        <v/>
      </c>
      <c r="N821" s="14" t="str">
        <f t="shared" si="222"/>
        <v/>
      </c>
      <c r="O821" s="14" t="str">
        <f t="shared" si="223"/>
        <v/>
      </c>
      <c r="P821" s="14" t="str">
        <f t="shared" si="224"/>
        <v/>
      </c>
      <c r="Q821" s="14" t="str">
        <f t="shared" si="225"/>
        <v/>
      </c>
      <c r="R821" s="96" t="str">
        <f t="shared" si="215"/>
        <v/>
      </c>
      <c r="S821" s="14" t="str">
        <f t="shared" si="226"/>
        <v/>
      </c>
      <c r="T821" s="14" t="str">
        <f t="shared" si="216"/>
        <v/>
      </c>
      <c r="U821" s="14" t="str">
        <f t="shared" si="227"/>
        <v/>
      </c>
      <c r="V821" s="14" t="str">
        <f t="shared" si="228"/>
        <v/>
      </c>
      <c r="W821" s="14" t="str">
        <f>IFERROR(CONCATENATE("PAGO N° ",B821," DEL CONTRATO CPS ",V821," ENTRE ",TEXT(VLOOKUP(A821,matriz,IF(generador!B821=1,16,IF(generador!B821=2,19,IF(generador!B821=3,22,IF(generador!B821=4,25,IF(generador!B821=5,28,IF(generador!B821=6,31,IF(generador!B821=7,34,IF(generador!B821=8,37,IF(generador!B821=9,40,IF(generador!B821=10,43,IF(generador!B821=11,46,IF(generador!B821=12,49,IF(generador!B821=13,52,IF(generador!B821=14,55,IF(generador!B821=15,58))))))))))))))),FALSE),"dd/mm/yyyy")," Y ",TEXT(VLOOKUP(A821,matriz,IF(generador!B821=1,17,IF(generador!B821=2,20,IF(generador!B821=3,23,IF(generador!B821=4,26,IF(generador!B821=5,29,IF(generador!B821=6,32,IF(generador!B821=7,35,IF(generador!B821=8,38,IF(generador!B821=9,41,IF(generador!B821=10,44,IF(generador!B821=11,47,IF(generador!B821=12,50,IF(generador!B821=13,53,IF(generador!B821=14,56,IF(generador!B821=15,59))))))))))))))),FALSE),"dd/mm/yyyy")),"")</f>
        <v/>
      </c>
    </row>
    <row r="822" spans="1:23" x14ac:dyDescent="0.3">
      <c r="A822" s="12"/>
      <c r="B822" s="5"/>
      <c r="C822" s="5"/>
      <c r="D822" s="14" t="str">
        <f t="shared" si="212"/>
        <v/>
      </c>
      <c r="E822" s="15" t="str">
        <f>IFERROR(IF(A822&lt;&gt;"",VLOOKUP(A822,matriz,IF(generador!B822=1,15,IF(generador!B822=2,18,IF(generador!B822=3,21,IF(generador!B822=4,24,IF(generador!B822=5,27,IF(generador!B822=6,30,IF(generador!B822=7,33,IF(generador!B822=8,36,IF(generador!B822=9,39,IF(generador!B822=10,42,IF(generador!B822=11,45,IF(generador!B822=12,48,IF(generador!B822=13,51,IF(generador!B822=14,54,IF(generador!B822=15,57))))))))))))))),FALSE),""),"")</f>
        <v/>
      </c>
      <c r="F822" s="16" t="str">
        <f t="shared" si="213"/>
        <v/>
      </c>
      <c r="G822" s="20" t="str">
        <f t="shared" si="214"/>
        <v/>
      </c>
      <c r="H822" s="13" t="str">
        <f t="shared" ca="1" si="217"/>
        <v/>
      </c>
      <c r="I822" s="14" t="str">
        <f t="shared" si="218"/>
        <v/>
      </c>
      <c r="J822" s="14" t="str">
        <f>""</f>
        <v/>
      </c>
      <c r="K822" s="14" t="str">
        <f t="shared" si="219"/>
        <v/>
      </c>
      <c r="L822" s="14" t="str">
        <f t="shared" si="220"/>
        <v/>
      </c>
      <c r="M822" s="14" t="str">
        <f t="shared" si="221"/>
        <v/>
      </c>
      <c r="N822" s="14" t="str">
        <f t="shared" si="222"/>
        <v/>
      </c>
      <c r="O822" s="14" t="str">
        <f t="shared" si="223"/>
        <v/>
      </c>
      <c r="P822" s="14" t="str">
        <f t="shared" si="224"/>
        <v/>
      </c>
      <c r="Q822" s="14" t="str">
        <f t="shared" si="225"/>
        <v/>
      </c>
      <c r="R822" s="96" t="str">
        <f t="shared" si="215"/>
        <v/>
      </c>
      <c r="S822" s="14" t="str">
        <f t="shared" si="226"/>
        <v/>
      </c>
      <c r="T822" s="14" t="str">
        <f t="shared" si="216"/>
        <v/>
      </c>
      <c r="U822" s="14" t="str">
        <f t="shared" si="227"/>
        <v/>
      </c>
      <c r="V822" s="14" t="str">
        <f t="shared" si="228"/>
        <v/>
      </c>
      <c r="W822" s="14" t="str">
        <f>IFERROR(CONCATENATE("PAGO N° ",B822," DEL CONTRATO CPS ",V822," ENTRE ",TEXT(VLOOKUP(A822,matriz,IF(generador!B822=1,16,IF(generador!B822=2,19,IF(generador!B822=3,22,IF(generador!B822=4,25,IF(generador!B822=5,28,IF(generador!B822=6,31,IF(generador!B822=7,34,IF(generador!B822=8,37,IF(generador!B822=9,40,IF(generador!B822=10,43,IF(generador!B822=11,46,IF(generador!B822=12,49,IF(generador!B822=13,52,IF(generador!B822=14,55,IF(generador!B822=15,58))))))))))))))),FALSE),"dd/mm/yyyy")," Y ",TEXT(VLOOKUP(A822,matriz,IF(generador!B822=1,17,IF(generador!B822=2,20,IF(generador!B822=3,23,IF(generador!B822=4,26,IF(generador!B822=5,29,IF(generador!B822=6,32,IF(generador!B822=7,35,IF(generador!B822=8,38,IF(generador!B822=9,41,IF(generador!B822=10,44,IF(generador!B822=11,47,IF(generador!B822=12,50,IF(generador!B822=13,53,IF(generador!B822=14,56,IF(generador!B822=15,59))))))))))))))),FALSE),"dd/mm/yyyy")),"")</f>
        <v/>
      </c>
    </row>
    <row r="823" spans="1:23" x14ac:dyDescent="0.3">
      <c r="A823" s="12"/>
      <c r="B823" s="5"/>
      <c r="C823" s="5"/>
      <c r="D823" s="14" t="str">
        <f t="shared" si="212"/>
        <v/>
      </c>
      <c r="E823" s="15" t="str">
        <f>IFERROR(IF(A823&lt;&gt;"",VLOOKUP(A823,matriz,IF(generador!B823=1,15,IF(generador!B823=2,18,IF(generador!B823=3,21,IF(generador!B823=4,24,IF(generador!B823=5,27,IF(generador!B823=6,30,IF(generador!B823=7,33,IF(generador!B823=8,36,IF(generador!B823=9,39,IF(generador!B823=10,42,IF(generador!B823=11,45,IF(generador!B823=12,48,IF(generador!B823=13,51,IF(generador!B823=14,54,IF(generador!B823=15,57))))))))))))))),FALSE),""),"")</f>
        <v/>
      </c>
      <c r="F823" s="16" t="str">
        <f t="shared" si="213"/>
        <v/>
      </c>
      <c r="G823" s="20" t="str">
        <f t="shared" si="214"/>
        <v/>
      </c>
      <c r="H823" s="13" t="str">
        <f t="shared" ca="1" si="217"/>
        <v/>
      </c>
      <c r="I823" s="14" t="str">
        <f t="shared" si="218"/>
        <v/>
      </c>
      <c r="J823" s="14" t="str">
        <f>""</f>
        <v/>
      </c>
      <c r="K823" s="14" t="str">
        <f t="shared" si="219"/>
        <v/>
      </c>
      <c r="L823" s="14" t="str">
        <f t="shared" si="220"/>
        <v/>
      </c>
      <c r="M823" s="14" t="str">
        <f t="shared" si="221"/>
        <v/>
      </c>
      <c r="N823" s="14" t="str">
        <f t="shared" si="222"/>
        <v/>
      </c>
      <c r="O823" s="14" t="str">
        <f t="shared" si="223"/>
        <v/>
      </c>
      <c r="P823" s="14" t="str">
        <f t="shared" si="224"/>
        <v/>
      </c>
      <c r="Q823" s="14" t="str">
        <f t="shared" si="225"/>
        <v/>
      </c>
      <c r="R823" s="96" t="str">
        <f t="shared" si="215"/>
        <v/>
      </c>
      <c r="S823" s="14" t="str">
        <f t="shared" si="226"/>
        <v/>
      </c>
      <c r="T823" s="14" t="str">
        <f t="shared" si="216"/>
        <v/>
      </c>
      <c r="U823" s="14" t="str">
        <f t="shared" si="227"/>
        <v/>
      </c>
      <c r="V823" s="14" t="str">
        <f t="shared" si="228"/>
        <v/>
      </c>
      <c r="W823" s="14" t="str">
        <f>IFERROR(CONCATENATE("PAGO N° ",B823," DEL CONTRATO CPS ",V823," ENTRE ",TEXT(VLOOKUP(A823,matriz,IF(generador!B823=1,16,IF(generador!B823=2,19,IF(generador!B823=3,22,IF(generador!B823=4,25,IF(generador!B823=5,28,IF(generador!B823=6,31,IF(generador!B823=7,34,IF(generador!B823=8,37,IF(generador!B823=9,40,IF(generador!B823=10,43,IF(generador!B823=11,46,IF(generador!B823=12,49,IF(generador!B823=13,52,IF(generador!B823=14,55,IF(generador!B823=15,58))))))))))))))),FALSE),"dd/mm/yyyy")," Y ",TEXT(VLOOKUP(A823,matriz,IF(generador!B823=1,17,IF(generador!B823=2,20,IF(generador!B823=3,23,IF(generador!B823=4,26,IF(generador!B823=5,29,IF(generador!B823=6,32,IF(generador!B823=7,35,IF(generador!B823=8,38,IF(generador!B823=9,41,IF(generador!B823=10,44,IF(generador!B823=11,47,IF(generador!B823=12,50,IF(generador!B823=13,53,IF(generador!B823=14,56,IF(generador!B823=15,59))))))))))))))),FALSE),"dd/mm/yyyy")),"")</f>
        <v/>
      </c>
    </row>
    <row r="824" spans="1:23" x14ac:dyDescent="0.3">
      <c r="A824" s="12"/>
      <c r="B824" s="5"/>
      <c r="C824" s="5"/>
      <c r="D824" s="14" t="str">
        <f t="shared" si="212"/>
        <v/>
      </c>
      <c r="E824" s="15" t="str">
        <f>IFERROR(IF(A824&lt;&gt;"",VLOOKUP(A824,matriz,IF(generador!B824=1,15,IF(generador!B824=2,18,IF(generador!B824=3,21,IF(generador!B824=4,24,IF(generador!B824=5,27,IF(generador!B824=6,30,IF(generador!B824=7,33,IF(generador!B824=8,36,IF(generador!B824=9,39,IF(generador!B824=10,42,IF(generador!B824=11,45,IF(generador!B824=12,48,IF(generador!B824=13,51,IF(generador!B824=14,54,IF(generador!B824=15,57))))))))))))))),FALSE),""),"")</f>
        <v/>
      </c>
      <c r="F824" s="16" t="str">
        <f t="shared" si="213"/>
        <v/>
      </c>
      <c r="G824" s="20" t="str">
        <f t="shared" si="214"/>
        <v/>
      </c>
      <c r="H824" s="13" t="str">
        <f t="shared" ca="1" si="217"/>
        <v/>
      </c>
      <c r="I824" s="14" t="str">
        <f t="shared" si="218"/>
        <v/>
      </c>
      <c r="J824" s="14" t="str">
        <f>""</f>
        <v/>
      </c>
      <c r="K824" s="14" t="str">
        <f t="shared" si="219"/>
        <v/>
      </c>
      <c r="L824" s="14" t="str">
        <f t="shared" si="220"/>
        <v/>
      </c>
      <c r="M824" s="14" t="str">
        <f t="shared" si="221"/>
        <v/>
      </c>
      <c r="N824" s="14" t="str">
        <f t="shared" si="222"/>
        <v/>
      </c>
      <c r="O824" s="14" t="str">
        <f t="shared" si="223"/>
        <v/>
      </c>
      <c r="P824" s="14" t="str">
        <f t="shared" si="224"/>
        <v/>
      </c>
      <c r="Q824" s="14" t="str">
        <f t="shared" si="225"/>
        <v/>
      </c>
      <c r="R824" s="96" t="str">
        <f t="shared" si="215"/>
        <v/>
      </c>
      <c r="S824" s="14" t="str">
        <f t="shared" si="226"/>
        <v/>
      </c>
      <c r="T824" s="14" t="str">
        <f t="shared" si="216"/>
        <v/>
      </c>
      <c r="U824" s="14" t="str">
        <f t="shared" si="227"/>
        <v/>
      </c>
      <c r="V824" s="14" t="str">
        <f t="shared" si="228"/>
        <v/>
      </c>
      <c r="W824" s="14" t="str">
        <f>IFERROR(CONCATENATE("PAGO N° ",B824," DEL CONTRATO CPS ",V824," ENTRE ",TEXT(VLOOKUP(A824,matriz,IF(generador!B824=1,16,IF(generador!B824=2,19,IF(generador!B824=3,22,IF(generador!B824=4,25,IF(generador!B824=5,28,IF(generador!B824=6,31,IF(generador!B824=7,34,IF(generador!B824=8,37,IF(generador!B824=9,40,IF(generador!B824=10,43,IF(generador!B824=11,46,IF(generador!B824=12,49,IF(generador!B824=13,52,IF(generador!B824=14,55,IF(generador!B824=15,58))))))))))))))),FALSE),"dd/mm/yyyy")," Y ",TEXT(VLOOKUP(A824,matriz,IF(generador!B824=1,17,IF(generador!B824=2,20,IF(generador!B824=3,23,IF(generador!B824=4,26,IF(generador!B824=5,29,IF(generador!B824=6,32,IF(generador!B824=7,35,IF(generador!B824=8,38,IF(generador!B824=9,41,IF(generador!B824=10,44,IF(generador!B824=11,47,IF(generador!B824=12,50,IF(generador!B824=13,53,IF(generador!B824=14,56,IF(generador!B824=15,59))))))))))))))),FALSE),"dd/mm/yyyy")),"")</f>
        <v/>
      </c>
    </row>
    <row r="825" spans="1:23" x14ac:dyDescent="0.3">
      <c r="A825" s="12"/>
      <c r="B825" s="5"/>
      <c r="C825" s="5"/>
      <c r="D825" s="14" t="str">
        <f t="shared" si="212"/>
        <v/>
      </c>
      <c r="E825" s="15" t="str">
        <f>IFERROR(IF(A825&lt;&gt;"",VLOOKUP(A825,matriz,IF(generador!B825=1,15,IF(generador!B825=2,18,IF(generador!B825=3,21,IF(generador!B825=4,24,IF(generador!B825=5,27,IF(generador!B825=6,30,IF(generador!B825=7,33,IF(generador!B825=8,36,IF(generador!B825=9,39,IF(generador!B825=10,42,IF(generador!B825=11,45,IF(generador!B825=12,48,IF(generador!B825=13,51,IF(generador!B825=14,54,IF(generador!B825=15,57))))))))))))))),FALSE),""),"")</f>
        <v/>
      </c>
      <c r="F825" s="16" t="str">
        <f t="shared" si="213"/>
        <v/>
      </c>
      <c r="G825" s="20" t="str">
        <f t="shared" si="214"/>
        <v/>
      </c>
      <c r="H825" s="13" t="str">
        <f t="shared" ca="1" si="217"/>
        <v/>
      </c>
      <c r="I825" s="14" t="str">
        <f t="shared" si="218"/>
        <v/>
      </c>
      <c r="J825" s="14" t="str">
        <f>""</f>
        <v/>
      </c>
      <c r="K825" s="14" t="str">
        <f t="shared" si="219"/>
        <v/>
      </c>
      <c r="L825" s="14" t="str">
        <f t="shared" si="220"/>
        <v/>
      </c>
      <c r="M825" s="14" t="str">
        <f t="shared" si="221"/>
        <v/>
      </c>
      <c r="N825" s="14" t="str">
        <f t="shared" si="222"/>
        <v/>
      </c>
      <c r="O825" s="14" t="str">
        <f t="shared" si="223"/>
        <v/>
      </c>
      <c r="P825" s="14" t="str">
        <f t="shared" si="224"/>
        <v/>
      </c>
      <c r="Q825" s="14" t="str">
        <f t="shared" si="225"/>
        <v/>
      </c>
      <c r="R825" s="96" t="str">
        <f t="shared" si="215"/>
        <v/>
      </c>
      <c r="S825" s="14" t="str">
        <f t="shared" si="226"/>
        <v/>
      </c>
      <c r="T825" s="14" t="str">
        <f t="shared" si="216"/>
        <v/>
      </c>
      <c r="U825" s="14" t="str">
        <f t="shared" si="227"/>
        <v/>
      </c>
      <c r="V825" s="14" t="str">
        <f t="shared" si="228"/>
        <v/>
      </c>
      <c r="W825" s="14" t="str">
        <f>IFERROR(CONCATENATE("PAGO N° ",B825," DEL CONTRATO CPS ",V825," ENTRE ",TEXT(VLOOKUP(A825,matriz,IF(generador!B825=1,16,IF(generador!B825=2,19,IF(generador!B825=3,22,IF(generador!B825=4,25,IF(generador!B825=5,28,IF(generador!B825=6,31,IF(generador!B825=7,34,IF(generador!B825=8,37,IF(generador!B825=9,40,IF(generador!B825=10,43,IF(generador!B825=11,46,IF(generador!B825=12,49,IF(generador!B825=13,52,IF(generador!B825=14,55,IF(generador!B825=15,58))))))))))))))),FALSE),"dd/mm/yyyy")," Y ",TEXT(VLOOKUP(A825,matriz,IF(generador!B825=1,17,IF(generador!B825=2,20,IF(generador!B825=3,23,IF(generador!B825=4,26,IF(generador!B825=5,29,IF(generador!B825=6,32,IF(generador!B825=7,35,IF(generador!B825=8,38,IF(generador!B825=9,41,IF(generador!B825=10,44,IF(generador!B825=11,47,IF(generador!B825=12,50,IF(generador!B825=13,53,IF(generador!B825=14,56,IF(generador!B825=15,59))))))))))))))),FALSE),"dd/mm/yyyy")),"")</f>
        <v/>
      </c>
    </row>
    <row r="826" spans="1:23" x14ac:dyDescent="0.3">
      <c r="A826" s="12"/>
      <c r="B826" s="5"/>
      <c r="C826" s="5"/>
      <c r="D826" s="14" t="str">
        <f t="shared" si="212"/>
        <v/>
      </c>
      <c r="E826" s="15" t="str">
        <f>IFERROR(IF(A826&lt;&gt;"",VLOOKUP(A826,matriz,IF(generador!B826=1,15,IF(generador!B826=2,18,IF(generador!B826=3,21,IF(generador!B826=4,24,IF(generador!B826=5,27,IF(generador!B826=6,30,IF(generador!B826=7,33,IF(generador!B826=8,36,IF(generador!B826=9,39,IF(generador!B826=10,42,IF(generador!B826=11,45,IF(generador!B826=12,48,IF(generador!B826=13,51,IF(generador!B826=14,54,IF(generador!B826=15,57))))))))))))))),FALSE),""),"")</f>
        <v/>
      </c>
      <c r="F826" s="16" t="str">
        <f t="shared" si="213"/>
        <v/>
      </c>
      <c r="G826" s="20" t="str">
        <f t="shared" si="214"/>
        <v/>
      </c>
      <c r="H826" s="13" t="str">
        <f t="shared" ca="1" si="217"/>
        <v/>
      </c>
      <c r="I826" s="14" t="str">
        <f t="shared" si="218"/>
        <v/>
      </c>
      <c r="J826" s="14" t="str">
        <f>""</f>
        <v/>
      </c>
      <c r="K826" s="14" t="str">
        <f t="shared" si="219"/>
        <v/>
      </c>
      <c r="L826" s="14" t="str">
        <f t="shared" si="220"/>
        <v/>
      </c>
      <c r="M826" s="14" t="str">
        <f t="shared" si="221"/>
        <v/>
      </c>
      <c r="N826" s="14" t="str">
        <f t="shared" si="222"/>
        <v/>
      </c>
      <c r="O826" s="14" t="str">
        <f t="shared" si="223"/>
        <v/>
      </c>
      <c r="P826" s="14" t="str">
        <f t="shared" si="224"/>
        <v/>
      </c>
      <c r="Q826" s="14" t="str">
        <f t="shared" si="225"/>
        <v/>
      </c>
      <c r="R826" s="96" t="str">
        <f t="shared" si="215"/>
        <v/>
      </c>
      <c r="S826" s="14" t="str">
        <f t="shared" si="226"/>
        <v/>
      </c>
      <c r="T826" s="14" t="str">
        <f t="shared" si="216"/>
        <v/>
      </c>
      <c r="U826" s="14" t="str">
        <f t="shared" si="227"/>
        <v/>
      </c>
      <c r="V826" s="14" t="str">
        <f t="shared" si="228"/>
        <v/>
      </c>
      <c r="W826" s="14" t="str">
        <f>IFERROR(CONCATENATE("PAGO N° ",B826," DEL CONTRATO CPS ",V826," ENTRE ",TEXT(VLOOKUP(A826,matriz,IF(generador!B826=1,16,IF(generador!B826=2,19,IF(generador!B826=3,22,IF(generador!B826=4,25,IF(generador!B826=5,28,IF(generador!B826=6,31,IF(generador!B826=7,34,IF(generador!B826=8,37,IF(generador!B826=9,40,IF(generador!B826=10,43,IF(generador!B826=11,46,IF(generador!B826=12,49,IF(generador!B826=13,52,IF(generador!B826=14,55,IF(generador!B826=15,58))))))))))))))),FALSE),"dd/mm/yyyy")," Y ",TEXT(VLOOKUP(A826,matriz,IF(generador!B826=1,17,IF(generador!B826=2,20,IF(generador!B826=3,23,IF(generador!B826=4,26,IF(generador!B826=5,29,IF(generador!B826=6,32,IF(generador!B826=7,35,IF(generador!B826=8,38,IF(generador!B826=9,41,IF(generador!B826=10,44,IF(generador!B826=11,47,IF(generador!B826=12,50,IF(generador!B826=13,53,IF(generador!B826=14,56,IF(generador!B826=15,59))))))))))))))),FALSE),"dd/mm/yyyy")),"")</f>
        <v/>
      </c>
    </row>
    <row r="827" spans="1:23" x14ac:dyDescent="0.3">
      <c r="A827" s="12"/>
      <c r="B827" s="5"/>
      <c r="C827" s="5"/>
      <c r="D827" s="14" t="str">
        <f t="shared" si="212"/>
        <v/>
      </c>
      <c r="E827" s="15" t="str">
        <f>IFERROR(IF(A827&lt;&gt;"",VLOOKUP(A827,matriz,IF(generador!B827=1,15,IF(generador!B827=2,18,IF(generador!B827=3,21,IF(generador!B827=4,24,IF(generador!B827=5,27,IF(generador!B827=6,30,IF(generador!B827=7,33,IF(generador!B827=8,36,IF(generador!B827=9,39,IF(generador!B827=10,42,IF(generador!B827=11,45,IF(generador!B827=12,48,IF(generador!B827=13,51,IF(generador!B827=14,54,IF(generador!B827=15,57))))))))))))))),FALSE),""),"")</f>
        <v/>
      </c>
      <c r="F827" s="16" t="str">
        <f t="shared" si="213"/>
        <v/>
      </c>
      <c r="G827" s="20" t="str">
        <f t="shared" si="214"/>
        <v/>
      </c>
      <c r="H827" s="13" t="str">
        <f t="shared" ca="1" si="217"/>
        <v/>
      </c>
      <c r="I827" s="14" t="str">
        <f t="shared" si="218"/>
        <v/>
      </c>
      <c r="J827" s="14" t="str">
        <f>""</f>
        <v/>
      </c>
      <c r="K827" s="14" t="str">
        <f t="shared" si="219"/>
        <v/>
      </c>
      <c r="L827" s="14" t="str">
        <f t="shared" si="220"/>
        <v/>
      </c>
      <c r="M827" s="14" t="str">
        <f t="shared" si="221"/>
        <v/>
      </c>
      <c r="N827" s="14" t="str">
        <f t="shared" si="222"/>
        <v/>
      </c>
      <c r="O827" s="14" t="str">
        <f t="shared" si="223"/>
        <v/>
      </c>
      <c r="P827" s="14" t="str">
        <f t="shared" si="224"/>
        <v/>
      </c>
      <c r="Q827" s="14" t="str">
        <f t="shared" si="225"/>
        <v/>
      </c>
      <c r="R827" s="96" t="str">
        <f t="shared" si="215"/>
        <v/>
      </c>
      <c r="S827" s="14" t="str">
        <f t="shared" si="226"/>
        <v/>
      </c>
      <c r="T827" s="14" t="str">
        <f t="shared" si="216"/>
        <v/>
      </c>
      <c r="U827" s="14" t="str">
        <f t="shared" si="227"/>
        <v/>
      </c>
      <c r="V827" s="14" t="str">
        <f t="shared" si="228"/>
        <v/>
      </c>
      <c r="W827" s="14" t="str">
        <f>IFERROR(CONCATENATE("PAGO N° ",B827," DEL CONTRATO CPS ",V827," ENTRE ",TEXT(VLOOKUP(A827,matriz,IF(generador!B827=1,16,IF(generador!B827=2,19,IF(generador!B827=3,22,IF(generador!B827=4,25,IF(generador!B827=5,28,IF(generador!B827=6,31,IF(generador!B827=7,34,IF(generador!B827=8,37,IF(generador!B827=9,40,IF(generador!B827=10,43,IF(generador!B827=11,46,IF(generador!B827=12,49,IF(generador!B827=13,52,IF(generador!B827=14,55,IF(generador!B827=15,58))))))))))))))),FALSE),"dd/mm/yyyy")," Y ",TEXT(VLOOKUP(A827,matriz,IF(generador!B827=1,17,IF(generador!B827=2,20,IF(generador!B827=3,23,IF(generador!B827=4,26,IF(generador!B827=5,29,IF(generador!B827=6,32,IF(generador!B827=7,35,IF(generador!B827=8,38,IF(generador!B827=9,41,IF(generador!B827=10,44,IF(generador!B827=11,47,IF(generador!B827=12,50,IF(generador!B827=13,53,IF(generador!B827=14,56,IF(generador!B827=15,59))))))))))))))),FALSE),"dd/mm/yyyy")),"")</f>
        <v/>
      </c>
    </row>
    <row r="828" spans="1:23" x14ac:dyDescent="0.3">
      <c r="A828" s="12"/>
      <c r="B828" s="5"/>
      <c r="C828" s="5"/>
      <c r="D828" s="14" t="str">
        <f t="shared" si="212"/>
        <v/>
      </c>
      <c r="E828" s="15" t="str">
        <f>IFERROR(IF(A828&lt;&gt;"",VLOOKUP(A828,matriz,IF(generador!B828=1,15,IF(generador!B828=2,18,IF(generador!B828=3,21,IF(generador!B828=4,24,IF(generador!B828=5,27,IF(generador!B828=6,30,IF(generador!B828=7,33,IF(generador!B828=8,36,IF(generador!B828=9,39,IF(generador!B828=10,42,IF(generador!B828=11,45,IF(generador!B828=12,48,IF(generador!B828=13,51,IF(generador!B828=14,54,IF(generador!B828=15,57))))))))))))))),FALSE),""),"")</f>
        <v/>
      </c>
      <c r="F828" s="16" t="str">
        <f t="shared" si="213"/>
        <v/>
      </c>
      <c r="G828" s="20" t="str">
        <f t="shared" si="214"/>
        <v/>
      </c>
      <c r="H828" s="13" t="str">
        <f t="shared" ca="1" si="217"/>
        <v/>
      </c>
      <c r="I828" s="14" t="str">
        <f t="shared" si="218"/>
        <v/>
      </c>
      <c r="J828" s="14" t="str">
        <f>""</f>
        <v/>
      </c>
      <c r="K828" s="14" t="str">
        <f t="shared" si="219"/>
        <v/>
      </c>
      <c r="L828" s="14" t="str">
        <f t="shared" si="220"/>
        <v/>
      </c>
      <c r="M828" s="14" t="str">
        <f t="shared" si="221"/>
        <v/>
      </c>
      <c r="N828" s="14" t="str">
        <f t="shared" si="222"/>
        <v/>
      </c>
      <c r="O828" s="14" t="str">
        <f t="shared" si="223"/>
        <v/>
      </c>
      <c r="P828" s="14" t="str">
        <f t="shared" si="224"/>
        <v/>
      </c>
      <c r="Q828" s="14" t="str">
        <f t="shared" si="225"/>
        <v/>
      </c>
      <c r="R828" s="96" t="str">
        <f t="shared" si="215"/>
        <v/>
      </c>
      <c r="S828" s="14" t="str">
        <f t="shared" si="226"/>
        <v/>
      </c>
      <c r="T828" s="14" t="str">
        <f t="shared" si="216"/>
        <v/>
      </c>
      <c r="U828" s="14" t="str">
        <f t="shared" si="227"/>
        <v/>
      </c>
      <c r="V828" s="14" t="str">
        <f t="shared" si="228"/>
        <v/>
      </c>
      <c r="W828" s="14" t="str">
        <f>IFERROR(CONCATENATE("PAGO N° ",B828," DEL CONTRATO CPS ",V828," ENTRE ",TEXT(VLOOKUP(A828,matriz,IF(generador!B828=1,16,IF(generador!B828=2,19,IF(generador!B828=3,22,IF(generador!B828=4,25,IF(generador!B828=5,28,IF(generador!B828=6,31,IF(generador!B828=7,34,IF(generador!B828=8,37,IF(generador!B828=9,40,IF(generador!B828=10,43,IF(generador!B828=11,46,IF(generador!B828=12,49,IF(generador!B828=13,52,IF(generador!B828=14,55,IF(generador!B828=15,58))))))))))))))),FALSE),"dd/mm/yyyy")," Y ",TEXT(VLOOKUP(A828,matriz,IF(generador!B828=1,17,IF(generador!B828=2,20,IF(generador!B828=3,23,IF(generador!B828=4,26,IF(generador!B828=5,29,IF(generador!B828=6,32,IF(generador!B828=7,35,IF(generador!B828=8,38,IF(generador!B828=9,41,IF(generador!B828=10,44,IF(generador!B828=11,47,IF(generador!B828=12,50,IF(generador!B828=13,53,IF(generador!B828=14,56,IF(generador!B828=15,59))))))))))))))),FALSE),"dd/mm/yyyy")),"")</f>
        <v/>
      </c>
    </row>
    <row r="829" spans="1:23" x14ac:dyDescent="0.3">
      <c r="A829" s="12"/>
      <c r="B829" s="5"/>
      <c r="C829" s="5"/>
      <c r="D829" s="14" t="str">
        <f t="shared" si="212"/>
        <v/>
      </c>
      <c r="E829" s="15" t="str">
        <f>IFERROR(IF(A829&lt;&gt;"",VLOOKUP(A829,matriz,IF(generador!B829=1,15,IF(generador!B829=2,18,IF(generador!B829=3,21,IF(generador!B829=4,24,IF(generador!B829=5,27,IF(generador!B829=6,30,IF(generador!B829=7,33,IF(generador!B829=8,36,IF(generador!B829=9,39,IF(generador!B829=10,42,IF(generador!B829=11,45,IF(generador!B829=12,48,IF(generador!B829=13,51,IF(generador!B829=14,54,IF(generador!B829=15,57))))))))))))))),FALSE),""),"")</f>
        <v/>
      </c>
      <c r="F829" s="16" t="str">
        <f t="shared" si="213"/>
        <v/>
      </c>
      <c r="G829" s="20" t="str">
        <f t="shared" si="214"/>
        <v/>
      </c>
      <c r="H829" s="13" t="str">
        <f t="shared" ca="1" si="217"/>
        <v/>
      </c>
      <c r="I829" s="14" t="str">
        <f t="shared" si="218"/>
        <v/>
      </c>
      <c r="J829" s="14" t="str">
        <f>""</f>
        <v/>
      </c>
      <c r="K829" s="14" t="str">
        <f t="shared" si="219"/>
        <v/>
      </c>
      <c r="L829" s="14" t="str">
        <f t="shared" si="220"/>
        <v/>
      </c>
      <c r="M829" s="14" t="str">
        <f t="shared" si="221"/>
        <v/>
      </c>
      <c r="N829" s="14" t="str">
        <f t="shared" si="222"/>
        <v/>
      </c>
      <c r="O829" s="14" t="str">
        <f t="shared" si="223"/>
        <v/>
      </c>
      <c r="P829" s="14" t="str">
        <f t="shared" si="224"/>
        <v/>
      </c>
      <c r="Q829" s="14" t="str">
        <f t="shared" si="225"/>
        <v/>
      </c>
      <c r="R829" s="96" t="str">
        <f t="shared" si="215"/>
        <v/>
      </c>
      <c r="S829" s="14" t="str">
        <f t="shared" si="226"/>
        <v/>
      </c>
      <c r="T829" s="14" t="str">
        <f t="shared" si="216"/>
        <v/>
      </c>
      <c r="U829" s="14" t="str">
        <f t="shared" si="227"/>
        <v/>
      </c>
      <c r="V829" s="14" t="str">
        <f t="shared" si="228"/>
        <v/>
      </c>
      <c r="W829" s="14" t="str">
        <f>IFERROR(CONCATENATE("PAGO N° ",B829," DEL CONTRATO CPS ",V829," ENTRE ",TEXT(VLOOKUP(A829,matriz,IF(generador!B829=1,16,IF(generador!B829=2,19,IF(generador!B829=3,22,IF(generador!B829=4,25,IF(generador!B829=5,28,IF(generador!B829=6,31,IF(generador!B829=7,34,IF(generador!B829=8,37,IF(generador!B829=9,40,IF(generador!B829=10,43,IF(generador!B829=11,46,IF(generador!B829=12,49,IF(generador!B829=13,52,IF(generador!B829=14,55,IF(generador!B829=15,58))))))))))))))),FALSE),"dd/mm/yyyy")," Y ",TEXT(VLOOKUP(A829,matriz,IF(generador!B829=1,17,IF(generador!B829=2,20,IF(generador!B829=3,23,IF(generador!B829=4,26,IF(generador!B829=5,29,IF(generador!B829=6,32,IF(generador!B829=7,35,IF(generador!B829=8,38,IF(generador!B829=9,41,IF(generador!B829=10,44,IF(generador!B829=11,47,IF(generador!B829=12,50,IF(generador!B829=13,53,IF(generador!B829=14,56,IF(generador!B829=15,59))))))))))))))),FALSE),"dd/mm/yyyy")),"")</f>
        <v/>
      </c>
    </row>
    <row r="830" spans="1:23" x14ac:dyDescent="0.3">
      <c r="A830" s="12"/>
      <c r="B830" s="5"/>
      <c r="C830" s="5"/>
      <c r="D830" s="14" t="str">
        <f t="shared" si="212"/>
        <v/>
      </c>
      <c r="E830" s="15" t="str">
        <f>IFERROR(IF(A830&lt;&gt;"",VLOOKUP(A830,matriz,IF(generador!B830=1,15,IF(generador!B830=2,18,IF(generador!B830=3,21,IF(generador!B830=4,24,IF(generador!B830=5,27,IF(generador!B830=6,30,IF(generador!B830=7,33,IF(generador!B830=8,36,IF(generador!B830=9,39,IF(generador!B830=10,42,IF(generador!B830=11,45,IF(generador!B830=12,48,IF(generador!B830=13,51,IF(generador!B830=14,54,IF(generador!B830=15,57))))))))))))))),FALSE),""),"")</f>
        <v/>
      </c>
      <c r="F830" s="16" t="str">
        <f t="shared" si="213"/>
        <v/>
      </c>
      <c r="G830" s="20" t="str">
        <f t="shared" si="214"/>
        <v/>
      </c>
      <c r="H830" s="13" t="str">
        <f t="shared" ca="1" si="217"/>
        <v/>
      </c>
      <c r="I830" s="14" t="str">
        <f t="shared" si="218"/>
        <v/>
      </c>
      <c r="J830" s="14" t="str">
        <f>""</f>
        <v/>
      </c>
      <c r="K830" s="14" t="str">
        <f t="shared" si="219"/>
        <v/>
      </c>
      <c r="L830" s="14" t="str">
        <f t="shared" si="220"/>
        <v/>
      </c>
      <c r="M830" s="14" t="str">
        <f t="shared" si="221"/>
        <v/>
      </c>
      <c r="N830" s="14" t="str">
        <f t="shared" si="222"/>
        <v/>
      </c>
      <c r="O830" s="14" t="str">
        <f t="shared" si="223"/>
        <v/>
      </c>
      <c r="P830" s="14" t="str">
        <f t="shared" si="224"/>
        <v/>
      </c>
      <c r="Q830" s="14" t="str">
        <f t="shared" si="225"/>
        <v/>
      </c>
      <c r="R830" s="96" t="str">
        <f t="shared" si="215"/>
        <v/>
      </c>
      <c r="S830" s="14" t="str">
        <f t="shared" si="226"/>
        <v/>
      </c>
      <c r="T830" s="14" t="str">
        <f t="shared" si="216"/>
        <v/>
      </c>
      <c r="U830" s="14" t="str">
        <f t="shared" si="227"/>
        <v/>
      </c>
      <c r="V830" s="14" t="str">
        <f t="shared" si="228"/>
        <v/>
      </c>
      <c r="W830" s="14" t="str">
        <f>IFERROR(CONCATENATE("PAGO N° ",B830," DEL CONTRATO CPS ",V830," ENTRE ",TEXT(VLOOKUP(A830,matriz,IF(generador!B830=1,16,IF(generador!B830=2,19,IF(generador!B830=3,22,IF(generador!B830=4,25,IF(generador!B830=5,28,IF(generador!B830=6,31,IF(generador!B830=7,34,IF(generador!B830=8,37,IF(generador!B830=9,40,IF(generador!B830=10,43,IF(generador!B830=11,46,IF(generador!B830=12,49,IF(generador!B830=13,52,IF(generador!B830=14,55,IF(generador!B830=15,58))))))))))))))),FALSE),"dd/mm/yyyy")," Y ",TEXT(VLOOKUP(A830,matriz,IF(generador!B830=1,17,IF(generador!B830=2,20,IF(generador!B830=3,23,IF(generador!B830=4,26,IF(generador!B830=5,29,IF(generador!B830=6,32,IF(generador!B830=7,35,IF(generador!B830=8,38,IF(generador!B830=9,41,IF(generador!B830=10,44,IF(generador!B830=11,47,IF(generador!B830=12,50,IF(generador!B830=13,53,IF(generador!B830=14,56,IF(generador!B830=15,59))))))))))))))),FALSE),"dd/mm/yyyy")),"")</f>
        <v/>
      </c>
    </row>
    <row r="831" spans="1:23" x14ac:dyDescent="0.3">
      <c r="A831" s="12"/>
      <c r="B831" s="5"/>
      <c r="C831" s="5"/>
      <c r="D831" s="14" t="str">
        <f t="shared" si="212"/>
        <v/>
      </c>
      <c r="E831" s="15" t="str">
        <f>IFERROR(IF(A831&lt;&gt;"",VLOOKUP(A831,matriz,IF(generador!B831=1,15,IF(generador!B831=2,18,IF(generador!B831=3,21,IF(generador!B831=4,24,IF(generador!B831=5,27,IF(generador!B831=6,30,IF(generador!B831=7,33,IF(generador!B831=8,36,IF(generador!B831=9,39,IF(generador!B831=10,42,IF(generador!B831=11,45,IF(generador!B831=12,48,IF(generador!B831=13,51,IF(generador!B831=14,54,IF(generador!B831=15,57))))))))))))))),FALSE),""),"")</f>
        <v/>
      </c>
      <c r="F831" s="16" t="str">
        <f t="shared" si="213"/>
        <v/>
      </c>
      <c r="G831" s="20" t="str">
        <f t="shared" si="214"/>
        <v/>
      </c>
      <c r="H831" s="13" t="str">
        <f t="shared" ca="1" si="217"/>
        <v/>
      </c>
      <c r="I831" s="14" t="str">
        <f t="shared" si="218"/>
        <v/>
      </c>
      <c r="J831" s="14" t="str">
        <f>""</f>
        <v/>
      </c>
      <c r="K831" s="14" t="str">
        <f t="shared" si="219"/>
        <v/>
      </c>
      <c r="L831" s="14" t="str">
        <f t="shared" si="220"/>
        <v/>
      </c>
      <c r="M831" s="14" t="str">
        <f t="shared" si="221"/>
        <v/>
      </c>
      <c r="N831" s="14" t="str">
        <f t="shared" si="222"/>
        <v/>
      </c>
      <c r="O831" s="14" t="str">
        <f t="shared" si="223"/>
        <v/>
      </c>
      <c r="P831" s="14" t="str">
        <f t="shared" si="224"/>
        <v/>
      </c>
      <c r="Q831" s="14" t="str">
        <f t="shared" si="225"/>
        <v/>
      </c>
      <c r="R831" s="96" t="str">
        <f t="shared" si="215"/>
        <v/>
      </c>
      <c r="S831" s="14" t="str">
        <f t="shared" si="226"/>
        <v/>
      </c>
      <c r="T831" s="14" t="str">
        <f t="shared" si="216"/>
        <v/>
      </c>
      <c r="U831" s="14" t="str">
        <f t="shared" si="227"/>
        <v/>
      </c>
      <c r="V831" s="14" t="str">
        <f t="shared" si="228"/>
        <v/>
      </c>
      <c r="W831" s="14" t="str">
        <f>IFERROR(CONCATENATE("PAGO N° ",B831," DEL CONTRATO CPS ",V831," ENTRE ",TEXT(VLOOKUP(A831,matriz,IF(generador!B831=1,16,IF(generador!B831=2,19,IF(generador!B831=3,22,IF(generador!B831=4,25,IF(generador!B831=5,28,IF(generador!B831=6,31,IF(generador!B831=7,34,IF(generador!B831=8,37,IF(generador!B831=9,40,IF(generador!B831=10,43,IF(generador!B831=11,46,IF(generador!B831=12,49,IF(generador!B831=13,52,IF(generador!B831=14,55,IF(generador!B831=15,58))))))))))))))),FALSE),"dd/mm/yyyy")," Y ",TEXT(VLOOKUP(A831,matriz,IF(generador!B831=1,17,IF(generador!B831=2,20,IF(generador!B831=3,23,IF(generador!B831=4,26,IF(generador!B831=5,29,IF(generador!B831=6,32,IF(generador!B831=7,35,IF(generador!B831=8,38,IF(generador!B831=9,41,IF(generador!B831=10,44,IF(generador!B831=11,47,IF(generador!B831=12,50,IF(generador!B831=13,53,IF(generador!B831=14,56,IF(generador!B831=15,59))))))))))))))),FALSE),"dd/mm/yyyy")),"")</f>
        <v/>
      </c>
    </row>
    <row r="832" spans="1:23" x14ac:dyDescent="0.3">
      <c r="A832" s="12"/>
      <c r="B832" s="5"/>
      <c r="C832" s="5"/>
      <c r="D832" s="14" t="str">
        <f t="shared" si="212"/>
        <v/>
      </c>
      <c r="E832" s="15" t="str">
        <f>IFERROR(IF(A832&lt;&gt;"",VLOOKUP(A832,matriz,IF(generador!B832=1,15,IF(generador!B832=2,18,IF(generador!B832=3,21,IF(generador!B832=4,24,IF(generador!B832=5,27,IF(generador!B832=6,30,IF(generador!B832=7,33,IF(generador!B832=8,36,IF(generador!B832=9,39,IF(generador!B832=10,42,IF(generador!B832=11,45,IF(generador!B832=12,48,IF(generador!B832=13,51,IF(generador!B832=14,54,IF(generador!B832=15,57))))))))))))))),FALSE),""),"")</f>
        <v/>
      </c>
      <c r="F832" s="16" t="str">
        <f t="shared" si="213"/>
        <v/>
      </c>
      <c r="G832" s="20" t="str">
        <f t="shared" si="214"/>
        <v/>
      </c>
      <c r="H832" s="13" t="str">
        <f t="shared" ca="1" si="217"/>
        <v/>
      </c>
      <c r="I832" s="14" t="str">
        <f t="shared" si="218"/>
        <v/>
      </c>
      <c r="J832" s="14" t="str">
        <f>""</f>
        <v/>
      </c>
      <c r="K832" s="14" t="str">
        <f t="shared" si="219"/>
        <v/>
      </c>
      <c r="L832" s="14" t="str">
        <f t="shared" si="220"/>
        <v/>
      </c>
      <c r="M832" s="14" t="str">
        <f t="shared" si="221"/>
        <v/>
      </c>
      <c r="N832" s="14" t="str">
        <f t="shared" si="222"/>
        <v/>
      </c>
      <c r="O832" s="14" t="str">
        <f t="shared" si="223"/>
        <v/>
      </c>
      <c r="P832" s="14" t="str">
        <f t="shared" si="224"/>
        <v/>
      </c>
      <c r="Q832" s="14" t="str">
        <f t="shared" si="225"/>
        <v/>
      </c>
      <c r="R832" s="96" t="str">
        <f t="shared" si="215"/>
        <v/>
      </c>
      <c r="S832" s="14" t="str">
        <f t="shared" si="226"/>
        <v/>
      </c>
      <c r="T832" s="14" t="str">
        <f t="shared" si="216"/>
        <v/>
      </c>
      <c r="U832" s="14" t="str">
        <f t="shared" si="227"/>
        <v/>
      </c>
      <c r="V832" s="14" t="str">
        <f t="shared" si="228"/>
        <v/>
      </c>
      <c r="W832" s="14" t="str">
        <f>IFERROR(CONCATENATE("PAGO N° ",B832," DEL CONTRATO CPS ",V832," ENTRE ",TEXT(VLOOKUP(A832,matriz,IF(generador!B832=1,16,IF(generador!B832=2,19,IF(generador!B832=3,22,IF(generador!B832=4,25,IF(generador!B832=5,28,IF(generador!B832=6,31,IF(generador!B832=7,34,IF(generador!B832=8,37,IF(generador!B832=9,40,IF(generador!B832=10,43,IF(generador!B832=11,46,IF(generador!B832=12,49,IF(generador!B832=13,52,IF(generador!B832=14,55,IF(generador!B832=15,58))))))))))))))),FALSE),"dd/mm/yyyy")," Y ",TEXT(VLOOKUP(A832,matriz,IF(generador!B832=1,17,IF(generador!B832=2,20,IF(generador!B832=3,23,IF(generador!B832=4,26,IF(generador!B832=5,29,IF(generador!B832=6,32,IF(generador!B832=7,35,IF(generador!B832=8,38,IF(generador!B832=9,41,IF(generador!B832=10,44,IF(generador!B832=11,47,IF(generador!B832=12,50,IF(generador!B832=13,53,IF(generador!B832=14,56,IF(generador!B832=15,59))))))))))))))),FALSE),"dd/mm/yyyy")),"")</f>
        <v/>
      </c>
    </row>
    <row r="833" spans="1:23" x14ac:dyDescent="0.3">
      <c r="A833" s="12"/>
      <c r="B833" s="5"/>
      <c r="C833" s="5"/>
      <c r="D833" s="14" t="str">
        <f t="shared" si="212"/>
        <v/>
      </c>
      <c r="E833" s="15" t="str">
        <f>IFERROR(IF(A833&lt;&gt;"",VLOOKUP(A833,matriz,IF(generador!B833=1,15,IF(generador!B833=2,18,IF(generador!B833=3,21,IF(generador!B833=4,24,IF(generador!B833=5,27,IF(generador!B833=6,30,IF(generador!B833=7,33,IF(generador!B833=8,36,IF(generador!B833=9,39,IF(generador!B833=10,42,IF(generador!B833=11,45,IF(generador!B833=12,48,IF(generador!B833=13,51,IF(generador!B833=14,54,IF(generador!B833=15,57))))))))))))))),FALSE),""),"")</f>
        <v/>
      </c>
      <c r="F833" s="16" t="str">
        <f t="shared" si="213"/>
        <v/>
      </c>
      <c r="G833" s="20" t="str">
        <f t="shared" si="214"/>
        <v/>
      </c>
      <c r="H833" s="13" t="str">
        <f t="shared" ca="1" si="217"/>
        <v/>
      </c>
      <c r="I833" s="14" t="str">
        <f t="shared" si="218"/>
        <v/>
      </c>
      <c r="J833" s="14" t="str">
        <f>""</f>
        <v/>
      </c>
      <c r="K833" s="14" t="str">
        <f t="shared" si="219"/>
        <v/>
      </c>
      <c r="L833" s="14" t="str">
        <f t="shared" si="220"/>
        <v/>
      </c>
      <c r="M833" s="14" t="str">
        <f t="shared" si="221"/>
        <v/>
      </c>
      <c r="N833" s="14" t="str">
        <f t="shared" si="222"/>
        <v/>
      </c>
      <c r="O833" s="14" t="str">
        <f t="shared" si="223"/>
        <v/>
      </c>
      <c r="P833" s="14" t="str">
        <f t="shared" si="224"/>
        <v/>
      </c>
      <c r="Q833" s="14" t="str">
        <f t="shared" si="225"/>
        <v/>
      </c>
      <c r="R833" s="96" t="str">
        <f t="shared" si="215"/>
        <v/>
      </c>
      <c r="S833" s="14" t="str">
        <f t="shared" si="226"/>
        <v/>
      </c>
      <c r="T833" s="14" t="str">
        <f t="shared" si="216"/>
        <v/>
      </c>
      <c r="U833" s="14" t="str">
        <f t="shared" si="227"/>
        <v/>
      </c>
      <c r="V833" s="14" t="str">
        <f t="shared" si="228"/>
        <v/>
      </c>
      <c r="W833" s="14" t="str">
        <f>IFERROR(CONCATENATE("PAGO N° ",B833," DEL CONTRATO CPS ",V833," ENTRE ",TEXT(VLOOKUP(A833,matriz,IF(generador!B833=1,16,IF(generador!B833=2,19,IF(generador!B833=3,22,IF(generador!B833=4,25,IF(generador!B833=5,28,IF(generador!B833=6,31,IF(generador!B833=7,34,IF(generador!B833=8,37,IF(generador!B833=9,40,IF(generador!B833=10,43,IF(generador!B833=11,46,IF(generador!B833=12,49,IF(generador!B833=13,52,IF(generador!B833=14,55,IF(generador!B833=15,58))))))))))))))),FALSE),"dd/mm/yyyy")," Y ",TEXT(VLOOKUP(A833,matriz,IF(generador!B833=1,17,IF(generador!B833=2,20,IF(generador!B833=3,23,IF(generador!B833=4,26,IF(generador!B833=5,29,IF(generador!B833=6,32,IF(generador!B833=7,35,IF(generador!B833=8,38,IF(generador!B833=9,41,IF(generador!B833=10,44,IF(generador!B833=11,47,IF(generador!B833=12,50,IF(generador!B833=13,53,IF(generador!B833=14,56,IF(generador!B833=15,59))))))))))))))),FALSE),"dd/mm/yyyy")),"")</f>
        <v/>
      </c>
    </row>
    <row r="834" spans="1:23" x14ac:dyDescent="0.3">
      <c r="A834" s="12"/>
      <c r="B834" s="5"/>
      <c r="C834" s="5"/>
      <c r="D834" s="14" t="str">
        <f t="shared" si="212"/>
        <v/>
      </c>
      <c r="E834" s="15" t="str">
        <f>IFERROR(IF(A834&lt;&gt;"",VLOOKUP(A834,matriz,IF(generador!B834=1,15,IF(generador!B834=2,18,IF(generador!B834=3,21,IF(generador!B834=4,24,IF(generador!B834=5,27,IF(generador!B834=6,30,IF(generador!B834=7,33,IF(generador!B834=8,36,IF(generador!B834=9,39,IF(generador!B834=10,42,IF(generador!B834=11,45,IF(generador!B834=12,48,IF(generador!B834=13,51,IF(generador!B834=14,54,IF(generador!B834=15,57))))))))))))))),FALSE),""),"")</f>
        <v/>
      </c>
      <c r="F834" s="16" t="str">
        <f t="shared" si="213"/>
        <v/>
      </c>
      <c r="G834" s="20" t="str">
        <f t="shared" si="214"/>
        <v/>
      </c>
      <c r="H834" s="13" t="str">
        <f t="shared" ca="1" si="217"/>
        <v/>
      </c>
      <c r="I834" s="14" t="str">
        <f t="shared" si="218"/>
        <v/>
      </c>
      <c r="J834" s="14" t="str">
        <f>""</f>
        <v/>
      </c>
      <c r="K834" s="14" t="str">
        <f t="shared" si="219"/>
        <v/>
      </c>
      <c r="L834" s="14" t="str">
        <f t="shared" si="220"/>
        <v/>
      </c>
      <c r="M834" s="14" t="str">
        <f t="shared" si="221"/>
        <v/>
      </c>
      <c r="N834" s="14" t="str">
        <f t="shared" si="222"/>
        <v/>
      </c>
      <c r="O834" s="14" t="str">
        <f t="shared" si="223"/>
        <v/>
      </c>
      <c r="P834" s="14" t="str">
        <f t="shared" si="224"/>
        <v/>
      </c>
      <c r="Q834" s="14" t="str">
        <f t="shared" si="225"/>
        <v/>
      </c>
      <c r="R834" s="96" t="str">
        <f t="shared" si="215"/>
        <v/>
      </c>
      <c r="S834" s="14" t="str">
        <f t="shared" si="226"/>
        <v/>
      </c>
      <c r="T834" s="14" t="str">
        <f t="shared" si="216"/>
        <v/>
      </c>
      <c r="U834" s="14" t="str">
        <f t="shared" si="227"/>
        <v/>
      </c>
      <c r="V834" s="14" t="str">
        <f t="shared" si="228"/>
        <v/>
      </c>
      <c r="W834" s="14" t="str">
        <f>IFERROR(CONCATENATE("PAGO N° ",B834," DEL CONTRATO CPS ",V834," ENTRE ",TEXT(VLOOKUP(A834,matriz,IF(generador!B834=1,16,IF(generador!B834=2,19,IF(generador!B834=3,22,IF(generador!B834=4,25,IF(generador!B834=5,28,IF(generador!B834=6,31,IF(generador!B834=7,34,IF(generador!B834=8,37,IF(generador!B834=9,40,IF(generador!B834=10,43,IF(generador!B834=11,46,IF(generador!B834=12,49,IF(generador!B834=13,52,IF(generador!B834=14,55,IF(generador!B834=15,58))))))))))))))),FALSE),"dd/mm/yyyy")," Y ",TEXT(VLOOKUP(A834,matriz,IF(generador!B834=1,17,IF(generador!B834=2,20,IF(generador!B834=3,23,IF(generador!B834=4,26,IF(generador!B834=5,29,IF(generador!B834=6,32,IF(generador!B834=7,35,IF(generador!B834=8,38,IF(generador!B834=9,41,IF(generador!B834=10,44,IF(generador!B834=11,47,IF(generador!B834=12,50,IF(generador!B834=13,53,IF(generador!B834=14,56,IF(generador!B834=15,59))))))))))))))),FALSE),"dd/mm/yyyy")),"")</f>
        <v/>
      </c>
    </row>
    <row r="835" spans="1:23" x14ac:dyDescent="0.3">
      <c r="A835" s="12"/>
      <c r="B835" s="5"/>
      <c r="C835" s="5"/>
      <c r="D835" s="14" t="str">
        <f t="shared" ref="D835:D898" si="229">IFERROR(IF(C835&lt;&gt;"",CONCATENATE(VLOOKUP(A835,matriz,IF(C835="NO",98,100),FALSE),VLOOKUP(A835,matriz,103,FALSE)),""),"")</f>
        <v/>
      </c>
      <c r="E835" s="15" t="str">
        <f>IFERROR(IF(A835&lt;&gt;"",VLOOKUP(A835,matriz,IF(generador!B835=1,15,IF(generador!B835=2,18,IF(generador!B835=3,21,IF(generador!B835=4,24,IF(generador!B835=5,27,IF(generador!B835=6,30,IF(generador!B835=7,33,IF(generador!B835=8,36,IF(generador!B835=9,39,IF(generador!B835=10,42,IF(generador!B835=11,45,IF(generador!B835=12,48,IF(generador!B835=13,51,IF(generador!B835=14,54,IF(generador!B835=15,57))))))))))))))),FALSE),""),"")</f>
        <v/>
      </c>
      <c r="F835" s="16" t="str">
        <f t="shared" ref="F835:F898" si="230">IFERROR(IF(E835,VLOOKUP(A835,matriz,97,FALSE),""),"")</f>
        <v/>
      </c>
      <c r="G835" s="20" t="str">
        <f t="shared" ref="G835:G898" si="231">IFERROR(IF(E835,VLOOKUP(A835,matriz,IF(C835="NO",99,101),FALSE),""),"")</f>
        <v/>
      </c>
      <c r="H835" s="13" t="str">
        <f t="shared" ca="1" si="217"/>
        <v/>
      </c>
      <c r="I835" s="14" t="str">
        <f t="shared" si="218"/>
        <v/>
      </c>
      <c r="J835" s="14" t="str">
        <f>""</f>
        <v/>
      </c>
      <c r="K835" s="14" t="str">
        <f t="shared" si="219"/>
        <v/>
      </c>
      <c r="L835" s="14" t="str">
        <f t="shared" si="220"/>
        <v/>
      </c>
      <c r="M835" s="14" t="str">
        <f t="shared" si="221"/>
        <v/>
      </c>
      <c r="N835" s="14" t="str">
        <f t="shared" si="222"/>
        <v/>
      </c>
      <c r="O835" s="14" t="str">
        <f t="shared" si="223"/>
        <v/>
      </c>
      <c r="P835" s="14" t="str">
        <f t="shared" si="224"/>
        <v/>
      </c>
      <c r="Q835" s="14" t="str">
        <f t="shared" si="225"/>
        <v/>
      </c>
      <c r="R835" s="96" t="str">
        <f t="shared" ref="R835:R898" si="232">IFERROR(IF(E835,CONCATENATE(TEXT(VLOOKUP(A835,matriz,IF(C835="NO",67,82),FALSE),"YYYY"),VLOOKUP(A835,matriz,IF(C835="NO",66,81),FALSE)),""),"")</f>
        <v/>
      </c>
      <c r="S835" s="14" t="str">
        <f t="shared" si="226"/>
        <v/>
      </c>
      <c r="T835" s="14" t="str">
        <f t="shared" ref="T835:T898" si="233">IFERROR(IF(E835,CONCATENATE(TEXT(VLOOKUP(A835,matriz,IF(C835="NO",64,79),FALSE),"YYYY"),VLOOKUP(A835,matriz,IF(C835="NO",63,78),FALSE)),""),"")</f>
        <v/>
      </c>
      <c r="U835" s="14" t="str">
        <f t="shared" si="227"/>
        <v/>
      </c>
      <c r="V835" s="14" t="str">
        <f t="shared" si="228"/>
        <v/>
      </c>
      <c r="W835" s="14" t="str">
        <f>IFERROR(CONCATENATE("PAGO N° ",B835," DEL CONTRATO CPS ",V835," ENTRE ",TEXT(VLOOKUP(A835,matriz,IF(generador!B835=1,16,IF(generador!B835=2,19,IF(generador!B835=3,22,IF(generador!B835=4,25,IF(generador!B835=5,28,IF(generador!B835=6,31,IF(generador!B835=7,34,IF(generador!B835=8,37,IF(generador!B835=9,40,IF(generador!B835=10,43,IF(generador!B835=11,46,IF(generador!B835=12,49,IF(generador!B835=13,52,IF(generador!B835=14,55,IF(generador!B835=15,58))))))))))))))),FALSE),"dd/mm/yyyy")," Y ",TEXT(VLOOKUP(A835,matriz,IF(generador!B835=1,17,IF(generador!B835=2,20,IF(generador!B835=3,23,IF(generador!B835=4,26,IF(generador!B835=5,29,IF(generador!B835=6,32,IF(generador!B835=7,35,IF(generador!B835=8,38,IF(generador!B835=9,41,IF(generador!B835=10,44,IF(generador!B835=11,47,IF(generador!B835=12,50,IF(generador!B835=13,53,IF(generador!B835=14,56,IF(generador!B835=15,59))))))))))))))),FALSE),"dd/mm/yyyy")),"")</f>
        <v/>
      </c>
    </row>
    <row r="836" spans="1:23" x14ac:dyDescent="0.3">
      <c r="A836" s="12"/>
      <c r="B836" s="5"/>
      <c r="C836" s="5"/>
      <c r="D836" s="14" t="str">
        <f t="shared" si="229"/>
        <v/>
      </c>
      <c r="E836" s="15" t="str">
        <f>IFERROR(IF(A836&lt;&gt;"",VLOOKUP(A836,matriz,IF(generador!B836=1,15,IF(generador!B836=2,18,IF(generador!B836=3,21,IF(generador!B836=4,24,IF(generador!B836=5,27,IF(generador!B836=6,30,IF(generador!B836=7,33,IF(generador!B836=8,36,IF(generador!B836=9,39,IF(generador!B836=10,42,IF(generador!B836=11,45,IF(generador!B836=12,48,IF(generador!B836=13,51,IF(generador!B836=14,54,IF(generador!B836=15,57))))))))))))))),FALSE),""),"")</f>
        <v/>
      </c>
      <c r="F836" s="16" t="str">
        <f t="shared" si="230"/>
        <v/>
      </c>
      <c r="G836" s="20" t="str">
        <f t="shared" si="231"/>
        <v/>
      </c>
      <c r="H836" s="13" t="str">
        <f t="shared" ref="H836:H899" ca="1" si="234">IFERROR(IF(C836&lt;&gt;"",TODAY(),""),"")</f>
        <v/>
      </c>
      <c r="I836" s="14" t="str">
        <f t="shared" ref="I836:I899" si="235">IFERROR(IF(D836&lt;&gt;"",I835+1,""),1)</f>
        <v/>
      </c>
      <c r="J836" s="14" t="str">
        <f>""</f>
        <v/>
      </c>
      <c r="K836" s="14" t="str">
        <f t="shared" ref="K836:K899" si="236">IFERROR(IF(E836,0,""),"")</f>
        <v/>
      </c>
      <c r="L836" s="14" t="str">
        <f t="shared" ref="L836:L899" si="237">IFERROR(IF(E836,0,""),"")</f>
        <v/>
      </c>
      <c r="M836" s="14" t="str">
        <f t="shared" ref="M836:M899" si="238">IFERROR(IF(E836,0,""),"")</f>
        <v/>
      </c>
      <c r="N836" s="14" t="str">
        <f t="shared" ref="N836:N899" si="239">IFERROR(IF(E836,0,""),"")</f>
        <v/>
      </c>
      <c r="O836" s="14" t="str">
        <f t="shared" ref="O836:O899" si="240">IFERROR(IF(E836,"01",""),"")</f>
        <v/>
      </c>
      <c r="P836" s="14" t="str">
        <f t="shared" ref="P836:P899" si="241">IFERROR(IF(K836&lt;&gt;"",P835+1,""),1)</f>
        <v/>
      </c>
      <c r="Q836" s="14" t="str">
        <f t="shared" ref="Q836:Q899" si="242">IFERROR(IF(E836,0,""),"")</f>
        <v/>
      </c>
      <c r="R836" s="96" t="str">
        <f t="shared" si="232"/>
        <v/>
      </c>
      <c r="S836" s="14" t="str">
        <f t="shared" ref="S836:S899" si="243">IFERROR(IF(D836&lt;&gt;"",S835+1,""),1)</f>
        <v/>
      </c>
      <c r="T836" s="14" t="str">
        <f t="shared" si="233"/>
        <v/>
      </c>
      <c r="U836" s="14" t="str">
        <f t="shared" ref="U836:U899" si="244">IFERROR(IF(E836,0,""),"")</f>
        <v/>
      </c>
      <c r="V836" s="14" t="str">
        <f t="shared" ref="V836:V899" si="245">IFERROR(IF(E836,A836,""),"")</f>
        <v/>
      </c>
      <c r="W836" s="14" t="str">
        <f>IFERROR(CONCATENATE("PAGO N° ",B836," DEL CONTRATO CPS ",V836," ENTRE ",TEXT(VLOOKUP(A836,matriz,IF(generador!B836=1,16,IF(generador!B836=2,19,IF(generador!B836=3,22,IF(generador!B836=4,25,IF(generador!B836=5,28,IF(generador!B836=6,31,IF(generador!B836=7,34,IF(generador!B836=8,37,IF(generador!B836=9,40,IF(generador!B836=10,43,IF(generador!B836=11,46,IF(generador!B836=12,49,IF(generador!B836=13,52,IF(generador!B836=14,55,IF(generador!B836=15,58))))))))))))))),FALSE),"dd/mm/yyyy")," Y ",TEXT(VLOOKUP(A836,matriz,IF(generador!B836=1,17,IF(generador!B836=2,20,IF(generador!B836=3,23,IF(generador!B836=4,26,IF(generador!B836=5,29,IF(generador!B836=6,32,IF(generador!B836=7,35,IF(generador!B836=8,38,IF(generador!B836=9,41,IF(generador!B836=10,44,IF(generador!B836=11,47,IF(generador!B836=12,50,IF(generador!B836=13,53,IF(generador!B836=14,56,IF(generador!B836=15,59))))))))))))))),FALSE),"dd/mm/yyyy")),"")</f>
        <v/>
      </c>
    </row>
    <row r="837" spans="1:23" x14ac:dyDescent="0.3">
      <c r="A837" s="12"/>
      <c r="B837" s="5"/>
      <c r="C837" s="5"/>
      <c r="D837" s="14" t="str">
        <f t="shared" si="229"/>
        <v/>
      </c>
      <c r="E837" s="15" t="str">
        <f>IFERROR(IF(A837&lt;&gt;"",VLOOKUP(A837,matriz,IF(generador!B837=1,15,IF(generador!B837=2,18,IF(generador!B837=3,21,IF(generador!B837=4,24,IF(generador!B837=5,27,IF(generador!B837=6,30,IF(generador!B837=7,33,IF(generador!B837=8,36,IF(generador!B837=9,39,IF(generador!B837=10,42,IF(generador!B837=11,45,IF(generador!B837=12,48,IF(generador!B837=13,51,IF(generador!B837=14,54,IF(generador!B837=15,57))))))))))))))),FALSE),""),"")</f>
        <v/>
      </c>
      <c r="F837" s="16" t="str">
        <f t="shared" si="230"/>
        <v/>
      </c>
      <c r="G837" s="20" t="str">
        <f t="shared" si="231"/>
        <v/>
      </c>
      <c r="H837" s="13" t="str">
        <f t="shared" ca="1" si="234"/>
        <v/>
      </c>
      <c r="I837" s="14" t="str">
        <f t="shared" si="235"/>
        <v/>
      </c>
      <c r="J837" s="14" t="str">
        <f>""</f>
        <v/>
      </c>
      <c r="K837" s="14" t="str">
        <f t="shared" si="236"/>
        <v/>
      </c>
      <c r="L837" s="14" t="str">
        <f t="shared" si="237"/>
        <v/>
      </c>
      <c r="M837" s="14" t="str">
        <f t="shared" si="238"/>
        <v/>
      </c>
      <c r="N837" s="14" t="str">
        <f t="shared" si="239"/>
        <v/>
      </c>
      <c r="O837" s="14" t="str">
        <f t="shared" si="240"/>
        <v/>
      </c>
      <c r="P837" s="14" t="str">
        <f t="shared" si="241"/>
        <v/>
      </c>
      <c r="Q837" s="14" t="str">
        <f t="shared" si="242"/>
        <v/>
      </c>
      <c r="R837" s="96" t="str">
        <f t="shared" si="232"/>
        <v/>
      </c>
      <c r="S837" s="14" t="str">
        <f t="shared" si="243"/>
        <v/>
      </c>
      <c r="T837" s="14" t="str">
        <f t="shared" si="233"/>
        <v/>
      </c>
      <c r="U837" s="14" t="str">
        <f t="shared" si="244"/>
        <v/>
      </c>
      <c r="V837" s="14" t="str">
        <f t="shared" si="245"/>
        <v/>
      </c>
      <c r="W837" s="14" t="str">
        <f>IFERROR(CONCATENATE("PAGO N° ",B837," DEL CONTRATO CPS ",V837," ENTRE ",TEXT(VLOOKUP(A837,matriz,IF(generador!B837=1,16,IF(generador!B837=2,19,IF(generador!B837=3,22,IF(generador!B837=4,25,IF(generador!B837=5,28,IF(generador!B837=6,31,IF(generador!B837=7,34,IF(generador!B837=8,37,IF(generador!B837=9,40,IF(generador!B837=10,43,IF(generador!B837=11,46,IF(generador!B837=12,49,IF(generador!B837=13,52,IF(generador!B837=14,55,IF(generador!B837=15,58))))))))))))))),FALSE),"dd/mm/yyyy")," Y ",TEXT(VLOOKUP(A837,matriz,IF(generador!B837=1,17,IF(generador!B837=2,20,IF(generador!B837=3,23,IF(generador!B837=4,26,IF(generador!B837=5,29,IF(generador!B837=6,32,IF(generador!B837=7,35,IF(generador!B837=8,38,IF(generador!B837=9,41,IF(generador!B837=10,44,IF(generador!B837=11,47,IF(generador!B837=12,50,IF(generador!B837=13,53,IF(generador!B837=14,56,IF(generador!B837=15,59))))))))))))))),FALSE),"dd/mm/yyyy")),"")</f>
        <v/>
      </c>
    </row>
    <row r="838" spans="1:23" x14ac:dyDescent="0.3">
      <c r="A838" s="12"/>
      <c r="B838" s="5"/>
      <c r="C838" s="5"/>
      <c r="D838" s="14" t="str">
        <f t="shared" si="229"/>
        <v/>
      </c>
      <c r="E838" s="15" t="str">
        <f>IFERROR(IF(A838&lt;&gt;"",VLOOKUP(A838,matriz,IF(generador!B838=1,15,IF(generador!B838=2,18,IF(generador!B838=3,21,IF(generador!B838=4,24,IF(generador!B838=5,27,IF(generador!B838=6,30,IF(generador!B838=7,33,IF(generador!B838=8,36,IF(generador!B838=9,39,IF(generador!B838=10,42,IF(generador!B838=11,45,IF(generador!B838=12,48,IF(generador!B838=13,51,IF(generador!B838=14,54,IF(generador!B838=15,57))))))))))))))),FALSE),""),"")</f>
        <v/>
      </c>
      <c r="F838" s="16" t="str">
        <f t="shared" si="230"/>
        <v/>
      </c>
      <c r="G838" s="20" t="str">
        <f t="shared" si="231"/>
        <v/>
      </c>
      <c r="H838" s="13" t="str">
        <f t="shared" ca="1" si="234"/>
        <v/>
      </c>
      <c r="I838" s="14" t="str">
        <f t="shared" si="235"/>
        <v/>
      </c>
      <c r="J838" s="14" t="str">
        <f>""</f>
        <v/>
      </c>
      <c r="K838" s="14" t="str">
        <f t="shared" si="236"/>
        <v/>
      </c>
      <c r="L838" s="14" t="str">
        <f t="shared" si="237"/>
        <v/>
      </c>
      <c r="M838" s="14" t="str">
        <f t="shared" si="238"/>
        <v/>
      </c>
      <c r="N838" s="14" t="str">
        <f t="shared" si="239"/>
        <v/>
      </c>
      <c r="O838" s="14" t="str">
        <f t="shared" si="240"/>
        <v/>
      </c>
      <c r="P838" s="14" t="str">
        <f t="shared" si="241"/>
        <v/>
      </c>
      <c r="Q838" s="14" t="str">
        <f t="shared" si="242"/>
        <v/>
      </c>
      <c r="R838" s="96" t="str">
        <f t="shared" si="232"/>
        <v/>
      </c>
      <c r="S838" s="14" t="str">
        <f t="shared" si="243"/>
        <v/>
      </c>
      <c r="T838" s="14" t="str">
        <f t="shared" si="233"/>
        <v/>
      </c>
      <c r="U838" s="14" t="str">
        <f t="shared" si="244"/>
        <v/>
      </c>
      <c r="V838" s="14" t="str">
        <f t="shared" si="245"/>
        <v/>
      </c>
      <c r="W838" s="14" t="str">
        <f>IFERROR(CONCATENATE("PAGO N° ",B838," DEL CONTRATO CPS ",V838," ENTRE ",TEXT(VLOOKUP(A838,matriz,IF(generador!B838=1,16,IF(generador!B838=2,19,IF(generador!B838=3,22,IF(generador!B838=4,25,IF(generador!B838=5,28,IF(generador!B838=6,31,IF(generador!B838=7,34,IF(generador!B838=8,37,IF(generador!B838=9,40,IF(generador!B838=10,43,IF(generador!B838=11,46,IF(generador!B838=12,49,IF(generador!B838=13,52,IF(generador!B838=14,55,IF(generador!B838=15,58))))))))))))))),FALSE),"dd/mm/yyyy")," Y ",TEXT(VLOOKUP(A838,matriz,IF(generador!B838=1,17,IF(generador!B838=2,20,IF(generador!B838=3,23,IF(generador!B838=4,26,IF(generador!B838=5,29,IF(generador!B838=6,32,IF(generador!B838=7,35,IF(generador!B838=8,38,IF(generador!B838=9,41,IF(generador!B838=10,44,IF(generador!B838=11,47,IF(generador!B838=12,50,IF(generador!B838=13,53,IF(generador!B838=14,56,IF(generador!B838=15,59))))))))))))))),FALSE),"dd/mm/yyyy")),"")</f>
        <v/>
      </c>
    </row>
    <row r="839" spans="1:23" x14ac:dyDescent="0.3">
      <c r="A839" s="12"/>
      <c r="B839" s="5"/>
      <c r="C839" s="5"/>
      <c r="D839" s="14" t="str">
        <f t="shared" si="229"/>
        <v/>
      </c>
      <c r="E839" s="15" t="str">
        <f>IFERROR(IF(A839&lt;&gt;"",VLOOKUP(A839,matriz,IF(generador!B839=1,15,IF(generador!B839=2,18,IF(generador!B839=3,21,IF(generador!B839=4,24,IF(generador!B839=5,27,IF(generador!B839=6,30,IF(generador!B839=7,33,IF(generador!B839=8,36,IF(generador!B839=9,39,IF(generador!B839=10,42,IF(generador!B839=11,45,IF(generador!B839=12,48,IF(generador!B839=13,51,IF(generador!B839=14,54,IF(generador!B839=15,57))))))))))))))),FALSE),""),"")</f>
        <v/>
      </c>
      <c r="F839" s="16" t="str">
        <f t="shared" si="230"/>
        <v/>
      </c>
      <c r="G839" s="20" t="str">
        <f t="shared" si="231"/>
        <v/>
      </c>
      <c r="H839" s="13" t="str">
        <f t="shared" ca="1" si="234"/>
        <v/>
      </c>
      <c r="I839" s="14" t="str">
        <f t="shared" si="235"/>
        <v/>
      </c>
      <c r="J839" s="14" t="str">
        <f>""</f>
        <v/>
      </c>
      <c r="K839" s="14" t="str">
        <f t="shared" si="236"/>
        <v/>
      </c>
      <c r="L839" s="14" t="str">
        <f t="shared" si="237"/>
        <v/>
      </c>
      <c r="M839" s="14" t="str">
        <f t="shared" si="238"/>
        <v/>
      </c>
      <c r="N839" s="14" t="str">
        <f t="shared" si="239"/>
        <v/>
      </c>
      <c r="O839" s="14" t="str">
        <f t="shared" si="240"/>
        <v/>
      </c>
      <c r="P839" s="14" t="str">
        <f t="shared" si="241"/>
        <v/>
      </c>
      <c r="Q839" s="14" t="str">
        <f t="shared" si="242"/>
        <v/>
      </c>
      <c r="R839" s="96" t="str">
        <f t="shared" si="232"/>
        <v/>
      </c>
      <c r="S839" s="14" t="str">
        <f t="shared" si="243"/>
        <v/>
      </c>
      <c r="T839" s="14" t="str">
        <f t="shared" si="233"/>
        <v/>
      </c>
      <c r="U839" s="14" t="str">
        <f t="shared" si="244"/>
        <v/>
      </c>
      <c r="V839" s="14" t="str">
        <f t="shared" si="245"/>
        <v/>
      </c>
      <c r="W839" s="14" t="str">
        <f>IFERROR(CONCATENATE("PAGO N° ",B839," DEL CONTRATO CPS ",V839," ENTRE ",TEXT(VLOOKUP(A839,matriz,IF(generador!B839=1,16,IF(generador!B839=2,19,IF(generador!B839=3,22,IF(generador!B839=4,25,IF(generador!B839=5,28,IF(generador!B839=6,31,IF(generador!B839=7,34,IF(generador!B839=8,37,IF(generador!B839=9,40,IF(generador!B839=10,43,IF(generador!B839=11,46,IF(generador!B839=12,49,IF(generador!B839=13,52,IF(generador!B839=14,55,IF(generador!B839=15,58))))))))))))))),FALSE),"dd/mm/yyyy")," Y ",TEXT(VLOOKUP(A839,matriz,IF(generador!B839=1,17,IF(generador!B839=2,20,IF(generador!B839=3,23,IF(generador!B839=4,26,IF(generador!B839=5,29,IF(generador!B839=6,32,IF(generador!B839=7,35,IF(generador!B839=8,38,IF(generador!B839=9,41,IF(generador!B839=10,44,IF(generador!B839=11,47,IF(generador!B839=12,50,IF(generador!B839=13,53,IF(generador!B839=14,56,IF(generador!B839=15,59))))))))))))))),FALSE),"dd/mm/yyyy")),"")</f>
        <v/>
      </c>
    </row>
    <row r="840" spans="1:23" x14ac:dyDescent="0.3">
      <c r="A840" s="12"/>
      <c r="B840" s="5"/>
      <c r="C840" s="5"/>
      <c r="D840" s="14" t="str">
        <f t="shared" si="229"/>
        <v/>
      </c>
      <c r="E840" s="15" t="str">
        <f>IFERROR(IF(A840&lt;&gt;"",VLOOKUP(A840,matriz,IF(generador!B840=1,15,IF(generador!B840=2,18,IF(generador!B840=3,21,IF(generador!B840=4,24,IF(generador!B840=5,27,IF(generador!B840=6,30,IF(generador!B840=7,33,IF(generador!B840=8,36,IF(generador!B840=9,39,IF(generador!B840=10,42,IF(generador!B840=11,45,IF(generador!B840=12,48,IF(generador!B840=13,51,IF(generador!B840=14,54,IF(generador!B840=15,57))))))))))))))),FALSE),""),"")</f>
        <v/>
      </c>
      <c r="F840" s="16" t="str">
        <f t="shared" si="230"/>
        <v/>
      </c>
      <c r="G840" s="20" t="str">
        <f t="shared" si="231"/>
        <v/>
      </c>
      <c r="H840" s="13" t="str">
        <f t="shared" ca="1" si="234"/>
        <v/>
      </c>
      <c r="I840" s="14" t="str">
        <f t="shared" si="235"/>
        <v/>
      </c>
      <c r="J840" s="14" t="str">
        <f>""</f>
        <v/>
      </c>
      <c r="K840" s="14" t="str">
        <f t="shared" si="236"/>
        <v/>
      </c>
      <c r="L840" s="14" t="str">
        <f t="shared" si="237"/>
        <v/>
      </c>
      <c r="M840" s="14" t="str">
        <f t="shared" si="238"/>
        <v/>
      </c>
      <c r="N840" s="14" t="str">
        <f t="shared" si="239"/>
        <v/>
      </c>
      <c r="O840" s="14" t="str">
        <f t="shared" si="240"/>
        <v/>
      </c>
      <c r="P840" s="14" t="str">
        <f t="shared" si="241"/>
        <v/>
      </c>
      <c r="Q840" s="14" t="str">
        <f t="shared" si="242"/>
        <v/>
      </c>
      <c r="R840" s="96" t="str">
        <f t="shared" si="232"/>
        <v/>
      </c>
      <c r="S840" s="14" t="str">
        <f t="shared" si="243"/>
        <v/>
      </c>
      <c r="T840" s="14" t="str">
        <f t="shared" si="233"/>
        <v/>
      </c>
      <c r="U840" s="14" t="str">
        <f t="shared" si="244"/>
        <v/>
      </c>
      <c r="V840" s="14" t="str">
        <f t="shared" si="245"/>
        <v/>
      </c>
      <c r="W840" s="14" t="str">
        <f>IFERROR(CONCATENATE("PAGO N° ",B840," DEL CONTRATO CPS ",V840," ENTRE ",TEXT(VLOOKUP(A840,matriz,IF(generador!B840=1,16,IF(generador!B840=2,19,IF(generador!B840=3,22,IF(generador!B840=4,25,IF(generador!B840=5,28,IF(generador!B840=6,31,IF(generador!B840=7,34,IF(generador!B840=8,37,IF(generador!B840=9,40,IF(generador!B840=10,43,IF(generador!B840=11,46,IF(generador!B840=12,49,IF(generador!B840=13,52,IF(generador!B840=14,55,IF(generador!B840=15,58))))))))))))))),FALSE),"dd/mm/yyyy")," Y ",TEXT(VLOOKUP(A840,matriz,IF(generador!B840=1,17,IF(generador!B840=2,20,IF(generador!B840=3,23,IF(generador!B840=4,26,IF(generador!B840=5,29,IF(generador!B840=6,32,IF(generador!B840=7,35,IF(generador!B840=8,38,IF(generador!B840=9,41,IF(generador!B840=10,44,IF(generador!B840=11,47,IF(generador!B840=12,50,IF(generador!B840=13,53,IF(generador!B840=14,56,IF(generador!B840=15,59))))))))))))))),FALSE),"dd/mm/yyyy")),"")</f>
        <v/>
      </c>
    </row>
    <row r="841" spans="1:23" x14ac:dyDescent="0.3">
      <c r="A841" s="12"/>
      <c r="B841" s="5"/>
      <c r="C841" s="5"/>
      <c r="D841" s="14" t="str">
        <f t="shared" si="229"/>
        <v/>
      </c>
      <c r="E841" s="15" t="str">
        <f>IFERROR(IF(A841&lt;&gt;"",VLOOKUP(A841,matriz,IF(generador!B841=1,15,IF(generador!B841=2,18,IF(generador!B841=3,21,IF(generador!B841=4,24,IF(generador!B841=5,27,IF(generador!B841=6,30,IF(generador!B841=7,33,IF(generador!B841=8,36,IF(generador!B841=9,39,IF(generador!B841=10,42,IF(generador!B841=11,45,IF(generador!B841=12,48,IF(generador!B841=13,51,IF(generador!B841=14,54,IF(generador!B841=15,57))))))))))))))),FALSE),""),"")</f>
        <v/>
      </c>
      <c r="F841" s="16" t="str">
        <f t="shared" si="230"/>
        <v/>
      </c>
      <c r="G841" s="20" t="str">
        <f t="shared" si="231"/>
        <v/>
      </c>
      <c r="H841" s="13" t="str">
        <f t="shared" ca="1" si="234"/>
        <v/>
      </c>
      <c r="I841" s="14" t="str">
        <f t="shared" si="235"/>
        <v/>
      </c>
      <c r="J841" s="14" t="str">
        <f>""</f>
        <v/>
      </c>
      <c r="K841" s="14" t="str">
        <f t="shared" si="236"/>
        <v/>
      </c>
      <c r="L841" s="14" t="str">
        <f t="shared" si="237"/>
        <v/>
      </c>
      <c r="M841" s="14" t="str">
        <f t="shared" si="238"/>
        <v/>
      </c>
      <c r="N841" s="14" t="str">
        <f t="shared" si="239"/>
        <v/>
      </c>
      <c r="O841" s="14" t="str">
        <f t="shared" si="240"/>
        <v/>
      </c>
      <c r="P841" s="14" t="str">
        <f t="shared" si="241"/>
        <v/>
      </c>
      <c r="Q841" s="14" t="str">
        <f t="shared" si="242"/>
        <v/>
      </c>
      <c r="R841" s="96" t="str">
        <f t="shared" si="232"/>
        <v/>
      </c>
      <c r="S841" s="14" t="str">
        <f t="shared" si="243"/>
        <v/>
      </c>
      <c r="T841" s="14" t="str">
        <f t="shared" si="233"/>
        <v/>
      </c>
      <c r="U841" s="14" t="str">
        <f t="shared" si="244"/>
        <v/>
      </c>
      <c r="V841" s="14" t="str">
        <f t="shared" si="245"/>
        <v/>
      </c>
      <c r="W841" s="14" t="str">
        <f>IFERROR(CONCATENATE("PAGO N° ",B841," DEL CONTRATO CPS ",V841," ENTRE ",TEXT(VLOOKUP(A841,matriz,IF(generador!B841=1,16,IF(generador!B841=2,19,IF(generador!B841=3,22,IF(generador!B841=4,25,IF(generador!B841=5,28,IF(generador!B841=6,31,IF(generador!B841=7,34,IF(generador!B841=8,37,IF(generador!B841=9,40,IF(generador!B841=10,43,IF(generador!B841=11,46,IF(generador!B841=12,49,IF(generador!B841=13,52,IF(generador!B841=14,55,IF(generador!B841=15,58))))))))))))))),FALSE),"dd/mm/yyyy")," Y ",TEXT(VLOOKUP(A841,matriz,IF(generador!B841=1,17,IF(generador!B841=2,20,IF(generador!B841=3,23,IF(generador!B841=4,26,IF(generador!B841=5,29,IF(generador!B841=6,32,IF(generador!B841=7,35,IF(generador!B841=8,38,IF(generador!B841=9,41,IF(generador!B841=10,44,IF(generador!B841=11,47,IF(generador!B841=12,50,IF(generador!B841=13,53,IF(generador!B841=14,56,IF(generador!B841=15,59))))))))))))))),FALSE),"dd/mm/yyyy")),"")</f>
        <v/>
      </c>
    </row>
    <row r="842" spans="1:23" x14ac:dyDescent="0.3">
      <c r="A842" s="12"/>
      <c r="B842" s="5"/>
      <c r="C842" s="5"/>
      <c r="D842" s="14" t="str">
        <f t="shared" si="229"/>
        <v/>
      </c>
      <c r="E842" s="15" t="str">
        <f>IFERROR(IF(A842&lt;&gt;"",VLOOKUP(A842,matriz,IF(generador!B842=1,15,IF(generador!B842=2,18,IF(generador!B842=3,21,IF(generador!B842=4,24,IF(generador!B842=5,27,IF(generador!B842=6,30,IF(generador!B842=7,33,IF(generador!B842=8,36,IF(generador!B842=9,39,IF(generador!B842=10,42,IF(generador!B842=11,45,IF(generador!B842=12,48,IF(generador!B842=13,51,IF(generador!B842=14,54,IF(generador!B842=15,57))))))))))))))),FALSE),""),"")</f>
        <v/>
      </c>
      <c r="F842" s="16" t="str">
        <f t="shared" si="230"/>
        <v/>
      </c>
      <c r="G842" s="20" t="str">
        <f t="shared" si="231"/>
        <v/>
      </c>
      <c r="H842" s="13" t="str">
        <f t="shared" ca="1" si="234"/>
        <v/>
      </c>
      <c r="I842" s="14" t="str">
        <f t="shared" si="235"/>
        <v/>
      </c>
      <c r="J842" s="14" t="str">
        <f>""</f>
        <v/>
      </c>
      <c r="K842" s="14" t="str">
        <f t="shared" si="236"/>
        <v/>
      </c>
      <c r="L842" s="14" t="str">
        <f t="shared" si="237"/>
        <v/>
      </c>
      <c r="M842" s="14" t="str">
        <f t="shared" si="238"/>
        <v/>
      </c>
      <c r="N842" s="14" t="str">
        <f t="shared" si="239"/>
        <v/>
      </c>
      <c r="O842" s="14" t="str">
        <f t="shared" si="240"/>
        <v/>
      </c>
      <c r="P842" s="14" t="str">
        <f t="shared" si="241"/>
        <v/>
      </c>
      <c r="Q842" s="14" t="str">
        <f t="shared" si="242"/>
        <v/>
      </c>
      <c r="R842" s="96" t="str">
        <f t="shared" si="232"/>
        <v/>
      </c>
      <c r="S842" s="14" t="str">
        <f t="shared" si="243"/>
        <v/>
      </c>
      <c r="T842" s="14" t="str">
        <f t="shared" si="233"/>
        <v/>
      </c>
      <c r="U842" s="14" t="str">
        <f t="shared" si="244"/>
        <v/>
      </c>
      <c r="V842" s="14" t="str">
        <f t="shared" si="245"/>
        <v/>
      </c>
      <c r="W842" s="14" t="str">
        <f>IFERROR(CONCATENATE("PAGO N° ",B842," DEL CONTRATO CPS ",V842," ENTRE ",TEXT(VLOOKUP(A842,matriz,IF(generador!B842=1,16,IF(generador!B842=2,19,IF(generador!B842=3,22,IF(generador!B842=4,25,IF(generador!B842=5,28,IF(generador!B842=6,31,IF(generador!B842=7,34,IF(generador!B842=8,37,IF(generador!B842=9,40,IF(generador!B842=10,43,IF(generador!B842=11,46,IF(generador!B842=12,49,IF(generador!B842=13,52,IF(generador!B842=14,55,IF(generador!B842=15,58))))))))))))))),FALSE),"dd/mm/yyyy")," Y ",TEXT(VLOOKUP(A842,matriz,IF(generador!B842=1,17,IF(generador!B842=2,20,IF(generador!B842=3,23,IF(generador!B842=4,26,IF(generador!B842=5,29,IF(generador!B842=6,32,IF(generador!B842=7,35,IF(generador!B842=8,38,IF(generador!B842=9,41,IF(generador!B842=10,44,IF(generador!B842=11,47,IF(generador!B842=12,50,IF(generador!B842=13,53,IF(generador!B842=14,56,IF(generador!B842=15,59))))))))))))))),FALSE),"dd/mm/yyyy")),"")</f>
        <v/>
      </c>
    </row>
    <row r="843" spans="1:23" x14ac:dyDescent="0.3">
      <c r="A843" s="12"/>
      <c r="B843" s="5"/>
      <c r="C843" s="5"/>
      <c r="D843" s="14" t="str">
        <f t="shared" si="229"/>
        <v/>
      </c>
      <c r="E843" s="15" t="str">
        <f>IFERROR(IF(A843&lt;&gt;"",VLOOKUP(A843,matriz,IF(generador!B843=1,15,IF(generador!B843=2,18,IF(generador!B843=3,21,IF(generador!B843=4,24,IF(generador!B843=5,27,IF(generador!B843=6,30,IF(generador!B843=7,33,IF(generador!B843=8,36,IF(generador!B843=9,39,IF(generador!B843=10,42,IF(generador!B843=11,45,IF(generador!B843=12,48,IF(generador!B843=13,51,IF(generador!B843=14,54,IF(generador!B843=15,57))))))))))))))),FALSE),""),"")</f>
        <v/>
      </c>
      <c r="F843" s="16" t="str">
        <f t="shared" si="230"/>
        <v/>
      </c>
      <c r="G843" s="20" t="str">
        <f t="shared" si="231"/>
        <v/>
      </c>
      <c r="H843" s="13" t="str">
        <f t="shared" ca="1" si="234"/>
        <v/>
      </c>
      <c r="I843" s="14" t="str">
        <f t="shared" si="235"/>
        <v/>
      </c>
      <c r="J843" s="14" t="str">
        <f>""</f>
        <v/>
      </c>
      <c r="K843" s="14" t="str">
        <f t="shared" si="236"/>
        <v/>
      </c>
      <c r="L843" s="14" t="str">
        <f t="shared" si="237"/>
        <v/>
      </c>
      <c r="M843" s="14" t="str">
        <f t="shared" si="238"/>
        <v/>
      </c>
      <c r="N843" s="14" t="str">
        <f t="shared" si="239"/>
        <v/>
      </c>
      <c r="O843" s="14" t="str">
        <f t="shared" si="240"/>
        <v/>
      </c>
      <c r="P843" s="14" t="str">
        <f t="shared" si="241"/>
        <v/>
      </c>
      <c r="Q843" s="14" t="str">
        <f t="shared" si="242"/>
        <v/>
      </c>
      <c r="R843" s="96" t="str">
        <f t="shared" si="232"/>
        <v/>
      </c>
      <c r="S843" s="14" t="str">
        <f t="shared" si="243"/>
        <v/>
      </c>
      <c r="T843" s="14" t="str">
        <f t="shared" si="233"/>
        <v/>
      </c>
      <c r="U843" s="14" t="str">
        <f t="shared" si="244"/>
        <v/>
      </c>
      <c r="V843" s="14" t="str">
        <f t="shared" si="245"/>
        <v/>
      </c>
      <c r="W843" s="14" t="str">
        <f>IFERROR(CONCATENATE("PAGO N° ",B843," DEL CONTRATO CPS ",V843," ENTRE ",TEXT(VLOOKUP(A843,matriz,IF(generador!B843=1,16,IF(generador!B843=2,19,IF(generador!B843=3,22,IF(generador!B843=4,25,IF(generador!B843=5,28,IF(generador!B843=6,31,IF(generador!B843=7,34,IF(generador!B843=8,37,IF(generador!B843=9,40,IF(generador!B843=10,43,IF(generador!B843=11,46,IF(generador!B843=12,49,IF(generador!B843=13,52,IF(generador!B843=14,55,IF(generador!B843=15,58))))))))))))))),FALSE),"dd/mm/yyyy")," Y ",TEXT(VLOOKUP(A843,matriz,IF(generador!B843=1,17,IF(generador!B843=2,20,IF(generador!B843=3,23,IF(generador!B843=4,26,IF(generador!B843=5,29,IF(generador!B843=6,32,IF(generador!B843=7,35,IF(generador!B843=8,38,IF(generador!B843=9,41,IF(generador!B843=10,44,IF(generador!B843=11,47,IF(generador!B843=12,50,IF(generador!B843=13,53,IF(generador!B843=14,56,IF(generador!B843=15,59))))))))))))))),FALSE),"dd/mm/yyyy")),"")</f>
        <v/>
      </c>
    </row>
    <row r="844" spans="1:23" x14ac:dyDescent="0.3">
      <c r="A844" s="12"/>
      <c r="B844" s="5"/>
      <c r="C844" s="5"/>
      <c r="D844" s="14" t="str">
        <f t="shared" si="229"/>
        <v/>
      </c>
      <c r="E844" s="15" t="str">
        <f>IFERROR(IF(A844&lt;&gt;"",VLOOKUP(A844,matriz,IF(generador!B844=1,15,IF(generador!B844=2,18,IF(generador!B844=3,21,IF(generador!B844=4,24,IF(generador!B844=5,27,IF(generador!B844=6,30,IF(generador!B844=7,33,IF(generador!B844=8,36,IF(generador!B844=9,39,IF(generador!B844=10,42,IF(generador!B844=11,45,IF(generador!B844=12,48,IF(generador!B844=13,51,IF(generador!B844=14,54,IF(generador!B844=15,57))))))))))))))),FALSE),""),"")</f>
        <v/>
      </c>
      <c r="F844" s="16" t="str">
        <f t="shared" si="230"/>
        <v/>
      </c>
      <c r="G844" s="20" t="str">
        <f t="shared" si="231"/>
        <v/>
      </c>
      <c r="H844" s="13" t="str">
        <f t="shared" ca="1" si="234"/>
        <v/>
      </c>
      <c r="I844" s="14" t="str">
        <f t="shared" si="235"/>
        <v/>
      </c>
      <c r="J844" s="14" t="str">
        <f>""</f>
        <v/>
      </c>
      <c r="K844" s="14" t="str">
        <f t="shared" si="236"/>
        <v/>
      </c>
      <c r="L844" s="14" t="str">
        <f t="shared" si="237"/>
        <v/>
      </c>
      <c r="M844" s="14" t="str">
        <f t="shared" si="238"/>
        <v/>
      </c>
      <c r="N844" s="14" t="str">
        <f t="shared" si="239"/>
        <v/>
      </c>
      <c r="O844" s="14" t="str">
        <f t="shared" si="240"/>
        <v/>
      </c>
      <c r="P844" s="14" t="str">
        <f t="shared" si="241"/>
        <v/>
      </c>
      <c r="Q844" s="14" t="str">
        <f t="shared" si="242"/>
        <v/>
      </c>
      <c r="R844" s="96" t="str">
        <f t="shared" si="232"/>
        <v/>
      </c>
      <c r="S844" s="14" t="str">
        <f t="shared" si="243"/>
        <v/>
      </c>
      <c r="T844" s="14" t="str">
        <f t="shared" si="233"/>
        <v/>
      </c>
      <c r="U844" s="14" t="str">
        <f t="shared" si="244"/>
        <v/>
      </c>
      <c r="V844" s="14" t="str">
        <f t="shared" si="245"/>
        <v/>
      </c>
      <c r="W844" s="14" t="str">
        <f>IFERROR(CONCATENATE("PAGO N° ",B844," DEL CONTRATO CPS ",V844," ENTRE ",TEXT(VLOOKUP(A844,matriz,IF(generador!B844=1,16,IF(generador!B844=2,19,IF(generador!B844=3,22,IF(generador!B844=4,25,IF(generador!B844=5,28,IF(generador!B844=6,31,IF(generador!B844=7,34,IF(generador!B844=8,37,IF(generador!B844=9,40,IF(generador!B844=10,43,IF(generador!B844=11,46,IF(generador!B844=12,49,IF(generador!B844=13,52,IF(generador!B844=14,55,IF(generador!B844=15,58))))))))))))))),FALSE),"dd/mm/yyyy")," Y ",TEXT(VLOOKUP(A844,matriz,IF(generador!B844=1,17,IF(generador!B844=2,20,IF(generador!B844=3,23,IF(generador!B844=4,26,IF(generador!B844=5,29,IF(generador!B844=6,32,IF(generador!B844=7,35,IF(generador!B844=8,38,IF(generador!B844=9,41,IF(generador!B844=10,44,IF(generador!B844=11,47,IF(generador!B844=12,50,IF(generador!B844=13,53,IF(generador!B844=14,56,IF(generador!B844=15,59))))))))))))))),FALSE),"dd/mm/yyyy")),"")</f>
        <v/>
      </c>
    </row>
    <row r="845" spans="1:23" x14ac:dyDescent="0.3">
      <c r="A845" s="12"/>
      <c r="B845" s="5"/>
      <c r="C845" s="5"/>
      <c r="D845" s="14" t="str">
        <f t="shared" si="229"/>
        <v/>
      </c>
      <c r="E845" s="15" t="str">
        <f>IFERROR(IF(A845&lt;&gt;"",VLOOKUP(A845,matriz,IF(generador!B845=1,15,IF(generador!B845=2,18,IF(generador!B845=3,21,IF(generador!B845=4,24,IF(generador!B845=5,27,IF(generador!B845=6,30,IF(generador!B845=7,33,IF(generador!B845=8,36,IF(generador!B845=9,39,IF(generador!B845=10,42,IF(generador!B845=11,45,IF(generador!B845=12,48,IF(generador!B845=13,51,IF(generador!B845=14,54,IF(generador!B845=15,57))))))))))))))),FALSE),""),"")</f>
        <v/>
      </c>
      <c r="F845" s="16" t="str">
        <f t="shared" si="230"/>
        <v/>
      </c>
      <c r="G845" s="20" t="str">
        <f t="shared" si="231"/>
        <v/>
      </c>
      <c r="H845" s="13" t="str">
        <f t="shared" ca="1" si="234"/>
        <v/>
      </c>
      <c r="I845" s="14" t="str">
        <f t="shared" si="235"/>
        <v/>
      </c>
      <c r="J845" s="14" t="str">
        <f>""</f>
        <v/>
      </c>
      <c r="K845" s="14" t="str">
        <f t="shared" si="236"/>
        <v/>
      </c>
      <c r="L845" s="14" t="str">
        <f t="shared" si="237"/>
        <v/>
      </c>
      <c r="M845" s="14" t="str">
        <f t="shared" si="238"/>
        <v/>
      </c>
      <c r="N845" s="14" t="str">
        <f t="shared" si="239"/>
        <v/>
      </c>
      <c r="O845" s="14" t="str">
        <f t="shared" si="240"/>
        <v/>
      </c>
      <c r="P845" s="14" t="str">
        <f t="shared" si="241"/>
        <v/>
      </c>
      <c r="Q845" s="14" t="str">
        <f t="shared" si="242"/>
        <v/>
      </c>
      <c r="R845" s="96" t="str">
        <f t="shared" si="232"/>
        <v/>
      </c>
      <c r="S845" s="14" t="str">
        <f t="shared" si="243"/>
        <v/>
      </c>
      <c r="T845" s="14" t="str">
        <f t="shared" si="233"/>
        <v/>
      </c>
      <c r="U845" s="14" t="str">
        <f t="shared" si="244"/>
        <v/>
      </c>
      <c r="V845" s="14" t="str">
        <f t="shared" si="245"/>
        <v/>
      </c>
      <c r="W845" s="14" t="str">
        <f>IFERROR(CONCATENATE("PAGO N° ",B845," DEL CONTRATO CPS ",V845," ENTRE ",TEXT(VLOOKUP(A845,matriz,IF(generador!B845=1,16,IF(generador!B845=2,19,IF(generador!B845=3,22,IF(generador!B845=4,25,IF(generador!B845=5,28,IF(generador!B845=6,31,IF(generador!B845=7,34,IF(generador!B845=8,37,IF(generador!B845=9,40,IF(generador!B845=10,43,IF(generador!B845=11,46,IF(generador!B845=12,49,IF(generador!B845=13,52,IF(generador!B845=14,55,IF(generador!B845=15,58))))))))))))))),FALSE),"dd/mm/yyyy")," Y ",TEXT(VLOOKUP(A845,matriz,IF(generador!B845=1,17,IF(generador!B845=2,20,IF(generador!B845=3,23,IF(generador!B845=4,26,IF(generador!B845=5,29,IF(generador!B845=6,32,IF(generador!B845=7,35,IF(generador!B845=8,38,IF(generador!B845=9,41,IF(generador!B845=10,44,IF(generador!B845=11,47,IF(generador!B845=12,50,IF(generador!B845=13,53,IF(generador!B845=14,56,IF(generador!B845=15,59))))))))))))))),FALSE),"dd/mm/yyyy")),"")</f>
        <v/>
      </c>
    </row>
    <row r="846" spans="1:23" x14ac:dyDescent="0.3">
      <c r="A846" s="12"/>
      <c r="B846" s="5"/>
      <c r="C846" s="5"/>
      <c r="D846" s="14" t="str">
        <f t="shared" si="229"/>
        <v/>
      </c>
      <c r="E846" s="15" t="str">
        <f>IFERROR(IF(A846&lt;&gt;"",VLOOKUP(A846,matriz,IF(generador!B846=1,15,IF(generador!B846=2,18,IF(generador!B846=3,21,IF(generador!B846=4,24,IF(generador!B846=5,27,IF(generador!B846=6,30,IF(generador!B846=7,33,IF(generador!B846=8,36,IF(generador!B846=9,39,IF(generador!B846=10,42,IF(generador!B846=11,45,IF(generador!B846=12,48,IF(generador!B846=13,51,IF(generador!B846=14,54,IF(generador!B846=15,57))))))))))))))),FALSE),""),"")</f>
        <v/>
      </c>
      <c r="F846" s="16" t="str">
        <f t="shared" si="230"/>
        <v/>
      </c>
      <c r="G846" s="20" t="str">
        <f t="shared" si="231"/>
        <v/>
      </c>
      <c r="H846" s="13" t="str">
        <f t="shared" ca="1" si="234"/>
        <v/>
      </c>
      <c r="I846" s="14" t="str">
        <f t="shared" si="235"/>
        <v/>
      </c>
      <c r="J846" s="14" t="str">
        <f>""</f>
        <v/>
      </c>
      <c r="K846" s="14" t="str">
        <f t="shared" si="236"/>
        <v/>
      </c>
      <c r="L846" s="14" t="str">
        <f t="shared" si="237"/>
        <v/>
      </c>
      <c r="M846" s="14" t="str">
        <f t="shared" si="238"/>
        <v/>
      </c>
      <c r="N846" s="14" t="str">
        <f t="shared" si="239"/>
        <v/>
      </c>
      <c r="O846" s="14" t="str">
        <f t="shared" si="240"/>
        <v/>
      </c>
      <c r="P846" s="14" t="str">
        <f t="shared" si="241"/>
        <v/>
      </c>
      <c r="Q846" s="14" t="str">
        <f t="shared" si="242"/>
        <v/>
      </c>
      <c r="R846" s="96" t="str">
        <f t="shared" si="232"/>
        <v/>
      </c>
      <c r="S846" s="14" t="str">
        <f t="shared" si="243"/>
        <v/>
      </c>
      <c r="T846" s="14" t="str">
        <f t="shared" si="233"/>
        <v/>
      </c>
      <c r="U846" s="14" t="str">
        <f t="shared" si="244"/>
        <v/>
      </c>
      <c r="V846" s="14" t="str">
        <f t="shared" si="245"/>
        <v/>
      </c>
      <c r="W846" s="14" t="str">
        <f>IFERROR(CONCATENATE("PAGO N° ",B846," DEL CONTRATO CPS ",V846," ENTRE ",TEXT(VLOOKUP(A846,matriz,IF(generador!B846=1,16,IF(generador!B846=2,19,IF(generador!B846=3,22,IF(generador!B846=4,25,IF(generador!B846=5,28,IF(generador!B846=6,31,IF(generador!B846=7,34,IF(generador!B846=8,37,IF(generador!B846=9,40,IF(generador!B846=10,43,IF(generador!B846=11,46,IF(generador!B846=12,49,IF(generador!B846=13,52,IF(generador!B846=14,55,IF(generador!B846=15,58))))))))))))))),FALSE),"dd/mm/yyyy")," Y ",TEXT(VLOOKUP(A846,matriz,IF(generador!B846=1,17,IF(generador!B846=2,20,IF(generador!B846=3,23,IF(generador!B846=4,26,IF(generador!B846=5,29,IF(generador!B846=6,32,IF(generador!B846=7,35,IF(generador!B846=8,38,IF(generador!B846=9,41,IF(generador!B846=10,44,IF(generador!B846=11,47,IF(generador!B846=12,50,IF(generador!B846=13,53,IF(generador!B846=14,56,IF(generador!B846=15,59))))))))))))))),FALSE),"dd/mm/yyyy")),"")</f>
        <v/>
      </c>
    </row>
    <row r="847" spans="1:23" x14ac:dyDescent="0.3">
      <c r="A847" s="12"/>
      <c r="B847" s="5"/>
      <c r="C847" s="5"/>
      <c r="D847" s="14" t="str">
        <f t="shared" si="229"/>
        <v/>
      </c>
      <c r="E847" s="15" t="str">
        <f>IFERROR(IF(A847&lt;&gt;"",VLOOKUP(A847,matriz,IF(generador!B847=1,15,IF(generador!B847=2,18,IF(generador!B847=3,21,IF(generador!B847=4,24,IF(generador!B847=5,27,IF(generador!B847=6,30,IF(generador!B847=7,33,IF(generador!B847=8,36,IF(generador!B847=9,39,IF(generador!B847=10,42,IF(generador!B847=11,45,IF(generador!B847=12,48,IF(generador!B847=13,51,IF(generador!B847=14,54,IF(generador!B847=15,57))))))))))))))),FALSE),""),"")</f>
        <v/>
      </c>
      <c r="F847" s="16" t="str">
        <f t="shared" si="230"/>
        <v/>
      </c>
      <c r="G847" s="20" t="str">
        <f t="shared" si="231"/>
        <v/>
      </c>
      <c r="H847" s="13" t="str">
        <f t="shared" ca="1" si="234"/>
        <v/>
      </c>
      <c r="I847" s="14" t="str">
        <f t="shared" si="235"/>
        <v/>
      </c>
      <c r="J847" s="14" t="str">
        <f>""</f>
        <v/>
      </c>
      <c r="K847" s="14" t="str">
        <f t="shared" si="236"/>
        <v/>
      </c>
      <c r="L847" s="14" t="str">
        <f t="shared" si="237"/>
        <v/>
      </c>
      <c r="M847" s="14" t="str">
        <f t="shared" si="238"/>
        <v/>
      </c>
      <c r="N847" s="14" t="str">
        <f t="shared" si="239"/>
        <v/>
      </c>
      <c r="O847" s="14" t="str">
        <f t="shared" si="240"/>
        <v/>
      </c>
      <c r="P847" s="14" t="str">
        <f t="shared" si="241"/>
        <v/>
      </c>
      <c r="Q847" s="14" t="str">
        <f t="shared" si="242"/>
        <v/>
      </c>
      <c r="R847" s="96" t="str">
        <f t="shared" si="232"/>
        <v/>
      </c>
      <c r="S847" s="14" t="str">
        <f t="shared" si="243"/>
        <v/>
      </c>
      <c r="T847" s="14" t="str">
        <f t="shared" si="233"/>
        <v/>
      </c>
      <c r="U847" s="14" t="str">
        <f t="shared" si="244"/>
        <v/>
      </c>
      <c r="V847" s="14" t="str">
        <f t="shared" si="245"/>
        <v/>
      </c>
      <c r="W847" s="14" t="str">
        <f>IFERROR(CONCATENATE("PAGO N° ",B847," DEL CONTRATO CPS ",V847," ENTRE ",TEXT(VLOOKUP(A847,matriz,IF(generador!B847=1,16,IF(generador!B847=2,19,IF(generador!B847=3,22,IF(generador!B847=4,25,IF(generador!B847=5,28,IF(generador!B847=6,31,IF(generador!B847=7,34,IF(generador!B847=8,37,IF(generador!B847=9,40,IF(generador!B847=10,43,IF(generador!B847=11,46,IF(generador!B847=12,49,IF(generador!B847=13,52,IF(generador!B847=14,55,IF(generador!B847=15,58))))))))))))))),FALSE),"dd/mm/yyyy")," Y ",TEXT(VLOOKUP(A847,matriz,IF(generador!B847=1,17,IF(generador!B847=2,20,IF(generador!B847=3,23,IF(generador!B847=4,26,IF(generador!B847=5,29,IF(generador!B847=6,32,IF(generador!B847=7,35,IF(generador!B847=8,38,IF(generador!B847=9,41,IF(generador!B847=10,44,IF(generador!B847=11,47,IF(generador!B847=12,50,IF(generador!B847=13,53,IF(generador!B847=14,56,IF(generador!B847=15,59))))))))))))))),FALSE),"dd/mm/yyyy")),"")</f>
        <v/>
      </c>
    </row>
    <row r="848" spans="1:23" x14ac:dyDescent="0.3">
      <c r="A848" s="12"/>
      <c r="B848" s="5"/>
      <c r="C848" s="5"/>
      <c r="D848" s="14" t="str">
        <f t="shared" si="229"/>
        <v/>
      </c>
      <c r="E848" s="15" t="str">
        <f>IFERROR(IF(A848&lt;&gt;"",VLOOKUP(A848,matriz,IF(generador!B848=1,15,IF(generador!B848=2,18,IF(generador!B848=3,21,IF(generador!B848=4,24,IF(generador!B848=5,27,IF(generador!B848=6,30,IF(generador!B848=7,33,IF(generador!B848=8,36,IF(generador!B848=9,39,IF(generador!B848=10,42,IF(generador!B848=11,45,IF(generador!B848=12,48,IF(generador!B848=13,51,IF(generador!B848=14,54,IF(generador!B848=15,57))))))))))))))),FALSE),""),"")</f>
        <v/>
      </c>
      <c r="F848" s="16" t="str">
        <f t="shared" si="230"/>
        <v/>
      </c>
      <c r="G848" s="20" t="str">
        <f t="shared" si="231"/>
        <v/>
      </c>
      <c r="H848" s="13" t="str">
        <f t="shared" ca="1" si="234"/>
        <v/>
      </c>
      <c r="I848" s="14" t="str">
        <f t="shared" si="235"/>
        <v/>
      </c>
      <c r="J848" s="14" t="str">
        <f>""</f>
        <v/>
      </c>
      <c r="K848" s="14" t="str">
        <f t="shared" si="236"/>
        <v/>
      </c>
      <c r="L848" s="14" t="str">
        <f t="shared" si="237"/>
        <v/>
      </c>
      <c r="M848" s="14" t="str">
        <f t="shared" si="238"/>
        <v/>
      </c>
      <c r="N848" s="14" t="str">
        <f t="shared" si="239"/>
        <v/>
      </c>
      <c r="O848" s="14" t="str">
        <f t="shared" si="240"/>
        <v/>
      </c>
      <c r="P848" s="14" t="str">
        <f t="shared" si="241"/>
        <v/>
      </c>
      <c r="Q848" s="14" t="str">
        <f t="shared" si="242"/>
        <v/>
      </c>
      <c r="R848" s="96" t="str">
        <f t="shared" si="232"/>
        <v/>
      </c>
      <c r="S848" s="14" t="str">
        <f t="shared" si="243"/>
        <v/>
      </c>
      <c r="T848" s="14" t="str">
        <f t="shared" si="233"/>
        <v/>
      </c>
      <c r="U848" s="14" t="str">
        <f t="shared" si="244"/>
        <v/>
      </c>
      <c r="V848" s="14" t="str">
        <f t="shared" si="245"/>
        <v/>
      </c>
      <c r="W848" s="14" t="str">
        <f>IFERROR(CONCATENATE("PAGO N° ",B848," DEL CONTRATO CPS ",V848," ENTRE ",TEXT(VLOOKUP(A848,matriz,IF(generador!B848=1,16,IF(generador!B848=2,19,IF(generador!B848=3,22,IF(generador!B848=4,25,IF(generador!B848=5,28,IF(generador!B848=6,31,IF(generador!B848=7,34,IF(generador!B848=8,37,IF(generador!B848=9,40,IF(generador!B848=10,43,IF(generador!B848=11,46,IF(generador!B848=12,49,IF(generador!B848=13,52,IF(generador!B848=14,55,IF(generador!B848=15,58))))))))))))))),FALSE),"dd/mm/yyyy")," Y ",TEXT(VLOOKUP(A848,matriz,IF(generador!B848=1,17,IF(generador!B848=2,20,IF(generador!B848=3,23,IF(generador!B848=4,26,IF(generador!B848=5,29,IF(generador!B848=6,32,IF(generador!B848=7,35,IF(generador!B848=8,38,IF(generador!B848=9,41,IF(generador!B848=10,44,IF(generador!B848=11,47,IF(generador!B848=12,50,IF(generador!B848=13,53,IF(generador!B848=14,56,IF(generador!B848=15,59))))))))))))))),FALSE),"dd/mm/yyyy")),"")</f>
        <v/>
      </c>
    </row>
    <row r="849" spans="1:23" x14ac:dyDescent="0.3">
      <c r="A849" s="12"/>
      <c r="B849" s="5"/>
      <c r="C849" s="5"/>
      <c r="D849" s="14" t="str">
        <f t="shared" si="229"/>
        <v/>
      </c>
      <c r="E849" s="15" t="str">
        <f>IFERROR(IF(A849&lt;&gt;"",VLOOKUP(A849,matriz,IF(generador!B849=1,15,IF(generador!B849=2,18,IF(generador!B849=3,21,IF(generador!B849=4,24,IF(generador!B849=5,27,IF(generador!B849=6,30,IF(generador!B849=7,33,IF(generador!B849=8,36,IF(generador!B849=9,39,IF(generador!B849=10,42,IF(generador!B849=11,45,IF(generador!B849=12,48,IF(generador!B849=13,51,IF(generador!B849=14,54,IF(generador!B849=15,57))))))))))))))),FALSE),""),"")</f>
        <v/>
      </c>
      <c r="F849" s="16" t="str">
        <f t="shared" si="230"/>
        <v/>
      </c>
      <c r="G849" s="20" t="str">
        <f t="shared" si="231"/>
        <v/>
      </c>
      <c r="H849" s="13" t="str">
        <f t="shared" ca="1" si="234"/>
        <v/>
      </c>
      <c r="I849" s="14" t="str">
        <f t="shared" si="235"/>
        <v/>
      </c>
      <c r="J849" s="14" t="str">
        <f>""</f>
        <v/>
      </c>
      <c r="K849" s="14" t="str">
        <f t="shared" si="236"/>
        <v/>
      </c>
      <c r="L849" s="14" t="str">
        <f t="shared" si="237"/>
        <v/>
      </c>
      <c r="M849" s="14" t="str">
        <f t="shared" si="238"/>
        <v/>
      </c>
      <c r="N849" s="14" t="str">
        <f t="shared" si="239"/>
        <v/>
      </c>
      <c r="O849" s="14" t="str">
        <f t="shared" si="240"/>
        <v/>
      </c>
      <c r="P849" s="14" t="str">
        <f t="shared" si="241"/>
        <v/>
      </c>
      <c r="Q849" s="14" t="str">
        <f t="shared" si="242"/>
        <v/>
      </c>
      <c r="R849" s="96" t="str">
        <f t="shared" si="232"/>
        <v/>
      </c>
      <c r="S849" s="14" t="str">
        <f t="shared" si="243"/>
        <v/>
      </c>
      <c r="T849" s="14" t="str">
        <f t="shared" si="233"/>
        <v/>
      </c>
      <c r="U849" s="14" t="str">
        <f t="shared" si="244"/>
        <v/>
      </c>
      <c r="V849" s="14" t="str">
        <f t="shared" si="245"/>
        <v/>
      </c>
      <c r="W849" s="14" t="str">
        <f>IFERROR(CONCATENATE("PAGO N° ",B849," DEL CONTRATO CPS ",V849," ENTRE ",TEXT(VLOOKUP(A849,matriz,IF(generador!B849=1,16,IF(generador!B849=2,19,IF(generador!B849=3,22,IF(generador!B849=4,25,IF(generador!B849=5,28,IF(generador!B849=6,31,IF(generador!B849=7,34,IF(generador!B849=8,37,IF(generador!B849=9,40,IF(generador!B849=10,43,IF(generador!B849=11,46,IF(generador!B849=12,49,IF(generador!B849=13,52,IF(generador!B849=14,55,IF(generador!B849=15,58))))))))))))))),FALSE),"dd/mm/yyyy")," Y ",TEXT(VLOOKUP(A849,matriz,IF(generador!B849=1,17,IF(generador!B849=2,20,IF(generador!B849=3,23,IF(generador!B849=4,26,IF(generador!B849=5,29,IF(generador!B849=6,32,IF(generador!B849=7,35,IF(generador!B849=8,38,IF(generador!B849=9,41,IF(generador!B849=10,44,IF(generador!B849=11,47,IF(generador!B849=12,50,IF(generador!B849=13,53,IF(generador!B849=14,56,IF(generador!B849=15,59))))))))))))))),FALSE),"dd/mm/yyyy")),"")</f>
        <v/>
      </c>
    </row>
    <row r="850" spans="1:23" x14ac:dyDescent="0.3">
      <c r="A850" s="12"/>
      <c r="B850" s="5"/>
      <c r="C850" s="5"/>
      <c r="D850" s="14" t="str">
        <f t="shared" si="229"/>
        <v/>
      </c>
      <c r="E850" s="15" t="str">
        <f>IFERROR(IF(A850&lt;&gt;"",VLOOKUP(A850,matriz,IF(generador!B850=1,15,IF(generador!B850=2,18,IF(generador!B850=3,21,IF(generador!B850=4,24,IF(generador!B850=5,27,IF(generador!B850=6,30,IF(generador!B850=7,33,IF(generador!B850=8,36,IF(generador!B850=9,39,IF(generador!B850=10,42,IF(generador!B850=11,45,IF(generador!B850=12,48,IF(generador!B850=13,51,IF(generador!B850=14,54,IF(generador!B850=15,57))))))))))))))),FALSE),""),"")</f>
        <v/>
      </c>
      <c r="F850" s="16" t="str">
        <f t="shared" si="230"/>
        <v/>
      </c>
      <c r="G850" s="20" t="str">
        <f t="shared" si="231"/>
        <v/>
      </c>
      <c r="H850" s="13" t="str">
        <f t="shared" ca="1" si="234"/>
        <v/>
      </c>
      <c r="I850" s="14" t="str">
        <f t="shared" si="235"/>
        <v/>
      </c>
      <c r="J850" s="14" t="str">
        <f>""</f>
        <v/>
      </c>
      <c r="K850" s="14" t="str">
        <f t="shared" si="236"/>
        <v/>
      </c>
      <c r="L850" s="14" t="str">
        <f t="shared" si="237"/>
        <v/>
      </c>
      <c r="M850" s="14" t="str">
        <f t="shared" si="238"/>
        <v/>
      </c>
      <c r="N850" s="14" t="str">
        <f t="shared" si="239"/>
        <v/>
      </c>
      <c r="O850" s="14" t="str">
        <f t="shared" si="240"/>
        <v/>
      </c>
      <c r="P850" s="14" t="str">
        <f t="shared" si="241"/>
        <v/>
      </c>
      <c r="Q850" s="14" t="str">
        <f t="shared" si="242"/>
        <v/>
      </c>
      <c r="R850" s="96" t="str">
        <f t="shared" si="232"/>
        <v/>
      </c>
      <c r="S850" s="14" t="str">
        <f t="shared" si="243"/>
        <v/>
      </c>
      <c r="T850" s="14" t="str">
        <f t="shared" si="233"/>
        <v/>
      </c>
      <c r="U850" s="14" t="str">
        <f t="shared" si="244"/>
        <v/>
      </c>
      <c r="V850" s="14" t="str">
        <f t="shared" si="245"/>
        <v/>
      </c>
      <c r="W850" s="14" t="str">
        <f>IFERROR(CONCATENATE("PAGO N° ",B850," DEL CONTRATO CPS ",V850," ENTRE ",TEXT(VLOOKUP(A850,matriz,IF(generador!B850=1,16,IF(generador!B850=2,19,IF(generador!B850=3,22,IF(generador!B850=4,25,IF(generador!B850=5,28,IF(generador!B850=6,31,IF(generador!B850=7,34,IF(generador!B850=8,37,IF(generador!B850=9,40,IF(generador!B850=10,43,IF(generador!B850=11,46,IF(generador!B850=12,49,IF(generador!B850=13,52,IF(generador!B850=14,55,IF(generador!B850=15,58))))))))))))))),FALSE),"dd/mm/yyyy")," Y ",TEXT(VLOOKUP(A850,matriz,IF(generador!B850=1,17,IF(generador!B850=2,20,IF(generador!B850=3,23,IF(generador!B850=4,26,IF(generador!B850=5,29,IF(generador!B850=6,32,IF(generador!B850=7,35,IF(generador!B850=8,38,IF(generador!B850=9,41,IF(generador!B850=10,44,IF(generador!B850=11,47,IF(generador!B850=12,50,IF(generador!B850=13,53,IF(generador!B850=14,56,IF(generador!B850=15,59))))))))))))))),FALSE),"dd/mm/yyyy")),"")</f>
        <v/>
      </c>
    </row>
    <row r="851" spans="1:23" x14ac:dyDescent="0.3">
      <c r="A851" s="12"/>
      <c r="B851" s="5"/>
      <c r="C851" s="5"/>
      <c r="D851" s="14" t="str">
        <f t="shared" si="229"/>
        <v/>
      </c>
      <c r="E851" s="15" t="str">
        <f>IFERROR(IF(A851&lt;&gt;"",VLOOKUP(A851,matriz,IF(generador!B851=1,15,IF(generador!B851=2,18,IF(generador!B851=3,21,IF(generador!B851=4,24,IF(generador!B851=5,27,IF(generador!B851=6,30,IF(generador!B851=7,33,IF(generador!B851=8,36,IF(generador!B851=9,39,IF(generador!B851=10,42,IF(generador!B851=11,45,IF(generador!B851=12,48,IF(generador!B851=13,51,IF(generador!B851=14,54,IF(generador!B851=15,57))))))))))))))),FALSE),""),"")</f>
        <v/>
      </c>
      <c r="F851" s="16" t="str">
        <f t="shared" si="230"/>
        <v/>
      </c>
      <c r="G851" s="20" t="str">
        <f t="shared" si="231"/>
        <v/>
      </c>
      <c r="H851" s="13" t="str">
        <f t="shared" ca="1" si="234"/>
        <v/>
      </c>
      <c r="I851" s="14" t="str">
        <f t="shared" si="235"/>
        <v/>
      </c>
      <c r="J851" s="14" t="str">
        <f>""</f>
        <v/>
      </c>
      <c r="K851" s="14" t="str">
        <f t="shared" si="236"/>
        <v/>
      </c>
      <c r="L851" s="14" t="str">
        <f t="shared" si="237"/>
        <v/>
      </c>
      <c r="M851" s="14" t="str">
        <f t="shared" si="238"/>
        <v/>
      </c>
      <c r="N851" s="14" t="str">
        <f t="shared" si="239"/>
        <v/>
      </c>
      <c r="O851" s="14" t="str">
        <f t="shared" si="240"/>
        <v/>
      </c>
      <c r="P851" s="14" t="str">
        <f t="shared" si="241"/>
        <v/>
      </c>
      <c r="Q851" s="14" t="str">
        <f t="shared" si="242"/>
        <v/>
      </c>
      <c r="R851" s="96" t="str">
        <f t="shared" si="232"/>
        <v/>
      </c>
      <c r="S851" s="14" t="str">
        <f t="shared" si="243"/>
        <v/>
      </c>
      <c r="T851" s="14" t="str">
        <f t="shared" si="233"/>
        <v/>
      </c>
      <c r="U851" s="14" t="str">
        <f t="shared" si="244"/>
        <v/>
      </c>
      <c r="V851" s="14" t="str">
        <f t="shared" si="245"/>
        <v/>
      </c>
      <c r="W851" s="14" t="str">
        <f>IFERROR(CONCATENATE("PAGO N° ",B851," DEL CONTRATO CPS ",V851," ENTRE ",TEXT(VLOOKUP(A851,matriz,IF(generador!B851=1,16,IF(generador!B851=2,19,IF(generador!B851=3,22,IF(generador!B851=4,25,IF(generador!B851=5,28,IF(generador!B851=6,31,IF(generador!B851=7,34,IF(generador!B851=8,37,IF(generador!B851=9,40,IF(generador!B851=10,43,IF(generador!B851=11,46,IF(generador!B851=12,49,IF(generador!B851=13,52,IF(generador!B851=14,55,IF(generador!B851=15,58))))))))))))))),FALSE),"dd/mm/yyyy")," Y ",TEXT(VLOOKUP(A851,matriz,IF(generador!B851=1,17,IF(generador!B851=2,20,IF(generador!B851=3,23,IF(generador!B851=4,26,IF(generador!B851=5,29,IF(generador!B851=6,32,IF(generador!B851=7,35,IF(generador!B851=8,38,IF(generador!B851=9,41,IF(generador!B851=10,44,IF(generador!B851=11,47,IF(generador!B851=12,50,IF(generador!B851=13,53,IF(generador!B851=14,56,IF(generador!B851=15,59))))))))))))))),FALSE),"dd/mm/yyyy")),"")</f>
        <v/>
      </c>
    </row>
    <row r="852" spans="1:23" x14ac:dyDescent="0.3">
      <c r="A852" s="12"/>
      <c r="B852" s="5"/>
      <c r="C852" s="5"/>
      <c r="D852" s="14" t="str">
        <f t="shared" si="229"/>
        <v/>
      </c>
      <c r="E852" s="15" t="str">
        <f>IFERROR(IF(A852&lt;&gt;"",VLOOKUP(A852,matriz,IF(generador!B852=1,15,IF(generador!B852=2,18,IF(generador!B852=3,21,IF(generador!B852=4,24,IF(generador!B852=5,27,IF(generador!B852=6,30,IF(generador!B852=7,33,IF(generador!B852=8,36,IF(generador!B852=9,39,IF(generador!B852=10,42,IF(generador!B852=11,45,IF(generador!B852=12,48,IF(generador!B852=13,51,IF(generador!B852=14,54,IF(generador!B852=15,57))))))))))))))),FALSE),""),"")</f>
        <v/>
      </c>
      <c r="F852" s="16" t="str">
        <f t="shared" si="230"/>
        <v/>
      </c>
      <c r="G852" s="20" t="str">
        <f t="shared" si="231"/>
        <v/>
      </c>
      <c r="H852" s="13" t="str">
        <f t="shared" ca="1" si="234"/>
        <v/>
      </c>
      <c r="I852" s="14" t="str">
        <f t="shared" si="235"/>
        <v/>
      </c>
      <c r="J852" s="14" t="str">
        <f>""</f>
        <v/>
      </c>
      <c r="K852" s="14" t="str">
        <f t="shared" si="236"/>
        <v/>
      </c>
      <c r="L852" s="14" t="str">
        <f t="shared" si="237"/>
        <v/>
      </c>
      <c r="M852" s="14" t="str">
        <f t="shared" si="238"/>
        <v/>
      </c>
      <c r="N852" s="14" t="str">
        <f t="shared" si="239"/>
        <v/>
      </c>
      <c r="O852" s="14" t="str">
        <f t="shared" si="240"/>
        <v/>
      </c>
      <c r="P852" s="14" t="str">
        <f t="shared" si="241"/>
        <v/>
      </c>
      <c r="Q852" s="14" t="str">
        <f t="shared" si="242"/>
        <v/>
      </c>
      <c r="R852" s="96" t="str">
        <f t="shared" si="232"/>
        <v/>
      </c>
      <c r="S852" s="14" t="str">
        <f t="shared" si="243"/>
        <v/>
      </c>
      <c r="T852" s="14" t="str">
        <f t="shared" si="233"/>
        <v/>
      </c>
      <c r="U852" s="14" t="str">
        <f t="shared" si="244"/>
        <v/>
      </c>
      <c r="V852" s="14" t="str">
        <f t="shared" si="245"/>
        <v/>
      </c>
      <c r="W852" s="14" t="str">
        <f>IFERROR(CONCATENATE("PAGO N° ",B852," DEL CONTRATO CPS ",V852," ENTRE ",TEXT(VLOOKUP(A852,matriz,IF(generador!B852=1,16,IF(generador!B852=2,19,IF(generador!B852=3,22,IF(generador!B852=4,25,IF(generador!B852=5,28,IF(generador!B852=6,31,IF(generador!B852=7,34,IF(generador!B852=8,37,IF(generador!B852=9,40,IF(generador!B852=10,43,IF(generador!B852=11,46,IF(generador!B852=12,49,IF(generador!B852=13,52,IF(generador!B852=14,55,IF(generador!B852=15,58))))))))))))))),FALSE),"dd/mm/yyyy")," Y ",TEXT(VLOOKUP(A852,matriz,IF(generador!B852=1,17,IF(generador!B852=2,20,IF(generador!B852=3,23,IF(generador!B852=4,26,IF(generador!B852=5,29,IF(generador!B852=6,32,IF(generador!B852=7,35,IF(generador!B852=8,38,IF(generador!B852=9,41,IF(generador!B852=10,44,IF(generador!B852=11,47,IF(generador!B852=12,50,IF(generador!B852=13,53,IF(generador!B852=14,56,IF(generador!B852=15,59))))))))))))))),FALSE),"dd/mm/yyyy")),"")</f>
        <v/>
      </c>
    </row>
    <row r="853" spans="1:23" x14ac:dyDescent="0.3">
      <c r="A853" s="12"/>
      <c r="B853" s="5"/>
      <c r="C853" s="5"/>
      <c r="D853" s="14" t="str">
        <f t="shared" si="229"/>
        <v/>
      </c>
      <c r="E853" s="15" t="str">
        <f>IFERROR(IF(A853&lt;&gt;"",VLOOKUP(A853,matriz,IF(generador!B853=1,15,IF(generador!B853=2,18,IF(generador!B853=3,21,IF(generador!B853=4,24,IF(generador!B853=5,27,IF(generador!B853=6,30,IF(generador!B853=7,33,IF(generador!B853=8,36,IF(generador!B853=9,39,IF(generador!B853=10,42,IF(generador!B853=11,45,IF(generador!B853=12,48,IF(generador!B853=13,51,IF(generador!B853=14,54,IF(generador!B853=15,57))))))))))))))),FALSE),""),"")</f>
        <v/>
      </c>
      <c r="F853" s="16" t="str">
        <f t="shared" si="230"/>
        <v/>
      </c>
      <c r="G853" s="20" t="str">
        <f t="shared" si="231"/>
        <v/>
      </c>
      <c r="H853" s="13" t="str">
        <f t="shared" ca="1" si="234"/>
        <v/>
      </c>
      <c r="I853" s="14" t="str">
        <f t="shared" si="235"/>
        <v/>
      </c>
      <c r="J853" s="14" t="str">
        <f>""</f>
        <v/>
      </c>
      <c r="K853" s="14" t="str">
        <f t="shared" si="236"/>
        <v/>
      </c>
      <c r="L853" s="14" t="str">
        <f t="shared" si="237"/>
        <v/>
      </c>
      <c r="M853" s="14" t="str">
        <f t="shared" si="238"/>
        <v/>
      </c>
      <c r="N853" s="14" t="str">
        <f t="shared" si="239"/>
        <v/>
      </c>
      <c r="O853" s="14" t="str">
        <f t="shared" si="240"/>
        <v/>
      </c>
      <c r="P853" s="14" t="str">
        <f t="shared" si="241"/>
        <v/>
      </c>
      <c r="Q853" s="14" t="str">
        <f t="shared" si="242"/>
        <v/>
      </c>
      <c r="R853" s="96" t="str">
        <f t="shared" si="232"/>
        <v/>
      </c>
      <c r="S853" s="14" t="str">
        <f t="shared" si="243"/>
        <v/>
      </c>
      <c r="T853" s="14" t="str">
        <f t="shared" si="233"/>
        <v/>
      </c>
      <c r="U853" s="14" t="str">
        <f t="shared" si="244"/>
        <v/>
      </c>
      <c r="V853" s="14" t="str">
        <f t="shared" si="245"/>
        <v/>
      </c>
      <c r="W853" s="14" t="str">
        <f>IFERROR(CONCATENATE("PAGO N° ",B853," DEL CONTRATO CPS ",V853," ENTRE ",TEXT(VLOOKUP(A853,matriz,IF(generador!B853=1,16,IF(generador!B853=2,19,IF(generador!B853=3,22,IF(generador!B853=4,25,IF(generador!B853=5,28,IF(generador!B853=6,31,IF(generador!B853=7,34,IF(generador!B853=8,37,IF(generador!B853=9,40,IF(generador!B853=10,43,IF(generador!B853=11,46,IF(generador!B853=12,49,IF(generador!B853=13,52,IF(generador!B853=14,55,IF(generador!B853=15,58))))))))))))))),FALSE),"dd/mm/yyyy")," Y ",TEXT(VLOOKUP(A853,matriz,IF(generador!B853=1,17,IF(generador!B853=2,20,IF(generador!B853=3,23,IF(generador!B853=4,26,IF(generador!B853=5,29,IF(generador!B853=6,32,IF(generador!B853=7,35,IF(generador!B853=8,38,IF(generador!B853=9,41,IF(generador!B853=10,44,IF(generador!B853=11,47,IF(generador!B853=12,50,IF(generador!B853=13,53,IF(generador!B853=14,56,IF(generador!B853=15,59))))))))))))))),FALSE),"dd/mm/yyyy")),"")</f>
        <v/>
      </c>
    </row>
    <row r="854" spans="1:23" x14ac:dyDescent="0.3">
      <c r="A854" s="12"/>
      <c r="B854" s="5"/>
      <c r="C854" s="5"/>
      <c r="D854" s="14" t="str">
        <f t="shared" si="229"/>
        <v/>
      </c>
      <c r="E854" s="15" t="str">
        <f>IFERROR(IF(A854&lt;&gt;"",VLOOKUP(A854,matriz,IF(generador!B854=1,15,IF(generador!B854=2,18,IF(generador!B854=3,21,IF(generador!B854=4,24,IF(generador!B854=5,27,IF(generador!B854=6,30,IF(generador!B854=7,33,IF(generador!B854=8,36,IF(generador!B854=9,39,IF(generador!B854=10,42,IF(generador!B854=11,45,IF(generador!B854=12,48,IF(generador!B854=13,51,IF(generador!B854=14,54,IF(generador!B854=15,57))))))))))))))),FALSE),""),"")</f>
        <v/>
      </c>
      <c r="F854" s="16" t="str">
        <f t="shared" si="230"/>
        <v/>
      </c>
      <c r="G854" s="20" t="str">
        <f t="shared" si="231"/>
        <v/>
      </c>
      <c r="H854" s="13" t="str">
        <f t="shared" ca="1" si="234"/>
        <v/>
      </c>
      <c r="I854" s="14" t="str">
        <f t="shared" si="235"/>
        <v/>
      </c>
      <c r="J854" s="14" t="str">
        <f>""</f>
        <v/>
      </c>
      <c r="K854" s="14" t="str">
        <f t="shared" si="236"/>
        <v/>
      </c>
      <c r="L854" s="14" t="str">
        <f t="shared" si="237"/>
        <v/>
      </c>
      <c r="M854" s="14" t="str">
        <f t="shared" si="238"/>
        <v/>
      </c>
      <c r="N854" s="14" t="str">
        <f t="shared" si="239"/>
        <v/>
      </c>
      <c r="O854" s="14" t="str">
        <f t="shared" si="240"/>
        <v/>
      </c>
      <c r="P854" s="14" t="str">
        <f t="shared" si="241"/>
        <v/>
      </c>
      <c r="Q854" s="14" t="str">
        <f t="shared" si="242"/>
        <v/>
      </c>
      <c r="R854" s="96" t="str">
        <f t="shared" si="232"/>
        <v/>
      </c>
      <c r="S854" s="14" t="str">
        <f t="shared" si="243"/>
        <v/>
      </c>
      <c r="T854" s="14" t="str">
        <f t="shared" si="233"/>
        <v/>
      </c>
      <c r="U854" s="14" t="str">
        <f t="shared" si="244"/>
        <v/>
      </c>
      <c r="V854" s="14" t="str">
        <f t="shared" si="245"/>
        <v/>
      </c>
      <c r="W854" s="14" t="str">
        <f>IFERROR(CONCATENATE("PAGO N° ",B854," DEL CONTRATO CPS ",V854," ENTRE ",TEXT(VLOOKUP(A854,matriz,IF(generador!B854=1,16,IF(generador!B854=2,19,IF(generador!B854=3,22,IF(generador!B854=4,25,IF(generador!B854=5,28,IF(generador!B854=6,31,IF(generador!B854=7,34,IF(generador!B854=8,37,IF(generador!B854=9,40,IF(generador!B854=10,43,IF(generador!B854=11,46,IF(generador!B854=12,49,IF(generador!B854=13,52,IF(generador!B854=14,55,IF(generador!B854=15,58))))))))))))))),FALSE),"dd/mm/yyyy")," Y ",TEXT(VLOOKUP(A854,matriz,IF(generador!B854=1,17,IF(generador!B854=2,20,IF(generador!B854=3,23,IF(generador!B854=4,26,IF(generador!B854=5,29,IF(generador!B854=6,32,IF(generador!B854=7,35,IF(generador!B854=8,38,IF(generador!B854=9,41,IF(generador!B854=10,44,IF(generador!B854=11,47,IF(generador!B854=12,50,IF(generador!B854=13,53,IF(generador!B854=14,56,IF(generador!B854=15,59))))))))))))))),FALSE),"dd/mm/yyyy")),"")</f>
        <v/>
      </c>
    </row>
    <row r="855" spans="1:23" x14ac:dyDescent="0.3">
      <c r="A855" s="12"/>
      <c r="B855" s="5"/>
      <c r="C855" s="5"/>
      <c r="D855" s="14" t="str">
        <f t="shared" si="229"/>
        <v/>
      </c>
      <c r="E855" s="15" t="str">
        <f>IFERROR(IF(A855&lt;&gt;"",VLOOKUP(A855,matriz,IF(generador!B855=1,15,IF(generador!B855=2,18,IF(generador!B855=3,21,IF(generador!B855=4,24,IF(generador!B855=5,27,IF(generador!B855=6,30,IF(generador!B855=7,33,IF(generador!B855=8,36,IF(generador!B855=9,39,IF(generador!B855=10,42,IF(generador!B855=11,45,IF(generador!B855=12,48,IF(generador!B855=13,51,IF(generador!B855=14,54,IF(generador!B855=15,57))))))))))))))),FALSE),""),"")</f>
        <v/>
      </c>
      <c r="F855" s="16" t="str">
        <f t="shared" si="230"/>
        <v/>
      </c>
      <c r="G855" s="20" t="str">
        <f t="shared" si="231"/>
        <v/>
      </c>
      <c r="H855" s="13" t="str">
        <f t="shared" ca="1" si="234"/>
        <v/>
      </c>
      <c r="I855" s="14" t="str">
        <f t="shared" si="235"/>
        <v/>
      </c>
      <c r="J855" s="14" t="str">
        <f>""</f>
        <v/>
      </c>
      <c r="K855" s="14" t="str">
        <f t="shared" si="236"/>
        <v/>
      </c>
      <c r="L855" s="14" t="str">
        <f t="shared" si="237"/>
        <v/>
      </c>
      <c r="M855" s="14" t="str">
        <f t="shared" si="238"/>
        <v/>
      </c>
      <c r="N855" s="14" t="str">
        <f t="shared" si="239"/>
        <v/>
      </c>
      <c r="O855" s="14" t="str">
        <f t="shared" si="240"/>
        <v/>
      </c>
      <c r="P855" s="14" t="str">
        <f t="shared" si="241"/>
        <v/>
      </c>
      <c r="Q855" s="14" t="str">
        <f t="shared" si="242"/>
        <v/>
      </c>
      <c r="R855" s="96" t="str">
        <f t="shared" si="232"/>
        <v/>
      </c>
      <c r="S855" s="14" t="str">
        <f t="shared" si="243"/>
        <v/>
      </c>
      <c r="T855" s="14" t="str">
        <f t="shared" si="233"/>
        <v/>
      </c>
      <c r="U855" s="14" t="str">
        <f t="shared" si="244"/>
        <v/>
      </c>
      <c r="V855" s="14" t="str">
        <f t="shared" si="245"/>
        <v/>
      </c>
      <c r="W855" s="14" t="str">
        <f>IFERROR(CONCATENATE("PAGO N° ",B855," DEL CONTRATO CPS ",V855," ENTRE ",TEXT(VLOOKUP(A855,matriz,IF(generador!B855=1,16,IF(generador!B855=2,19,IF(generador!B855=3,22,IF(generador!B855=4,25,IF(generador!B855=5,28,IF(generador!B855=6,31,IF(generador!B855=7,34,IF(generador!B855=8,37,IF(generador!B855=9,40,IF(generador!B855=10,43,IF(generador!B855=11,46,IF(generador!B855=12,49,IF(generador!B855=13,52,IF(generador!B855=14,55,IF(generador!B855=15,58))))))))))))))),FALSE),"dd/mm/yyyy")," Y ",TEXT(VLOOKUP(A855,matriz,IF(generador!B855=1,17,IF(generador!B855=2,20,IF(generador!B855=3,23,IF(generador!B855=4,26,IF(generador!B855=5,29,IF(generador!B855=6,32,IF(generador!B855=7,35,IF(generador!B855=8,38,IF(generador!B855=9,41,IF(generador!B855=10,44,IF(generador!B855=11,47,IF(generador!B855=12,50,IF(generador!B855=13,53,IF(generador!B855=14,56,IF(generador!B855=15,59))))))))))))))),FALSE),"dd/mm/yyyy")),"")</f>
        <v/>
      </c>
    </row>
    <row r="856" spans="1:23" x14ac:dyDescent="0.3">
      <c r="A856" s="12"/>
      <c r="B856" s="5"/>
      <c r="C856" s="5"/>
      <c r="D856" s="14" t="str">
        <f t="shared" si="229"/>
        <v/>
      </c>
      <c r="E856" s="15" t="str">
        <f>IFERROR(IF(A856&lt;&gt;"",VLOOKUP(A856,matriz,IF(generador!B856=1,15,IF(generador!B856=2,18,IF(generador!B856=3,21,IF(generador!B856=4,24,IF(generador!B856=5,27,IF(generador!B856=6,30,IF(generador!B856=7,33,IF(generador!B856=8,36,IF(generador!B856=9,39,IF(generador!B856=10,42,IF(generador!B856=11,45,IF(generador!B856=12,48,IF(generador!B856=13,51,IF(generador!B856=14,54,IF(generador!B856=15,57))))))))))))))),FALSE),""),"")</f>
        <v/>
      </c>
      <c r="F856" s="16" t="str">
        <f t="shared" si="230"/>
        <v/>
      </c>
      <c r="G856" s="20" t="str">
        <f t="shared" si="231"/>
        <v/>
      </c>
      <c r="H856" s="13" t="str">
        <f t="shared" ca="1" si="234"/>
        <v/>
      </c>
      <c r="I856" s="14" t="str">
        <f t="shared" si="235"/>
        <v/>
      </c>
      <c r="J856" s="14" t="str">
        <f>""</f>
        <v/>
      </c>
      <c r="K856" s="14" t="str">
        <f t="shared" si="236"/>
        <v/>
      </c>
      <c r="L856" s="14" t="str">
        <f t="shared" si="237"/>
        <v/>
      </c>
      <c r="M856" s="14" t="str">
        <f t="shared" si="238"/>
        <v/>
      </c>
      <c r="N856" s="14" t="str">
        <f t="shared" si="239"/>
        <v/>
      </c>
      <c r="O856" s="14" t="str">
        <f t="shared" si="240"/>
        <v/>
      </c>
      <c r="P856" s="14" t="str">
        <f t="shared" si="241"/>
        <v/>
      </c>
      <c r="Q856" s="14" t="str">
        <f t="shared" si="242"/>
        <v/>
      </c>
      <c r="R856" s="96" t="str">
        <f t="shared" si="232"/>
        <v/>
      </c>
      <c r="S856" s="14" t="str">
        <f t="shared" si="243"/>
        <v/>
      </c>
      <c r="T856" s="14" t="str">
        <f t="shared" si="233"/>
        <v/>
      </c>
      <c r="U856" s="14" t="str">
        <f t="shared" si="244"/>
        <v/>
      </c>
      <c r="V856" s="14" t="str">
        <f t="shared" si="245"/>
        <v/>
      </c>
      <c r="W856" s="14" t="str">
        <f>IFERROR(CONCATENATE("PAGO N° ",B856," DEL CONTRATO CPS ",V856," ENTRE ",TEXT(VLOOKUP(A856,matriz,IF(generador!B856=1,16,IF(generador!B856=2,19,IF(generador!B856=3,22,IF(generador!B856=4,25,IF(generador!B856=5,28,IF(generador!B856=6,31,IF(generador!B856=7,34,IF(generador!B856=8,37,IF(generador!B856=9,40,IF(generador!B856=10,43,IF(generador!B856=11,46,IF(generador!B856=12,49,IF(generador!B856=13,52,IF(generador!B856=14,55,IF(generador!B856=15,58))))))))))))))),FALSE),"dd/mm/yyyy")," Y ",TEXT(VLOOKUP(A856,matriz,IF(generador!B856=1,17,IF(generador!B856=2,20,IF(generador!B856=3,23,IF(generador!B856=4,26,IF(generador!B856=5,29,IF(generador!B856=6,32,IF(generador!B856=7,35,IF(generador!B856=8,38,IF(generador!B856=9,41,IF(generador!B856=10,44,IF(generador!B856=11,47,IF(generador!B856=12,50,IF(generador!B856=13,53,IF(generador!B856=14,56,IF(generador!B856=15,59))))))))))))))),FALSE),"dd/mm/yyyy")),"")</f>
        <v/>
      </c>
    </row>
    <row r="857" spans="1:23" x14ac:dyDescent="0.3">
      <c r="A857" s="12"/>
      <c r="B857" s="5"/>
      <c r="C857" s="5"/>
      <c r="D857" s="14" t="str">
        <f t="shared" si="229"/>
        <v/>
      </c>
      <c r="E857" s="15" t="str">
        <f>IFERROR(IF(A857&lt;&gt;"",VLOOKUP(A857,matriz,IF(generador!B857=1,15,IF(generador!B857=2,18,IF(generador!B857=3,21,IF(generador!B857=4,24,IF(generador!B857=5,27,IF(generador!B857=6,30,IF(generador!B857=7,33,IF(generador!B857=8,36,IF(generador!B857=9,39,IF(generador!B857=10,42,IF(generador!B857=11,45,IF(generador!B857=12,48,IF(generador!B857=13,51,IF(generador!B857=14,54,IF(generador!B857=15,57))))))))))))))),FALSE),""),"")</f>
        <v/>
      </c>
      <c r="F857" s="16" t="str">
        <f t="shared" si="230"/>
        <v/>
      </c>
      <c r="G857" s="20" t="str">
        <f t="shared" si="231"/>
        <v/>
      </c>
      <c r="H857" s="13" t="str">
        <f t="shared" ca="1" si="234"/>
        <v/>
      </c>
      <c r="I857" s="14" t="str">
        <f t="shared" si="235"/>
        <v/>
      </c>
      <c r="J857" s="14" t="str">
        <f>""</f>
        <v/>
      </c>
      <c r="K857" s="14" t="str">
        <f t="shared" si="236"/>
        <v/>
      </c>
      <c r="L857" s="14" t="str">
        <f t="shared" si="237"/>
        <v/>
      </c>
      <c r="M857" s="14" t="str">
        <f t="shared" si="238"/>
        <v/>
      </c>
      <c r="N857" s="14" t="str">
        <f t="shared" si="239"/>
        <v/>
      </c>
      <c r="O857" s="14" t="str">
        <f t="shared" si="240"/>
        <v/>
      </c>
      <c r="P857" s="14" t="str">
        <f t="shared" si="241"/>
        <v/>
      </c>
      <c r="Q857" s="14" t="str">
        <f t="shared" si="242"/>
        <v/>
      </c>
      <c r="R857" s="96" t="str">
        <f t="shared" si="232"/>
        <v/>
      </c>
      <c r="S857" s="14" t="str">
        <f t="shared" si="243"/>
        <v/>
      </c>
      <c r="T857" s="14" t="str">
        <f t="shared" si="233"/>
        <v/>
      </c>
      <c r="U857" s="14" t="str">
        <f t="shared" si="244"/>
        <v/>
      </c>
      <c r="V857" s="14" t="str">
        <f t="shared" si="245"/>
        <v/>
      </c>
      <c r="W857" s="14" t="str">
        <f>IFERROR(CONCATENATE("PAGO N° ",B857," DEL CONTRATO CPS ",V857," ENTRE ",TEXT(VLOOKUP(A857,matriz,IF(generador!B857=1,16,IF(generador!B857=2,19,IF(generador!B857=3,22,IF(generador!B857=4,25,IF(generador!B857=5,28,IF(generador!B857=6,31,IF(generador!B857=7,34,IF(generador!B857=8,37,IF(generador!B857=9,40,IF(generador!B857=10,43,IF(generador!B857=11,46,IF(generador!B857=12,49,IF(generador!B857=13,52,IF(generador!B857=14,55,IF(generador!B857=15,58))))))))))))))),FALSE),"dd/mm/yyyy")," Y ",TEXT(VLOOKUP(A857,matriz,IF(generador!B857=1,17,IF(generador!B857=2,20,IF(generador!B857=3,23,IF(generador!B857=4,26,IF(generador!B857=5,29,IF(generador!B857=6,32,IF(generador!B857=7,35,IF(generador!B857=8,38,IF(generador!B857=9,41,IF(generador!B857=10,44,IF(generador!B857=11,47,IF(generador!B857=12,50,IF(generador!B857=13,53,IF(generador!B857=14,56,IF(generador!B857=15,59))))))))))))))),FALSE),"dd/mm/yyyy")),"")</f>
        <v/>
      </c>
    </row>
    <row r="858" spans="1:23" x14ac:dyDescent="0.3">
      <c r="A858" s="12"/>
      <c r="B858" s="5"/>
      <c r="C858" s="5"/>
      <c r="D858" s="14" t="str">
        <f t="shared" si="229"/>
        <v/>
      </c>
      <c r="E858" s="15" t="str">
        <f>IFERROR(IF(A858&lt;&gt;"",VLOOKUP(A858,matriz,IF(generador!B858=1,15,IF(generador!B858=2,18,IF(generador!B858=3,21,IF(generador!B858=4,24,IF(generador!B858=5,27,IF(generador!B858=6,30,IF(generador!B858=7,33,IF(generador!B858=8,36,IF(generador!B858=9,39,IF(generador!B858=10,42,IF(generador!B858=11,45,IF(generador!B858=12,48,IF(generador!B858=13,51,IF(generador!B858=14,54,IF(generador!B858=15,57))))))))))))))),FALSE),""),"")</f>
        <v/>
      </c>
      <c r="F858" s="16" t="str">
        <f t="shared" si="230"/>
        <v/>
      </c>
      <c r="G858" s="20" t="str">
        <f t="shared" si="231"/>
        <v/>
      </c>
      <c r="H858" s="13" t="str">
        <f t="shared" ca="1" si="234"/>
        <v/>
      </c>
      <c r="I858" s="14" t="str">
        <f t="shared" si="235"/>
        <v/>
      </c>
      <c r="J858" s="14" t="str">
        <f>""</f>
        <v/>
      </c>
      <c r="K858" s="14" t="str">
        <f t="shared" si="236"/>
        <v/>
      </c>
      <c r="L858" s="14" t="str">
        <f t="shared" si="237"/>
        <v/>
      </c>
      <c r="M858" s="14" t="str">
        <f t="shared" si="238"/>
        <v/>
      </c>
      <c r="N858" s="14" t="str">
        <f t="shared" si="239"/>
        <v/>
      </c>
      <c r="O858" s="14" t="str">
        <f t="shared" si="240"/>
        <v/>
      </c>
      <c r="P858" s="14" t="str">
        <f t="shared" si="241"/>
        <v/>
      </c>
      <c r="Q858" s="14" t="str">
        <f t="shared" si="242"/>
        <v/>
      </c>
      <c r="R858" s="96" t="str">
        <f t="shared" si="232"/>
        <v/>
      </c>
      <c r="S858" s="14" t="str">
        <f t="shared" si="243"/>
        <v/>
      </c>
      <c r="T858" s="14" t="str">
        <f t="shared" si="233"/>
        <v/>
      </c>
      <c r="U858" s="14" t="str">
        <f t="shared" si="244"/>
        <v/>
      </c>
      <c r="V858" s="14" t="str">
        <f t="shared" si="245"/>
        <v/>
      </c>
      <c r="W858" s="14" t="str">
        <f>IFERROR(CONCATENATE("PAGO N° ",B858," DEL CONTRATO CPS ",V858," ENTRE ",TEXT(VLOOKUP(A858,matriz,IF(generador!B858=1,16,IF(generador!B858=2,19,IF(generador!B858=3,22,IF(generador!B858=4,25,IF(generador!B858=5,28,IF(generador!B858=6,31,IF(generador!B858=7,34,IF(generador!B858=8,37,IF(generador!B858=9,40,IF(generador!B858=10,43,IF(generador!B858=11,46,IF(generador!B858=12,49,IF(generador!B858=13,52,IF(generador!B858=14,55,IF(generador!B858=15,58))))))))))))))),FALSE),"dd/mm/yyyy")," Y ",TEXT(VLOOKUP(A858,matriz,IF(generador!B858=1,17,IF(generador!B858=2,20,IF(generador!B858=3,23,IF(generador!B858=4,26,IF(generador!B858=5,29,IF(generador!B858=6,32,IF(generador!B858=7,35,IF(generador!B858=8,38,IF(generador!B858=9,41,IF(generador!B858=10,44,IF(generador!B858=11,47,IF(generador!B858=12,50,IF(generador!B858=13,53,IF(generador!B858=14,56,IF(generador!B858=15,59))))))))))))))),FALSE),"dd/mm/yyyy")),"")</f>
        <v/>
      </c>
    </row>
    <row r="859" spans="1:23" x14ac:dyDescent="0.3">
      <c r="A859" s="12"/>
      <c r="B859" s="5"/>
      <c r="C859" s="5"/>
      <c r="D859" s="14" t="str">
        <f t="shared" si="229"/>
        <v/>
      </c>
      <c r="E859" s="15" t="str">
        <f>IFERROR(IF(A859&lt;&gt;"",VLOOKUP(A859,matriz,IF(generador!B859=1,15,IF(generador!B859=2,18,IF(generador!B859=3,21,IF(generador!B859=4,24,IF(generador!B859=5,27,IF(generador!B859=6,30,IF(generador!B859=7,33,IF(generador!B859=8,36,IF(generador!B859=9,39,IF(generador!B859=10,42,IF(generador!B859=11,45,IF(generador!B859=12,48,IF(generador!B859=13,51,IF(generador!B859=14,54,IF(generador!B859=15,57))))))))))))))),FALSE),""),"")</f>
        <v/>
      </c>
      <c r="F859" s="16" t="str">
        <f t="shared" si="230"/>
        <v/>
      </c>
      <c r="G859" s="20" t="str">
        <f t="shared" si="231"/>
        <v/>
      </c>
      <c r="H859" s="13" t="str">
        <f t="shared" ca="1" si="234"/>
        <v/>
      </c>
      <c r="I859" s="14" t="str">
        <f t="shared" si="235"/>
        <v/>
      </c>
      <c r="J859" s="14" t="str">
        <f>""</f>
        <v/>
      </c>
      <c r="K859" s="14" t="str">
        <f t="shared" si="236"/>
        <v/>
      </c>
      <c r="L859" s="14" t="str">
        <f t="shared" si="237"/>
        <v/>
      </c>
      <c r="M859" s="14" t="str">
        <f t="shared" si="238"/>
        <v/>
      </c>
      <c r="N859" s="14" t="str">
        <f t="shared" si="239"/>
        <v/>
      </c>
      <c r="O859" s="14" t="str">
        <f t="shared" si="240"/>
        <v/>
      </c>
      <c r="P859" s="14" t="str">
        <f t="shared" si="241"/>
        <v/>
      </c>
      <c r="Q859" s="14" t="str">
        <f t="shared" si="242"/>
        <v/>
      </c>
      <c r="R859" s="96" t="str">
        <f t="shared" si="232"/>
        <v/>
      </c>
      <c r="S859" s="14" t="str">
        <f t="shared" si="243"/>
        <v/>
      </c>
      <c r="T859" s="14" t="str">
        <f t="shared" si="233"/>
        <v/>
      </c>
      <c r="U859" s="14" t="str">
        <f t="shared" si="244"/>
        <v/>
      </c>
      <c r="V859" s="14" t="str">
        <f t="shared" si="245"/>
        <v/>
      </c>
      <c r="W859" s="14" t="str">
        <f>IFERROR(CONCATENATE("PAGO N° ",B859," DEL CONTRATO CPS ",V859," ENTRE ",TEXT(VLOOKUP(A859,matriz,IF(generador!B859=1,16,IF(generador!B859=2,19,IF(generador!B859=3,22,IF(generador!B859=4,25,IF(generador!B859=5,28,IF(generador!B859=6,31,IF(generador!B859=7,34,IF(generador!B859=8,37,IF(generador!B859=9,40,IF(generador!B859=10,43,IF(generador!B859=11,46,IF(generador!B859=12,49,IF(generador!B859=13,52,IF(generador!B859=14,55,IF(generador!B859=15,58))))))))))))))),FALSE),"dd/mm/yyyy")," Y ",TEXT(VLOOKUP(A859,matriz,IF(generador!B859=1,17,IF(generador!B859=2,20,IF(generador!B859=3,23,IF(generador!B859=4,26,IF(generador!B859=5,29,IF(generador!B859=6,32,IF(generador!B859=7,35,IF(generador!B859=8,38,IF(generador!B859=9,41,IF(generador!B859=10,44,IF(generador!B859=11,47,IF(generador!B859=12,50,IF(generador!B859=13,53,IF(generador!B859=14,56,IF(generador!B859=15,59))))))))))))))),FALSE),"dd/mm/yyyy")),"")</f>
        <v/>
      </c>
    </row>
    <row r="860" spans="1:23" x14ac:dyDescent="0.3">
      <c r="A860" s="12"/>
      <c r="B860" s="5"/>
      <c r="C860" s="5"/>
      <c r="D860" s="14" t="str">
        <f t="shared" si="229"/>
        <v/>
      </c>
      <c r="E860" s="15" t="str">
        <f>IFERROR(IF(A860&lt;&gt;"",VLOOKUP(A860,matriz,IF(generador!B860=1,15,IF(generador!B860=2,18,IF(generador!B860=3,21,IF(generador!B860=4,24,IF(generador!B860=5,27,IF(generador!B860=6,30,IF(generador!B860=7,33,IF(generador!B860=8,36,IF(generador!B860=9,39,IF(generador!B860=10,42,IF(generador!B860=11,45,IF(generador!B860=12,48,IF(generador!B860=13,51,IF(generador!B860=14,54,IF(generador!B860=15,57))))))))))))))),FALSE),""),"")</f>
        <v/>
      </c>
      <c r="F860" s="16" t="str">
        <f t="shared" si="230"/>
        <v/>
      </c>
      <c r="G860" s="20" t="str">
        <f t="shared" si="231"/>
        <v/>
      </c>
      <c r="H860" s="13" t="str">
        <f t="shared" ca="1" si="234"/>
        <v/>
      </c>
      <c r="I860" s="14" t="str">
        <f t="shared" si="235"/>
        <v/>
      </c>
      <c r="J860" s="14" t="str">
        <f>""</f>
        <v/>
      </c>
      <c r="K860" s="14" t="str">
        <f t="shared" si="236"/>
        <v/>
      </c>
      <c r="L860" s="14" t="str">
        <f t="shared" si="237"/>
        <v/>
      </c>
      <c r="M860" s="14" t="str">
        <f t="shared" si="238"/>
        <v/>
      </c>
      <c r="N860" s="14" t="str">
        <f t="shared" si="239"/>
        <v/>
      </c>
      <c r="O860" s="14" t="str">
        <f t="shared" si="240"/>
        <v/>
      </c>
      <c r="P860" s="14" t="str">
        <f t="shared" si="241"/>
        <v/>
      </c>
      <c r="Q860" s="14" t="str">
        <f t="shared" si="242"/>
        <v/>
      </c>
      <c r="R860" s="96" t="str">
        <f t="shared" si="232"/>
        <v/>
      </c>
      <c r="S860" s="14" t="str">
        <f t="shared" si="243"/>
        <v/>
      </c>
      <c r="T860" s="14" t="str">
        <f t="shared" si="233"/>
        <v/>
      </c>
      <c r="U860" s="14" t="str">
        <f t="shared" si="244"/>
        <v/>
      </c>
      <c r="V860" s="14" t="str">
        <f t="shared" si="245"/>
        <v/>
      </c>
      <c r="W860" s="14" t="str">
        <f>IFERROR(CONCATENATE("PAGO N° ",B860," DEL CONTRATO CPS ",V860," ENTRE ",TEXT(VLOOKUP(A860,matriz,IF(generador!B860=1,16,IF(generador!B860=2,19,IF(generador!B860=3,22,IF(generador!B860=4,25,IF(generador!B860=5,28,IF(generador!B860=6,31,IF(generador!B860=7,34,IF(generador!B860=8,37,IF(generador!B860=9,40,IF(generador!B860=10,43,IF(generador!B860=11,46,IF(generador!B860=12,49,IF(generador!B860=13,52,IF(generador!B860=14,55,IF(generador!B860=15,58))))))))))))))),FALSE),"dd/mm/yyyy")," Y ",TEXT(VLOOKUP(A860,matriz,IF(generador!B860=1,17,IF(generador!B860=2,20,IF(generador!B860=3,23,IF(generador!B860=4,26,IF(generador!B860=5,29,IF(generador!B860=6,32,IF(generador!B860=7,35,IF(generador!B860=8,38,IF(generador!B860=9,41,IF(generador!B860=10,44,IF(generador!B860=11,47,IF(generador!B860=12,50,IF(generador!B860=13,53,IF(generador!B860=14,56,IF(generador!B860=15,59))))))))))))))),FALSE),"dd/mm/yyyy")),"")</f>
        <v/>
      </c>
    </row>
    <row r="861" spans="1:23" x14ac:dyDescent="0.3">
      <c r="A861" s="12"/>
      <c r="B861" s="5"/>
      <c r="C861" s="5"/>
      <c r="D861" s="14" t="str">
        <f t="shared" si="229"/>
        <v/>
      </c>
      <c r="E861" s="15" t="str">
        <f>IFERROR(IF(A861&lt;&gt;"",VLOOKUP(A861,matriz,IF(generador!B861=1,15,IF(generador!B861=2,18,IF(generador!B861=3,21,IF(generador!B861=4,24,IF(generador!B861=5,27,IF(generador!B861=6,30,IF(generador!B861=7,33,IF(generador!B861=8,36,IF(generador!B861=9,39,IF(generador!B861=10,42,IF(generador!B861=11,45,IF(generador!B861=12,48,IF(generador!B861=13,51,IF(generador!B861=14,54,IF(generador!B861=15,57))))))))))))))),FALSE),""),"")</f>
        <v/>
      </c>
      <c r="F861" s="16" t="str">
        <f t="shared" si="230"/>
        <v/>
      </c>
      <c r="G861" s="20" t="str">
        <f t="shared" si="231"/>
        <v/>
      </c>
      <c r="H861" s="13" t="str">
        <f t="shared" ca="1" si="234"/>
        <v/>
      </c>
      <c r="I861" s="14" t="str">
        <f t="shared" si="235"/>
        <v/>
      </c>
      <c r="J861" s="14" t="str">
        <f>""</f>
        <v/>
      </c>
      <c r="K861" s="14" t="str">
        <f t="shared" si="236"/>
        <v/>
      </c>
      <c r="L861" s="14" t="str">
        <f t="shared" si="237"/>
        <v/>
      </c>
      <c r="M861" s="14" t="str">
        <f t="shared" si="238"/>
        <v/>
      </c>
      <c r="N861" s="14" t="str">
        <f t="shared" si="239"/>
        <v/>
      </c>
      <c r="O861" s="14" t="str">
        <f t="shared" si="240"/>
        <v/>
      </c>
      <c r="P861" s="14" t="str">
        <f t="shared" si="241"/>
        <v/>
      </c>
      <c r="Q861" s="14" t="str">
        <f t="shared" si="242"/>
        <v/>
      </c>
      <c r="R861" s="96" t="str">
        <f t="shared" si="232"/>
        <v/>
      </c>
      <c r="S861" s="14" t="str">
        <f t="shared" si="243"/>
        <v/>
      </c>
      <c r="T861" s="14" t="str">
        <f t="shared" si="233"/>
        <v/>
      </c>
      <c r="U861" s="14" t="str">
        <f t="shared" si="244"/>
        <v/>
      </c>
      <c r="V861" s="14" t="str">
        <f t="shared" si="245"/>
        <v/>
      </c>
      <c r="W861" s="14" t="str">
        <f>IFERROR(CONCATENATE("PAGO N° ",B861," DEL CONTRATO CPS ",V861," ENTRE ",TEXT(VLOOKUP(A861,matriz,IF(generador!B861=1,16,IF(generador!B861=2,19,IF(generador!B861=3,22,IF(generador!B861=4,25,IF(generador!B861=5,28,IF(generador!B861=6,31,IF(generador!B861=7,34,IF(generador!B861=8,37,IF(generador!B861=9,40,IF(generador!B861=10,43,IF(generador!B861=11,46,IF(generador!B861=12,49,IF(generador!B861=13,52,IF(generador!B861=14,55,IF(generador!B861=15,58))))))))))))))),FALSE),"dd/mm/yyyy")," Y ",TEXT(VLOOKUP(A861,matriz,IF(generador!B861=1,17,IF(generador!B861=2,20,IF(generador!B861=3,23,IF(generador!B861=4,26,IF(generador!B861=5,29,IF(generador!B861=6,32,IF(generador!B861=7,35,IF(generador!B861=8,38,IF(generador!B861=9,41,IF(generador!B861=10,44,IF(generador!B861=11,47,IF(generador!B861=12,50,IF(generador!B861=13,53,IF(generador!B861=14,56,IF(generador!B861=15,59))))))))))))))),FALSE),"dd/mm/yyyy")),"")</f>
        <v/>
      </c>
    </row>
    <row r="862" spans="1:23" x14ac:dyDescent="0.3">
      <c r="A862" s="12"/>
      <c r="B862" s="5"/>
      <c r="C862" s="5"/>
      <c r="D862" s="14" t="str">
        <f t="shared" si="229"/>
        <v/>
      </c>
      <c r="E862" s="15" t="str">
        <f>IFERROR(IF(A862&lt;&gt;"",VLOOKUP(A862,matriz,IF(generador!B862=1,15,IF(generador!B862=2,18,IF(generador!B862=3,21,IF(generador!B862=4,24,IF(generador!B862=5,27,IF(generador!B862=6,30,IF(generador!B862=7,33,IF(generador!B862=8,36,IF(generador!B862=9,39,IF(generador!B862=10,42,IF(generador!B862=11,45,IF(generador!B862=12,48,IF(generador!B862=13,51,IF(generador!B862=14,54,IF(generador!B862=15,57))))))))))))))),FALSE),""),"")</f>
        <v/>
      </c>
      <c r="F862" s="16" t="str">
        <f t="shared" si="230"/>
        <v/>
      </c>
      <c r="G862" s="20" t="str">
        <f t="shared" si="231"/>
        <v/>
      </c>
      <c r="H862" s="13" t="str">
        <f t="shared" ca="1" si="234"/>
        <v/>
      </c>
      <c r="I862" s="14" t="str">
        <f t="shared" si="235"/>
        <v/>
      </c>
      <c r="J862" s="14" t="str">
        <f>""</f>
        <v/>
      </c>
      <c r="K862" s="14" t="str">
        <f t="shared" si="236"/>
        <v/>
      </c>
      <c r="L862" s="14" t="str">
        <f t="shared" si="237"/>
        <v/>
      </c>
      <c r="M862" s="14" t="str">
        <f t="shared" si="238"/>
        <v/>
      </c>
      <c r="N862" s="14" t="str">
        <f t="shared" si="239"/>
        <v/>
      </c>
      <c r="O862" s="14" t="str">
        <f t="shared" si="240"/>
        <v/>
      </c>
      <c r="P862" s="14" t="str">
        <f t="shared" si="241"/>
        <v/>
      </c>
      <c r="Q862" s="14" t="str">
        <f t="shared" si="242"/>
        <v/>
      </c>
      <c r="R862" s="96" t="str">
        <f t="shared" si="232"/>
        <v/>
      </c>
      <c r="S862" s="14" t="str">
        <f t="shared" si="243"/>
        <v/>
      </c>
      <c r="T862" s="14" t="str">
        <f t="shared" si="233"/>
        <v/>
      </c>
      <c r="U862" s="14" t="str">
        <f t="shared" si="244"/>
        <v/>
      </c>
      <c r="V862" s="14" t="str">
        <f t="shared" si="245"/>
        <v/>
      </c>
      <c r="W862" s="14" t="str">
        <f>IFERROR(CONCATENATE("PAGO N° ",B862," DEL CONTRATO CPS ",V862," ENTRE ",TEXT(VLOOKUP(A862,matriz,IF(generador!B862=1,16,IF(generador!B862=2,19,IF(generador!B862=3,22,IF(generador!B862=4,25,IF(generador!B862=5,28,IF(generador!B862=6,31,IF(generador!B862=7,34,IF(generador!B862=8,37,IF(generador!B862=9,40,IF(generador!B862=10,43,IF(generador!B862=11,46,IF(generador!B862=12,49,IF(generador!B862=13,52,IF(generador!B862=14,55,IF(generador!B862=15,58))))))))))))))),FALSE),"dd/mm/yyyy")," Y ",TEXT(VLOOKUP(A862,matriz,IF(generador!B862=1,17,IF(generador!B862=2,20,IF(generador!B862=3,23,IF(generador!B862=4,26,IF(generador!B862=5,29,IF(generador!B862=6,32,IF(generador!B862=7,35,IF(generador!B862=8,38,IF(generador!B862=9,41,IF(generador!B862=10,44,IF(generador!B862=11,47,IF(generador!B862=12,50,IF(generador!B862=13,53,IF(generador!B862=14,56,IF(generador!B862=15,59))))))))))))))),FALSE),"dd/mm/yyyy")),"")</f>
        <v/>
      </c>
    </row>
    <row r="863" spans="1:23" x14ac:dyDescent="0.3">
      <c r="A863" s="12"/>
      <c r="B863" s="5"/>
      <c r="C863" s="5"/>
      <c r="D863" s="14" t="str">
        <f t="shared" si="229"/>
        <v/>
      </c>
      <c r="E863" s="15" t="str">
        <f>IFERROR(IF(A863&lt;&gt;"",VLOOKUP(A863,matriz,IF(generador!B863=1,15,IF(generador!B863=2,18,IF(generador!B863=3,21,IF(generador!B863=4,24,IF(generador!B863=5,27,IF(generador!B863=6,30,IF(generador!B863=7,33,IF(generador!B863=8,36,IF(generador!B863=9,39,IF(generador!B863=10,42,IF(generador!B863=11,45,IF(generador!B863=12,48,IF(generador!B863=13,51,IF(generador!B863=14,54,IF(generador!B863=15,57))))))))))))))),FALSE),""),"")</f>
        <v/>
      </c>
      <c r="F863" s="16" t="str">
        <f t="shared" si="230"/>
        <v/>
      </c>
      <c r="G863" s="20" t="str">
        <f t="shared" si="231"/>
        <v/>
      </c>
      <c r="H863" s="13" t="str">
        <f t="shared" ca="1" si="234"/>
        <v/>
      </c>
      <c r="I863" s="14" t="str">
        <f t="shared" si="235"/>
        <v/>
      </c>
      <c r="J863" s="14" t="str">
        <f>""</f>
        <v/>
      </c>
      <c r="K863" s="14" t="str">
        <f t="shared" si="236"/>
        <v/>
      </c>
      <c r="L863" s="14" t="str">
        <f t="shared" si="237"/>
        <v/>
      </c>
      <c r="M863" s="14" t="str">
        <f t="shared" si="238"/>
        <v/>
      </c>
      <c r="N863" s="14" t="str">
        <f t="shared" si="239"/>
        <v/>
      </c>
      <c r="O863" s="14" t="str">
        <f t="shared" si="240"/>
        <v/>
      </c>
      <c r="P863" s="14" t="str">
        <f t="shared" si="241"/>
        <v/>
      </c>
      <c r="Q863" s="14" t="str">
        <f t="shared" si="242"/>
        <v/>
      </c>
      <c r="R863" s="96" t="str">
        <f t="shared" si="232"/>
        <v/>
      </c>
      <c r="S863" s="14" t="str">
        <f t="shared" si="243"/>
        <v/>
      </c>
      <c r="T863" s="14" t="str">
        <f t="shared" si="233"/>
        <v/>
      </c>
      <c r="U863" s="14" t="str">
        <f t="shared" si="244"/>
        <v/>
      </c>
      <c r="V863" s="14" t="str">
        <f t="shared" si="245"/>
        <v/>
      </c>
      <c r="W863" s="14" t="str">
        <f>IFERROR(CONCATENATE("PAGO N° ",B863," DEL CONTRATO CPS ",V863," ENTRE ",TEXT(VLOOKUP(A863,matriz,IF(generador!B863=1,16,IF(generador!B863=2,19,IF(generador!B863=3,22,IF(generador!B863=4,25,IF(generador!B863=5,28,IF(generador!B863=6,31,IF(generador!B863=7,34,IF(generador!B863=8,37,IF(generador!B863=9,40,IF(generador!B863=10,43,IF(generador!B863=11,46,IF(generador!B863=12,49,IF(generador!B863=13,52,IF(generador!B863=14,55,IF(generador!B863=15,58))))))))))))))),FALSE),"dd/mm/yyyy")," Y ",TEXT(VLOOKUP(A863,matriz,IF(generador!B863=1,17,IF(generador!B863=2,20,IF(generador!B863=3,23,IF(generador!B863=4,26,IF(generador!B863=5,29,IF(generador!B863=6,32,IF(generador!B863=7,35,IF(generador!B863=8,38,IF(generador!B863=9,41,IF(generador!B863=10,44,IF(generador!B863=11,47,IF(generador!B863=12,50,IF(generador!B863=13,53,IF(generador!B863=14,56,IF(generador!B863=15,59))))))))))))))),FALSE),"dd/mm/yyyy")),"")</f>
        <v/>
      </c>
    </row>
    <row r="864" spans="1:23" x14ac:dyDescent="0.3">
      <c r="A864" s="12"/>
      <c r="B864" s="5"/>
      <c r="C864" s="5"/>
      <c r="D864" s="14" t="str">
        <f t="shared" si="229"/>
        <v/>
      </c>
      <c r="E864" s="15" t="str">
        <f>IFERROR(IF(A864&lt;&gt;"",VLOOKUP(A864,matriz,IF(generador!B864=1,15,IF(generador!B864=2,18,IF(generador!B864=3,21,IF(generador!B864=4,24,IF(generador!B864=5,27,IF(generador!B864=6,30,IF(generador!B864=7,33,IF(generador!B864=8,36,IF(generador!B864=9,39,IF(generador!B864=10,42,IF(generador!B864=11,45,IF(generador!B864=12,48,IF(generador!B864=13,51,IF(generador!B864=14,54,IF(generador!B864=15,57))))))))))))))),FALSE),""),"")</f>
        <v/>
      </c>
      <c r="F864" s="16" t="str">
        <f t="shared" si="230"/>
        <v/>
      </c>
      <c r="G864" s="20" t="str">
        <f t="shared" si="231"/>
        <v/>
      </c>
      <c r="H864" s="13" t="str">
        <f t="shared" ca="1" si="234"/>
        <v/>
      </c>
      <c r="I864" s="14" t="str">
        <f t="shared" si="235"/>
        <v/>
      </c>
      <c r="J864" s="14" t="str">
        <f>""</f>
        <v/>
      </c>
      <c r="K864" s="14" t="str">
        <f t="shared" si="236"/>
        <v/>
      </c>
      <c r="L864" s="14" t="str">
        <f t="shared" si="237"/>
        <v/>
      </c>
      <c r="M864" s="14" t="str">
        <f t="shared" si="238"/>
        <v/>
      </c>
      <c r="N864" s="14" t="str">
        <f t="shared" si="239"/>
        <v/>
      </c>
      <c r="O864" s="14" t="str">
        <f t="shared" si="240"/>
        <v/>
      </c>
      <c r="P864" s="14" t="str">
        <f t="shared" si="241"/>
        <v/>
      </c>
      <c r="Q864" s="14" t="str">
        <f t="shared" si="242"/>
        <v/>
      </c>
      <c r="R864" s="96" t="str">
        <f t="shared" si="232"/>
        <v/>
      </c>
      <c r="S864" s="14" t="str">
        <f t="shared" si="243"/>
        <v/>
      </c>
      <c r="T864" s="14" t="str">
        <f t="shared" si="233"/>
        <v/>
      </c>
      <c r="U864" s="14" t="str">
        <f t="shared" si="244"/>
        <v/>
      </c>
      <c r="V864" s="14" t="str">
        <f t="shared" si="245"/>
        <v/>
      </c>
      <c r="W864" s="14" t="str">
        <f>IFERROR(CONCATENATE("PAGO N° ",B864," DEL CONTRATO CPS ",V864," ENTRE ",TEXT(VLOOKUP(A864,matriz,IF(generador!B864=1,16,IF(generador!B864=2,19,IF(generador!B864=3,22,IF(generador!B864=4,25,IF(generador!B864=5,28,IF(generador!B864=6,31,IF(generador!B864=7,34,IF(generador!B864=8,37,IF(generador!B864=9,40,IF(generador!B864=10,43,IF(generador!B864=11,46,IF(generador!B864=12,49,IF(generador!B864=13,52,IF(generador!B864=14,55,IF(generador!B864=15,58))))))))))))))),FALSE),"dd/mm/yyyy")," Y ",TEXT(VLOOKUP(A864,matriz,IF(generador!B864=1,17,IF(generador!B864=2,20,IF(generador!B864=3,23,IF(generador!B864=4,26,IF(generador!B864=5,29,IF(generador!B864=6,32,IF(generador!B864=7,35,IF(generador!B864=8,38,IF(generador!B864=9,41,IF(generador!B864=10,44,IF(generador!B864=11,47,IF(generador!B864=12,50,IF(generador!B864=13,53,IF(generador!B864=14,56,IF(generador!B864=15,59))))))))))))))),FALSE),"dd/mm/yyyy")),"")</f>
        <v/>
      </c>
    </row>
    <row r="865" spans="1:23" x14ac:dyDescent="0.3">
      <c r="A865" s="12"/>
      <c r="B865" s="5"/>
      <c r="C865" s="5"/>
      <c r="D865" s="14" t="str">
        <f t="shared" si="229"/>
        <v/>
      </c>
      <c r="E865" s="15" t="str">
        <f>IFERROR(IF(A865&lt;&gt;"",VLOOKUP(A865,matriz,IF(generador!B865=1,15,IF(generador!B865=2,18,IF(generador!B865=3,21,IF(generador!B865=4,24,IF(generador!B865=5,27,IF(generador!B865=6,30,IF(generador!B865=7,33,IF(generador!B865=8,36,IF(generador!B865=9,39,IF(generador!B865=10,42,IF(generador!B865=11,45,IF(generador!B865=12,48,IF(generador!B865=13,51,IF(generador!B865=14,54,IF(generador!B865=15,57))))))))))))))),FALSE),""),"")</f>
        <v/>
      </c>
      <c r="F865" s="16" t="str">
        <f t="shared" si="230"/>
        <v/>
      </c>
      <c r="G865" s="20" t="str">
        <f t="shared" si="231"/>
        <v/>
      </c>
      <c r="H865" s="13" t="str">
        <f t="shared" ca="1" si="234"/>
        <v/>
      </c>
      <c r="I865" s="14" t="str">
        <f t="shared" si="235"/>
        <v/>
      </c>
      <c r="J865" s="14" t="str">
        <f>""</f>
        <v/>
      </c>
      <c r="K865" s="14" t="str">
        <f t="shared" si="236"/>
        <v/>
      </c>
      <c r="L865" s="14" t="str">
        <f t="shared" si="237"/>
        <v/>
      </c>
      <c r="M865" s="14" t="str">
        <f t="shared" si="238"/>
        <v/>
      </c>
      <c r="N865" s="14" t="str">
        <f t="shared" si="239"/>
        <v/>
      </c>
      <c r="O865" s="14" t="str">
        <f t="shared" si="240"/>
        <v/>
      </c>
      <c r="P865" s="14" t="str">
        <f t="shared" si="241"/>
        <v/>
      </c>
      <c r="Q865" s="14" t="str">
        <f t="shared" si="242"/>
        <v/>
      </c>
      <c r="R865" s="96" t="str">
        <f t="shared" si="232"/>
        <v/>
      </c>
      <c r="S865" s="14" t="str">
        <f t="shared" si="243"/>
        <v/>
      </c>
      <c r="T865" s="14" t="str">
        <f t="shared" si="233"/>
        <v/>
      </c>
      <c r="U865" s="14" t="str">
        <f t="shared" si="244"/>
        <v/>
      </c>
      <c r="V865" s="14" t="str">
        <f t="shared" si="245"/>
        <v/>
      </c>
      <c r="W865" s="14" t="str">
        <f>IFERROR(CONCATENATE("PAGO N° ",B865," DEL CONTRATO CPS ",V865," ENTRE ",TEXT(VLOOKUP(A865,matriz,IF(generador!B865=1,16,IF(generador!B865=2,19,IF(generador!B865=3,22,IF(generador!B865=4,25,IF(generador!B865=5,28,IF(generador!B865=6,31,IF(generador!B865=7,34,IF(generador!B865=8,37,IF(generador!B865=9,40,IF(generador!B865=10,43,IF(generador!B865=11,46,IF(generador!B865=12,49,IF(generador!B865=13,52,IF(generador!B865=14,55,IF(generador!B865=15,58))))))))))))))),FALSE),"dd/mm/yyyy")," Y ",TEXT(VLOOKUP(A865,matriz,IF(generador!B865=1,17,IF(generador!B865=2,20,IF(generador!B865=3,23,IF(generador!B865=4,26,IF(generador!B865=5,29,IF(generador!B865=6,32,IF(generador!B865=7,35,IF(generador!B865=8,38,IF(generador!B865=9,41,IF(generador!B865=10,44,IF(generador!B865=11,47,IF(generador!B865=12,50,IF(generador!B865=13,53,IF(generador!B865=14,56,IF(generador!B865=15,59))))))))))))))),FALSE),"dd/mm/yyyy")),"")</f>
        <v/>
      </c>
    </row>
    <row r="866" spans="1:23" x14ac:dyDescent="0.3">
      <c r="A866" s="12"/>
      <c r="B866" s="5"/>
      <c r="C866" s="5"/>
      <c r="D866" s="14" t="str">
        <f t="shared" si="229"/>
        <v/>
      </c>
      <c r="E866" s="15" t="str">
        <f>IFERROR(IF(A866&lt;&gt;"",VLOOKUP(A866,matriz,IF(generador!B866=1,15,IF(generador!B866=2,18,IF(generador!B866=3,21,IF(generador!B866=4,24,IF(generador!B866=5,27,IF(generador!B866=6,30,IF(generador!B866=7,33,IF(generador!B866=8,36,IF(generador!B866=9,39,IF(generador!B866=10,42,IF(generador!B866=11,45,IF(generador!B866=12,48,IF(generador!B866=13,51,IF(generador!B866=14,54,IF(generador!B866=15,57))))))))))))))),FALSE),""),"")</f>
        <v/>
      </c>
      <c r="F866" s="16" t="str">
        <f t="shared" si="230"/>
        <v/>
      </c>
      <c r="G866" s="20" t="str">
        <f t="shared" si="231"/>
        <v/>
      </c>
      <c r="H866" s="13" t="str">
        <f t="shared" ca="1" si="234"/>
        <v/>
      </c>
      <c r="I866" s="14" t="str">
        <f t="shared" si="235"/>
        <v/>
      </c>
      <c r="J866" s="14" t="str">
        <f>""</f>
        <v/>
      </c>
      <c r="K866" s="14" t="str">
        <f t="shared" si="236"/>
        <v/>
      </c>
      <c r="L866" s="14" t="str">
        <f t="shared" si="237"/>
        <v/>
      </c>
      <c r="M866" s="14" t="str">
        <f t="shared" si="238"/>
        <v/>
      </c>
      <c r="N866" s="14" t="str">
        <f t="shared" si="239"/>
        <v/>
      </c>
      <c r="O866" s="14" t="str">
        <f t="shared" si="240"/>
        <v/>
      </c>
      <c r="P866" s="14" t="str">
        <f t="shared" si="241"/>
        <v/>
      </c>
      <c r="Q866" s="14" t="str">
        <f t="shared" si="242"/>
        <v/>
      </c>
      <c r="R866" s="96" t="str">
        <f t="shared" si="232"/>
        <v/>
      </c>
      <c r="S866" s="14" t="str">
        <f t="shared" si="243"/>
        <v/>
      </c>
      <c r="T866" s="14" t="str">
        <f t="shared" si="233"/>
        <v/>
      </c>
      <c r="U866" s="14" t="str">
        <f t="shared" si="244"/>
        <v/>
      </c>
      <c r="V866" s="14" t="str">
        <f t="shared" si="245"/>
        <v/>
      </c>
      <c r="W866" s="14" t="str">
        <f>IFERROR(CONCATENATE("PAGO N° ",B866," DEL CONTRATO CPS ",V866," ENTRE ",TEXT(VLOOKUP(A866,matriz,IF(generador!B866=1,16,IF(generador!B866=2,19,IF(generador!B866=3,22,IF(generador!B866=4,25,IF(generador!B866=5,28,IF(generador!B866=6,31,IF(generador!B866=7,34,IF(generador!B866=8,37,IF(generador!B866=9,40,IF(generador!B866=10,43,IF(generador!B866=11,46,IF(generador!B866=12,49,IF(generador!B866=13,52,IF(generador!B866=14,55,IF(generador!B866=15,58))))))))))))))),FALSE),"dd/mm/yyyy")," Y ",TEXT(VLOOKUP(A866,matriz,IF(generador!B866=1,17,IF(generador!B866=2,20,IF(generador!B866=3,23,IF(generador!B866=4,26,IF(generador!B866=5,29,IF(generador!B866=6,32,IF(generador!B866=7,35,IF(generador!B866=8,38,IF(generador!B866=9,41,IF(generador!B866=10,44,IF(generador!B866=11,47,IF(generador!B866=12,50,IF(generador!B866=13,53,IF(generador!B866=14,56,IF(generador!B866=15,59))))))))))))))),FALSE),"dd/mm/yyyy")),"")</f>
        <v/>
      </c>
    </row>
    <row r="867" spans="1:23" x14ac:dyDescent="0.3">
      <c r="A867" s="12"/>
      <c r="B867" s="5"/>
      <c r="C867" s="5"/>
      <c r="D867" s="14" t="str">
        <f t="shared" si="229"/>
        <v/>
      </c>
      <c r="E867" s="15" t="str">
        <f>IFERROR(IF(A867&lt;&gt;"",VLOOKUP(A867,matriz,IF(generador!B867=1,15,IF(generador!B867=2,18,IF(generador!B867=3,21,IF(generador!B867=4,24,IF(generador!B867=5,27,IF(generador!B867=6,30,IF(generador!B867=7,33,IF(generador!B867=8,36,IF(generador!B867=9,39,IF(generador!B867=10,42,IF(generador!B867=11,45,IF(generador!B867=12,48,IF(generador!B867=13,51,IF(generador!B867=14,54,IF(generador!B867=15,57))))))))))))))),FALSE),""),"")</f>
        <v/>
      </c>
      <c r="F867" s="16" t="str">
        <f t="shared" si="230"/>
        <v/>
      </c>
      <c r="G867" s="20" t="str">
        <f t="shared" si="231"/>
        <v/>
      </c>
      <c r="H867" s="13" t="str">
        <f t="shared" ca="1" si="234"/>
        <v/>
      </c>
      <c r="I867" s="14" t="str">
        <f t="shared" si="235"/>
        <v/>
      </c>
      <c r="J867" s="14" t="str">
        <f>""</f>
        <v/>
      </c>
      <c r="K867" s="14" t="str">
        <f t="shared" si="236"/>
        <v/>
      </c>
      <c r="L867" s="14" t="str">
        <f t="shared" si="237"/>
        <v/>
      </c>
      <c r="M867" s="14" t="str">
        <f t="shared" si="238"/>
        <v/>
      </c>
      <c r="N867" s="14" t="str">
        <f t="shared" si="239"/>
        <v/>
      </c>
      <c r="O867" s="14" t="str">
        <f t="shared" si="240"/>
        <v/>
      </c>
      <c r="P867" s="14" t="str">
        <f t="shared" si="241"/>
        <v/>
      </c>
      <c r="Q867" s="14" t="str">
        <f t="shared" si="242"/>
        <v/>
      </c>
      <c r="R867" s="96" t="str">
        <f t="shared" si="232"/>
        <v/>
      </c>
      <c r="S867" s="14" t="str">
        <f t="shared" si="243"/>
        <v/>
      </c>
      <c r="T867" s="14" t="str">
        <f t="shared" si="233"/>
        <v/>
      </c>
      <c r="U867" s="14" t="str">
        <f t="shared" si="244"/>
        <v/>
      </c>
      <c r="V867" s="14" t="str">
        <f t="shared" si="245"/>
        <v/>
      </c>
      <c r="W867" s="14" t="str">
        <f>IFERROR(CONCATENATE("PAGO N° ",B867," DEL CONTRATO CPS ",V867," ENTRE ",TEXT(VLOOKUP(A867,matriz,IF(generador!B867=1,16,IF(generador!B867=2,19,IF(generador!B867=3,22,IF(generador!B867=4,25,IF(generador!B867=5,28,IF(generador!B867=6,31,IF(generador!B867=7,34,IF(generador!B867=8,37,IF(generador!B867=9,40,IF(generador!B867=10,43,IF(generador!B867=11,46,IF(generador!B867=12,49,IF(generador!B867=13,52,IF(generador!B867=14,55,IF(generador!B867=15,58))))))))))))))),FALSE),"dd/mm/yyyy")," Y ",TEXT(VLOOKUP(A867,matriz,IF(generador!B867=1,17,IF(generador!B867=2,20,IF(generador!B867=3,23,IF(generador!B867=4,26,IF(generador!B867=5,29,IF(generador!B867=6,32,IF(generador!B867=7,35,IF(generador!B867=8,38,IF(generador!B867=9,41,IF(generador!B867=10,44,IF(generador!B867=11,47,IF(generador!B867=12,50,IF(generador!B867=13,53,IF(generador!B867=14,56,IF(generador!B867=15,59))))))))))))))),FALSE),"dd/mm/yyyy")),"")</f>
        <v/>
      </c>
    </row>
    <row r="868" spans="1:23" x14ac:dyDescent="0.3">
      <c r="A868" s="12"/>
      <c r="B868" s="5"/>
      <c r="C868" s="5"/>
      <c r="D868" s="14" t="str">
        <f t="shared" si="229"/>
        <v/>
      </c>
      <c r="E868" s="15" t="str">
        <f>IFERROR(IF(A868&lt;&gt;"",VLOOKUP(A868,matriz,IF(generador!B868=1,15,IF(generador!B868=2,18,IF(generador!B868=3,21,IF(generador!B868=4,24,IF(generador!B868=5,27,IF(generador!B868=6,30,IF(generador!B868=7,33,IF(generador!B868=8,36,IF(generador!B868=9,39,IF(generador!B868=10,42,IF(generador!B868=11,45,IF(generador!B868=12,48,IF(generador!B868=13,51,IF(generador!B868=14,54,IF(generador!B868=15,57))))))))))))))),FALSE),""),"")</f>
        <v/>
      </c>
      <c r="F868" s="16" t="str">
        <f t="shared" si="230"/>
        <v/>
      </c>
      <c r="G868" s="20" t="str">
        <f t="shared" si="231"/>
        <v/>
      </c>
      <c r="H868" s="13" t="str">
        <f t="shared" ca="1" si="234"/>
        <v/>
      </c>
      <c r="I868" s="14" t="str">
        <f t="shared" si="235"/>
        <v/>
      </c>
      <c r="J868" s="14" t="str">
        <f>""</f>
        <v/>
      </c>
      <c r="K868" s="14" t="str">
        <f t="shared" si="236"/>
        <v/>
      </c>
      <c r="L868" s="14" t="str">
        <f t="shared" si="237"/>
        <v/>
      </c>
      <c r="M868" s="14" t="str">
        <f t="shared" si="238"/>
        <v/>
      </c>
      <c r="N868" s="14" t="str">
        <f t="shared" si="239"/>
        <v/>
      </c>
      <c r="O868" s="14" t="str">
        <f t="shared" si="240"/>
        <v/>
      </c>
      <c r="P868" s="14" t="str">
        <f t="shared" si="241"/>
        <v/>
      </c>
      <c r="Q868" s="14" t="str">
        <f t="shared" si="242"/>
        <v/>
      </c>
      <c r="R868" s="96" t="str">
        <f t="shared" si="232"/>
        <v/>
      </c>
      <c r="S868" s="14" t="str">
        <f t="shared" si="243"/>
        <v/>
      </c>
      <c r="T868" s="14" t="str">
        <f t="shared" si="233"/>
        <v/>
      </c>
      <c r="U868" s="14" t="str">
        <f t="shared" si="244"/>
        <v/>
      </c>
      <c r="V868" s="14" t="str">
        <f t="shared" si="245"/>
        <v/>
      </c>
      <c r="W868" s="14" t="str">
        <f>IFERROR(CONCATENATE("PAGO N° ",B868," DEL CONTRATO CPS ",V868," ENTRE ",TEXT(VLOOKUP(A868,matriz,IF(generador!B868=1,16,IF(generador!B868=2,19,IF(generador!B868=3,22,IF(generador!B868=4,25,IF(generador!B868=5,28,IF(generador!B868=6,31,IF(generador!B868=7,34,IF(generador!B868=8,37,IF(generador!B868=9,40,IF(generador!B868=10,43,IF(generador!B868=11,46,IF(generador!B868=12,49,IF(generador!B868=13,52,IF(generador!B868=14,55,IF(generador!B868=15,58))))))))))))))),FALSE),"dd/mm/yyyy")," Y ",TEXT(VLOOKUP(A868,matriz,IF(generador!B868=1,17,IF(generador!B868=2,20,IF(generador!B868=3,23,IF(generador!B868=4,26,IF(generador!B868=5,29,IF(generador!B868=6,32,IF(generador!B868=7,35,IF(generador!B868=8,38,IF(generador!B868=9,41,IF(generador!B868=10,44,IF(generador!B868=11,47,IF(generador!B868=12,50,IF(generador!B868=13,53,IF(generador!B868=14,56,IF(generador!B868=15,59))))))))))))))),FALSE),"dd/mm/yyyy")),"")</f>
        <v/>
      </c>
    </row>
    <row r="869" spans="1:23" x14ac:dyDescent="0.3">
      <c r="A869" s="12"/>
      <c r="B869" s="5"/>
      <c r="C869" s="5"/>
      <c r="D869" s="14" t="str">
        <f t="shared" si="229"/>
        <v/>
      </c>
      <c r="E869" s="15" t="str">
        <f>IFERROR(IF(A869&lt;&gt;"",VLOOKUP(A869,matriz,IF(generador!B869=1,15,IF(generador!B869=2,18,IF(generador!B869=3,21,IF(generador!B869=4,24,IF(generador!B869=5,27,IF(generador!B869=6,30,IF(generador!B869=7,33,IF(generador!B869=8,36,IF(generador!B869=9,39,IF(generador!B869=10,42,IF(generador!B869=11,45,IF(generador!B869=12,48,IF(generador!B869=13,51,IF(generador!B869=14,54,IF(generador!B869=15,57))))))))))))))),FALSE),""),"")</f>
        <v/>
      </c>
      <c r="F869" s="16" t="str">
        <f t="shared" si="230"/>
        <v/>
      </c>
      <c r="G869" s="20" t="str">
        <f t="shared" si="231"/>
        <v/>
      </c>
      <c r="H869" s="13" t="str">
        <f t="shared" ca="1" si="234"/>
        <v/>
      </c>
      <c r="I869" s="14" t="str">
        <f t="shared" si="235"/>
        <v/>
      </c>
      <c r="J869" s="14" t="str">
        <f>""</f>
        <v/>
      </c>
      <c r="K869" s="14" t="str">
        <f t="shared" si="236"/>
        <v/>
      </c>
      <c r="L869" s="14" t="str">
        <f t="shared" si="237"/>
        <v/>
      </c>
      <c r="M869" s="14" t="str">
        <f t="shared" si="238"/>
        <v/>
      </c>
      <c r="N869" s="14" t="str">
        <f t="shared" si="239"/>
        <v/>
      </c>
      <c r="O869" s="14" t="str">
        <f t="shared" si="240"/>
        <v/>
      </c>
      <c r="P869" s="14" t="str">
        <f t="shared" si="241"/>
        <v/>
      </c>
      <c r="Q869" s="14" t="str">
        <f t="shared" si="242"/>
        <v/>
      </c>
      <c r="R869" s="96" t="str">
        <f t="shared" si="232"/>
        <v/>
      </c>
      <c r="S869" s="14" t="str">
        <f t="shared" si="243"/>
        <v/>
      </c>
      <c r="T869" s="14" t="str">
        <f t="shared" si="233"/>
        <v/>
      </c>
      <c r="U869" s="14" t="str">
        <f t="shared" si="244"/>
        <v/>
      </c>
      <c r="V869" s="14" t="str">
        <f t="shared" si="245"/>
        <v/>
      </c>
      <c r="W869" s="14" t="str">
        <f>IFERROR(CONCATENATE("PAGO N° ",B869," DEL CONTRATO CPS ",V869," ENTRE ",TEXT(VLOOKUP(A869,matriz,IF(generador!B869=1,16,IF(generador!B869=2,19,IF(generador!B869=3,22,IF(generador!B869=4,25,IF(generador!B869=5,28,IF(generador!B869=6,31,IF(generador!B869=7,34,IF(generador!B869=8,37,IF(generador!B869=9,40,IF(generador!B869=10,43,IF(generador!B869=11,46,IF(generador!B869=12,49,IF(generador!B869=13,52,IF(generador!B869=14,55,IF(generador!B869=15,58))))))))))))))),FALSE),"dd/mm/yyyy")," Y ",TEXT(VLOOKUP(A869,matriz,IF(generador!B869=1,17,IF(generador!B869=2,20,IF(generador!B869=3,23,IF(generador!B869=4,26,IF(generador!B869=5,29,IF(generador!B869=6,32,IF(generador!B869=7,35,IF(generador!B869=8,38,IF(generador!B869=9,41,IF(generador!B869=10,44,IF(generador!B869=11,47,IF(generador!B869=12,50,IF(generador!B869=13,53,IF(generador!B869=14,56,IF(generador!B869=15,59))))))))))))))),FALSE),"dd/mm/yyyy")),"")</f>
        <v/>
      </c>
    </row>
    <row r="870" spans="1:23" x14ac:dyDescent="0.3">
      <c r="A870" s="12"/>
      <c r="B870" s="5"/>
      <c r="C870" s="5"/>
      <c r="D870" s="14" t="str">
        <f t="shared" si="229"/>
        <v/>
      </c>
      <c r="E870" s="15" t="str">
        <f>IFERROR(IF(A870&lt;&gt;"",VLOOKUP(A870,matriz,IF(generador!B870=1,15,IF(generador!B870=2,18,IF(generador!B870=3,21,IF(generador!B870=4,24,IF(generador!B870=5,27,IF(generador!B870=6,30,IF(generador!B870=7,33,IF(generador!B870=8,36,IF(generador!B870=9,39,IF(generador!B870=10,42,IF(generador!B870=11,45,IF(generador!B870=12,48,IF(generador!B870=13,51,IF(generador!B870=14,54,IF(generador!B870=15,57))))))))))))))),FALSE),""),"")</f>
        <v/>
      </c>
      <c r="F870" s="16" t="str">
        <f t="shared" si="230"/>
        <v/>
      </c>
      <c r="G870" s="20" t="str">
        <f t="shared" si="231"/>
        <v/>
      </c>
      <c r="H870" s="13" t="str">
        <f t="shared" ca="1" si="234"/>
        <v/>
      </c>
      <c r="I870" s="14" t="str">
        <f t="shared" si="235"/>
        <v/>
      </c>
      <c r="J870" s="14" t="str">
        <f>""</f>
        <v/>
      </c>
      <c r="K870" s="14" t="str">
        <f t="shared" si="236"/>
        <v/>
      </c>
      <c r="L870" s="14" t="str">
        <f t="shared" si="237"/>
        <v/>
      </c>
      <c r="M870" s="14" t="str">
        <f t="shared" si="238"/>
        <v/>
      </c>
      <c r="N870" s="14" t="str">
        <f t="shared" si="239"/>
        <v/>
      </c>
      <c r="O870" s="14" t="str">
        <f t="shared" si="240"/>
        <v/>
      </c>
      <c r="P870" s="14" t="str">
        <f t="shared" si="241"/>
        <v/>
      </c>
      <c r="Q870" s="14" t="str">
        <f t="shared" si="242"/>
        <v/>
      </c>
      <c r="R870" s="96" t="str">
        <f t="shared" si="232"/>
        <v/>
      </c>
      <c r="S870" s="14" t="str">
        <f t="shared" si="243"/>
        <v/>
      </c>
      <c r="T870" s="14" t="str">
        <f t="shared" si="233"/>
        <v/>
      </c>
      <c r="U870" s="14" t="str">
        <f t="shared" si="244"/>
        <v/>
      </c>
      <c r="V870" s="14" t="str">
        <f t="shared" si="245"/>
        <v/>
      </c>
      <c r="W870" s="14" t="str">
        <f>IFERROR(CONCATENATE("PAGO N° ",B870," DEL CONTRATO CPS ",V870," ENTRE ",TEXT(VLOOKUP(A870,matriz,IF(generador!B870=1,16,IF(generador!B870=2,19,IF(generador!B870=3,22,IF(generador!B870=4,25,IF(generador!B870=5,28,IF(generador!B870=6,31,IF(generador!B870=7,34,IF(generador!B870=8,37,IF(generador!B870=9,40,IF(generador!B870=10,43,IF(generador!B870=11,46,IF(generador!B870=12,49,IF(generador!B870=13,52,IF(generador!B870=14,55,IF(generador!B870=15,58))))))))))))))),FALSE),"dd/mm/yyyy")," Y ",TEXT(VLOOKUP(A870,matriz,IF(generador!B870=1,17,IF(generador!B870=2,20,IF(generador!B870=3,23,IF(generador!B870=4,26,IF(generador!B870=5,29,IF(generador!B870=6,32,IF(generador!B870=7,35,IF(generador!B870=8,38,IF(generador!B870=9,41,IF(generador!B870=10,44,IF(generador!B870=11,47,IF(generador!B870=12,50,IF(generador!B870=13,53,IF(generador!B870=14,56,IF(generador!B870=15,59))))))))))))))),FALSE),"dd/mm/yyyy")),"")</f>
        <v/>
      </c>
    </row>
    <row r="871" spans="1:23" x14ac:dyDescent="0.3">
      <c r="A871" s="12"/>
      <c r="B871" s="5"/>
      <c r="C871" s="5"/>
      <c r="D871" s="14" t="str">
        <f t="shared" si="229"/>
        <v/>
      </c>
      <c r="E871" s="15" t="str">
        <f>IFERROR(IF(A871&lt;&gt;"",VLOOKUP(A871,matriz,IF(generador!B871=1,15,IF(generador!B871=2,18,IF(generador!B871=3,21,IF(generador!B871=4,24,IF(generador!B871=5,27,IF(generador!B871=6,30,IF(generador!B871=7,33,IF(generador!B871=8,36,IF(generador!B871=9,39,IF(generador!B871=10,42,IF(generador!B871=11,45,IF(generador!B871=12,48,IF(generador!B871=13,51,IF(generador!B871=14,54,IF(generador!B871=15,57))))))))))))))),FALSE),""),"")</f>
        <v/>
      </c>
      <c r="F871" s="16" t="str">
        <f t="shared" si="230"/>
        <v/>
      </c>
      <c r="G871" s="20" t="str">
        <f t="shared" si="231"/>
        <v/>
      </c>
      <c r="H871" s="13" t="str">
        <f t="shared" ca="1" si="234"/>
        <v/>
      </c>
      <c r="I871" s="14" t="str">
        <f t="shared" si="235"/>
        <v/>
      </c>
      <c r="J871" s="14" t="str">
        <f>""</f>
        <v/>
      </c>
      <c r="K871" s="14" t="str">
        <f t="shared" si="236"/>
        <v/>
      </c>
      <c r="L871" s="14" t="str">
        <f t="shared" si="237"/>
        <v/>
      </c>
      <c r="M871" s="14" t="str">
        <f t="shared" si="238"/>
        <v/>
      </c>
      <c r="N871" s="14" t="str">
        <f t="shared" si="239"/>
        <v/>
      </c>
      <c r="O871" s="14" t="str">
        <f t="shared" si="240"/>
        <v/>
      </c>
      <c r="P871" s="14" t="str">
        <f t="shared" si="241"/>
        <v/>
      </c>
      <c r="Q871" s="14" t="str">
        <f t="shared" si="242"/>
        <v/>
      </c>
      <c r="R871" s="96" t="str">
        <f t="shared" si="232"/>
        <v/>
      </c>
      <c r="S871" s="14" t="str">
        <f t="shared" si="243"/>
        <v/>
      </c>
      <c r="T871" s="14" t="str">
        <f t="shared" si="233"/>
        <v/>
      </c>
      <c r="U871" s="14" t="str">
        <f t="shared" si="244"/>
        <v/>
      </c>
      <c r="V871" s="14" t="str">
        <f t="shared" si="245"/>
        <v/>
      </c>
      <c r="W871" s="14" t="str">
        <f>IFERROR(CONCATENATE("PAGO N° ",B871," DEL CONTRATO CPS ",V871," ENTRE ",TEXT(VLOOKUP(A871,matriz,IF(generador!B871=1,16,IF(generador!B871=2,19,IF(generador!B871=3,22,IF(generador!B871=4,25,IF(generador!B871=5,28,IF(generador!B871=6,31,IF(generador!B871=7,34,IF(generador!B871=8,37,IF(generador!B871=9,40,IF(generador!B871=10,43,IF(generador!B871=11,46,IF(generador!B871=12,49,IF(generador!B871=13,52,IF(generador!B871=14,55,IF(generador!B871=15,58))))))))))))))),FALSE),"dd/mm/yyyy")," Y ",TEXT(VLOOKUP(A871,matriz,IF(generador!B871=1,17,IF(generador!B871=2,20,IF(generador!B871=3,23,IF(generador!B871=4,26,IF(generador!B871=5,29,IF(generador!B871=6,32,IF(generador!B871=7,35,IF(generador!B871=8,38,IF(generador!B871=9,41,IF(generador!B871=10,44,IF(generador!B871=11,47,IF(generador!B871=12,50,IF(generador!B871=13,53,IF(generador!B871=14,56,IF(generador!B871=15,59))))))))))))))),FALSE),"dd/mm/yyyy")),"")</f>
        <v/>
      </c>
    </row>
    <row r="872" spans="1:23" x14ac:dyDescent="0.3">
      <c r="A872" s="12"/>
      <c r="B872" s="5"/>
      <c r="C872" s="5"/>
      <c r="D872" s="14" t="str">
        <f t="shared" si="229"/>
        <v/>
      </c>
      <c r="E872" s="15" t="str">
        <f>IFERROR(IF(A872&lt;&gt;"",VLOOKUP(A872,matriz,IF(generador!B872=1,15,IF(generador!B872=2,18,IF(generador!B872=3,21,IF(generador!B872=4,24,IF(generador!B872=5,27,IF(generador!B872=6,30,IF(generador!B872=7,33,IF(generador!B872=8,36,IF(generador!B872=9,39,IF(generador!B872=10,42,IF(generador!B872=11,45,IF(generador!B872=12,48,IF(generador!B872=13,51,IF(generador!B872=14,54,IF(generador!B872=15,57))))))))))))))),FALSE),""),"")</f>
        <v/>
      </c>
      <c r="F872" s="16" t="str">
        <f t="shared" si="230"/>
        <v/>
      </c>
      <c r="G872" s="20" t="str">
        <f t="shared" si="231"/>
        <v/>
      </c>
      <c r="H872" s="13" t="str">
        <f t="shared" ca="1" si="234"/>
        <v/>
      </c>
      <c r="I872" s="14" t="str">
        <f t="shared" si="235"/>
        <v/>
      </c>
      <c r="J872" s="14" t="str">
        <f>""</f>
        <v/>
      </c>
      <c r="K872" s="14" t="str">
        <f t="shared" si="236"/>
        <v/>
      </c>
      <c r="L872" s="14" t="str">
        <f t="shared" si="237"/>
        <v/>
      </c>
      <c r="M872" s="14" t="str">
        <f t="shared" si="238"/>
        <v/>
      </c>
      <c r="N872" s="14" t="str">
        <f t="shared" si="239"/>
        <v/>
      </c>
      <c r="O872" s="14" t="str">
        <f t="shared" si="240"/>
        <v/>
      </c>
      <c r="P872" s="14" t="str">
        <f t="shared" si="241"/>
        <v/>
      </c>
      <c r="Q872" s="14" t="str">
        <f t="shared" si="242"/>
        <v/>
      </c>
      <c r="R872" s="96" t="str">
        <f t="shared" si="232"/>
        <v/>
      </c>
      <c r="S872" s="14" t="str">
        <f t="shared" si="243"/>
        <v/>
      </c>
      <c r="T872" s="14" t="str">
        <f t="shared" si="233"/>
        <v/>
      </c>
      <c r="U872" s="14" t="str">
        <f t="shared" si="244"/>
        <v/>
      </c>
      <c r="V872" s="14" t="str">
        <f t="shared" si="245"/>
        <v/>
      </c>
      <c r="W872" s="14" t="str">
        <f>IFERROR(CONCATENATE("PAGO N° ",B872," DEL CONTRATO CPS ",V872," ENTRE ",TEXT(VLOOKUP(A872,matriz,IF(generador!B872=1,16,IF(generador!B872=2,19,IF(generador!B872=3,22,IF(generador!B872=4,25,IF(generador!B872=5,28,IF(generador!B872=6,31,IF(generador!B872=7,34,IF(generador!B872=8,37,IF(generador!B872=9,40,IF(generador!B872=10,43,IF(generador!B872=11,46,IF(generador!B872=12,49,IF(generador!B872=13,52,IF(generador!B872=14,55,IF(generador!B872=15,58))))))))))))))),FALSE),"dd/mm/yyyy")," Y ",TEXT(VLOOKUP(A872,matriz,IF(generador!B872=1,17,IF(generador!B872=2,20,IF(generador!B872=3,23,IF(generador!B872=4,26,IF(generador!B872=5,29,IF(generador!B872=6,32,IF(generador!B872=7,35,IF(generador!B872=8,38,IF(generador!B872=9,41,IF(generador!B872=10,44,IF(generador!B872=11,47,IF(generador!B872=12,50,IF(generador!B872=13,53,IF(generador!B872=14,56,IF(generador!B872=15,59))))))))))))))),FALSE),"dd/mm/yyyy")),"")</f>
        <v/>
      </c>
    </row>
    <row r="873" spans="1:23" x14ac:dyDescent="0.3">
      <c r="A873" s="12"/>
      <c r="B873" s="5"/>
      <c r="C873" s="5"/>
      <c r="D873" s="14" t="str">
        <f t="shared" si="229"/>
        <v/>
      </c>
      <c r="E873" s="15" t="str">
        <f>IFERROR(IF(A873&lt;&gt;"",VLOOKUP(A873,matriz,IF(generador!B873=1,15,IF(generador!B873=2,18,IF(generador!B873=3,21,IF(generador!B873=4,24,IF(generador!B873=5,27,IF(generador!B873=6,30,IF(generador!B873=7,33,IF(generador!B873=8,36,IF(generador!B873=9,39,IF(generador!B873=10,42,IF(generador!B873=11,45,IF(generador!B873=12,48,IF(generador!B873=13,51,IF(generador!B873=14,54,IF(generador!B873=15,57))))))))))))))),FALSE),""),"")</f>
        <v/>
      </c>
      <c r="F873" s="16" t="str">
        <f t="shared" si="230"/>
        <v/>
      </c>
      <c r="G873" s="20" t="str">
        <f t="shared" si="231"/>
        <v/>
      </c>
      <c r="H873" s="13" t="str">
        <f t="shared" ca="1" si="234"/>
        <v/>
      </c>
      <c r="I873" s="14" t="str">
        <f t="shared" si="235"/>
        <v/>
      </c>
      <c r="J873" s="14" t="str">
        <f>""</f>
        <v/>
      </c>
      <c r="K873" s="14" t="str">
        <f t="shared" si="236"/>
        <v/>
      </c>
      <c r="L873" s="14" t="str">
        <f t="shared" si="237"/>
        <v/>
      </c>
      <c r="M873" s="14" t="str">
        <f t="shared" si="238"/>
        <v/>
      </c>
      <c r="N873" s="14" t="str">
        <f t="shared" si="239"/>
        <v/>
      </c>
      <c r="O873" s="14" t="str">
        <f t="shared" si="240"/>
        <v/>
      </c>
      <c r="P873" s="14" t="str">
        <f t="shared" si="241"/>
        <v/>
      </c>
      <c r="Q873" s="14" t="str">
        <f t="shared" si="242"/>
        <v/>
      </c>
      <c r="R873" s="96" t="str">
        <f t="shared" si="232"/>
        <v/>
      </c>
      <c r="S873" s="14" t="str">
        <f t="shared" si="243"/>
        <v/>
      </c>
      <c r="T873" s="14" t="str">
        <f t="shared" si="233"/>
        <v/>
      </c>
      <c r="U873" s="14" t="str">
        <f t="shared" si="244"/>
        <v/>
      </c>
      <c r="V873" s="14" t="str">
        <f t="shared" si="245"/>
        <v/>
      </c>
      <c r="W873" s="14" t="str">
        <f>IFERROR(CONCATENATE("PAGO N° ",B873," DEL CONTRATO CPS ",V873," ENTRE ",TEXT(VLOOKUP(A873,matriz,IF(generador!B873=1,16,IF(generador!B873=2,19,IF(generador!B873=3,22,IF(generador!B873=4,25,IF(generador!B873=5,28,IF(generador!B873=6,31,IF(generador!B873=7,34,IF(generador!B873=8,37,IF(generador!B873=9,40,IF(generador!B873=10,43,IF(generador!B873=11,46,IF(generador!B873=12,49,IF(generador!B873=13,52,IF(generador!B873=14,55,IF(generador!B873=15,58))))))))))))))),FALSE),"dd/mm/yyyy")," Y ",TEXT(VLOOKUP(A873,matriz,IF(generador!B873=1,17,IF(generador!B873=2,20,IF(generador!B873=3,23,IF(generador!B873=4,26,IF(generador!B873=5,29,IF(generador!B873=6,32,IF(generador!B873=7,35,IF(generador!B873=8,38,IF(generador!B873=9,41,IF(generador!B873=10,44,IF(generador!B873=11,47,IF(generador!B873=12,50,IF(generador!B873=13,53,IF(generador!B873=14,56,IF(generador!B873=15,59))))))))))))))),FALSE),"dd/mm/yyyy")),"")</f>
        <v/>
      </c>
    </row>
    <row r="874" spans="1:23" x14ac:dyDescent="0.3">
      <c r="A874" s="12"/>
      <c r="B874" s="5"/>
      <c r="C874" s="5"/>
      <c r="D874" s="14" t="str">
        <f t="shared" si="229"/>
        <v/>
      </c>
      <c r="E874" s="15" t="str">
        <f>IFERROR(IF(A874&lt;&gt;"",VLOOKUP(A874,matriz,IF(generador!B874=1,15,IF(generador!B874=2,18,IF(generador!B874=3,21,IF(generador!B874=4,24,IF(generador!B874=5,27,IF(generador!B874=6,30,IF(generador!B874=7,33,IF(generador!B874=8,36,IF(generador!B874=9,39,IF(generador!B874=10,42,IF(generador!B874=11,45,IF(generador!B874=12,48,IF(generador!B874=13,51,IF(generador!B874=14,54,IF(generador!B874=15,57))))))))))))))),FALSE),""),"")</f>
        <v/>
      </c>
      <c r="F874" s="16" t="str">
        <f t="shared" si="230"/>
        <v/>
      </c>
      <c r="G874" s="20" t="str">
        <f t="shared" si="231"/>
        <v/>
      </c>
      <c r="H874" s="13" t="str">
        <f t="shared" ca="1" si="234"/>
        <v/>
      </c>
      <c r="I874" s="14" t="str">
        <f t="shared" si="235"/>
        <v/>
      </c>
      <c r="J874" s="14" t="str">
        <f>""</f>
        <v/>
      </c>
      <c r="K874" s="14" t="str">
        <f t="shared" si="236"/>
        <v/>
      </c>
      <c r="L874" s="14" t="str">
        <f t="shared" si="237"/>
        <v/>
      </c>
      <c r="M874" s="14" t="str">
        <f t="shared" si="238"/>
        <v/>
      </c>
      <c r="N874" s="14" t="str">
        <f t="shared" si="239"/>
        <v/>
      </c>
      <c r="O874" s="14" t="str">
        <f t="shared" si="240"/>
        <v/>
      </c>
      <c r="P874" s="14" t="str">
        <f t="shared" si="241"/>
        <v/>
      </c>
      <c r="Q874" s="14" t="str">
        <f t="shared" si="242"/>
        <v/>
      </c>
      <c r="R874" s="96" t="str">
        <f t="shared" si="232"/>
        <v/>
      </c>
      <c r="S874" s="14" t="str">
        <f t="shared" si="243"/>
        <v/>
      </c>
      <c r="T874" s="14" t="str">
        <f t="shared" si="233"/>
        <v/>
      </c>
      <c r="U874" s="14" t="str">
        <f t="shared" si="244"/>
        <v/>
      </c>
      <c r="V874" s="14" t="str">
        <f t="shared" si="245"/>
        <v/>
      </c>
      <c r="W874" s="14" t="str">
        <f>IFERROR(CONCATENATE("PAGO N° ",B874," DEL CONTRATO CPS ",V874," ENTRE ",TEXT(VLOOKUP(A874,matriz,IF(generador!B874=1,16,IF(generador!B874=2,19,IF(generador!B874=3,22,IF(generador!B874=4,25,IF(generador!B874=5,28,IF(generador!B874=6,31,IF(generador!B874=7,34,IF(generador!B874=8,37,IF(generador!B874=9,40,IF(generador!B874=10,43,IF(generador!B874=11,46,IF(generador!B874=12,49,IF(generador!B874=13,52,IF(generador!B874=14,55,IF(generador!B874=15,58))))))))))))))),FALSE),"dd/mm/yyyy")," Y ",TEXT(VLOOKUP(A874,matriz,IF(generador!B874=1,17,IF(generador!B874=2,20,IF(generador!B874=3,23,IF(generador!B874=4,26,IF(generador!B874=5,29,IF(generador!B874=6,32,IF(generador!B874=7,35,IF(generador!B874=8,38,IF(generador!B874=9,41,IF(generador!B874=10,44,IF(generador!B874=11,47,IF(generador!B874=12,50,IF(generador!B874=13,53,IF(generador!B874=14,56,IF(generador!B874=15,59))))))))))))))),FALSE),"dd/mm/yyyy")),"")</f>
        <v/>
      </c>
    </row>
    <row r="875" spans="1:23" x14ac:dyDescent="0.3">
      <c r="A875" s="12"/>
      <c r="B875" s="5"/>
      <c r="C875" s="5"/>
      <c r="D875" s="14" t="str">
        <f t="shared" si="229"/>
        <v/>
      </c>
      <c r="E875" s="15" t="str">
        <f>IFERROR(IF(A875&lt;&gt;"",VLOOKUP(A875,matriz,IF(generador!B875=1,15,IF(generador!B875=2,18,IF(generador!B875=3,21,IF(generador!B875=4,24,IF(generador!B875=5,27,IF(generador!B875=6,30,IF(generador!B875=7,33,IF(generador!B875=8,36,IF(generador!B875=9,39,IF(generador!B875=10,42,IF(generador!B875=11,45,IF(generador!B875=12,48,IF(generador!B875=13,51,IF(generador!B875=14,54,IF(generador!B875=15,57))))))))))))))),FALSE),""),"")</f>
        <v/>
      </c>
      <c r="F875" s="16" t="str">
        <f t="shared" si="230"/>
        <v/>
      </c>
      <c r="G875" s="20" t="str">
        <f t="shared" si="231"/>
        <v/>
      </c>
      <c r="H875" s="13" t="str">
        <f t="shared" ca="1" si="234"/>
        <v/>
      </c>
      <c r="I875" s="14" t="str">
        <f t="shared" si="235"/>
        <v/>
      </c>
      <c r="J875" s="14" t="str">
        <f>""</f>
        <v/>
      </c>
      <c r="K875" s="14" t="str">
        <f t="shared" si="236"/>
        <v/>
      </c>
      <c r="L875" s="14" t="str">
        <f t="shared" si="237"/>
        <v/>
      </c>
      <c r="M875" s="14" t="str">
        <f t="shared" si="238"/>
        <v/>
      </c>
      <c r="N875" s="14" t="str">
        <f t="shared" si="239"/>
        <v/>
      </c>
      <c r="O875" s="14" t="str">
        <f t="shared" si="240"/>
        <v/>
      </c>
      <c r="P875" s="14" t="str">
        <f t="shared" si="241"/>
        <v/>
      </c>
      <c r="Q875" s="14" t="str">
        <f t="shared" si="242"/>
        <v/>
      </c>
      <c r="R875" s="96" t="str">
        <f t="shared" si="232"/>
        <v/>
      </c>
      <c r="S875" s="14" t="str">
        <f t="shared" si="243"/>
        <v/>
      </c>
      <c r="T875" s="14" t="str">
        <f t="shared" si="233"/>
        <v/>
      </c>
      <c r="U875" s="14" t="str">
        <f t="shared" si="244"/>
        <v/>
      </c>
      <c r="V875" s="14" t="str">
        <f t="shared" si="245"/>
        <v/>
      </c>
      <c r="W875" s="14" t="str">
        <f>IFERROR(CONCATENATE("PAGO N° ",B875," DEL CONTRATO CPS ",V875," ENTRE ",TEXT(VLOOKUP(A875,matriz,IF(generador!B875=1,16,IF(generador!B875=2,19,IF(generador!B875=3,22,IF(generador!B875=4,25,IF(generador!B875=5,28,IF(generador!B875=6,31,IF(generador!B875=7,34,IF(generador!B875=8,37,IF(generador!B875=9,40,IF(generador!B875=10,43,IF(generador!B875=11,46,IF(generador!B875=12,49,IF(generador!B875=13,52,IF(generador!B875=14,55,IF(generador!B875=15,58))))))))))))))),FALSE),"dd/mm/yyyy")," Y ",TEXT(VLOOKUP(A875,matriz,IF(generador!B875=1,17,IF(generador!B875=2,20,IF(generador!B875=3,23,IF(generador!B875=4,26,IF(generador!B875=5,29,IF(generador!B875=6,32,IF(generador!B875=7,35,IF(generador!B875=8,38,IF(generador!B875=9,41,IF(generador!B875=10,44,IF(generador!B875=11,47,IF(generador!B875=12,50,IF(generador!B875=13,53,IF(generador!B875=14,56,IF(generador!B875=15,59))))))))))))))),FALSE),"dd/mm/yyyy")),"")</f>
        <v/>
      </c>
    </row>
    <row r="876" spans="1:23" x14ac:dyDescent="0.3">
      <c r="A876" s="12"/>
      <c r="B876" s="5"/>
      <c r="C876" s="5"/>
      <c r="D876" s="14" t="str">
        <f t="shared" si="229"/>
        <v/>
      </c>
      <c r="E876" s="15" t="str">
        <f>IFERROR(IF(A876&lt;&gt;"",VLOOKUP(A876,matriz,IF(generador!B876=1,15,IF(generador!B876=2,18,IF(generador!B876=3,21,IF(generador!B876=4,24,IF(generador!B876=5,27,IF(generador!B876=6,30,IF(generador!B876=7,33,IF(generador!B876=8,36,IF(generador!B876=9,39,IF(generador!B876=10,42,IF(generador!B876=11,45,IF(generador!B876=12,48,IF(generador!B876=13,51,IF(generador!B876=14,54,IF(generador!B876=15,57))))))))))))))),FALSE),""),"")</f>
        <v/>
      </c>
      <c r="F876" s="16" t="str">
        <f t="shared" si="230"/>
        <v/>
      </c>
      <c r="G876" s="20" t="str">
        <f t="shared" si="231"/>
        <v/>
      </c>
      <c r="H876" s="13" t="str">
        <f t="shared" ca="1" si="234"/>
        <v/>
      </c>
      <c r="I876" s="14" t="str">
        <f t="shared" si="235"/>
        <v/>
      </c>
      <c r="J876" s="14" t="str">
        <f>""</f>
        <v/>
      </c>
      <c r="K876" s="14" t="str">
        <f t="shared" si="236"/>
        <v/>
      </c>
      <c r="L876" s="14" t="str">
        <f t="shared" si="237"/>
        <v/>
      </c>
      <c r="M876" s="14" t="str">
        <f t="shared" si="238"/>
        <v/>
      </c>
      <c r="N876" s="14" t="str">
        <f t="shared" si="239"/>
        <v/>
      </c>
      <c r="O876" s="14" t="str">
        <f t="shared" si="240"/>
        <v/>
      </c>
      <c r="P876" s="14" t="str">
        <f t="shared" si="241"/>
        <v/>
      </c>
      <c r="Q876" s="14" t="str">
        <f t="shared" si="242"/>
        <v/>
      </c>
      <c r="R876" s="96" t="str">
        <f t="shared" si="232"/>
        <v/>
      </c>
      <c r="S876" s="14" t="str">
        <f t="shared" si="243"/>
        <v/>
      </c>
      <c r="T876" s="14" t="str">
        <f t="shared" si="233"/>
        <v/>
      </c>
      <c r="U876" s="14" t="str">
        <f t="shared" si="244"/>
        <v/>
      </c>
      <c r="V876" s="14" t="str">
        <f t="shared" si="245"/>
        <v/>
      </c>
      <c r="W876" s="14" t="str">
        <f>IFERROR(CONCATENATE("PAGO N° ",B876," DEL CONTRATO CPS ",V876," ENTRE ",TEXT(VLOOKUP(A876,matriz,IF(generador!B876=1,16,IF(generador!B876=2,19,IF(generador!B876=3,22,IF(generador!B876=4,25,IF(generador!B876=5,28,IF(generador!B876=6,31,IF(generador!B876=7,34,IF(generador!B876=8,37,IF(generador!B876=9,40,IF(generador!B876=10,43,IF(generador!B876=11,46,IF(generador!B876=12,49,IF(generador!B876=13,52,IF(generador!B876=14,55,IF(generador!B876=15,58))))))))))))))),FALSE),"dd/mm/yyyy")," Y ",TEXT(VLOOKUP(A876,matriz,IF(generador!B876=1,17,IF(generador!B876=2,20,IF(generador!B876=3,23,IF(generador!B876=4,26,IF(generador!B876=5,29,IF(generador!B876=6,32,IF(generador!B876=7,35,IF(generador!B876=8,38,IF(generador!B876=9,41,IF(generador!B876=10,44,IF(generador!B876=11,47,IF(generador!B876=12,50,IF(generador!B876=13,53,IF(generador!B876=14,56,IF(generador!B876=15,59))))))))))))))),FALSE),"dd/mm/yyyy")),"")</f>
        <v/>
      </c>
    </row>
    <row r="877" spans="1:23" x14ac:dyDescent="0.3">
      <c r="A877" s="12"/>
      <c r="B877" s="5"/>
      <c r="C877" s="5"/>
      <c r="D877" s="14" t="str">
        <f t="shared" si="229"/>
        <v/>
      </c>
      <c r="E877" s="15" t="str">
        <f>IFERROR(IF(A877&lt;&gt;"",VLOOKUP(A877,matriz,IF(generador!B877=1,15,IF(generador!B877=2,18,IF(generador!B877=3,21,IF(generador!B877=4,24,IF(generador!B877=5,27,IF(generador!B877=6,30,IF(generador!B877=7,33,IF(generador!B877=8,36,IF(generador!B877=9,39,IF(generador!B877=10,42,IF(generador!B877=11,45,IF(generador!B877=12,48,IF(generador!B877=13,51,IF(generador!B877=14,54,IF(generador!B877=15,57))))))))))))))),FALSE),""),"")</f>
        <v/>
      </c>
      <c r="F877" s="16" t="str">
        <f t="shared" si="230"/>
        <v/>
      </c>
      <c r="G877" s="20" t="str">
        <f t="shared" si="231"/>
        <v/>
      </c>
      <c r="H877" s="13" t="str">
        <f t="shared" ca="1" si="234"/>
        <v/>
      </c>
      <c r="I877" s="14" t="str">
        <f t="shared" si="235"/>
        <v/>
      </c>
      <c r="J877" s="14" t="str">
        <f>""</f>
        <v/>
      </c>
      <c r="K877" s="14" t="str">
        <f t="shared" si="236"/>
        <v/>
      </c>
      <c r="L877" s="14" t="str">
        <f t="shared" si="237"/>
        <v/>
      </c>
      <c r="M877" s="14" t="str">
        <f t="shared" si="238"/>
        <v/>
      </c>
      <c r="N877" s="14" t="str">
        <f t="shared" si="239"/>
        <v/>
      </c>
      <c r="O877" s="14" t="str">
        <f t="shared" si="240"/>
        <v/>
      </c>
      <c r="P877" s="14" t="str">
        <f t="shared" si="241"/>
        <v/>
      </c>
      <c r="Q877" s="14" t="str">
        <f t="shared" si="242"/>
        <v/>
      </c>
      <c r="R877" s="96" t="str">
        <f t="shared" si="232"/>
        <v/>
      </c>
      <c r="S877" s="14" t="str">
        <f t="shared" si="243"/>
        <v/>
      </c>
      <c r="T877" s="14" t="str">
        <f t="shared" si="233"/>
        <v/>
      </c>
      <c r="U877" s="14" t="str">
        <f t="shared" si="244"/>
        <v/>
      </c>
      <c r="V877" s="14" t="str">
        <f t="shared" si="245"/>
        <v/>
      </c>
      <c r="W877" s="14" t="str">
        <f>IFERROR(CONCATENATE("PAGO N° ",B877," DEL CONTRATO CPS ",V877," ENTRE ",TEXT(VLOOKUP(A877,matriz,IF(generador!B877=1,16,IF(generador!B877=2,19,IF(generador!B877=3,22,IF(generador!B877=4,25,IF(generador!B877=5,28,IF(generador!B877=6,31,IF(generador!B877=7,34,IF(generador!B877=8,37,IF(generador!B877=9,40,IF(generador!B877=10,43,IF(generador!B877=11,46,IF(generador!B877=12,49,IF(generador!B877=13,52,IF(generador!B877=14,55,IF(generador!B877=15,58))))))))))))))),FALSE),"dd/mm/yyyy")," Y ",TEXT(VLOOKUP(A877,matriz,IF(generador!B877=1,17,IF(generador!B877=2,20,IF(generador!B877=3,23,IF(generador!B877=4,26,IF(generador!B877=5,29,IF(generador!B877=6,32,IF(generador!B877=7,35,IF(generador!B877=8,38,IF(generador!B877=9,41,IF(generador!B877=10,44,IF(generador!B877=11,47,IF(generador!B877=12,50,IF(generador!B877=13,53,IF(generador!B877=14,56,IF(generador!B877=15,59))))))))))))))),FALSE),"dd/mm/yyyy")),"")</f>
        <v/>
      </c>
    </row>
    <row r="878" spans="1:23" x14ac:dyDescent="0.3">
      <c r="A878" s="12"/>
      <c r="B878" s="5"/>
      <c r="C878" s="5"/>
      <c r="D878" s="14" t="str">
        <f t="shared" si="229"/>
        <v/>
      </c>
      <c r="E878" s="15" t="str">
        <f>IFERROR(IF(A878&lt;&gt;"",VLOOKUP(A878,matriz,IF(generador!B878=1,15,IF(generador!B878=2,18,IF(generador!B878=3,21,IF(generador!B878=4,24,IF(generador!B878=5,27,IF(generador!B878=6,30,IF(generador!B878=7,33,IF(generador!B878=8,36,IF(generador!B878=9,39,IF(generador!B878=10,42,IF(generador!B878=11,45,IF(generador!B878=12,48,IF(generador!B878=13,51,IF(generador!B878=14,54,IF(generador!B878=15,57))))))))))))))),FALSE),""),"")</f>
        <v/>
      </c>
      <c r="F878" s="16" t="str">
        <f t="shared" si="230"/>
        <v/>
      </c>
      <c r="G878" s="20" t="str">
        <f t="shared" si="231"/>
        <v/>
      </c>
      <c r="H878" s="13" t="str">
        <f t="shared" ca="1" si="234"/>
        <v/>
      </c>
      <c r="I878" s="14" t="str">
        <f t="shared" si="235"/>
        <v/>
      </c>
      <c r="J878" s="14" t="str">
        <f>""</f>
        <v/>
      </c>
      <c r="K878" s="14" t="str">
        <f t="shared" si="236"/>
        <v/>
      </c>
      <c r="L878" s="14" t="str">
        <f t="shared" si="237"/>
        <v/>
      </c>
      <c r="M878" s="14" t="str">
        <f t="shared" si="238"/>
        <v/>
      </c>
      <c r="N878" s="14" t="str">
        <f t="shared" si="239"/>
        <v/>
      </c>
      <c r="O878" s="14" t="str">
        <f t="shared" si="240"/>
        <v/>
      </c>
      <c r="P878" s="14" t="str">
        <f t="shared" si="241"/>
        <v/>
      </c>
      <c r="Q878" s="14" t="str">
        <f t="shared" si="242"/>
        <v/>
      </c>
      <c r="R878" s="96" t="str">
        <f t="shared" si="232"/>
        <v/>
      </c>
      <c r="S878" s="14" t="str">
        <f t="shared" si="243"/>
        <v/>
      </c>
      <c r="T878" s="14" t="str">
        <f t="shared" si="233"/>
        <v/>
      </c>
      <c r="U878" s="14" t="str">
        <f t="shared" si="244"/>
        <v/>
      </c>
      <c r="V878" s="14" t="str">
        <f t="shared" si="245"/>
        <v/>
      </c>
      <c r="W878" s="14" t="str">
        <f>IFERROR(CONCATENATE("PAGO N° ",B878," DEL CONTRATO CPS ",V878," ENTRE ",TEXT(VLOOKUP(A878,matriz,IF(generador!B878=1,16,IF(generador!B878=2,19,IF(generador!B878=3,22,IF(generador!B878=4,25,IF(generador!B878=5,28,IF(generador!B878=6,31,IF(generador!B878=7,34,IF(generador!B878=8,37,IF(generador!B878=9,40,IF(generador!B878=10,43,IF(generador!B878=11,46,IF(generador!B878=12,49,IF(generador!B878=13,52,IF(generador!B878=14,55,IF(generador!B878=15,58))))))))))))))),FALSE),"dd/mm/yyyy")," Y ",TEXT(VLOOKUP(A878,matriz,IF(generador!B878=1,17,IF(generador!B878=2,20,IF(generador!B878=3,23,IF(generador!B878=4,26,IF(generador!B878=5,29,IF(generador!B878=6,32,IF(generador!B878=7,35,IF(generador!B878=8,38,IF(generador!B878=9,41,IF(generador!B878=10,44,IF(generador!B878=11,47,IF(generador!B878=12,50,IF(generador!B878=13,53,IF(generador!B878=14,56,IF(generador!B878=15,59))))))))))))))),FALSE),"dd/mm/yyyy")),"")</f>
        <v/>
      </c>
    </row>
    <row r="879" spans="1:23" x14ac:dyDescent="0.3">
      <c r="A879" s="12"/>
      <c r="B879" s="5"/>
      <c r="C879" s="5"/>
      <c r="D879" s="14" t="str">
        <f t="shared" si="229"/>
        <v/>
      </c>
      <c r="E879" s="15" t="str">
        <f>IFERROR(IF(A879&lt;&gt;"",VLOOKUP(A879,matriz,IF(generador!B879=1,15,IF(generador!B879=2,18,IF(generador!B879=3,21,IF(generador!B879=4,24,IF(generador!B879=5,27,IF(generador!B879=6,30,IF(generador!B879=7,33,IF(generador!B879=8,36,IF(generador!B879=9,39,IF(generador!B879=10,42,IF(generador!B879=11,45,IF(generador!B879=12,48,IF(generador!B879=13,51,IF(generador!B879=14,54,IF(generador!B879=15,57))))))))))))))),FALSE),""),"")</f>
        <v/>
      </c>
      <c r="F879" s="16" t="str">
        <f t="shared" si="230"/>
        <v/>
      </c>
      <c r="G879" s="20" t="str">
        <f t="shared" si="231"/>
        <v/>
      </c>
      <c r="H879" s="13" t="str">
        <f t="shared" ca="1" si="234"/>
        <v/>
      </c>
      <c r="I879" s="14" t="str">
        <f t="shared" si="235"/>
        <v/>
      </c>
      <c r="J879" s="14" t="str">
        <f>""</f>
        <v/>
      </c>
      <c r="K879" s="14" t="str">
        <f t="shared" si="236"/>
        <v/>
      </c>
      <c r="L879" s="14" t="str">
        <f t="shared" si="237"/>
        <v/>
      </c>
      <c r="M879" s="14" t="str">
        <f t="shared" si="238"/>
        <v/>
      </c>
      <c r="N879" s="14" t="str">
        <f t="shared" si="239"/>
        <v/>
      </c>
      <c r="O879" s="14" t="str">
        <f t="shared" si="240"/>
        <v/>
      </c>
      <c r="P879" s="14" t="str">
        <f t="shared" si="241"/>
        <v/>
      </c>
      <c r="Q879" s="14" t="str">
        <f t="shared" si="242"/>
        <v/>
      </c>
      <c r="R879" s="96" t="str">
        <f t="shared" si="232"/>
        <v/>
      </c>
      <c r="S879" s="14" t="str">
        <f t="shared" si="243"/>
        <v/>
      </c>
      <c r="T879" s="14" t="str">
        <f t="shared" si="233"/>
        <v/>
      </c>
      <c r="U879" s="14" t="str">
        <f t="shared" si="244"/>
        <v/>
      </c>
      <c r="V879" s="14" t="str">
        <f t="shared" si="245"/>
        <v/>
      </c>
      <c r="W879" s="14" t="str">
        <f>IFERROR(CONCATENATE("PAGO N° ",B879," DEL CONTRATO CPS ",V879," ENTRE ",TEXT(VLOOKUP(A879,matriz,IF(generador!B879=1,16,IF(generador!B879=2,19,IF(generador!B879=3,22,IF(generador!B879=4,25,IF(generador!B879=5,28,IF(generador!B879=6,31,IF(generador!B879=7,34,IF(generador!B879=8,37,IF(generador!B879=9,40,IF(generador!B879=10,43,IF(generador!B879=11,46,IF(generador!B879=12,49,IF(generador!B879=13,52,IF(generador!B879=14,55,IF(generador!B879=15,58))))))))))))))),FALSE),"dd/mm/yyyy")," Y ",TEXT(VLOOKUP(A879,matriz,IF(generador!B879=1,17,IF(generador!B879=2,20,IF(generador!B879=3,23,IF(generador!B879=4,26,IF(generador!B879=5,29,IF(generador!B879=6,32,IF(generador!B879=7,35,IF(generador!B879=8,38,IF(generador!B879=9,41,IF(generador!B879=10,44,IF(generador!B879=11,47,IF(generador!B879=12,50,IF(generador!B879=13,53,IF(generador!B879=14,56,IF(generador!B879=15,59))))))))))))))),FALSE),"dd/mm/yyyy")),"")</f>
        <v/>
      </c>
    </row>
    <row r="880" spans="1:23" x14ac:dyDescent="0.3">
      <c r="A880" s="12"/>
      <c r="B880" s="5"/>
      <c r="C880" s="5"/>
      <c r="D880" s="14" t="str">
        <f t="shared" si="229"/>
        <v/>
      </c>
      <c r="E880" s="15" t="str">
        <f>IFERROR(IF(A880&lt;&gt;"",VLOOKUP(A880,matriz,IF(generador!B880=1,15,IF(generador!B880=2,18,IF(generador!B880=3,21,IF(generador!B880=4,24,IF(generador!B880=5,27,IF(generador!B880=6,30,IF(generador!B880=7,33,IF(generador!B880=8,36,IF(generador!B880=9,39,IF(generador!B880=10,42,IF(generador!B880=11,45,IF(generador!B880=12,48,IF(generador!B880=13,51,IF(generador!B880=14,54,IF(generador!B880=15,57))))))))))))))),FALSE),""),"")</f>
        <v/>
      </c>
      <c r="F880" s="16" t="str">
        <f t="shared" si="230"/>
        <v/>
      </c>
      <c r="G880" s="20" t="str">
        <f t="shared" si="231"/>
        <v/>
      </c>
      <c r="H880" s="13" t="str">
        <f t="shared" ca="1" si="234"/>
        <v/>
      </c>
      <c r="I880" s="14" t="str">
        <f t="shared" si="235"/>
        <v/>
      </c>
      <c r="J880" s="14" t="str">
        <f>""</f>
        <v/>
      </c>
      <c r="K880" s="14" t="str">
        <f t="shared" si="236"/>
        <v/>
      </c>
      <c r="L880" s="14" t="str">
        <f t="shared" si="237"/>
        <v/>
      </c>
      <c r="M880" s="14" t="str">
        <f t="shared" si="238"/>
        <v/>
      </c>
      <c r="N880" s="14" t="str">
        <f t="shared" si="239"/>
        <v/>
      </c>
      <c r="O880" s="14" t="str">
        <f t="shared" si="240"/>
        <v/>
      </c>
      <c r="P880" s="14" t="str">
        <f t="shared" si="241"/>
        <v/>
      </c>
      <c r="Q880" s="14" t="str">
        <f t="shared" si="242"/>
        <v/>
      </c>
      <c r="R880" s="96" t="str">
        <f t="shared" si="232"/>
        <v/>
      </c>
      <c r="S880" s="14" t="str">
        <f t="shared" si="243"/>
        <v/>
      </c>
      <c r="T880" s="14" t="str">
        <f t="shared" si="233"/>
        <v/>
      </c>
      <c r="U880" s="14" t="str">
        <f t="shared" si="244"/>
        <v/>
      </c>
      <c r="V880" s="14" t="str">
        <f t="shared" si="245"/>
        <v/>
      </c>
      <c r="W880" s="14" t="str">
        <f>IFERROR(CONCATENATE("PAGO N° ",B880," DEL CONTRATO CPS ",V880," ENTRE ",TEXT(VLOOKUP(A880,matriz,IF(generador!B880=1,16,IF(generador!B880=2,19,IF(generador!B880=3,22,IF(generador!B880=4,25,IF(generador!B880=5,28,IF(generador!B880=6,31,IF(generador!B880=7,34,IF(generador!B880=8,37,IF(generador!B880=9,40,IF(generador!B880=10,43,IF(generador!B880=11,46,IF(generador!B880=12,49,IF(generador!B880=13,52,IF(generador!B880=14,55,IF(generador!B880=15,58))))))))))))))),FALSE),"dd/mm/yyyy")," Y ",TEXT(VLOOKUP(A880,matriz,IF(generador!B880=1,17,IF(generador!B880=2,20,IF(generador!B880=3,23,IF(generador!B880=4,26,IF(generador!B880=5,29,IF(generador!B880=6,32,IF(generador!B880=7,35,IF(generador!B880=8,38,IF(generador!B880=9,41,IF(generador!B880=10,44,IF(generador!B880=11,47,IF(generador!B880=12,50,IF(generador!B880=13,53,IF(generador!B880=14,56,IF(generador!B880=15,59))))))))))))))),FALSE),"dd/mm/yyyy")),"")</f>
        <v/>
      </c>
    </row>
    <row r="881" spans="1:23" x14ac:dyDescent="0.3">
      <c r="A881" s="12"/>
      <c r="B881" s="5"/>
      <c r="C881" s="5"/>
      <c r="D881" s="14" t="str">
        <f t="shared" si="229"/>
        <v/>
      </c>
      <c r="E881" s="15" t="str">
        <f>IFERROR(IF(A881&lt;&gt;"",VLOOKUP(A881,matriz,IF(generador!B881=1,15,IF(generador!B881=2,18,IF(generador!B881=3,21,IF(generador!B881=4,24,IF(generador!B881=5,27,IF(generador!B881=6,30,IF(generador!B881=7,33,IF(generador!B881=8,36,IF(generador!B881=9,39,IF(generador!B881=10,42,IF(generador!B881=11,45,IF(generador!B881=12,48,IF(generador!B881=13,51,IF(generador!B881=14,54,IF(generador!B881=15,57))))))))))))))),FALSE),""),"")</f>
        <v/>
      </c>
      <c r="F881" s="16" t="str">
        <f t="shared" si="230"/>
        <v/>
      </c>
      <c r="G881" s="20" t="str">
        <f t="shared" si="231"/>
        <v/>
      </c>
      <c r="H881" s="13" t="str">
        <f t="shared" ca="1" si="234"/>
        <v/>
      </c>
      <c r="I881" s="14" t="str">
        <f t="shared" si="235"/>
        <v/>
      </c>
      <c r="J881" s="14" t="str">
        <f>""</f>
        <v/>
      </c>
      <c r="K881" s="14" t="str">
        <f t="shared" si="236"/>
        <v/>
      </c>
      <c r="L881" s="14" t="str">
        <f t="shared" si="237"/>
        <v/>
      </c>
      <c r="M881" s="14" t="str">
        <f t="shared" si="238"/>
        <v/>
      </c>
      <c r="N881" s="14" t="str">
        <f t="shared" si="239"/>
        <v/>
      </c>
      <c r="O881" s="14" t="str">
        <f t="shared" si="240"/>
        <v/>
      </c>
      <c r="P881" s="14" t="str">
        <f t="shared" si="241"/>
        <v/>
      </c>
      <c r="Q881" s="14" t="str">
        <f t="shared" si="242"/>
        <v/>
      </c>
      <c r="R881" s="96" t="str">
        <f t="shared" si="232"/>
        <v/>
      </c>
      <c r="S881" s="14" t="str">
        <f t="shared" si="243"/>
        <v/>
      </c>
      <c r="T881" s="14" t="str">
        <f t="shared" si="233"/>
        <v/>
      </c>
      <c r="U881" s="14" t="str">
        <f t="shared" si="244"/>
        <v/>
      </c>
      <c r="V881" s="14" t="str">
        <f t="shared" si="245"/>
        <v/>
      </c>
      <c r="W881" s="14" t="str">
        <f>IFERROR(CONCATENATE("PAGO N° ",B881," DEL CONTRATO CPS ",V881," ENTRE ",TEXT(VLOOKUP(A881,matriz,IF(generador!B881=1,16,IF(generador!B881=2,19,IF(generador!B881=3,22,IF(generador!B881=4,25,IF(generador!B881=5,28,IF(generador!B881=6,31,IF(generador!B881=7,34,IF(generador!B881=8,37,IF(generador!B881=9,40,IF(generador!B881=10,43,IF(generador!B881=11,46,IF(generador!B881=12,49,IF(generador!B881=13,52,IF(generador!B881=14,55,IF(generador!B881=15,58))))))))))))))),FALSE),"dd/mm/yyyy")," Y ",TEXT(VLOOKUP(A881,matriz,IF(generador!B881=1,17,IF(generador!B881=2,20,IF(generador!B881=3,23,IF(generador!B881=4,26,IF(generador!B881=5,29,IF(generador!B881=6,32,IF(generador!B881=7,35,IF(generador!B881=8,38,IF(generador!B881=9,41,IF(generador!B881=10,44,IF(generador!B881=11,47,IF(generador!B881=12,50,IF(generador!B881=13,53,IF(generador!B881=14,56,IF(generador!B881=15,59))))))))))))))),FALSE),"dd/mm/yyyy")),"")</f>
        <v/>
      </c>
    </row>
    <row r="882" spans="1:23" x14ac:dyDescent="0.3">
      <c r="A882" s="12"/>
      <c r="B882" s="5"/>
      <c r="C882" s="5"/>
      <c r="D882" s="14" t="str">
        <f t="shared" si="229"/>
        <v/>
      </c>
      <c r="E882" s="15" t="str">
        <f>IFERROR(IF(A882&lt;&gt;"",VLOOKUP(A882,matriz,IF(generador!B882=1,15,IF(generador!B882=2,18,IF(generador!B882=3,21,IF(generador!B882=4,24,IF(generador!B882=5,27,IF(generador!B882=6,30,IF(generador!B882=7,33,IF(generador!B882=8,36,IF(generador!B882=9,39,IF(generador!B882=10,42,IF(generador!B882=11,45,IF(generador!B882=12,48,IF(generador!B882=13,51,IF(generador!B882=14,54,IF(generador!B882=15,57))))))))))))))),FALSE),""),"")</f>
        <v/>
      </c>
      <c r="F882" s="16" t="str">
        <f t="shared" si="230"/>
        <v/>
      </c>
      <c r="G882" s="20" t="str">
        <f t="shared" si="231"/>
        <v/>
      </c>
      <c r="H882" s="13" t="str">
        <f t="shared" ca="1" si="234"/>
        <v/>
      </c>
      <c r="I882" s="14" t="str">
        <f t="shared" si="235"/>
        <v/>
      </c>
      <c r="J882" s="14" t="str">
        <f>""</f>
        <v/>
      </c>
      <c r="K882" s="14" t="str">
        <f t="shared" si="236"/>
        <v/>
      </c>
      <c r="L882" s="14" t="str">
        <f t="shared" si="237"/>
        <v/>
      </c>
      <c r="M882" s="14" t="str">
        <f t="shared" si="238"/>
        <v/>
      </c>
      <c r="N882" s="14" t="str">
        <f t="shared" si="239"/>
        <v/>
      </c>
      <c r="O882" s="14" t="str">
        <f t="shared" si="240"/>
        <v/>
      </c>
      <c r="P882" s="14" t="str">
        <f t="shared" si="241"/>
        <v/>
      </c>
      <c r="Q882" s="14" t="str">
        <f t="shared" si="242"/>
        <v/>
      </c>
      <c r="R882" s="96" t="str">
        <f t="shared" si="232"/>
        <v/>
      </c>
      <c r="S882" s="14" t="str">
        <f t="shared" si="243"/>
        <v/>
      </c>
      <c r="T882" s="14" t="str">
        <f t="shared" si="233"/>
        <v/>
      </c>
      <c r="U882" s="14" t="str">
        <f t="shared" si="244"/>
        <v/>
      </c>
      <c r="V882" s="14" t="str">
        <f t="shared" si="245"/>
        <v/>
      </c>
      <c r="W882" s="14" t="str">
        <f>IFERROR(CONCATENATE("PAGO N° ",B882," DEL CONTRATO CPS ",V882," ENTRE ",TEXT(VLOOKUP(A882,matriz,IF(generador!B882=1,16,IF(generador!B882=2,19,IF(generador!B882=3,22,IF(generador!B882=4,25,IF(generador!B882=5,28,IF(generador!B882=6,31,IF(generador!B882=7,34,IF(generador!B882=8,37,IF(generador!B882=9,40,IF(generador!B882=10,43,IF(generador!B882=11,46,IF(generador!B882=12,49,IF(generador!B882=13,52,IF(generador!B882=14,55,IF(generador!B882=15,58))))))))))))))),FALSE),"dd/mm/yyyy")," Y ",TEXT(VLOOKUP(A882,matriz,IF(generador!B882=1,17,IF(generador!B882=2,20,IF(generador!B882=3,23,IF(generador!B882=4,26,IF(generador!B882=5,29,IF(generador!B882=6,32,IF(generador!B882=7,35,IF(generador!B882=8,38,IF(generador!B882=9,41,IF(generador!B882=10,44,IF(generador!B882=11,47,IF(generador!B882=12,50,IF(generador!B882=13,53,IF(generador!B882=14,56,IF(generador!B882=15,59))))))))))))))),FALSE),"dd/mm/yyyy")),"")</f>
        <v/>
      </c>
    </row>
    <row r="883" spans="1:23" x14ac:dyDescent="0.3">
      <c r="A883" s="12"/>
      <c r="B883" s="5"/>
      <c r="C883" s="5"/>
      <c r="D883" s="14" t="str">
        <f t="shared" si="229"/>
        <v/>
      </c>
      <c r="E883" s="15" t="str">
        <f>IFERROR(IF(A883&lt;&gt;"",VLOOKUP(A883,matriz,IF(generador!B883=1,15,IF(generador!B883=2,18,IF(generador!B883=3,21,IF(generador!B883=4,24,IF(generador!B883=5,27,IF(generador!B883=6,30,IF(generador!B883=7,33,IF(generador!B883=8,36,IF(generador!B883=9,39,IF(generador!B883=10,42,IF(generador!B883=11,45,IF(generador!B883=12,48,IF(generador!B883=13,51,IF(generador!B883=14,54,IF(generador!B883=15,57))))))))))))))),FALSE),""),"")</f>
        <v/>
      </c>
      <c r="F883" s="16" t="str">
        <f t="shared" si="230"/>
        <v/>
      </c>
      <c r="G883" s="20" t="str">
        <f t="shared" si="231"/>
        <v/>
      </c>
      <c r="H883" s="13" t="str">
        <f t="shared" ca="1" si="234"/>
        <v/>
      </c>
      <c r="I883" s="14" t="str">
        <f t="shared" si="235"/>
        <v/>
      </c>
      <c r="J883" s="14" t="str">
        <f>""</f>
        <v/>
      </c>
      <c r="K883" s="14" t="str">
        <f t="shared" si="236"/>
        <v/>
      </c>
      <c r="L883" s="14" t="str">
        <f t="shared" si="237"/>
        <v/>
      </c>
      <c r="M883" s="14" t="str">
        <f t="shared" si="238"/>
        <v/>
      </c>
      <c r="N883" s="14" t="str">
        <f t="shared" si="239"/>
        <v/>
      </c>
      <c r="O883" s="14" t="str">
        <f t="shared" si="240"/>
        <v/>
      </c>
      <c r="P883" s="14" t="str">
        <f t="shared" si="241"/>
        <v/>
      </c>
      <c r="Q883" s="14" t="str">
        <f t="shared" si="242"/>
        <v/>
      </c>
      <c r="R883" s="96" t="str">
        <f t="shared" si="232"/>
        <v/>
      </c>
      <c r="S883" s="14" t="str">
        <f t="shared" si="243"/>
        <v/>
      </c>
      <c r="T883" s="14" t="str">
        <f t="shared" si="233"/>
        <v/>
      </c>
      <c r="U883" s="14" t="str">
        <f t="shared" si="244"/>
        <v/>
      </c>
      <c r="V883" s="14" t="str">
        <f t="shared" si="245"/>
        <v/>
      </c>
      <c r="W883" s="14" t="str">
        <f>IFERROR(CONCATENATE("PAGO N° ",B883," DEL CONTRATO CPS ",V883," ENTRE ",TEXT(VLOOKUP(A883,matriz,IF(generador!B883=1,16,IF(generador!B883=2,19,IF(generador!B883=3,22,IF(generador!B883=4,25,IF(generador!B883=5,28,IF(generador!B883=6,31,IF(generador!B883=7,34,IF(generador!B883=8,37,IF(generador!B883=9,40,IF(generador!B883=10,43,IF(generador!B883=11,46,IF(generador!B883=12,49,IF(generador!B883=13,52,IF(generador!B883=14,55,IF(generador!B883=15,58))))))))))))))),FALSE),"dd/mm/yyyy")," Y ",TEXT(VLOOKUP(A883,matriz,IF(generador!B883=1,17,IF(generador!B883=2,20,IF(generador!B883=3,23,IF(generador!B883=4,26,IF(generador!B883=5,29,IF(generador!B883=6,32,IF(generador!B883=7,35,IF(generador!B883=8,38,IF(generador!B883=9,41,IF(generador!B883=10,44,IF(generador!B883=11,47,IF(generador!B883=12,50,IF(generador!B883=13,53,IF(generador!B883=14,56,IF(generador!B883=15,59))))))))))))))),FALSE),"dd/mm/yyyy")),"")</f>
        <v/>
      </c>
    </row>
    <row r="884" spans="1:23" x14ac:dyDescent="0.3">
      <c r="A884" s="12"/>
      <c r="B884" s="5"/>
      <c r="C884" s="5"/>
      <c r="D884" s="14" t="str">
        <f t="shared" si="229"/>
        <v/>
      </c>
      <c r="E884" s="15" t="str">
        <f>IFERROR(IF(A884&lt;&gt;"",VLOOKUP(A884,matriz,IF(generador!B884=1,15,IF(generador!B884=2,18,IF(generador!B884=3,21,IF(generador!B884=4,24,IF(generador!B884=5,27,IF(generador!B884=6,30,IF(generador!B884=7,33,IF(generador!B884=8,36,IF(generador!B884=9,39,IF(generador!B884=10,42,IF(generador!B884=11,45,IF(generador!B884=12,48,IF(generador!B884=13,51,IF(generador!B884=14,54,IF(generador!B884=15,57))))))))))))))),FALSE),""),"")</f>
        <v/>
      </c>
      <c r="F884" s="16" t="str">
        <f t="shared" si="230"/>
        <v/>
      </c>
      <c r="G884" s="20" t="str">
        <f t="shared" si="231"/>
        <v/>
      </c>
      <c r="H884" s="13" t="str">
        <f t="shared" ca="1" si="234"/>
        <v/>
      </c>
      <c r="I884" s="14" t="str">
        <f t="shared" si="235"/>
        <v/>
      </c>
      <c r="J884" s="14" t="str">
        <f>""</f>
        <v/>
      </c>
      <c r="K884" s="14" t="str">
        <f t="shared" si="236"/>
        <v/>
      </c>
      <c r="L884" s="14" t="str">
        <f t="shared" si="237"/>
        <v/>
      </c>
      <c r="M884" s="14" t="str">
        <f t="shared" si="238"/>
        <v/>
      </c>
      <c r="N884" s="14" t="str">
        <f t="shared" si="239"/>
        <v/>
      </c>
      <c r="O884" s="14" t="str">
        <f t="shared" si="240"/>
        <v/>
      </c>
      <c r="P884" s="14" t="str">
        <f t="shared" si="241"/>
        <v/>
      </c>
      <c r="Q884" s="14" t="str">
        <f t="shared" si="242"/>
        <v/>
      </c>
      <c r="R884" s="96" t="str">
        <f t="shared" si="232"/>
        <v/>
      </c>
      <c r="S884" s="14" t="str">
        <f t="shared" si="243"/>
        <v/>
      </c>
      <c r="T884" s="14" t="str">
        <f t="shared" si="233"/>
        <v/>
      </c>
      <c r="U884" s="14" t="str">
        <f t="shared" si="244"/>
        <v/>
      </c>
      <c r="V884" s="14" t="str">
        <f t="shared" si="245"/>
        <v/>
      </c>
      <c r="W884" s="14" t="str">
        <f>IFERROR(CONCATENATE("PAGO N° ",B884," DEL CONTRATO CPS ",V884," ENTRE ",TEXT(VLOOKUP(A884,matriz,IF(generador!B884=1,16,IF(generador!B884=2,19,IF(generador!B884=3,22,IF(generador!B884=4,25,IF(generador!B884=5,28,IF(generador!B884=6,31,IF(generador!B884=7,34,IF(generador!B884=8,37,IF(generador!B884=9,40,IF(generador!B884=10,43,IF(generador!B884=11,46,IF(generador!B884=12,49,IF(generador!B884=13,52,IF(generador!B884=14,55,IF(generador!B884=15,58))))))))))))))),FALSE),"dd/mm/yyyy")," Y ",TEXT(VLOOKUP(A884,matriz,IF(generador!B884=1,17,IF(generador!B884=2,20,IF(generador!B884=3,23,IF(generador!B884=4,26,IF(generador!B884=5,29,IF(generador!B884=6,32,IF(generador!B884=7,35,IF(generador!B884=8,38,IF(generador!B884=9,41,IF(generador!B884=10,44,IF(generador!B884=11,47,IF(generador!B884=12,50,IF(generador!B884=13,53,IF(generador!B884=14,56,IF(generador!B884=15,59))))))))))))))),FALSE),"dd/mm/yyyy")),"")</f>
        <v/>
      </c>
    </row>
    <row r="885" spans="1:23" x14ac:dyDescent="0.3">
      <c r="A885" s="12"/>
      <c r="B885" s="5"/>
      <c r="C885" s="5"/>
      <c r="D885" s="14" t="str">
        <f t="shared" si="229"/>
        <v/>
      </c>
      <c r="E885" s="15" t="str">
        <f>IFERROR(IF(A885&lt;&gt;"",VLOOKUP(A885,matriz,IF(generador!B885=1,15,IF(generador!B885=2,18,IF(generador!B885=3,21,IF(generador!B885=4,24,IF(generador!B885=5,27,IF(generador!B885=6,30,IF(generador!B885=7,33,IF(generador!B885=8,36,IF(generador!B885=9,39,IF(generador!B885=10,42,IF(generador!B885=11,45,IF(generador!B885=12,48,IF(generador!B885=13,51,IF(generador!B885=14,54,IF(generador!B885=15,57))))))))))))))),FALSE),""),"")</f>
        <v/>
      </c>
      <c r="F885" s="16" t="str">
        <f t="shared" si="230"/>
        <v/>
      </c>
      <c r="G885" s="20" t="str">
        <f t="shared" si="231"/>
        <v/>
      </c>
      <c r="H885" s="13" t="str">
        <f t="shared" ca="1" si="234"/>
        <v/>
      </c>
      <c r="I885" s="14" t="str">
        <f t="shared" si="235"/>
        <v/>
      </c>
      <c r="J885" s="14" t="str">
        <f>""</f>
        <v/>
      </c>
      <c r="K885" s="14" t="str">
        <f t="shared" si="236"/>
        <v/>
      </c>
      <c r="L885" s="14" t="str">
        <f t="shared" si="237"/>
        <v/>
      </c>
      <c r="M885" s="14" t="str">
        <f t="shared" si="238"/>
        <v/>
      </c>
      <c r="N885" s="14" t="str">
        <f t="shared" si="239"/>
        <v/>
      </c>
      <c r="O885" s="14" t="str">
        <f t="shared" si="240"/>
        <v/>
      </c>
      <c r="P885" s="14" t="str">
        <f t="shared" si="241"/>
        <v/>
      </c>
      <c r="Q885" s="14" t="str">
        <f t="shared" si="242"/>
        <v/>
      </c>
      <c r="R885" s="96" t="str">
        <f t="shared" si="232"/>
        <v/>
      </c>
      <c r="S885" s="14" t="str">
        <f t="shared" si="243"/>
        <v/>
      </c>
      <c r="T885" s="14" t="str">
        <f t="shared" si="233"/>
        <v/>
      </c>
      <c r="U885" s="14" t="str">
        <f t="shared" si="244"/>
        <v/>
      </c>
      <c r="V885" s="14" t="str">
        <f t="shared" si="245"/>
        <v/>
      </c>
      <c r="W885" s="14" t="str">
        <f>IFERROR(CONCATENATE("PAGO N° ",B885," DEL CONTRATO CPS ",V885," ENTRE ",TEXT(VLOOKUP(A885,matriz,IF(generador!B885=1,16,IF(generador!B885=2,19,IF(generador!B885=3,22,IF(generador!B885=4,25,IF(generador!B885=5,28,IF(generador!B885=6,31,IF(generador!B885=7,34,IF(generador!B885=8,37,IF(generador!B885=9,40,IF(generador!B885=10,43,IF(generador!B885=11,46,IF(generador!B885=12,49,IF(generador!B885=13,52,IF(generador!B885=14,55,IF(generador!B885=15,58))))))))))))))),FALSE),"dd/mm/yyyy")," Y ",TEXT(VLOOKUP(A885,matriz,IF(generador!B885=1,17,IF(generador!B885=2,20,IF(generador!B885=3,23,IF(generador!B885=4,26,IF(generador!B885=5,29,IF(generador!B885=6,32,IF(generador!B885=7,35,IF(generador!B885=8,38,IF(generador!B885=9,41,IF(generador!B885=10,44,IF(generador!B885=11,47,IF(generador!B885=12,50,IF(generador!B885=13,53,IF(generador!B885=14,56,IF(generador!B885=15,59))))))))))))))),FALSE),"dd/mm/yyyy")),"")</f>
        <v/>
      </c>
    </row>
    <row r="886" spans="1:23" x14ac:dyDescent="0.3">
      <c r="A886" s="12"/>
      <c r="B886" s="5"/>
      <c r="C886" s="5"/>
      <c r="D886" s="14" t="str">
        <f t="shared" si="229"/>
        <v/>
      </c>
      <c r="E886" s="15" t="str">
        <f>IFERROR(IF(A886&lt;&gt;"",VLOOKUP(A886,matriz,IF(generador!B886=1,15,IF(generador!B886=2,18,IF(generador!B886=3,21,IF(generador!B886=4,24,IF(generador!B886=5,27,IF(generador!B886=6,30,IF(generador!B886=7,33,IF(generador!B886=8,36,IF(generador!B886=9,39,IF(generador!B886=10,42,IF(generador!B886=11,45,IF(generador!B886=12,48,IF(generador!B886=13,51,IF(generador!B886=14,54,IF(generador!B886=15,57))))))))))))))),FALSE),""),"")</f>
        <v/>
      </c>
      <c r="F886" s="16" t="str">
        <f t="shared" si="230"/>
        <v/>
      </c>
      <c r="G886" s="20" t="str">
        <f t="shared" si="231"/>
        <v/>
      </c>
      <c r="H886" s="13" t="str">
        <f t="shared" ca="1" si="234"/>
        <v/>
      </c>
      <c r="I886" s="14" t="str">
        <f t="shared" si="235"/>
        <v/>
      </c>
      <c r="J886" s="14" t="str">
        <f>""</f>
        <v/>
      </c>
      <c r="K886" s="14" t="str">
        <f t="shared" si="236"/>
        <v/>
      </c>
      <c r="L886" s="14" t="str">
        <f t="shared" si="237"/>
        <v/>
      </c>
      <c r="M886" s="14" t="str">
        <f t="shared" si="238"/>
        <v/>
      </c>
      <c r="N886" s="14" t="str">
        <f t="shared" si="239"/>
        <v/>
      </c>
      <c r="O886" s="14" t="str">
        <f t="shared" si="240"/>
        <v/>
      </c>
      <c r="P886" s="14" t="str">
        <f t="shared" si="241"/>
        <v/>
      </c>
      <c r="Q886" s="14" t="str">
        <f t="shared" si="242"/>
        <v/>
      </c>
      <c r="R886" s="96" t="str">
        <f t="shared" si="232"/>
        <v/>
      </c>
      <c r="S886" s="14" t="str">
        <f t="shared" si="243"/>
        <v/>
      </c>
      <c r="T886" s="14" t="str">
        <f t="shared" si="233"/>
        <v/>
      </c>
      <c r="U886" s="14" t="str">
        <f t="shared" si="244"/>
        <v/>
      </c>
      <c r="V886" s="14" t="str">
        <f t="shared" si="245"/>
        <v/>
      </c>
      <c r="W886" s="14" t="str">
        <f>IFERROR(CONCATENATE("PAGO N° ",B886," DEL CONTRATO CPS ",V886," ENTRE ",TEXT(VLOOKUP(A886,matriz,IF(generador!B886=1,16,IF(generador!B886=2,19,IF(generador!B886=3,22,IF(generador!B886=4,25,IF(generador!B886=5,28,IF(generador!B886=6,31,IF(generador!B886=7,34,IF(generador!B886=8,37,IF(generador!B886=9,40,IF(generador!B886=10,43,IF(generador!B886=11,46,IF(generador!B886=12,49,IF(generador!B886=13,52,IF(generador!B886=14,55,IF(generador!B886=15,58))))))))))))))),FALSE),"dd/mm/yyyy")," Y ",TEXT(VLOOKUP(A886,matriz,IF(generador!B886=1,17,IF(generador!B886=2,20,IF(generador!B886=3,23,IF(generador!B886=4,26,IF(generador!B886=5,29,IF(generador!B886=6,32,IF(generador!B886=7,35,IF(generador!B886=8,38,IF(generador!B886=9,41,IF(generador!B886=10,44,IF(generador!B886=11,47,IF(generador!B886=12,50,IF(generador!B886=13,53,IF(generador!B886=14,56,IF(generador!B886=15,59))))))))))))))),FALSE),"dd/mm/yyyy")),"")</f>
        <v/>
      </c>
    </row>
    <row r="887" spans="1:23" x14ac:dyDescent="0.3">
      <c r="A887" s="12"/>
      <c r="B887" s="5"/>
      <c r="C887" s="5"/>
      <c r="D887" s="14" t="str">
        <f t="shared" si="229"/>
        <v/>
      </c>
      <c r="E887" s="15" t="str">
        <f>IFERROR(IF(A887&lt;&gt;"",VLOOKUP(A887,matriz,IF(generador!B887=1,15,IF(generador!B887=2,18,IF(generador!B887=3,21,IF(generador!B887=4,24,IF(generador!B887=5,27,IF(generador!B887=6,30,IF(generador!B887=7,33,IF(generador!B887=8,36,IF(generador!B887=9,39,IF(generador!B887=10,42,IF(generador!B887=11,45,IF(generador!B887=12,48,IF(generador!B887=13,51,IF(generador!B887=14,54,IF(generador!B887=15,57))))))))))))))),FALSE),""),"")</f>
        <v/>
      </c>
      <c r="F887" s="16" t="str">
        <f t="shared" si="230"/>
        <v/>
      </c>
      <c r="G887" s="20" t="str">
        <f t="shared" si="231"/>
        <v/>
      </c>
      <c r="H887" s="13" t="str">
        <f t="shared" ca="1" si="234"/>
        <v/>
      </c>
      <c r="I887" s="14" t="str">
        <f t="shared" si="235"/>
        <v/>
      </c>
      <c r="J887" s="14" t="str">
        <f>""</f>
        <v/>
      </c>
      <c r="K887" s="14" t="str">
        <f t="shared" si="236"/>
        <v/>
      </c>
      <c r="L887" s="14" t="str">
        <f t="shared" si="237"/>
        <v/>
      </c>
      <c r="M887" s="14" t="str">
        <f t="shared" si="238"/>
        <v/>
      </c>
      <c r="N887" s="14" t="str">
        <f t="shared" si="239"/>
        <v/>
      </c>
      <c r="O887" s="14" t="str">
        <f t="shared" si="240"/>
        <v/>
      </c>
      <c r="P887" s="14" t="str">
        <f t="shared" si="241"/>
        <v/>
      </c>
      <c r="Q887" s="14" t="str">
        <f t="shared" si="242"/>
        <v/>
      </c>
      <c r="R887" s="96" t="str">
        <f t="shared" si="232"/>
        <v/>
      </c>
      <c r="S887" s="14" t="str">
        <f t="shared" si="243"/>
        <v/>
      </c>
      <c r="T887" s="14" t="str">
        <f t="shared" si="233"/>
        <v/>
      </c>
      <c r="U887" s="14" t="str">
        <f t="shared" si="244"/>
        <v/>
      </c>
      <c r="V887" s="14" t="str">
        <f t="shared" si="245"/>
        <v/>
      </c>
      <c r="W887" s="14" t="str">
        <f>IFERROR(CONCATENATE("PAGO N° ",B887," DEL CONTRATO CPS ",V887," ENTRE ",TEXT(VLOOKUP(A887,matriz,IF(generador!B887=1,16,IF(generador!B887=2,19,IF(generador!B887=3,22,IF(generador!B887=4,25,IF(generador!B887=5,28,IF(generador!B887=6,31,IF(generador!B887=7,34,IF(generador!B887=8,37,IF(generador!B887=9,40,IF(generador!B887=10,43,IF(generador!B887=11,46,IF(generador!B887=12,49,IF(generador!B887=13,52,IF(generador!B887=14,55,IF(generador!B887=15,58))))))))))))))),FALSE),"dd/mm/yyyy")," Y ",TEXT(VLOOKUP(A887,matriz,IF(generador!B887=1,17,IF(generador!B887=2,20,IF(generador!B887=3,23,IF(generador!B887=4,26,IF(generador!B887=5,29,IF(generador!B887=6,32,IF(generador!B887=7,35,IF(generador!B887=8,38,IF(generador!B887=9,41,IF(generador!B887=10,44,IF(generador!B887=11,47,IF(generador!B887=12,50,IF(generador!B887=13,53,IF(generador!B887=14,56,IF(generador!B887=15,59))))))))))))))),FALSE),"dd/mm/yyyy")),"")</f>
        <v/>
      </c>
    </row>
    <row r="888" spans="1:23" x14ac:dyDescent="0.3">
      <c r="A888" s="12"/>
      <c r="B888" s="5"/>
      <c r="C888" s="5"/>
      <c r="D888" s="14" t="str">
        <f t="shared" si="229"/>
        <v/>
      </c>
      <c r="E888" s="15" t="str">
        <f>IFERROR(IF(A888&lt;&gt;"",VLOOKUP(A888,matriz,IF(generador!B888=1,15,IF(generador!B888=2,18,IF(generador!B888=3,21,IF(generador!B888=4,24,IF(generador!B888=5,27,IF(generador!B888=6,30,IF(generador!B888=7,33,IF(generador!B888=8,36,IF(generador!B888=9,39,IF(generador!B888=10,42,IF(generador!B888=11,45,IF(generador!B888=12,48,IF(generador!B888=13,51,IF(generador!B888=14,54,IF(generador!B888=15,57))))))))))))))),FALSE),""),"")</f>
        <v/>
      </c>
      <c r="F888" s="16" t="str">
        <f t="shared" si="230"/>
        <v/>
      </c>
      <c r="G888" s="20" t="str">
        <f t="shared" si="231"/>
        <v/>
      </c>
      <c r="H888" s="13" t="str">
        <f t="shared" ca="1" si="234"/>
        <v/>
      </c>
      <c r="I888" s="14" t="str">
        <f t="shared" si="235"/>
        <v/>
      </c>
      <c r="J888" s="14" t="str">
        <f>""</f>
        <v/>
      </c>
      <c r="K888" s="14" t="str">
        <f t="shared" si="236"/>
        <v/>
      </c>
      <c r="L888" s="14" t="str">
        <f t="shared" si="237"/>
        <v/>
      </c>
      <c r="M888" s="14" t="str">
        <f t="shared" si="238"/>
        <v/>
      </c>
      <c r="N888" s="14" t="str">
        <f t="shared" si="239"/>
        <v/>
      </c>
      <c r="O888" s="14" t="str">
        <f t="shared" si="240"/>
        <v/>
      </c>
      <c r="P888" s="14" t="str">
        <f t="shared" si="241"/>
        <v/>
      </c>
      <c r="Q888" s="14" t="str">
        <f t="shared" si="242"/>
        <v/>
      </c>
      <c r="R888" s="96" t="str">
        <f t="shared" si="232"/>
        <v/>
      </c>
      <c r="S888" s="14" t="str">
        <f t="shared" si="243"/>
        <v/>
      </c>
      <c r="T888" s="14" t="str">
        <f t="shared" si="233"/>
        <v/>
      </c>
      <c r="U888" s="14" t="str">
        <f t="shared" si="244"/>
        <v/>
      </c>
      <c r="V888" s="14" t="str">
        <f t="shared" si="245"/>
        <v/>
      </c>
      <c r="W888" s="14" t="str">
        <f>IFERROR(CONCATENATE("PAGO N° ",B888," DEL CONTRATO CPS ",V888," ENTRE ",TEXT(VLOOKUP(A888,matriz,IF(generador!B888=1,16,IF(generador!B888=2,19,IF(generador!B888=3,22,IF(generador!B888=4,25,IF(generador!B888=5,28,IF(generador!B888=6,31,IF(generador!B888=7,34,IF(generador!B888=8,37,IF(generador!B888=9,40,IF(generador!B888=10,43,IF(generador!B888=11,46,IF(generador!B888=12,49,IF(generador!B888=13,52,IF(generador!B888=14,55,IF(generador!B888=15,58))))))))))))))),FALSE),"dd/mm/yyyy")," Y ",TEXT(VLOOKUP(A888,matriz,IF(generador!B888=1,17,IF(generador!B888=2,20,IF(generador!B888=3,23,IF(generador!B888=4,26,IF(generador!B888=5,29,IF(generador!B888=6,32,IF(generador!B888=7,35,IF(generador!B888=8,38,IF(generador!B888=9,41,IF(generador!B888=10,44,IF(generador!B888=11,47,IF(generador!B888=12,50,IF(generador!B888=13,53,IF(generador!B888=14,56,IF(generador!B888=15,59))))))))))))))),FALSE),"dd/mm/yyyy")),"")</f>
        <v/>
      </c>
    </row>
    <row r="889" spans="1:23" x14ac:dyDescent="0.3">
      <c r="A889" s="12"/>
      <c r="B889" s="5"/>
      <c r="C889" s="5"/>
      <c r="D889" s="14" t="str">
        <f t="shared" si="229"/>
        <v/>
      </c>
      <c r="E889" s="15" t="str">
        <f>IFERROR(IF(A889&lt;&gt;"",VLOOKUP(A889,matriz,IF(generador!B889=1,15,IF(generador!B889=2,18,IF(generador!B889=3,21,IF(generador!B889=4,24,IF(generador!B889=5,27,IF(generador!B889=6,30,IF(generador!B889=7,33,IF(generador!B889=8,36,IF(generador!B889=9,39,IF(generador!B889=10,42,IF(generador!B889=11,45,IF(generador!B889=12,48,IF(generador!B889=13,51,IF(generador!B889=14,54,IF(generador!B889=15,57))))))))))))))),FALSE),""),"")</f>
        <v/>
      </c>
      <c r="F889" s="16" t="str">
        <f t="shared" si="230"/>
        <v/>
      </c>
      <c r="G889" s="20" t="str">
        <f t="shared" si="231"/>
        <v/>
      </c>
      <c r="H889" s="13" t="str">
        <f t="shared" ca="1" si="234"/>
        <v/>
      </c>
      <c r="I889" s="14" t="str">
        <f t="shared" si="235"/>
        <v/>
      </c>
      <c r="J889" s="14" t="str">
        <f>""</f>
        <v/>
      </c>
      <c r="K889" s="14" t="str">
        <f t="shared" si="236"/>
        <v/>
      </c>
      <c r="L889" s="14" t="str">
        <f t="shared" si="237"/>
        <v/>
      </c>
      <c r="M889" s="14" t="str">
        <f t="shared" si="238"/>
        <v/>
      </c>
      <c r="N889" s="14" t="str">
        <f t="shared" si="239"/>
        <v/>
      </c>
      <c r="O889" s="14" t="str">
        <f t="shared" si="240"/>
        <v/>
      </c>
      <c r="P889" s="14" t="str">
        <f t="shared" si="241"/>
        <v/>
      </c>
      <c r="Q889" s="14" t="str">
        <f t="shared" si="242"/>
        <v/>
      </c>
      <c r="R889" s="96" t="str">
        <f t="shared" si="232"/>
        <v/>
      </c>
      <c r="S889" s="14" t="str">
        <f t="shared" si="243"/>
        <v/>
      </c>
      <c r="T889" s="14" t="str">
        <f t="shared" si="233"/>
        <v/>
      </c>
      <c r="U889" s="14" t="str">
        <f t="shared" si="244"/>
        <v/>
      </c>
      <c r="V889" s="14" t="str">
        <f t="shared" si="245"/>
        <v/>
      </c>
      <c r="W889" s="14" t="str">
        <f>IFERROR(CONCATENATE("PAGO N° ",B889," DEL CONTRATO CPS ",V889," ENTRE ",TEXT(VLOOKUP(A889,matriz,IF(generador!B889=1,16,IF(generador!B889=2,19,IF(generador!B889=3,22,IF(generador!B889=4,25,IF(generador!B889=5,28,IF(generador!B889=6,31,IF(generador!B889=7,34,IF(generador!B889=8,37,IF(generador!B889=9,40,IF(generador!B889=10,43,IF(generador!B889=11,46,IF(generador!B889=12,49,IF(generador!B889=13,52,IF(generador!B889=14,55,IF(generador!B889=15,58))))))))))))))),FALSE),"dd/mm/yyyy")," Y ",TEXT(VLOOKUP(A889,matriz,IF(generador!B889=1,17,IF(generador!B889=2,20,IF(generador!B889=3,23,IF(generador!B889=4,26,IF(generador!B889=5,29,IF(generador!B889=6,32,IF(generador!B889=7,35,IF(generador!B889=8,38,IF(generador!B889=9,41,IF(generador!B889=10,44,IF(generador!B889=11,47,IF(generador!B889=12,50,IF(generador!B889=13,53,IF(generador!B889=14,56,IF(generador!B889=15,59))))))))))))))),FALSE),"dd/mm/yyyy")),"")</f>
        <v/>
      </c>
    </row>
    <row r="890" spans="1:23" x14ac:dyDescent="0.3">
      <c r="A890" s="12"/>
      <c r="B890" s="5"/>
      <c r="C890" s="5"/>
      <c r="D890" s="14" t="str">
        <f t="shared" si="229"/>
        <v/>
      </c>
      <c r="E890" s="15" t="str">
        <f>IFERROR(IF(A890&lt;&gt;"",VLOOKUP(A890,matriz,IF(generador!B890=1,15,IF(generador!B890=2,18,IF(generador!B890=3,21,IF(generador!B890=4,24,IF(generador!B890=5,27,IF(generador!B890=6,30,IF(generador!B890=7,33,IF(generador!B890=8,36,IF(generador!B890=9,39,IF(generador!B890=10,42,IF(generador!B890=11,45,IF(generador!B890=12,48,IF(generador!B890=13,51,IF(generador!B890=14,54,IF(generador!B890=15,57))))))))))))))),FALSE),""),"")</f>
        <v/>
      </c>
      <c r="F890" s="16" t="str">
        <f t="shared" si="230"/>
        <v/>
      </c>
      <c r="G890" s="20" t="str">
        <f t="shared" si="231"/>
        <v/>
      </c>
      <c r="H890" s="13" t="str">
        <f t="shared" ca="1" si="234"/>
        <v/>
      </c>
      <c r="I890" s="14" t="str">
        <f t="shared" si="235"/>
        <v/>
      </c>
      <c r="J890" s="14" t="str">
        <f>""</f>
        <v/>
      </c>
      <c r="K890" s="14" t="str">
        <f t="shared" si="236"/>
        <v/>
      </c>
      <c r="L890" s="14" t="str">
        <f t="shared" si="237"/>
        <v/>
      </c>
      <c r="M890" s="14" t="str">
        <f t="shared" si="238"/>
        <v/>
      </c>
      <c r="N890" s="14" t="str">
        <f t="shared" si="239"/>
        <v/>
      </c>
      <c r="O890" s="14" t="str">
        <f t="shared" si="240"/>
        <v/>
      </c>
      <c r="P890" s="14" t="str">
        <f t="shared" si="241"/>
        <v/>
      </c>
      <c r="Q890" s="14" t="str">
        <f t="shared" si="242"/>
        <v/>
      </c>
      <c r="R890" s="96" t="str">
        <f t="shared" si="232"/>
        <v/>
      </c>
      <c r="S890" s="14" t="str">
        <f t="shared" si="243"/>
        <v/>
      </c>
      <c r="T890" s="14" t="str">
        <f t="shared" si="233"/>
        <v/>
      </c>
      <c r="U890" s="14" t="str">
        <f t="shared" si="244"/>
        <v/>
      </c>
      <c r="V890" s="14" t="str">
        <f t="shared" si="245"/>
        <v/>
      </c>
      <c r="W890" s="14" t="str">
        <f>IFERROR(CONCATENATE("PAGO N° ",B890," DEL CONTRATO CPS ",V890," ENTRE ",TEXT(VLOOKUP(A890,matriz,IF(generador!B890=1,16,IF(generador!B890=2,19,IF(generador!B890=3,22,IF(generador!B890=4,25,IF(generador!B890=5,28,IF(generador!B890=6,31,IF(generador!B890=7,34,IF(generador!B890=8,37,IF(generador!B890=9,40,IF(generador!B890=10,43,IF(generador!B890=11,46,IF(generador!B890=12,49,IF(generador!B890=13,52,IF(generador!B890=14,55,IF(generador!B890=15,58))))))))))))))),FALSE),"dd/mm/yyyy")," Y ",TEXT(VLOOKUP(A890,matriz,IF(generador!B890=1,17,IF(generador!B890=2,20,IF(generador!B890=3,23,IF(generador!B890=4,26,IF(generador!B890=5,29,IF(generador!B890=6,32,IF(generador!B890=7,35,IF(generador!B890=8,38,IF(generador!B890=9,41,IF(generador!B890=10,44,IF(generador!B890=11,47,IF(generador!B890=12,50,IF(generador!B890=13,53,IF(generador!B890=14,56,IF(generador!B890=15,59))))))))))))))),FALSE),"dd/mm/yyyy")),"")</f>
        <v/>
      </c>
    </row>
    <row r="891" spans="1:23" x14ac:dyDescent="0.3">
      <c r="A891" s="12"/>
      <c r="B891" s="5"/>
      <c r="C891" s="5"/>
      <c r="D891" s="14" t="str">
        <f t="shared" si="229"/>
        <v/>
      </c>
      <c r="E891" s="15" t="str">
        <f>IFERROR(IF(A891&lt;&gt;"",VLOOKUP(A891,matriz,IF(generador!B891=1,15,IF(generador!B891=2,18,IF(generador!B891=3,21,IF(generador!B891=4,24,IF(generador!B891=5,27,IF(generador!B891=6,30,IF(generador!B891=7,33,IF(generador!B891=8,36,IF(generador!B891=9,39,IF(generador!B891=10,42,IF(generador!B891=11,45,IF(generador!B891=12,48,IF(generador!B891=13,51,IF(generador!B891=14,54,IF(generador!B891=15,57))))))))))))))),FALSE),""),"")</f>
        <v/>
      </c>
      <c r="F891" s="16" t="str">
        <f t="shared" si="230"/>
        <v/>
      </c>
      <c r="G891" s="20" t="str">
        <f t="shared" si="231"/>
        <v/>
      </c>
      <c r="H891" s="13" t="str">
        <f t="shared" ca="1" si="234"/>
        <v/>
      </c>
      <c r="I891" s="14" t="str">
        <f t="shared" si="235"/>
        <v/>
      </c>
      <c r="J891" s="14" t="str">
        <f>""</f>
        <v/>
      </c>
      <c r="K891" s="14" t="str">
        <f t="shared" si="236"/>
        <v/>
      </c>
      <c r="L891" s="14" t="str">
        <f t="shared" si="237"/>
        <v/>
      </c>
      <c r="M891" s="14" t="str">
        <f t="shared" si="238"/>
        <v/>
      </c>
      <c r="N891" s="14" t="str">
        <f t="shared" si="239"/>
        <v/>
      </c>
      <c r="O891" s="14" t="str">
        <f t="shared" si="240"/>
        <v/>
      </c>
      <c r="P891" s="14" t="str">
        <f t="shared" si="241"/>
        <v/>
      </c>
      <c r="Q891" s="14" t="str">
        <f t="shared" si="242"/>
        <v/>
      </c>
      <c r="R891" s="96" t="str">
        <f t="shared" si="232"/>
        <v/>
      </c>
      <c r="S891" s="14" t="str">
        <f t="shared" si="243"/>
        <v/>
      </c>
      <c r="T891" s="14" t="str">
        <f t="shared" si="233"/>
        <v/>
      </c>
      <c r="U891" s="14" t="str">
        <f t="shared" si="244"/>
        <v/>
      </c>
      <c r="V891" s="14" t="str">
        <f t="shared" si="245"/>
        <v/>
      </c>
      <c r="W891" s="14" t="str">
        <f>IFERROR(CONCATENATE("PAGO N° ",B891," DEL CONTRATO CPS ",V891," ENTRE ",TEXT(VLOOKUP(A891,matriz,IF(generador!B891=1,16,IF(generador!B891=2,19,IF(generador!B891=3,22,IF(generador!B891=4,25,IF(generador!B891=5,28,IF(generador!B891=6,31,IF(generador!B891=7,34,IF(generador!B891=8,37,IF(generador!B891=9,40,IF(generador!B891=10,43,IF(generador!B891=11,46,IF(generador!B891=12,49,IF(generador!B891=13,52,IF(generador!B891=14,55,IF(generador!B891=15,58))))))))))))))),FALSE),"dd/mm/yyyy")," Y ",TEXT(VLOOKUP(A891,matriz,IF(generador!B891=1,17,IF(generador!B891=2,20,IF(generador!B891=3,23,IF(generador!B891=4,26,IF(generador!B891=5,29,IF(generador!B891=6,32,IF(generador!B891=7,35,IF(generador!B891=8,38,IF(generador!B891=9,41,IF(generador!B891=10,44,IF(generador!B891=11,47,IF(generador!B891=12,50,IF(generador!B891=13,53,IF(generador!B891=14,56,IF(generador!B891=15,59))))))))))))))),FALSE),"dd/mm/yyyy")),"")</f>
        <v/>
      </c>
    </row>
    <row r="892" spans="1:23" x14ac:dyDescent="0.3">
      <c r="A892" s="12"/>
      <c r="B892" s="5"/>
      <c r="C892" s="5"/>
      <c r="D892" s="14" t="str">
        <f t="shared" si="229"/>
        <v/>
      </c>
      <c r="E892" s="15" t="str">
        <f>IFERROR(IF(A892&lt;&gt;"",VLOOKUP(A892,matriz,IF(generador!B892=1,15,IF(generador!B892=2,18,IF(generador!B892=3,21,IF(generador!B892=4,24,IF(generador!B892=5,27,IF(generador!B892=6,30,IF(generador!B892=7,33,IF(generador!B892=8,36,IF(generador!B892=9,39,IF(generador!B892=10,42,IF(generador!B892=11,45,IF(generador!B892=12,48,IF(generador!B892=13,51,IF(generador!B892=14,54,IF(generador!B892=15,57))))))))))))))),FALSE),""),"")</f>
        <v/>
      </c>
      <c r="F892" s="16" t="str">
        <f t="shared" si="230"/>
        <v/>
      </c>
      <c r="G892" s="20" t="str">
        <f t="shared" si="231"/>
        <v/>
      </c>
      <c r="H892" s="13" t="str">
        <f t="shared" ca="1" si="234"/>
        <v/>
      </c>
      <c r="I892" s="14" t="str">
        <f t="shared" si="235"/>
        <v/>
      </c>
      <c r="J892" s="14" t="str">
        <f>""</f>
        <v/>
      </c>
      <c r="K892" s="14" t="str">
        <f t="shared" si="236"/>
        <v/>
      </c>
      <c r="L892" s="14" t="str">
        <f t="shared" si="237"/>
        <v/>
      </c>
      <c r="M892" s="14" t="str">
        <f t="shared" si="238"/>
        <v/>
      </c>
      <c r="N892" s="14" t="str">
        <f t="shared" si="239"/>
        <v/>
      </c>
      <c r="O892" s="14" t="str">
        <f t="shared" si="240"/>
        <v/>
      </c>
      <c r="P892" s="14" t="str">
        <f t="shared" si="241"/>
        <v/>
      </c>
      <c r="Q892" s="14" t="str">
        <f t="shared" si="242"/>
        <v/>
      </c>
      <c r="R892" s="96" t="str">
        <f t="shared" si="232"/>
        <v/>
      </c>
      <c r="S892" s="14" t="str">
        <f t="shared" si="243"/>
        <v/>
      </c>
      <c r="T892" s="14" t="str">
        <f t="shared" si="233"/>
        <v/>
      </c>
      <c r="U892" s="14" t="str">
        <f t="shared" si="244"/>
        <v/>
      </c>
      <c r="V892" s="14" t="str">
        <f t="shared" si="245"/>
        <v/>
      </c>
      <c r="W892" s="14" t="str">
        <f>IFERROR(CONCATENATE("PAGO N° ",B892," DEL CONTRATO CPS ",V892," ENTRE ",TEXT(VLOOKUP(A892,matriz,IF(generador!B892=1,16,IF(generador!B892=2,19,IF(generador!B892=3,22,IF(generador!B892=4,25,IF(generador!B892=5,28,IF(generador!B892=6,31,IF(generador!B892=7,34,IF(generador!B892=8,37,IF(generador!B892=9,40,IF(generador!B892=10,43,IF(generador!B892=11,46,IF(generador!B892=12,49,IF(generador!B892=13,52,IF(generador!B892=14,55,IF(generador!B892=15,58))))))))))))))),FALSE),"dd/mm/yyyy")," Y ",TEXT(VLOOKUP(A892,matriz,IF(generador!B892=1,17,IF(generador!B892=2,20,IF(generador!B892=3,23,IF(generador!B892=4,26,IF(generador!B892=5,29,IF(generador!B892=6,32,IF(generador!B892=7,35,IF(generador!B892=8,38,IF(generador!B892=9,41,IF(generador!B892=10,44,IF(generador!B892=11,47,IF(generador!B892=12,50,IF(generador!B892=13,53,IF(generador!B892=14,56,IF(generador!B892=15,59))))))))))))))),FALSE),"dd/mm/yyyy")),"")</f>
        <v/>
      </c>
    </row>
    <row r="893" spans="1:23" x14ac:dyDescent="0.3">
      <c r="A893" s="12"/>
      <c r="B893" s="5"/>
      <c r="C893" s="5"/>
      <c r="D893" s="14" t="str">
        <f t="shared" si="229"/>
        <v/>
      </c>
      <c r="E893" s="15" t="str">
        <f>IFERROR(IF(A893&lt;&gt;"",VLOOKUP(A893,matriz,IF(generador!B893=1,15,IF(generador!B893=2,18,IF(generador!B893=3,21,IF(generador!B893=4,24,IF(generador!B893=5,27,IF(generador!B893=6,30,IF(generador!B893=7,33,IF(generador!B893=8,36,IF(generador!B893=9,39,IF(generador!B893=10,42,IF(generador!B893=11,45,IF(generador!B893=12,48,IF(generador!B893=13,51,IF(generador!B893=14,54,IF(generador!B893=15,57))))))))))))))),FALSE),""),"")</f>
        <v/>
      </c>
      <c r="F893" s="16" t="str">
        <f t="shared" si="230"/>
        <v/>
      </c>
      <c r="G893" s="20" t="str">
        <f t="shared" si="231"/>
        <v/>
      </c>
      <c r="H893" s="13" t="str">
        <f t="shared" ca="1" si="234"/>
        <v/>
      </c>
      <c r="I893" s="14" t="str">
        <f t="shared" si="235"/>
        <v/>
      </c>
      <c r="J893" s="14" t="str">
        <f>""</f>
        <v/>
      </c>
      <c r="K893" s="14" t="str">
        <f t="shared" si="236"/>
        <v/>
      </c>
      <c r="L893" s="14" t="str">
        <f t="shared" si="237"/>
        <v/>
      </c>
      <c r="M893" s="14" t="str">
        <f t="shared" si="238"/>
        <v/>
      </c>
      <c r="N893" s="14" t="str">
        <f t="shared" si="239"/>
        <v/>
      </c>
      <c r="O893" s="14" t="str">
        <f t="shared" si="240"/>
        <v/>
      </c>
      <c r="P893" s="14" t="str">
        <f t="shared" si="241"/>
        <v/>
      </c>
      <c r="Q893" s="14" t="str">
        <f t="shared" si="242"/>
        <v/>
      </c>
      <c r="R893" s="96" t="str">
        <f t="shared" si="232"/>
        <v/>
      </c>
      <c r="S893" s="14" t="str">
        <f t="shared" si="243"/>
        <v/>
      </c>
      <c r="T893" s="14" t="str">
        <f t="shared" si="233"/>
        <v/>
      </c>
      <c r="U893" s="14" t="str">
        <f t="shared" si="244"/>
        <v/>
      </c>
      <c r="V893" s="14" t="str">
        <f t="shared" si="245"/>
        <v/>
      </c>
      <c r="W893" s="14" t="str">
        <f>IFERROR(CONCATENATE("PAGO N° ",B893," DEL CONTRATO CPS ",V893," ENTRE ",TEXT(VLOOKUP(A893,matriz,IF(generador!B893=1,16,IF(generador!B893=2,19,IF(generador!B893=3,22,IF(generador!B893=4,25,IF(generador!B893=5,28,IF(generador!B893=6,31,IF(generador!B893=7,34,IF(generador!B893=8,37,IF(generador!B893=9,40,IF(generador!B893=10,43,IF(generador!B893=11,46,IF(generador!B893=12,49,IF(generador!B893=13,52,IF(generador!B893=14,55,IF(generador!B893=15,58))))))))))))))),FALSE),"dd/mm/yyyy")," Y ",TEXT(VLOOKUP(A893,matriz,IF(generador!B893=1,17,IF(generador!B893=2,20,IF(generador!B893=3,23,IF(generador!B893=4,26,IF(generador!B893=5,29,IF(generador!B893=6,32,IF(generador!B893=7,35,IF(generador!B893=8,38,IF(generador!B893=9,41,IF(generador!B893=10,44,IF(generador!B893=11,47,IF(generador!B893=12,50,IF(generador!B893=13,53,IF(generador!B893=14,56,IF(generador!B893=15,59))))))))))))))),FALSE),"dd/mm/yyyy")),"")</f>
        <v/>
      </c>
    </row>
    <row r="894" spans="1:23" x14ac:dyDescent="0.3">
      <c r="A894" s="12"/>
      <c r="B894" s="5"/>
      <c r="C894" s="5"/>
      <c r="D894" s="14" t="str">
        <f t="shared" si="229"/>
        <v/>
      </c>
      <c r="E894" s="15" t="str">
        <f>IFERROR(IF(A894&lt;&gt;"",VLOOKUP(A894,matriz,IF(generador!B894=1,15,IF(generador!B894=2,18,IF(generador!B894=3,21,IF(generador!B894=4,24,IF(generador!B894=5,27,IF(generador!B894=6,30,IF(generador!B894=7,33,IF(generador!B894=8,36,IF(generador!B894=9,39,IF(generador!B894=10,42,IF(generador!B894=11,45,IF(generador!B894=12,48,IF(generador!B894=13,51,IF(generador!B894=14,54,IF(generador!B894=15,57))))))))))))))),FALSE),""),"")</f>
        <v/>
      </c>
      <c r="F894" s="16" t="str">
        <f t="shared" si="230"/>
        <v/>
      </c>
      <c r="G894" s="20" t="str">
        <f t="shared" si="231"/>
        <v/>
      </c>
      <c r="H894" s="13" t="str">
        <f t="shared" ca="1" si="234"/>
        <v/>
      </c>
      <c r="I894" s="14" t="str">
        <f t="shared" si="235"/>
        <v/>
      </c>
      <c r="J894" s="14" t="str">
        <f>""</f>
        <v/>
      </c>
      <c r="K894" s="14" t="str">
        <f t="shared" si="236"/>
        <v/>
      </c>
      <c r="L894" s="14" t="str">
        <f t="shared" si="237"/>
        <v/>
      </c>
      <c r="M894" s="14" t="str">
        <f t="shared" si="238"/>
        <v/>
      </c>
      <c r="N894" s="14" t="str">
        <f t="shared" si="239"/>
        <v/>
      </c>
      <c r="O894" s="14" t="str">
        <f t="shared" si="240"/>
        <v/>
      </c>
      <c r="P894" s="14" t="str">
        <f t="shared" si="241"/>
        <v/>
      </c>
      <c r="Q894" s="14" t="str">
        <f t="shared" si="242"/>
        <v/>
      </c>
      <c r="R894" s="96" t="str">
        <f t="shared" si="232"/>
        <v/>
      </c>
      <c r="S894" s="14" t="str">
        <f t="shared" si="243"/>
        <v/>
      </c>
      <c r="T894" s="14" t="str">
        <f t="shared" si="233"/>
        <v/>
      </c>
      <c r="U894" s="14" t="str">
        <f t="shared" si="244"/>
        <v/>
      </c>
      <c r="V894" s="14" t="str">
        <f t="shared" si="245"/>
        <v/>
      </c>
      <c r="W894" s="14" t="str">
        <f>IFERROR(CONCATENATE("PAGO N° ",B894," DEL CONTRATO CPS ",V894," ENTRE ",TEXT(VLOOKUP(A894,matriz,IF(generador!B894=1,16,IF(generador!B894=2,19,IF(generador!B894=3,22,IF(generador!B894=4,25,IF(generador!B894=5,28,IF(generador!B894=6,31,IF(generador!B894=7,34,IF(generador!B894=8,37,IF(generador!B894=9,40,IF(generador!B894=10,43,IF(generador!B894=11,46,IF(generador!B894=12,49,IF(generador!B894=13,52,IF(generador!B894=14,55,IF(generador!B894=15,58))))))))))))))),FALSE),"dd/mm/yyyy")," Y ",TEXT(VLOOKUP(A894,matriz,IF(generador!B894=1,17,IF(generador!B894=2,20,IF(generador!B894=3,23,IF(generador!B894=4,26,IF(generador!B894=5,29,IF(generador!B894=6,32,IF(generador!B894=7,35,IF(generador!B894=8,38,IF(generador!B894=9,41,IF(generador!B894=10,44,IF(generador!B894=11,47,IF(generador!B894=12,50,IF(generador!B894=13,53,IF(generador!B894=14,56,IF(generador!B894=15,59))))))))))))))),FALSE),"dd/mm/yyyy")),"")</f>
        <v/>
      </c>
    </row>
    <row r="895" spans="1:23" x14ac:dyDescent="0.3">
      <c r="A895" s="12"/>
      <c r="B895" s="5"/>
      <c r="C895" s="5"/>
      <c r="D895" s="14" t="str">
        <f t="shared" si="229"/>
        <v/>
      </c>
      <c r="E895" s="15" t="str">
        <f>IFERROR(IF(A895&lt;&gt;"",VLOOKUP(A895,matriz,IF(generador!B895=1,15,IF(generador!B895=2,18,IF(generador!B895=3,21,IF(generador!B895=4,24,IF(generador!B895=5,27,IF(generador!B895=6,30,IF(generador!B895=7,33,IF(generador!B895=8,36,IF(generador!B895=9,39,IF(generador!B895=10,42,IF(generador!B895=11,45,IF(generador!B895=12,48,IF(generador!B895=13,51,IF(generador!B895=14,54,IF(generador!B895=15,57))))))))))))))),FALSE),""),"")</f>
        <v/>
      </c>
      <c r="F895" s="16" t="str">
        <f t="shared" si="230"/>
        <v/>
      </c>
      <c r="G895" s="20" t="str">
        <f t="shared" si="231"/>
        <v/>
      </c>
      <c r="H895" s="13" t="str">
        <f t="shared" ca="1" si="234"/>
        <v/>
      </c>
      <c r="I895" s="14" t="str">
        <f t="shared" si="235"/>
        <v/>
      </c>
      <c r="J895" s="14" t="str">
        <f>""</f>
        <v/>
      </c>
      <c r="K895" s="14" t="str">
        <f t="shared" si="236"/>
        <v/>
      </c>
      <c r="L895" s="14" t="str">
        <f t="shared" si="237"/>
        <v/>
      </c>
      <c r="M895" s="14" t="str">
        <f t="shared" si="238"/>
        <v/>
      </c>
      <c r="N895" s="14" t="str">
        <f t="shared" si="239"/>
        <v/>
      </c>
      <c r="O895" s="14" t="str">
        <f t="shared" si="240"/>
        <v/>
      </c>
      <c r="P895" s="14" t="str">
        <f t="shared" si="241"/>
        <v/>
      </c>
      <c r="Q895" s="14" t="str">
        <f t="shared" si="242"/>
        <v/>
      </c>
      <c r="R895" s="96" t="str">
        <f t="shared" si="232"/>
        <v/>
      </c>
      <c r="S895" s="14" t="str">
        <f t="shared" si="243"/>
        <v/>
      </c>
      <c r="T895" s="14" t="str">
        <f t="shared" si="233"/>
        <v/>
      </c>
      <c r="U895" s="14" t="str">
        <f t="shared" si="244"/>
        <v/>
      </c>
      <c r="V895" s="14" t="str">
        <f t="shared" si="245"/>
        <v/>
      </c>
      <c r="W895" s="14" t="str">
        <f>IFERROR(CONCATENATE("PAGO N° ",B895," DEL CONTRATO CPS ",V895," ENTRE ",TEXT(VLOOKUP(A895,matriz,IF(generador!B895=1,16,IF(generador!B895=2,19,IF(generador!B895=3,22,IF(generador!B895=4,25,IF(generador!B895=5,28,IF(generador!B895=6,31,IF(generador!B895=7,34,IF(generador!B895=8,37,IF(generador!B895=9,40,IF(generador!B895=10,43,IF(generador!B895=11,46,IF(generador!B895=12,49,IF(generador!B895=13,52,IF(generador!B895=14,55,IF(generador!B895=15,58))))))))))))))),FALSE),"dd/mm/yyyy")," Y ",TEXT(VLOOKUP(A895,matriz,IF(generador!B895=1,17,IF(generador!B895=2,20,IF(generador!B895=3,23,IF(generador!B895=4,26,IF(generador!B895=5,29,IF(generador!B895=6,32,IF(generador!B895=7,35,IF(generador!B895=8,38,IF(generador!B895=9,41,IF(generador!B895=10,44,IF(generador!B895=11,47,IF(generador!B895=12,50,IF(generador!B895=13,53,IF(generador!B895=14,56,IF(generador!B895=15,59))))))))))))))),FALSE),"dd/mm/yyyy")),"")</f>
        <v/>
      </c>
    </row>
    <row r="896" spans="1:23" x14ac:dyDescent="0.3">
      <c r="A896" s="12"/>
      <c r="B896" s="5"/>
      <c r="C896" s="5"/>
      <c r="D896" s="14" t="str">
        <f t="shared" si="229"/>
        <v/>
      </c>
      <c r="E896" s="15" t="str">
        <f>IFERROR(IF(A896&lt;&gt;"",VLOOKUP(A896,matriz,IF(generador!B896=1,15,IF(generador!B896=2,18,IF(generador!B896=3,21,IF(generador!B896=4,24,IF(generador!B896=5,27,IF(generador!B896=6,30,IF(generador!B896=7,33,IF(generador!B896=8,36,IF(generador!B896=9,39,IF(generador!B896=10,42,IF(generador!B896=11,45,IF(generador!B896=12,48,IF(generador!B896=13,51,IF(generador!B896=14,54,IF(generador!B896=15,57))))))))))))))),FALSE),""),"")</f>
        <v/>
      </c>
      <c r="F896" s="16" t="str">
        <f t="shared" si="230"/>
        <v/>
      </c>
      <c r="G896" s="20" t="str">
        <f t="shared" si="231"/>
        <v/>
      </c>
      <c r="H896" s="13" t="str">
        <f t="shared" ca="1" si="234"/>
        <v/>
      </c>
      <c r="I896" s="14" t="str">
        <f t="shared" si="235"/>
        <v/>
      </c>
      <c r="J896" s="14" t="str">
        <f>""</f>
        <v/>
      </c>
      <c r="K896" s="14" t="str">
        <f t="shared" si="236"/>
        <v/>
      </c>
      <c r="L896" s="14" t="str">
        <f t="shared" si="237"/>
        <v/>
      </c>
      <c r="M896" s="14" t="str">
        <f t="shared" si="238"/>
        <v/>
      </c>
      <c r="N896" s="14" t="str">
        <f t="shared" si="239"/>
        <v/>
      </c>
      <c r="O896" s="14" t="str">
        <f t="shared" si="240"/>
        <v/>
      </c>
      <c r="P896" s="14" t="str">
        <f t="shared" si="241"/>
        <v/>
      </c>
      <c r="Q896" s="14" t="str">
        <f t="shared" si="242"/>
        <v/>
      </c>
      <c r="R896" s="96" t="str">
        <f t="shared" si="232"/>
        <v/>
      </c>
      <c r="S896" s="14" t="str">
        <f t="shared" si="243"/>
        <v/>
      </c>
      <c r="T896" s="14" t="str">
        <f t="shared" si="233"/>
        <v/>
      </c>
      <c r="U896" s="14" t="str">
        <f t="shared" si="244"/>
        <v/>
      </c>
      <c r="V896" s="14" t="str">
        <f t="shared" si="245"/>
        <v/>
      </c>
      <c r="W896" s="14" t="str">
        <f>IFERROR(CONCATENATE("PAGO N° ",B896," DEL CONTRATO CPS ",V896," ENTRE ",TEXT(VLOOKUP(A896,matriz,IF(generador!B896=1,16,IF(generador!B896=2,19,IF(generador!B896=3,22,IF(generador!B896=4,25,IF(generador!B896=5,28,IF(generador!B896=6,31,IF(generador!B896=7,34,IF(generador!B896=8,37,IF(generador!B896=9,40,IF(generador!B896=10,43,IF(generador!B896=11,46,IF(generador!B896=12,49,IF(generador!B896=13,52,IF(generador!B896=14,55,IF(generador!B896=15,58))))))))))))))),FALSE),"dd/mm/yyyy")," Y ",TEXT(VLOOKUP(A896,matriz,IF(generador!B896=1,17,IF(generador!B896=2,20,IF(generador!B896=3,23,IF(generador!B896=4,26,IF(generador!B896=5,29,IF(generador!B896=6,32,IF(generador!B896=7,35,IF(generador!B896=8,38,IF(generador!B896=9,41,IF(generador!B896=10,44,IF(generador!B896=11,47,IF(generador!B896=12,50,IF(generador!B896=13,53,IF(generador!B896=14,56,IF(generador!B896=15,59))))))))))))))),FALSE),"dd/mm/yyyy")),"")</f>
        <v/>
      </c>
    </row>
    <row r="897" spans="1:23" x14ac:dyDescent="0.3">
      <c r="A897" s="12"/>
      <c r="B897" s="5"/>
      <c r="C897" s="5"/>
      <c r="D897" s="14" t="str">
        <f t="shared" si="229"/>
        <v/>
      </c>
      <c r="E897" s="15" t="str">
        <f>IFERROR(IF(A897&lt;&gt;"",VLOOKUP(A897,matriz,IF(generador!B897=1,15,IF(generador!B897=2,18,IF(generador!B897=3,21,IF(generador!B897=4,24,IF(generador!B897=5,27,IF(generador!B897=6,30,IF(generador!B897=7,33,IF(generador!B897=8,36,IF(generador!B897=9,39,IF(generador!B897=10,42,IF(generador!B897=11,45,IF(generador!B897=12,48,IF(generador!B897=13,51,IF(generador!B897=14,54,IF(generador!B897=15,57))))))))))))))),FALSE),""),"")</f>
        <v/>
      </c>
      <c r="F897" s="16" t="str">
        <f t="shared" si="230"/>
        <v/>
      </c>
      <c r="G897" s="20" t="str">
        <f t="shared" si="231"/>
        <v/>
      </c>
      <c r="H897" s="13" t="str">
        <f t="shared" ca="1" si="234"/>
        <v/>
      </c>
      <c r="I897" s="14" t="str">
        <f t="shared" si="235"/>
        <v/>
      </c>
      <c r="J897" s="14" t="str">
        <f>""</f>
        <v/>
      </c>
      <c r="K897" s="14" t="str">
        <f t="shared" si="236"/>
        <v/>
      </c>
      <c r="L897" s="14" t="str">
        <f t="shared" si="237"/>
        <v/>
      </c>
      <c r="M897" s="14" t="str">
        <f t="shared" si="238"/>
        <v/>
      </c>
      <c r="N897" s="14" t="str">
        <f t="shared" si="239"/>
        <v/>
      </c>
      <c r="O897" s="14" t="str">
        <f t="shared" si="240"/>
        <v/>
      </c>
      <c r="P897" s="14" t="str">
        <f t="shared" si="241"/>
        <v/>
      </c>
      <c r="Q897" s="14" t="str">
        <f t="shared" si="242"/>
        <v/>
      </c>
      <c r="R897" s="96" t="str">
        <f t="shared" si="232"/>
        <v/>
      </c>
      <c r="S897" s="14" t="str">
        <f t="shared" si="243"/>
        <v/>
      </c>
      <c r="T897" s="14" t="str">
        <f t="shared" si="233"/>
        <v/>
      </c>
      <c r="U897" s="14" t="str">
        <f t="shared" si="244"/>
        <v/>
      </c>
      <c r="V897" s="14" t="str">
        <f t="shared" si="245"/>
        <v/>
      </c>
      <c r="W897" s="14" t="str">
        <f>IFERROR(CONCATENATE("PAGO N° ",B897," DEL CONTRATO CPS ",V897," ENTRE ",TEXT(VLOOKUP(A897,matriz,IF(generador!B897=1,16,IF(generador!B897=2,19,IF(generador!B897=3,22,IF(generador!B897=4,25,IF(generador!B897=5,28,IF(generador!B897=6,31,IF(generador!B897=7,34,IF(generador!B897=8,37,IF(generador!B897=9,40,IF(generador!B897=10,43,IF(generador!B897=11,46,IF(generador!B897=12,49,IF(generador!B897=13,52,IF(generador!B897=14,55,IF(generador!B897=15,58))))))))))))))),FALSE),"dd/mm/yyyy")," Y ",TEXT(VLOOKUP(A897,matriz,IF(generador!B897=1,17,IF(generador!B897=2,20,IF(generador!B897=3,23,IF(generador!B897=4,26,IF(generador!B897=5,29,IF(generador!B897=6,32,IF(generador!B897=7,35,IF(generador!B897=8,38,IF(generador!B897=9,41,IF(generador!B897=10,44,IF(generador!B897=11,47,IF(generador!B897=12,50,IF(generador!B897=13,53,IF(generador!B897=14,56,IF(generador!B897=15,59))))))))))))))),FALSE),"dd/mm/yyyy")),"")</f>
        <v/>
      </c>
    </row>
    <row r="898" spans="1:23" x14ac:dyDescent="0.3">
      <c r="A898" s="12"/>
      <c r="B898" s="5"/>
      <c r="C898" s="5"/>
      <c r="D898" s="14" t="str">
        <f t="shared" si="229"/>
        <v/>
      </c>
      <c r="E898" s="15" t="str">
        <f>IFERROR(IF(A898&lt;&gt;"",VLOOKUP(A898,matriz,IF(generador!B898=1,15,IF(generador!B898=2,18,IF(generador!B898=3,21,IF(generador!B898=4,24,IF(generador!B898=5,27,IF(generador!B898=6,30,IF(generador!B898=7,33,IF(generador!B898=8,36,IF(generador!B898=9,39,IF(generador!B898=10,42,IF(generador!B898=11,45,IF(generador!B898=12,48,IF(generador!B898=13,51,IF(generador!B898=14,54,IF(generador!B898=15,57))))))))))))))),FALSE),""),"")</f>
        <v/>
      </c>
      <c r="F898" s="16" t="str">
        <f t="shared" si="230"/>
        <v/>
      </c>
      <c r="G898" s="20" t="str">
        <f t="shared" si="231"/>
        <v/>
      </c>
      <c r="H898" s="13" t="str">
        <f t="shared" ca="1" si="234"/>
        <v/>
      </c>
      <c r="I898" s="14" t="str">
        <f t="shared" si="235"/>
        <v/>
      </c>
      <c r="J898" s="14" t="str">
        <f>""</f>
        <v/>
      </c>
      <c r="K898" s="14" t="str">
        <f t="shared" si="236"/>
        <v/>
      </c>
      <c r="L898" s="14" t="str">
        <f t="shared" si="237"/>
        <v/>
      </c>
      <c r="M898" s="14" t="str">
        <f t="shared" si="238"/>
        <v/>
      </c>
      <c r="N898" s="14" t="str">
        <f t="shared" si="239"/>
        <v/>
      </c>
      <c r="O898" s="14" t="str">
        <f t="shared" si="240"/>
        <v/>
      </c>
      <c r="P898" s="14" t="str">
        <f t="shared" si="241"/>
        <v/>
      </c>
      <c r="Q898" s="14" t="str">
        <f t="shared" si="242"/>
        <v/>
      </c>
      <c r="R898" s="96" t="str">
        <f t="shared" si="232"/>
        <v/>
      </c>
      <c r="S898" s="14" t="str">
        <f t="shared" si="243"/>
        <v/>
      </c>
      <c r="T898" s="14" t="str">
        <f t="shared" si="233"/>
        <v/>
      </c>
      <c r="U898" s="14" t="str">
        <f t="shared" si="244"/>
        <v/>
      </c>
      <c r="V898" s="14" t="str">
        <f t="shared" si="245"/>
        <v/>
      </c>
      <c r="W898" s="14" t="str">
        <f>IFERROR(CONCATENATE("PAGO N° ",B898," DEL CONTRATO CPS ",V898," ENTRE ",TEXT(VLOOKUP(A898,matriz,IF(generador!B898=1,16,IF(generador!B898=2,19,IF(generador!B898=3,22,IF(generador!B898=4,25,IF(generador!B898=5,28,IF(generador!B898=6,31,IF(generador!B898=7,34,IF(generador!B898=8,37,IF(generador!B898=9,40,IF(generador!B898=10,43,IF(generador!B898=11,46,IF(generador!B898=12,49,IF(generador!B898=13,52,IF(generador!B898=14,55,IF(generador!B898=15,58))))))))))))))),FALSE),"dd/mm/yyyy")," Y ",TEXT(VLOOKUP(A898,matriz,IF(generador!B898=1,17,IF(generador!B898=2,20,IF(generador!B898=3,23,IF(generador!B898=4,26,IF(generador!B898=5,29,IF(generador!B898=6,32,IF(generador!B898=7,35,IF(generador!B898=8,38,IF(generador!B898=9,41,IF(generador!B898=10,44,IF(generador!B898=11,47,IF(generador!B898=12,50,IF(generador!B898=13,53,IF(generador!B898=14,56,IF(generador!B898=15,59))))))))))))))),FALSE),"dd/mm/yyyy")),"")</f>
        <v/>
      </c>
    </row>
    <row r="899" spans="1:23" x14ac:dyDescent="0.3">
      <c r="A899" s="12"/>
      <c r="B899" s="5"/>
      <c r="C899" s="5"/>
      <c r="D899" s="14" t="str">
        <f t="shared" ref="D899:D962" si="246">IFERROR(IF(C899&lt;&gt;"",CONCATENATE(VLOOKUP(A899,matriz,IF(C899="NO",98,100),FALSE),VLOOKUP(A899,matriz,103,FALSE)),""),"")</f>
        <v/>
      </c>
      <c r="E899" s="15" t="str">
        <f>IFERROR(IF(A899&lt;&gt;"",VLOOKUP(A899,matriz,IF(generador!B899=1,15,IF(generador!B899=2,18,IF(generador!B899=3,21,IF(generador!B899=4,24,IF(generador!B899=5,27,IF(generador!B899=6,30,IF(generador!B899=7,33,IF(generador!B899=8,36,IF(generador!B899=9,39,IF(generador!B899=10,42,IF(generador!B899=11,45,IF(generador!B899=12,48,IF(generador!B899=13,51,IF(generador!B899=14,54,IF(generador!B899=15,57))))))))))))))),FALSE),""),"")</f>
        <v/>
      </c>
      <c r="F899" s="16" t="str">
        <f t="shared" ref="F899:F962" si="247">IFERROR(IF(E899,VLOOKUP(A899,matriz,97,FALSE),""),"")</f>
        <v/>
      </c>
      <c r="G899" s="20" t="str">
        <f t="shared" ref="G899:G962" si="248">IFERROR(IF(E899,VLOOKUP(A899,matriz,IF(C899="NO",99,101),FALSE),""),"")</f>
        <v/>
      </c>
      <c r="H899" s="13" t="str">
        <f t="shared" ca="1" si="234"/>
        <v/>
      </c>
      <c r="I899" s="14" t="str">
        <f t="shared" si="235"/>
        <v/>
      </c>
      <c r="J899" s="14" t="str">
        <f>""</f>
        <v/>
      </c>
      <c r="K899" s="14" t="str">
        <f t="shared" si="236"/>
        <v/>
      </c>
      <c r="L899" s="14" t="str">
        <f t="shared" si="237"/>
        <v/>
      </c>
      <c r="M899" s="14" t="str">
        <f t="shared" si="238"/>
        <v/>
      </c>
      <c r="N899" s="14" t="str">
        <f t="shared" si="239"/>
        <v/>
      </c>
      <c r="O899" s="14" t="str">
        <f t="shared" si="240"/>
        <v/>
      </c>
      <c r="P899" s="14" t="str">
        <f t="shared" si="241"/>
        <v/>
      </c>
      <c r="Q899" s="14" t="str">
        <f t="shared" si="242"/>
        <v/>
      </c>
      <c r="R899" s="96" t="str">
        <f t="shared" ref="R899:R962" si="249">IFERROR(IF(E899,CONCATENATE(TEXT(VLOOKUP(A899,matriz,IF(C899="NO",67,82),FALSE),"YYYY"),VLOOKUP(A899,matriz,IF(C899="NO",66,81),FALSE)),""),"")</f>
        <v/>
      </c>
      <c r="S899" s="14" t="str">
        <f t="shared" si="243"/>
        <v/>
      </c>
      <c r="T899" s="14" t="str">
        <f t="shared" ref="T899:T962" si="250">IFERROR(IF(E899,CONCATENATE(TEXT(VLOOKUP(A899,matriz,IF(C899="NO",64,79),FALSE),"YYYY"),VLOOKUP(A899,matriz,IF(C899="NO",63,78),FALSE)),""),"")</f>
        <v/>
      </c>
      <c r="U899" s="14" t="str">
        <f t="shared" si="244"/>
        <v/>
      </c>
      <c r="V899" s="14" t="str">
        <f t="shared" si="245"/>
        <v/>
      </c>
      <c r="W899" s="14" t="str">
        <f>IFERROR(CONCATENATE("PAGO N° ",B899," DEL CONTRATO CPS ",V899," ENTRE ",TEXT(VLOOKUP(A899,matriz,IF(generador!B899=1,16,IF(generador!B899=2,19,IF(generador!B899=3,22,IF(generador!B899=4,25,IF(generador!B899=5,28,IF(generador!B899=6,31,IF(generador!B899=7,34,IF(generador!B899=8,37,IF(generador!B899=9,40,IF(generador!B899=10,43,IF(generador!B899=11,46,IF(generador!B899=12,49,IF(generador!B899=13,52,IF(generador!B899=14,55,IF(generador!B899=15,58))))))))))))))),FALSE),"dd/mm/yyyy")," Y ",TEXT(VLOOKUP(A899,matriz,IF(generador!B899=1,17,IF(generador!B899=2,20,IF(generador!B899=3,23,IF(generador!B899=4,26,IF(generador!B899=5,29,IF(generador!B899=6,32,IF(generador!B899=7,35,IF(generador!B899=8,38,IF(generador!B899=9,41,IF(generador!B899=10,44,IF(generador!B899=11,47,IF(generador!B899=12,50,IF(generador!B899=13,53,IF(generador!B899=14,56,IF(generador!B899=15,59))))))))))))))),FALSE),"dd/mm/yyyy")),"")</f>
        <v/>
      </c>
    </row>
    <row r="900" spans="1:23" x14ac:dyDescent="0.3">
      <c r="A900" s="12"/>
      <c r="B900" s="5"/>
      <c r="C900" s="5"/>
      <c r="D900" s="14" t="str">
        <f t="shared" si="246"/>
        <v/>
      </c>
      <c r="E900" s="15" t="str">
        <f>IFERROR(IF(A900&lt;&gt;"",VLOOKUP(A900,matriz,IF(generador!B900=1,15,IF(generador!B900=2,18,IF(generador!B900=3,21,IF(generador!B900=4,24,IF(generador!B900=5,27,IF(generador!B900=6,30,IF(generador!B900=7,33,IF(generador!B900=8,36,IF(generador!B900=9,39,IF(generador!B900=10,42,IF(generador!B900=11,45,IF(generador!B900=12,48,IF(generador!B900=13,51,IF(generador!B900=14,54,IF(generador!B900=15,57))))))))))))))),FALSE),""),"")</f>
        <v/>
      </c>
      <c r="F900" s="16" t="str">
        <f t="shared" si="247"/>
        <v/>
      </c>
      <c r="G900" s="20" t="str">
        <f t="shared" si="248"/>
        <v/>
      </c>
      <c r="H900" s="13" t="str">
        <f t="shared" ref="H900:H963" ca="1" si="251">IFERROR(IF(C900&lt;&gt;"",TODAY(),""),"")</f>
        <v/>
      </c>
      <c r="I900" s="14" t="str">
        <f t="shared" ref="I900:I963" si="252">IFERROR(IF(D900&lt;&gt;"",I899+1,""),1)</f>
        <v/>
      </c>
      <c r="J900" s="14" t="str">
        <f>""</f>
        <v/>
      </c>
      <c r="K900" s="14" t="str">
        <f t="shared" ref="K900:K963" si="253">IFERROR(IF(E900,0,""),"")</f>
        <v/>
      </c>
      <c r="L900" s="14" t="str">
        <f t="shared" ref="L900:L963" si="254">IFERROR(IF(E900,0,""),"")</f>
        <v/>
      </c>
      <c r="M900" s="14" t="str">
        <f t="shared" ref="M900:M963" si="255">IFERROR(IF(E900,0,""),"")</f>
        <v/>
      </c>
      <c r="N900" s="14" t="str">
        <f t="shared" ref="N900:N963" si="256">IFERROR(IF(E900,0,""),"")</f>
        <v/>
      </c>
      <c r="O900" s="14" t="str">
        <f t="shared" ref="O900:O963" si="257">IFERROR(IF(E900,"01",""),"")</f>
        <v/>
      </c>
      <c r="P900" s="14" t="str">
        <f t="shared" ref="P900:P963" si="258">IFERROR(IF(K900&lt;&gt;"",P899+1,""),1)</f>
        <v/>
      </c>
      <c r="Q900" s="14" t="str">
        <f t="shared" ref="Q900:Q963" si="259">IFERROR(IF(E900,0,""),"")</f>
        <v/>
      </c>
      <c r="R900" s="96" t="str">
        <f t="shared" si="249"/>
        <v/>
      </c>
      <c r="S900" s="14" t="str">
        <f t="shared" ref="S900:S963" si="260">IFERROR(IF(D900&lt;&gt;"",S899+1,""),1)</f>
        <v/>
      </c>
      <c r="T900" s="14" t="str">
        <f t="shared" si="250"/>
        <v/>
      </c>
      <c r="U900" s="14" t="str">
        <f t="shared" ref="U900:U963" si="261">IFERROR(IF(E900,0,""),"")</f>
        <v/>
      </c>
      <c r="V900" s="14" t="str">
        <f t="shared" ref="V900:V963" si="262">IFERROR(IF(E900,A900,""),"")</f>
        <v/>
      </c>
      <c r="W900" s="14" t="str">
        <f>IFERROR(CONCATENATE("PAGO N° ",B900," DEL CONTRATO CPS ",V900," ENTRE ",TEXT(VLOOKUP(A900,matriz,IF(generador!B900=1,16,IF(generador!B900=2,19,IF(generador!B900=3,22,IF(generador!B900=4,25,IF(generador!B900=5,28,IF(generador!B900=6,31,IF(generador!B900=7,34,IF(generador!B900=8,37,IF(generador!B900=9,40,IF(generador!B900=10,43,IF(generador!B900=11,46,IF(generador!B900=12,49,IF(generador!B900=13,52,IF(generador!B900=14,55,IF(generador!B900=15,58))))))))))))))),FALSE),"dd/mm/yyyy")," Y ",TEXT(VLOOKUP(A900,matriz,IF(generador!B900=1,17,IF(generador!B900=2,20,IF(generador!B900=3,23,IF(generador!B900=4,26,IF(generador!B900=5,29,IF(generador!B900=6,32,IF(generador!B900=7,35,IF(generador!B900=8,38,IF(generador!B900=9,41,IF(generador!B900=10,44,IF(generador!B900=11,47,IF(generador!B900=12,50,IF(generador!B900=13,53,IF(generador!B900=14,56,IF(generador!B900=15,59))))))))))))))),FALSE),"dd/mm/yyyy")),"")</f>
        <v/>
      </c>
    </row>
    <row r="901" spans="1:23" x14ac:dyDescent="0.3">
      <c r="A901" s="12"/>
      <c r="B901" s="5"/>
      <c r="C901" s="5"/>
      <c r="D901" s="14" t="str">
        <f t="shared" si="246"/>
        <v/>
      </c>
      <c r="E901" s="15" t="str">
        <f>IFERROR(IF(A901&lt;&gt;"",VLOOKUP(A901,matriz,IF(generador!B901=1,15,IF(generador!B901=2,18,IF(generador!B901=3,21,IF(generador!B901=4,24,IF(generador!B901=5,27,IF(generador!B901=6,30,IF(generador!B901=7,33,IF(generador!B901=8,36,IF(generador!B901=9,39,IF(generador!B901=10,42,IF(generador!B901=11,45,IF(generador!B901=12,48,IF(generador!B901=13,51,IF(generador!B901=14,54,IF(generador!B901=15,57))))))))))))))),FALSE),""),"")</f>
        <v/>
      </c>
      <c r="F901" s="16" t="str">
        <f t="shared" si="247"/>
        <v/>
      </c>
      <c r="G901" s="20" t="str">
        <f t="shared" si="248"/>
        <v/>
      </c>
      <c r="H901" s="13" t="str">
        <f t="shared" ca="1" si="251"/>
        <v/>
      </c>
      <c r="I901" s="14" t="str">
        <f t="shared" si="252"/>
        <v/>
      </c>
      <c r="J901" s="14" t="str">
        <f>""</f>
        <v/>
      </c>
      <c r="K901" s="14" t="str">
        <f t="shared" si="253"/>
        <v/>
      </c>
      <c r="L901" s="14" t="str">
        <f t="shared" si="254"/>
        <v/>
      </c>
      <c r="M901" s="14" t="str">
        <f t="shared" si="255"/>
        <v/>
      </c>
      <c r="N901" s="14" t="str">
        <f t="shared" si="256"/>
        <v/>
      </c>
      <c r="O901" s="14" t="str">
        <f t="shared" si="257"/>
        <v/>
      </c>
      <c r="P901" s="14" t="str">
        <f t="shared" si="258"/>
        <v/>
      </c>
      <c r="Q901" s="14" t="str">
        <f t="shared" si="259"/>
        <v/>
      </c>
      <c r="R901" s="96" t="str">
        <f t="shared" si="249"/>
        <v/>
      </c>
      <c r="S901" s="14" t="str">
        <f t="shared" si="260"/>
        <v/>
      </c>
      <c r="T901" s="14" t="str">
        <f t="shared" si="250"/>
        <v/>
      </c>
      <c r="U901" s="14" t="str">
        <f t="shared" si="261"/>
        <v/>
      </c>
      <c r="V901" s="14" t="str">
        <f t="shared" si="262"/>
        <v/>
      </c>
      <c r="W901" s="14" t="str">
        <f>IFERROR(CONCATENATE("PAGO N° ",B901," DEL CONTRATO CPS ",V901," ENTRE ",TEXT(VLOOKUP(A901,matriz,IF(generador!B901=1,16,IF(generador!B901=2,19,IF(generador!B901=3,22,IF(generador!B901=4,25,IF(generador!B901=5,28,IF(generador!B901=6,31,IF(generador!B901=7,34,IF(generador!B901=8,37,IF(generador!B901=9,40,IF(generador!B901=10,43,IF(generador!B901=11,46,IF(generador!B901=12,49,IF(generador!B901=13,52,IF(generador!B901=14,55,IF(generador!B901=15,58))))))))))))))),FALSE),"dd/mm/yyyy")," Y ",TEXT(VLOOKUP(A901,matriz,IF(generador!B901=1,17,IF(generador!B901=2,20,IF(generador!B901=3,23,IF(generador!B901=4,26,IF(generador!B901=5,29,IF(generador!B901=6,32,IF(generador!B901=7,35,IF(generador!B901=8,38,IF(generador!B901=9,41,IF(generador!B901=10,44,IF(generador!B901=11,47,IF(generador!B901=12,50,IF(generador!B901=13,53,IF(generador!B901=14,56,IF(generador!B901=15,59))))))))))))))),FALSE),"dd/mm/yyyy")),"")</f>
        <v/>
      </c>
    </row>
    <row r="902" spans="1:23" x14ac:dyDescent="0.3">
      <c r="A902" s="12"/>
      <c r="B902" s="5"/>
      <c r="C902" s="5"/>
      <c r="D902" s="14" t="str">
        <f t="shared" si="246"/>
        <v/>
      </c>
      <c r="E902" s="15" t="str">
        <f>IFERROR(IF(A902&lt;&gt;"",VLOOKUP(A902,matriz,IF(generador!B902=1,15,IF(generador!B902=2,18,IF(generador!B902=3,21,IF(generador!B902=4,24,IF(generador!B902=5,27,IF(generador!B902=6,30,IF(generador!B902=7,33,IF(generador!B902=8,36,IF(generador!B902=9,39,IF(generador!B902=10,42,IF(generador!B902=11,45,IF(generador!B902=12,48,IF(generador!B902=13,51,IF(generador!B902=14,54,IF(generador!B902=15,57))))))))))))))),FALSE),""),"")</f>
        <v/>
      </c>
      <c r="F902" s="16" t="str">
        <f t="shared" si="247"/>
        <v/>
      </c>
      <c r="G902" s="20" t="str">
        <f t="shared" si="248"/>
        <v/>
      </c>
      <c r="H902" s="13" t="str">
        <f t="shared" ca="1" si="251"/>
        <v/>
      </c>
      <c r="I902" s="14" t="str">
        <f t="shared" si="252"/>
        <v/>
      </c>
      <c r="J902" s="14" t="str">
        <f>""</f>
        <v/>
      </c>
      <c r="K902" s="14" t="str">
        <f t="shared" si="253"/>
        <v/>
      </c>
      <c r="L902" s="14" t="str">
        <f t="shared" si="254"/>
        <v/>
      </c>
      <c r="M902" s="14" t="str">
        <f t="shared" si="255"/>
        <v/>
      </c>
      <c r="N902" s="14" t="str">
        <f t="shared" si="256"/>
        <v/>
      </c>
      <c r="O902" s="14" t="str">
        <f t="shared" si="257"/>
        <v/>
      </c>
      <c r="P902" s="14" t="str">
        <f t="shared" si="258"/>
        <v/>
      </c>
      <c r="Q902" s="14" t="str">
        <f t="shared" si="259"/>
        <v/>
      </c>
      <c r="R902" s="96" t="str">
        <f t="shared" si="249"/>
        <v/>
      </c>
      <c r="S902" s="14" t="str">
        <f t="shared" si="260"/>
        <v/>
      </c>
      <c r="T902" s="14" t="str">
        <f t="shared" si="250"/>
        <v/>
      </c>
      <c r="U902" s="14" t="str">
        <f t="shared" si="261"/>
        <v/>
      </c>
      <c r="V902" s="14" t="str">
        <f t="shared" si="262"/>
        <v/>
      </c>
      <c r="W902" s="14" t="str">
        <f>IFERROR(CONCATENATE("PAGO N° ",B902," DEL CONTRATO CPS ",V902," ENTRE ",TEXT(VLOOKUP(A902,matriz,IF(generador!B902=1,16,IF(generador!B902=2,19,IF(generador!B902=3,22,IF(generador!B902=4,25,IF(generador!B902=5,28,IF(generador!B902=6,31,IF(generador!B902=7,34,IF(generador!B902=8,37,IF(generador!B902=9,40,IF(generador!B902=10,43,IF(generador!B902=11,46,IF(generador!B902=12,49,IF(generador!B902=13,52,IF(generador!B902=14,55,IF(generador!B902=15,58))))))))))))))),FALSE),"dd/mm/yyyy")," Y ",TEXT(VLOOKUP(A902,matriz,IF(generador!B902=1,17,IF(generador!B902=2,20,IF(generador!B902=3,23,IF(generador!B902=4,26,IF(generador!B902=5,29,IF(generador!B902=6,32,IF(generador!B902=7,35,IF(generador!B902=8,38,IF(generador!B902=9,41,IF(generador!B902=10,44,IF(generador!B902=11,47,IF(generador!B902=12,50,IF(generador!B902=13,53,IF(generador!B902=14,56,IF(generador!B902=15,59))))))))))))))),FALSE),"dd/mm/yyyy")),"")</f>
        <v/>
      </c>
    </row>
    <row r="903" spans="1:23" x14ac:dyDescent="0.3">
      <c r="A903" s="12"/>
      <c r="B903" s="5"/>
      <c r="C903" s="5"/>
      <c r="D903" s="14" t="str">
        <f t="shared" si="246"/>
        <v/>
      </c>
      <c r="E903" s="15" t="str">
        <f>IFERROR(IF(A903&lt;&gt;"",VLOOKUP(A903,matriz,IF(generador!B903=1,15,IF(generador!B903=2,18,IF(generador!B903=3,21,IF(generador!B903=4,24,IF(generador!B903=5,27,IF(generador!B903=6,30,IF(generador!B903=7,33,IF(generador!B903=8,36,IF(generador!B903=9,39,IF(generador!B903=10,42,IF(generador!B903=11,45,IF(generador!B903=12,48,IF(generador!B903=13,51,IF(generador!B903=14,54,IF(generador!B903=15,57))))))))))))))),FALSE),""),"")</f>
        <v/>
      </c>
      <c r="F903" s="16" t="str">
        <f t="shared" si="247"/>
        <v/>
      </c>
      <c r="G903" s="20" t="str">
        <f t="shared" si="248"/>
        <v/>
      </c>
      <c r="H903" s="13" t="str">
        <f t="shared" ca="1" si="251"/>
        <v/>
      </c>
      <c r="I903" s="14" t="str">
        <f t="shared" si="252"/>
        <v/>
      </c>
      <c r="J903" s="14" t="str">
        <f>""</f>
        <v/>
      </c>
      <c r="K903" s="14" t="str">
        <f t="shared" si="253"/>
        <v/>
      </c>
      <c r="L903" s="14" t="str">
        <f t="shared" si="254"/>
        <v/>
      </c>
      <c r="M903" s="14" t="str">
        <f t="shared" si="255"/>
        <v/>
      </c>
      <c r="N903" s="14" t="str">
        <f t="shared" si="256"/>
        <v/>
      </c>
      <c r="O903" s="14" t="str">
        <f t="shared" si="257"/>
        <v/>
      </c>
      <c r="P903" s="14" t="str">
        <f t="shared" si="258"/>
        <v/>
      </c>
      <c r="Q903" s="14" t="str">
        <f t="shared" si="259"/>
        <v/>
      </c>
      <c r="R903" s="96" t="str">
        <f t="shared" si="249"/>
        <v/>
      </c>
      <c r="S903" s="14" t="str">
        <f t="shared" si="260"/>
        <v/>
      </c>
      <c r="T903" s="14" t="str">
        <f t="shared" si="250"/>
        <v/>
      </c>
      <c r="U903" s="14" t="str">
        <f t="shared" si="261"/>
        <v/>
      </c>
      <c r="V903" s="14" t="str">
        <f t="shared" si="262"/>
        <v/>
      </c>
      <c r="W903" s="14" t="str">
        <f>IFERROR(CONCATENATE("PAGO N° ",B903," DEL CONTRATO CPS ",V903," ENTRE ",TEXT(VLOOKUP(A903,matriz,IF(generador!B903=1,16,IF(generador!B903=2,19,IF(generador!B903=3,22,IF(generador!B903=4,25,IF(generador!B903=5,28,IF(generador!B903=6,31,IF(generador!B903=7,34,IF(generador!B903=8,37,IF(generador!B903=9,40,IF(generador!B903=10,43,IF(generador!B903=11,46,IF(generador!B903=12,49,IF(generador!B903=13,52,IF(generador!B903=14,55,IF(generador!B903=15,58))))))))))))))),FALSE),"dd/mm/yyyy")," Y ",TEXT(VLOOKUP(A903,matriz,IF(generador!B903=1,17,IF(generador!B903=2,20,IF(generador!B903=3,23,IF(generador!B903=4,26,IF(generador!B903=5,29,IF(generador!B903=6,32,IF(generador!B903=7,35,IF(generador!B903=8,38,IF(generador!B903=9,41,IF(generador!B903=10,44,IF(generador!B903=11,47,IF(generador!B903=12,50,IF(generador!B903=13,53,IF(generador!B903=14,56,IF(generador!B903=15,59))))))))))))))),FALSE),"dd/mm/yyyy")),"")</f>
        <v/>
      </c>
    </row>
    <row r="904" spans="1:23" x14ac:dyDescent="0.3">
      <c r="A904" s="12"/>
      <c r="B904" s="5"/>
      <c r="C904" s="5"/>
      <c r="D904" s="14" t="str">
        <f t="shared" si="246"/>
        <v/>
      </c>
      <c r="E904" s="15" t="str">
        <f>IFERROR(IF(A904&lt;&gt;"",VLOOKUP(A904,matriz,IF(generador!B904=1,15,IF(generador!B904=2,18,IF(generador!B904=3,21,IF(generador!B904=4,24,IF(generador!B904=5,27,IF(generador!B904=6,30,IF(generador!B904=7,33,IF(generador!B904=8,36,IF(generador!B904=9,39,IF(generador!B904=10,42,IF(generador!B904=11,45,IF(generador!B904=12,48,IF(generador!B904=13,51,IF(generador!B904=14,54,IF(generador!B904=15,57))))))))))))))),FALSE),""),"")</f>
        <v/>
      </c>
      <c r="F904" s="16" t="str">
        <f t="shared" si="247"/>
        <v/>
      </c>
      <c r="G904" s="20" t="str">
        <f t="shared" si="248"/>
        <v/>
      </c>
      <c r="H904" s="13" t="str">
        <f t="shared" ca="1" si="251"/>
        <v/>
      </c>
      <c r="I904" s="14" t="str">
        <f t="shared" si="252"/>
        <v/>
      </c>
      <c r="J904" s="14" t="str">
        <f>""</f>
        <v/>
      </c>
      <c r="K904" s="14" t="str">
        <f t="shared" si="253"/>
        <v/>
      </c>
      <c r="L904" s="14" t="str">
        <f t="shared" si="254"/>
        <v/>
      </c>
      <c r="M904" s="14" t="str">
        <f t="shared" si="255"/>
        <v/>
      </c>
      <c r="N904" s="14" t="str">
        <f t="shared" si="256"/>
        <v/>
      </c>
      <c r="O904" s="14" t="str">
        <f t="shared" si="257"/>
        <v/>
      </c>
      <c r="P904" s="14" t="str">
        <f t="shared" si="258"/>
        <v/>
      </c>
      <c r="Q904" s="14" t="str">
        <f t="shared" si="259"/>
        <v/>
      </c>
      <c r="R904" s="96" t="str">
        <f t="shared" si="249"/>
        <v/>
      </c>
      <c r="S904" s="14" t="str">
        <f t="shared" si="260"/>
        <v/>
      </c>
      <c r="T904" s="14" t="str">
        <f t="shared" si="250"/>
        <v/>
      </c>
      <c r="U904" s="14" t="str">
        <f t="shared" si="261"/>
        <v/>
      </c>
      <c r="V904" s="14" t="str">
        <f t="shared" si="262"/>
        <v/>
      </c>
      <c r="W904" s="14" t="str">
        <f>IFERROR(CONCATENATE("PAGO N° ",B904," DEL CONTRATO CPS ",V904," ENTRE ",TEXT(VLOOKUP(A904,matriz,IF(generador!B904=1,16,IF(generador!B904=2,19,IF(generador!B904=3,22,IF(generador!B904=4,25,IF(generador!B904=5,28,IF(generador!B904=6,31,IF(generador!B904=7,34,IF(generador!B904=8,37,IF(generador!B904=9,40,IF(generador!B904=10,43,IF(generador!B904=11,46,IF(generador!B904=12,49,IF(generador!B904=13,52,IF(generador!B904=14,55,IF(generador!B904=15,58))))))))))))))),FALSE),"dd/mm/yyyy")," Y ",TEXT(VLOOKUP(A904,matriz,IF(generador!B904=1,17,IF(generador!B904=2,20,IF(generador!B904=3,23,IF(generador!B904=4,26,IF(generador!B904=5,29,IF(generador!B904=6,32,IF(generador!B904=7,35,IF(generador!B904=8,38,IF(generador!B904=9,41,IF(generador!B904=10,44,IF(generador!B904=11,47,IF(generador!B904=12,50,IF(generador!B904=13,53,IF(generador!B904=14,56,IF(generador!B904=15,59))))))))))))))),FALSE),"dd/mm/yyyy")),"")</f>
        <v/>
      </c>
    </row>
    <row r="905" spans="1:23" x14ac:dyDescent="0.3">
      <c r="A905" s="12"/>
      <c r="B905" s="5"/>
      <c r="C905" s="5"/>
      <c r="D905" s="14" t="str">
        <f t="shared" si="246"/>
        <v/>
      </c>
      <c r="E905" s="15" t="str">
        <f>IFERROR(IF(A905&lt;&gt;"",VLOOKUP(A905,matriz,IF(generador!B905=1,15,IF(generador!B905=2,18,IF(generador!B905=3,21,IF(generador!B905=4,24,IF(generador!B905=5,27,IF(generador!B905=6,30,IF(generador!B905=7,33,IF(generador!B905=8,36,IF(generador!B905=9,39,IF(generador!B905=10,42,IF(generador!B905=11,45,IF(generador!B905=12,48,IF(generador!B905=13,51,IF(generador!B905=14,54,IF(generador!B905=15,57))))))))))))))),FALSE),""),"")</f>
        <v/>
      </c>
      <c r="F905" s="16" t="str">
        <f t="shared" si="247"/>
        <v/>
      </c>
      <c r="G905" s="20" t="str">
        <f t="shared" si="248"/>
        <v/>
      </c>
      <c r="H905" s="13" t="str">
        <f t="shared" ca="1" si="251"/>
        <v/>
      </c>
      <c r="I905" s="14" t="str">
        <f t="shared" si="252"/>
        <v/>
      </c>
      <c r="J905" s="14" t="str">
        <f>""</f>
        <v/>
      </c>
      <c r="K905" s="14" t="str">
        <f t="shared" si="253"/>
        <v/>
      </c>
      <c r="L905" s="14" t="str">
        <f t="shared" si="254"/>
        <v/>
      </c>
      <c r="M905" s="14" t="str">
        <f t="shared" si="255"/>
        <v/>
      </c>
      <c r="N905" s="14" t="str">
        <f t="shared" si="256"/>
        <v/>
      </c>
      <c r="O905" s="14" t="str">
        <f t="shared" si="257"/>
        <v/>
      </c>
      <c r="P905" s="14" t="str">
        <f t="shared" si="258"/>
        <v/>
      </c>
      <c r="Q905" s="14" t="str">
        <f t="shared" si="259"/>
        <v/>
      </c>
      <c r="R905" s="96" t="str">
        <f t="shared" si="249"/>
        <v/>
      </c>
      <c r="S905" s="14" t="str">
        <f t="shared" si="260"/>
        <v/>
      </c>
      <c r="T905" s="14" t="str">
        <f t="shared" si="250"/>
        <v/>
      </c>
      <c r="U905" s="14" t="str">
        <f t="shared" si="261"/>
        <v/>
      </c>
      <c r="V905" s="14" t="str">
        <f t="shared" si="262"/>
        <v/>
      </c>
      <c r="W905" s="14" t="str">
        <f>IFERROR(CONCATENATE("PAGO N° ",B905," DEL CONTRATO CPS ",V905," ENTRE ",TEXT(VLOOKUP(A905,matriz,IF(generador!B905=1,16,IF(generador!B905=2,19,IF(generador!B905=3,22,IF(generador!B905=4,25,IF(generador!B905=5,28,IF(generador!B905=6,31,IF(generador!B905=7,34,IF(generador!B905=8,37,IF(generador!B905=9,40,IF(generador!B905=10,43,IF(generador!B905=11,46,IF(generador!B905=12,49,IF(generador!B905=13,52,IF(generador!B905=14,55,IF(generador!B905=15,58))))))))))))))),FALSE),"dd/mm/yyyy")," Y ",TEXT(VLOOKUP(A905,matriz,IF(generador!B905=1,17,IF(generador!B905=2,20,IF(generador!B905=3,23,IF(generador!B905=4,26,IF(generador!B905=5,29,IF(generador!B905=6,32,IF(generador!B905=7,35,IF(generador!B905=8,38,IF(generador!B905=9,41,IF(generador!B905=10,44,IF(generador!B905=11,47,IF(generador!B905=12,50,IF(generador!B905=13,53,IF(generador!B905=14,56,IF(generador!B905=15,59))))))))))))))),FALSE),"dd/mm/yyyy")),"")</f>
        <v/>
      </c>
    </row>
    <row r="906" spans="1:23" x14ac:dyDescent="0.3">
      <c r="A906" s="12"/>
      <c r="B906" s="5"/>
      <c r="C906" s="5"/>
      <c r="D906" s="14" t="str">
        <f t="shared" si="246"/>
        <v/>
      </c>
      <c r="E906" s="15" t="str">
        <f>IFERROR(IF(A906&lt;&gt;"",VLOOKUP(A906,matriz,IF(generador!B906=1,15,IF(generador!B906=2,18,IF(generador!B906=3,21,IF(generador!B906=4,24,IF(generador!B906=5,27,IF(generador!B906=6,30,IF(generador!B906=7,33,IF(generador!B906=8,36,IF(generador!B906=9,39,IF(generador!B906=10,42,IF(generador!B906=11,45,IF(generador!B906=12,48,IF(generador!B906=13,51,IF(generador!B906=14,54,IF(generador!B906=15,57))))))))))))))),FALSE),""),"")</f>
        <v/>
      </c>
      <c r="F906" s="16" t="str">
        <f t="shared" si="247"/>
        <v/>
      </c>
      <c r="G906" s="20" t="str">
        <f t="shared" si="248"/>
        <v/>
      </c>
      <c r="H906" s="13" t="str">
        <f t="shared" ca="1" si="251"/>
        <v/>
      </c>
      <c r="I906" s="14" t="str">
        <f t="shared" si="252"/>
        <v/>
      </c>
      <c r="J906" s="14" t="str">
        <f>""</f>
        <v/>
      </c>
      <c r="K906" s="14" t="str">
        <f t="shared" si="253"/>
        <v/>
      </c>
      <c r="L906" s="14" t="str">
        <f t="shared" si="254"/>
        <v/>
      </c>
      <c r="M906" s="14" t="str">
        <f t="shared" si="255"/>
        <v/>
      </c>
      <c r="N906" s="14" t="str">
        <f t="shared" si="256"/>
        <v/>
      </c>
      <c r="O906" s="14" t="str">
        <f t="shared" si="257"/>
        <v/>
      </c>
      <c r="P906" s="14" t="str">
        <f t="shared" si="258"/>
        <v/>
      </c>
      <c r="Q906" s="14" t="str">
        <f t="shared" si="259"/>
        <v/>
      </c>
      <c r="R906" s="96" t="str">
        <f t="shared" si="249"/>
        <v/>
      </c>
      <c r="S906" s="14" t="str">
        <f t="shared" si="260"/>
        <v/>
      </c>
      <c r="T906" s="14" t="str">
        <f t="shared" si="250"/>
        <v/>
      </c>
      <c r="U906" s="14" t="str">
        <f t="shared" si="261"/>
        <v/>
      </c>
      <c r="V906" s="14" t="str">
        <f t="shared" si="262"/>
        <v/>
      </c>
      <c r="W906" s="14" t="str">
        <f>IFERROR(CONCATENATE("PAGO N° ",B906," DEL CONTRATO CPS ",V906," ENTRE ",TEXT(VLOOKUP(A906,matriz,IF(generador!B906=1,16,IF(generador!B906=2,19,IF(generador!B906=3,22,IF(generador!B906=4,25,IF(generador!B906=5,28,IF(generador!B906=6,31,IF(generador!B906=7,34,IF(generador!B906=8,37,IF(generador!B906=9,40,IF(generador!B906=10,43,IF(generador!B906=11,46,IF(generador!B906=12,49,IF(generador!B906=13,52,IF(generador!B906=14,55,IF(generador!B906=15,58))))))))))))))),FALSE),"dd/mm/yyyy")," Y ",TEXT(VLOOKUP(A906,matriz,IF(generador!B906=1,17,IF(generador!B906=2,20,IF(generador!B906=3,23,IF(generador!B906=4,26,IF(generador!B906=5,29,IF(generador!B906=6,32,IF(generador!B906=7,35,IF(generador!B906=8,38,IF(generador!B906=9,41,IF(generador!B906=10,44,IF(generador!B906=11,47,IF(generador!B906=12,50,IF(generador!B906=13,53,IF(generador!B906=14,56,IF(generador!B906=15,59))))))))))))))),FALSE),"dd/mm/yyyy")),"")</f>
        <v/>
      </c>
    </row>
    <row r="907" spans="1:23" x14ac:dyDescent="0.3">
      <c r="A907" s="12"/>
      <c r="B907" s="5"/>
      <c r="C907" s="5"/>
      <c r="D907" s="14" t="str">
        <f t="shared" si="246"/>
        <v/>
      </c>
      <c r="E907" s="15" t="str">
        <f>IFERROR(IF(A907&lt;&gt;"",VLOOKUP(A907,matriz,IF(generador!B907=1,15,IF(generador!B907=2,18,IF(generador!B907=3,21,IF(generador!B907=4,24,IF(generador!B907=5,27,IF(generador!B907=6,30,IF(generador!B907=7,33,IF(generador!B907=8,36,IF(generador!B907=9,39,IF(generador!B907=10,42,IF(generador!B907=11,45,IF(generador!B907=12,48,IF(generador!B907=13,51,IF(generador!B907=14,54,IF(generador!B907=15,57))))))))))))))),FALSE),""),"")</f>
        <v/>
      </c>
      <c r="F907" s="16" t="str">
        <f t="shared" si="247"/>
        <v/>
      </c>
      <c r="G907" s="20" t="str">
        <f t="shared" si="248"/>
        <v/>
      </c>
      <c r="H907" s="13" t="str">
        <f t="shared" ca="1" si="251"/>
        <v/>
      </c>
      <c r="I907" s="14" t="str">
        <f t="shared" si="252"/>
        <v/>
      </c>
      <c r="J907" s="14" t="str">
        <f>""</f>
        <v/>
      </c>
      <c r="K907" s="14" t="str">
        <f t="shared" si="253"/>
        <v/>
      </c>
      <c r="L907" s="14" t="str">
        <f t="shared" si="254"/>
        <v/>
      </c>
      <c r="M907" s="14" t="str">
        <f t="shared" si="255"/>
        <v/>
      </c>
      <c r="N907" s="14" t="str">
        <f t="shared" si="256"/>
        <v/>
      </c>
      <c r="O907" s="14" t="str">
        <f t="shared" si="257"/>
        <v/>
      </c>
      <c r="P907" s="14" t="str">
        <f t="shared" si="258"/>
        <v/>
      </c>
      <c r="Q907" s="14" t="str">
        <f t="shared" si="259"/>
        <v/>
      </c>
      <c r="R907" s="96" t="str">
        <f t="shared" si="249"/>
        <v/>
      </c>
      <c r="S907" s="14" t="str">
        <f t="shared" si="260"/>
        <v/>
      </c>
      <c r="T907" s="14" t="str">
        <f t="shared" si="250"/>
        <v/>
      </c>
      <c r="U907" s="14" t="str">
        <f t="shared" si="261"/>
        <v/>
      </c>
      <c r="V907" s="14" t="str">
        <f t="shared" si="262"/>
        <v/>
      </c>
      <c r="W907" s="14" t="str">
        <f>IFERROR(CONCATENATE("PAGO N° ",B907," DEL CONTRATO CPS ",V907," ENTRE ",TEXT(VLOOKUP(A907,matriz,IF(generador!B907=1,16,IF(generador!B907=2,19,IF(generador!B907=3,22,IF(generador!B907=4,25,IF(generador!B907=5,28,IF(generador!B907=6,31,IF(generador!B907=7,34,IF(generador!B907=8,37,IF(generador!B907=9,40,IF(generador!B907=10,43,IF(generador!B907=11,46,IF(generador!B907=12,49,IF(generador!B907=13,52,IF(generador!B907=14,55,IF(generador!B907=15,58))))))))))))))),FALSE),"dd/mm/yyyy")," Y ",TEXT(VLOOKUP(A907,matriz,IF(generador!B907=1,17,IF(generador!B907=2,20,IF(generador!B907=3,23,IF(generador!B907=4,26,IF(generador!B907=5,29,IF(generador!B907=6,32,IF(generador!B907=7,35,IF(generador!B907=8,38,IF(generador!B907=9,41,IF(generador!B907=10,44,IF(generador!B907=11,47,IF(generador!B907=12,50,IF(generador!B907=13,53,IF(generador!B907=14,56,IF(generador!B907=15,59))))))))))))))),FALSE),"dd/mm/yyyy")),"")</f>
        <v/>
      </c>
    </row>
    <row r="908" spans="1:23" x14ac:dyDescent="0.3">
      <c r="A908" s="12"/>
      <c r="B908" s="5"/>
      <c r="C908" s="5"/>
      <c r="D908" s="14" t="str">
        <f t="shared" si="246"/>
        <v/>
      </c>
      <c r="E908" s="15" t="str">
        <f>IFERROR(IF(A908&lt;&gt;"",VLOOKUP(A908,matriz,IF(generador!B908=1,15,IF(generador!B908=2,18,IF(generador!B908=3,21,IF(generador!B908=4,24,IF(generador!B908=5,27,IF(generador!B908=6,30,IF(generador!B908=7,33,IF(generador!B908=8,36,IF(generador!B908=9,39,IF(generador!B908=10,42,IF(generador!B908=11,45,IF(generador!B908=12,48,IF(generador!B908=13,51,IF(generador!B908=14,54,IF(generador!B908=15,57))))))))))))))),FALSE),""),"")</f>
        <v/>
      </c>
      <c r="F908" s="16" t="str">
        <f t="shared" si="247"/>
        <v/>
      </c>
      <c r="G908" s="20" t="str">
        <f t="shared" si="248"/>
        <v/>
      </c>
      <c r="H908" s="13" t="str">
        <f t="shared" ca="1" si="251"/>
        <v/>
      </c>
      <c r="I908" s="14" t="str">
        <f t="shared" si="252"/>
        <v/>
      </c>
      <c r="J908" s="14" t="str">
        <f>""</f>
        <v/>
      </c>
      <c r="K908" s="14" t="str">
        <f t="shared" si="253"/>
        <v/>
      </c>
      <c r="L908" s="14" t="str">
        <f t="shared" si="254"/>
        <v/>
      </c>
      <c r="M908" s="14" t="str">
        <f t="shared" si="255"/>
        <v/>
      </c>
      <c r="N908" s="14" t="str">
        <f t="shared" si="256"/>
        <v/>
      </c>
      <c r="O908" s="14" t="str">
        <f t="shared" si="257"/>
        <v/>
      </c>
      <c r="P908" s="14" t="str">
        <f t="shared" si="258"/>
        <v/>
      </c>
      <c r="Q908" s="14" t="str">
        <f t="shared" si="259"/>
        <v/>
      </c>
      <c r="R908" s="96" t="str">
        <f t="shared" si="249"/>
        <v/>
      </c>
      <c r="S908" s="14" t="str">
        <f t="shared" si="260"/>
        <v/>
      </c>
      <c r="T908" s="14" t="str">
        <f t="shared" si="250"/>
        <v/>
      </c>
      <c r="U908" s="14" t="str">
        <f t="shared" si="261"/>
        <v/>
      </c>
      <c r="V908" s="14" t="str">
        <f t="shared" si="262"/>
        <v/>
      </c>
      <c r="W908" s="14" t="str">
        <f>IFERROR(CONCATENATE("PAGO N° ",B908," DEL CONTRATO CPS ",V908," ENTRE ",TEXT(VLOOKUP(A908,matriz,IF(generador!B908=1,16,IF(generador!B908=2,19,IF(generador!B908=3,22,IF(generador!B908=4,25,IF(generador!B908=5,28,IF(generador!B908=6,31,IF(generador!B908=7,34,IF(generador!B908=8,37,IF(generador!B908=9,40,IF(generador!B908=10,43,IF(generador!B908=11,46,IF(generador!B908=12,49,IF(generador!B908=13,52,IF(generador!B908=14,55,IF(generador!B908=15,58))))))))))))))),FALSE),"dd/mm/yyyy")," Y ",TEXT(VLOOKUP(A908,matriz,IF(generador!B908=1,17,IF(generador!B908=2,20,IF(generador!B908=3,23,IF(generador!B908=4,26,IF(generador!B908=5,29,IF(generador!B908=6,32,IF(generador!B908=7,35,IF(generador!B908=8,38,IF(generador!B908=9,41,IF(generador!B908=10,44,IF(generador!B908=11,47,IF(generador!B908=12,50,IF(generador!B908=13,53,IF(generador!B908=14,56,IF(generador!B908=15,59))))))))))))))),FALSE),"dd/mm/yyyy")),"")</f>
        <v/>
      </c>
    </row>
    <row r="909" spans="1:23" x14ac:dyDescent="0.3">
      <c r="A909" s="12"/>
      <c r="B909" s="5"/>
      <c r="C909" s="5"/>
      <c r="D909" s="14" t="str">
        <f t="shared" si="246"/>
        <v/>
      </c>
      <c r="E909" s="15" t="str">
        <f>IFERROR(IF(A909&lt;&gt;"",VLOOKUP(A909,matriz,IF(generador!B909=1,15,IF(generador!B909=2,18,IF(generador!B909=3,21,IF(generador!B909=4,24,IF(generador!B909=5,27,IF(generador!B909=6,30,IF(generador!B909=7,33,IF(generador!B909=8,36,IF(generador!B909=9,39,IF(generador!B909=10,42,IF(generador!B909=11,45,IF(generador!B909=12,48,IF(generador!B909=13,51,IF(generador!B909=14,54,IF(generador!B909=15,57))))))))))))))),FALSE),""),"")</f>
        <v/>
      </c>
      <c r="F909" s="16" t="str">
        <f t="shared" si="247"/>
        <v/>
      </c>
      <c r="G909" s="20" t="str">
        <f t="shared" si="248"/>
        <v/>
      </c>
      <c r="H909" s="13" t="str">
        <f t="shared" ca="1" si="251"/>
        <v/>
      </c>
      <c r="I909" s="14" t="str">
        <f t="shared" si="252"/>
        <v/>
      </c>
      <c r="J909" s="14" t="str">
        <f>""</f>
        <v/>
      </c>
      <c r="K909" s="14" t="str">
        <f t="shared" si="253"/>
        <v/>
      </c>
      <c r="L909" s="14" t="str">
        <f t="shared" si="254"/>
        <v/>
      </c>
      <c r="M909" s="14" t="str">
        <f t="shared" si="255"/>
        <v/>
      </c>
      <c r="N909" s="14" t="str">
        <f t="shared" si="256"/>
        <v/>
      </c>
      <c r="O909" s="14" t="str">
        <f t="shared" si="257"/>
        <v/>
      </c>
      <c r="P909" s="14" t="str">
        <f t="shared" si="258"/>
        <v/>
      </c>
      <c r="Q909" s="14" t="str">
        <f t="shared" si="259"/>
        <v/>
      </c>
      <c r="R909" s="96" t="str">
        <f t="shared" si="249"/>
        <v/>
      </c>
      <c r="S909" s="14" t="str">
        <f t="shared" si="260"/>
        <v/>
      </c>
      <c r="T909" s="14" t="str">
        <f t="shared" si="250"/>
        <v/>
      </c>
      <c r="U909" s="14" t="str">
        <f t="shared" si="261"/>
        <v/>
      </c>
      <c r="V909" s="14" t="str">
        <f t="shared" si="262"/>
        <v/>
      </c>
      <c r="W909" s="14" t="str">
        <f>IFERROR(CONCATENATE("PAGO N° ",B909," DEL CONTRATO CPS ",V909," ENTRE ",TEXT(VLOOKUP(A909,matriz,IF(generador!B909=1,16,IF(generador!B909=2,19,IF(generador!B909=3,22,IF(generador!B909=4,25,IF(generador!B909=5,28,IF(generador!B909=6,31,IF(generador!B909=7,34,IF(generador!B909=8,37,IF(generador!B909=9,40,IF(generador!B909=10,43,IF(generador!B909=11,46,IF(generador!B909=12,49,IF(generador!B909=13,52,IF(generador!B909=14,55,IF(generador!B909=15,58))))))))))))))),FALSE),"dd/mm/yyyy")," Y ",TEXT(VLOOKUP(A909,matriz,IF(generador!B909=1,17,IF(generador!B909=2,20,IF(generador!B909=3,23,IF(generador!B909=4,26,IF(generador!B909=5,29,IF(generador!B909=6,32,IF(generador!B909=7,35,IF(generador!B909=8,38,IF(generador!B909=9,41,IF(generador!B909=10,44,IF(generador!B909=11,47,IF(generador!B909=12,50,IF(generador!B909=13,53,IF(generador!B909=14,56,IF(generador!B909=15,59))))))))))))))),FALSE),"dd/mm/yyyy")),"")</f>
        <v/>
      </c>
    </row>
    <row r="910" spans="1:23" x14ac:dyDescent="0.3">
      <c r="A910" s="12"/>
      <c r="B910" s="5"/>
      <c r="C910" s="5"/>
      <c r="D910" s="14" t="str">
        <f t="shared" si="246"/>
        <v/>
      </c>
      <c r="E910" s="15" t="str">
        <f>IFERROR(IF(A910&lt;&gt;"",VLOOKUP(A910,matriz,IF(generador!B910=1,15,IF(generador!B910=2,18,IF(generador!B910=3,21,IF(generador!B910=4,24,IF(generador!B910=5,27,IF(generador!B910=6,30,IF(generador!B910=7,33,IF(generador!B910=8,36,IF(generador!B910=9,39,IF(generador!B910=10,42,IF(generador!B910=11,45,IF(generador!B910=12,48,IF(generador!B910=13,51,IF(generador!B910=14,54,IF(generador!B910=15,57))))))))))))))),FALSE),""),"")</f>
        <v/>
      </c>
      <c r="F910" s="16" t="str">
        <f t="shared" si="247"/>
        <v/>
      </c>
      <c r="G910" s="20" t="str">
        <f t="shared" si="248"/>
        <v/>
      </c>
      <c r="H910" s="13" t="str">
        <f t="shared" ca="1" si="251"/>
        <v/>
      </c>
      <c r="I910" s="14" t="str">
        <f t="shared" si="252"/>
        <v/>
      </c>
      <c r="J910" s="14" t="str">
        <f>""</f>
        <v/>
      </c>
      <c r="K910" s="14" t="str">
        <f t="shared" si="253"/>
        <v/>
      </c>
      <c r="L910" s="14" t="str">
        <f t="shared" si="254"/>
        <v/>
      </c>
      <c r="M910" s="14" t="str">
        <f t="shared" si="255"/>
        <v/>
      </c>
      <c r="N910" s="14" t="str">
        <f t="shared" si="256"/>
        <v/>
      </c>
      <c r="O910" s="14" t="str">
        <f t="shared" si="257"/>
        <v/>
      </c>
      <c r="P910" s="14" t="str">
        <f t="shared" si="258"/>
        <v/>
      </c>
      <c r="Q910" s="14" t="str">
        <f t="shared" si="259"/>
        <v/>
      </c>
      <c r="R910" s="96" t="str">
        <f t="shared" si="249"/>
        <v/>
      </c>
      <c r="S910" s="14" t="str">
        <f t="shared" si="260"/>
        <v/>
      </c>
      <c r="T910" s="14" t="str">
        <f t="shared" si="250"/>
        <v/>
      </c>
      <c r="U910" s="14" t="str">
        <f t="shared" si="261"/>
        <v/>
      </c>
      <c r="V910" s="14" t="str">
        <f t="shared" si="262"/>
        <v/>
      </c>
      <c r="W910" s="14" t="str">
        <f>IFERROR(CONCATENATE("PAGO N° ",B910," DEL CONTRATO CPS ",V910," ENTRE ",TEXT(VLOOKUP(A910,matriz,IF(generador!B910=1,16,IF(generador!B910=2,19,IF(generador!B910=3,22,IF(generador!B910=4,25,IF(generador!B910=5,28,IF(generador!B910=6,31,IF(generador!B910=7,34,IF(generador!B910=8,37,IF(generador!B910=9,40,IF(generador!B910=10,43,IF(generador!B910=11,46,IF(generador!B910=12,49,IF(generador!B910=13,52,IF(generador!B910=14,55,IF(generador!B910=15,58))))))))))))))),FALSE),"dd/mm/yyyy")," Y ",TEXT(VLOOKUP(A910,matriz,IF(generador!B910=1,17,IF(generador!B910=2,20,IF(generador!B910=3,23,IF(generador!B910=4,26,IF(generador!B910=5,29,IF(generador!B910=6,32,IF(generador!B910=7,35,IF(generador!B910=8,38,IF(generador!B910=9,41,IF(generador!B910=10,44,IF(generador!B910=11,47,IF(generador!B910=12,50,IF(generador!B910=13,53,IF(generador!B910=14,56,IF(generador!B910=15,59))))))))))))))),FALSE),"dd/mm/yyyy")),"")</f>
        <v/>
      </c>
    </row>
    <row r="911" spans="1:23" x14ac:dyDescent="0.3">
      <c r="A911" s="12"/>
      <c r="B911" s="5"/>
      <c r="C911" s="5"/>
      <c r="D911" s="14" t="str">
        <f t="shared" si="246"/>
        <v/>
      </c>
      <c r="E911" s="15" t="str">
        <f>IFERROR(IF(A911&lt;&gt;"",VLOOKUP(A911,matriz,IF(generador!B911=1,15,IF(generador!B911=2,18,IF(generador!B911=3,21,IF(generador!B911=4,24,IF(generador!B911=5,27,IF(generador!B911=6,30,IF(generador!B911=7,33,IF(generador!B911=8,36,IF(generador!B911=9,39,IF(generador!B911=10,42,IF(generador!B911=11,45,IF(generador!B911=12,48,IF(generador!B911=13,51,IF(generador!B911=14,54,IF(generador!B911=15,57))))))))))))))),FALSE),""),"")</f>
        <v/>
      </c>
      <c r="F911" s="16" t="str">
        <f t="shared" si="247"/>
        <v/>
      </c>
      <c r="G911" s="20" t="str">
        <f t="shared" si="248"/>
        <v/>
      </c>
      <c r="H911" s="13" t="str">
        <f t="shared" ca="1" si="251"/>
        <v/>
      </c>
      <c r="I911" s="14" t="str">
        <f t="shared" si="252"/>
        <v/>
      </c>
      <c r="J911" s="14" t="str">
        <f>""</f>
        <v/>
      </c>
      <c r="K911" s="14" t="str">
        <f t="shared" si="253"/>
        <v/>
      </c>
      <c r="L911" s="14" t="str">
        <f t="shared" si="254"/>
        <v/>
      </c>
      <c r="M911" s="14" t="str">
        <f t="shared" si="255"/>
        <v/>
      </c>
      <c r="N911" s="14" t="str">
        <f t="shared" si="256"/>
        <v/>
      </c>
      <c r="O911" s="14" t="str">
        <f t="shared" si="257"/>
        <v/>
      </c>
      <c r="P911" s="14" t="str">
        <f t="shared" si="258"/>
        <v/>
      </c>
      <c r="Q911" s="14" t="str">
        <f t="shared" si="259"/>
        <v/>
      </c>
      <c r="R911" s="96" t="str">
        <f t="shared" si="249"/>
        <v/>
      </c>
      <c r="S911" s="14" t="str">
        <f t="shared" si="260"/>
        <v/>
      </c>
      <c r="T911" s="14" t="str">
        <f t="shared" si="250"/>
        <v/>
      </c>
      <c r="U911" s="14" t="str">
        <f t="shared" si="261"/>
        <v/>
      </c>
      <c r="V911" s="14" t="str">
        <f t="shared" si="262"/>
        <v/>
      </c>
      <c r="W911" s="14" t="str">
        <f>IFERROR(CONCATENATE("PAGO N° ",B911," DEL CONTRATO CPS ",V911," ENTRE ",TEXT(VLOOKUP(A911,matriz,IF(generador!B911=1,16,IF(generador!B911=2,19,IF(generador!B911=3,22,IF(generador!B911=4,25,IF(generador!B911=5,28,IF(generador!B911=6,31,IF(generador!B911=7,34,IF(generador!B911=8,37,IF(generador!B911=9,40,IF(generador!B911=10,43,IF(generador!B911=11,46,IF(generador!B911=12,49,IF(generador!B911=13,52,IF(generador!B911=14,55,IF(generador!B911=15,58))))))))))))))),FALSE),"dd/mm/yyyy")," Y ",TEXT(VLOOKUP(A911,matriz,IF(generador!B911=1,17,IF(generador!B911=2,20,IF(generador!B911=3,23,IF(generador!B911=4,26,IF(generador!B911=5,29,IF(generador!B911=6,32,IF(generador!B911=7,35,IF(generador!B911=8,38,IF(generador!B911=9,41,IF(generador!B911=10,44,IF(generador!B911=11,47,IF(generador!B911=12,50,IF(generador!B911=13,53,IF(generador!B911=14,56,IF(generador!B911=15,59))))))))))))))),FALSE),"dd/mm/yyyy")),"")</f>
        <v/>
      </c>
    </row>
    <row r="912" spans="1:23" x14ac:dyDescent="0.3">
      <c r="A912" s="12"/>
      <c r="B912" s="5"/>
      <c r="C912" s="5"/>
      <c r="D912" s="14" t="str">
        <f t="shared" si="246"/>
        <v/>
      </c>
      <c r="E912" s="15" t="str">
        <f>IFERROR(IF(A912&lt;&gt;"",VLOOKUP(A912,matriz,IF(generador!B912=1,15,IF(generador!B912=2,18,IF(generador!B912=3,21,IF(generador!B912=4,24,IF(generador!B912=5,27,IF(generador!B912=6,30,IF(generador!B912=7,33,IF(generador!B912=8,36,IF(generador!B912=9,39,IF(generador!B912=10,42,IF(generador!B912=11,45,IF(generador!B912=12,48,IF(generador!B912=13,51,IF(generador!B912=14,54,IF(generador!B912=15,57))))))))))))))),FALSE),""),"")</f>
        <v/>
      </c>
      <c r="F912" s="16" t="str">
        <f t="shared" si="247"/>
        <v/>
      </c>
      <c r="G912" s="20" t="str">
        <f t="shared" si="248"/>
        <v/>
      </c>
      <c r="H912" s="13" t="str">
        <f t="shared" ca="1" si="251"/>
        <v/>
      </c>
      <c r="I912" s="14" t="str">
        <f t="shared" si="252"/>
        <v/>
      </c>
      <c r="J912" s="14" t="str">
        <f>""</f>
        <v/>
      </c>
      <c r="K912" s="14" t="str">
        <f t="shared" si="253"/>
        <v/>
      </c>
      <c r="L912" s="14" t="str">
        <f t="shared" si="254"/>
        <v/>
      </c>
      <c r="M912" s="14" t="str">
        <f t="shared" si="255"/>
        <v/>
      </c>
      <c r="N912" s="14" t="str">
        <f t="shared" si="256"/>
        <v/>
      </c>
      <c r="O912" s="14" t="str">
        <f t="shared" si="257"/>
        <v/>
      </c>
      <c r="P912" s="14" t="str">
        <f t="shared" si="258"/>
        <v/>
      </c>
      <c r="Q912" s="14" t="str">
        <f t="shared" si="259"/>
        <v/>
      </c>
      <c r="R912" s="96" t="str">
        <f t="shared" si="249"/>
        <v/>
      </c>
      <c r="S912" s="14" t="str">
        <f t="shared" si="260"/>
        <v/>
      </c>
      <c r="T912" s="14" t="str">
        <f t="shared" si="250"/>
        <v/>
      </c>
      <c r="U912" s="14" t="str">
        <f t="shared" si="261"/>
        <v/>
      </c>
      <c r="V912" s="14" t="str">
        <f t="shared" si="262"/>
        <v/>
      </c>
      <c r="W912" s="14" t="str">
        <f>IFERROR(CONCATENATE("PAGO N° ",B912," DEL CONTRATO CPS ",V912," ENTRE ",TEXT(VLOOKUP(A912,matriz,IF(generador!B912=1,16,IF(generador!B912=2,19,IF(generador!B912=3,22,IF(generador!B912=4,25,IF(generador!B912=5,28,IF(generador!B912=6,31,IF(generador!B912=7,34,IF(generador!B912=8,37,IF(generador!B912=9,40,IF(generador!B912=10,43,IF(generador!B912=11,46,IF(generador!B912=12,49,IF(generador!B912=13,52,IF(generador!B912=14,55,IF(generador!B912=15,58))))))))))))))),FALSE),"dd/mm/yyyy")," Y ",TEXT(VLOOKUP(A912,matriz,IF(generador!B912=1,17,IF(generador!B912=2,20,IF(generador!B912=3,23,IF(generador!B912=4,26,IF(generador!B912=5,29,IF(generador!B912=6,32,IF(generador!B912=7,35,IF(generador!B912=8,38,IF(generador!B912=9,41,IF(generador!B912=10,44,IF(generador!B912=11,47,IF(generador!B912=12,50,IF(generador!B912=13,53,IF(generador!B912=14,56,IF(generador!B912=15,59))))))))))))))),FALSE),"dd/mm/yyyy")),"")</f>
        <v/>
      </c>
    </row>
    <row r="913" spans="1:23" x14ac:dyDescent="0.3">
      <c r="A913" s="12"/>
      <c r="B913" s="5"/>
      <c r="C913" s="5"/>
      <c r="D913" s="14" t="str">
        <f t="shared" si="246"/>
        <v/>
      </c>
      <c r="E913" s="15" t="str">
        <f>IFERROR(IF(A913&lt;&gt;"",VLOOKUP(A913,matriz,IF(generador!B913=1,15,IF(generador!B913=2,18,IF(generador!B913=3,21,IF(generador!B913=4,24,IF(generador!B913=5,27,IF(generador!B913=6,30,IF(generador!B913=7,33,IF(generador!B913=8,36,IF(generador!B913=9,39,IF(generador!B913=10,42,IF(generador!B913=11,45,IF(generador!B913=12,48,IF(generador!B913=13,51,IF(generador!B913=14,54,IF(generador!B913=15,57))))))))))))))),FALSE),""),"")</f>
        <v/>
      </c>
      <c r="F913" s="16" t="str">
        <f t="shared" si="247"/>
        <v/>
      </c>
      <c r="G913" s="20" t="str">
        <f t="shared" si="248"/>
        <v/>
      </c>
      <c r="H913" s="13" t="str">
        <f t="shared" ca="1" si="251"/>
        <v/>
      </c>
      <c r="I913" s="14" t="str">
        <f t="shared" si="252"/>
        <v/>
      </c>
      <c r="J913" s="14" t="str">
        <f>""</f>
        <v/>
      </c>
      <c r="K913" s="14" t="str">
        <f t="shared" si="253"/>
        <v/>
      </c>
      <c r="L913" s="14" t="str">
        <f t="shared" si="254"/>
        <v/>
      </c>
      <c r="M913" s="14" t="str">
        <f t="shared" si="255"/>
        <v/>
      </c>
      <c r="N913" s="14" t="str">
        <f t="shared" si="256"/>
        <v/>
      </c>
      <c r="O913" s="14" t="str">
        <f t="shared" si="257"/>
        <v/>
      </c>
      <c r="P913" s="14" t="str">
        <f t="shared" si="258"/>
        <v/>
      </c>
      <c r="Q913" s="14" t="str">
        <f t="shared" si="259"/>
        <v/>
      </c>
      <c r="R913" s="96" t="str">
        <f t="shared" si="249"/>
        <v/>
      </c>
      <c r="S913" s="14" t="str">
        <f t="shared" si="260"/>
        <v/>
      </c>
      <c r="T913" s="14" t="str">
        <f t="shared" si="250"/>
        <v/>
      </c>
      <c r="U913" s="14" t="str">
        <f t="shared" si="261"/>
        <v/>
      </c>
      <c r="V913" s="14" t="str">
        <f t="shared" si="262"/>
        <v/>
      </c>
      <c r="W913" s="14" t="str">
        <f>IFERROR(CONCATENATE("PAGO N° ",B913," DEL CONTRATO CPS ",V913," ENTRE ",TEXT(VLOOKUP(A913,matriz,IF(generador!B913=1,16,IF(generador!B913=2,19,IF(generador!B913=3,22,IF(generador!B913=4,25,IF(generador!B913=5,28,IF(generador!B913=6,31,IF(generador!B913=7,34,IF(generador!B913=8,37,IF(generador!B913=9,40,IF(generador!B913=10,43,IF(generador!B913=11,46,IF(generador!B913=12,49,IF(generador!B913=13,52,IF(generador!B913=14,55,IF(generador!B913=15,58))))))))))))))),FALSE),"dd/mm/yyyy")," Y ",TEXT(VLOOKUP(A913,matriz,IF(generador!B913=1,17,IF(generador!B913=2,20,IF(generador!B913=3,23,IF(generador!B913=4,26,IF(generador!B913=5,29,IF(generador!B913=6,32,IF(generador!B913=7,35,IF(generador!B913=8,38,IF(generador!B913=9,41,IF(generador!B913=10,44,IF(generador!B913=11,47,IF(generador!B913=12,50,IF(generador!B913=13,53,IF(generador!B913=14,56,IF(generador!B913=15,59))))))))))))))),FALSE),"dd/mm/yyyy")),"")</f>
        <v/>
      </c>
    </row>
    <row r="914" spans="1:23" x14ac:dyDescent="0.3">
      <c r="A914" s="12"/>
      <c r="B914" s="5"/>
      <c r="C914" s="5"/>
      <c r="D914" s="14" t="str">
        <f t="shared" si="246"/>
        <v/>
      </c>
      <c r="E914" s="15" t="str">
        <f>IFERROR(IF(A914&lt;&gt;"",VLOOKUP(A914,matriz,IF(generador!B914=1,15,IF(generador!B914=2,18,IF(generador!B914=3,21,IF(generador!B914=4,24,IF(generador!B914=5,27,IF(generador!B914=6,30,IF(generador!B914=7,33,IF(generador!B914=8,36,IF(generador!B914=9,39,IF(generador!B914=10,42,IF(generador!B914=11,45,IF(generador!B914=12,48,IF(generador!B914=13,51,IF(generador!B914=14,54,IF(generador!B914=15,57))))))))))))))),FALSE),""),"")</f>
        <v/>
      </c>
      <c r="F914" s="16" t="str">
        <f t="shared" si="247"/>
        <v/>
      </c>
      <c r="G914" s="20" t="str">
        <f t="shared" si="248"/>
        <v/>
      </c>
      <c r="H914" s="13" t="str">
        <f t="shared" ca="1" si="251"/>
        <v/>
      </c>
      <c r="I914" s="14" t="str">
        <f t="shared" si="252"/>
        <v/>
      </c>
      <c r="J914" s="14" t="str">
        <f>""</f>
        <v/>
      </c>
      <c r="K914" s="14" t="str">
        <f t="shared" si="253"/>
        <v/>
      </c>
      <c r="L914" s="14" t="str">
        <f t="shared" si="254"/>
        <v/>
      </c>
      <c r="M914" s="14" t="str">
        <f t="shared" si="255"/>
        <v/>
      </c>
      <c r="N914" s="14" t="str">
        <f t="shared" si="256"/>
        <v/>
      </c>
      <c r="O914" s="14" t="str">
        <f t="shared" si="257"/>
        <v/>
      </c>
      <c r="P914" s="14" t="str">
        <f t="shared" si="258"/>
        <v/>
      </c>
      <c r="Q914" s="14" t="str">
        <f t="shared" si="259"/>
        <v/>
      </c>
      <c r="R914" s="96" t="str">
        <f t="shared" si="249"/>
        <v/>
      </c>
      <c r="S914" s="14" t="str">
        <f t="shared" si="260"/>
        <v/>
      </c>
      <c r="T914" s="14" t="str">
        <f t="shared" si="250"/>
        <v/>
      </c>
      <c r="U914" s="14" t="str">
        <f t="shared" si="261"/>
        <v/>
      </c>
      <c r="V914" s="14" t="str">
        <f t="shared" si="262"/>
        <v/>
      </c>
      <c r="W914" s="14" t="str">
        <f>IFERROR(CONCATENATE("PAGO N° ",B914," DEL CONTRATO CPS ",V914," ENTRE ",TEXT(VLOOKUP(A914,matriz,IF(generador!B914=1,16,IF(generador!B914=2,19,IF(generador!B914=3,22,IF(generador!B914=4,25,IF(generador!B914=5,28,IF(generador!B914=6,31,IF(generador!B914=7,34,IF(generador!B914=8,37,IF(generador!B914=9,40,IF(generador!B914=10,43,IF(generador!B914=11,46,IF(generador!B914=12,49,IF(generador!B914=13,52,IF(generador!B914=14,55,IF(generador!B914=15,58))))))))))))))),FALSE),"dd/mm/yyyy")," Y ",TEXT(VLOOKUP(A914,matriz,IF(generador!B914=1,17,IF(generador!B914=2,20,IF(generador!B914=3,23,IF(generador!B914=4,26,IF(generador!B914=5,29,IF(generador!B914=6,32,IF(generador!B914=7,35,IF(generador!B914=8,38,IF(generador!B914=9,41,IF(generador!B914=10,44,IF(generador!B914=11,47,IF(generador!B914=12,50,IF(generador!B914=13,53,IF(generador!B914=14,56,IF(generador!B914=15,59))))))))))))))),FALSE),"dd/mm/yyyy")),"")</f>
        <v/>
      </c>
    </row>
    <row r="915" spans="1:23" x14ac:dyDescent="0.3">
      <c r="A915" s="12"/>
      <c r="B915" s="5"/>
      <c r="C915" s="5"/>
      <c r="D915" s="14" t="str">
        <f t="shared" si="246"/>
        <v/>
      </c>
      <c r="E915" s="15" t="str">
        <f>IFERROR(IF(A915&lt;&gt;"",VLOOKUP(A915,matriz,IF(generador!B915=1,15,IF(generador!B915=2,18,IF(generador!B915=3,21,IF(generador!B915=4,24,IF(generador!B915=5,27,IF(generador!B915=6,30,IF(generador!B915=7,33,IF(generador!B915=8,36,IF(generador!B915=9,39,IF(generador!B915=10,42,IF(generador!B915=11,45,IF(generador!B915=12,48,IF(generador!B915=13,51,IF(generador!B915=14,54,IF(generador!B915=15,57))))))))))))))),FALSE),""),"")</f>
        <v/>
      </c>
      <c r="F915" s="16" t="str">
        <f t="shared" si="247"/>
        <v/>
      </c>
      <c r="G915" s="20" t="str">
        <f t="shared" si="248"/>
        <v/>
      </c>
      <c r="H915" s="13" t="str">
        <f t="shared" ca="1" si="251"/>
        <v/>
      </c>
      <c r="I915" s="14" t="str">
        <f t="shared" si="252"/>
        <v/>
      </c>
      <c r="J915" s="14" t="str">
        <f>""</f>
        <v/>
      </c>
      <c r="K915" s="14" t="str">
        <f t="shared" si="253"/>
        <v/>
      </c>
      <c r="L915" s="14" t="str">
        <f t="shared" si="254"/>
        <v/>
      </c>
      <c r="M915" s="14" t="str">
        <f t="shared" si="255"/>
        <v/>
      </c>
      <c r="N915" s="14" t="str">
        <f t="shared" si="256"/>
        <v/>
      </c>
      <c r="O915" s="14" t="str">
        <f t="shared" si="257"/>
        <v/>
      </c>
      <c r="P915" s="14" t="str">
        <f t="shared" si="258"/>
        <v/>
      </c>
      <c r="Q915" s="14" t="str">
        <f t="shared" si="259"/>
        <v/>
      </c>
      <c r="R915" s="96" t="str">
        <f t="shared" si="249"/>
        <v/>
      </c>
      <c r="S915" s="14" t="str">
        <f t="shared" si="260"/>
        <v/>
      </c>
      <c r="T915" s="14" t="str">
        <f t="shared" si="250"/>
        <v/>
      </c>
      <c r="U915" s="14" t="str">
        <f t="shared" si="261"/>
        <v/>
      </c>
      <c r="V915" s="14" t="str">
        <f t="shared" si="262"/>
        <v/>
      </c>
      <c r="W915" s="14" t="str">
        <f>IFERROR(CONCATENATE("PAGO N° ",B915," DEL CONTRATO CPS ",V915," ENTRE ",TEXT(VLOOKUP(A915,matriz,IF(generador!B915=1,16,IF(generador!B915=2,19,IF(generador!B915=3,22,IF(generador!B915=4,25,IF(generador!B915=5,28,IF(generador!B915=6,31,IF(generador!B915=7,34,IF(generador!B915=8,37,IF(generador!B915=9,40,IF(generador!B915=10,43,IF(generador!B915=11,46,IF(generador!B915=12,49,IF(generador!B915=13,52,IF(generador!B915=14,55,IF(generador!B915=15,58))))))))))))))),FALSE),"dd/mm/yyyy")," Y ",TEXT(VLOOKUP(A915,matriz,IF(generador!B915=1,17,IF(generador!B915=2,20,IF(generador!B915=3,23,IF(generador!B915=4,26,IF(generador!B915=5,29,IF(generador!B915=6,32,IF(generador!B915=7,35,IF(generador!B915=8,38,IF(generador!B915=9,41,IF(generador!B915=10,44,IF(generador!B915=11,47,IF(generador!B915=12,50,IF(generador!B915=13,53,IF(generador!B915=14,56,IF(generador!B915=15,59))))))))))))))),FALSE),"dd/mm/yyyy")),"")</f>
        <v/>
      </c>
    </row>
    <row r="916" spans="1:23" x14ac:dyDescent="0.3">
      <c r="A916" s="12"/>
      <c r="B916" s="5"/>
      <c r="C916" s="5"/>
      <c r="D916" s="14" t="str">
        <f t="shared" si="246"/>
        <v/>
      </c>
      <c r="E916" s="15" t="str">
        <f>IFERROR(IF(A916&lt;&gt;"",VLOOKUP(A916,matriz,IF(generador!B916=1,15,IF(generador!B916=2,18,IF(generador!B916=3,21,IF(generador!B916=4,24,IF(generador!B916=5,27,IF(generador!B916=6,30,IF(generador!B916=7,33,IF(generador!B916=8,36,IF(generador!B916=9,39,IF(generador!B916=10,42,IF(generador!B916=11,45,IF(generador!B916=12,48,IF(generador!B916=13,51,IF(generador!B916=14,54,IF(generador!B916=15,57))))))))))))))),FALSE),""),"")</f>
        <v/>
      </c>
      <c r="F916" s="16" t="str">
        <f t="shared" si="247"/>
        <v/>
      </c>
      <c r="G916" s="20" t="str">
        <f t="shared" si="248"/>
        <v/>
      </c>
      <c r="H916" s="13" t="str">
        <f t="shared" ca="1" si="251"/>
        <v/>
      </c>
      <c r="I916" s="14" t="str">
        <f t="shared" si="252"/>
        <v/>
      </c>
      <c r="J916" s="14" t="str">
        <f>""</f>
        <v/>
      </c>
      <c r="K916" s="14" t="str">
        <f t="shared" si="253"/>
        <v/>
      </c>
      <c r="L916" s="14" t="str">
        <f t="shared" si="254"/>
        <v/>
      </c>
      <c r="M916" s="14" t="str">
        <f t="shared" si="255"/>
        <v/>
      </c>
      <c r="N916" s="14" t="str">
        <f t="shared" si="256"/>
        <v/>
      </c>
      <c r="O916" s="14" t="str">
        <f t="shared" si="257"/>
        <v/>
      </c>
      <c r="P916" s="14" t="str">
        <f t="shared" si="258"/>
        <v/>
      </c>
      <c r="Q916" s="14" t="str">
        <f t="shared" si="259"/>
        <v/>
      </c>
      <c r="R916" s="96" t="str">
        <f t="shared" si="249"/>
        <v/>
      </c>
      <c r="S916" s="14" t="str">
        <f t="shared" si="260"/>
        <v/>
      </c>
      <c r="T916" s="14" t="str">
        <f t="shared" si="250"/>
        <v/>
      </c>
      <c r="U916" s="14" t="str">
        <f t="shared" si="261"/>
        <v/>
      </c>
      <c r="V916" s="14" t="str">
        <f t="shared" si="262"/>
        <v/>
      </c>
      <c r="W916" s="14" t="str">
        <f>IFERROR(CONCATENATE("PAGO N° ",B916," DEL CONTRATO CPS ",V916," ENTRE ",TEXT(VLOOKUP(A916,matriz,IF(generador!B916=1,16,IF(generador!B916=2,19,IF(generador!B916=3,22,IF(generador!B916=4,25,IF(generador!B916=5,28,IF(generador!B916=6,31,IF(generador!B916=7,34,IF(generador!B916=8,37,IF(generador!B916=9,40,IF(generador!B916=10,43,IF(generador!B916=11,46,IF(generador!B916=12,49,IF(generador!B916=13,52,IF(generador!B916=14,55,IF(generador!B916=15,58))))))))))))))),FALSE),"dd/mm/yyyy")," Y ",TEXT(VLOOKUP(A916,matriz,IF(generador!B916=1,17,IF(generador!B916=2,20,IF(generador!B916=3,23,IF(generador!B916=4,26,IF(generador!B916=5,29,IF(generador!B916=6,32,IF(generador!B916=7,35,IF(generador!B916=8,38,IF(generador!B916=9,41,IF(generador!B916=10,44,IF(generador!B916=11,47,IF(generador!B916=12,50,IF(generador!B916=13,53,IF(generador!B916=14,56,IF(generador!B916=15,59))))))))))))))),FALSE),"dd/mm/yyyy")),"")</f>
        <v/>
      </c>
    </row>
    <row r="917" spans="1:23" x14ac:dyDescent="0.3">
      <c r="A917" s="12"/>
      <c r="B917" s="5"/>
      <c r="C917" s="5"/>
      <c r="D917" s="14" t="str">
        <f t="shared" si="246"/>
        <v/>
      </c>
      <c r="E917" s="15" t="str">
        <f>IFERROR(IF(A917&lt;&gt;"",VLOOKUP(A917,matriz,IF(generador!B917=1,15,IF(generador!B917=2,18,IF(generador!B917=3,21,IF(generador!B917=4,24,IF(generador!B917=5,27,IF(generador!B917=6,30,IF(generador!B917=7,33,IF(generador!B917=8,36,IF(generador!B917=9,39,IF(generador!B917=10,42,IF(generador!B917=11,45,IF(generador!B917=12,48,IF(generador!B917=13,51,IF(generador!B917=14,54,IF(generador!B917=15,57))))))))))))))),FALSE),""),"")</f>
        <v/>
      </c>
      <c r="F917" s="16" t="str">
        <f t="shared" si="247"/>
        <v/>
      </c>
      <c r="G917" s="20" t="str">
        <f t="shared" si="248"/>
        <v/>
      </c>
      <c r="H917" s="13" t="str">
        <f t="shared" ca="1" si="251"/>
        <v/>
      </c>
      <c r="I917" s="14" t="str">
        <f t="shared" si="252"/>
        <v/>
      </c>
      <c r="J917" s="14" t="str">
        <f>""</f>
        <v/>
      </c>
      <c r="K917" s="14" t="str">
        <f t="shared" si="253"/>
        <v/>
      </c>
      <c r="L917" s="14" t="str">
        <f t="shared" si="254"/>
        <v/>
      </c>
      <c r="M917" s="14" t="str">
        <f t="shared" si="255"/>
        <v/>
      </c>
      <c r="N917" s="14" t="str">
        <f t="shared" si="256"/>
        <v/>
      </c>
      <c r="O917" s="14" t="str">
        <f t="shared" si="257"/>
        <v/>
      </c>
      <c r="P917" s="14" t="str">
        <f t="shared" si="258"/>
        <v/>
      </c>
      <c r="Q917" s="14" t="str">
        <f t="shared" si="259"/>
        <v/>
      </c>
      <c r="R917" s="96" t="str">
        <f t="shared" si="249"/>
        <v/>
      </c>
      <c r="S917" s="14" t="str">
        <f t="shared" si="260"/>
        <v/>
      </c>
      <c r="T917" s="14" t="str">
        <f t="shared" si="250"/>
        <v/>
      </c>
      <c r="U917" s="14" t="str">
        <f t="shared" si="261"/>
        <v/>
      </c>
      <c r="V917" s="14" t="str">
        <f t="shared" si="262"/>
        <v/>
      </c>
      <c r="W917" s="14" t="str">
        <f>IFERROR(CONCATENATE("PAGO N° ",B917," DEL CONTRATO CPS ",V917," ENTRE ",TEXT(VLOOKUP(A917,matriz,IF(generador!B917=1,16,IF(generador!B917=2,19,IF(generador!B917=3,22,IF(generador!B917=4,25,IF(generador!B917=5,28,IF(generador!B917=6,31,IF(generador!B917=7,34,IF(generador!B917=8,37,IF(generador!B917=9,40,IF(generador!B917=10,43,IF(generador!B917=11,46,IF(generador!B917=12,49,IF(generador!B917=13,52,IF(generador!B917=14,55,IF(generador!B917=15,58))))))))))))))),FALSE),"dd/mm/yyyy")," Y ",TEXT(VLOOKUP(A917,matriz,IF(generador!B917=1,17,IF(generador!B917=2,20,IF(generador!B917=3,23,IF(generador!B917=4,26,IF(generador!B917=5,29,IF(generador!B917=6,32,IF(generador!B917=7,35,IF(generador!B917=8,38,IF(generador!B917=9,41,IF(generador!B917=10,44,IF(generador!B917=11,47,IF(generador!B917=12,50,IF(generador!B917=13,53,IF(generador!B917=14,56,IF(generador!B917=15,59))))))))))))))),FALSE),"dd/mm/yyyy")),"")</f>
        <v/>
      </c>
    </row>
    <row r="918" spans="1:23" x14ac:dyDescent="0.3">
      <c r="A918" s="12"/>
      <c r="B918" s="5"/>
      <c r="C918" s="5"/>
      <c r="D918" s="14" t="str">
        <f t="shared" si="246"/>
        <v/>
      </c>
      <c r="E918" s="15" t="str">
        <f>IFERROR(IF(A918&lt;&gt;"",VLOOKUP(A918,matriz,IF(generador!B918=1,15,IF(generador!B918=2,18,IF(generador!B918=3,21,IF(generador!B918=4,24,IF(generador!B918=5,27,IF(generador!B918=6,30,IF(generador!B918=7,33,IF(generador!B918=8,36,IF(generador!B918=9,39,IF(generador!B918=10,42,IF(generador!B918=11,45,IF(generador!B918=12,48,IF(generador!B918=13,51,IF(generador!B918=14,54,IF(generador!B918=15,57))))))))))))))),FALSE),""),"")</f>
        <v/>
      </c>
      <c r="F918" s="16" t="str">
        <f t="shared" si="247"/>
        <v/>
      </c>
      <c r="G918" s="20" t="str">
        <f t="shared" si="248"/>
        <v/>
      </c>
      <c r="H918" s="13" t="str">
        <f t="shared" ca="1" si="251"/>
        <v/>
      </c>
      <c r="I918" s="14" t="str">
        <f t="shared" si="252"/>
        <v/>
      </c>
      <c r="J918" s="14" t="str">
        <f>""</f>
        <v/>
      </c>
      <c r="K918" s="14" t="str">
        <f t="shared" si="253"/>
        <v/>
      </c>
      <c r="L918" s="14" t="str">
        <f t="shared" si="254"/>
        <v/>
      </c>
      <c r="M918" s="14" t="str">
        <f t="shared" si="255"/>
        <v/>
      </c>
      <c r="N918" s="14" t="str">
        <f t="shared" si="256"/>
        <v/>
      </c>
      <c r="O918" s="14" t="str">
        <f t="shared" si="257"/>
        <v/>
      </c>
      <c r="P918" s="14" t="str">
        <f t="shared" si="258"/>
        <v/>
      </c>
      <c r="Q918" s="14" t="str">
        <f t="shared" si="259"/>
        <v/>
      </c>
      <c r="R918" s="96" t="str">
        <f t="shared" si="249"/>
        <v/>
      </c>
      <c r="S918" s="14" t="str">
        <f t="shared" si="260"/>
        <v/>
      </c>
      <c r="T918" s="14" t="str">
        <f t="shared" si="250"/>
        <v/>
      </c>
      <c r="U918" s="14" t="str">
        <f t="shared" si="261"/>
        <v/>
      </c>
      <c r="V918" s="14" t="str">
        <f t="shared" si="262"/>
        <v/>
      </c>
      <c r="W918" s="14" t="str">
        <f>IFERROR(CONCATENATE("PAGO N° ",B918," DEL CONTRATO CPS ",V918," ENTRE ",TEXT(VLOOKUP(A918,matriz,IF(generador!B918=1,16,IF(generador!B918=2,19,IF(generador!B918=3,22,IF(generador!B918=4,25,IF(generador!B918=5,28,IF(generador!B918=6,31,IF(generador!B918=7,34,IF(generador!B918=8,37,IF(generador!B918=9,40,IF(generador!B918=10,43,IF(generador!B918=11,46,IF(generador!B918=12,49,IF(generador!B918=13,52,IF(generador!B918=14,55,IF(generador!B918=15,58))))))))))))))),FALSE),"dd/mm/yyyy")," Y ",TEXT(VLOOKUP(A918,matriz,IF(generador!B918=1,17,IF(generador!B918=2,20,IF(generador!B918=3,23,IF(generador!B918=4,26,IF(generador!B918=5,29,IF(generador!B918=6,32,IF(generador!B918=7,35,IF(generador!B918=8,38,IF(generador!B918=9,41,IF(generador!B918=10,44,IF(generador!B918=11,47,IF(generador!B918=12,50,IF(generador!B918=13,53,IF(generador!B918=14,56,IF(generador!B918=15,59))))))))))))))),FALSE),"dd/mm/yyyy")),"")</f>
        <v/>
      </c>
    </row>
    <row r="919" spans="1:23" x14ac:dyDescent="0.3">
      <c r="A919" s="12"/>
      <c r="B919" s="5"/>
      <c r="C919" s="5"/>
      <c r="D919" s="14" t="str">
        <f t="shared" si="246"/>
        <v/>
      </c>
      <c r="E919" s="15" t="str">
        <f>IFERROR(IF(A919&lt;&gt;"",VLOOKUP(A919,matriz,IF(generador!B919=1,15,IF(generador!B919=2,18,IF(generador!B919=3,21,IF(generador!B919=4,24,IF(generador!B919=5,27,IF(generador!B919=6,30,IF(generador!B919=7,33,IF(generador!B919=8,36,IF(generador!B919=9,39,IF(generador!B919=10,42,IF(generador!B919=11,45,IF(generador!B919=12,48,IF(generador!B919=13,51,IF(generador!B919=14,54,IF(generador!B919=15,57))))))))))))))),FALSE),""),"")</f>
        <v/>
      </c>
      <c r="F919" s="16" t="str">
        <f t="shared" si="247"/>
        <v/>
      </c>
      <c r="G919" s="20" t="str">
        <f t="shared" si="248"/>
        <v/>
      </c>
      <c r="H919" s="13" t="str">
        <f t="shared" ca="1" si="251"/>
        <v/>
      </c>
      <c r="I919" s="14" t="str">
        <f t="shared" si="252"/>
        <v/>
      </c>
      <c r="J919" s="14" t="str">
        <f>""</f>
        <v/>
      </c>
      <c r="K919" s="14" t="str">
        <f t="shared" si="253"/>
        <v/>
      </c>
      <c r="L919" s="14" t="str">
        <f t="shared" si="254"/>
        <v/>
      </c>
      <c r="M919" s="14" t="str">
        <f t="shared" si="255"/>
        <v/>
      </c>
      <c r="N919" s="14" t="str">
        <f t="shared" si="256"/>
        <v/>
      </c>
      <c r="O919" s="14" t="str">
        <f t="shared" si="257"/>
        <v/>
      </c>
      <c r="P919" s="14" t="str">
        <f t="shared" si="258"/>
        <v/>
      </c>
      <c r="Q919" s="14" t="str">
        <f t="shared" si="259"/>
        <v/>
      </c>
      <c r="R919" s="96" t="str">
        <f t="shared" si="249"/>
        <v/>
      </c>
      <c r="S919" s="14" t="str">
        <f t="shared" si="260"/>
        <v/>
      </c>
      <c r="T919" s="14" t="str">
        <f t="shared" si="250"/>
        <v/>
      </c>
      <c r="U919" s="14" t="str">
        <f t="shared" si="261"/>
        <v/>
      </c>
      <c r="V919" s="14" t="str">
        <f t="shared" si="262"/>
        <v/>
      </c>
      <c r="W919" s="14" t="str">
        <f>IFERROR(CONCATENATE("PAGO N° ",B919," DEL CONTRATO CPS ",V919," ENTRE ",TEXT(VLOOKUP(A919,matriz,IF(generador!B919=1,16,IF(generador!B919=2,19,IF(generador!B919=3,22,IF(generador!B919=4,25,IF(generador!B919=5,28,IF(generador!B919=6,31,IF(generador!B919=7,34,IF(generador!B919=8,37,IF(generador!B919=9,40,IF(generador!B919=10,43,IF(generador!B919=11,46,IF(generador!B919=12,49,IF(generador!B919=13,52,IF(generador!B919=14,55,IF(generador!B919=15,58))))))))))))))),FALSE),"dd/mm/yyyy")," Y ",TEXT(VLOOKUP(A919,matriz,IF(generador!B919=1,17,IF(generador!B919=2,20,IF(generador!B919=3,23,IF(generador!B919=4,26,IF(generador!B919=5,29,IF(generador!B919=6,32,IF(generador!B919=7,35,IF(generador!B919=8,38,IF(generador!B919=9,41,IF(generador!B919=10,44,IF(generador!B919=11,47,IF(generador!B919=12,50,IF(generador!B919=13,53,IF(generador!B919=14,56,IF(generador!B919=15,59))))))))))))))),FALSE),"dd/mm/yyyy")),"")</f>
        <v/>
      </c>
    </row>
    <row r="920" spans="1:23" x14ac:dyDescent="0.3">
      <c r="A920" s="12"/>
      <c r="B920" s="5"/>
      <c r="C920" s="5"/>
      <c r="D920" s="14" t="str">
        <f t="shared" si="246"/>
        <v/>
      </c>
      <c r="E920" s="15" t="str">
        <f>IFERROR(IF(A920&lt;&gt;"",VLOOKUP(A920,matriz,IF(generador!B920=1,15,IF(generador!B920=2,18,IF(generador!B920=3,21,IF(generador!B920=4,24,IF(generador!B920=5,27,IF(generador!B920=6,30,IF(generador!B920=7,33,IF(generador!B920=8,36,IF(generador!B920=9,39,IF(generador!B920=10,42,IF(generador!B920=11,45,IF(generador!B920=12,48,IF(generador!B920=13,51,IF(generador!B920=14,54,IF(generador!B920=15,57))))))))))))))),FALSE),""),"")</f>
        <v/>
      </c>
      <c r="F920" s="16" t="str">
        <f t="shared" si="247"/>
        <v/>
      </c>
      <c r="G920" s="20" t="str">
        <f t="shared" si="248"/>
        <v/>
      </c>
      <c r="H920" s="13" t="str">
        <f t="shared" ca="1" si="251"/>
        <v/>
      </c>
      <c r="I920" s="14" t="str">
        <f t="shared" si="252"/>
        <v/>
      </c>
      <c r="J920" s="14" t="str">
        <f>""</f>
        <v/>
      </c>
      <c r="K920" s="14" t="str">
        <f t="shared" si="253"/>
        <v/>
      </c>
      <c r="L920" s="14" t="str">
        <f t="shared" si="254"/>
        <v/>
      </c>
      <c r="M920" s="14" t="str">
        <f t="shared" si="255"/>
        <v/>
      </c>
      <c r="N920" s="14" t="str">
        <f t="shared" si="256"/>
        <v/>
      </c>
      <c r="O920" s="14" t="str">
        <f t="shared" si="257"/>
        <v/>
      </c>
      <c r="P920" s="14" t="str">
        <f t="shared" si="258"/>
        <v/>
      </c>
      <c r="Q920" s="14" t="str">
        <f t="shared" si="259"/>
        <v/>
      </c>
      <c r="R920" s="96" t="str">
        <f t="shared" si="249"/>
        <v/>
      </c>
      <c r="S920" s="14" t="str">
        <f t="shared" si="260"/>
        <v/>
      </c>
      <c r="T920" s="14" t="str">
        <f t="shared" si="250"/>
        <v/>
      </c>
      <c r="U920" s="14" t="str">
        <f t="shared" si="261"/>
        <v/>
      </c>
      <c r="V920" s="14" t="str">
        <f t="shared" si="262"/>
        <v/>
      </c>
      <c r="W920" s="14" t="str">
        <f>IFERROR(CONCATENATE("PAGO N° ",B920," DEL CONTRATO CPS ",V920," ENTRE ",TEXT(VLOOKUP(A920,matriz,IF(generador!B920=1,16,IF(generador!B920=2,19,IF(generador!B920=3,22,IF(generador!B920=4,25,IF(generador!B920=5,28,IF(generador!B920=6,31,IF(generador!B920=7,34,IF(generador!B920=8,37,IF(generador!B920=9,40,IF(generador!B920=10,43,IF(generador!B920=11,46,IF(generador!B920=12,49,IF(generador!B920=13,52,IF(generador!B920=14,55,IF(generador!B920=15,58))))))))))))))),FALSE),"dd/mm/yyyy")," Y ",TEXT(VLOOKUP(A920,matriz,IF(generador!B920=1,17,IF(generador!B920=2,20,IF(generador!B920=3,23,IF(generador!B920=4,26,IF(generador!B920=5,29,IF(generador!B920=6,32,IF(generador!B920=7,35,IF(generador!B920=8,38,IF(generador!B920=9,41,IF(generador!B920=10,44,IF(generador!B920=11,47,IF(generador!B920=12,50,IF(generador!B920=13,53,IF(generador!B920=14,56,IF(generador!B920=15,59))))))))))))))),FALSE),"dd/mm/yyyy")),"")</f>
        <v/>
      </c>
    </row>
    <row r="921" spans="1:23" x14ac:dyDescent="0.3">
      <c r="A921" s="12"/>
      <c r="B921" s="5"/>
      <c r="C921" s="5"/>
      <c r="D921" s="14" t="str">
        <f t="shared" si="246"/>
        <v/>
      </c>
      <c r="E921" s="15" t="str">
        <f>IFERROR(IF(A921&lt;&gt;"",VLOOKUP(A921,matriz,IF(generador!B921=1,15,IF(generador!B921=2,18,IF(generador!B921=3,21,IF(generador!B921=4,24,IF(generador!B921=5,27,IF(generador!B921=6,30,IF(generador!B921=7,33,IF(generador!B921=8,36,IF(generador!B921=9,39,IF(generador!B921=10,42,IF(generador!B921=11,45,IF(generador!B921=12,48,IF(generador!B921=13,51,IF(generador!B921=14,54,IF(generador!B921=15,57))))))))))))))),FALSE),""),"")</f>
        <v/>
      </c>
      <c r="F921" s="16" t="str">
        <f t="shared" si="247"/>
        <v/>
      </c>
      <c r="G921" s="20" t="str">
        <f t="shared" si="248"/>
        <v/>
      </c>
      <c r="H921" s="13" t="str">
        <f t="shared" ca="1" si="251"/>
        <v/>
      </c>
      <c r="I921" s="14" t="str">
        <f t="shared" si="252"/>
        <v/>
      </c>
      <c r="J921" s="14" t="str">
        <f>""</f>
        <v/>
      </c>
      <c r="K921" s="14" t="str">
        <f t="shared" si="253"/>
        <v/>
      </c>
      <c r="L921" s="14" t="str">
        <f t="shared" si="254"/>
        <v/>
      </c>
      <c r="M921" s="14" t="str">
        <f t="shared" si="255"/>
        <v/>
      </c>
      <c r="N921" s="14" t="str">
        <f t="shared" si="256"/>
        <v/>
      </c>
      <c r="O921" s="14" t="str">
        <f t="shared" si="257"/>
        <v/>
      </c>
      <c r="P921" s="14" t="str">
        <f t="shared" si="258"/>
        <v/>
      </c>
      <c r="Q921" s="14" t="str">
        <f t="shared" si="259"/>
        <v/>
      </c>
      <c r="R921" s="96" t="str">
        <f t="shared" si="249"/>
        <v/>
      </c>
      <c r="S921" s="14" t="str">
        <f t="shared" si="260"/>
        <v/>
      </c>
      <c r="T921" s="14" t="str">
        <f t="shared" si="250"/>
        <v/>
      </c>
      <c r="U921" s="14" t="str">
        <f t="shared" si="261"/>
        <v/>
      </c>
      <c r="V921" s="14" t="str">
        <f t="shared" si="262"/>
        <v/>
      </c>
      <c r="W921" s="14" t="str">
        <f>IFERROR(CONCATENATE("PAGO N° ",B921," DEL CONTRATO CPS ",V921," ENTRE ",TEXT(VLOOKUP(A921,matriz,IF(generador!B921=1,16,IF(generador!B921=2,19,IF(generador!B921=3,22,IF(generador!B921=4,25,IF(generador!B921=5,28,IF(generador!B921=6,31,IF(generador!B921=7,34,IF(generador!B921=8,37,IF(generador!B921=9,40,IF(generador!B921=10,43,IF(generador!B921=11,46,IF(generador!B921=12,49,IF(generador!B921=13,52,IF(generador!B921=14,55,IF(generador!B921=15,58))))))))))))))),FALSE),"dd/mm/yyyy")," Y ",TEXT(VLOOKUP(A921,matriz,IF(generador!B921=1,17,IF(generador!B921=2,20,IF(generador!B921=3,23,IF(generador!B921=4,26,IF(generador!B921=5,29,IF(generador!B921=6,32,IF(generador!B921=7,35,IF(generador!B921=8,38,IF(generador!B921=9,41,IF(generador!B921=10,44,IF(generador!B921=11,47,IF(generador!B921=12,50,IF(generador!B921=13,53,IF(generador!B921=14,56,IF(generador!B921=15,59))))))))))))))),FALSE),"dd/mm/yyyy")),"")</f>
        <v/>
      </c>
    </row>
    <row r="922" spans="1:23" x14ac:dyDescent="0.3">
      <c r="A922" s="12"/>
      <c r="B922" s="5"/>
      <c r="C922" s="5"/>
      <c r="D922" s="14" t="str">
        <f t="shared" si="246"/>
        <v/>
      </c>
      <c r="E922" s="15" t="str">
        <f>IFERROR(IF(A922&lt;&gt;"",VLOOKUP(A922,matriz,IF(generador!B922=1,15,IF(generador!B922=2,18,IF(generador!B922=3,21,IF(generador!B922=4,24,IF(generador!B922=5,27,IF(generador!B922=6,30,IF(generador!B922=7,33,IF(generador!B922=8,36,IF(generador!B922=9,39,IF(generador!B922=10,42,IF(generador!B922=11,45,IF(generador!B922=12,48,IF(generador!B922=13,51,IF(generador!B922=14,54,IF(generador!B922=15,57))))))))))))))),FALSE),""),"")</f>
        <v/>
      </c>
      <c r="F922" s="16" t="str">
        <f t="shared" si="247"/>
        <v/>
      </c>
      <c r="G922" s="20" t="str">
        <f t="shared" si="248"/>
        <v/>
      </c>
      <c r="H922" s="13" t="str">
        <f t="shared" ca="1" si="251"/>
        <v/>
      </c>
      <c r="I922" s="14" t="str">
        <f t="shared" si="252"/>
        <v/>
      </c>
      <c r="J922" s="14" t="str">
        <f>""</f>
        <v/>
      </c>
      <c r="K922" s="14" t="str">
        <f t="shared" si="253"/>
        <v/>
      </c>
      <c r="L922" s="14" t="str">
        <f t="shared" si="254"/>
        <v/>
      </c>
      <c r="M922" s="14" t="str">
        <f t="shared" si="255"/>
        <v/>
      </c>
      <c r="N922" s="14" t="str">
        <f t="shared" si="256"/>
        <v/>
      </c>
      <c r="O922" s="14" t="str">
        <f t="shared" si="257"/>
        <v/>
      </c>
      <c r="P922" s="14" t="str">
        <f t="shared" si="258"/>
        <v/>
      </c>
      <c r="Q922" s="14" t="str">
        <f t="shared" si="259"/>
        <v/>
      </c>
      <c r="R922" s="96" t="str">
        <f t="shared" si="249"/>
        <v/>
      </c>
      <c r="S922" s="14" t="str">
        <f t="shared" si="260"/>
        <v/>
      </c>
      <c r="T922" s="14" t="str">
        <f t="shared" si="250"/>
        <v/>
      </c>
      <c r="U922" s="14" t="str">
        <f t="shared" si="261"/>
        <v/>
      </c>
      <c r="V922" s="14" t="str">
        <f t="shared" si="262"/>
        <v/>
      </c>
      <c r="W922" s="14" t="str">
        <f>IFERROR(CONCATENATE("PAGO N° ",B922," DEL CONTRATO CPS ",V922," ENTRE ",TEXT(VLOOKUP(A922,matriz,IF(generador!B922=1,16,IF(generador!B922=2,19,IF(generador!B922=3,22,IF(generador!B922=4,25,IF(generador!B922=5,28,IF(generador!B922=6,31,IF(generador!B922=7,34,IF(generador!B922=8,37,IF(generador!B922=9,40,IF(generador!B922=10,43,IF(generador!B922=11,46,IF(generador!B922=12,49,IF(generador!B922=13,52,IF(generador!B922=14,55,IF(generador!B922=15,58))))))))))))))),FALSE),"dd/mm/yyyy")," Y ",TEXT(VLOOKUP(A922,matriz,IF(generador!B922=1,17,IF(generador!B922=2,20,IF(generador!B922=3,23,IF(generador!B922=4,26,IF(generador!B922=5,29,IF(generador!B922=6,32,IF(generador!B922=7,35,IF(generador!B922=8,38,IF(generador!B922=9,41,IF(generador!B922=10,44,IF(generador!B922=11,47,IF(generador!B922=12,50,IF(generador!B922=13,53,IF(generador!B922=14,56,IF(generador!B922=15,59))))))))))))))),FALSE),"dd/mm/yyyy")),"")</f>
        <v/>
      </c>
    </row>
    <row r="923" spans="1:23" x14ac:dyDescent="0.3">
      <c r="A923" s="12"/>
      <c r="B923" s="5"/>
      <c r="C923" s="5"/>
      <c r="D923" s="14" t="str">
        <f t="shared" si="246"/>
        <v/>
      </c>
      <c r="E923" s="15" t="str">
        <f>IFERROR(IF(A923&lt;&gt;"",VLOOKUP(A923,matriz,IF(generador!B923=1,15,IF(generador!B923=2,18,IF(generador!B923=3,21,IF(generador!B923=4,24,IF(generador!B923=5,27,IF(generador!B923=6,30,IF(generador!B923=7,33,IF(generador!B923=8,36,IF(generador!B923=9,39,IF(generador!B923=10,42,IF(generador!B923=11,45,IF(generador!B923=12,48,IF(generador!B923=13,51,IF(generador!B923=14,54,IF(generador!B923=15,57))))))))))))))),FALSE),""),"")</f>
        <v/>
      </c>
      <c r="F923" s="16" t="str">
        <f t="shared" si="247"/>
        <v/>
      </c>
      <c r="G923" s="20" t="str">
        <f t="shared" si="248"/>
        <v/>
      </c>
      <c r="H923" s="13" t="str">
        <f t="shared" ca="1" si="251"/>
        <v/>
      </c>
      <c r="I923" s="14" t="str">
        <f t="shared" si="252"/>
        <v/>
      </c>
      <c r="J923" s="14" t="str">
        <f>""</f>
        <v/>
      </c>
      <c r="K923" s="14" t="str">
        <f t="shared" si="253"/>
        <v/>
      </c>
      <c r="L923" s="14" t="str">
        <f t="shared" si="254"/>
        <v/>
      </c>
      <c r="M923" s="14" t="str">
        <f t="shared" si="255"/>
        <v/>
      </c>
      <c r="N923" s="14" t="str">
        <f t="shared" si="256"/>
        <v/>
      </c>
      <c r="O923" s="14" t="str">
        <f t="shared" si="257"/>
        <v/>
      </c>
      <c r="P923" s="14" t="str">
        <f t="shared" si="258"/>
        <v/>
      </c>
      <c r="Q923" s="14" t="str">
        <f t="shared" si="259"/>
        <v/>
      </c>
      <c r="R923" s="96" t="str">
        <f t="shared" si="249"/>
        <v/>
      </c>
      <c r="S923" s="14" t="str">
        <f t="shared" si="260"/>
        <v/>
      </c>
      <c r="T923" s="14" t="str">
        <f t="shared" si="250"/>
        <v/>
      </c>
      <c r="U923" s="14" t="str">
        <f t="shared" si="261"/>
        <v/>
      </c>
      <c r="V923" s="14" t="str">
        <f t="shared" si="262"/>
        <v/>
      </c>
      <c r="W923" s="14" t="str">
        <f>IFERROR(CONCATENATE("PAGO N° ",B923," DEL CONTRATO CPS ",V923," ENTRE ",TEXT(VLOOKUP(A923,matriz,IF(generador!B923=1,16,IF(generador!B923=2,19,IF(generador!B923=3,22,IF(generador!B923=4,25,IF(generador!B923=5,28,IF(generador!B923=6,31,IF(generador!B923=7,34,IF(generador!B923=8,37,IF(generador!B923=9,40,IF(generador!B923=10,43,IF(generador!B923=11,46,IF(generador!B923=12,49,IF(generador!B923=13,52,IF(generador!B923=14,55,IF(generador!B923=15,58))))))))))))))),FALSE),"dd/mm/yyyy")," Y ",TEXT(VLOOKUP(A923,matriz,IF(generador!B923=1,17,IF(generador!B923=2,20,IF(generador!B923=3,23,IF(generador!B923=4,26,IF(generador!B923=5,29,IF(generador!B923=6,32,IF(generador!B923=7,35,IF(generador!B923=8,38,IF(generador!B923=9,41,IF(generador!B923=10,44,IF(generador!B923=11,47,IF(generador!B923=12,50,IF(generador!B923=13,53,IF(generador!B923=14,56,IF(generador!B923=15,59))))))))))))))),FALSE),"dd/mm/yyyy")),"")</f>
        <v/>
      </c>
    </row>
    <row r="924" spans="1:23" x14ac:dyDescent="0.3">
      <c r="A924" s="12"/>
      <c r="B924" s="5"/>
      <c r="C924" s="5"/>
      <c r="D924" s="14" t="str">
        <f t="shared" si="246"/>
        <v/>
      </c>
      <c r="E924" s="15" t="str">
        <f>IFERROR(IF(A924&lt;&gt;"",VLOOKUP(A924,matriz,IF(generador!B924=1,15,IF(generador!B924=2,18,IF(generador!B924=3,21,IF(generador!B924=4,24,IF(generador!B924=5,27,IF(generador!B924=6,30,IF(generador!B924=7,33,IF(generador!B924=8,36,IF(generador!B924=9,39,IF(generador!B924=10,42,IF(generador!B924=11,45,IF(generador!B924=12,48,IF(generador!B924=13,51,IF(generador!B924=14,54,IF(generador!B924=15,57))))))))))))))),FALSE),""),"")</f>
        <v/>
      </c>
      <c r="F924" s="16" t="str">
        <f t="shared" si="247"/>
        <v/>
      </c>
      <c r="G924" s="20" t="str">
        <f t="shared" si="248"/>
        <v/>
      </c>
      <c r="H924" s="13" t="str">
        <f t="shared" ca="1" si="251"/>
        <v/>
      </c>
      <c r="I924" s="14" t="str">
        <f t="shared" si="252"/>
        <v/>
      </c>
      <c r="J924" s="14" t="str">
        <f>""</f>
        <v/>
      </c>
      <c r="K924" s="14" t="str">
        <f t="shared" si="253"/>
        <v/>
      </c>
      <c r="L924" s="14" t="str">
        <f t="shared" si="254"/>
        <v/>
      </c>
      <c r="M924" s="14" t="str">
        <f t="shared" si="255"/>
        <v/>
      </c>
      <c r="N924" s="14" t="str">
        <f t="shared" si="256"/>
        <v/>
      </c>
      <c r="O924" s="14" t="str">
        <f t="shared" si="257"/>
        <v/>
      </c>
      <c r="P924" s="14" t="str">
        <f t="shared" si="258"/>
        <v/>
      </c>
      <c r="Q924" s="14" t="str">
        <f t="shared" si="259"/>
        <v/>
      </c>
      <c r="R924" s="96" t="str">
        <f t="shared" si="249"/>
        <v/>
      </c>
      <c r="S924" s="14" t="str">
        <f t="shared" si="260"/>
        <v/>
      </c>
      <c r="T924" s="14" t="str">
        <f t="shared" si="250"/>
        <v/>
      </c>
      <c r="U924" s="14" t="str">
        <f t="shared" si="261"/>
        <v/>
      </c>
      <c r="V924" s="14" t="str">
        <f t="shared" si="262"/>
        <v/>
      </c>
      <c r="W924" s="14" t="str">
        <f>IFERROR(CONCATENATE("PAGO N° ",B924," DEL CONTRATO CPS ",V924," ENTRE ",TEXT(VLOOKUP(A924,matriz,IF(generador!B924=1,16,IF(generador!B924=2,19,IF(generador!B924=3,22,IF(generador!B924=4,25,IF(generador!B924=5,28,IF(generador!B924=6,31,IF(generador!B924=7,34,IF(generador!B924=8,37,IF(generador!B924=9,40,IF(generador!B924=10,43,IF(generador!B924=11,46,IF(generador!B924=12,49,IF(generador!B924=13,52,IF(generador!B924=14,55,IF(generador!B924=15,58))))))))))))))),FALSE),"dd/mm/yyyy")," Y ",TEXT(VLOOKUP(A924,matriz,IF(generador!B924=1,17,IF(generador!B924=2,20,IF(generador!B924=3,23,IF(generador!B924=4,26,IF(generador!B924=5,29,IF(generador!B924=6,32,IF(generador!B924=7,35,IF(generador!B924=8,38,IF(generador!B924=9,41,IF(generador!B924=10,44,IF(generador!B924=11,47,IF(generador!B924=12,50,IF(generador!B924=13,53,IF(generador!B924=14,56,IF(generador!B924=15,59))))))))))))))),FALSE),"dd/mm/yyyy")),"")</f>
        <v/>
      </c>
    </row>
    <row r="925" spans="1:23" x14ac:dyDescent="0.3">
      <c r="A925" s="12"/>
      <c r="B925" s="5"/>
      <c r="C925" s="5"/>
      <c r="D925" s="14" t="str">
        <f t="shared" si="246"/>
        <v/>
      </c>
      <c r="E925" s="15" t="str">
        <f>IFERROR(IF(A925&lt;&gt;"",VLOOKUP(A925,matriz,IF(generador!B925=1,15,IF(generador!B925=2,18,IF(generador!B925=3,21,IF(generador!B925=4,24,IF(generador!B925=5,27,IF(generador!B925=6,30,IF(generador!B925=7,33,IF(generador!B925=8,36,IF(generador!B925=9,39,IF(generador!B925=10,42,IF(generador!B925=11,45,IF(generador!B925=12,48,IF(generador!B925=13,51,IF(generador!B925=14,54,IF(generador!B925=15,57))))))))))))))),FALSE),""),"")</f>
        <v/>
      </c>
      <c r="F925" s="16" t="str">
        <f t="shared" si="247"/>
        <v/>
      </c>
      <c r="G925" s="20" t="str">
        <f t="shared" si="248"/>
        <v/>
      </c>
      <c r="H925" s="13" t="str">
        <f t="shared" ca="1" si="251"/>
        <v/>
      </c>
      <c r="I925" s="14" t="str">
        <f t="shared" si="252"/>
        <v/>
      </c>
      <c r="J925" s="14" t="str">
        <f>""</f>
        <v/>
      </c>
      <c r="K925" s="14" t="str">
        <f t="shared" si="253"/>
        <v/>
      </c>
      <c r="L925" s="14" t="str">
        <f t="shared" si="254"/>
        <v/>
      </c>
      <c r="M925" s="14" t="str">
        <f t="shared" si="255"/>
        <v/>
      </c>
      <c r="N925" s="14" t="str">
        <f t="shared" si="256"/>
        <v/>
      </c>
      <c r="O925" s="14" t="str">
        <f t="shared" si="257"/>
        <v/>
      </c>
      <c r="P925" s="14" t="str">
        <f t="shared" si="258"/>
        <v/>
      </c>
      <c r="Q925" s="14" t="str">
        <f t="shared" si="259"/>
        <v/>
      </c>
      <c r="R925" s="96" t="str">
        <f t="shared" si="249"/>
        <v/>
      </c>
      <c r="S925" s="14" t="str">
        <f t="shared" si="260"/>
        <v/>
      </c>
      <c r="T925" s="14" t="str">
        <f t="shared" si="250"/>
        <v/>
      </c>
      <c r="U925" s="14" t="str">
        <f t="shared" si="261"/>
        <v/>
      </c>
      <c r="V925" s="14" t="str">
        <f t="shared" si="262"/>
        <v/>
      </c>
      <c r="W925" s="14" t="str">
        <f>IFERROR(CONCATENATE("PAGO N° ",B925," DEL CONTRATO CPS ",V925," ENTRE ",TEXT(VLOOKUP(A925,matriz,IF(generador!B925=1,16,IF(generador!B925=2,19,IF(generador!B925=3,22,IF(generador!B925=4,25,IF(generador!B925=5,28,IF(generador!B925=6,31,IF(generador!B925=7,34,IF(generador!B925=8,37,IF(generador!B925=9,40,IF(generador!B925=10,43,IF(generador!B925=11,46,IF(generador!B925=12,49,IF(generador!B925=13,52,IF(generador!B925=14,55,IF(generador!B925=15,58))))))))))))))),FALSE),"dd/mm/yyyy")," Y ",TEXT(VLOOKUP(A925,matriz,IF(generador!B925=1,17,IF(generador!B925=2,20,IF(generador!B925=3,23,IF(generador!B925=4,26,IF(generador!B925=5,29,IF(generador!B925=6,32,IF(generador!B925=7,35,IF(generador!B925=8,38,IF(generador!B925=9,41,IF(generador!B925=10,44,IF(generador!B925=11,47,IF(generador!B925=12,50,IF(generador!B925=13,53,IF(generador!B925=14,56,IF(generador!B925=15,59))))))))))))))),FALSE),"dd/mm/yyyy")),"")</f>
        <v/>
      </c>
    </row>
    <row r="926" spans="1:23" x14ac:dyDescent="0.3">
      <c r="A926" s="12"/>
      <c r="B926" s="5"/>
      <c r="C926" s="5"/>
      <c r="D926" s="14" t="str">
        <f t="shared" si="246"/>
        <v/>
      </c>
      <c r="E926" s="15" t="str">
        <f>IFERROR(IF(A926&lt;&gt;"",VLOOKUP(A926,matriz,IF(generador!B926=1,15,IF(generador!B926=2,18,IF(generador!B926=3,21,IF(generador!B926=4,24,IF(generador!B926=5,27,IF(generador!B926=6,30,IF(generador!B926=7,33,IF(generador!B926=8,36,IF(generador!B926=9,39,IF(generador!B926=10,42,IF(generador!B926=11,45,IF(generador!B926=12,48,IF(generador!B926=13,51,IF(generador!B926=14,54,IF(generador!B926=15,57))))))))))))))),FALSE),""),"")</f>
        <v/>
      </c>
      <c r="F926" s="16" t="str">
        <f t="shared" si="247"/>
        <v/>
      </c>
      <c r="G926" s="20" t="str">
        <f t="shared" si="248"/>
        <v/>
      </c>
      <c r="H926" s="13" t="str">
        <f t="shared" ca="1" si="251"/>
        <v/>
      </c>
      <c r="I926" s="14" t="str">
        <f t="shared" si="252"/>
        <v/>
      </c>
      <c r="J926" s="14" t="str">
        <f>""</f>
        <v/>
      </c>
      <c r="K926" s="14" t="str">
        <f t="shared" si="253"/>
        <v/>
      </c>
      <c r="L926" s="14" t="str">
        <f t="shared" si="254"/>
        <v/>
      </c>
      <c r="M926" s="14" t="str">
        <f t="shared" si="255"/>
        <v/>
      </c>
      <c r="N926" s="14" t="str">
        <f t="shared" si="256"/>
        <v/>
      </c>
      <c r="O926" s="14" t="str">
        <f t="shared" si="257"/>
        <v/>
      </c>
      <c r="P926" s="14" t="str">
        <f t="shared" si="258"/>
        <v/>
      </c>
      <c r="Q926" s="14" t="str">
        <f t="shared" si="259"/>
        <v/>
      </c>
      <c r="R926" s="96" t="str">
        <f t="shared" si="249"/>
        <v/>
      </c>
      <c r="S926" s="14" t="str">
        <f t="shared" si="260"/>
        <v/>
      </c>
      <c r="T926" s="14" t="str">
        <f t="shared" si="250"/>
        <v/>
      </c>
      <c r="U926" s="14" t="str">
        <f t="shared" si="261"/>
        <v/>
      </c>
      <c r="V926" s="14" t="str">
        <f t="shared" si="262"/>
        <v/>
      </c>
      <c r="W926" s="14" t="str">
        <f>IFERROR(CONCATENATE("PAGO N° ",B926," DEL CONTRATO CPS ",V926," ENTRE ",TEXT(VLOOKUP(A926,matriz,IF(generador!B926=1,16,IF(generador!B926=2,19,IF(generador!B926=3,22,IF(generador!B926=4,25,IF(generador!B926=5,28,IF(generador!B926=6,31,IF(generador!B926=7,34,IF(generador!B926=8,37,IF(generador!B926=9,40,IF(generador!B926=10,43,IF(generador!B926=11,46,IF(generador!B926=12,49,IF(generador!B926=13,52,IF(generador!B926=14,55,IF(generador!B926=15,58))))))))))))))),FALSE),"dd/mm/yyyy")," Y ",TEXT(VLOOKUP(A926,matriz,IF(generador!B926=1,17,IF(generador!B926=2,20,IF(generador!B926=3,23,IF(generador!B926=4,26,IF(generador!B926=5,29,IF(generador!B926=6,32,IF(generador!B926=7,35,IF(generador!B926=8,38,IF(generador!B926=9,41,IF(generador!B926=10,44,IF(generador!B926=11,47,IF(generador!B926=12,50,IF(generador!B926=13,53,IF(generador!B926=14,56,IF(generador!B926=15,59))))))))))))))),FALSE),"dd/mm/yyyy")),"")</f>
        <v/>
      </c>
    </row>
    <row r="927" spans="1:23" x14ac:dyDescent="0.3">
      <c r="A927" s="12"/>
      <c r="B927" s="5"/>
      <c r="C927" s="5"/>
      <c r="D927" s="14" t="str">
        <f t="shared" si="246"/>
        <v/>
      </c>
      <c r="E927" s="15" t="str">
        <f>IFERROR(IF(A927&lt;&gt;"",VLOOKUP(A927,matriz,IF(generador!B927=1,15,IF(generador!B927=2,18,IF(generador!B927=3,21,IF(generador!B927=4,24,IF(generador!B927=5,27,IF(generador!B927=6,30,IF(generador!B927=7,33,IF(generador!B927=8,36,IF(generador!B927=9,39,IF(generador!B927=10,42,IF(generador!B927=11,45,IF(generador!B927=12,48,IF(generador!B927=13,51,IF(generador!B927=14,54,IF(generador!B927=15,57))))))))))))))),FALSE),""),"")</f>
        <v/>
      </c>
      <c r="F927" s="16" t="str">
        <f t="shared" si="247"/>
        <v/>
      </c>
      <c r="G927" s="20" t="str">
        <f t="shared" si="248"/>
        <v/>
      </c>
      <c r="H927" s="13" t="str">
        <f t="shared" ca="1" si="251"/>
        <v/>
      </c>
      <c r="I927" s="14" t="str">
        <f t="shared" si="252"/>
        <v/>
      </c>
      <c r="J927" s="14" t="str">
        <f>""</f>
        <v/>
      </c>
      <c r="K927" s="14" t="str">
        <f t="shared" si="253"/>
        <v/>
      </c>
      <c r="L927" s="14" t="str">
        <f t="shared" si="254"/>
        <v/>
      </c>
      <c r="M927" s="14" t="str">
        <f t="shared" si="255"/>
        <v/>
      </c>
      <c r="N927" s="14" t="str">
        <f t="shared" si="256"/>
        <v/>
      </c>
      <c r="O927" s="14" t="str">
        <f t="shared" si="257"/>
        <v/>
      </c>
      <c r="P927" s="14" t="str">
        <f t="shared" si="258"/>
        <v/>
      </c>
      <c r="Q927" s="14" t="str">
        <f t="shared" si="259"/>
        <v/>
      </c>
      <c r="R927" s="96" t="str">
        <f t="shared" si="249"/>
        <v/>
      </c>
      <c r="S927" s="14" t="str">
        <f t="shared" si="260"/>
        <v/>
      </c>
      <c r="T927" s="14" t="str">
        <f t="shared" si="250"/>
        <v/>
      </c>
      <c r="U927" s="14" t="str">
        <f t="shared" si="261"/>
        <v/>
      </c>
      <c r="V927" s="14" t="str">
        <f t="shared" si="262"/>
        <v/>
      </c>
      <c r="W927" s="14" t="str">
        <f>IFERROR(CONCATENATE("PAGO N° ",B927," DEL CONTRATO CPS ",V927," ENTRE ",TEXT(VLOOKUP(A927,matriz,IF(generador!B927=1,16,IF(generador!B927=2,19,IF(generador!B927=3,22,IF(generador!B927=4,25,IF(generador!B927=5,28,IF(generador!B927=6,31,IF(generador!B927=7,34,IF(generador!B927=8,37,IF(generador!B927=9,40,IF(generador!B927=10,43,IF(generador!B927=11,46,IF(generador!B927=12,49,IF(generador!B927=13,52,IF(generador!B927=14,55,IF(generador!B927=15,58))))))))))))))),FALSE),"dd/mm/yyyy")," Y ",TEXT(VLOOKUP(A927,matriz,IF(generador!B927=1,17,IF(generador!B927=2,20,IF(generador!B927=3,23,IF(generador!B927=4,26,IF(generador!B927=5,29,IF(generador!B927=6,32,IF(generador!B927=7,35,IF(generador!B927=8,38,IF(generador!B927=9,41,IF(generador!B927=10,44,IF(generador!B927=11,47,IF(generador!B927=12,50,IF(generador!B927=13,53,IF(generador!B927=14,56,IF(generador!B927=15,59))))))))))))))),FALSE),"dd/mm/yyyy")),"")</f>
        <v/>
      </c>
    </row>
    <row r="928" spans="1:23" x14ac:dyDescent="0.3">
      <c r="A928" s="12"/>
      <c r="B928" s="5"/>
      <c r="C928" s="5"/>
      <c r="D928" s="14" t="str">
        <f t="shared" si="246"/>
        <v/>
      </c>
      <c r="E928" s="15" t="str">
        <f>IFERROR(IF(A928&lt;&gt;"",VLOOKUP(A928,matriz,IF(generador!B928=1,15,IF(generador!B928=2,18,IF(generador!B928=3,21,IF(generador!B928=4,24,IF(generador!B928=5,27,IF(generador!B928=6,30,IF(generador!B928=7,33,IF(generador!B928=8,36,IF(generador!B928=9,39,IF(generador!B928=10,42,IF(generador!B928=11,45,IF(generador!B928=12,48,IF(generador!B928=13,51,IF(generador!B928=14,54,IF(generador!B928=15,57))))))))))))))),FALSE),""),"")</f>
        <v/>
      </c>
      <c r="F928" s="16" t="str">
        <f t="shared" si="247"/>
        <v/>
      </c>
      <c r="G928" s="20" t="str">
        <f t="shared" si="248"/>
        <v/>
      </c>
      <c r="H928" s="13" t="str">
        <f t="shared" ca="1" si="251"/>
        <v/>
      </c>
      <c r="I928" s="14" t="str">
        <f t="shared" si="252"/>
        <v/>
      </c>
      <c r="J928" s="14" t="str">
        <f>""</f>
        <v/>
      </c>
      <c r="K928" s="14" t="str">
        <f t="shared" si="253"/>
        <v/>
      </c>
      <c r="L928" s="14" t="str">
        <f t="shared" si="254"/>
        <v/>
      </c>
      <c r="M928" s="14" t="str">
        <f t="shared" si="255"/>
        <v/>
      </c>
      <c r="N928" s="14" t="str">
        <f t="shared" si="256"/>
        <v/>
      </c>
      <c r="O928" s="14" t="str">
        <f t="shared" si="257"/>
        <v/>
      </c>
      <c r="P928" s="14" t="str">
        <f t="shared" si="258"/>
        <v/>
      </c>
      <c r="Q928" s="14" t="str">
        <f t="shared" si="259"/>
        <v/>
      </c>
      <c r="R928" s="96" t="str">
        <f t="shared" si="249"/>
        <v/>
      </c>
      <c r="S928" s="14" t="str">
        <f t="shared" si="260"/>
        <v/>
      </c>
      <c r="T928" s="14" t="str">
        <f t="shared" si="250"/>
        <v/>
      </c>
      <c r="U928" s="14" t="str">
        <f t="shared" si="261"/>
        <v/>
      </c>
      <c r="V928" s="14" t="str">
        <f t="shared" si="262"/>
        <v/>
      </c>
      <c r="W928" s="14" t="str">
        <f>IFERROR(CONCATENATE("PAGO N° ",B928," DEL CONTRATO CPS ",V928," ENTRE ",TEXT(VLOOKUP(A928,matriz,IF(generador!B928=1,16,IF(generador!B928=2,19,IF(generador!B928=3,22,IF(generador!B928=4,25,IF(generador!B928=5,28,IF(generador!B928=6,31,IF(generador!B928=7,34,IF(generador!B928=8,37,IF(generador!B928=9,40,IF(generador!B928=10,43,IF(generador!B928=11,46,IF(generador!B928=12,49,IF(generador!B928=13,52,IF(generador!B928=14,55,IF(generador!B928=15,58))))))))))))))),FALSE),"dd/mm/yyyy")," Y ",TEXT(VLOOKUP(A928,matriz,IF(generador!B928=1,17,IF(generador!B928=2,20,IF(generador!B928=3,23,IF(generador!B928=4,26,IF(generador!B928=5,29,IF(generador!B928=6,32,IF(generador!B928=7,35,IF(generador!B928=8,38,IF(generador!B928=9,41,IF(generador!B928=10,44,IF(generador!B928=11,47,IF(generador!B928=12,50,IF(generador!B928=13,53,IF(generador!B928=14,56,IF(generador!B928=15,59))))))))))))))),FALSE),"dd/mm/yyyy")),"")</f>
        <v/>
      </c>
    </row>
    <row r="929" spans="1:23" x14ac:dyDescent="0.3">
      <c r="A929" s="12"/>
      <c r="B929" s="5"/>
      <c r="C929" s="5"/>
      <c r="D929" s="14" t="str">
        <f t="shared" si="246"/>
        <v/>
      </c>
      <c r="E929" s="15" t="str">
        <f>IFERROR(IF(A929&lt;&gt;"",VLOOKUP(A929,matriz,IF(generador!B929=1,15,IF(generador!B929=2,18,IF(generador!B929=3,21,IF(generador!B929=4,24,IF(generador!B929=5,27,IF(generador!B929=6,30,IF(generador!B929=7,33,IF(generador!B929=8,36,IF(generador!B929=9,39,IF(generador!B929=10,42,IF(generador!B929=11,45,IF(generador!B929=12,48,IF(generador!B929=13,51,IF(generador!B929=14,54,IF(generador!B929=15,57))))))))))))))),FALSE),""),"")</f>
        <v/>
      </c>
      <c r="F929" s="16" t="str">
        <f t="shared" si="247"/>
        <v/>
      </c>
      <c r="G929" s="20" t="str">
        <f t="shared" si="248"/>
        <v/>
      </c>
      <c r="H929" s="13" t="str">
        <f t="shared" ca="1" si="251"/>
        <v/>
      </c>
      <c r="I929" s="14" t="str">
        <f t="shared" si="252"/>
        <v/>
      </c>
      <c r="J929" s="14" t="str">
        <f>""</f>
        <v/>
      </c>
      <c r="K929" s="14" t="str">
        <f t="shared" si="253"/>
        <v/>
      </c>
      <c r="L929" s="14" t="str">
        <f t="shared" si="254"/>
        <v/>
      </c>
      <c r="M929" s="14" t="str">
        <f t="shared" si="255"/>
        <v/>
      </c>
      <c r="N929" s="14" t="str">
        <f t="shared" si="256"/>
        <v/>
      </c>
      <c r="O929" s="14" t="str">
        <f t="shared" si="257"/>
        <v/>
      </c>
      <c r="P929" s="14" t="str">
        <f t="shared" si="258"/>
        <v/>
      </c>
      <c r="Q929" s="14" t="str">
        <f t="shared" si="259"/>
        <v/>
      </c>
      <c r="R929" s="96" t="str">
        <f t="shared" si="249"/>
        <v/>
      </c>
      <c r="S929" s="14" t="str">
        <f t="shared" si="260"/>
        <v/>
      </c>
      <c r="T929" s="14" t="str">
        <f t="shared" si="250"/>
        <v/>
      </c>
      <c r="U929" s="14" t="str">
        <f t="shared" si="261"/>
        <v/>
      </c>
      <c r="V929" s="14" t="str">
        <f t="shared" si="262"/>
        <v/>
      </c>
      <c r="W929" s="14" t="str">
        <f>IFERROR(CONCATENATE("PAGO N° ",B929," DEL CONTRATO CPS ",V929," ENTRE ",TEXT(VLOOKUP(A929,matriz,IF(generador!B929=1,16,IF(generador!B929=2,19,IF(generador!B929=3,22,IF(generador!B929=4,25,IF(generador!B929=5,28,IF(generador!B929=6,31,IF(generador!B929=7,34,IF(generador!B929=8,37,IF(generador!B929=9,40,IF(generador!B929=10,43,IF(generador!B929=11,46,IF(generador!B929=12,49,IF(generador!B929=13,52,IF(generador!B929=14,55,IF(generador!B929=15,58))))))))))))))),FALSE),"dd/mm/yyyy")," Y ",TEXT(VLOOKUP(A929,matriz,IF(generador!B929=1,17,IF(generador!B929=2,20,IF(generador!B929=3,23,IF(generador!B929=4,26,IF(generador!B929=5,29,IF(generador!B929=6,32,IF(generador!B929=7,35,IF(generador!B929=8,38,IF(generador!B929=9,41,IF(generador!B929=10,44,IF(generador!B929=11,47,IF(generador!B929=12,50,IF(generador!B929=13,53,IF(generador!B929=14,56,IF(generador!B929=15,59))))))))))))))),FALSE),"dd/mm/yyyy")),"")</f>
        <v/>
      </c>
    </row>
    <row r="930" spans="1:23" x14ac:dyDescent="0.3">
      <c r="A930" s="12"/>
      <c r="B930" s="5"/>
      <c r="C930" s="5"/>
      <c r="D930" s="14" t="str">
        <f t="shared" si="246"/>
        <v/>
      </c>
      <c r="E930" s="15" t="str">
        <f>IFERROR(IF(A930&lt;&gt;"",VLOOKUP(A930,matriz,IF(generador!B930=1,15,IF(generador!B930=2,18,IF(generador!B930=3,21,IF(generador!B930=4,24,IF(generador!B930=5,27,IF(generador!B930=6,30,IF(generador!B930=7,33,IF(generador!B930=8,36,IF(generador!B930=9,39,IF(generador!B930=10,42,IF(generador!B930=11,45,IF(generador!B930=12,48,IF(generador!B930=13,51,IF(generador!B930=14,54,IF(generador!B930=15,57))))))))))))))),FALSE),""),"")</f>
        <v/>
      </c>
      <c r="F930" s="16" t="str">
        <f t="shared" si="247"/>
        <v/>
      </c>
      <c r="G930" s="20" t="str">
        <f t="shared" si="248"/>
        <v/>
      </c>
      <c r="H930" s="13" t="str">
        <f t="shared" ca="1" si="251"/>
        <v/>
      </c>
      <c r="I930" s="14" t="str">
        <f t="shared" si="252"/>
        <v/>
      </c>
      <c r="J930" s="14" t="str">
        <f>""</f>
        <v/>
      </c>
      <c r="K930" s="14" t="str">
        <f t="shared" si="253"/>
        <v/>
      </c>
      <c r="L930" s="14" t="str">
        <f t="shared" si="254"/>
        <v/>
      </c>
      <c r="M930" s="14" t="str">
        <f t="shared" si="255"/>
        <v/>
      </c>
      <c r="N930" s="14" t="str">
        <f t="shared" si="256"/>
        <v/>
      </c>
      <c r="O930" s="14" t="str">
        <f t="shared" si="257"/>
        <v/>
      </c>
      <c r="P930" s="14" t="str">
        <f t="shared" si="258"/>
        <v/>
      </c>
      <c r="Q930" s="14" t="str">
        <f t="shared" si="259"/>
        <v/>
      </c>
      <c r="R930" s="96" t="str">
        <f t="shared" si="249"/>
        <v/>
      </c>
      <c r="S930" s="14" t="str">
        <f t="shared" si="260"/>
        <v/>
      </c>
      <c r="T930" s="14" t="str">
        <f t="shared" si="250"/>
        <v/>
      </c>
      <c r="U930" s="14" t="str">
        <f t="shared" si="261"/>
        <v/>
      </c>
      <c r="V930" s="14" t="str">
        <f t="shared" si="262"/>
        <v/>
      </c>
      <c r="W930" s="14" t="str">
        <f>IFERROR(CONCATENATE("PAGO N° ",B930," DEL CONTRATO CPS ",V930," ENTRE ",TEXT(VLOOKUP(A930,matriz,IF(generador!B930=1,16,IF(generador!B930=2,19,IF(generador!B930=3,22,IF(generador!B930=4,25,IF(generador!B930=5,28,IF(generador!B930=6,31,IF(generador!B930=7,34,IF(generador!B930=8,37,IF(generador!B930=9,40,IF(generador!B930=10,43,IF(generador!B930=11,46,IF(generador!B930=12,49,IF(generador!B930=13,52,IF(generador!B930=14,55,IF(generador!B930=15,58))))))))))))))),FALSE),"dd/mm/yyyy")," Y ",TEXT(VLOOKUP(A930,matriz,IF(generador!B930=1,17,IF(generador!B930=2,20,IF(generador!B930=3,23,IF(generador!B930=4,26,IF(generador!B930=5,29,IF(generador!B930=6,32,IF(generador!B930=7,35,IF(generador!B930=8,38,IF(generador!B930=9,41,IF(generador!B930=10,44,IF(generador!B930=11,47,IF(generador!B930=12,50,IF(generador!B930=13,53,IF(generador!B930=14,56,IF(generador!B930=15,59))))))))))))))),FALSE),"dd/mm/yyyy")),"")</f>
        <v/>
      </c>
    </row>
    <row r="931" spans="1:23" x14ac:dyDescent="0.3">
      <c r="A931" s="12"/>
      <c r="B931" s="5"/>
      <c r="C931" s="5"/>
      <c r="D931" s="14" t="str">
        <f t="shared" si="246"/>
        <v/>
      </c>
      <c r="E931" s="15" t="str">
        <f>IFERROR(IF(A931&lt;&gt;"",VLOOKUP(A931,matriz,IF(generador!B931=1,15,IF(generador!B931=2,18,IF(generador!B931=3,21,IF(generador!B931=4,24,IF(generador!B931=5,27,IF(generador!B931=6,30,IF(generador!B931=7,33,IF(generador!B931=8,36,IF(generador!B931=9,39,IF(generador!B931=10,42,IF(generador!B931=11,45,IF(generador!B931=12,48,IF(generador!B931=13,51,IF(generador!B931=14,54,IF(generador!B931=15,57))))))))))))))),FALSE),""),"")</f>
        <v/>
      </c>
      <c r="F931" s="16" t="str">
        <f t="shared" si="247"/>
        <v/>
      </c>
      <c r="G931" s="20" t="str">
        <f t="shared" si="248"/>
        <v/>
      </c>
      <c r="H931" s="13" t="str">
        <f t="shared" ca="1" si="251"/>
        <v/>
      </c>
      <c r="I931" s="14" t="str">
        <f t="shared" si="252"/>
        <v/>
      </c>
      <c r="J931" s="14" t="str">
        <f>""</f>
        <v/>
      </c>
      <c r="K931" s="14" t="str">
        <f t="shared" si="253"/>
        <v/>
      </c>
      <c r="L931" s="14" t="str">
        <f t="shared" si="254"/>
        <v/>
      </c>
      <c r="M931" s="14" t="str">
        <f t="shared" si="255"/>
        <v/>
      </c>
      <c r="N931" s="14" t="str">
        <f t="shared" si="256"/>
        <v/>
      </c>
      <c r="O931" s="14" t="str">
        <f t="shared" si="257"/>
        <v/>
      </c>
      <c r="P931" s="14" t="str">
        <f t="shared" si="258"/>
        <v/>
      </c>
      <c r="Q931" s="14" t="str">
        <f t="shared" si="259"/>
        <v/>
      </c>
      <c r="R931" s="96" t="str">
        <f t="shared" si="249"/>
        <v/>
      </c>
      <c r="S931" s="14" t="str">
        <f t="shared" si="260"/>
        <v/>
      </c>
      <c r="T931" s="14" t="str">
        <f t="shared" si="250"/>
        <v/>
      </c>
      <c r="U931" s="14" t="str">
        <f t="shared" si="261"/>
        <v/>
      </c>
      <c r="V931" s="14" t="str">
        <f t="shared" si="262"/>
        <v/>
      </c>
      <c r="W931" s="14" t="str">
        <f>IFERROR(CONCATENATE("PAGO N° ",B931," DEL CONTRATO CPS ",V931," ENTRE ",TEXT(VLOOKUP(A931,matriz,IF(generador!B931=1,16,IF(generador!B931=2,19,IF(generador!B931=3,22,IF(generador!B931=4,25,IF(generador!B931=5,28,IF(generador!B931=6,31,IF(generador!B931=7,34,IF(generador!B931=8,37,IF(generador!B931=9,40,IF(generador!B931=10,43,IF(generador!B931=11,46,IF(generador!B931=12,49,IF(generador!B931=13,52,IF(generador!B931=14,55,IF(generador!B931=15,58))))))))))))))),FALSE),"dd/mm/yyyy")," Y ",TEXT(VLOOKUP(A931,matriz,IF(generador!B931=1,17,IF(generador!B931=2,20,IF(generador!B931=3,23,IF(generador!B931=4,26,IF(generador!B931=5,29,IF(generador!B931=6,32,IF(generador!B931=7,35,IF(generador!B931=8,38,IF(generador!B931=9,41,IF(generador!B931=10,44,IF(generador!B931=11,47,IF(generador!B931=12,50,IF(generador!B931=13,53,IF(generador!B931=14,56,IF(generador!B931=15,59))))))))))))))),FALSE),"dd/mm/yyyy")),"")</f>
        <v/>
      </c>
    </row>
    <row r="932" spans="1:23" x14ac:dyDescent="0.3">
      <c r="A932" s="12"/>
      <c r="B932" s="5"/>
      <c r="C932" s="5"/>
      <c r="D932" s="14" t="str">
        <f t="shared" si="246"/>
        <v/>
      </c>
      <c r="E932" s="15" t="str">
        <f>IFERROR(IF(A932&lt;&gt;"",VLOOKUP(A932,matriz,IF(generador!B932=1,15,IF(generador!B932=2,18,IF(generador!B932=3,21,IF(generador!B932=4,24,IF(generador!B932=5,27,IF(generador!B932=6,30,IF(generador!B932=7,33,IF(generador!B932=8,36,IF(generador!B932=9,39,IF(generador!B932=10,42,IF(generador!B932=11,45,IF(generador!B932=12,48,IF(generador!B932=13,51,IF(generador!B932=14,54,IF(generador!B932=15,57))))))))))))))),FALSE),""),"")</f>
        <v/>
      </c>
      <c r="F932" s="16" t="str">
        <f t="shared" si="247"/>
        <v/>
      </c>
      <c r="G932" s="20" t="str">
        <f t="shared" si="248"/>
        <v/>
      </c>
      <c r="H932" s="13" t="str">
        <f t="shared" ca="1" si="251"/>
        <v/>
      </c>
      <c r="I932" s="14" t="str">
        <f t="shared" si="252"/>
        <v/>
      </c>
      <c r="J932" s="14" t="str">
        <f>""</f>
        <v/>
      </c>
      <c r="K932" s="14" t="str">
        <f t="shared" si="253"/>
        <v/>
      </c>
      <c r="L932" s="14" t="str">
        <f t="shared" si="254"/>
        <v/>
      </c>
      <c r="M932" s="14" t="str">
        <f t="shared" si="255"/>
        <v/>
      </c>
      <c r="N932" s="14" t="str">
        <f t="shared" si="256"/>
        <v/>
      </c>
      <c r="O932" s="14" t="str">
        <f t="shared" si="257"/>
        <v/>
      </c>
      <c r="P932" s="14" t="str">
        <f t="shared" si="258"/>
        <v/>
      </c>
      <c r="Q932" s="14" t="str">
        <f t="shared" si="259"/>
        <v/>
      </c>
      <c r="R932" s="96" t="str">
        <f t="shared" si="249"/>
        <v/>
      </c>
      <c r="S932" s="14" t="str">
        <f t="shared" si="260"/>
        <v/>
      </c>
      <c r="T932" s="14" t="str">
        <f t="shared" si="250"/>
        <v/>
      </c>
      <c r="U932" s="14" t="str">
        <f t="shared" si="261"/>
        <v/>
      </c>
      <c r="V932" s="14" t="str">
        <f t="shared" si="262"/>
        <v/>
      </c>
      <c r="W932" s="14" t="str">
        <f>IFERROR(CONCATENATE("PAGO N° ",B932," DEL CONTRATO CPS ",V932," ENTRE ",TEXT(VLOOKUP(A932,matriz,IF(generador!B932=1,16,IF(generador!B932=2,19,IF(generador!B932=3,22,IF(generador!B932=4,25,IF(generador!B932=5,28,IF(generador!B932=6,31,IF(generador!B932=7,34,IF(generador!B932=8,37,IF(generador!B932=9,40,IF(generador!B932=10,43,IF(generador!B932=11,46,IF(generador!B932=12,49,IF(generador!B932=13,52,IF(generador!B932=14,55,IF(generador!B932=15,58))))))))))))))),FALSE),"dd/mm/yyyy")," Y ",TEXT(VLOOKUP(A932,matriz,IF(generador!B932=1,17,IF(generador!B932=2,20,IF(generador!B932=3,23,IF(generador!B932=4,26,IF(generador!B932=5,29,IF(generador!B932=6,32,IF(generador!B932=7,35,IF(generador!B932=8,38,IF(generador!B932=9,41,IF(generador!B932=10,44,IF(generador!B932=11,47,IF(generador!B932=12,50,IF(generador!B932=13,53,IF(generador!B932=14,56,IF(generador!B932=15,59))))))))))))))),FALSE),"dd/mm/yyyy")),"")</f>
        <v/>
      </c>
    </row>
    <row r="933" spans="1:23" x14ac:dyDescent="0.3">
      <c r="A933" s="12"/>
      <c r="B933" s="5"/>
      <c r="C933" s="5"/>
      <c r="D933" s="14" t="str">
        <f t="shared" si="246"/>
        <v/>
      </c>
      <c r="E933" s="15" t="str">
        <f>IFERROR(IF(A933&lt;&gt;"",VLOOKUP(A933,matriz,IF(generador!B933=1,15,IF(generador!B933=2,18,IF(generador!B933=3,21,IF(generador!B933=4,24,IF(generador!B933=5,27,IF(generador!B933=6,30,IF(generador!B933=7,33,IF(generador!B933=8,36,IF(generador!B933=9,39,IF(generador!B933=10,42,IF(generador!B933=11,45,IF(generador!B933=12,48,IF(generador!B933=13,51,IF(generador!B933=14,54,IF(generador!B933=15,57))))))))))))))),FALSE),""),"")</f>
        <v/>
      </c>
      <c r="F933" s="16" t="str">
        <f t="shared" si="247"/>
        <v/>
      </c>
      <c r="G933" s="20" t="str">
        <f t="shared" si="248"/>
        <v/>
      </c>
      <c r="H933" s="13" t="str">
        <f t="shared" ca="1" si="251"/>
        <v/>
      </c>
      <c r="I933" s="14" t="str">
        <f t="shared" si="252"/>
        <v/>
      </c>
      <c r="J933" s="14" t="str">
        <f>""</f>
        <v/>
      </c>
      <c r="K933" s="14" t="str">
        <f t="shared" si="253"/>
        <v/>
      </c>
      <c r="L933" s="14" t="str">
        <f t="shared" si="254"/>
        <v/>
      </c>
      <c r="M933" s="14" t="str">
        <f t="shared" si="255"/>
        <v/>
      </c>
      <c r="N933" s="14" t="str">
        <f t="shared" si="256"/>
        <v/>
      </c>
      <c r="O933" s="14" t="str">
        <f t="shared" si="257"/>
        <v/>
      </c>
      <c r="P933" s="14" t="str">
        <f t="shared" si="258"/>
        <v/>
      </c>
      <c r="Q933" s="14" t="str">
        <f t="shared" si="259"/>
        <v/>
      </c>
      <c r="R933" s="96" t="str">
        <f t="shared" si="249"/>
        <v/>
      </c>
      <c r="S933" s="14" t="str">
        <f t="shared" si="260"/>
        <v/>
      </c>
      <c r="T933" s="14" t="str">
        <f t="shared" si="250"/>
        <v/>
      </c>
      <c r="U933" s="14" t="str">
        <f t="shared" si="261"/>
        <v/>
      </c>
      <c r="V933" s="14" t="str">
        <f t="shared" si="262"/>
        <v/>
      </c>
      <c r="W933" s="14" t="str">
        <f>IFERROR(CONCATENATE("PAGO N° ",B933," DEL CONTRATO CPS ",V933," ENTRE ",TEXT(VLOOKUP(A933,matriz,IF(generador!B933=1,16,IF(generador!B933=2,19,IF(generador!B933=3,22,IF(generador!B933=4,25,IF(generador!B933=5,28,IF(generador!B933=6,31,IF(generador!B933=7,34,IF(generador!B933=8,37,IF(generador!B933=9,40,IF(generador!B933=10,43,IF(generador!B933=11,46,IF(generador!B933=12,49,IF(generador!B933=13,52,IF(generador!B933=14,55,IF(generador!B933=15,58))))))))))))))),FALSE),"dd/mm/yyyy")," Y ",TEXT(VLOOKUP(A933,matriz,IF(generador!B933=1,17,IF(generador!B933=2,20,IF(generador!B933=3,23,IF(generador!B933=4,26,IF(generador!B933=5,29,IF(generador!B933=6,32,IF(generador!B933=7,35,IF(generador!B933=8,38,IF(generador!B933=9,41,IF(generador!B933=10,44,IF(generador!B933=11,47,IF(generador!B933=12,50,IF(generador!B933=13,53,IF(generador!B933=14,56,IF(generador!B933=15,59))))))))))))))),FALSE),"dd/mm/yyyy")),"")</f>
        <v/>
      </c>
    </row>
    <row r="934" spans="1:23" x14ac:dyDescent="0.3">
      <c r="A934" s="12"/>
      <c r="B934" s="5"/>
      <c r="C934" s="5"/>
      <c r="D934" s="14" t="str">
        <f t="shared" si="246"/>
        <v/>
      </c>
      <c r="E934" s="15" t="str">
        <f>IFERROR(IF(A934&lt;&gt;"",VLOOKUP(A934,matriz,IF(generador!B934=1,15,IF(generador!B934=2,18,IF(generador!B934=3,21,IF(generador!B934=4,24,IF(generador!B934=5,27,IF(generador!B934=6,30,IF(generador!B934=7,33,IF(generador!B934=8,36,IF(generador!B934=9,39,IF(generador!B934=10,42,IF(generador!B934=11,45,IF(generador!B934=12,48,IF(generador!B934=13,51,IF(generador!B934=14,54,IF(generador!B934=15,57))))))))))))))),FALSE),""),"")</f>
        <v/>
      </c>
      <c r="F934" s="16" t="str">
        <f t="shared" si="247"/>
        <v/>
      </c>
      <c r="G934" s="20" t="str">
        <f t="shared" si="248"/>
        <v/>
      </c>
      <c r="H934" s="13" t="str">
        <f t="shared" ca="1" si="251"/>
        <v/>
      </c>
      <c r="I934" s="14" t="str">
        <f t="shared" si="252"/>
        <v/>
      </c>
      <c r="J934" s="14" t="str">
        <f>""</f>
        <v/>
      </c>
      <c r="K934" s="14" t="str">
        <f t="shared" si="253"/>
        <v/>
      </c>
      <c r="L934" s="14" t="str">
        <f t="shared" si="254"/>
        <v/>
      </c>
      <c r="M934" s="14" t="str">
        <f t="shared" si="255"/>
        <v/>
      </c>
      <c r="N934" s="14" t="str">
        <f t="shared" si="256"/>
        <v/>
      </c>
      <c r="O934" s="14" t="str">
        <f t="shared" si="257"/>
        <v/>
      </c>
      <c r="P934" s="14" t="str">
        <f t="shared" si="258"/>
        <v/>
      </c>
      <c r="Q934" s="14" t="str">
        <f t="shared" si="259"/>
        <v/>
      </c>
      <c r="R934" s="96" t="str">
        <f t="shared" si="249"/>
        <v/>
      </c>
      <c r="S934" s="14" t="str">
        <f t="shared" si="260"/>
        <v/>
      </c>
      <c r="T934" s="14" t="str">
        <f t="shared" si="250"/>
        <v/>
      </c>
      <c r="U934" s="14" t="str">
        <f t="shared" si="261"/>
        <v/>
      </c>
      <c r="V934" s="14" t="str">
        <f t="shared" si="262"/>
        <v/>
      </c>
      <c r="W934" s="14" t="str">
        <f>IFERROR(CONCATENATE("PAGO N° ",B934," DEL CONTRATO CPS ",V934," ENTRE ",TEXT(VLOOKUP(A934,matriz,IF(generador!B934=1,16,IF(generador!B934=2,19,IF(generador!B934=3,22,IF(generador!B934=4,25,IF(generador!B934=5,28,IF(generador!B934=6,31,IF(generador!B934=7,34,IF(generador!B934=8,37,IF(generador!B934=9,40,IF(generador!B934=10,43,IF(generador!B934=11,46,IF(generador!B934=12,49,IF(generador!B934=13,52,IF(generador!B934=14,55,IF(generador!B934=15,58))))))))))))))),FALSE),"dd/mm/yyyy")," Y ",TEXT(VLOOKUP(A934,matriz,IF(generador!B934=1,17,IF(generador!B934=2,20,IF(generador!B934=3,23,IF(generador!B934=4,26,IF(generador!B934=5,29,IF(generador!B934=6,32,IF(generador!B934=7,35,IF(generador!B934=8,38,IF(generador!B934=9,41,IF(generador!B934=10,44,IF(generador!B934=11,47,IF(generador!B934=12,50,IF(generador!B934=13,53,IF(generador!B934=14,56,IF(generador!B934=15,59))))))))))))))),FALSE),"dd/mm/yyyy")),"")</f>
        <v/>
      </c>
    </row>
    <row r="935" spans="1:23" x14ac:dyDescent="0.3">
      <c r="A935" s="12"/>
      <c r="B935" s="5"/>
      <c r="C935" s="5"/>
      <c r="D935" s="14" t="str">
        <f t="shared" si="246"/>
        <v/>
      </c>
      <c r="E935" s="15" t="str">
        <f>IFERROR(IF(A935&lt;&gt;"",VLOOKUP(A935,matriz,IF(generador!B935=1,15,IF(generador!B935=2,18,IF(generador!B935=3,21,IF(generador!B935=4,24,IF(generador!B935=5,27,IF(generador!B935=6,30,IF(generador!B935=7,33,IF(generador!B935=8,36,IF(generador!B935=9,39,IF(generador!B935=10,42,IF(generador!B935=11,45,IF(generador!B935=12,48,IF(generador!B935=13,51,IF(generador!B935=14,54,IF(generador!B935=15,57))))))))))))))),FALSE),""),"")</f>
        <v/>
      </c>
      <c r="F935" s="16" t="str">
        <f t="shared" si="247"/>
        <v/>
      </c>
      <c r="G935" s="20" t="str">
        <f t="shared" si="248"/>
        <v/>
      </c>
      <c r="H935" s="13" t="str">
        <f t="shared" ca="1" si="251"/>
        <v/>
      </c>
      <c r="I935" s="14" t="str">
        <f t="shared" si="252"/>
        <v/>
      </c>
      <c r="J935" s="14" t="str">
        <f>""</f>
        <v/>
      </c>
      <c r="K935" s="14" t="str">
        <f t="shared" si="253"/>
        <v/>
      </c>
      <c r="L935" s="14" t="str">
        <f t="shared" si="254"/>
        <v/>
      </c>
      <c r="M935" s="14" t="str">
        <f t="shared" si="255"/>
        <v/>
      </c>
      <c r="N935" s="14" t="str">
        <f t="shared" si="256"/>
        <v/>
      </c>
      <c r="O935" s="14" t="str">
        <f t="shared" si="257"/>
        <v/>
      </c>
      <c r="P935" s="14" t="str">
        <f t="shared" si="258"/>
        <v/>
      </c>
      <c r="Q935" s="14" t="str">
        <f t="shared" si="259"/>
        <v/>
      </c>
      <c r="R935" s="96" t="str">
        <f t="shared" si="249"/>
        <v/>
      </c>
      <c r="S935" s="14" t="str">
        <f t="shared" si="260"/>
        <v/>
      </c>
      <c r="T935" s="14" t="str">
        <f t="shared" si="250"/>
        <v/>
      </c>
      <c r="U935" s="14" t="str">
        <f t="shared" si="261"/>
        <v/>
      </c>
      <c r="V935" s="14" t="str">
        <f t="shared" si="262"/>
        <v/>
      </c>
      <c r="W935" s="14" t="str">
        <f>IFERROR(CONCATENATE("PAGO N° ",B935," DEL CONTRATO CPS ",V935," ENTRE ",TEXT(VLOOKUP(A935,matriz,IF(generador!B935=1,16,IF(generador!B935=2,19,IF(generador!B935=3,22,IF(generador!B935=4,25,IF(generador!B935=5,28,IF(generador!B935=6,31,IF(generador!B935=7,34,IF(generador!B935=8,37,IF(generador!B935=9,40,IF(generador!B935=10,43,IF(generador!B935=11,46,IF(generador!B935=12,49,IF(generador!B935=13,52,IF(generador!B935=14,55,IF(generador!B935=15,58))))))))))))))),FALSE),"dd/mm/yyyy")," Y ",TEXT(VLOOKUP(A935,matriz,IF(generador!B935=1,17,IF(generador!B935=2,20,IF(generador!B935=3,23,IF(generador!B935=4,26,IF(generador!B935=5,29,IF(generador!B935=6,32,IF(generador!B935=7,35,IF(generador!B935=8,38,IF(generador!B935=9,41,IF(generador!B935=10,44,IF(generador!B935=11,47,IF(generador!B935=12,50,IF(generador!B935=13,53,IF(generador!B935=14,56,IF(generador!B935=15,59))))))))))))))),FALSE),"dd/mm/yyyy")),"")</f>
        <v/>
      </c>
    </row>
    <row r="936" spans="1:23" x14ac:dyDescent="0.3">
      <c r="A936" s="12"/>
      <c r="B936" s="5"/>
      <c r="C936" s="5"/>
      <c r="D936" s="14" t="str">
        <f t="shared" si="246"/>
        <v/>
      </c>
      <c r="E936" s="15" t="str">
        <f>IFERROR(IF(A936&lt;&gt;"",VLOOKUP(A936,matriz,IF(generador!B936=1,15,IF(generador!B936=2,18,IF(generador!B936=3,21,IF(generador!B936=4,24,IF(generador!B936=5,27,IF(generador!B936=6,30,IF(generador!B936=7,33,IF(generador!B936=8,36,IF(generador!B936=9,39,IF(generador!B936=10,42,IF(generador!B936=11,45,IF(generador!B936=12,48,IF(generador!B936=13,51,IF(generador!B936=14,54,IF(generador!B936=15,57))))))))))))))),FALSE),""),"")</f>
        <v/>
      </c>
      <c r="F936" s="16" t="str">
        <f t="shared" si="247"/>
        <v/>
      </c>
      <c r="G936" s="20" t="str">
        <f t="shared" si="248"/>
        <v/>
      </c>
      <c r="H936" s="13" t="str">
        <f t="shared" ca="1" si="251"/>
        <v/>
      </c>
      <c r="I936" s="14" t="str">
        <f t="shared" si="252"/>
        <v/>
      </c>
      <c r="J936" s="14" t="str">
        <f>""</f>
        <v/>
      </c>
      <c r="K936" s="14" t="str">
        <f t="shared" si="253"/>
        <v/>
      </c>
      <c r="L936" s="14" t="str">
        <f t="shared" si="254"/>
        <v/>
      </c>
      <c r="M936" s="14" t="str">
        <f t="shared" si="255"/>
        <v/>
      </c>
      <c r="N936" s="14" t="str">
        <f t="shared" si="256"/>
        <v/>
      </c>
      <c r="O936" s="14" t="str">
        <f t="shared" si="257"/>
        <v/>
      </c>
      <c r="P936" s="14" t="str">
        <f t="shared" si="258"/>
        <v/>
      </c>
      <c r="Q936" s="14" t="str">
        <f t="shared" si="259"/>
        <v/>
      </c>
      <c r="R936" s="96" t="str">
        <f t="shared" si="249"/>
        <v/>
      </c>
      <c r="S936" s="14" t="str">
        <f t="shared" si="260"/>
        <v/>
      </c>
      <c r="T936" s="14" t="str">
        <f t="shared" si="250"/>
        <v/>
      </c>
      <c r="U936" s="14" t="str">
        <f t="shared" si="261"/>
        <v/>
      </c>
      <c r="V936" s="14" t="str">
        <f t="shared" si="262"/>
        <v/>
      </c>
      <c r="W936" s="14" t="str">
        <f>IFERROR(CONCATENATE("PAGO N° ",B936," DEL CONTRATO CPS ",V936," ENTRE ",TEXT(VLOOKUP(A936,matriz,IF(generador!B936=1,16,IF(generador!B936=2,19,IF(generador!B936=3,22,IF(generador!B936=4,25,IF(generador!B936=5,28,IF(generador!B936=6,31,IF(generador!B936=7,34,IF(generador!B936=8,37,IF(generador!B936=9,40,IF(generador!B936=10,43,IF(generador!B936=11,46,IF(generador!B936=12,49,IF(generador!B936=13,52,IF(generador!B936=14,55,IF(generador!B936=15,58))))))))))))))),FALSE),"dd/mm/yyyy")," Y ",TEXT(VLOOKUP(A936,matriz,IF(generador!B936=1,17,IF(generador!B936=2,20,IF(generador!B936=3,23,IF(generador!B936=4,26,IF(generador!B936=5,29,IF(generador!B936=6,32,IF(generador!B936=7,35,IF(generador!B936=8,38,IF(generador!B936=9,41,IF(generador!B936=10,44,IF(generador!B936=11,47,IF(generador!B936=12,50,IF(generador!B936=13,53,IF(generador!B936=14,56,IF(generador!B936=15,59))))))))))))))),FALSE),"dd/mm/yyyy")),"")</f>
        <v/>
      </c>
    </row>
    <row r="937" spans="1:23" x14ac:dyDescent="0.3">
      <c r="A937" s="12"/>
      <c r="B937" s="5"/>
      <c r="C937" s="5"/>
      <c r="D937" s="14" t="str">
        <f t="shared" si="246"/>
        <v/>
      </c>
      <c r="E937" s="15" t="str">
        <f>IFERROR(IF(A937&lt;&gt;"",VLOOKUP(A937,matriz,IF(generador!B937=1,15,IF(generador!B937=2,18,IF(generador!B937=3,21,IF(generador!B937=4,24,IF(generador!B937=5,27,IF(generador!B937=6,30,IF(generador!B937=7,33,IF(generador!B937=8,36,IF(generador!B937=9,39,IF(generador!B937=10,42,IF(generador!B937=11,45,IF(generador!B937=12,48,IF(generador!B937=13,51,IF(generador!B937=14,54,IF(generador!B937=15,57))))))))))))))),FALSE),""),"")</f>
        <v/>
      </c>
      <c r="F937" s="16" t="str">
        <f t="shared" si="247"/>
        <v/>
      </c>
      <c r="G937" s="20" t="str">
        <f t="shared" si="248"/>
        <v/>
      </c>
      <c r="H937" s="13" t="str">
        <f t="shared" ca="1" si="251"/>
        <v/>
      </c>
      <c r="I937" s="14" t="str">
        <f t="shared" si="252"/>
        <v/>
      </c>
      <c r="J937" s="14" t="str">
        <f>""</f>
        <v/>
      </c>
      <c r="K937" s="14" t="str">
        <f t="shared" si="253"/>
        <v/>
      </c>
      <c r="L937" s="14" t="str">
        <f t="shared" si="254"/>
        <v/>
      </c>
      <c r="M937" s="14" t="str">
        <f t="shared" si="255"/>
        <v/>
      </c>
      <c r="N937" s="14" t="str">
        <f t="shared" si="256"/>
        <v/>
      </c>
      <c r="O937" s="14" t="str">
        <f t="shared" si="257"/>
        <v/>
      </c>
      <c r="P937" s="14" t="str">
        <f t="shared" si="258"/>
        <v/>
      </c>
      <c r="Q937" s="14" t="str">
        <f t="shared" si="259"/>
        <v/>
      </c>
      <c r="R937" s="96" t="str">
        <f t="shared" si="249"/>
        <v/>
      </c>
      <c r="S937" s="14" t="str">
        <f t="shared" si="260"/>
        <v/>
      </c>
      <c r="T937" s="14" t="str">
        <f t="shared" si="250"/>
        <v/>
      </c>
      <c r="U937" s="14" t="str">
        <f t="shared" si="261"/>
        <v/>
      </c>
      <c r="V937" s="14" t="str">
        <f t="shared" si="262"/>
        <v/>
      </c>
      <c r="W937" s="14" t="str">
        <f>IFERROR(CONCATENATE("PAGO N° ",B937," DEL CONTRATO CPS ",V937," ENTRE ",TEXT(VLOOKUP(A937,matriz,IF(generador!B937=1,16,IF(generador!B937=2,19,IF(generador!B937=3,22,IF(generador!B937=4,25,IF(generador!B937=5,28,IF(generador!B937=6,31,IF(generador!B937=7,34,IF(generador!B937=8,37,IF(generador!B937=9,40,IF(generador!B937=10,43,IF(generador!B937=11,46,IF(generador!B937=12,49,IF(generador!B937=13,52,IF(generador!B937=14,55,IF(generador!B937=15,58))))))))))))))),FALSE),"dd/mm/yyyy")," Y ",TEXT(VLOOKUP(A937,matriz,IF(generador!B937=1,17,IF(generador!B937=2,20,IF(generador!B937=3,23,IF(generador!B937=4,26,IF(generador!B937=5,29,IF(generador!B937=6,32,IF(generador!B937=7,35,IF(generador!B937=8,38,IF(generador!B937=9,41,IF(generador!B937=10,44,IF(generador!B937=11,47,IF(generador!B937=12,50,IF(generador!B937=13,53,IF(generador!B937=14,56,IF(generador!B937=15,59))))))))))))))),FALSE),"dd/mm/yyyy")),"")</f>
        <v/>
      </c>
    </row>
    <row r="938" spans="1:23" x14ac:dyDescent="0.3">
      <c r="A938" s="12"/>
      <c r="B938" s="5"/>
      <c r="C938" s="5"/>
      <c r="D938" s="14" t="str">
        <f t="shared" si="246"/>
        <v/>
      </c>
      <c r="E938" s="15" t="str">
        <f>IFERROR(IF(A938&lt;&gt;"",VLOOKUP(A938,matriz,IF(generador!B938=1,15,IF(generador!B938=2,18,IF(generador!B938=3,21,IF(generador!B938=4,24,IF(generador!B938=5,27,IF(generador!B938=6,30,IF(generador!B938=7,33,IF(generador!B938=8,36,IF(generador!B938=9,39,IF(generador!B938=10,42,IF(generador!B938=11,45,IF(generador!B938=12,48,IF(generador!B938=13,51,IF(generador!B938=14,54,IF(generador!B938=15,57))))))))))))))),FALSE),""),"")</f>
        <v/>
      </c>
      <c r="F938" s="16" t="str">
        <f t="shared" si="247"/>
        <v/>
      </c>
      <c r="G938" s="20" t="str">
        <f t="shared" si="248"/>
        <v/>
      </c>
      <c r="H938" s="13" t="str">
        <f t="shared" ca="1" si="251"/>
        <v/>
      </c>
      <c r="I938" s="14" t="str">
        <f t="shared" si="252"/>
        <v/>
      </c>
      <c r="J938" s="14" t="str">
        <f>""</f>
        <v/>
      </c>
      <c r="K938" s="14" t="str">
        <f t="shared" si="253"/>
        <v/>
      </c>
      <c r="L938" s="14" t="str">
        <f t="shared" si="254"/>
        <v/>
      </c>
      <c r="M938" s="14" t="str">
        <f t="shared" si="255"/>
        <v/>
      </c>
      <c r="N938" s="14" t="str">
        <f t="shared" si="256"/>
        <v/>
      </c>
      <c r="O938" s="14" t="str">
        <f t="shared" si="257"/>
        <v/>
      </c>
      <c r="P938" s="14" t="str">
        <f t="shared" si="258"/>
        <v/>
      </c>
      <c r="Q938" s="14" t="str">
        <f t="shared" si="259"/>
        <v/>
      </c>
      <c r="R938" s="96" t="str">
        <f t="shared" si="249"/>
        <v/>
      </c>
      <c r="S938" s="14" t="str">
        <f t="shared" si="260"/>
        <v/>
      </c>
      <c r="T938" s="14" t="str">
        <f t="shared" si="250"/>
        <v/>
      </c>
      <c r="U938" s="14" t="str">
        <f t="shared" si="261"/>
        <v/>
      </c>
      <c r="V938" s="14" t="str">
        <f t="shared" si="262"/>
        <v/>
      </c>
      <c r="W938" s="14" t="str">
        <f>IFERROR(CONCATENATE("PAGO N° ",B938," DEL CONTRATO CPS ",V938," ENTRE ",TEXT(VLOOKUP(A938,matriz,IF(generador!B938=1,16,IF(generador!B938=2,19,IF(generador!B938=3,22,IF(generador!B938=4,25,IF(generador!B938=5,28,IF(generador!B938=6,31,IF(generador!B938=7,34,IF(generador!B938=8,37,IF(generador!B938=9,40,IF(generador!B938=10,43,IF(generador!B938=11,46,IF(generador!B938=12,49,IF(generador!B938=13,52,IF(generador!B938=14,55,IF(generador!B938=15,58))))))))))))))),FALSE),"dd/mm/yyyy")," Y ",TEXT(VLOOKUP(A938,matriz,IF(generador!B938=1,17,IF(generador!B938=2,20,IF(generador!B938=3,23,IF(generador!B938=4,26,IF(generador!B938=5,29,IF(generador!B938=6,32,IF(generador!B938=7,35,IF(generador!B938=8,38,IF(generador!B938=9,41,IF(generador!B938=10,44,IF(generador!B938=11,47,IF(generador!B938=12,50,IF(generador!B938=13,53,IF(generador!B938=14,56,IF(generador!B938=15,59))))))))))))))),FALSE),"dd/mm/yyyy")),"")</f>
        <v/>
      </c>
    </row>
    <row r="939" spans="1:23" x14ac:dyDescent="0.3">
      <c r="A939" s="12"/>
      <c r="B939" s="5"/>
      <c r="C939" s="5"/>
      <c r="D939" s="14" t="str">
        <f t="shared" si="246"/>
        <v/>
      </c>
      <c r="E939" s="15" t="str">
        <f>IFERROR(IF(A939&lt;&gt;"",VLOOKUP(A939,matriz,IF(generador!B939=1,15,IF(generador!B939=2,18,IF(generador!B939=3,21,IF(generador!B939=4,24,IF(generador!B939=5,27,IF(generador!B939=6,30,IF(generador!B939=7,33,IF(generador!B939=8,36,IF(generador!B939=9,39,IF(generador!B939=10,42,IF(generador!B939=11,45,IF(generador!B939=12,48,IF(generador!B939=13,51,IF(generador!B939=14,54,IF(generador!B939=15,57))))))))))))))),FALSE),""),"")</f>
        <v/>
      </c>
      <c r="F939" s="16" t="str">
        <f t="shared" si="247"/>
        <v/>
      </c>
      <c r="G939" s="20" t="str">
        <f t="shared" si="248"/>
        <v/>
      </c>
      <c r="H939" s="13" t="str">
        <f t="shared" ca="1" si="251"/>
        <v/>
      </c>
      <c r="I939" s="14" t="str">
        <f t="shared" si="252"/>
        <v/>
      </c>
      <c r="J939" s="14" t="str">
        <f>""</f>
        <v/>
      </c>
      <c r="K939" s="14" t="str">
        <f t="shared" si="253"/>
        <v/>
      </c>
      <c r="L939" s="14" t="str">
        <f t="shared" si="254"/>
        <v/>
      </c>
      <c r="M939" s="14" t="str">
        <f t="shared" si="255"/>
        <v/>
      </c>
      <c r="N939" s="14" t="str">
        <f t="shared" si="256"/>
        <v/>
      </c>
      <c r="O939" s="14" t="str">
        <f t="shared" si="257"/>
        <v/>
      </c>
      <c r="P939" s="14" t="str">
        <f t="shared" si="258"/>
        <v/>
      </c>
      <c r="Q939" s="14" t="str">
        <f t="shared" si="259"/>
        <v/>
      </c>
      <c r="R939" s="96" t="str">
        <f t="shared" si="249"/>
        <v/>
      </c>
      <c r="S939" s="14" t="str">
        <f t="shared" si="260"/>
        <v/>
      </c>
      <c r="T939" s="14" t="str">
        <f t="shared" si="250"/>
        <v/>
      </c>
      <c r="U939" s="14" t="str">
        <f t="shared" si="261"/>
        <v/>
      </c>
      <c r="V939" s="14" t="str">
        <f t="shared" si="262"/>
        <v/>
      </c>
      <c r="W939" s="14" t="str">
        <f>IFERROR(CONCATENATE("PAGO N° ",B939," DEL CONTRATO CPS ",V939," ENTRE ",TEXT(VLOOKUP(A939,matriz,IF(generador!B939=1,16,IF(generador!B939=2,19,IF(generador!B939=3,22,IF(generador!B939=4,25,IF(generador!B939=5,28,IF(generador!B939=6,31,IF(generador!B939=7,34,IF(generador!B939=8,37,IF(generador!B939=9,40,IF(generador!B939=10,43,IF(generador!B939=11,46,IF(generador!B939=12,49,IF(generador!B939=13,52,IF(generador!B939=14,55,IF(generador!B939=15,58))))))))))))))),FALSE),"dd/mm/yyyy")," Y ",TEXT(VLOOKUP(A939,matriz,IF(generador!B939=1,17,IF(generador!B939=2,20,IF(generador!B939=3,23,IF(generador!B939=4,26,IF(generador!B939=5,29,IF(generador!B939=6,32,IF(generador!B939=7,35,IF(generador!B939=8,38,IF(generador!B939=9,41,IF(generador!B939=10,44,IF(generador!B939=11,47,IF(generador!B939=12,50,IF(generador!B939=13,53,IF(generador!B939=14,56,IF(generador!B939=15,59))))))))))))))),FALSE),"dd/mm/yyyy")),"")</f>
        <v/>
      </c>
    </row>
    <row r="940" spans="1:23" x14ac:dyDescent="0.3">
      <c r="A940" s="12"/>
      <c r="B940" s="5"/>
      <c r="C940" s="5"/>
      <c r="D940" s="14" t="str">
        <f t="shared" si="246"/>
        <v/>
      </c>
      <c r="E940" s="15" t="str">
        <f>IFERROR(IF(A940&lt;&gt;"",VLOOKUP(A940,matriz,IF(generador!B940=1,15,IF(generador!B940=2,18,IF(generador!B940=3,21,IF(generador!B940=4,24,IF(generador!B940=5,27,IF(generador!B940=6,30,IF(generador!B940=7,33,IF(generador!B940=8,36,IF(generador!B940=9,39,IF(generador!B940=10,42,IF(generador!B940=11,45,IF(generador!B940=12,48,IF(generador!B940=13,51,IF(generador!B940=14,54,IF(generador!B940=15,57))))))))))))))),FALSE),""),"")</f>
        <v/>
      </c>
      <c r="F940" s="16" t="str">
        <f t="shared" si="247"/>
        <v/>
      </c>
      <c r="G940" s="20" t="str">
        <f t="shared" si="248"/>
        <v/>
      </c>
      <c r="H940" s="13" t="str">
        <f t="shared" ca="1" si="251"/>
        <v/>
      </c>
      <c r="I940" s="14" t="str">
        <f t="shared" si="252"/>
        <v/>
      </c>
      <c r="J940" s="14" t="str">
        <f>""</f>
        <v/>
      </c>
      <c r="K940" s="14" t="str">
        <f t="shared" si="253"/>
        <v/>
      </c>
      <c r="L940" s="14" t="str">
        <f t="shared" si="254"/>
        <v/>
      </c>
      <c r="M940" s="14" t="str">
        <f t="shared" si="255"/>
        <v/>
      </c>
      <c r="N940" s="14" t="str">
        <f t="shared" si="256"/>
        <v/>
      </c>
      <c r="O940" s="14" t="str">
        <f t="shared" si="257"/>
        <v/>
      </c>
      <c r="P940" s="14" t="str">
        <f t="shared" si="258"/>
        <v/>
      </c>
      <c r="Q940" s="14" t="str">
        <f t="shared" si="259"/>
        <v/>
      </c>
      <c r="R940" s="96" t="str">
        <f t="shared" si="249"/>
        <v/>
      </c>
      <c r="S940" s="14" t="str">
        <f t="shared" si="260"/>
        <v/>
      </c>
      <c r="T940" s="14" t="str">
        <f t="shared" si="250"/>
        <v/>
      </c>
      <c r="U940" s="14" t="str">
        <f t="shared" si="261"/>
        <v/>
      </c>
      <c r="V940" s="14" t="str">
        <f t="shared" si="262"/>
        <v/>
      </c>
      <c r="W940" s="14" t="str">
        <f>IFERROR(CONCATENATE("PAGO N° ",B940," DEL CONTRATO CPS ",V940," ENTRE ",TEXT(VLOOKUP(A940,matriz,IF(generador!B940=1,16,IF(generador!B940=2,19,IF(generador!B940=3,22,IF(generador!B940=4,25,IF(generador!B940=5,28,IF(generador!B940=6,31,IF(generador!B940=7,34,IF(generador!B940=8,37,IF(generador!B940=9,40,IF(generador!B940=10,43,IF(generador!B940=11,46,IF(generador!B940=12,49,IF(generador!B940=13,52,IF(generador!B940=14,55,IF(generador!B940=15,58))))))))))))))),FALSE),"dd/mm/yyyy")," Y ",TEXT(VLOOKUP(A940,matriz,IF(generador!B940=1,17,IF(generador!B940=2,20,IF(generador!B940=3,23,IF(generador!B940=4,26,IF(generador!B940=5,29,IF(generador!B940=6,32,IF(generador!B940=7,35,IF(generador!B940=8,38,IF(generador!B940=9,41,IF(generador!B940=10,44,IF(generador!B940=11,47,IF(generador!B940=12,50,IF(generador!B940=13,53,IF(generador!B940=14,56,IF(generador!B940=15,59))))))))))))))),FALSE),"dd/mm/yyyy")),"")</f>
        <v/>
      </c>
    </row>
    <row r="941" spans="1:23" x14ac:dyDescent="0.3">
      <c r="A941" s="12"/>
      <c r="B941" s="5"/>
      <c r="C941" s="5"/>
      <c r="D941" s="14" t="str">
        <f t="shared" si="246"/>
        <v/>
      </c>
      <c r="E941" s="15" t="str">
        <f>IFERROR(IF(A941&lt;&gt;"",VLOOKUP(A941,matriz,IF(generador!B941=1,15,IF(generador!B941=2,18,IF(generador!B941=3,21,IF(generador!B941=4,24,IF(generador!B941=5,27,IF(generador!B941=6,30,IF(generador!B941=7,33,IF(generador!B941=8,36,IF(generador!B941=9,39,IF(generador!B941=10,42,IF(generador!B941=11,45,IF(generador!B941=12,48,IF(generador!B941=13,51,IF(generador!B941=14,54,IF(generador!B941=15,57))))))))))))))),FALSE),""),"")</f>
        <v/>
      </c>
      <c r="F941" s="16" t="str">
        <f t="shared" si="247"/>
        <v/>
      </c>
      <c r="G941" s="20" t="str">
        <f t="shared" si="248"/>
        <v/>
      </c>
      <c r="H941" s="13" t="str">
        <f t="shared" ca="1" si="251"/>
        <v/>
      </c>
      <c r="I941" s="14" t="str">
        <f t="shared" si="252"/>
        <v/>
      </c>
      <c r="J941" s="14" t="str">
        <f>""</f>
        <v/>
      </c>
      <c r="K941" s="14" t="str">
        <f t="shared" si="253"/>
        <v/>
      </c>
      <c r="L941" s="14" t="str">
        <f t="shared" si="254"/>
        <v/>
      </c>
      <c r="M941" s="14" t="str">
        <f t="shared" si="255"/>
        <v/>
      </c>
      <c r="N941" s="14" t="str">
        <f t="shared" si="256"/>
        <v/>
      </c>
      <c r="O941" s="14" t="str">
        <f t="shared" si="257"/>
        <v/>
      </c>
      <c r="P941" s="14" t="str">
        <f t="shared" si="258"/>
        <v/>
      </c>
      <c r="Q941" s="14" t="str">
        <f t="shared" si="259"/>
        <v/>
      </c>
      <c r="R941" s="96" t="str">
        <f t="shared" si="249"/>
        <v/>
      </c>
      <c r="S941" s="14" t="str">
        <f t="shared" si="260"/>
        <v/>
      </c>
      <c r="T941" s="14" t="str">
        <f t="shared" si="250"/>
        <v/>
      </c>
      <c r="U941" s="14" t="str">
        <f t="shared" si="261"/>
        <v/>
      </c>
      <c r="V941" s="14" t="str">
        <f t="shared" si="262"/>
        <v/>
      </c>
      <c r="W941" s="14" t="str">
        <f>IFERROR(CONCATENATE("PAGO N° ",B941," DEL CONTRATO CPS ",V941," ENTRE ",TEXT(VLOOKUP(A941,matriz,IF(generador!B941=1,16,IF(generador!B941=2,19,IF(generador!B941=3,22,IF(generador!B941=4,25,IF(generador!B941=5,28,IF(generador!B941=6,31,IF(generador!B941=7,34,IF(generador!B941=8,37,IF(generador!B941=9,40,IF(generador!B941=10,43,IF(generador!B941=11,46,IF(generador!B941=12,49,IF(generador!B941=13,52,IF(generador!B941=14,55,IF(generador!B941=15,58))))))))))))))),FALSE),"dd/mm/yyyy")," Y ",TEXT(VLOOKUP(A941,matriz,IF(generador!B941=1,17,IF(generador!B941=2,20,IF(generador!B941=3,23,IF(generador!B941=4,26,IF(generador!B941=5,29,IF(generador!B941=6,32,IF(generador!B941=7,35,IF(generador!B941=8,38,IF(generador!B941=9,41,IF(generador!B941=10,44,IF(generador!B941=11,47,IF(generador!B941=12,50,IF(generador!B941=13,53,IF(generador!B941=14,56,IF(generador!B941=15,59))))))))))))))),FALSE),"dd/mm/yyyy")),"")</f>
        <v/>
      </c>
    </row>
    <row r="942" spans="1:23" x14ac:dyDescent="0.3">
      <c r="A942" s="12"/>
      <c r="B942" s="5"/>
      <c r="C942" s="5"/>
      <c r="D942" s="14" t="str">
        <f t="shared" si="246"/>
        <v/>
      </c>
      <c r="E942" s="15" t="str">
        <f>IFERROR(IF(A942&lt;&gt;"",VLOOKUP(A942,matriz,IF(generador!B942=1,15,IF(generador!B942=2,18,IF(generador!B942=3,21,IF(generador!B942=4,24,IF(generador!B942=5,27,IF(generador!B942=6,30,IF(generador!B942=7,33,IF(generador!B942=8,36,IF(generador!B942=9,39,IF(generador!B942=10,42,IF(generador!B942=11,45,IF(generador!B942=12,48,IF(generador!B942=13,51,IF(generador!B942=14,54,IF(generador!B942=15,57))))))))))))))),FALSE),""),"")</f>
        <v/>
      </c>
      <c r="F942" s="16" t="str">
        <f t="shared" si="247"/>
        <v/>
      </c>
      <c r="G942" s="20" t="str">
        <f t="shared" si="248"/>
        <v/>
      </c>
      <c r="H942" s="13" t="str">
        <f t="shared" ca="1" si="251"/>
        <v/>
      </c>
      <c r="I942" s="14" t="str">
        <f t="shared" si="252"/>
        <v/>
      </c>
      <c r="J942" s="14" t="str">
        <f>""</f>
        <v/>
      </c>
      <c r="K942" s="14" t="str">
        <f t="shared" si="253"/>
        <v/>
      </c>
      <c r="L942" s="14" t="str">
        <f t="shared" si="254"/>
        <v/>
      </c>
      <c r="M942" s="14" t="str">
        <f t="shared" si="255"/>
        <v/>
      </c>
      <c r="N942" s="14" t="str">
        <f t="shared" si="256"/>
        <v/>
      </c>
      <c r="O942" s="14" t="str">
        <f t="shared" si="257"/>
        <v/>
      </c>
      <c r="P942" s="14" t="str">
        <f t="shared" si="258"/>
        <v/>
      </c>
      <c r="Q942" s="14" t="str">
        <f t="shared" si="259"/>
        <v/>
      </c>
      <c r="R942" s="96" t="str">
        <f t="shared" si="249"/>
        <v/>
      </c>
      <c r="S942" s="14" t="str">
        <f t="shared" si="260"/>
        <v/>
      </c>
      <c r="T942" s="14" t="str">
        <f t="shared" si="250"/>
        <v/>
      </c>
      <c r="U942" s="14" t="str">
        <f t="shared" si="261"/>
        <v/>
      </c>
      <c r="V942" s="14" t="str">
        <f t="shared" si="262"/>
        <v/>
      </c>
      <c r="W942" s="14" t="str">
        <f>IFERROR(CONCATENATE("PAGO N° ",B942," DEL CONTRATO CPS ",V942," ENTRE ",TEXT(VLOOKUP(A942,matriz,IF(generador!B942=1,16,IF(generador!B942=2,19,IF(generador!B942=3,22,IF(generador!B942=4,25,IF(generador!B942=5,28,IF(generador!B942=6,31,IF(generador!B942=7,34,IF(generador!B942=8,37,IF(generador!B942=9,40,IF(generador!B942=10,43,IF(generador!B942=11,46,IF(generador!B942=12,49,IF(generador!B942=13,52,IF(generador!B942=14,55,IF(generador!B942=15,58))))))))))))))),FALSE),"dd/mm/yyyy")," Y ",TEXT(VLOOKUP(A942,matriz,IF(generador!B942=1,17,IF(generador!B942=2,20,IF(generador!B942=3,23,IF(generador!B942=4,26,IF(generador!B942=5,29,IF(generador!B942=6,32,IF(generador!B942=7,35,IF(generador!B942=8,38,IF(generador!B942=9,41,IF(generador!B942=10,44,IF(generador!B942=11,47,IF(generador!B942=12,50,IF(generador!B942=13,53,IF(generador!B942=14,56,IF(generador!B942=15,59))))))))))))))),FALSE),"dd/mm/yyyy")),"")</f>
        <v/>
      </c>
    </row>
    <row r="943" spans="1:23" x14ac:dyDescent="0.3">
      <c r="A943" s="12"/>
      <c r="B943" s="5"/>
      <c r="C943" s="5"/>
      <c r="D943" s="14" t="str">
        <f t="shared" si="246"/>
        <v/>
      </c>
      <c r="E943" s="15" t="str">
        <f>IFERROR(IF(A943&lt;&gt;"",VLOOKUP(A943,matriz,IF(generador!B943=1,15,IF(generador!B943=2,18,IF(generador!B943=3,21,IF(generador!B943=4,24,IF(generador!B943=5,27,IF(generador!B943=6,30,IF(generador!B943=7,33,IF(generador!B943=8,36,IF(generador!B943=9,39,IF(generador!B943=10,42,IF(generador!B943=11,45,IF(generador!B943=12,48,IF(generador!B943=13,51,IF(generador!B943=14,54,IF(generador!B943=15,57))))))))))))))),FALSE),""),"")</f>
        <v/>
      </c>
      <c r="F943" s="16" t="str">
        <f t="shared" si="247"/>
        <v/>
      </c>
      <c r="G943" s="20" t="str">
        <f t="shared" si="248"/>
        <v/>
      </c>
      <c r="H943" s="13" t="str">
        <f t="shared" ca="1" si="251"/>
        <v/>
      </c>
      <c r="I943" s="14" t="str">
        <f t="shared" si="252"/>
        <v/>
      </c>
      <c r="J943" s="14" t="str">
        <f>""</f>
        <v/>
      </c>
      <c r="K943" s="14" t="str">
        <f t="shared" si="253"/>
        <v/>
      </c>
      <c r="L943" s="14" t="str">
        <f t="shared" si="254"/>
        <v/>
      </c>
      <c r="M943" s="14" t="str">
        <f t="shared" si="255"/>
        <v/>
      </c>
      <c r="N943" s="14" t="str">
        <f t="shared" si="256"/>
        <v/>
      </c>
      <c r="O943" s="14" t="str">
        <f t="shared" si="257"/>
        <v/>
      </c>
      <c r="P943" s="14" t="str">
        <f t="shared" si="258"/>
        <v/>
      </c>
      <c r="Q943" s="14" t="str">
        <f t="shared" si="259"/>
        <v/>
      </c>
      <c r="R943" s="96" t="str">
        <f t="shared" si="249"/>
        <v/>
      </c>
      <c r="S943" s="14" t="str">
        <f t="shared" si="260"/>
        <v/>
      </c>
      <c r="T943" s="14" t="str">
        <f t="shared" si="250"/>
        <v/>
      </c>
      <c r="U943" s="14" t="str">
        <f t="shared" si="261"/>
        <v/>
      </c>
      <c r="V943" s="14" t="str">
        <f t="shared" si="262"/>
        <v/>
      </c>
      <c r="W943" s="14" t="str">
        <f>IFERROR(CONCATENATE("PAGO N° ",B943," DEL CONTRATO CPS ",V943," ENTRE ",TEXT(VLOOKUP(A943,matriz,IF(generador!B943=1,16,IF(generador!B943=2,19,IF(generador!B943=3,22,IF(generador!B943=4,25,IF(generador!B943=5,28,IF(generador!B943=6,31,IF(generador!B943=7,34,IF(generador!B943=8,37,IF(generador!B943=9,40,IF(generador!B943=10,43,IF(generador!B943=11,46,IF(generador!B943=12,49,IF(generador!B943=13,52,IF(generador!B943=14,55,IF(generador!B943=15,58))))))))))))))),FALSE),"dd/mm/yyyy")," Y ",TEXT(VLOOKUP(A943,matriz,IF(generador!B943=1,17,IF(generador!B943=2,20,IF(generador!B943=3,23,IF(generador!B943=4,26,IF(generador!B943=5,29,IF(generador!B943=6,32,IF(generador!B943=7,35,IF(generador!B943=8,38,IF(generador!B943=9,41,IF(generador!B943=10,44,IF(generador!B943=11,47,IF(generador!B943=12,50,IF(generador!B943=13,53,IF(generador!B943=14,56,IF(generador!B943=15,59))))))))))))))),FALSE),"dd/mm/yyyy")),"")</f>
        <v/>
      </c>
    </row>
    <row r="944" spans="1:23" x14ac:dyDescent="0.3">
      <c r="A944" s="12"/>
      <c r="B944" s="5"/>
      <c r="C944" s="5"/>
      <c r="D944" s="14" t="str">
        <f t="shared" si="246"/>
        <v/>
      </c>
      <c r="E944" s="15" t="str">
        <f>IFERROR(IF(A944&lt;&gt;"",VLOOKUP(A944,matriz,IF(generador!B944=1,15,IF(generador!B944=2,18,IF(generador!B944=3,21,IF(generador!B944=4,24,IF(generador!B944=5,27,IF(generador!B944=6,30,IF(generador!B944=7,33,IF(generador!B944=8,36,IF(generador!B944=9,39,IF(generador!B944=10,42,IF(generador!B944=11,45,IF(generador!B944=12,48,IF(generador!B944=13,51,IF(generador!B944=14,54,IF(generador!B944=15,57))))))))))))))),FALSE),""),"")</f>
        <v/>
      </c>
      <c r="F944" s="16" t="str">
        <f t="shared" si="247"/>
        <v/>
      </c>
      <c r="G944" s="20" t="str">
        <f t="shared" si="248"/>
        <v/>
      </c>
      <c r="H944" s="13" t="str">
        <f t="shared" ca="1" si="251"/>
        <v/>
      </c>
      <c r="I944" s="14" t="str">
        <f t="shared" si="252"/>
        <v/>
      </c>
      <c r="J944" s="14" t="str">
        <f>""</f>
        <v/>
      </c>
      <c r="K944" s="14" t="str">
        <f t="shared" si="253"/>
        <v/>
      </c>
      <c r="L944" s="14" t="str">
        <f t="shared" si="254"/>
        <v/>
      </c>
      <c r="M944" s="14" t="str">
        <f t="shared" si="255"/>
        <v/>
      </c>
      <c r="N944" s="14" t="str">
        <f t="shared" si="256"/>
        <v/>
      </c>
      <c r="O944" s="14" t="str">
        <f t="shared" si="257"/>
        <v/>
      </c>
      <c r="P944" s="14" t="str">
        <f t="shared" si="258"/>
        <v/>
      </c>
      <c r="Q944" s="14" t="str">
        <f t="shared" si="259"/>
        <v/>
      </c>
      <c r="R944" s="96" t="str">
        <f t="shared" si="249"/>
        <v/>
      </c>
      <c r="S944" s="14" t="str">
        <f t="shared" si="260"/>
        <v/>
      </c>
      <c r="T944" s="14" t="str">
        <f t="shared" si="250"/>
        <v/>
      </c>
      <c r="U944" s="14" t="str">
        <f t="shared" si="261"/>
        <v/>
      </c>
      <c r="V944" s="14" t="str">
        <f t="shared" si="262"/>
        <v/>
      </c>
      <c r="W944" s="14" t="str">
        <f>IFERROR(CONCATENATE("PAGO N° ",B944," DEL CONTRATO CPS ",V944," ENTRE ",TEXT(VLOOKUP(A944,matriz,IF(generador!B944=1,16,IF(generador!B944=2,19,IF(generador!B944=3,22,IF(generador!B944=4,25,IF(generador!B944=5,28,IF(generador!B944=6,31,IF(generador!B944=7,34,IF(generador!B944=8,37,IF(generador!B944=9,40,IF(generador!B944=10,43,IF(generador!B944=11,46,IF(generador!B944=12,49,IF(generador!B944=13,52,IF(generador!B944=14,55,IF(generador!B944=15,58))))))))))))))),FALSE),"dd/mm/yyyy")," Y ",TEXT(VLOOKUP(A944,matriz,IF(generador!B944=1,17,IF(generador!B944=2,20,IF(generador!B944=3,23,IF(generador!B944=4,26,IF(generador!B944=5,29,IF(generador!B944=6,32,IF(generador!B944=7,35,IF(generador!B944=8,38,IF(generador!B944=9,41,IF(generador!B944=10,44,IF(generador!B944=11,47,IF(generador!B944=12,50,IF(generador!B944=13,53,IF(generador!B944=14,56,IF(generador!B944=15,59))))))))))))))),FALSE),"dd/mm/yyyy")),"")</f>
        <v/>
      </c>
    </row>
    <row r="945" spans="1:23" x14ac:dyDescent="0.3">
      <c r="A945" s="12"/>
      <c r="B945" s="5"/>
      <c r="C945" s="5"/>
      <c r="D945" s="14" t="str">
        <f t="shared" si="246"/>
        <v/>
      </c>
      <c r="E945" s="15" t="str">
        <f>IFERROR(IF(A945&lt;&gt;"",VLOOKUP(A945,matriz,IF(generador!B945=1,15,IF(generador!B945=2,18,IF(generador!B945=3,21,IF(generador!B945=4,24,IF(generador!B945=5,27,IF(generador!B945=6,30,IF(generador!B945=7,33,IF(generador!B945=8,36,IF(generador!B945=9,39,IF(generador!B945=10,42,IF(generador!B945=11,45,IF(generador!B945=12,48,IF(generador!B945=13,51,IF(generador!B945=14,54,IF(generador!B945=15,57))))))))))))))),FALSE),""),"")</f>
        <v/>
      </c>
      <c r="F945" s="16" t="str">
        <f t="shared" si="247"/>
        <v/>
      </c>
      <c r="G945" s="20" t="str">
        <f t="shared" si="248"/>
        <v/>
      </c>
      <c r="H945" s="13" t="str">
        <f t="shared" ca="1" si="251"/>
        <v/>
      </c>
      <c r="I945" s="14" t="str">
        <f t="shared" si="252"/>
        <v/>
      </c>
      <c r="J945" s="14" t="str">
        <f>""</f>
        <v/>
      </c>
      <c r="K945" s="14" t="str">
        <f t="shared" si="253"/>
        <v/>
      </c>
      <c r="L945" s="14" t="str">
        <f t="shared" si="254"/>
        <v/>
      </c>
      <c r="M945" s="14" t="str">
        <f t="shared" si="255"/>
        <v/>
      </c>
      <c r="N945" s="14" t="str">
        <f t="shared" si="256"/>
        <v/>
      </c>
      <c r="O945" s="14" t="str">
        <f t="shared" si="257"/>
        <v/>
      </c>
      <c r="P945" s="14" t="str">
        <f t="shared" si="258"/>
        <v/>
      </c>
      <c r="Q945" s="14" t="str">
        <f t="shared" si="259"/>
        <v/>
      </c>
      <c r="R945" s="96" t="str">
        <f t="shared" si="249"/>
        <v/>
      </c>
      <c r="S945" s="14" t="str">
        <f t="shared" si="260"/>
        <v/>
      </c>
      <c r="T945" s="14" t="str">
        <f t="shared" si="250"/>
        <v/>
      </c>
      <c r="U945" s="14" t="str">
        <f t="shared" si="261"/>
        <v/>
      </c>
      <c r="V945" s="14" t="str">
        <f t="shared" si="262"/>
        <v/>
      </c>
      <c r="W945" s="14" t="str">
        <f>IFERROR(CONCATENATE("PAGO N° ",B945," DEL CONTRATO CPS ",V945," ENTRE ",TEXT(VLOOKUP(A945,matriz,IF(generador!B945=1,16,IF(generador!B945=2,19,IF(generador!B945=3,22,IF(generador!B945=4,25,IF(generador!B945=5,28,IF(generador!B945=6,31,IF(generador!B945=7,34,IF(generador!B945=8,37,IF(generador!B945=9,40,IF(generador!B945=10,43,IF(generador!B945=11,46,IF(generador!B945=12,49,IF(generador!B945=13,52,IF(generador!B945=14,55,IF(generador!B945=15,58))))))))))))))),FALSE),"dd/mm/yyyy")," Y ",TEXT(VLOOKUP(A945,matriz,IF(generador!B945=1,17,IF(generador!B945=2,20,IF(generador!B945=3,23,IF(generador!B945=4,26,IF(generador!B945=5,29,IF(generador!B945=6,32,IF(generador!B945=7,35,IF(generador!B945=8,38,IF(generador!B945=9,41,IF(generador!B945=10,44,IF(generador!B945=11,47,IF(generador!B945=12,50,IF(generador!B945=13,53,IF(generador!B945=14,56,IF(generador!B945=15,59))))))))))))))),FALSE),"dd/mm/yyyy")),"")</f>
        <v/>
      </c>
    </row>
    <row r="946" spans="1:23" x14ac:dyDescent="0.3">
      <c r="A946" s="12"/>
      <c r="B946" s="5"/>
      <c r="C946" s="5"/>
      <c r="D946" s="14" t="str">
        <f t="shared" si="246"/>
        <v/>
      </c>
      <c r="E946" s="15" t="str">
        <f>IFERROR(IF(A946&lt;&gt;"",VLOOKUP(A946,matriz,IF(generador!B946=1,15,IF(generador!B946=2,18,IF(generador!B946=3,21,IF(generador!B946=4,24,IF(generador!B946=5,27,IF(generador!B946=6,30,IF(generador!B946=7,33,IF(generador!B946=8,36,IF(generador!B946=9,39,IF(generador!B946=10,42,IF(generador!B946=11,45,IF(generador!B946=12,48,IF(generador!B946=13,51,IF(generador!B946=14,54,IF(generador!B946=15,57))))))))))))))),FALSE),""),"")</f>
        <v/>
      </c>
      <c r="F946" s="16" t="str">
        <f t="shared" si="247"/>
        <v/>
      </c>
      <c r="G946" s="20" t="str">
        <f t="shared" si="248"/>
        <v/>
      </c>
      <c r="H946" s="13" t="str">
        <f t="shared" ca="1" si="251"/>
        <v/>
      </c>
      <c r="I946" s="14" t="str">
        <f t="shared" si="252"/>
        <v/>
      </c>
      <c r="J946" s="14" t="str">
        <f>""</f>
        <v/>
      </c>
      <c r="K946" s="14" t="str">
        <f t="shared" si="253"/>
        <v/>
      </c>
      <c r="L946" s="14" t="str">
        <f t="shared" si="254"/>
        <v/>
      </c>
      <c r="M946" s="14" t="str">
        <f t="shared" si="255"/>
        <v/>
      </c>
      <c r="N946" s="14" t="str">
        <f t="shared" si="256"/>
        <v/>
      </c>
      <c r="O946" s="14" t="str">
        <f t="shared" si="257"/>
        <v/>
      </c>
      <c r="P946" s="14" t="str">
        <f t="shared" si="258"/>
        <v/>
      </c>
      <c r="Q946" s="14" t="str">
        <f t="shared" si="259"/>
        <v/>
      </c>
      <c r="R946" s="96" t="str">
        <f t="shared" si="249"/>
        <v/>
      </c>
      <c r="S946" s="14" t="str">
        <f t="shared" si="260"/>
        <v/>
      </c>
      <c r="T946" s="14" t="str">
        <f t="shared" si="250"/>
        <v/>
      </c>
      <c r="U946" s="14" t="str">
        <f t="shared" si="261"/>
        <v/>
      </c>
      <c r="V946" s="14" t="str">
        <f t="shared" si="262"/>
        <v/>
      </c>
      <c r="W946" s="14" t="str">
        <f>IFERROR(CONCATENATE("PAGO N° ",B946," DEL CONTRATO CPS ",V946," ENTRE ",TEXT(VLOOKUP(A946,matriz,IF(generador!B946=1,16,IF(generador!B946=2,19,IF(generador!B946=3,22,IF(generador!B946=4,25,IF(generador!B946=5,28,IF(generador!B946=6,31,IF(generador!B946=7,34,IF(generador!B946=8,37,IF(generador!B946=9,40,IF(generador!B946=10,43,IF(generador!B946=11,46,IF(generador!B946=12,49,IF(generador!B946=13,52,IF(generador!B946=14,55,IF(generador!B946=15,58))))))))))))))),FALSE),"dd/mm/yyyy")," Y ",TEXT(VLOOKUP(A946,matriz,IF(generador!B946=1,17,IF(generador!B946=2,20,IF(generador!B946=3,23,IF(generador!B946=4,26,IF(generador!B946=5,29,IF(generador!B946=6,32,IF(generador!B946=7,35,IF(generador!B946=8,38,IF(generador!B946=9,41,IF(generador!B946=10,44,IF(generador!B946=11,47,IF(generador!B946=12,50,IF(generador!B946=13,53,IF(generador!B946=14,56,IF(generador!B946=15,59))))))))))))))),FALSE),"dd/mm/yyyy")),"")</f>
        <v/>
      </c>
    </row>
    <row r="947" spans="1:23" x14ac:dyDescent="0.3">
      <c r="A947" s="12"/>
      <c r="B947" s="5"/>
      <c r="C947" s="5"/>
      <c r="D947" s="14" t="str">
        <f t="shared" si="246"/>
        <v/>
      </c>
      <c r="E947" s="15" t="str">
        <f>IFERROR(IF(A947&lt;&gt;"",VLOOKUP(A947,matriz,IF(generador!B947=1,15,IF(generador!B947=2,18,IF(generador!B947=3,21,IF(generador!B947=4,24,IF(generador!B947=5,27,IF(generador!B947=6,30,IF(generador!B947=7,33,IF(generador!B947=8,36,IF(generador!B947=9,39,IF(generador!B947=10,42,IF(generador!B947=11,45,IF(generador!B947=12,48,IF(generador!B947=13,51,IF(generador!B947=14,54,IF(generador!B947=15,57))))))))))))))),FALSE),""),"")</f>
        <v/>
      </c>
      <c r="F947" s="16" t="str">
        <f t="shared" si="247"/>
        <v/>
      </c>
      <c r="G947" s="20" t="str">
        <f t="shared" si="248"/>
        <v/>
      </c>
      <c r="H947" s="13" t="str">
        <f t="shared" ca="1" si="251"/>
        <v/>
      </c>
      <c r="I947" s="14" t="str">
        <f t="shared" si="252"/>
        <v/>
      </c>
      <c r="J947" s="14" t="str">
        <f>""</f>
        <v/>
      </c>
      <c r="K947" s="14" t="str">
        <f t="shared" si="253"/>
        <v/>
      </c>
      <c r="L947" s="14" t="str">
        <f t="shared" si="254"/>
        <v/>
      </c>
      <c r="M947" s="14" t="str">
        <f t="shared" si="255"/>
        <v/>
      </c>
      <c r="N947" s="14" t="str">
        <f t="shared" si="256"/>
        <v/>
      </c>
      <c r="O947" s="14" t="str">
        <f t="shared" si="257"/>
        <v/>
      </c>
      <c r="P947" s="14" t="str">
        <f t="shared" si="258"/>
        <v/>
      </c>
      <c r="Q947" s="14" t="str">
        <f t="shared" si="259"/>
        <v/>
      </c>
      <c r="R947" s="96" t="str">
        <f t="shared" si="249"/>
        <v/>
      </c>
      <c r="S947" s="14" t="str">
        <f t="shared" si="260"/>
        <v/>
      </c>
      <c r="T947" s="14" t="str">
        <f t="shared" si="250"/>
        <v/>
      </c>
      <c r="U947" s="14" t="str">
        <f t="shared" si="261"/>
        <v/>
      </c>
      <c r="V947" s="14" t="str">
        <f t="shared" si="262"/>
        <v/>
      </c>
      <c r="W947" s="14" t="str">
        <f>IFERROR(CONCATENATE("PAGO N° ",B947," DEL CONTRATO CPS ",V947," ENTRE ",TEXT(VLOOKUP(A947,matriz,IF(generador!B947=1,16,IF(generador!B947=2,19,IF(generador!B947=3,22,IF(generador!B947=4,25,IF(generador!B947=5,28,IF(generador!B947=6,31,IF(generador!B947=7,34,IF(generador!B947=8,37,IF(generador!B947=9,40,IF(generador!B947=10,43,IF(generador!B947=11,46,IF(generador!B947=12,49,IF(generador!B947=13,52,IF(generador!B947=14,55,IF(generador!B947=15,58))))))))))))))),FALSE),"dd/mm/yyyy")," Y ",TEXT(VLOOKUP(A947,matriz,IF(generador!B947=1,17,IF(generador!B947=2,20,IF(generador!B947=3,23,IF(generador!B947=4,26,IF(generador!B947=5,29,IF(generador!B947=6,32,IF(generador!B947=7,35,IF(generador!B947=8,38,IF(generador!B947=9,41,IF(generador!B947=10,44,IF(generador!B947=11,47,IF(generador!B947=12,50,IF(generador!B947=13,53,IF(generador!B947=14,56,IF(generador!B947=15,59))))))))))))))),FALSE),"dd/mm/yyyy")),"")</f>
        <v/>
      </c>
    </row>
    <row r="948" spans="1:23" x14ac:dyDescent="0.3">
      <c r="A948" s="12"/>
      <c r="B948" s="5"/>
      <c r="C948" s="5"/>
      <c r="D948" s="14" t="str">
        <f t="shared" si="246"/>
        <v/>
      </c>
      <c r="E948" s="15" t="str">
        <f>IFERROR(IF(A948&lt;&gt;"",VLOOKUP(A948,matriz,IF(generador!B948=1,15,IF(generador!B948=2,18,IF(generador!B948=3,21,IF(generador!B948=4,24,IF(generador!B948=5,27,IF(generador!B948=6,30,IF(generador!B948=7,33,IF(generador!B948=8,36,IF(generador!B948=9,39,IF(generador!B948=10,42,IF(generador!B948=11,45,IF(generador!B948=12,48,IF(generador!B948=13,51,IF(generador!B948=14,54,IF(generador!B948=15,57))))))))))))))),FALSE),""),"")</f>
        <v/>
      </c>
      <c r="F948" s="16" t="str">
        <f t="shared" si="247"/>
        <v/>
      </c>
      <c r="G948" s="20" t="str">
        <f t="shared" si="248"/>
        <v/>
      </c>
      <c r="H948" s="13" t="str">
        <f t="shared" ca="1" si="251"/>
        <v/>
      </c>
      <c r="I948" s="14" t="str">
        <f t="shared" si="252"/>
        <v/>
      </c>
      <c r="J948" s="14" t="str">
        <f>""</f>
        <v/>
      </c>
      <c r="K948" s="14" t="str">
        <f t="shared" si="253"/>
        <v/>
      </c>
      <c r="L948" s="14" t="str">
        <f t="shared" si="254"/>
        <v/>
      </c>
      <c r="M948" s="14" t="str">
        <f t="shared" si="255"/>
        <v/>
      </c>
      <c r="N948" s="14" t="str">
        <f t="shared" si="256"/>
        <v/>
      </c>
      <c r="O948" s="14" t="str">
        <f t="shared" si="257"/>
        <v/>
      </c>
      <c r="P948" s="14" t="str">
        <f t="shared" si="258"/>
        <v/>
      </c>
      <c r="Q948" s="14" t="str">
        <f t="shared" si="259"/>
        <v/>
      </c>
      <c r="R948" s="96" t="str">
        <f t="shared" si="249"/>
        <v/>
      </c>
      <c r="S948" s="14" t="str">
        <f t="shared" si="260"/>
        <v/>
      </c>
      <c r="T948" s="14" t="str">
        <f t="shared" si="250"/>
        <v/>
      </c>
      <c r="U948" s="14" t="str">
        <f t="shared" si="261"/>
        <v/>
      </c>
      <c r="V948" s="14" t="str">
        <f t="shared" si="262"/>
        <v/>
      </c>
      <c r="W948" s="14" t="str">
        <f>IFERROR(CONCATENATE("PAGO N° ",B948," DEL CONTRATO CPS ",V948," ENTRE ",TEXT(VLOOKUP(A948,matriz,IF(generador!B948=1,16,IF(generador!B948=2,19,IF(generador!B948=3,22,IF(generador!B948=4,25,IF(generador!B948=5,28,IF(generador!B948=6,31,IF(generador!B948=7,34,IF(generador!B948=8,37,IF(generador!B948=9,40,IF(generador!B948=10,43,IF(generador!B948=11,46,IF(generador!B948=12,49,IF(generador!B948=13,52,IF(generador!B948=14,55,IF(generador!B948=15,58))))))))))))))),FALSE),"dd/mm/yyyy")," Y ",TEXT(VLOOKUP(A948,matriz,IF(generador!B948=1,17,IF(generador!B948=2,20,IF(generador!B948=3,23,IF(generador!B948=4,26,IF(generador!B948=5,29,IF(generador!B948=6,32,IF(generador!B948=7,35,IF(generador!B948=8,38,IF(generador!B948=9,41,IF(generador!B948=10,44,IF(generador!B948=11,47,IF(generador!B948=12,50,IF(generador!B948=13,53,IF(generador!B948=14,56,IF(generador!B948=15,59))))))))))))))),FALSE),"dd/mm/yyyy")),"")</f>
        <v/>
      </c>
    </row>
    <row r="949" spans="1:23" x14ac:dyDescent="0.3">
      <c r="A949" s="12"/>
      <c r="B949" s="5"/>
      <c r="C949" s="5"/>
      <c r="D949" s="14" t="str">
        <f t="shared" si="246"/>
        <v/>
      </c>
      <c r="E949" s="15" t="str">
        <f>IFERROR(IF(A949&lt;&gt;"",VLOOKUP(A949,matriz,IF(generador!B949=1,15,IF(generador!B949=2,18,IF(generador!B949=3,21,IF(generador!B949=4,24,IF(generador!B949=5,27,IF(generador!B949=6,30,IF(generador!B949=7,33,IF(generador!B949=8,36,IF(generador!B949=9,39,IF(generador!B949=10,42,IF(generador!B949=11,45,IF(generador!B949=12,48,IF(generador!B949=13,51,IF(generador!B949=14,54,IF(generador!B949=15,57))))))))))))))),FALSE),""),"")</f>
        <v/>
      </c>
      <c r="F949" s="16" t="str">
        <f t="shared" si="247"/>
        <v/>
      </c>
      <c r="G949" s="20" t="str">
        <f t="shared" si="248"/>
        <v/>
      </c>
      <c r="H949" s="13" t="str">
        <f t="shared" ca="1" si="251"/>
        <v/>
      </c>
      <c r="I949" s="14" t="str">
        <f t="shared" si="252"/>
        <v/>
      </c>
      <c r="J949" s="14" t="str">
        <f>""</f>
        <v/>
      </c>
      <c r="K949" s="14" t="str">
        <f t="shared" si="253"/>
        <v/>
      </c>
      <c r="L949" s="14" t="str">
        <f t="shared" si="254"/>
        <v/>
      </c>
      <c r="M949" s="14" t="str">
        <f t="shared" si="255"/>
        <v/>
      </c>
      <c r="N949" s="14" t="str">
        <f t="shared" si="256"/>
        <v/>
      </c>
      <c r="O949" s="14" t="str">
        <f t="shared" si="257"/>
        <v/>
      </c>
      <c r="P949" s="14" t="str">
        <f t="shared" si="258"/>
        <v/>
      </c>
      <c r="Q949" s="14" t="str">
        <f t="shared" si="259"/>
        <v/>
      </c>
      <c r="R949" s="96" t="str">
        <f t="shared" si="249"/>
        <v/>
      </c>
      <c r="S949" s="14" t="str">
        <f t="shared" si="260"/>
        <v/>
      </c>
      <c r="T949" s="14" t="str">
        <f t="shared" si="250"/>
        <v/>
      </c>
      <c r="U949" s="14" t="str">
        <f t="shared" si="261"/>
        <v/>
      </c>
      <c r="V949" s="14" t="str">
        <f t="shared" si="262"/>
        <v/>
      </c>
      <c r="W949" s="14" t="str">
        <f>IFERROR(CONCATENATE("PAGO N° ",B949," DEL CONTRATO CPS ",V949," ENTRE ",TEXT(VLOOKUP(A949,matriz,IF(generador!B949=1,16,IF(generador!B949=2,19,IF(generador!B949=3,22,IF(generador!B949=4,25,IF(generador!B949=5,28,IF(generador!B949=6,31,IF(generador!B949=7,34,IF(generador!B949=8,37,IF(generador!B949=9,40,IF(generador!B949=10,43,IF(generador!B949=11,46,IF(generador!B949=12,49,IF(generador!B949=13,52,IF(generador!B949=14,55,IF(generador!B949=15,58))))))))))))))),FALSE),"dd/mm/yyyy")," Y ",TEXT(VLOOKUP(A949,matriz,IF(generador!B949=1,17,IF(generador!B949=2,20,IF(generador!B949=3,23,IF(generador!B949=4,26,IF(generador!B949=5,29,IF(generador!B949=6,32,IF(generador!B949=7,35,IF(generador!B949=8,38,IF(generador!B949=9,41,IF(generador!B949=10,44,IF(generador!B949=11,47,IF(generador!B949=12,50,IF(generador!B949=13,53,IF(generador!B949=14,56,IF(generador!B949=15,59))))))))))))))),FALSE),"dd/mm/yyyy")),"")</f>
        <v/>
      </c>
    </row>
    <row r="950" spans="1:23" x14ac:dyDescent="0.3">
      <c r="A950" s="12"/>
      <c r="B950" s="5"/>
      <c r="C950" s="5"/>
      <c r="D950" s="14" t="str">
        <f t="shared" si="246"/>
        <v/>
      </c>
      <c r="E950" s="15" t="str">
        <f>IFERROR(IF(A950&lt;&gt;"",VLOOKUP(A950,matriz,IF(generador!B950=1,15,IF(generador!B950=2,18,IF(generador!B950=3,21,IF(generador!B950=4,24,IF(generador!B950=5,27,IF(generador!B950=6,30,IF(generador!B950=7,33,IF(generador!B950=8,36,IF(generador!B950=9,39,IF(generador!B950=10,42,IF(generador!B950=11,45,IF(generador!B950=12,48,IF(generador!B950=13,51,IF(generador!B950=14,54,IF(generador!B950=15,57))))))))))))))),FALSE),""),"")</f>
        <v/>
      </c>
      <c r="F950" s="16" t="str">
        <f t="shared" si="247"/>
        <v/>
      </c>
      <c r="G950" s="20" t="str">
        <f t="shared" si="248"/>
        <v/>
      </c>
      <c r="H950" s="13" t="str">
        <f t="shared" ca="1" si="251"/>
        <v/>
      </c>
      <c r="I950" s="14" t="str">
        <f t="shared" si="252"/>
        <v/>
      </c>
      <c r="J950" s="14" t="str">
        <f>""</f>
        <v/>
      </c>
      <c r="K950" s="14" t="str">
        <f t="shared" si="253"/>
        <v/>
      </c>
      <c r="L950" s="14" t="str">
        <f t="shared" si="254"/>
        <v/>
      </c>
      <c r="M950" s="14" t="str">
        <f t="shared" si="255"/>
        <v/>
      </c>
      <c r="N950" s="14" t="str">
        <f t="shared" si="256"/>
        <v/>
      </c>
      <c r="O950" s="14" t="str">
        <f t="shared" si="257"/>
        <v/>
      </c>
      <c r="P950" s="14" t="str">
        <f t="shared" si="258"/>
        <v/>
      </c>
      <c r="Q950" s="14" t="str">
        <f t="shared" si="259"/>
        <v/>
      </c>
      <c r="R950" s="96" t="str">
        <f t="shared" si="249"/>
        <v/>
      </c>
      <c r="S950" s="14" t="str">
        <f t="shared" si="260"/>
        <v/>
      </c>
      <c r="T950" s="14" t="str">
        <f t="shared" si="250"/>
        <v/>
      </c>
      <c r="U950" s="14" t="str">
        <f t="shared" si="261"/>
        <v/>
      </c>
      <c r="V950" s="14" t="str">
        <f t="shared" si="262"/>
        <v/>
      </c>
      <c r="W950" s="14" t="str">
        <f>IFERROR(CONCATENATE("PAGO N° ",B950," DEL CONTRATO CPS ",V950," ENTRE ",TEXT(VLOOKUP(A950,matriz,IF(generador!B950=1,16,IF(generador!B950=2,19,IF(generador!B950=3,22,IF(generador!B950=4,25,IF(generador!B950=5,28,IF(generador!B950=6,31,IF(generador!B950=7,34,IF(generador!B950=8,37,IF(generador!B950=9,40,IF(generador!B950=10,43,IF(generador!B950=11,46,IF(generador!B950=12,49,IF(generador!B950=13,52,IF(generador!B950=14,55,IF(generador!B950=15,58))))))))))))))),FALSE),"dd/mm/yyyy")," Y ",TEXT(VLOOKUP(A950,matriz,IF(generador!B950=1,17,IF(generador!B950=2,20,IF(generador!B950=3,23,IF(generador!B950=4,26,IF(generador!B950=5,29,IF(generador!B950=6,32,IF(generador!B950=7,35,IF(generador!B950=8,38,IF(generador!B950=9,41,IF(generador!B950=10,44,IF(generador!B950=11,47,IF(generador!B950=12,50,IF(generador!B950=13,53,IF(generador!B950=14,56,IF(generador!B950=15,59))))))))))))))),FALSE),"dd/mm/yyyy")),"")</f>
        <v/>
      </c>
    </row>
    <row r="951" spans="1:23" x14ac:dyDescent="0.3">
      <c r="A951" s="12"/>
      <c r="B951" s="5"/>
      <c r="C951" s="5"/>
      <c r="D951" s="14" t="str">
        <f t="shared" si="246"/>
        <v/>
      </c>
      <c r="E951" s="15" t="str">
        <f>IFERROR(IF(A951&lt;&gt;"",VLOOKUP(A951,matriz,IF(generador!B951=1,15,IF(generador!B951=2,18,IF(generador!B951=3,21,IF(generador!B951=4,24,IF(generador!B951=5,27,IF(generador!B951=6,30,IF(generador!B951=7,33,IF(generador!B951=8,36,IF(generador!B951=9,39,IF(generador!B951=10,42,IF(generador!B951=11,45,IF(generador!B951=12,48,IF(generador!B951=13,51,IF(generador!B951=14,54,IF(generador!B951=15,57))))))))))))))),FALSE),""),"")</f>
        <v/>
      </c>
      <c r="F951" s="16" t="str">
        <f t="shared" si="247"/>
        <v/>
      </c>
      <c r="G951" s="20" t="str">
        <f t="shared" si="248"/>
        <v/>
      </c>
      <c r="H951" s="13" t="str">
        <f t="shared" ca="1" si="251"/>
        <v/>
      </c>
      <c r="I951" s="14" t="str">
        <f t="shared" si="252"/>
        <v/>
      </c>
      <c r="J951" s="14" t="str">
        <f>""</f>
        <v/>
      </c>
      <c r="K951" s="14" t="str">
        <f t="shared" si="253"/>
        <v/>
      </c>
      <c r="L951" s="14" t="str">
        <f t="shared" si="254"/>
        <v/>
      </c>
      <c r="M951" s="14" t="str">
        <f t="shared" si="255"/>
        <v/>
      </c>
      <c r="N951" s="14" t="str">
        <f t="shared" si="256"/>
        <v/>
      </c>
      <c r="O951" s="14" t="str">
        <f t="shared" si="257"/>
        <v/>
      </c>
      <c r="P951" s="14" t="str">
        <f t="shared" si="258"/>
        <v/>
      </c>
      <c r="Q951" s="14" t="str">
        <f t="shared" si="259"/>
        <v/>
      </c>
      <c r="R951" s="96" t="str">
        <f t="shared" si="249"/>
        <v/>
      </c>
      <c r="S951" s="14" t="str">
        <f t="shared" si="260"/>
        <v/>
      </c>
      <c r="T951" s="14" t="str">
        <f t="shared" si="250"/>
        <v/>
      </c>
      <c r="U951" s="14" t="str">
        <f t="shared" si="261"/>
        <v/>
      </c>
      <c r="V951" s="14" t="str">
        <f t="shared" si="262"/>
        <v/>
      </c>
      <c r="W951" s="14" t="str">
        <f>IFERROR(CONCATENATE("PAGO N° ",B951," DEL CONTRATO CPS ",V951," ENTRE ",TEXT(VLOOKUP(A951,matriz,IF(generador!B951=1,16,IF(generador!B951=2,19,IF(generador!B951=3,22,IF(generador!B951=4,25,IF(generador!B951=5,28,IF(generador!B951=6,31,IF(generador!B951=7,34,IF(generador!B951=8,37,IF(generador!B951=9,40,IF(generador!B951=10,43,IF(generador!B951=11,46,IF(generador!B951=12,49,IF(generador!B951=13,52,IF(generador!B951=14,55,IF(generador!B951=15,58))))))))))))))),FALSE),"dd/mm/yyyy")," Y ",TEXT(VLOOKUP(A951,matriz,IF(generador!B951=1,17,IF(generador!B951=2,20,IF(generador!B951=3,23,IF(generador!B951=4,26,IF(generador!B951=5,29,IF(generador!B951=6,32,IF(generador!B951=7,35,IF(generador!B951=8,38,IF(generador!B951=9,41,IF(generador!B951=10,44,IF(generador!B951=11,47,IF(generador!B951=12,50,IF(generador!B951=13,53,IF(generador!B951=14,56,IF(generador!B951=15,59))))))))))))))),FALSE),"dd/mm/yyyy")),"")</f>
        <v/>
      </c>
    </row>
    <row r="952" spans="1:23" x14ac:dyDescent="0.3">
      <c r="A952" s="12"/>
      <c r="B952" s="5"/>
      <c r="C952" s="5"/>
      <c r="D952" s="14" t="str">
        <f t="shared" si="246"/>
        <v/>
      </c>
      <c r="E952" s="15" t="str">
        <f>IFERROR(IF(A952&lt;&gt;"",VLOOKUP(A952,matriz,IF(generador!B952=1,15,IF(generador!B952=2,18,IF(generador!B952=3,21,IF(generador!B952=4,24,IF(generador!B952=5,27,IF(generador!B952=6,30,IF(generador!B952=7,33,IF(generador!B952=8,36,IF(generador!B952=9,39,IF(generador!B952=10,42,IF(generador!B952=11,45,IF(generador!B952=12,48,IF(generador!B952=13,51,IF(generador!B952=14,54,IF(generador!B952=15,57))))))))))))))),FALSE),""),"")</f>
        <v/>
      </c>
      <c r="F952" s="16" t="str">
        <f t="shared" si="247"/>
        <v/>
      </c>
      <c r="G952" s="20" t="str">
        <f t="shared" si="248"/>
        <v/>
      </c>
      <c r="H952" s="13" t="str">
        <f t="shared" ca="1" si="251"/>
        <v/>
      </c>
      <c r="I952" s="14" t="str">
        <f t="shared" si="252"/>
        <v/>
      </c>
      <c r="J952" s="14" t="str">
        <f>""</f>
        <v/>
      </c>
      <c r="K952" s="14" t="str">
        <f t="shared" si="253"/>
        <v/>
      </c>
      <c r="L952" s="14" t="str">
        <f t="shared" si="254"/>
        <v/>
      </c>
      <c r="M952" s="14" t="str">
        <f t="shared" si="255"/>
        <v/>
      </c>
      <c r="N952" s="14" t="str">
        <f t="shared" si="256"/>
        <v/>
      </c>
      <c r="O952" s="14" t="str">
        <f t="shared" si="257"/>
        <v/>
      </c>
      <c r="P952" s="14" t="str">
        <f t="shared" si="258"/>
        <v/>
      </c>
      <c r="Q952" s="14" t="str">
        <f t="shared" si="259"/>
        <v/>
      </c>
      <c r="R952" s="96" t="str">
        <f t="shared" si="249"/>
        <v/>
      </c>
      <c r="S952" s="14" t="str">
        <f t="shared" si="260"/>
        <v/>
      </c>
      <c r="T952" s="14" t="str">
        <f t="shared" si="250"/>
        <v/>
      </c>
      <c r="U952" s="14" t="str">
        <f t="shared" si="261"/>
        <v/>
      </c>
      <c r="V952" s="14" t="str">
        <f t="shared" si="262"/>
        <v/>
      </c>
      <c r="W952" s="14" t="str">
        <f>IFERROR(CONCATENATE("PAGO N° ",B952," DEL CONTRATO CPS ",V952," ENTRE ",TEXT(VLOOKUP(A952,matriz,IF(generador!B952=1,16,IF(generador!B952=2,19,IF(generador!B952=3,22,IF(generador!B952=4,25,IF(generador!B952=5,28,IF(generador!B952=6,31,IF(generador!B952=7,34,IF(generador!B952=8,37,IF(generador!B952=9,40,IF(generador!B952=10,43,IF(generador!B952=11,46,IF(generador!B952=12,49,IF(generador!B952=13,52,IF(generador!B952=14,55,IF(generador!B952=15,58))))))))))))))),FALSE),"dd/mm/yyyy")," Y ",TEXT(VLOOKUP(A952,matriz,IF(generador!B952=1,17,IF(generador!B952=2,20,IF(generador!B952=3,23,IF(generador!B952=4,26,IF(generador!B952=5,29,IF(generador!B952=6,32,IF(generador!B952=7,35,IF(generador!B952=8,38,IF(generador!B952=9,41,IF(generador!B952=10,44,IF(generador!B952=11,47,IF(generador!B952=12,50,IF(generador!B952=13,53,IF(generador!B952=14,56,IF(generador!B952=15,59))))))))))))))),FALSE),"dd/mm/yyyy")),"")</f>
        <v/>
      </c>
    </row>
    <row r="953" spans="1:23" x14ac:dyDescent="0.3">
      <c r="A953" s="12"/>
      <c r="B953" s="5"/>
      <c r="C953" s="5"/>
      <c r="D953" s="14" t="str">
        <f t="shared" si="246"/>
        <v/>
      </c>
      <c r="E953" s="15" t="str">
        <f>IFERROR(IF(A953&lt;&gt;"",VLOOKUP(A953,matriz,IF(generador!B953=1,15,IF(generador!B953=2,18,IF(generador!B953=3,21,IF(generador!B953=4,24,IF(generador!B953=5,27,IF(generador!B953=6,30,IF(generador!B953=7,33,IF(generador!B953=8,36,IF(generador!B953=9,39,IF(generador!B953=10,42,IF(generador!B953=11,45,IF(generador!B953=12,48,IF(generador!B953=13,51,IF(generador!B953=14,54,IF(generador!B953=15,57))))))))))))))),FALSE),""),"")</f>
        <v/>
      </c>
      <c r="F953" s="16" t="str">
        <f t="shared" si="247"/>
        <v/>
      </c>
      <c r="G953" s="20" t="str">
        <f t="shared" si="248"/>
        <v/>
      </c>
      <c r="H953" s="13" t="str">
        <f t="shared" ca="1" si="251"/>
        <v/>
      </c>
      <c r="I953" s="14" t="str">
        <f t="shared" si="252"/>
        <v/>
      </c>
      <c r="J953" s="14" t="str">
        <f>""</f>
        <v/>
      </c>
      <c r="K953" s="14" t="str">
        <f t="shared" si="253"/>
        <v/>
      </c>
      <c r="L953" s="14" t="str">
        <f t="shared" si="254"/>
        <v/>
      </c>
      <c r="M953" s="14" t="str">
        <f t="shared" si="255"/>
        <v/>
      </c>
      <c r="N953" s="14" t="str">
        <f t="shared" si="256"/>
        <v/>
      </c>
      <c r="O953" s="14" t="str">
        <f t="shared" si="257"/>
        <v/>
      </c>
      <c r="P953" s="14" t="str">
        <f t="shared" si="258"/>
        <v/>
      </c>
      <c r="Q953" s="14" t="str">
        <f t="shared" si="259"/>
        <v/>
      </c>
      <c r="R953" s="96" t="str">
        <f t="shared" si="249"/>
        <v/>
      </c>
      <c r="S953" s="14" t="str">
        <f t="shared" si="260"/>
        <v/>
      </c>
      <c r="T953" s="14" t="str">
        <f t="shared" si="250"/>
        <v/>
      </c>
      <c r="U953" s="14" t="str">
        <f t="shared" si="261"/>
        <v/>
      </c>
      <c r="V953" s="14" t="str">
        <f t="shared" si="262"/>
        <v/>
      </c>
      <c r="W953" s="14" t="str">
        <f>IFERROR(CONCATENATE("PAGO N° ",B953," DEL CONTRATO CPS ",V953," ENTRE ",TEXT(VLOOKUP(A953,matriz,IF(generador!B953=1,16,IF(generador!B953=2,19,IF(generador!B953=3,22,IF(generador!B953=4,25,IF(generador!B953=5,28,IF(generador!B953=6,31,IF(generador!B953=7,34,IF(generador!B953=8,37,IF(generador!B953=9,40,IF(generador!B953=10,43,IF(generador!B953=11,46,IF(generador!B953=12,49,IF(generador!B953=13,52,IF(generador!B953=14,55,IF(generador!B953=15,58))))))))))))))),FALSE),"dd/mm/yyyy")," Y ",TEXT(VLOOKUP(A953,matriz,IF(generador!B953=1,17,IF(generador!B953=2,20,IF(generador!B953=3,23,IF(generador!B953=4,26,IF(generador!B953=5,29,IF(generador!B953=6,32,IF(generador!B953=7,35,IF(generador!B953=8,38,IF(generador!B953=9,41,IF(generador!B953=10,44,IF(generador!B953=11,47,IF(generador!B953=12,50,IF(generador!B953=13,53,IF(generador!B953=14,56,IF(generador!B953=15,59))))))))))))))),FALSE),"dd/mm/yyyy")),"")</f>
        <v/>
      </c>
    </row>
    <row r="954" spans="1:23" x14ac:dyDescent="0.3">
      <c r="A954" s="12"/>
      <c r="B954" s="5"/>
      <c r="C954" s="5"/>
      <c r="D954" s="14" t="str">
        <f t="shared" si="246"/>
        <v/>
      </c>
      <c r="E954" s="15" t="str">
        <f>IFERROR(IF(A954&lt;&gt;"",VLOOKUP(A954,matriz,IF(generador!B954=1,15,IF(generador!B954=2,18,IF(generador!B954=3,21,IF(generador!B954=4,24,IF(generador!B954=5,27,IF(generador!B954=6,30,IF(generador!B954=7,33,IF(generador!B954=8,36,IF(generador!B954=9,39,IF(generador!B954=10,42,IF(generador!B954=11,45,IF(generador!B954=12,48,IF(generador!B954=13,51,IF(generador!B954=14,54,IF(generador!B954=15,57))))))))))))))),FALSE),""),"")</f>
        <v/>
      </c>
      <c r="F954" s="16" t="str">
        <f t="shared" si="247"/>
        <v/>
      </c>
      <c r="G954" s="20" t="str">
        <f t="shared" si="248"/>
        <v/>
      </c>
      <c r="H954" s="13" t="str">
        <f t="shared" ca="1" si="251"/>
        <v/>
      </c>
      <c r="I954" s="14" t="str">
        <f t="shared" si="252"/>
        <v/>
      </c>
      <c r="J954" s="14" t="str">
        <f>""</f>
        <v/>
      </c>
      <c r="K954" s="14" t="str">
        <f t="shared" si="253"/>
        <v/>
      </c>
      <c r="L954" s="14" t="str">
        <f t="shared" si="254"/>
        <v/>
      </c>
      <c r="M954" s="14" t="str">
        <f t="shared" si="255"/>
        <v/>
      </c>
      <c r="N954" s="14" t="str">
        <f t="shared" si="256"/>
        <v/>
      </c>
      <c r="O954" s="14" t="str">
        <f t="shared" si="257"/>
        <v/>
      </c>
      <c r="P954" s="14" t="str">
        <f t="shared" si="258"/>
        <v/>
      </c>
      <c r="Q954" s="14" t="str">
        <f t="shared" si="259"/>
        <v/>
      </c>
      <c r="R954" s="96" t="str">
        <f t="shared" si="249"/>
        <v/>
      </c>
      <c r="S954" s="14" t="str">
        <f t="shared" si="260"/>
        <v/>
      </c>
      <c r="T954" s="14" t="str">
        <f t="shared" si="250"/>
        <v/>
      </c>
      <c r="U954" s="14" t="str">
        <f t="shared" si="261"/>
        <v/>
      </c>
      <c r="V954" s="14" t="str">
        <f t="shared" si="262"/>
        <v/>
      </c>
      <c r="W954" s="14" t="str">
        <f>IFERROR(CONCATENATE("PAGO N° ",B954," DEL CONTRATO CPS ",V954," ENTRE ",TEXT(VLOOKUP(A954,matriz,IF(generador!B954=1,16,IF(generador!B954=2,19,IF(generador!B954=3,22,IF(generador!B954=4,25,IF(generador!B954=5,28,IF(generador!B954=6,31,IF(generador!B954=7,34,IF(generador!B954=8,37,IF(generador!B954=9,40,IF(generador!B954=10,43,IF(generador!B954=11,46,IF(generador!B954=12,49,IF(generador!B954=13,52,IF(generador!B954=14,55,IF(generador!B954=15,58))))))))))))))),FALSE),"dd/mm/yyyy")," Y ",TEXT(VLOOKUP(A954,matriz,IF(generador!B954=1,17,IF(generador!B954=2,20,IF(generador!B954=3,23,IF(generador!B954=4,26,IF(generador!B954=5,29,IF(generador!B954=6,32,IF(generador!B954=7,35,IF(generador!B954=8,38,IF(generador!B954=9,41,IF(generador!B954=10,44,IF(generador!B954=11,47,IF(generador!B954=12,50,IF(generador!B954=13,53,IF(generador!B954=14,56,IF(generador!B954=15,59))))))))))))))),FALSE),"dd/mm/yyyy")),"")</f>
        <v/>
      </c>
    </row>
    <row r="955" spans="1:23" x14ac:dyDescent="0.3">
      <c r="A955" s="12"/>
      <c r="B955" s="5"/>
      <c r="C955" s="5"/>
      <c r="D955" s="14" t="str">
        <f t="shared" si="246"/>
        <v/>
      </c>
      <c r="E955" s="15" t="str">
        <f>IFERROR(IF(A955&lt;&gt;"",VLOOKUP(A955,matriz,IF(generador!B955=1,15,IF(generador!B955=2,18,IF(generador!B955=3,21,IF(generador!B955=4,24,IF(generador!B955=5,27,IF(generador!B955=6,30,IF(generador!B955=7,33,IF(generador!B955=8,36,IF(generador!B955=9,39,IF(generador!B955=10,42,IF(generador!B955=11,45,IF(generador!B955=12,48,IF(generador!B955=13,51,IF(generador!B955=14,54,IF(generador!B955=15,57))))))))))))))),FALSE),""),"")</f>
        <v/>
      </c>
      <c r="F955" s="16" t="str">
        <f t="shared" si="247"/>
        <v/>
      </c>
      <c r="G955" s="20" t="str">
        <f t="shared" si="248"/>
        <v/>
      </c>
      <c r="H955" s="13" t="str">
        <f t="shared" ca="1" si="251"/>
        <v/>
      </c>
      <c r="I955" s="14" t="str">
        <f t="shared" si="252"/>
        <v/>
      </c>
      <c r="J955" s="14" t="str">
        <f>""</f>
        <v/>
      </c>
      <c r="K955" s="14" t="str">
        <f t="shared" si="253"/>
        <v/>
      </c>
      <c r="L955" s="14" t="str">
        <f t="shared" si="254"/>
        <v/>
      </c>
      <c r="M955" s="14" t="str">
        <f t="shared" si="255"/>
        <v/>
      </c>
      <c r="N955" s="14" t="str">
        <f t="shared" si="256"/>
        <v/>
      </c>
      <c r="O955" s="14" t="str">
        <f t="shared" si="257"/>
        <v/>
      </c>
      <c r="P955" s="14" t="str">
        <f t="shared" si="258"/>
        <v/>
      </c>
      <c r="Q955" s="14" t="str">
        <f t="shared" si="259"/>
        <v/>
      </c>
      <c r="R955" s="96" t="str">
        <f t="shared" si="249"/>
        <v/>
      </c>
      <c r="S955" s="14" t="str">
        <f t="shared" si="260"/>
        <v/>
      </c>
      <c r="T955" s="14" t="str">
        <f t="shared" si="250"/>
        <v/>
      </c>
      <c r="U955" s="14" t="str">
        <f t="shared" si="261"/>
        <v/>
      </c>
      <c r="V955" s="14" t="str">
        <f t="shared" si="262"/>
        <v/>
      </c>
      <c r="W955" s="14" t="str">
        <f>IFERROR(CONCATENATE("PAGO N° ",B955," DEL CONTRATO CPS ",V955," ENTRE ",TEXT(VLOOKUP(A955,matriz,IF(generador!B955=1,16,IF(generador!B955=2,19,IF(generador!B955=3,22,IF(generador!B955=4,25,IF(generador!B955=5,28,IF(generador!B955=6,31,IF(generador!B955=7,34,IF(generador!B955=8,37,IF(generador!B955=9,40,IF(generador!B955=10,43,IF(generador!B955=11,46,IF(generador!B955=12,49,IF(generador!B955=13,52,IF(generador!B955=14,55,IF(generador!B955=15,58))))))))))))))),FALSE),"dd/mm/yyyy")," Y ",TEXT(VLOOKUP(A955,matriz,IF(generador!B955=1,17,IF(generador!B955=2,20,IF(generador!B955=3,23,IF(generador!B955=4,26,IF(generador!B955=5,29,IF(generador!B955=6,32,IF(generador!B955=7,35,IF(generador!B955=8,38,IF(generador!B955=9,41,IF(generador!B955=10,44,IF(generador!B955=11,47,IF(generador!B955=12,50,IF(generador!B955=13,53,IF(generador!B955=14,56,IF(generador!B955=15,59))))))))))))))),FALSE),"dd/mm/yyyy")),"")</f>
        <v/>
      </c>
    </row>
    <row r="956" spans="1:23" x14ac:dyDescent="0.3">
      <c r="A956" s="12"/>
      <c r="B956" s="5"/>
      <c r="C956" s="5"/>
      <c r="D956" s="14" t="str">
        <f t="shared" si="246"/>
        <v/>
      </c>
      <c r="E956" s="15" t="str">
        <f>IFERROR(IF(A956&lt;&gt;"",VLOOKUP(A956,matriz,IF(generador!B956=1,15,IF(generador!B956=2,18,IF(generador!B956=3,21,IF(generador!B956=4,24,IF(generador!B956=5,27,IF(generador!B956=6,30,IF(generador!B956=7,33,IF(generador!B956=8,36,IF(generador!B956=9,39,IF(generador!B956=10,42,IF(generador!B956=11,45,IF(generador!B956=12,48,IF(generador!B956=13,51,IF(generador!B956=14,54,IF(generador!B956=15,57))))))))))))))),FALSE),""),"")</f>
        <v/>
      </c>
      <c r="F956" s="16" t="str">
        <f t="shared" si="247"/>
        <v/>
      </c>
      <c r="G956" s="20" t="str">
        <f t="shared" si="248"/>
        <v/>
      </c>
      <c r="H956" s="13" t="str">
        <f t="shared" ca="1" si="251"/>
        <v/>
      </c>
      <c r="I956" s="14" t="str">
        <f t="shared" si="252"/>
        <v/>
      </c>
      <c r="J956" s="14" t="str">
        <f>""</f>
        <v/>
      </c>
      <c r="K956" s="14" t="str">
        <f t="shared" si="253"/>
        <v/>
      </c>
      <c r="L956" s="14" t="str">
        <f t="shared" si="254"/>
        <v/>
      </c>
      <c r="M956" s="14" t="str">
        <f t="shared" si="255"/>
        <v/>
      </c>
      <c r="N956" s="14" t="str">
        <f t="shared" si="256"/>
        <v/>
      </c>
      <c r="O956" s="14" t="str">
        <f t="shared" si="257"/>
        <v/>
      </c>
      <c r="P956" s="14" t="str">
        <f t="shared" si="258"/>
        <v/>
      </c>
      <c r="Q956" s="14" t="str">
        <f t="shared" si="259"/>
        <v/>
      </c>
      <c r="R956" s="96" t="str">
        <f t="shared" si="249"/>
        <v/>
      </c>
      <c r="S956" s="14" t="str">
        <f t="shared" si="260"/>
        <v/>
      </c>
      <c r="T956" s="14" t="str">
        <f t="shared" si="250"/>
        <v/>
      </c>
      <c r="U956" s="14" t="str">
        <f t="shared" si="261"/>
        <v/>
      </c>
      <c r="V956" s="14" t="str">
        <f t="shared" si="262"/>
        <v/>
      </c>
      <c r="W956" s="14" t="str">
        <f>IFERROR(CONCATENATE("PAGO N° ",B956," DEL CONTRATO CPS ",V956," ENTRE ",TEXT(VLOOKUP(A956,matriz,IF(generador!B956=1,16,IF(generador!B956=2,19,IF(generador!B956=3,22,IF(generador!B956=4,25,IF(generador!B956=5,28,IF(generador!B956=6,31,IF(generador!B956=7,34,IF(generador!B956=8,37,IF(generador!B956=9,40,IF(generador!B956=10,43,IF(generador!B956=11,46,IF(generador!B956=12,49,IF(generador!B956=13,52,IF(generador!B956=14,55,IF(generador!B956=15,58))))))))))))))),FALSE),"dd/mm/yyyy")," Y ",TEXT(VLOOKUP(A956,matriz,IF(generador!B956=1,17,IF(generador!B956=2,20,IF(generador!B956=3,23,IF(generador!B956=4,26,IF(generador!B956=5,29,IF(generador!B956=6,32,IF(generador!B956=7,35,IF(generador!B956=8,38,IF(generador!B956=9,41,IF(generador!B956=10,44,IF(generador!B956=11,47,IF(generador!B956=12,50,IF(generador!B956=13,53,IF(generador!B956=14,56,IF(generador!B956=15,59))))))))))))))),FALSE),"dd/mm/yyyy")),"")</f>
        <v/>
      </c>
    </row>
    <row r="957" spans="1:23" x14ac:dyDescent="0.3">
      <c r="A957" s="12"/>
      <c r="B957" s="5"/>
      <c r="C957" s="5"/>
      <c r="D957" s="14" t="str">
        <f t="shared" si="246"/>
        <v/>
      </c>
      <c r="E957" s="15" t="str">
        <f>IFERROR(IF(A957&lt;&gt;"",VLOOKUP(A957,matriz,IF(generador!B957=1,15,IF(generador!B957=2,18,IF(generador!B957=3,21,IF(generador!B957=4,24,IF(generador!B957=5,27,IF(generador!B957=6,30,IF(generador!B957=7,33,IF(generador!B957=8,36,IF(generador!B957=9,39,IF(generador!B957=10,42,IF(generador!B957=11,45,IF(generador!B957=12,48,IF(generador!B957=13,51,IF(generador!B957=14,54,IF(generador!B957=15,57))))))))))))))),FALSE),""),"")</f>
        <v/>
      </c>
      <c r="F957" s="16" t="str">
        <f t="shared" si="247"/>
        <v/>
      </c>
      <c r="G957" s="20" t="str">
        <f t="shared" si="248"/>
        <v/>
      </c>
      <c r="H957" s="13" t="str">
        <f t="shared" ca="1" si="251"/>
        <v/>
      </c>
      <c r="I957" s="14" t="str">
        <f t="shared" si="252"/>
        <v/>
      </c>
      <c r="J957" s="14" t="str">
        <f>""</f>
        <v/>
      </c>
      <c r="K957" s="14" t="str">
        <f t="shared" si="253"/>
        <v/>
      </c>
      <c r="L957" s="14" t="str">
        <f t="shared" si="254"/>
        <v/>
      </c>
      <c r="M957" s="14" t="str">
        <f t="shared" si="255"/>
        <v/>
      </c>
      <c r="N957" s="14" t="str">
        <f t="shared" si="256"/>
        <v/>
      </c>
      <c r="O957" s="14" t="str">
        <f t="shared" si="257"/>
        <v/>
      </c>
      <c r="P957" s="14" t="str">
        <f t="shared" si="258"/>
        <v/>
      </c>
      <c r="Q957" s="14" t="str">
        <f t="shared" si="259"/>
        <v/>
      </c>
      <c r="R957" s="96" t="str">
        <f t="shared" si="249"/>
        <v/>
      </c>
      <c r="S957" s="14" t="str">
        <f t="shared" si="260"/>
        <v/>
      </c>
      <c r="T957" s="14" t="str">
        <f t="shared" si="250"/>
        <v/>
      </c>
      <c r="U957" s="14" t="str">
        <f t="shared" si="261"/>
        <v/>
      </c>
      <c r="V957" s="14" t="str">
        <f t="shared" si="262"/>
        <v/>
      </c>
      <c r="W957" s="14" t="str">
        <f>IFERROR(CONCATENATE("PAGO N° ",B957," DEL CONTRATO CPS ",V957," ENTRE ",TEXT(VLOOKUP(A957,matriz,IF(generador!B957=1,16,IF(generador!B957=2,19,IF(generador!B957=3,22,IF(generador!B957=4,25,IF(generador!B957=5,28,IF(generador!B957=6,31,IF(generador!B957=7,34,IF(generador!B957=8,37,IF(generador!B957=9,40,IF(generador!B957=10,43,IF(generador!B957=11,46,IF(generador!B957=12,49,IF(generador!B957=13,52,IF(generador!B957=14,55,IF(generador!B957=15,58))))))))))))))),FALSE),"dd/mm/yyyy")," Y ",TEXT(VLOOKUP(A957,matriz,IF(generador!B957=1,17,IF(generador!B957=2,20,IF(generador!B957=3,23,IF(generador!B957=4,26,IF(generador!B957=5,29,IF(generador!B957=6,32,IF(generador!B957=7,35,IF(generador!B957=8,38,IF(generador!B957=9,41,IF(generador!B957=10,44,IF(generador!B957=11,47,IF(generador!B957=12,50,IF(generador!B957=13,53,IF(generador!B957=14,56,IF(generador!B957=15,59))))))))))))))),FALSE),"dd/mm/yyyy")),"")</f>
        <v/>
      </c>
    </row>
    <row r="958" spans="1:23" x14ac:dyDescent="0.3">
      <c r="A958" s="12"/>
      <c r="B958" s="5"/>
      <c r="C958" s="5"/>
      <c r="D958" s="14" t="str">
        <f t="shared" si="246"/>
        <v/>
      </c>
      <c r="E958" s="15" t="str">
        <f>IFERROR(IF(A958&lt;&gt;"",VLOOKUP(A958,matriz,IF(generador!B958=1,15,IF(generador!B958=2,18,IF(generador!B958=3,21,IF(generador!B958=4,24,IF(generador!B958=5,27,IF(generador!B958=6,30,IF(generador!B958=7,33,IF(generador!B958=8,36,IF(generador!B958=9,39,IF(generador!B958=10,42,IF(generador!B958=11,45,IF(generador!B958=12,48,IF(generador!B958=13,51,IF(generador!B958=14,54,IF(generador!B958=15,57))))))))))))))),FALSE),""),"")</f>
        <v/>
      </c>
      <c r="F958" s="16" t="str">
        <f t="shared" si="247"/>
        <v/>
      </c>
      <c r="G958" s="20" t="str">
        <f t="shared" si="248"/>
        <v/>
      </c>
      <c r="H958" s="13" t="str">
        <f t="shared" ca="1" si="251"/>
        <v/>
      </c>
      <c r="I958" s="14" t="str">
        <f t="shared" si="252"/>
        <v/>
      </c>
      <c r="J958" s="14" t="str">
        <f>""</f>
        <v/>
      </c>
      <c r="K958" s="14" t="str">
        <f t="shared" si="253"/>
        <v/>
      </c>
      <c r="L958" s="14" t="str">
        <f t="shared" si="254"/>
        <v/>
      </c>
      <c r="M958" s="14" t="str">
        <f t="shared" si="255"/>
        <v/>
      </c>
      <c r="N958" s="14" t="str">
        <f t="shared" si="256"/>
        <v/>
      </c>
      <c r="O958" s="14" t="str">
        <f t="shared" si="257"/>
        <v/>
      </c>
      <c r="P958" s="14" t="str">
        <f t="shared" si="258"/>
        <v/>
      </c>
      <c r="Q958" s="14" t="str">
        <f t="shared" si="259"/>
        <v/>
      </c>
      <c r="R958" s="96" t="str">
        <f t="shared" si="249"/>
        <v/>
      </c>
      <c r="S958" s="14" t="str">
        <f t="shared" si="260"/>
        <v/>
      </c>
      <c r="T958" s="14" t="str">
        <f t="shared" si="250"/>
        <v/>
      </c>
      <c r="U958" s="14" t="str">
        <f t="shared" si="261"/>
        <v/>
      </c>
      <c r="V958" s="14" t="str">
        <f t="shared" si="262"/>
        <v/>
      </c>
      <c r="W958" s="14" t="str">
        <f>IFERROR(CONCATENATE("PAGO N° ",B958," DEL CONTRATO CPS ",V958," ENTRE ",TEXT(VLOOKUP(A958,matriz,IF(generador!B958=1,16,IF(generador!B958=2,19,IF(generador!B958=3,22,IF(generador!B958=4,25,IF(generador!B958=5,28,IF(generador!B958=6,31,IF(generador!B958=7,34,IF(generador!B958=8,37,IF(generador!B958=9,40,IF(generador!B958=10,43,IF(generador!B958=11,46,IF(generador!B958=12,49,IF(generador!B958=13,52,IF(generador!B958=14,55,IF(generador!B958=15,58))))))))))))))),FALSE),"dd/mm/yyyy")," Y ",TEXT(VLOOKUP(A958,matriz,IF(generador!B958=1,17,IF(generador!B958=2,20,IF(generador!B958=3,23,IF(generador!B958=4,26,IF(generador!B958=5,29,IF(generador!B958=6,32,IF(generador!B958=7,35,IF(generador!B958=8,38,IF(generador!B958=9,41,IF(generador!B958=10,44,IF(generador!B958=11,47,IF(generador!B958=12,50,IF(generador!B958=13,53,IF(generador!B958=14,56,IF(generador!B958=15,59))))))))))))))),FALSE),"dd/mm/yyyy")),"")</f>
        <v/>
      </c>
    </row>
    <row r="959" spans="1:23" x14ac:dyDescent="0.3">
      <c r="A959" s="12"/>
      <c r="B959" s="5"/>
      <c r="C959" s="5"/>
      <c r="D959" s="14" t="str">
        <f t="shared" si="246"/>
        <v/>
      </c>
      <c r="E959" s="15" t="str">
        <f>IFERROR(IF(A959&lt;&gt;"",VLOOKUP(A959,matriz,IF(generador!B959=1,15,IF(generador!B959=2,18,IF(generador!B959=3,21,IF(generador!B959=4,24,IF(generador!B959=5,27,IF(generador!B959=6,30,IF(generador!B959=7,33,IF(generador!B959=8,36,IF(generador!B959=9,39,IF(generador!B959=10,42,IF(generador!B959=11,45,IF(generador!B959=12,48,IF(generador!B959=13,51,IF(generador!B959=14,54,IF(generador!B959=15,57))))))))))))))),FALSE),""),"")</f>
        <v/>
      </c>
      <c r="F959" s="16" t="str">
        <f t="shared" si="247"/>
        <v/>
      </c>
      <c r="G959" s="20" t="str">
        <f t="shared" si="248"/>
        <v/>
      </c>
      <c r="H959" s="13" t="str">
        <f t="shared" ca="1" si="251"/>
        <v/>
      </c>
      <c r="I959" s="14" t="str">
        <f t="shared" si="252"/>
        <v/>
      </c>
      <c r="J959" s="14" t="str">
        <f>""</f>
        <v/>
      </c>
      <c r="K959" s="14" t="str">
        <f t="shared" si="253"/>
        <v/>
      </c>
      <c r="L959" s="14" t="str">
        <f t="shared" si="254"/>
        <v/>
      </c>
      <c r="M959" s="14" t="str">
        <f t="shared" si="255"/>
        <v/>
      </c>
      <c r="N959" s="14" t="str">
        <f t="shared" si="256"/>
        <v/>
      </c>
      <c r="O959" s="14" t="str">
        <f t="shared" si="257"/>
        <v/>
      </c>
      <c r="P959" s="14" t="str">
        <f t="shared" si="258"/>
        <v/>
      </c>
      <c r="Q959" s="14" t="str">
        <f t="shared" si="259"/>
        <v/>
      </c>
      <c r="R959" s="96" t="str">
        <f t="shared" si="249"/>
        <v/>
      </c>
      <c r="S959" s="14" t="str">
        <f t="shared" si="260"/>
        <v/>
      </c>
      <c r="T959" s="14" t="str">
        <f t="shared" si="250"/>
        <v/>
      </c>
      <c r="U959" s="14" t="str">
        <f t="shared" si="261"/>
        <v/>
      </c>
      <c r="V959" s="14" t="str">
        <f t="shared" si="262"/>
        <v/>
      </c>
      <c r="W959" s="14" t="str">
        <f>IFERROR(CONCATENATE("PAGO N° ",B959," DEL CONTRATO CPS ",V959," ENTRE ",TEXT(VLOOKUP(A959,matriz,IF(generador!B959=1,16,IF(generador!B959=2,19,IF(generador!B959=3,22,IF(generador!B959=4,25,IF(generador!B959=5,28,IF(generador!B959=6,31,IF(generador!B959=7,34,IF(generador!B959=8,37,IF(generador!B959=9,40,IF(generador!B959=10,43,IF(generador!B959=11,46,IF(generador!B959=12,49,IF(generador!B959=13,52,IF(generador!B959=14,55,IF(generador!B959=15,58))))))))))))))),FALSE),"dd/mm/yyyy")," Y ",TEXT(VLOOKUP(A959,matriz,IF(generador!B959=1,17,IF(generador!B959=2,20,IF(generador!B959=3,23,IF(generador!B959=4,26,IF(generador!B959=5,29,IF(generador!B959=6,32,IF(generador!B959=7,35,IF(generador!B959=8,38,IF(generador!B959=9,41,IF(generador!B959=10,44,IF(generador!B959=11,47,IF(generador!B959=12,50,IF(generador!B959=13,53,IF(generador!B959=14,56,IF(generador!B959=15,59))))))))))))))),FALSE),"dd/mm/yyyy")),"")</f>
        <v/>
      </c>
    </row>
    <row r="960" spans="1:23" x14ac:dyDescent="0.3">
      <c r="A960" s="12"/>
      <c r="B960" s="5"/>
      <c r="C960" s="5"/>
      <c r="D960" s="14" t="str">
        <f t="shared" si="246"/>
        <v/>
      </c>
      <c r="E960" s="15" t="str">
        <f>IFERROR(IF(A960&lt;&gt;"",VLOOKUP(A960,matriz,IF(generador!B960=1,15,IF(generador!B960=2,18,IF(generador!B960=3,21,IF(generador!B960=4,24,IF(generador!B960=5,27,IF(generador!B960=6,30,IF(generador!B960=7,33,IF(generador!B960=8,36,IF(generador!B960=9,39,IF(generador!B960=10,42,IF(generador!B960=11,45,IF(generador!B960=12,48,IF(generador!B960=13,51,IF(generador!B960=14,54,IF(generador!B960=15,57))))))))))))))),FALSE),""),"")</f>
        <v/>
      </c>
      <c r="F960" s="16" t="str">
        <f t="shared" si="247"/>
        <v/>
      </c>
      <c r="G960" s="20" t="str">
        <f t="shared" si="248"/>
        <v/>
      </c>
      <c r="H960" s="13" t="str">
        <f t="shared" ca="1" si="251"/>
        <v/>
      </c>
      <c r="I960" s="14" t="str">
        <f t="shared" si="252"/>
        <v/>
      </c>
      <c r="J960" s="14" t="str">
        <f>""</f>
        <v/>
      </c>
      <c r="K960" s="14" t="str">
        <f t="shared" si="253"/>
        <v/>
      </c>
      <c r="L960" s="14" t="str">
        <f t="shared" si="254"/>
        <v/>
      </c>
      <c r="M960" s="14" t="str">
        <f t="shared" si="255"/>
        <v/>
      </c>
      <c r="N960" s="14" t="str">
        <f t="shared" si="256"/>
        <v/>
      </c>
      <c r="O960" s="14" t="str">
        <f t="shared" si="257"/>
        <v/>
      </c>
      <c r="P960" s="14" t="str">
        <f t="shared" si="258"/>
        <v/>
      </c>
      <c r="Q960" s="14" t="str">
        <f t="shared" si="259"/>
        <v/>
      </c>
      <c r="R960" s="96" t="str">
        <f t="shared" si="249"/>
        <v/>
      </c>
      <c r="S960" s="14" t="str">
        <f t="shared" si="260"/>
        <v/>
      </c>
      <c r="T960" s="14" t="str">
        <f t="shared" si="250"/>
        <v/>
      </c>
      <c r="U960" s="14" t="str">
        <f t="shared" si="261"/>
        <v/>
      </c>
      <c r="V960" s="14" t="str">
        <f t="shared" si="262"/>
        <v/>
      </c>
      <c r="W960" s="14" t="str">
        <f>IFERROR(CONCATENATE("PAGO N° ",B960," DEL CONTRATO CPS ",V960," ENTRE ",TEXT(VLOOKUP(A960,matriz,IF(generador!B960=1,16,IF(generador!B960=2,19,IF(generador!B960=3,22,IF(generador!B960=4,25,IF(generador!B960=5,28,IF(generador!B960=6,31,IF(generador!B960=7,34,IF(generador!B960=8,37,IF(generador!B960=9,40,IF(generador!B960=10,43,IF(generador!B960=11,46,IF(generador!B960=12,49,IF(generador!B960=13,52,IF(generador!B960=14,55,IF(generador!B960=15,58))))))))))))))),FALSE),"dd/mm/yyyy")," Y ",TEXT(VLOOKUP(A960,matriz,IF(generador!B960=1,17,IF(generador!B960=2,20,IF(generador!B960=3,23,IF(generador!B960=4,26,IF(generador!B960=5,29,IF(generador!B960=6,32,IF(generador!B960=7,35,IF(generador!B960=8,38,IF(generador!B960=9,41,IF(generador!B960=10,44,IF(generador!B960=11,47,IF(generador!B960=12,50,IF(generador!B960=13,53,IF(generador!B960=14,56,IF(generador!B960=15,59))))))))))))))),FALSE),"dd/mm/yyyy")),"")</f>
        <v/>
      </c>
    </row>
    <row r="961" spans="1:23" x14ac:dyDescent="0.3">
      <c r="A961" s="12"/>
      <c r="B961" s="5"/>
      <c r="C961" s="5"/>
      <c r="D961" s="14" t="str">
        <f t="shared" si="246"/>
        <v/>
      </c>
      <c r="E961" s="15" t="str">
        <f>IFERROR(IF(A961&lt;&gt;"",VLOOKUP(A961,matriz,IF(generador!B961=1,15,IF(generador!B961=2,18,IF(generador!B961=3,21,IF(generador!B961=4,24,IF(generador!B961=5,27,IF(generador!B961=6,30,IF(generador!B961=7,33,IF(generador!B961=8,36,IF(generador!B961=9,39,IF(generador!B961=10,42,IF(generador!B961=11,45,IF(generador!B961=12,48,IF(generador!B961=13,51,IF(generador!B961=14,54,IF(generador!B961=15,57))))))))))))))),FALSE),""),"")</f>
        <v/>
      </c>
      <c r="F961" s="16" t="str">
        <f t="shared" si="247"/>
        <v/>
      </c>
      <c r="G961" s="20" t="str">
        <f t="shared" si="248"/>
        <v/>
      </c>
      <c r="H961" s="13" t="str">
        <f t="shared" ca="1" si="251"/>
        <v/>
      </c>
      <c r="I961" s="14" t="str">
        <f t="shared" si="252"/>
        <v/>
      </c>
      <c r="J961" s="14" t="str">
        <f>""</f>
        <v/>
      </c>
      <c r="K961" s="14" t="str">
        <f t="shared" si="253"/>
        <v/>
      </c>
      <c r="L961" s="14" t="str">
        <f t="shared" si="254"/>
        <v/>
      </c>
      <c r="M961" s="14" t="str">
        <f t="shared" si="255"/>
        <v/>
      </c>
      <c r="N961" s="14" t="str">
        <f t="shared" si="256"/>
        <v/>
      </c>
      <c r="O961" s="14" t="str">
        <f t="shared" si="257"/>
        <v/>
      </c>
      <c r="P961" s="14" t="str">
        <f t="shared" si="258"/>
        <v/>
      </c>
      <c r="Q961" s="14" t="str">
        <f t="shared" si="259"/>
        <v/>
      </c>
      <c r="R961" s="96" t="str">
        <f t="shared" si="249"/>
        <v/>
      </c>
      <c r="S961" s="14" t="str">
        <f t="shared" si="260"/>
        <v/>
      </c>
      <c r="T961" s="14" t="str">
        <f t="shared" si="250"/>
        <v/>
      </c>
      <c r="U961" s="14" t="str">
        <f t="shared" si="261"/>
        <v/>
      </c>
      <c r="V961" s="14" t="str">
        <f t="shared" si="262"/>
        <v/>
      </c>
      <c r="W961" s="14" t="str">
        <f>IFERROR(CONCATENATE("PAGO N° ",B961," DEL CONTRATO CPS ",V961," ENTRE ",TEXT(VLOOKUP(A961,matriz,IF(generador!B961=1,16,IF(generador!B961=2,19,IF(generador!B961=3,22,IF(generador!B961=4,25,IF(generador!B961=5,28,IF(generador!B961=6,31,IF(generador!B961=7,34,IF(generador!B961=8,37,IF(generador!B961=9,40,IF(generador!B961=10,43,IF(generador!B961=11,46,IF(generador!B961=12,49,IF(generador!B961=13,52,IF(generador!B961=14,55,IF(generador!B961=15,58))))))))))))))),FALSE),"dd/mm/yyyy")," Y ",TEXT(VLOOKUP(A961,matriz,IF(generador!B961=1,17,IF(generador!B961=2,20,IF(generador!B961=3,23,IF(generador!B961=4,26,IF(generador!B961=5,29,IF(generador!B961=6,32,IF(generador!B961=7,35,IF(generador!B961=8,38,IF(generador!B961=9,41,IF(generador!B961=10,44,IF(generador!B961=11,47,IF(generador!B961=12,50,IF(generador!B961=13,53,IF(generador!B961=14,56,IF(generador!B961=15,59))))))))))))))),FALSE),"dd/mm/yyyy")),"")</f>
        <v/>
      </c>
    </row>
    <row r="962" spans="1:23" x14ac:dyDescent="0.3">
      <c r="A962" s="12"/>
      <c r="B962" s="5"/>
      <c r="C962" s="5"/>
      <c r="D962" s="14" t="str">
        <f t="shared" si="246"/>
        <v/>
      </c>
      <c r="E962" s="15" t="str">
        <f>IFERROR(IF(A962&lt;&gt;"",VLOOKUP(A962,matriz,IF(generador!B962=1,15,IF(generador!B962=2,18,IF(generador!B962=3,21,IF(generador!B962=4,24,IF(generador!B962=5,27,IF(generador!B962=6,30,IF(generador!B962=7,33,IF(generador!B962=8,36,IF(generador!B962=9,39,IF(generador!B962=10,42,IF(generador!B962=11,45,IF(generador!B962=12,48,IF(generador!B962=13,51,IF(generador!B962=14,54,IF(generador!B962=15,57))))))))))))))),FALSE),""),"")</f>
        <v/>
      </c>
      <c r="F962" s="16" t="str">
        <f t="shared" si="247"/>
        <v/>
      </c>
      <c r="G962" s="20" t="str">
        <f t="shared" si="248"/>
        <v/>
      </c>
      <c r="H962" s="13" t="str">
        <f t="shared" ca="1" si="251"/>
        <v/>
      </c>
      <c r="I962" s="14" t="str">
        <f t="shared" si="252"/>
        <v/>
      </c>
      <c r="J962" s="14" t="str">
        <f>""</f>
        <v/>
      </c>
      <c r="K962" s="14" t="str">
        <f t="shared" si="253"/>
        <v/>
      </c>
      <c r="L962" s="14" t="str">
        <f t="shared" si="254"/>
        <v/>
      </c>
      <c r="M962" s="14" t="str">
        <f t="shared" si="255"/>
        <v/>
      </c>
      <c r="N962" s="14" t="str">
        <f t="shared" si="256"/>
        <v/>
      </c>
      <c r="O962" s="14" t="str">
        <f t="shared" si="257"/>
        <v/>
      </c>
      <c r="P962" s="14" t="str">
        <f t="shared" si="258"/>
        <v/>
      </c>
      <c r="Q962" s="14" t="str">
        <f t="shared" si="259"/>
        <v/>
      </c>
      <c r="R962" s="96" t="str">
        <f t="shared" si="249"/>
        <v/>
      </c>
      <c r="S962" s="14" t="str">
        <f t="shared" si="260"/>
        <v/>
      </c>
      <c r="T962" s="14" t="str">
        <f t="shared" si="250"/>
        <v/>
      </c>
      <c r="U962" s="14" t="str">
        <f t="shared" si="261"/>
        <v/>
      </c>
      <c r="V962" s="14" t="str">
        <f t="shared" si="262"/>
        <v/>
      </c>
      <c r="W962" s="14" t="str">
        <f>IFERROR(CONCATENATE("PAGO N° ",B962," DEL CONTRATO CPS ",V962," ENTRE ",TEXT(VLOOKUP(A962,matriz,IF(generador!B962=1,16,IF(generador!B962=2,19,IF(generador!B962=3,22,IF(generador!B962=4,25,IF(generador!B962=5,28,IF(generador!B962=6,31,IF(generador!B962=7,34,IF(generador!B962=8,37,IF(generador!B962=9,40,IF(generador!B962=10,43,IF(generador!B962=11,46,IF(generador!B962=12,49,IF(generador!B962=13,52,IF(generador!B962=14,55,IF(generador!B962=15,58))))))))))))))),FALSE),"dd/mm/yyyy")," Y ",TEXT(VLOOKUP(A962,matriz,IF(generador!B962=1,17,IF(generador!B962=2,20,IF(generador!B962=3,23,IF(generador!B962=4,26,IF(generador!B962=5,29,IF(generador!B962=6,32,IF(generador!B962=7,35,IF(generador!B962=8,38,IF(generador!B962=9,41,IF(generador!B962=10,44,IF(generador!B962=11,47,IF(generador!B962=12,50,IF(generador!B962=13,53,IF(generador!B962=14,56,IF(generador!B962=15,59))))))))))))))),FALSE),"dd/mm/yyyy")),"")</f>
        <v/>
      </c>
    </row>
    <row r="963" spans="1:23" x14ac:dyDescent="0.3">
      <c r="A963" s="12"/>
      <c r="B963" s="5"/>
      <c r="C963" s="5"/>
      <c r="D963" s="14" t="str">
        <f t="shared" ref="D963:D1000" si="263">IFERROR(IF(C963&lt;&gt;"",CONCATENATE(VLOOKUP(A963,matriz,IF(C963="NO",98,100),FALSE),VLOOKUP(A963,matriz,103,FALSE)),""),"")</f>
        <v/>
      </c>
      <c r="E963" s="15" t="str">
        <f>IFERROR(IF(A963&lt;&gt;"",VLOOKUP(A963,matriz,IF(generador!B963=1,15,IF(generador!B963=2,18,IF(generador!B963=3,21,IF(generador!B963=4,24,IF(generador!B963=5,27,IF(generador!B963=6,30,IF(generador!B963=7,33,IF(generador!B963=8,36,IF(generador!B963=9,39,IF(generador!B963=10,42,IF(generador!B963=11,45,IF(generador!B963=12,48,IF(generador!B963=13,51,IF(generador!B963=14,54,IF(generador!B963=15,57))))))))))))))),FALSE),""),"")</f>
        <v/>
      </c>
      <c r="F963" s="16" t="str">
        <f t="shared" ref="F963:F1000" si="264">IFERROR(IF(E963,VLOOKUP(A963,matriz,97,FALSE),""),"")</f>
        <v/>
      </c>
      <c r="G963" s="20" t="str">
        <f t="shared" ref="G963:G1000" si="265">IFERROR(IF(E963,VLOOKUP(A963,matriz,IF(C963="NO",99,101),FALSE),""),"")</f>
        <v/>
      </c>
      <c r="H963" s="13" t="str">
        <f t="shared" ca="1" si="251"/>
        <v/>
      </c>
      <c r="I963" s="14" t="str">
        <f t="shared" si="252"/>
        <v/>
      </c>
      <c r="J963" s="14" t="str">
        <f>""</f>
        <v/>
      </c>
      <c r="K963" s="14" t="str">
        <f t="shared" si="253"/>
        <v/>
      </c>
      <c r="L963" s="14" t="str">
        <f t="shared" si="254"/>
        <v/>
      </c>
      <c r="M963" s="14" t="str">
        <f t="shared" si="255"/>
        <v/>
      </c>
      <c r="N963" s="14" t="str">
        <f t="shared" si="256"/>
        <v/>
      </c>
      <c r="O963" s="14" t="str">
        <f t="shared" si="257"/>
        <v/>
      </c>
      <c r="P963" s="14" t="str">
        <f t="shared" si="258"/>
        <v/>
      </c>
      <c r="Q963" s="14" t="str">
        <f t="shared" si="259"/>
        <v/>
      </c>
      <c r="R963" s="96" t="str">
        <f t="shared" ref="R963:R1000" si="266">IFERROR(IF(E963,CONCATENATE(TEXT(VLOOKUP(A963,matriz,IF(C963="NO",67,82),FALSE),"YYYY"),VLOOKUP(A963,matriz,IF(C963="NO",66,81),FALSE)),""),"")</f>
        <v/>
      </c>
      <c r="S963" s="14" t="str">
        <f t="shared" si="260"/>
        <v/>
      </c>
      <c r="T963" s="14" t="str">
        <f t="shared" ref="T963:T1000" si="267">IFERROR(IF(E963,CONCATENATE(TEXT(VLOOKUP(A963,matriz,IF(C963="NO",64,79),FALSE),"YYYY"),VLOOKUP(A963,matriz,IF(C963="NO",63,78),FALSE)),""),"")</f>
        <v/>
      </c>
      <c r="U963" s="14" t="str">
        <f t="shared" si="261"/>
        <v/>
      </c>
      <c r="V963" s="14" t="str">
        <f t="shared" si="262"/>
        <v/>
      </c>
      <c r="W963" s="14" t="str">
        <f>IFERROR(CONCATENATE("PAGO N° ",B963," DEL CONTRATO CPS ",V963," ENTRE ",TEXT(VLOOKUP(A963,matriz,IF(generador!B963=1,16,IF(generador!B963=2,19,IF(generador!B963=3,22,IF(generador!B963=4,25,IF(generador!B963=5,28,IF(generador!B963=6,31,IF(generador!B963=7,34,IF(generador!B963=8,37,IF(generador!B963=9,40,IF(generador!B963=10,43,IF(generador!B963=11,46,IF(generador!B963=12,49,IF(generador!B963=13,52,IF(generador!B963=14,55,IF(generador!B963=15,58))))))))))))))),FALSE),"dd/mm/yyyy")," Y ",TEXT(VLOOKUP(A963,matriz,IF(generador!B963=1,17,IF(generador!B963=2,20,IF(generador!B963=3,23,IF(generador!B963=4,26,IF(generador!B963=5,29,IF(generador!B963=6,32,IF(generador!B963=7,35,IF(generador!B963=8,38,IF(generador!B963=9,41,IF(generador!B963=10,44,IF(generador!B963=11,47,IF(generador!B963=12,50,IF(generador!B963=13,53,IF(generador!B963=14,56,IF(generador!B963=15,59))))))))))))))),FALSE),"dd/mm/yyyy")),"")</f>
        <v/>
      </c>
    </row>
    <row r="964" spans="1:23" x14ac:dyDescent="0.3">
      <c r="A964" s="12"/>
      <c r="B964" s="5"/>
      <c r="C964" s="5"/>
      <c r="D964" s="14" t="str">
        <f t="shared" si="263"/>
        <v/>
      </c>
      <c r="E964" s="15" t="str">
        <f>IFERROR(IF(A964&lt;&gt;"",VLOOKUP(A964,matriz,IF(generador!B964=1,15,IF(generador!B964=2,18,IF(generador!B964=3,21,IF(generador!B964=4,24,IF(generador!B964=5,27,IF(generador!B964=6,30,IF(generador!B964=7,33,IF(generador!B964=8,36,IF(generador!B964=9,39,IF(generador!B964=10,42,IF(generador!B964=11,45,IF(generador!B964=12,48,IF(generador!B964=13,51,IF(generador!B964=14,54,IF(generador!B964=15,57))))))))))))))),FALSE),""),"")</f>
        <v/>
      </c>
      <c r="F964" s="16" t="str">
        <f t="shared" si="264"/>
        <v/>
      </c>
      <c r="G964" s="20" t="str">
        <f t="shared" si="265"/>
        <v/>
      </c>
      <c r="H964" s="13" t="str">
        <f t="shared" ref="H964:H1000" ca="1" si="268">IFERROR(IF(C964&lt;&gt;"",TODAY(),""),"")</f>
        <v/>
      </c>
      <c r="I964" s="14" t="str">
        <f t="shared" ref="I964:I1000" si="269">IFERROR(IF(D964&lt;&gt;"",I963+1,""),1)</f>
        <v/>
      </c>
      <c r="J964" s="14" t="str">
        <f>""</f>
        <v/>
      </c>
      <c r="K964" s="14" t="str">
        <f t="shared" ref="K964:K1000" si="270">IFERROR(IF(E964,0,""),"")</f>
        <v/>
      </c>
      <c r="L964" s="14" t="str">
        <f t="shared" ref="L964:L1000" si="271">IFERROR(IF(E964,0,""),"")</f>
        <v/>
      </c>
      <c r="M964" s="14" t="str">
        <f t="shared" ref="M964:M1000" si="272">IFERROR(IF(E964,0,""),"")</f>
        <v/>
      </c>
      <c r="N964" s="14" t="str">
        <f t="shared" ref="N964:N1000" si="273">IFERROR(IF(E964,0,""),"")</f>
        <v/>
      </c>
      <c r="O964" s="14" t="str">
        <f t="shared" ref="O964:O1000" si="274">IFERROR(IF(E964,"01",""),"")</f>
        <v/>
      </c>
      <c r="P964" s="14" t="str">
        <f t="shared" ref="P964:P1000" si="275">IFERROR(IF(K964&lt;&gt;"",P963+1,""),1)</f>
        <v/>
      </c>
      <c r="Q964" s="14" t="str">
        <f t="shared" ref="Q964:Q1000" si="276">IFERROR(IF(E964,0,""),"")</f>
        <v/>
      </c>
      <c r="R964" s="96" t="str">
        <f t="shared" si="266"/>
        <v/>
      </c>
      <c r="S964" s="14" t="str">
        <f t="shared" ref="S964:S1000" si="277">IFERROR(IF(D964&lt;&gt;"",S963+1,""),1)</f>
        <v/>
      </c>
      <c r="T964" s="14" t="str">
        <f t="shared" si="267"/>
        <v/>
      </c>
      <c r="U964" s="14" t="str">
        <f t="shared" ref="U964:U1000" si="278">IFERROR(IF(E964,0,""),"")</f>
        <v/>
      </c>
      <c r="V964" s="14" t="str">
        <f t="shared" ref="V964:V1000" si="279">IFERROR(IF(E964,A964,""),"")</f>
        <v/>
      </c>
      <c r="W964" s="14" t="str">
        <f>IFERROR(CONCATENATE("PAGO N° ",B964," DEL CONTRATO CPS ",V964," ENTRE ",TEXT(VLOOKUP(A964,matriz,IF(generador!B964=1,16,IF(generador!B964=2,19,IF(generador!B964=3,22,IF(generador!B964=4,25,IF(generador!B964=5,28,IF(generador!B964=6,31,IF(generador!B964=7,34,IF(generador!B964=8,37,IF(generador!B964=9,40,IF(generador!B964=10,43,IF(generador!B964=11,46,IF(generador!B964=12,49,IF(generador!B964=13,52,IF(generador!B964=14,55,IF(generador!B964=15,58))))))))))))))),FALSE),"dd/mm/yyyy")," Y ",TEXT(VLOOKUP(A964,matriz,IF(generador!B964=1,17,IF(generador!B964=2,20,IF(generador!B964=3,23,IF(generador!B964=4,26,IF(generador!B964=5,29,IF(generador!B964=6,32,IF(generador!B964=7,35,IF(generador!B964=8,38,IF(generador!B964=9,41,IF(generador!B964=10,44,IF(generador!B964=11,47,IF(generador!B964=12,50,IF(generador!B964=13,53,IF(generador!B964=14,56,IF(generador!B964=15,59))))))))))))))),FALSE),"dd/mm/yyyy")),"")</f>
        <v/>
      </c>
    </row>
    <row r="965" spans="1:23" x14ac:dyDescent="0.3">
      <c r="A965" s="12"/>
      <c r="B965" s="5"/>
      <c r="C965" s="5"/>
      <c r="D965" s="14" t="str">
        <f t="shared" si="263"/>
        <v/>
      </c>
      <c r="E965" s="15" t="str">
        <f>IFERROR(IF(A965&lt;&gt;"",VLOOKUP(A965,matriz,IF(generador!B965=1,15,IF(generador!B965=2,18,IF(generador!B965=3,21,IF(generador!B965=4,24,IF(generador!B965=5,27,IF(generador!B965=6,30,IF(generador!B965=7,33,IF(generador!B965=8,36,IF(generador!B965=9,39,IF(generador!B965=10,42,IF(generador!B965=11,45,IF(generador!B965=12,48,IF(generador!B965=13,51,IF(generador!B965=14,54,IF(generador!B965=15,57))))))))))))))),FALSE),""),"")</f>
        <v/>
      </c>
      <c r="F965" s="16" t="str">
        <f t="shared" si="264"/>
        <v/>
      </c>
      <c r="G965" s="20" t="str">
        <f t="shared" si="265"/>
        <v/>
      </c>
      <c r="H965" s="13" t="str">
        <f t="shared" ca="1" si="268"/>
        <v/>
      </c>
      <c r="I965" s="14" t="str">
        <f t="shared" si="269"/>
        <v/>
      </c>
      <c r="J965" s="14" t="str">
        <f>""</f>
        <v/>
      </c>
      <c r="K965" s="14" t="str">
        <f t="shared" si="270"/>
        <v/>
      </c>
      <c r="L965" s="14" t="str">
        <f t="shared" si="271"/>
        <v/>
      </c>
      <c r="M965" s="14" t="str">
        <f t="shared" si="272"/>
        <v/>
      </c>
      <c r="N965" s="14" t="str">
        <f t="shared" si="273"/>
        <v/>
      </c>
      <c r="O965" s="14" t="str">
        <f t="shared" si="274"/>
        <v/>
      </c>
      <c r="P965" s="14" t="str">
        <f t="shared" si="275"/>
        <v/>
      </c>
      <c r="Q965" s="14" t="str">
        <f t="shared" si="276"/>
        <v/>
      </c>
      <c r="R965" s="96" t="str">
        <f t="shared" si="266"/>
        <v/>
      </c>
      <c r="S965" s="14" t="str">
        <f t="shared" si="277"/>
        <v/>
      </c>
      <c r="T965" s="14" t="str">
        <f t="shared" si="267"/>
        <v/>
      </c>
      <c r="U965" s="14" t="str">
        <f t="shared" si="278"/>
        <v/>
      </c>
      <c r="V965" s="14" t="str">
        <f t="shared" si="279"/>
        <v/>
      </c>
      <c r="W965" s="14" t="str">
        <f>IFERROR(CONCATENATE("PAGO N° ",B965," DEL CONTRATO CPS ",V965," ENTRE ",TEXT(VLOOKUP(A965,matriz,IF(generador!B965=1,16,IF(generador!B965=2,19,IF(generador!B965=3,22,IF(generador!B965=4,25,IF(generador!B965=5,28,IF(generador!B965=6,31,IF(generador!B965=7,34,IF(generador!B965=8,37,IF(generador!B965=9,40,IF(generador!B965=10,43,IF(generador!B965=11,46,IF(generador!B965=12,49,IF(generador!B965=13,52,IF(generador!B965=14,55,IF(generador!B965=15,58))))))))))))))),FALSE),"dd/mm/yyyy")," Y ",TEXT(VLOOKUP(A965,matriz,IF(generador!B965=1,17,IF(generador!B965=2,20,IF(generador!B965=3,23,IF(generador!B965=4,26,IF(generador!B965=5,29,IF(generador!B965=6,32,IF(generador!B965=7,35,IF(generador!B965=8,38,IF(generador!B965=9,41,IF(generador!B965=10,44,IF(generador!B965=11,47,IF(generador!B965=12,50,IF(generador!B965=13,53,IF(generador!B965=14,56,IF(generador!B965=15,59))))))))))))))),FALSE),"dd/mm/yyyy")),"")</f>
        <v/>
      </c>
    </row>
    <row r="966" spans="1:23" x14ac:dyDescent="0.3">
      <c r="A966" s="12"/>
      <c r="B966" s="5"/>
      <c r="C966" s="5"/>
      <c r="D966" s="14" t="str">
        <f t="shared" si="263"/>
        <v/>
      </c>
      <c r="E966" s="15" t="str">
        <f>IFERROR(IF(A966&lt;&gt;"",VLOOKUP(A966,matriz,IF(generador!B966=1,15,IF(generador!B966=2,18,IF(generador!B966=3,21,IF(generador!B966=4,24,IF(generador!B966=5,27,IF(generador!B966=6,30,IF(generador!B966=7,33,IF(generador!B966=8,36,IF(generador!B966=9,39,IF(generador!B966=10,42,IF(generador!B966=11,45,IF(generador!B966=12,48,IF(generador!B966=13,51,IF(generador!B966=14,54,IF(generador!B966=15,57))))))))))))))),FALSE),""),"")</f>
        <v/>
      </c>
      <c r="F966" s="16" t="str">
        <f t="shared" si="264"/>
        <v/>
      </c>
      <c r="G966" s="20" t="str">
        <f t="shared" si="265"/>
        <v/>
      </c>
      <c r="H966" s="13" t="str">
        <f t="shared" ca="1" si="268"/>
        <v/>
      </c>
      <c r="I966" s="14" t="str">
        <f t="shared" si="269"/>
        <v/>
      </c>
      <c r="J966" s="14" t="str">
        <f>""</f>
        <v/>
      </c>
      <c r="K966" s="14" t="str">
        <f t="shared" si="270"/>
        <v/>
      </c>
      <c r="L966" s="14" t="str">
        <f t="shared" si="271"/>
        <v/>
      </c>
      <c r="M966" s="14" t="str">
        <f t="shared" si="272"/>
        <v/>
      </c>
      <c r="N966" s="14" t="str">
        <f t="shared" si="273"/>
        <v/>
      </c>
      <c r="O966" s="14" t="str">
        <f t="shared" si="274"/>
        <v/>
      </c>
      <c r="P966" s="14" t="str">
        <f t="shared" si="275"/>
        <v/>
      </c>
      <c r="Q966" s="14" t="str">
        <f t="shared" si="276"/>
        <v/>
      </c>
      <c r="R966" s="96" t="str">
        <f t="shared" si="266"/>
        <v/>
      </c>
      <c r="S966" s="14" t="str">
        <f t="shared" si="277"/>
        <v/>
      </c>
      <c r="T966" s="14" t="str">
        <f t="shared" si="267"/>
        <v/>
      </c>
      <c r="U966" s="14" t="str">
        <f t="shared" si="278"/>
        <v/>
      </c>
      <c r="V966" s="14" t="str">
        <f t="shared" si="279"/>
        <v/>
      </c>
      <c r="W966" s="14" t="str">
        <f>IFERROR(CONCATENATE("PAGO N° ",B966," DEL CONTRATO CPS ",V966," ENTRE ",TEXT(VLOOKUP(A966,matriz,IF(generador!B966=1,16,IF(generador!B966=2,19,IF(generador!B966=3,22,IF(generador!B966=4,25,IF(generador!B966=5,28,IF(generador!B966=6,31,IF(generador!B966=7,34,IF(generador!B966=8,37,IF(generador!B966=9,40,IF(generador!B966=10,43,IF(generador!B966=11,46,IF(generador!B966=12,49,IF(generador!B966=13,52,IF(generador!B966=14,55,IF(generador!B966=15,58))))))))))))))),FALSE),"dd/mm/yyyy")," Y ",TEXT(VLOOKUP(A966,matriz,IF(generador!B966=1,17,IF(generador!B966=2,20,IF(generador!B966=3,23,IF(generador!B966=4,26,IF(generador!B966=5,29,IF(generador!B966=6,32,IF(generador!B966=7,35,IF(generador!B966=8,38,IF(generador!B966=9,41,IF(generador!B966=10,44,IF(generador!B966=11,47,IF(generador!B966=12,50,IF(generador!B966=13,53,IF(generador!B966=14,56,IF(generador!B966=15,59))))))))))))))),FALSE),"dd/mm/yyyy")),"")</f>
        <v/>
      </c>
    </row>
    <row r="967" spans="1:23" x14ac:dyDescent="0.3">
      <c r="A967" s="12"/>
      <c r="B967" s="5"/>
      <c r="C967" s="5"/>
      <c r="D967" s="14" t="str">
        <f t="shared" si="263"/>
        <v/>
      </c>
      <c r="E967" s="15" t="str">
        <f>IFERROR(IF(A967&lt;&gt;"",VLOOKUP(A967,matriz,IF(generador!B967=1,15,IF(generador!B967=2,18,IF(generador!B967=3,21,IF(generador!B967=4,24,IF(generador!B967=5,27,IF(generador!B967=6,30,IF(generador!B967=7,33,IF(generador!B967=8,36,IF(generador!B967=9,39,IF(generador!B967=10,42,IF(generador!B967=11,45,IF(generador!B967=12,48,IF(generador!B967=13,51,IF(generador!B967=14,54,IF(generador!B967=15,57))))))))))))))),FALSE),""),"")</f>
        <v/>
      </c>
      <c r="F967" s="16" t="str">
        <f t="shared" si="264"/>
        <v/>
      </c>
      <c r="G967" s="20" t="str">
        <f t="shared" si="265"/>
        <v/>
      </c>
      <c r="H967" s="13" t="str">
        <f t="shared" ca="1" si="268"/>
        <v/>
      </c>
      <c r="I967" s="14" t="str">
        <f t="shared" si="269"/>
        <v/>
      </c>
      <c r="J967" s="14" t="str">
        <f>""</f>
        <v/>
      </c>
      <c r="K967" s="14" t="str">
        <f t="shared" si="270"/>
        <v/>
      </c>
      <c r="L967" s="14" t="str">
        <f t="shared" si="271"/>
        <v/>
      </c>
      <c r="M967" s="14" t="str">
        <f t="shared" si="272"/>
        <v/>
      </c>
      <c r="N967" s="14" t="str">
        <f t="shared" si="273"/>
        <v/>
      </c>
      <c r="O967" s="14" t="str">
        <f t="shared" si="274"/>
        <v/>
      </c>
      <c r="P967" s="14" t="str">
        <f t="shared" si="275"/>
        <v/>
      </c>
      <c r="Q967" s="14" t="str">
        <f t="shared" si="276"/>
        <v/>
      </c>
      <c r="R967" s="96" t="str">
        <f t="shared" si="266"/>
        <v/>
      </c>
      <c r="S967" s="14" t="str">
        <f t="shared" si="277"/>
        <v/>
      </c>
      <c r="T967" s="14" t="str">
        <f t="shared" si="267"/>
        <v/>
      </c>
      <c r="U967" s="14" t="str">
        <f t="shared" si="278"/>
        <v/>
      </c>
      <c r="V967" s="14" t="str">
        <f t="shared" si="279"/>
        <v/>
      </c>
      <c r="W967" s="14" t="str">
        <f>IFERROR(CONCATENATE("PAGO N° ",B967," DEL CONTRATO CPS ",V967," ENTRE ",TEXT(VLOOKUP(A967,matriz,IF(generador!B967=1,16,IF(generador!B967=2,19,IF(generador!B967=3,22,IF(generador!B967=4,25,IF(generador!B967=5,28,IF(generador!B967=6,31,IF(generador!B967=7,34,IF(generador!B967=8,37,IF(generador!B967=9,40,IF(generador!B967=10,43,IF(generador!B967=11,46,IF(generador!B967=12,49,IF(generador!B967=13,52,IF(generador!B967=14,55,IF(generador!B967=15,58))))))))))))))),FALSE),"dd/mm/yyyy")," Y ",TEXT(VLOOKUP(A967,matriz,IF(generador!B967=1,17,IF(generador!B967=2,20,IF(generador!B967=3,23,IF(generador!B967=4,26,IF(generador!B967=5,29,IF(generador!B967=6,32,IF(generador!B967=7,35,IF(generador!B967=8,38,IF(generador!B967=9,41,IF(generador!B967=10,44,IF(generador!B967=11,47,IF(generador!B967=12,50,IF(generador!B967=13,53,IF(generador!B967=14,56,IF(generador!B967=15,59))))))))))))))),FALSE),"dd/mm/yyyy")),"")</f>
        <v/>
      </c>
    </row>
    <row r="968" spans="1:23" x14ac:dyDescent="0.3">
      <c r="A968" s="12"/>
      <c r="B968" s="5"/>
      <c r="C968" s="5"/>
      <c r="D968" s="14" t="str">
        <f t="shared" si="263"/>
        <v/>
      </c>
      <c r="E968" s="15" t="str">
        <f>IFERROR(IF(A968&lt;&gt;"",VLOOKUP(A968,matriz,IF(generador!B968=1,15,IF(generador!B968=2,18,IF(generador!B968=3,21,IF(generador!B968=4,24,IF(generador!B968=5,27,IF(generador!B968=6,30,IF(generador!B968=7,33,IF(generador!B968=8,36,IF(generador!B968=9,39,IF(generador!B968=10,42,IF(generador!B968=11,45,IF(generador!B968=12,48,IF(generador!B968=13,51,IF(generador!B968=14,54,IF(generador!B968=15,57))))))))))))))),FALSE),""),"")</f>
        <v/>
      </c>
      <c r="F968" s="16" t="str">
        <f t="shared" si="264"/>
        <v/>
      </c>
      <c r="G968" s="20" t="str">
        <f t="shared" si="265"/>
        <v/>
      </c>
      <c r="H968" s="13" t="str">
        <f t="shared" ca="1" si="268"/>
        <v/>
      </c>
      <c r="I968" s="14" t="str">
        <f t="shared" si="269"/>
        <v/>
      </c>
      <c r="J968" s="14" t="str">
        <f>""</f>
        <v/>
      </c>
      <c r="K968" s="14" t="str">
        <f t="shared" si="270"/>
        <v/>
      </c>
      <c r="L968" s="14" t="str">
        <f t="shared" si="271"/>
        <v/>
      </c>
      <c r="M968" s="14" t="str">
        <f t="shared" si="272"/>
        <v/>
      </c>
      <c r="N968" s="14" t="str">
        <f t="shared" si="273"/>
        <v/>
      </c>
      <c r="O968" s="14" t="str">
        <f t="shared" si="274"/>
        <v/>
      </c>
      <c r="P968" s="14" t="str">
        <f t="shared" si="275"/>
        <v/>
      </c>
      <c r="Q968" s="14" t="str">
        <f t="shared" si="276"/>
        <v/>
      </c>
      <c r="R968" s="96" t="str">
        <f t="shared" si="266"/>
        <v/>
      </c>
      <c r="S968" s="14" t="str">
        <f t="shared" si="277"/>
        <v/>
      </c>
      <c r="T968" s="14" t="str">
        <f t="shared" si="267"/>
        <v/>
      </c>
      <c r="U968" s="14" t="str">
        <f t="shared" si="278"/>
        <v/>
      </c>
      <c r="V968" s="14" t="str">
        <f t="shared" si="279"/>
        <v/>
      </c>
      <c r="W968" s="14" t="str">
        <f>IFERROR(CONCATENATE("PAGO N° ",B968," DEL CONTRATO CPS ",V968," ENTRE ",TEXT(VLOOKUP(A968,matriz,IF(generador!B968=1,16,IF(generador!B968=2,19,IF(generador!B968=3,22,IF(generador!B968=4,25,IF(generador!B968=5,28,IF(generador!B968=6,31,IF(generador!B968=7,34,IF(generador!B968=8,37,IF(generador!B968=9,40,IF(generador!B968=10,43,IF(generador!B968=11,46,IF(generador!B968=12,49,IF(generador!B968=13,52,IF(generador!B968=14,55,IF(generador!B968=15,58))))))))))))))),FALSE),"dd/mm/yyyy")," Y ",TEXT(VLOOKUP(A968,matriz,IF(generador!B968=1,17,IF(generador!B968=2,20,IF(generador!B968=3,23,IF(generador!B968=4,26,IF(generador!B968=5,29,IF(generador!B968=6,32,IF(generador!B968=7,35,IF(generador!B968=8,38,IF(generador!B968=9,41,IF(generador!B968=10,44,IF(generador!B968=11,47,IF(generador!B968=12,50,IF(generador!B968=13,53,IF(generador!B968=14,56,IF(generador!B968=15,59))))))))))))))),FALSE),"dd/mm/yyyy")),"")</f>
        <v/>
      </c>
    </row>
    <row r="969" spans="1:23" x14ac:dyDescent="0.3">
      <c r="A969" s="12"/>
      <c r="B969" s="5"/>
      <c r="C969" s="5"/>
      <c r="D969" s="14" t="str">
        <f t="shared" si="263"/>
        <v/>
      </c>
      <c r="E969" s="15" t="str">
        <f>IFERROR(IF(A969&lt;&gt;"",VLOOKUP(A969,matriz,IF(generador!B969=1,15,IF(generador!B969=2,18,IF(generador!B969=3,21,IF(generador!B969=4,24,IF(generador!B969=5,27,IF(generador!B969=6,30,IF(generador!B969=7,33,IF(generador!B969=8,36,IF(generador!B969=9,39,IF(generador!B969=10,42,IF(generador!B969=11,45,IF(generador!B969=12,48,IF(generador!B969=13,51,IF(generador!B969=14,54,IF(generador!B969=15,57))))))))))))))),FALSE),""),"")</f>
        <v/>
      </c>
      <c r="F969" s="16" t="str">
        <f t="shared" si="264"/>
        <v/>
      </c>
      <c r="G969" s="20" t="str">
        <f t="shared" si="265"/>
        <v/>
      </c>
      <c r="H969" s="13" t="str">
        <f t="shared" ca="1" si="268"/>
        <v/>
      </c>
      <c r="I969" s="14" t="str">
        <f t="shared" si="269"/>
        <v/>
      </c>
      <c r="J969" s="14" t="str">
        <f>""</f>
        <v/>
      </c>
      <c r="K969" s="14" t="str">
        <f t="shared" si="270"/>
        <v/>
      </c>
      <c r="L969" s="14" t="str">
        <f t="shared" si="271"/>
        <v/>
      </c>
      <c r="M969" s="14" t="str">
        <f t="shared" si="272"/>
        <v/>
      </c>
      <c r="N969" s="14" t="str">
        <f t="shared" si="273"/>
        <v/>
      </c>
      <c r="O969" s="14" t="str">
        <f t="shared" si="274"/>
        <v/>
      </c>
      <c r="P969" s="14" t="str">
        <f t="shared" si="275"/>
        <v/>
      </c>
      <c r="Q969" s="14" t="str">
        <f t="shared" si="276"/>
        <v/>
      </c>
      <c r="R969" s="96" t="str">
        <f t="shared" si="266"/>
        <v/>
      </c>
      <c r="S969" s="14" t="str">
        <f t="shared" si="277"/>
        <v/>
      </c>
      <c r="T969" s="14" t="str">
        <f t="shared" si="267"/>
        <v/>
      </c>
      <c r="U969" s="14" t="str">
        <f t="shared" si="278"/>
        <v/>
      </c>
      <c r="V969" s="14" t="str">
        <f t="shared" si="279"/>
        <v/>
      </c>
      <c r="W969" s="14" t="str">
        <f>IFERROR(CONCATENATE("PAGO N° ",B969," DEL CONTRATO CPS ",V969," ENTRE ",TEXT(VLOOKUP(A969,matriz,IF(generador!B969=1,16,IF(generador!B969=2,19,IF(generador!B969=3,22,IF(generador!B969=4,25,IF(generador!B969=5,28,IF(generador!B969=6,31,IF(generador!B969=7,34,IF(generador!B969=8,37,IF(generador!B969=9,40,IF(generador!B969=10,43,IF(generador!B969=11,46,IF(generador!B969=12,49,IF(generador!B969=13,52,IF(generador!B969=14,55,IF(generador!B969=15,58))))))))))))))),FALSE),"dd/mm/yyyy")," Y ",TEXT(VLOOKUP(A969,matriz,IF(generador!B969=1,17,IF(generador!B969=2,20,IF(generador!B969=3,23,IF(generador!B969=4,26,IF(generador!B969=5,29,IF(generador!B969=6,32,IF(generador!B969=7,35,IF(generador!B969=8,38,IF(generador!B969=9,41,IF(generador!B969=10,44,IF(generador!B969=11,47,IF(generador!B969=12,50,IF(generador!B969=13,53,IF(generador!B969=14,56,IF(generador!B969=15,59))))))))))))))),FALSE),"dd/mm/yyyy")),"")</f>
        <v/>
      </c>
    </row>
    <row r="970" spans="1:23" x14ac:dyDescent="0.3">
      <c r="A970" s="12"/>
      <c r="B970" s="5"/>
      <c r="C970" s="5"/>
      <c r="D970" s="14" t="str">
        <f t="shared" si="263"/>
        <v/>
      </c>
      <c r="E970" s="15" t="str">
        <f>IFERROR(IF(A970&lt;&gt;"",VLOOKUP(A970,matriz,IF(generador!B970=1,15,IF(generador!B970=2,18,IF(generador!B970=3,21,IF(generador!B970=4,24,IF(generador!B970=5,27,IF(generador!B970=6,30,IF(generador!B970=7,33,IF(generador!B970=8,36,IF(generador!B970=9,39,IF(generador!B970=10,42,IF(generador!B970=11,45,IF(generador!B970=12,48,IF(generador!B970=13,51,IF(generador!B970=14,54,IF(generador!B970=15,57))))))))))))))),FALSE),""),"")</f>
        <v/>
      </c>
      <c r="F970" s="16" t="str">
        <f t="shared" si="264"/>
        <v/>
      </c>
      <c r="G970" s="20" t="str">
        <f t="shared" si="265"/>
        <v/>
      </c>
      <c r="H970" s="13" t="str">
        <f t="shared" ca="1" si="268"/>
        <v/>
      </c>
      <c r="I970" s="14" t="str">
        <f t="shared" si="269"/>
        <v/>
      </c>
      <c r="J970" s="14" t="str">
        <f>""</f>
        <v/>
      </c>
      <c r="K970" s="14" t="str">
        <f t="shared" si="270"/>
        <v/>
      </c>
      <c r="L970" s="14" t="str">
        <f t="shared" si="271"/>
        <v/>
      </c>
      <c r="M970" s="14" t="str">
        <f t="shared" si="272"/>
        <v/>
      </c>
      <c r="N970" s="14" t="str">
        <f t="shared" si="273"/>
        <v/>
      </c>
      <c r="O970" s="14" t="str">
        <f t="shared" si="274"/>
        <v/>
      </c>
      <c r="P970" s="14" t="str">
        <f t="shared" si="275"/>
        <v/>
      </c>
      <c r="Q970" s="14" t="str">
        <f t="shared" si="276"/>
        <v/>
      </c>
      <c r="R970" s="96" t="str">
        <f t="shared" si="266"/>
        <v/>
      </c>
      <c r="S970" s="14" t="str">
        <f t="shared" si="277"/>
        <v/>
      </c>
      <c r="T970" s="14" t="str">
        <f t="shared" si="267"/>
        <v/>
      </c>
      <c r="U970" s="14" t="str">
        <f t="shared" si="278"/>
        <v/>
      </c>
      <c r="V970" s="14" t="str">
        <f t="shared" si="279"/>
        <v/>
      </c>
      <c r="W970" s="14" t="str">
        <f>IFERROR(CONCATENATE("PAGO N° ",B970," DEL CONTRATO CPS ",V970," ENTRE ",TEXT(VLOOKUP(A970,matriz,IF(generador!B970=1,16,IF(generador!B970=2,19,IF(generador!B970=3,22,IF(generador!B970=4,25,IF(generador!B970=5,28,IF(generador!B970=6,31,IF(generador!B970=7,34,IF(generador!B970=8,37,IF(generador!B970=9,40,IF(generador!B970=10,43,IF(generador!B970=11,46,IF(generador!B970=12,49,IF(generador!B970=13,52,IF(generador!B970=14,55,IF(generador!B970=15,58))))))))))))))),FALSE),"dd/mm/yyyy")," Y ",TEXT(VLOOKUP(A970,matriz,IF(generador!B970=1,17,IF(generador!B970=2,20,IF(generador!B970=3,23,IF(generador!B970=4,26,IF(generador!B970=5,29,IF(generador!B970=6,32,IF(generador!B970=7,35,IF(generador!B970=8,38,IF(generador!B970=9,41,IF(generador!B970=10,44,IF(generador!B970=11,47,IF(generador!B970=12,50,IF(generador!B970=13,53,IF(generador!B970=14,56,IF(generador!B970=15,59))))))))))))))),FALSE),"dd/mm/yyyy")),"")</f>
        <v/>
      </c>
    </row>
    <row r="971" spans="1:23" x14ac:dyDescent="0.3">
      <c r="A971" s="12"/>
      <c r="B971" s="5"/>
      <c r="C971" s="5"/>
      <c r="D971" s="14" t="str">
        <f t="shared" si="263"/>
        <v/>
      </c>
      <c r="E971" s="15" t="str">
        <f>IFERROR(IF(A971&lt;&gt;"",VLOOKUP(A971,matriz,IF(generador!B971=1,15,IF(generador!B971=2,18,IF(generador!B971=3,21,IF(generador!B971=4,24,IF(generador!B971=5,27,IF(generador!B971=6,30,IF(generador!B971=7,33,IF(generador!B971=8,36,IF(generador!B971=9,39,IF(generador!B971=10,42,IF(generador!B971=11,45,IF(generador!B971=12,48,IF(generador!B971=13,51,IF(generador!B971=14,54,IF(generador!B971=15,57))))))))))))))),FALSE),""),"")</f>
        <v/>
      </c>
      <c r="F971" s="16" t="str">
        <f t="shared" si="264"/>
        <v/>
      </c>
      <c r="G971" s="20" t="str">
        <f t="shared" si="265"/>
        <v/>
      </c>
      <c r="H971" s="13" t="str">
        <f t="shared" ca="1" si="268"/>
        <v/>
      </c>
      <c r="I971" s="14" t="str">
        <f t="shared" si="269"/>
        <v/>
      </c>
      <c r="J971" s="14" t="str">
        <f>""</f>
        <v/>
      </c>
      <c r="K971" s="14" t="str">
        <f t="shared" si="270"/>
        <v/>
      </c>
      <c r="L971" s="14" t="str">
        <f t="shared" si="271"/>
        <v/>
      </c>
      <c r="M971" s="14" t="str">
        <f t="shared" si="272"/>
        <v/>
      </c>
      <c r="N971" s="14" t="str">
        <f t="shared" si="273"/>
        <v/>
      </c>
      <c r="O971" s="14" t="str">
        <f t="shared" si="274"/>
        <v/>
      </c>
      <c r="P971" s="14" t="str">
        <f t="shared" si="275"/>
        <v/>
      </c>
      <c r="Q971" s="14" t="str">
        <f t="shared" si="276"/>
        <v/>
      </c>
      <c r="R971" s="96" t="str">
        <f t="shared" si="266"/>
        <v/>
      </c>
      <c r="S971" s="14" t="str">
        <f t="shared" si="277"/>
        <v/>
      </c>
      <c r="T971" s="14" t="str">
        <f t="shared" si="267"/>
        <v/>
      </c>
      <c r="U971" s="14" t="str">
        <f t="shared" si="278"/>
        <v/>
      </c>
      <c r="V971" s="14" t="str">
        <f t="shared" si="279"/>
        <v/>
      </c>
      <c r="W971" s="14" t="str">
        <f>IFERROR(CONCATENATE("PAGO N° ",B971," DEL CONTRATO CPS ",V971," ENTRE ",TEXT(VLOOKUP(A971,matriz,IF(generador!B971=1,16,IF(generador!B971=2,19,IF(generador!B971=3,22,IF(generador!B971=4,25,IF(generador!B971=5,28,IF(generador!B971=6,31,IF(generador!B971=7,34,IF(generador!B971=8,37,IF(generador!B971=9,40,IF(generador!B971=10,43,IF(generador!B971=11,46,IF(generador!B971=12,49,IF(generador!B971=13,52,IF(generador!B971=14,55,IF(generador!B971=15,58))))))))))))))),FALSE),"dd/mm/yyyy")," Y ",TEXT(VLOOKUP(A971,matriz,IF(generador!B971=1,17,IF(generador!B971=2,20,IF(generador!B971=3,23,IF(generador!B971=4,26,IF(generador!B971=5,29,IF(generador!B971=6,32,IF(generador!B971=7,35,IF(generador!B971=8,38,IF(generador!B971=9,41,IF(generador!B971=10,44,IF(generador!B971=11,47,IF(generador!B971=12,50,IF(generador!B971=13,53,IF(generador!B971=14,56,IF(generador!B971=15,59))))))))))))))),FALSE),"dd/mm/yyyy")),"")</f>
        <v/>
      </c>
    </row>
    <row r="972" spans="1:23" x14ac:dyDescent="0.3">
      <c r="A972" s="12"/>
      <c r="B972" s="5"/>
      <c r="C972" s="5"/>
      <c r="D972" s="14" t="str">
        <f t="shared" si="263"/>
        <v/>
      </c>
      <c r="E972" s="15" t="str">
        <f>IFERROR(IF(A972&lt;&gt;"",VLOOKUP(A972,matriz,IF(generador!B972=1,15,IF(generador!B972=2,18,IF(generador!B972=3,21,IF(generador!B972=4,24,IF(generador!B972=5,27,IF(generador!B972=6,30,IF(generador!B972=7,33,IF(generador!B972=8,36,IF(generador!B972=9,39,IF(generador!B972=10,42,IF(generador!B972=11,45,IF(generador!B972=12,48,IF(generador!B972=13,51,IF(generador!B972=14,54,IF(generador!B972=15,57))))))))))))))),FALSE),""),"")</f>
        <v/>
      </c>
      <c r="F972" s="16" t="str">
        <f t="shared" si="264"/>
        <v/>
      </c>
      <c r="G972" s="20" t="str">
        <f t="shared" si="265"/>
        <v/>
      </c>
      <c r="H972" s="13" t="str">
        <f t="shared" ca="1" si="268"/>
        <v/>
      </c>
      <c r="I972" s="14" t="str">
        <f t="shared" si="269"/>
        <v/>
      </c>
      <c r="J972" s="14" t="str">
        <f>""</f>
        <v/>
      </c>
      <c r="K972" s="14" t="str">
        <f t="shared" si="270"/>
        <v/>
      </c>
      <c r="L972" s="14" t="str">
        <f t="shared" si="271"/>
        <v/>
      </c>
      <c r="M972" s="14" t="str">
        <f t="shared" si="272"/>
        <v/>
      </c>
      <c r="N972" s="14" t="str">
        <f t="shared" si="273"/>
        <v/>
      </c>
      <c r="O972" s="14" t="str">
        <f t="shared" si="274"/>
        <v/>
      </c>
      <c r="P972" s="14" t="str">
        <f t="shared" si="275"/>
        <v/>
      </c>
      <c r="Q972" s="14" t="str">
        <f t="shared" si="276"/>
        <v/>
      </c>
      <c r="R972" s="96" t="str">
        <f t="shared" si="266"/>
        <v/>
      </c>
      <c r="S972" s="14" t="str">
        <f t="shared" si="277"/>
        <v/>
      </c>
      <c r="T972" s="14" t="str">
        <f t="shared" si="267"/>
        <v/>
      </c>
      <c r="U972" s="14" t="str">
        <f t="shared" si="278"/>
        <v/>
      </c>
      <c r="V972" s="14" t="str">
        <f t="shared" si="279"/>
        <v/>
      </c>
      <c r="W972" s="14" t="str">
        <f>IFERROR(CONCATENATE("PAGO N° ",B972," DEL CONTRATO CPS ",V972," ENTRE ",TEXT(VLOOKUP(A972,matriz,IF(generador!B972=1,16,IF(generador!B972=2,19,IF(generador!B972=3,22,IF(generador!B972=4,25,IF(generador!B972=5,28,IF(generador!B972=6,31,IF(generador!B972=7,34,IF(generador!B972=8,37,IF(generador!B972=9,40,IF(generador!B972=10,43,IF(generador!B972=11,46,IF(generador!B972=12,49,IF(generador!B972=13,52,IF(generador!B972=14,55,IF(generador!B972=15,58))))))))))))))),FALSE),"dd/mm/yyyy")," Y ",TEXT(VLOOKUP(A972,matriz,IF(generador!B972=1,17,IF(generador!B972=2,20,IF(generador!B972=3,23,IF(generador!B972=4,26,IF(generador!B972=5,29,IF(generador!B972=6,32,IF(generador!B972=7,35,IF(generador!B972=8,38,IF(generador!B972=9,41,IF(generador!B972=10,44,IF(generador!B972=11,47,IF(generador!B972=12,50,IF(generador!B972=13,53,IF(generador!B972=14,56,IF(generador!B972=15,59))))))))))))))),FALSE),"dd/mm/yyyy")),"")</f>
        <v/>
      </c>
    </row>
    <row r="973" spans="1:23" x14ac:dyDescent="0.3">
      <c r="A973" s="12"/>
      <c r="B973" s="5"/>
      <c r="C973" s="5"/>
      <c r="D973" s="14" t="str">
        <f t="shared" si="263"/>
        <v/>
      </c>
      <c r="E973" s="15" t="str">
        <f>IFERROR(IF(A973&lt;&gt;"",VLOOKUP(A973,matriz,IF(generador!B973=1,15,IF(generador!B973=2,18,IF(generador!B973=3,21,IF(generador!B973=4,24,IF(generador!B973=5,27,IF(generador!B973=6,30,IF(generador!B973=7,33,IF(generador!B973=8,36,IF(generador!B973=9,39,IF(generador!B973=10,42,IF(generador!B973=11,45,IF(generador!B973=12,48,IF(generador!B973=13,51,IF(generador!B973=14,54,IF(generador!B973=15,57))))))))))))))),FALSE),""),"")</f>
        <v/>
      </c>
      <c r="F973" s="16" t="str">
        <f t="shared" si="264"/>
        <v/>
      </c>
      <c r="G973" s="20" t="str">
        <f t="shared" si="265"/>
        <v/>
      </c>
      <c r="H973" s="13" t="str">
        <f t="shared" ca="1" si="268"/>
        <v/>
      </c>
      <c r="I973" s="14" t="str">
        <f t="shared" si="269"/>
        <v/>
      </c>
      <c r="J973" s="14" t="str">
        <f>""</f>
        <v/>
      </c>
      <c r="K973" s="14" t="str">
        <f t="shared" si="270"/>
        <v/>
      </c>
      <c r="L973" s="14" t="str">
        <f t="shared" si="271"/>
        <v/>
      </c>
      <c r="M973" s="14" t="str">
        <f t="shared" si="272"/>
        <v/>
      </c>
      <c r="N973" s="14" t="str">
        <f t="shared" si="273"/>
        <v/>
      </c>
      <c r="O973" s="14" t="str">
        <f t="shared" si="274"/>
        <v/>
      </c>
      <c r="P973" s="14" t="str">
        <f t="shared" si="275"/>
        <v/>
      </c>
      <c r="Q973" s="14" t="str">
        <f t="shared" si="276"/>
        <v/>
      </c>
      <c r="R973" s="96" t="str">
        <f t="shared" si="266"/>
        <v/>
      </c>
      <c r="S973" s="14" t="str">
        <f t="shared" si="277"/>
        <v/>
      </c>
      <c r="T973" s="14" t="str">
        <f t="shared" si="267"/>
        <v/>
      </c>
      <c r="U973" s="14" t="str">
        <f t="shared" si="278"/>
        <v/>
      </c>
      <c r="V973" s="14" t="str">
        <f t="shared" si="279"/>
        <v/>
      </c>
      <c r="W973" s="14" t="str">
        <f>IFERROR(CONCATENATE("PAGO N° ",B973," DEL CONTRATO CPS ",V973," ENTRE ",TEXT(VLOOKUP(A973,matriz,IF(generador!B973=1,16,IF(generador!B973=2,19,IF(generador!B973=3,22,IF(generador!B973=4,25,IF(generador!B973=5,28,IF(generador!B973=6,31,IF(generador!B973=7,34,IF(generador!B973=8,37,IF(generador!B973=9,40,IF(generador!B973=10,43,IF(generador!B973=11,46,IF(generador!B973=12,49,IF(generador!B973=13,52,IF(generador!B973=14,55,IF(generador!B973=15,58))))))))))))))),FALSE),"dd/mm/yyyy")," Y ",TEXT(VLOOKUP(A973,matriz,IF(generador!B973=1,17,IF(generador!B973=2,20,IF(generador!B973=3,23,IF(generador!B973=4,26,IF(generador!B973=5,29,IF(generador!B973=6,32,IF(generador!B973=7,35,IF(generador!B973=8,38,IF(generador!B973=9,41,IF(generador!B973=10,44,IF(generador!B973=11,47,IF(generador!B973=12,50,IF(generador!B973=13,53,IF(generador!B973=14,56,IF(generador!B973=15,59))))))))))))))),FALSE),"dd/mm/yyyy")),"")</f>
        <v/>
      </c>
    </row>
    <row r="974" spans="1:23" x14ac:dyDescent="0.3">
      <c r="A974" s="12"/>
      <c r="B974" s="5"/>
      <c r="C974" s="5"/>
      <c r="D974" s="14" t="str">
        <f t="shared" si="263"/>
        <v/>
      </c>
      <c r="E974" s="15" t="str">
        <f>IFERROR(IF(A974&lt;&gt;"",VLOOKUP(A974,matriz,IF(generador!B974=1,15,IF(generador!B974=2,18,IF(generador!B974=3,21,IF(generador!B974=4,24,IF(generador!B974=5,27,IF(generador!B974=6,30,IF(generador!B974=7,33,IF(generador!B974=8,36,IF(generador!B974=9,39,IF(generador!B974=10,42,IF(generador!B974=11,45,IF(generador!B974=12,48,IF(generador!B974=13,51,IF(generador!B974=14,54,IF(generador!B974=15,57))))))))))))))),FALSE),""),"")</f>
        <v/>
      </c>
      <c r="F974" s="16" t="str">
        <f t="shared" si="264"/>
        <v/>
      </c>
      <c r="G974" s="20" t="str">
        <f t="shared" si="265"/>
        <v/>
      </c>
      <c r="H974" s="13" t="str">
        <f t="shared" ca="1" si="268"/>
        <v/>
      </c>
      <c r="I974" s="14" t="str">
        <f t="shared" si="269"/>
        <v/>
      </c>
      <c r="J974" s="14" t="str">
        <f>""</f>
        <v/>
      </c>
      <c r="K974" s="14" t="str">
        <f t="shared" si="270"/>
        <v/>
      </c>
      <c r="L974" s="14" t="str">
        <f t="shared" si="271"/>
        <v/>
      </c>
      <c r="M974" s="14" t="str">
        <f t="shared" si="272"/>
        <v/>
      </c>
      <c r="N974" s="14" t="str">
        <f t="shared" si="273"/>
        <v/>
      </c>
      <c r="O974" s="14" t="str">
        <f t="shared" si="274"/>
        <v/>
      </c>
      <c r="P974" s="14" t="str">
        <f t="shared" si="275"/>
        <v/>
      </c>
      <c r="Q974" s="14" t="str">
        <f t="shared" si="276"/>
        <v/>
      </c>
      <c r="R974" s="96" t="str">
        <f t="shared" si="266"/>
        <v/>
      </c>
      <c r="S974" s="14" t="str">
        <f t="shared" si="277"/>
        <v/>
      </c>
      <c r="T974" s="14" t="str">
        <f t="shared" si="267"/>
        <v/>
      </c>
      <c r="U974" s="14" t="str">
        <f t="shared" si="278"/>
        <v/>
      </c>
      <c r="V974" s="14" t="str">
        <f t="shared" si="279"/>
        <v/>
      </c>
      <c r="W974" s="14" t="str">
        <f>IFERROR(CONCATENATE("PAGO N° ",B974," DEL CONTRATO CPS ",V974," ENTRE ",TEXT(VLOOKUP(A974,matriz,IF(generador!B974=1,16,IF(generador!B974=2,19,IF(generador!B974=3,22,IF(generador!B974=4,25,IF(generador!B974=5,28,IF(generador!B974=6,31,IF(generador!B974=7,34,IF(generador!B974=8,37,IF(generador!B974=9,40,IF(generador!B974=10,43,IF(generador!B974=11,46,IF(generador!B974=12,49,IF(generador!B974=13,52,IF(generador!B974=14,55,IF(generador!B974=15,58))))))))))))))),FALSE),"dd/mm/yyyy")," Y ",TEXT(VLOOKUP(A974,matriz,IF(generador!B974=1,17,IF(generador!B974=2,20,IF(generador!B974=3,23,IF(generador!B974=4,26,IF(generador!B974=5,29,IF(generador!B974=6,32,IF(generador!B974=7,35,IF(generador!B974=8,38,IF(generador!B974=9,41,IF(generador!B974=10,44,IF(generador!B974=11,47,IF(generador!B974=12,50,IF(generador!B974=13,53,IF(generador!B974=14,56,IF(generador!B974=15,59))))))))))))))),FALSE),"dd/mm/yyyy")),"")</f>
        <v/>
      </c>
    </row>
    <row r="975" spans="1:23" x14ac:dyDescent="0.3">
      <c r="A975" s="12"/>
      <c r="B975" s="5"/>
      <c r="C975" s="5"/>
      <c r="D975" s="14" t="str">
        <f t="shared" si="263"/>
        <v/>
      </c>
      <c r="E975" s="15" t="str">
        <f>IFERROR(IF(A975&lt;&gt;"",VLOOKUP(A975,matriz,IF(generador!B975=1,15,IF(generador!B975=2,18,IF(generador!B975=3,21,IF(generador!B975=4,24,IF(generador!B975=5,27,IF(generador!B975=6,30,IF(generador!B975=7,33,IF(generador!B975=8,36,IF(generador!B975=9,39,IF(generador!B975=10,42,IF(generador!B975=11,45,IF(generador!B975=12,48,IF(generador!B975=13,51,IF(generador!B975=14,54,IF(generador!B975=15,57))))))))))))))),FALSE),""),"")</f>
        <v/>
      </c>
      <c r="F975" s="16" t="str">
        <f t="shared" si="264"/>
        <v/>
      </c>
      <c r="G975" s="20" t="str">
        <f t="shared" si="265"/>
        <v/>
      </c>
      <c r="H975" s="13" t="str">
        <f t="shared" ca="1" si="268"/>
        <v/>
      </c>
      <c r="I975" s="14" t="str">
        <f t="shared" si="269"/>
        <v/>
      </c>
      <c r="J975" s="14" t="str">
        <f>""</f>
        <v/>
      </c>
      <c r="K975" s="14" t="str">
        <f t="shared" si="270"/>
        <v/>
      </c>
      <c r="L975" s="14" t="str">
        <f t="shared" si="271"/>
        <v/>
      </c>
      <c r="M975" s="14" t="str">
        <f t="shared" si="272"/>
        <v/>
      </c>
      <c r="N975" s="14" t="str">
        <f t="shared" si="273"/>
        <v/>
      </c>
      <c r="O975" s="14" t="str">
        <f t="shared" si="274"/>
        <v/>
      </c>
      <c r="P975" s="14" t="str">
        <f t="shared" si="275"/>
        <v/>
      </c>
      <c r="Q975" s="14" t="str">
        <f t="shared" si="276"/>
        <v/>
      </c>
      <c r="R975" s="96" t="str">
        <f t="shared" si="266"/>
        <v/>
      </c>
      <c r="S975" s="14" t="str">
        <f t="shared" si="277"/>
        <v/>
      </c>
      <c r="T975" s="14" t="str">
        <f t="shared" si="267"/>
        <v/>
      </c>
      <c r="U975" s="14" t="str">
        <f t="shared" si="278"/>
        <v/>
      </c>
      <c r="V975" s="14" t="str">
        <f t="shared" si="279"/>
        <v/>
      </c>
      <c r="W975" s="14" t="str">
        <f>IFERROR(CONCATENATE("PAGO N° ",B975," DEL CONTRATO CPS ",V975," ENTRE ",TEXT(VLOOKUP(A975,matriz,IF(generador!B975=1,16,IF(generador!B975=2,19,IF(generador!B975=3,22,IF(generador!B975=4,25,IF(generador!B975=5,28,IF(generador!B975=6,31,IF(generador!B975=7,34,IF(generador!B975=8,37,IF(generador!B975=9,40,IF(generador!B975=10,43,IF(generador!B975=11,46,IF(generador!B975=12,49,IF(generador!B975=13,52,IF(generador!B975=14,55,IF(generador!B975=15,58))))))))))))))),FALSE),"dd/mm/yyyy")," Y ",TEXT(VLOOKUP(A975,matriz,IF(generador!B975=1,17,IF(generador!B975=2,20,IF(generador!B975=3,23,IF(generador!B975=4,26,IF(generador!B975=5,29,IF(generador!B975=6,32,IF(generador!B975=7,35,IF(generador!B975=8,38,IF(generador!B975=9,41,IF(generador!B975=10,44,IF(generador!B975=11,47,IF(generador!B975=12,50,IF(generador!B975=13,53,IF(generador!B975=14,56,IF(generador!B975=15,59))))))))))))))),FALSE),"dd/mm/yyyy")),"")</f>
        <v/>
      </c>
    </row>
    <row r="976" spans="1:23" x14ac:dyDescent="0.3">
      <c r="A976" s="12"/>
      <c r="B976" s="5"/>
      <c r="C976" s="5"/>
      <c r="D976" s="14" t="str">
        <f t="shared" si="263"/>
        <v/>
      </c>
      <c r="E976" s="15" t="str">
        <f>IFERROR(IF(A976&lt;&gt;"",VLOOKUP(A976,matriz,IF(generador!B976=1,15,IF(generador!B976=2,18,IF(generador!B976=3,21,IF(generador!B976=4,24,IF(generador!B976=5,27,IF(generador!B976=6,30,IF(generador!B976=7,33,IF(generador!B976=8,36,IF(generador!B976=9,39,IF(generador!B976=10,42,IF(generador!B976=11,45,IF(generador!B976=12,48,IF(generador!B976=13,51,IF(generador!B976=14,54,IF(generador!B976=15,57))))))))))))))),FALSE),""),"")</f>
        <v/>
      </c>
      <c r="F976" s="16" t="str">
        <f t="shared" si="264"/>
        <v/>
      </c>
      <c r="G976" s="20" t="str">
        <f t="shared" si="265"/>
        <v/>
      </c>
      <c r="H976" s="13" t="str">
        <f t="shared" ca="1" si="268"/>
        <v/>
      </c>
      <c r="I976" s="14" t="str">
        <f t="shared" si="269"/>
        <v/>
      </c>
      <c r="J976" s="14" t="str">
        <f>""</f>
        <v/>
      </c>
      <c r="K976" s="14" t="str">
        <f t="shared" si="270"/>
        <v/>
      </c>
      <c r="L976" s="14" t="str">
        <f t="shared" si="271"/>
        <v/>
      </c>
      <c r="M976" s="14" t="str">
        <f t="shared" si="272"/>
        <v/>
      </c>
      <c r="N976" s="14" t="str">
        <f t="shared" si="273"/>
        <v/>
      </c>
      <c r="O976" s="14" t="str">
        <f t="shared" si="274"/>
        <v/>
      </c>
      <c r="P976" s="14" t="str">
        <f t="shared" si="275"/>
        <v/>
      </c>
      <c r="Q976" s="14" t="str">
        <f t="shared" si="276"/>
        <v/>
      </c>
      <c r="R976" s="96" t="str">
        <f t="shared" si="266"/>
        <v/>
      </c>
      <c r="S976" s="14" t="str">
        <f t="shared" si="277"/>
        <v/>
      </c>
      <c r="T976" s="14" t="str">
        <f t="shared" si="267"/>
        <v/>
      </c>
      <c r="U976" s="14" t="str">
        <f t="shared" si="278"/>
        <v/>
      </c>
      <c r="V976" s="14" t="str">
        <f t="shared" si="279"/>
        <v/>
      </c>
      <c r="W976" s="14" t="str">
        <f>IFERROR(CONCATENATE("PAGO N° ",B976," DEL CONTRATO CPS ",V976," ENTRE ",TEXT(VLOOKUP(A976,matriz,IF(generador!B976=1,16,IF(generador!B976=2,19,IF(generador!B976=3,22,IF(generador!B976=4,25,IF(generador!B976=5,28,IF(generador!B976=6,31,IF(generador!B976=7,34,IF(generador!B976=8,37,IF(generador!B976=9,40,IF(generador!B976=10,43,IF(generador!B976=11,46,IF(generador!B976=12,49,IF(generador!B976=13,52,IF(generador!B976=14,55,IF(generador!B976=15,58))))))))))))))),FALSE),"dd/mm/yyyy")," Y ",TEXT(VLOOKUP(A976,matriz,IF(generador!B976=1,17,IF(generador!B976=2,20,IF(generador!B976=3,23,IF(generador!B976=4,26,IF(generador!B976=5,29,IF(generador!B976=6,32,IF(generador!B976=7,35,IF(generador!B976=8,38,IF(generador!B976=9,41,IF(generador!B976=10,44,IF(generador!B976=11,47,IF(generador!B976=12,50,IF(generador!B976=13,53,IF(generador!B976=14,56,IF(generador!B976=15,59))))))))))))))),FALSE),"dd/mm/yyyy")),"")</f>
        <v/>
      </c>
    </row>
    <row r="977" spans="1:23" x14ac:dyDescent="0.3">
      <c r="A977" s="12"/>
      <c r="B977" s="5"/>
      <c r="C977" s="5"/>
      <c r="D977" s="14" t="str">
        <f t="shared" si="263"/>
        <v/>
      </c>
      <c r="E977" s="15" t="str">
        <f>IFERROR(IF(A977&lt;&gt;"",VLOOKUP(A977,matriz,IF(generador!B977=1,15,IF(generador!B977=2,18,IF(generador!B977=3,21,IF(generador!B977=4,24,IF(generador!B977=5,27,IF(generador!B977=6,30,IF(generador!B977=7,33,IF(generador!B977=8,36,IF(generador!B977=9,39,IF(generador!B977=10,42,IF(generador!B977=11,45,IF(generador!B977=12,48,IF(generador!B977=13,51,IF(generador!B977=14,54,IF(generador!B977=15,57))))))))))))))),FALSE),""),"")</f>
        <v/>
      </c>
      <c r="F977" s="16" t="str">
        <f t="shared" si="264"/>
        <v/>
      </c>
      <c r="G977" s="20" t="str">
        <f t="shared" si="265"/>
        <v/>
      </c>
      <c r="H977" s="13" t="str">
        <f t="shared" ca="1" si="268"/>
        <v/>
      </c>
      <c r="I977" s="14" t="str">
        <f t="shared" si="269"/>
        <v/>
      </c>
      <c r="J977" s="14" t="str">
        <f>""</f>
        <v/>
      </c>
      <c r="K977" s="14" t="str">
        <f t="shared" si="270"/>
        <v/>
      </c>
      <c r="L977" s="14" t="str">
        <f t="shared" si="271"/>
        <v/>
      </c>
      <c r="M977" s="14" t="str">
        <f t="shared" si="272"/>
        <v/>
      </c>
      <c r="N977" s="14" t="str">
        <f t="shared" si="273"/>
        <v/>
      </c>
      <c r="O977" s="14" t="str">
        <f t="shared" si="274"/>
        <v/>
      </c>
      <c r="P977" s="14" t="str">
        <f t="shared" si="275"/>
        <v/>
      </c>
      <c r="Q977" s="14" t="str">
        <f t="shared" si="276"/>
        <v/>
      </c>
      <c r="R977" s="96" t="str">
        <f t="shared" si="266"/>
        <v/>
      </c>
      <c r="S977" s="14" t="str">
        <f t="shared" si="277"/>
        <v/>
      </c>
      <c r="T977" s="14" t="str">
        <f t="shared" si="267"/>
        <v/>
      </c>
      <c r="U977" s="14" t="str">
        <f t="shared" si="278"/>
        <v/>
      </c>
      <c r="V977" s="14" t="str">
        <f t="shared" si="279"/>
        <v/>
      </c>
      <c r="W977" s="14" t="str">
        <f>IFERROR(CONCATENATE("PAGO N° ",B977," DEL CONTRATO CPS ",V977," ENTRE ",TEXT(VLOOKUP(A977,matriz,IF(generador!B977=1,16,IF(generador!B977=2,19,IF(generador!B977=3,22,IF(generador!B977=4,25,IF(generador!B977=5,28,IF(generador!B977=6,31,IF(generador!B977=7,34,IF(generador!B977=8,37,IF(generador!B977=9,40,IF(generador!B977=10,43,IF(generador!B977=11,46,IF(generador!B977=12,49,IF(generador!B977=13,52,IF(generador!B977=14,55,IF(generador!B977=15,58))))))))))))))),FALSE),"dd/mm/yyyy")," Y ",TEXT(VLOOKUP(A977,matriz,IF(generador!B977=1,17,IF(generador!B977=2,20,IF(generador!B977=3,23,IF(generador!B977=4,26,IF(generador!B977=5,29,IF(generador!B977=6,32,IF(generador!B977=7,35,IF(generador!B977=8,38,IF(generador!B977=9,41,IF(generador!B977=10,44,IF(generador!B977=11,47,IF(generador!B977=12,50,IF(generador!B977=13,53,IF(generador!B977=14,56,IF(generador!B977=15,59))))))))))))))),FALSE),"dd/mm/yyyy")),"")</f>
        <v/>
      </c>
    </row>
    <row r="978" spans="1:23" x14ac:dyDescent="0.3">
      <c r="A978" s="12"/>
      <c r="B978" s="5"/>
      <c r="C978" s="5"/>
      <c r="D978" s="14" t="str">
        <f t="shared" si="263"/>
        <v/>
      </c>
      <c r="E978" s="15" t="str">
        <f>IFERROR(IF(A978&lt;&gt;"",VLOOKUP(A978,matriz,IF(generador!B978=1,15,IF(generador!B978=2,18,IF(generador!B978=3,21,IF(generador!B978=4,24,IF(generador!B978=5,27,IF(generador!B978=6,30,IF(generador!B978=7,33,IF(generador!B978=8,36,IF(generador!B978=9,39,IF(generador!B978=10,42,IF(generador!B978=11,45,IF(generador!B978=12,48,IF(generador!B978=13,51,IF(generador!B978=14,54,IF(generador!B978=15,57))))))))))))))),FALSE),""),"")</f>
        <v/>
      </c>
      <c r="F978" s="16" t="str">
        <f t="shared" si="264"/>
        <v/>
      </c>
      <c r="G978" s="20" t="str">
        <f t="shared" si="265"/>
        <v/>
      </c>
      <c r="H978" s="13" t="str">
        <f t="shared" ca="1" si="268"/>
        <v/>
      </c>
      <c r="I978" s="14" t="str">
        <f t="shared" si="269"/>
        <v/>
      </c>
      <c r="J978" s="14" t="str">
        <f>""</f>
        <v/>
      </c>
      <c r="K978" s="14" t="str">
        <f t="shared" si="270"/>
        <v/>
      </c>
      <c r="L978" s="14" t="str">
        <f t="shared" si="271"/>
        <v/>
      </c>
      <c r="M978" s="14" t="str">
        <f t="shared" si="272"/>
        <v/>
      </c>
      <c r="N978" s="14" t="str">
        <f t="shared" si="273"/>
        <v/>
      </c>
      <c r="O978" s="14" t="str">
        <f t="shared" si="274"/>
        <v/>
      </c>
      <c r="P978" s="14" t="str">
        <f t="shared" si="275"/>
        <v/>
      </c>
      <c r="Q978" s="14" t="str">
        <f t="shared" si="276"/>
        <v/>
      </c>
      <c r="R978" s="96" t="str">
        <f t="shared" si="266"/>
        <v/>
      </c>
      <c r="S978" s="14" t="str">
        <f t="shared" si="277"/>
        <v/>
      </c>
      <c r="T978" s="14" t="str">
        <f t="shared" si="267"/>
        <v/>
      </c>
      <c r="U978" s="14" t="str">
        <f t="shared" si="278"/>
        <v/>
      </c>
      <c r="V978" s="14" t="str">
        <f t="shared" si="279"/>
        <v/>
      </c>
      <c r="W978" s="14" t="str">
        <f>IFERROR(CONCATENATE("PAGO N° ",B978," DEL CONTRATO CPS ",V978," ENTRE ",TEXT(VLOOKUP(A978,matriz,IF(generador!B978=1,16,IF(generador!B978=2,19,IF(generador!B978=3,22,IF(generador!B978=4,25,IF(generador!B978=5,28,IF(generador!B978=6,31,IF(generador!B978=7,34,IF(generador!B978=8,37,IF(generador!B978=9,40,IF(generador!B978=10,43,IF(generador!B978=11,46,IF(generador!B978=12,49,IF(generador!B978=13,52,IF(generador!B978=14,55,IF(generador!B978=15,58))))))))))))))),FALSE),"dd/mm/yyyy")," Y ",TEXT(VLOOKUP(A978,matriz,IF(generador!B978=1,17,IF(generador!B978=2,20,IF(generador!B978=3,23,IF(generador!B978=4,26,IF(generador!B978=5,29,IF(generador!B978=6,32,IF(generador!B978=7,35,IF(generador!B978=8,38,IF(generador!B978=9,41,IF(generador!B978=10,44,IF(generador!B978=11,47,IF(generador!B978=12,50,IF(generador!B978=13,53,IF(generador!B978=14,56,IF(generador!B978=15,59))))))))))))))),FALSE),"dd/mm/yyyy")),"")</f>
        <v/>
      </c>
    </row>
    <row r="979" spans="1:23" x14ac:dyDescent="0.3">
      <c r="A979" s="12"/>
      <c r="B979" s="5"/>
      <c r="C979" s="5"/>
      <c r="D979" s="14" t="str">
        <f t="shared" si="263"/>
        <v/>
      </c>
      <c r="E979" s="15" t="str">
        <f>IFERROR(IF(A979&lt;&gt;"",VLOOKUP(A979,matriz,IF(generador!B979=1,15,IF(generador!B979=2,18,IF(generador!B979=3,21,IF(generador!B979=4,24,IF(generador!B979=5,27,IF(generador!B979=6,30,IF(generador!B979=7,33,IF(generador!B979=8,36,IF(generador!B979=9,39,IF(generador!B979=10,42,IF(generador!B979=11,45,IF(generador!B979=12,48,IF(generador!B979=13,51,IF(generador!B979=14,54,IF(generador!B979=15,57))))))))))))))),FALSE),""),"")</f>
        <v/>
      </c>
      <c r="F979" s="16" t="str">
        <f t="shared" si="264"/>
        <v/>
      </c>
      <c r="G979" s="20" t="str">
        <f t="shared" si="265"/>
        <v/>
      </c>
      <c r="H979" s="13" t="str">
        <f t="shared" ca="1" si="268"/>
        <v/>
      </c>
      <c r="I979" s="14" t="str">
        <f t="shared" si="269"/>
        <v/>
      </c>
      <c r="J979" s="14" t="str">
        <f>""</f>
        <v/>
      </c>
      <c r="K979" s="14" t="str">
        <f t="shared" si="270"/>
        <v/>
      </c>
      <c r="L979" s="14" t="str">
        <f t="shared" si="271"/>
        <v/>
      </c>
      <c r="M979" s="14" t="str">
        <f t="shared" si="272"/>
        <v/>
      </c>
      <c r="N979" s="14" t="str">
        <f t="shared" si="273"/>
        <v/>
      </c>
      <c r="O979" s="14" t="str">
        <f t="shared" si="274"/>
        <v/>
      </c>
      <c r="P979" s="14" t="str">
        <f t="shared" si="275"/>
        <v/>
      </c>
      <c r="Q979" s="14" t="str">
        <f t="shared" si="276"/>
        <v/>
      </c>
      <c r="R979" s="96" t="str">
        <f t="shared" si="266"/>
        <v/>
      </c>
      <c r="S979" s="14" t="str">
        <f t="shared" si="277"/>
        <v/>
      </c>
      <c r="T979" s="14" t="str">
        <f t="shared" si="267"/>
        <v/>
      </c>
      <c r="U979" s="14" t="str">
        <f t="shared" si="278"/>
        <v/>
      </c>
      <c r="V979" s="14" t="str">
        <f t="shared" si="279"/>
        <v/>
      </c>
      <c r="W979" s="14" t="str">
        <f>IFERROR(CONCATENATE("PAGO N° ",B979," DEL CONTRATO CPS ",V979," ENTRE ",TEXT(VLOOKUP(A979,matriz,IF(generador!B979=1,16,IF(generador!B979=2,19,IF(generador!B979=3,22,IF(generador!B979=4,25,IF(generador!B979=5,28,IF(generador!B979=6,31,IF(generador!B979=7,34,IF(generador!B979=8,37,IF(generador!B979=9,40,IF(generador!B979=10,43,IF(generador!B979=11,46,IF(generador!B979=12,49,IF(generador!B979=13,52,IF(generador!B979=14,55,IF(generador!B979=15,58))))))))))))))),FALSE),"dd/mm/yyyy")," Y ",TEXT(VLOOKUP(A979,matriz,IF(generador!B979=1,17,IF(generador!B979=2,20,IF(generador!B979=3,23,IF(generador!B979=4,26,IF(generador!B979=5,29,IF(generador!B979=6,32,IF(generador!B979=7,35,IF(generador!B979=8,38,IF(generador!B979=9,41,IF(generador!B979=10,44,IF(generador!B979=11,47,IF(generador!B979=12,50,IF(generador!B979=13,53,IF(generador!B979=14,56,IF(generador!B979=15,59))))))))))))))),FALSE),"dd/mm/yyyy")),"")</f>
        <v/>
      </c>
    </row>
    <row r="980" spans="1:23" x14ac:dyDescent="0.3">
      <c r="A980" s="12"/>
      <c r="B980" s="5"/>
      <c r="C980" s="5"/>
      <c r="D980" s="14" t="str">
        <f t="shared" si="263"/>
        <v/>
      </c>
      <c r="E980" s="15" t="str">
        <f>IFERROR(IF(A980&lt;&gt;"",VLOOKUP(A980,matriz,IF(generador!B980=1,15,IF(generador!B980=2,18,IF(generador!B980=3,21,IF(generador!B980=4,24,IF(generador!B980=5,27,IF(generador!B980=6,30,IF(generador!B980=7,33,IF(generador!B980=8,36,IF(generador!B980=9,39,IF(generador!B980=10,42,IF(generador!B980=11,45,IF(generador!B980=12,48,IF(generador!B980=13,51,IF(generador!B980=14,54,IF(generador!B980=15,57))))))))))))))),FALSE),""),"")</f>
        <v/>
      </c>
      <c r="F980" s="16" t="str">
        <f t="shared" si="264"/>
        <v/>
      </c>
      <c r="G980" s="20" t="str">
        <f t="shared" si="265"/>
        <v/>
      </c>
      <c r="H980" s="13" t="str">
        <f t="shared" ca="1" si="268"/>
        <v/>
      </c>
      <c r="I980" s="14" t="str">
        <f t="shared" si="269"/>
        <v/>
      </c>
      <c r="J980" s="14" t="str">
        <f>""</f>
        <v/>
      </c>
      <c r="K980" s="14" t="str">
        <f t="shared" si="270"/>
        <v/>
      </c>
      <c r="L980" s="14" t="str">
        <f t="shared" si="271"/>
        <v/>
      </c>
      <c r="M980" s="14" t="str">
        <f t="shared" si="272"/>
        <v/>
      </c>
      <c r="N980" s="14" t="str">
        <f t="shared" si="273"/>
        <v/>
      </c>
      <c r="O980" s="14" t="str">
        <f t="shared" si="274"/>
        <v/>
      </c>
      <c r="P980" s="14" t="str">
        <f t="shared" si="275"/>
        <v/>
      </c>
      <c r="Q980" s="14" t="str">
        <f t="shared" si="276"/>
        <v/>
      </c>
      <c r="R980" s="96" t="str">
        <f t="shared" si="266"/>
        <v/>
      </c>
      <c r="S980" s="14" t="str">
        <f t="shared" si="277"/>
        <v/>
      </c>
      <c r="T980" s="14" t="str">
        <f t="shared" si="267"/>
        <v/>
      </c>
      <c r="U980" s="14" t="str">
        <f t="shared" si="278"/>
        <v/>
      </c>
      <c r="V980" s="14" t="str">
        <f t="shared" si="279"/>
        <v/>
      </c>
      <c r="W980" s="14" t="str">
        <f>IFERROR(CONCATENATE("PAGO N° ",B980," DEL CONTRATO CPS ",V980," ENTRE ",TEXT(VLOOKUP(A980,matriz,IF(generador!B980=1,16,IF(generador!B980=2,19,IF(generador!B980=3,22,IF(generador!B980=4,25,IF(generador!B980=5,28,IF(generador!B980=6,31,IF(generador!B980=7,34,IF(generador!B980=8,37,IF(generador!B980=9,40,IF(generador!B980=10,43,IF(generador!B980=11,46,IF(generador!B980=12,49,IF(generador!B980=13,52,IF(generador!B980=14,55,IF(generador!B980=15,58))))))))))))))),FALSE),"dd/mm/yyyy")," Y ",TEXT(VLOOKUP(A980,matriz,IF(generador!B980=1,17,IF(generador!B980=2,20,IF(generador!B980=3,23,IF(generador!B980=4,26,IF(generador!B980=5,29,IF(generador!B980=6,32,IF(generador!B980=7,35,IF(generador!B980=8,38,IF(generador!B980=9,41,IF(generador!B980=10,44,IF(generador!B980=11,47,IF(generador!B980=12,50,IF(generador!B980=13,53,IF(generador!B980=14,56,IF(generador!B980=15,59))))))))))))))),FALSE),"dd/mm/yyyy")),"")</f>
        <v/>
      </c>
    </row>
    <row r="981" spans="1:23" x14ac:dyDescent="0.3">
      <c r="A981" s="12"/>
      <c r="B981" s="5"/>
      <c r="C981" s="5"/>
      <c r="D981" s="14" t="str">
        <f t="shared" si="263"/>
        <v/>
      </c>
      <c r="E981" s="15" t="str">
        <f>IFERROR(IF(A981&lt;&gt;"",VLOOKUP(A981,matriz,IF(generador!B981=1,15,IF(generador!B981=2,18,IF(generador!B981=3,21,IF(generador!B981=4,24,IF(generador!B981=5,27,IF(generador!B981=6,30,IF(generador!B981=7,33,IF(generador!B981=8,36,IF(generador!B981=9,39,IF(generador!B981=10,42,IF(generador!B981=11,45,IF(generador!B981=12,48,IF(generador!B981=13,51,IF(generador!B981=14,54,IF(generador!B981=15,57))))))))))))))),FALSE),""),"")</f>
        <v/>
      </c>
      <c r="F981" s="16" t="str">
        <f t="shared" si="264"/>
        <v/>
      </c>
      <c r="G981" s="20" t="str">
        <f t="shared" si="265"/>
        <v/>
      </c>
      <c r="H981" s="13" t="str">
        <f t="shared" ca="1" si="268"/>
        <v/>
      </c>
      <c r="I981" s="14" t="str">
        <f t="shared" si="269"/>
        <v/>
      </c>
      <c r="J981" s="14" t="str">
        <f>""</f>
        <v/>
      </c>
      <c r="K981" s="14" t="str">
        <f t="shared" si="270"/>
        <v/>
      </c>
      <c r="L981" s="14" t="str">
        <f t="shared" si="271"/>
        <v/>
      </c>
      <c r="M981" s="14" t="str">
        <f t="shared" si="272"/>
        <v/>
      </c>
      <c r="N981" s="14" t="str">
        <f t="shared" si="273"/>
        <v/>
      </c>
      <c r="O981" s="14" t="str">
        <f t="shared" si="274"/>
        <v/>
      </c>
      <c r="P981" s="14" t="str">
        <f t="shared" si="275"/>
        <v/>
      </c>
      <c r="Q981" s="14" t="str">
        <f t="shared" si="276"/>
        <v/>
      </c>
      <c r="R981" s="96" t="str">
        <f t="shared" si="266"/>
        <v/>
      </c>
      <c r="S981" s="14" t="str">
        <f t="shared" si="277"/>
        <v/>
      </c>
      <c r="T981" s="14" t="str">
        <f t="shared" si="267"/>
        <v/>
      </c>
      <c r="U981" s="14" t="str">
        <f t="shared" si="278"/>
        <v/>
      </c>
      <c r="V981" s="14" t="str">
        <f t="shared" si="279"/>
        <v/>
      </c>
      <c r="W981" s="14" t="str">
        <f>IFERROR(CONCATENATE("PAGO N° ",B981," DEL CONTRATO CPS ",V981," ENTRE ",TEXT(VLOOKUP(A981,matriz,IF(generador!B981=1,16,IF(generador!B981=2,19,IF(generador!B981=3,22,IF(generador!B981=4,25,IF(generador!B981=5,28,IF(generador!B981=6,31,IF(generador!B981=7,34,IF(generador!B981=8,37,IF(generador!B981=9,40,IF(generador!B981=10,43,IF(generador!B981=11,46,IF(generador!B981=12,49,IF(generador!B981=13,52,IF(generador!B981=14,55,IF(generador!B981=15,58))))))))))))))),FALSE),"dd/mm/yyyy")," Y ",TEXT(VLOOKUP(A981,matriz,IF(generador!B981=1,17,IF(generador!B981=2,20,IF(generador!B981=3,23,IF(generador!B981=4,26,IF(generador!B981=5,29,IF(generador!B981=6,32,IF(generador!B981=7,35,IF(generador!B981=8,38,IF(generador!B981=9,41,IF(generador!B981=10,44,IF(generador!B981=11,47,IF(generador!B981=12,50,IF(generador!B981=13,53,IF(generador!B981=14,56,IF(generador!B981=15,59))))))))))))))),FALSE),"dd/mm/yyyy")),"")</f>
        <v/>
      </c>
    </row>
    <row r="982" spans="1:23" x14ac:dyDescent="0.3">
      <c r="A982" s="12"/>
      <c r="B982" s="5"/>
      <c r="C982" s="5"/>
      <c r="D982" s="14" t="str">
        <f t="shared" si="263"/>
        <v/>
      </c>
      <c r="E982" s="15" t="str">
        <f>IFERROR(IF(A982&lt;&gt;"",VLOOKUP(A982,matriz,IF(generador!B982=1,15,IF(generador!B982=2,18,IF(generador!B982=3,21,IF(generador!B982=4,24,IF(generador!B982=5,27,IF(generador!B982=6,30,IF(generador!B982=7,33,IF(generador!B982=8,36,IF(generador!B982=9,39,IF(generador!B982=10,42,IF(generador!B982=11,45,IF(generador!B982=12,48,IF(generador!B982=13,51,IF(generador!B982=14,54,IF(generador!B982=15,57))))))))))))))),FALSE),""),"")</f>
        <v/>
      </c>
      <c r="F982" s="16" t="str">
        <f t="shared" si="264"/>
        <v/>
      </c>
      <c r="G982" s="20" t="str">
        <f t="shared" si="265"/>
        <v/>
      </c>
      <c r="H982" s="13" t="str">
        <f t="shared" ca="1" si="268"/>
        <v/>
      </c>
      <c r="I982" s="14" t="str">
        <f t="shared" si="269"/>
        <v/>
      </c>
      <c r="J982" s="14" t="str">
        <f>""</f>
        <v/>
      </c>
      <c r="K982" s="14" t="str">
        <f t="shared" si="270"/>
        <v/>
      </c>
      <c r="L982" s="14" t="str">
        <f t="shared" si="271"/>
        <v/>
      </c>
      <c r="M982" s="14" t="str">
        <f t="shared" si="272"/>
        <v/>
      </c>
      <c r="N982" s="14" t="str">
        <f t="shared" si="273"/>
        <v/>
      </c>
      <c r="O982" s="14" t="str">
        <f t="shared" si="274"/>
        <v/>
      </c>
      <c r="P982" s="14" t="str">
        <f t="shared" si="275"/>
        <v/>
      </c>
      <c r="Q982" s="14" t="str">
        <f t="shared" si="276"/>
        <v/>
      </c>
      <c r="R982" s="96" t="str">
        <f t="shared" si="266"/>
        <v/>
      </c>
      <c r="S982" s="14" t="str">
        <f t="shared" si="277"/>
        <v/>
      </c>
      <c r="T982" s="14" t="str">
        <f t="shared" si="267"/>
        <v/>
      </c>
      <c r="U982" s="14" t="str">
        <f t="shared" si="278"/>
        <v/>
      </c>
      <c r="V982" s="14" t="str">
        <f t="shared" si="279"/>
        <v/>
      </c>
      <c r="W982" s="14" t="str">
        <f>IFERROR(CONCATENATE("PAGO N° ",B982," DEL CONTRATO CPS ",V982," ENTRE ",TEXT(VLOOKUP(A982,matriz,IF(generador!B982=1,16,IF(generador!B982=2,19,IF(generador!B982=3,22,IF(generador!B982=4,25,IF(generador!B982=5,28,IF(generador!B982=6,31,IF(generador!B982=7,34,IF(generador!B982=8,37,IF(generador!B982=9,40,IF(generador!B982=10,43,IF(generador!B982=11,46,IF(generador!B982=12,49,IF(generador!B982=13,52,IF(generador!B982=14,55,IF(generador!B982=15,58))))))))))))))),FALSE),"dd/mm/yyyy")," Y ",TEXT(VLOOKUP(A982,matriz,IF(generador!B982=1,17,IF(generador!B982=2,20,IF(generador!B982=3,23,IF(generador!B982=4,26,IF(generador!B982=5,29,IF(generador!B982=6,32,IF(generador!B982=7,35,IF(generador!B982=8,38,IF(generador!B982=9,41,IF(generador!B982=10,44,IF(generador!B982=11,47,IF(generador!B982=12,50,IF(generador!B982=13,53,IF(generador!B982=14,56,IF(generador!B982=15,59))))))))))))))),FALSE),"dd/mm/yyyy")),"")</f>
        <v/>
      </c>
    </row>
    <row r="983" spans="1:23" x14ac:dyDescent="0.3">
      <c r="A983" s="12"/>
      <c r="B983" s="5"/>
      <c r="C983" s="5"/>
      <c r="D983" s="14" t="str">
        <f t="shared" si="263"/>
        <v/>
      </c>
      <c r="E983" s="15" t="str">
        <f>IFERROR(IF(A983&lt;&gt;"",VLOOKUP(A983,matriz,IF(generador!B983=1,15,IF(generador!B983=2,18,IF(generador!B983=3,21,IF(generador!B983=4,24,IF(generador!B983=5,27,IF(generador!B983=6,30,IF(generador!B983=7,33,IF(generador!B983=8,36,IF(generador!B983=9,39,IF(generador!B983=10,42,IF(generador!B983=11,45,IF(generador!B983=12,48,IF(generador!B983=13,51,IF(generador!B983=14,54,IF(generador!B983=15,57))))))))))))))),FALSE),""),"")</f>
        <v/>
      </c>
      <c r="F983" s="16" t="str">
        <f t="shared" si="264"/>
        <v/>
      </c>
      <c r="G983" s="20" t="str">
        <f t="shared" si="265"/>
        <v/>
      </c>
      <c r="H983" s="13" t="str">
        <f t="shared" ca="1" si="268"/>
        <v/>
      </c>
      <c r="I983" s="14" t="str">
        <f t="shared" si="269"/>
        <v/>
      </c>
      <c r="J983" s="14" t="str">
        <f>""</f>
        <v/>
      </c>
      <c r="K983" s="14" t="str">
        <f t="shared" si="270"/>
        <v/>
      </c>
      <c r="L983" s="14" t="str">
        <f t="shared" si="271"/>
        <v/>
      </c>
      <c r="M983" s="14" t="str">
        <f t="shared" si="272"/>
        <v/>
      </c>
      <c r="N983" s="14" t="str">
        <f t="shared" si="273"/>
        <v/>
      </c>
      <c r="O983" s="14" t="str">
        <f t="shared" si="274"/>
        <v/>
      </c>
      <c r="P983" s="14" t="str">
        <f t="shared" si="275"/>
        <v/>
      </c>
      <c r="Q983" s="14" t="str">
        <f t="shared" si="276"/>
        <v/>
      </c>
      <c r="R983" s="96" t="str">
        <f t="shared" si="266"/>
        <v/>
      </c>
      <c r="S983" s="14" t="str">
        <f t="shared" si="277"/>
        <v/>
      </c>
      <c r="T983" s="14" t="str">
        <f t="shared" si="267"/>
        <v/>
      </c>
      <c r="U983" s="14" t="str">
        <f t="shared" si="278"/>
        <v/>
      </c>
      <c r="V983" s="14" t="str">
        <f t="shared" si="279"/>
        <v/>
      </c>
      <c r="W983" s="14" t="str">
        <f>IFERROR(CONCATENATE("PAGO N° ",B983," DEL CONTRATO CPS ",V983," ENTRE ",TEXT(VLOOKUP(A983,matriz,IF(generador!B983=1,16,IF(generador!B983=2,19,IF(generador!B983=3,22,IF(generador!B983=4,25,IF(generador!B983=5,28,IF(generador!B983=6,31,IF(generador!B983=7,34,IF(generador!B983=8,37,IF(generador!B983=9,40,IF(generador!B983=10,43,IF(generador!B983=11,46,IF(generador!B983=12,49,IF(generador!B983=13,52,IF(generador!B983=14,55,IF(generador!B983=15,58))))))))))))))),FALSE),"dd/mm/yyyy")," Y ",TEXT(VLOOKUP(A983,matriz,IF(generador!B983=1,17,IF(generador!B983=2,20,IF(generador!B983=3,23,IF(generador!B983=4,26,IF(generador!B983=5,29,IF(generador!B983=6,32,IF(generador!B983=7,35,IF(generador!B983=8,38,IF(generador!B983=9,41,IF(generador!B983=10,44,IF(generador!B983=11,47,IF(generador!B983=12,50,IF(generador!B983=13,53,IF(generador!B983=14,56,IF(generador!B983=15,59))))))))))))))),FALSE),"dd/mm/yyyy")),"")</f>
        <v/>
      </c>
    </row>
    <row r="984" spans="1:23" x14ac:dyDescent="0.3">
      <c r="A984" s="12"/>
      <c r="B984" s="5"/>
      <c r="C984" s="5"/>
      <c r="D984" s="14" t="str">
        <f t="shared" si="263"/>
        <v/>
      </c>
      <c r="E984" s="15" t="str">
        <f>IFERROR(IF(A984&lt;&gt;"",VLOOKUP(A984,matriz,IF(generador!B984=1,15,IF(generador!B984=2,18,IF(generador!B984=3,21,IF(generador!B984=4,24,IF(generador!B984=5,27,IF(generador!B984=6,30,IF(generador!B984=7,33,IF(generador!B984=8,36,IF(generador!B984=9,39,IF(generador!B984=10,42,IF(generador!B984=11,45,IF(generador!B984=12,48,IF(generador!B984=13,51,IF(generador!B984=14,54,IF(generador!B984=15,57))))))))))))))),FALSE),""),"")</f>
        <v/>
      </c>
      <c r="F984" s="16" t="str">
        <f t="shared" si="264"/>
        <v/>
      </c>
      <c r="G984" s="20" t="str">
        <f t="shared" si="265"/>
        <v/>
      </c>
      <c r="H984" s="13" t="str">
        <f t="shared" ca="1" si="268"/>
        <v/>
      </c>
      <c r="I984" s="14" t="str">
        <f t="shared" si="269"/>
        <v/>
      </c>
      <c r="J984" s="14" t="str">
        <f>""</f>
        <v/>
      </c>
      <c r="K984" s="14" t="str">
        <f t="shared" si="270"/>
        <v/>
      </c>
      <c r="L984" s="14" t="str">
        <f t="shared" si="271"/>
        <v/>
      </c>
      <c r="M984" s="14" t="str">
        <f t="shared" si="272"/>
        <v/>
      </c>
      <c r="N984" s="14" t="str">
        <f t="shared" si="273"/>
        <v/>
      </c>
      <c r="O984" s="14" t="str">
        <f t="shared" si="274"/>
        <v/>
      </c>
      <c r="P984" s="14" t="str">
        <f t="shared" si="275"/>
        <v/>
      </c>
      <c r="Q984" s="14" t="str">
        <f t="shared" si="276"/>
        <v/>
      </c>
      <c r="R984" s="96" t="str">
        <f t="shared" si="266"/>
        <v/>
      </c>
      <c r="S984" s="14" t="str">
        <f t="shared" si="277"/>
        <v/>
      </c>
      <c r="T984" s="14" t="str">
        <f t="shared" si="267"/>
        <v/>
      </c>
      <c r="U984" s="14" t="str">
        <f t="shared" si="278"/>
        <v/>
      </c>
      <c r="V984" s="14" t="str">
        <f t="shared" si="279"/>
        <v/>
      </c>
      <c r="W984" s="14" t="str">
        <f>IFERROR(CONCATENATE("PAGO N° ",B984," DEL CONTRATO CPS ",V984," ENTRE ",TEXT(VLOOKUP(A984,matriz,IF(generador!B984=1,16,IF(generador!B984=2,19,IF(generador!B984=3,22,IF(generador!B984=4,25,IF(generador!B984=5,28,IF(generador!B984=6,31,IF(generador!B984=7,34,IF(generador!B984=8,37,IF(generador!B984=9,40,IF(generador!B984=10,43,IF(generador!B984=11,46,IF(generador!B984=12,49,IF(generador!B984=13,52,IF(generador!B984=14,55,IF(generador!B984=15,58))))))))))))))),FALSE),"dd/mm/yyyy")," Y ",TEXT(VLOOKUP(A984,matriz,IF(generador!B984=1,17,IF(generador!B984=2,20,IF(generador!B984=3,23,IF(generador!B984=4,26,IF(generador!B984=5,29,IF(generador!B984=6,32,IF(generador!B984=7,35,IF(generador!B984=8,38,IF(generador!B984=9,41,IF(generador!B984=10,44,IF(generador!B984=11,47,IF(generador!B984=12,50,IF(generador!B984=13,53,IF(generador!B984=14,56,IF(generador!B984=15,59))))))))))))))),FALSE),"dd/mm/yyyy")),"")</f>
        <v/>
      </c>
    </row>
    <row r="985" spans="1:23" x14ac:dyDescent="0.3">
      <c r="A985" s="12"/>
      <c r="B985" s="5"/>
      <c r="C985" s="5"/>
      <c r="D985" s="14" t="str">
        <f t="shared" si="263"/>
        <v/>
      </c>
      <c r="E985" s="15" t="str">
        <f>IFERROR(IF(A985&lt;&gt;"",VLOOKUP(A985,matriz,IF(generador!B985=1,15,IF(generador!B985=2,18,IF(generador!B985=3,21,IF(generador!B985=4,24,IF(generador!B985=5,27,IF(generador!B985=6,30,IF(generador!B985=7,33,IF(generador!B985=8,36,IF(generador!B985=9,39,IF(generador!B985=10,42,IF(generador!B985=11,45,IF(generador!B985=12,48,IF(generador!B985=13,51,IF(generador!B985=14,54,IF(generador!B985=15,57))))))))))))))),FALSE),""),"")</f>
        <v/>
      </c>
      <c r="F985" s="16" t="str">
        <f t="shared" si="264"/>
        <v/>
      </c>
      <c r="G985" s="20" t="str">
        <f t="shared" si="265"/>
        <v/>
      </c>
      <c r="H985" s="13" t="str">
        <f t="shared" ca="1" si="268"/>
        <v/>
      </c>
      <c r="I985" s="14" t="str">
        <f t="shared" si="269"/>
        <v/>
      </c>
      <c r="J985" s="14" t="str">
        <f>""</f>
        <v/>
      </c>
      <c r="K985" s="14" t="str">
        <f t="shared" si="270"/>
        <v/>
      </c>
      <c r="L985" s="14" t="str">
        <f t="shared" si="271"/>
        <v/>
      </c>
      <c r="M985" s="14" t="str">
        <f t="shared" si="272"/>
        <v/>
      </c>
      <c r="N985" s="14" t="str">
        <f t="shared" si="273"/>
        <v/>
      </c>
      <c r="O985" s="14" t="str">
        <f t="shared" si="274"/>
        <v/>
      </c>
      <c r="P985" s="14" t="str">
        <f t="shared" si="275"/>
        <v/>
      </c>
      <c r="Q985" s="14" t="str">
        <f t="shared" si="276"/>
        <v/>
      </c>
      <c r="R985" s="96" t="str">
        <f t="shared" si="266"/>
        <v/>
      </c>
      <c r="S985" s="14" t="str">
        <f t="shared" si="277"/>
        <v/>
      </c>
      <c r="T985" s="14" t="str">
        <f t="shared" si="267"/>
        <v/>
      </c>
      <c r="U985" s="14" t="str">
        <f t="shared" si="278"/>
        <v/>
      </c>
      <c r="V985" s="14" t="str">
        <f t="shared" si="279"/>
        <v/>
      </c>
      <c r="W985" s="14" t="str">
        <f>IFERROR(CONCATENATE("PAGO N° ",B985," DEL CONTRATO CPS ",V985," ENTRE ",TEXT(VLOOKUP(A985,matriz,IF(generador!B985=1,16,IF(generador!B985=2,19,IF(generador!B985=3,22,IF(generador!B985=4,25,IF(generador!B985=5,28,IF(generador!B985=6,31,IF(generador!B985=7,34,IF(generador!B985=8,37,IF(generador!B985=9,40,IF(generador!B985=10,43,IF(generador!B985=11,46,IF(generador!B985=12,49,IF(generador!B985=13,52,IF(generador!B985=14,55,IF(generador!B985=15,58))))))))))))))),FALSE),"dd/mm/yyyy")," Y ",TEXT(VLOOKUP(A985,matriz,IF(generador!B985=1,17,IF(generador!B985=2,20,IF(generador!B985=3,23,IF(generador!B985=4,26,IF(generador!B985=5,29,IF(generador!B985=6,32,IF(generador!B985=7,35,IF(generador!B985=8,38,IF(generador!B985=9,41,IF(generador!B985=10,44,IF(generador!B985=11,47,IF(generador!B985=12,50,IF(generador!B985=13,53,IF(generador!B985=14,56,IF(generador!B985=15,59))))))))))))))),FALSE),"dd/mm/yyyy")),"")</f>
        <v/>
      </c>
    </row>
    <row r="986" spans="1:23" x14ac:dyDescent="0.3">
      <c r="A986" s="12"/>
      <c r="B986" s="5"/>
      <c r="C986" s="5"/>
      <c r="D986" s="14" t="str">
        <f t="shared" si="263"/>
        <v/>
      </c>
      <c r="E986" s="15" t="str">
        <f>IFERROR(IF(A986&lt;&gt;"",VLOOKUP(A986,matriz,IF(generador!B986=1,15,IF(generador!B986=2,18,IF(generador!B986=3,21,IF(generador!B986=4,24,IF(generador!B986=5,27,IF(generador!B986=6,30,IF(generador!B986=7,33,IF(generador!B986=8,36,IF(generador!B986=9,39,IF(generador!B986=10,42,IF(generador!B986=11,45,IF(generador!B986=12,48,IF(generador!B986=13,51,IF(generador!B986=14,54,IF(generador!B986=15,57))))))))))))))),FALSE),""),"")</f>
        <v/>
      </c>
      <c r="F986" s="16" t="str">
        <f t="shared" si="264"/>
        <v/>
      </c>
      <c r="G986" s="20" t="str">
        <f t="shared" si="265"/>
        <v/>
      </c>
      <c r="H986" s="13" t="str">
        <f t="shared" ca="1" si="268"/>
        <v/>
      </c>
      <c r="I986" s="14" t="str">
        <f t="shared" si="269"/>
        <v/>
      </c>
      <c r="J986" s="14" t="str">
        <f>""</f>
        <v/>
      </c>
      <c r="K986" s="14" t="str">
        <f t="shared" si="270"/>
        <v/>
      </c>
      <c r="L986" s="14" t="str">
        <f t="shared" si="271"/>
        <v/>
      </c>
      <c r="M986" s="14" t="str">
        <f t="shared" si="272"/>
        <v/>
      </c>
      <c r="N986" s="14" t="str">
        <f t="shared" si="273"/>
        <v/>
      </c>
      <c r="O986" s="14" t="str">
        <f t="shared" si="274"/>
        <v/>
      </c>
      <c r="P986" s="14" t="str">
        <f t="shared" si="275"/>
        <v/>
      </c>
      <c r="Q986" s="14" t="str">
        <f t="shared" si="276"/>
        <v/>
      </c>
      <c r="R986" s="96" t="str">
        <f t="shared" si="266"/>
        <v/>
      </c>
      <c r="S986" s="14" t="str">
        <f t="shared" si="277"/>
        <v/>
      </c>
      <c r="T986" s="14" t="str">
        <f t="shared" si="267"/>
        <v/>
      </c>
      <c r="U986" s="14" t="str">
        <f t="shared" si="278"/>
        <v/>
      </c>
      <c r="V986" s="14" t="str">
        <f t="shared" si="279"/>
        <v/>
      </c>
      <c r="W986" s="14" t="str">
        <f>IFERROR(CONCATENATE("PAGO N° ",B986," DEL CONTRATO CPS ",V986," ENTRE ",TEXT(VLOOKUP(A986,matriz,IF(generador!B986=1,16,IF(generador!B986=2,19,IF(generador!B986=3,22,IF(generador!B986=4,25,IF(generador!B986=5,28,IF(generador!B986=6,31,IF(generador!B986=7,34,IF(generador!B986=8,37,IF(generador!B986=9,40,IF(generador!B986=10,43,IF(generador!B986=11,46,IF(generador!B986=12,49,IF(generador!B986=13,52,IF(generador!B986=14,55,IF(generador!B986=15,58))))))))))))))),FALSE),"dd/mm/yyyy")," Y ",TEXT(VLOOKUP(A986,matriz,IF(generador!B986=1,17,IF(generador!B986=2,20,IF(generador!B986=3,23,IF(generador!B986=4,26,IF(generador!B986=5,29,IF(generador!B986=6,32,IF(generador!B986=7,35,IF(generador!B986=8,38,IF(generador!B986=9,41,IF(generador!B986=10,44,IF(generador!B986=11,47,IF(generador!B986=12,50,IF(generador!B986=13,53,IF(generador!B986=14,56,IF(generador!B986=15,59))))))))))))))),FALSE),"dd/mm/yyyy")),"")</f>
        <v/>
      </c>
    </row>
    <row r="987" spans="1:23" x14ac:dyDescent="0.3">
      <c r="A987" s="12"/>
      <c r="B987" s="5"/>
      <c r="C987" s="5"/>
      <c r="D987" s="14" t="str">
        <f t="shared" si="263"/>
        <v/>
      </c>
      <c r="E987" s="15" t="str">
        <f>IFERROR(IF(A987&lt;&gt;"",VLOOKUP(A987,matriz,IF(generador!B987=1,15,IF(generador!B987=2,18,IF(generador!B987=3,21,IF(generador!B987=4,24,IF(generador!B987=5,27,IF(generador!B987=6,30,IF(generador!B987=7,33,IF(generador!B987=8,36,IF(generador!B987=9,39,IF(generador!B987=10,42,IF(generador!B987=11,45,IF(generador!B987=12,48,IF(generador!B987=13,51,IF(generador!B987=14,54,IF(generador!B987=15,57))))))))))))))),FALSE),""),"")</f>
        <v/>
      </c>
      <c r="F987" s="16" t="str">
        <f t="shared" si="264"/>
        <v/>
      </c>
      <c r="G987" s="20" t="str">
        <f t="shared" si="265"/>
        <v/>
      </c>
      <c r="H987" s="13" t="str">
        <f t="shared" ca="1" si="268"/>
        <v/>
      </c>
      <c r="I987" s="14" t="str">
        <f t="shared" si="269"/>
        <v/>
      </c>
      <c r="J987" s="14" t="str">
        <f>""</f>
        <v/>
      </c>
      <c r="K987" s="14" t="str">
        <f t="shared" si="270"/>
        <v/>
      </c>
      <c r="L987" s="14" t="str">
        <f t="shared" si="271"/>
        <v/>
      </c>
      <c r="M987" s="14" t="str">
        <f t="shared" si="272"/>
        <v/>
      </c>
      <c r="N987" s="14" t="str">
        <f t="shared" si="273"/>
        <v/>
      </c>
      <c r="O987" s="14" t="str">
        <f t="shared" si="274"/>
        <v/>
      </c>
      <c r="P987" s="14" t="str">
        <f t="shared" si="275"/>
        <v/>
      </c>
      <c r="Q987" s="14" t="str">
        <f t="shared" si="276"/>
        <v/>
      </c>
      <c r="R987" s="96" t="str">
        <f t="shared" si="266"/>
        <v/>
      </c>
      <c r="S987" s="14" t="str">
        <f t="shared" si="277"/>
        <v/>
      </c>
      <c r="T987" s="14" t="str">
        <f t="shared" si="267"/>
        <v/>
      </c>
      <c r="U987" s="14" t="str">
        <f t="shared" si="278"/>
        <v/>
      </c>
      <c r="V987" s="14" t="str">
        <f t="shared" si="279"/>
        <v/>
      </c>
      <c r="W987" s="14" t="str">
        <f>IFERROR(CONCATENATE("PAGO N° ",B987," DEL CONTRATO CPS ",V987," ENTRE ",TEXT(VLOOKUP(A987,matriz,IF(generador!B987=1,16,IF(generador!B987=2,19,IF(generador!B987=3,22,IF(generador!B987=4,25,IF(generador!B987=5,28,IF(generador!B987=6,31,IF(generador!B987=7,34,IF(generador!B987=8,37,IF(generador!B987=9,40,IF(generador!B987=10,43,IF(generador!B987=11,46,IF(generador!B987=12,49,IF(generador!B987=13,52,IF(generador!B987=14,55,IF(generador!B987=15,58))))))))))))))),FALSE),"dd/mm/yyyy")," Y ",TEXT(VLOOKUP(A987,matriz,IF(generador!B987=1,17,IF(generador!B987=2,20,IF(generador!B987=3,23,IF(generador!B987=4,26,IF(generador!B987=5,29,IF(generador!B987=6,32,IF(generador!B987=7,35,IF(generador!B987=8,38,IF(generador!B987=9,41,IF(generador!B987=10,44,IF(generador!B987=11,47,IF(generador!B987=12,50,IF(generador!B987=13,53,IF(generador!B987=14,56,IF(generador!B987=15,59))))))))))))))),FALSE),"dd/mm/yyyy")),"")</f>
        <v/>
      </c>
    </row>
    <row r="988" spans="1:23" x14ac:dyDescent="0.3">
      <c r="A988" s="12"/>
      <c r="B988" s="5"/>
      <c r="C988" s="5"/>
      <c r="D988" s="14" t="str">
        <f t="shared" si="263"/>
        <v/>
      </c>
      <c r="E988" s="15" t="str">
        <f>IFERROR(IF(A988&lt;&gt;"",VLOOKUP(A988,matriz,IF(generador!B988=1,15,IF(generador!B988=2,18,IF(generador!B988=3,21,IF(generador!B988=4,24,IF(generador!B988=5,27,IF(generador!B988=6,30,IF(generador!B988=7,33,IF(generador!B988=8,36,IF(generador!B988=9,39,IF(generador!B988=10,42,IF(generador!B988=11,45,IF(generador!B988=12,48,IF(generador!B988=13,51,IF(generador!B988=14,54,IF(generador!B988=15,57))))))))))))))),FALSE),""),"")</f>
        <v/>
      </c>
      <c r="F988" s="16" t="str">
        <f t="shared" si="264"/>
        <v/>
      </c>
      <c r="G988" s="20" t="str">
        <f t="shared" si="265"/>
        <v/>
      </c>
      <c r="H988" s="13" t="str">
        <f t="shared" ca="1" si="268"/>
        <v/>
      </c>
      <c r="I988" s="14" t="str">
        <f t="shared" si="269"/>
        <v/>
      </c>
      <c r="J988" s="14" t="str">
        <f>""</f>
        <v/>
      </c>
      <c r="K988" s="14" t="str">
        <f t="shared" si="270"/>
        <v/>
      </c>
      <c r="L988" s="14" t="str">
        <f t="shared" si="271"/>
        <v/>
      </c>
      <c r="M988" s="14" t="str">
        <f t="shared" si="272"/>
        <v/>
      </c>
      <c r="N988" s="14" t="str">
        <f t="shared" si="273"/>
        <v/>
      </c>
      <c r="O988" s="14" t="str">
        <f t="shared" si="274"/>
        <v/>
      </c>
      <c r="P988" s="14" t="str">
        <f t="shared" si="275"/>
        <v/>
      </c>
      <c r="Q988" s="14" t="str">
        <f t="shared" si="276"/>
        <v/>
      </c>
      <c r="R988" s="96" t="str">
        <f t="shared" si="266"/>
        <v/>
      </c>
      <c r="S988" s="14" t="str">
        <f t="shared" si="277"/>
        <v/>
      </c>
      <c r="T988" s="14" t="str">
        <f t="shared" si="267"/>
        <v/>
      </c>
      <c r="U988" s="14" t="str">
        <f t="shared" si="278"/>
        <v/>
      </c>
      <c r="V988" s="14" t="str">
        <f t="shared" si="279"/>
        <v/>
      </c>
      <c r="W988" s="14" t="str">
        <f>IFERROR(CONCATENATE("PAGO N° ",B988," DEL CONTRATO CPS ",V988," ENTRE ",TEXT(VLOOKUP(A988,matriz,IF(generador!B988=1,16,IF(generador!B988=2,19,IF(generador!B988=3,22,IF(generador!B988=4,25,IF(generador!B988=5,28,IF(generador!B988=6,31,IF(generador!B988=7,34,IF(generador!B988=8,37,IF(generador!B988=9,40,IF(generador!B988=10,43,IF(generador!B988=11,46,IF(generador!B988=12,49,IF(generador!B988=13,52,IF(generador!B988=14,55,IF(generador!B988=15,58))))))))))))))),FALSE),"dd/mm/yyyy")," Y ",TEXT(VLOOKUP(A988,matriz,IF(generador!B988=1,17,IF(generador!B988=2,20,IF(generador!B988=3,23,IF(generador!B988=4,26,IF(generador!B988=5,29,IF(generador!B988=6,32,IF(generador!B988=7,35,IF(generador!B988=8,38,IF(generador!B988=9,41,IF(generador!B988=10,44,IF(generador!B988=11,47,IF(generador!B988=12,50,IF(generador!B988=13,53,IF(generador!B988=14,56,IF(generador!B988=15,59))))))))))))))),FALSE),"dd/mm/yyyy")),"")</f>
        <v/>
      </c>
    </row>
    <row r="989" spans="1:23" x14ac:dyDescent="0.3">
      <c r="A989" s="12"/>
      <c r="B989" s="5"/>
      <c r="C989" s="5"/>
      <c r="D989" s="14" t="str">
        <f t="shared" si="263"/>
        <v/>
      </c>
      <c r="E989" s="15" t="str">
        <f>IFERROR(IF(A989&lt;&gt;"",VLOOKUP(A989,matriz,IF(generador!B989=1,15,IF(generador!B989=2,18,IF(generador!B989=3,21,IF(generador!B989=4,24,IF(generador!B989=5,27,IF(generador!B989=6,30,IF(generador!B989=7,33,IF(generador!B989=8,36,IF(generador!B989=9,39,IF(generador!B989=10,42,IF(generador!B989=11,45,IF(generador!B989=12,48,IF(generador!B989=13,51,IF(generador!B989=14,54,IF(generador!B989=15,57))))))))))))))),FALSE),""),"")</f>
        <v/>
      </c>
      <c r="F989" s="16" t="str">
        <f t="shared" si="264"/>
        <v/>
      </c>
      <c r="G989" s="20" t="str">
        <f t="shared" si="265"/>
        <v/>
      </c>
      <c r="H989" s="13" t="str">
        <f t="shared" ca="1" si="268"/>
        <v/>
      </c>
      <c r="I989" s="14" t="str">
        <f t="shared" si="269"/>
        <v/>
      </c>
      <c r="J989" s="14" t="str">
        <f>""</f>
        <v/>
      </c>
      <c r="K989" s="14" t="str">
        <f t="shared" si="270"/>
        <v/>
      </c>
      <c r="L989" s="14" t="str">
        <f t="shared" si="271"/>
        <v/>
      </c>
      <c r="M989" s="14" t="str">
        <f t="shared" si="272"/>
        <v/>
      </c>
      <c r="N989" s="14" t="str">
        <f t="shared" si="273"/>
        <v/>
      </c>
      <c r="O989" s="14" t="str">
        <f t="shared" si="274"/>
        <v/>
      </c>
      <c r="P989" s="14" t="str">
        <f t="shared" si="275"/>
        <v/>
      </c>
      <c r="Q989" s="14" t="str">
        <f t="shared" si="276"/>
        <v/>
      </c>
      <c r="R989" s="96" t="str">
        <f t="shared" si="266"/>
        <v/>
      </c>
      <c r="S989" s="14" t="str">
        <f t="shared" si="277"/>
        <v/>
      </c>
      <c r="T989" s="14" t="str">
        <f t="shared" si="267"/>
        <v/>
      </c>
      <c r="U989" s="14" t="str">
        <f t="shared" si="278"/>
        <v/>
      </c>
      <c r="V989" s="14" t="str">
        <f t="shared" si="279"/>
        <v/>
      </c>
      <c r="W989" s="14" t="str">
        <f>IFERROR(CONCATENATE("PAGO N° ",B989," DEL CONTRATO CPS ",V989," ENTRE ",TEXT(VLOOKUP(A989,matriz,IF(generador!B989=1,16,IF(generador!B989=2,19,IF(generador!B989=3,22,IF(generador!B989=4,25,IF(generador!B989=5,28,IF(generador!B989=6,31,IF(generador!B989=7,34,IF(generador!B989=8,37,IF(generador!B989=9,40,IF(generador!B989=10,43,IF(generador!B989=11,46,IF(generador!B989=12,49,IF(generador!B989=13,52,IF(generador!B989=14,55,IF(generador!B989=15,58))))))))))))))),FALSE),"dd/mm/yyyy")," Y ",TEXT(VLOOKUP(A989,matriz,IF(generador!B989=1,17,IF(generador!B989=2,20,IF(generador!B989=3,23,IF(generador!B989=4,26,IF(generador!B989=5,29,IF(generador!B989=6,32,IF(generador!B989=7,35,IF(generador!B989=8,38,IF(generador!B989=9,41,IF(generador!B989=10,44,IF(generador!B989=11,47,IF(generador!B989=12,50,IF(generador!B989=13,53,IF(generador!B989=14,56,IF(generador!B989=15,59))))))))))))))),FALSE),"dd/mm/yyyy")),"")</f>
        <v/>
      </c>
    </row>
    <row r="990" spans="1:23" x14ac:dyDescent="0.3">
      <c r="A990" s="12"/>
      <c r="B990" s="5"/>
      <c r="C990" s="5"/>
      <c r="D990" s="14" t="str">
        <f t="shared" si="263"/>
        <v/>
      </c>
      <c r="E990" s="15" t="str">
        <f>IFERROR(IF(A990&lt;&gt;"",VLOOKUP(A990,matriz,IF(generador!B990=1,15,IF(generador!B990=2,18,IF(generador!B990=3,21,IF(generador!B990=4,24,IF(generador!B990=5,27,IF(generador!B990=6,30,IF(generador!B990=7,33,IF(generador!B990=8,36,IF(generador!B990=9,39,IF(generador!B990=10,42,IF(generador!B990=11,45,IF(generador!B990=12,48,IF(generador!B990=13,51,IF(generador!B990=14,54,IF(generador!B990=15,57))))))))))))))),FALSE),""),"")</f>
        <v/>
      </c>
      <c r="F990" s="16" t="str">
        <f t="shared" si="264"/>
        <v/>
      </c>
      <c r="G990" s="20" t="str">
        <f t="shared" si="265"/>
        <v/>
      </c>
      <c r="H990" s="13" t="str">
        <f t="shared" ca="1" si="268"/>
        <v/>
      </c>
      <c r="I990" s="14" t="str">
        <f t="shared" si="269"/>
        <v/>
      </c>
      <c r="J990" s="14" t="str">
        <f>""</f>
        <v/>
      </c>
      <c r="K990" s="14" t="str">
        <f t="shared" si="270"/>
        <v/>
      </c>
      <c r="L990" s="14" t="str">
        <f t="shared" si="271"/>
        <v/>
      </c>
      <c r="M990" s="14" t="str">
        <f t="shared" si="272"/>
        <v/>
      </c>
      <c r="N990" s="14" t="str">
        <f t="shared" si="273"/>
        <v/>
      </c>
      <c r="O990" s="14" t="str">
        <f t="shared" si="274"/>
        <v/>
      </c>
      <c r="P990" s="14" t="str">
        <f t="shared" si="275"/>
        <v/>
      </c>
      <c r="Q990" s="14" t="str">
        <f t="shared" si="276"/>
        <v/>
      </c>
      <c r="R990" s="96" t="str">
        <f t="shared" si="266"/>
        <v/>
      </c>
      <c r="S990" s="14" t="str">
        <f t="shared" si="277"/>
        <v/>
      </c>
      <c r="T990" s="14" t="str">
        <f t="shared" si="267"/>
        <v/>
      </c>
      <c r="U990" s="14" t="str">
        <f t="shared" si="278"/>
        <v/>
      </c>
      <c r="V990" s="14" t="str">
        <f t="shared" si="279"/>
        <v/>
      </c>
      <c r="W990" s="14" t="str">
        <f>IFERROR(CONCATENATE("PAGO N° ",B990," DEL CONTRATO CPS ",V990," ENTRE ",TEXT(VLOOKUP(A990,matriz,IF(generador!B990=1,16,IF(generador!B990=2,19,IF(generador!B990=3,22,IF(generador!B990=4,25,IF(generador!B990=5,28,IF(generador!B990=6,31,IF(generador!B990=7,34,IF(generador!B990=8,37,IF(generador!B990=9,40,IF(generador!B990=10,43,IF(generador!B990=11,46,IF(generador!B990=12,49,IF(generador!B990=13,52,IF(generador!B990=14,55,IF(generador!B990=15,58))))))))))))))),FALSE),"dd/mm/yyyy")," Y ",TEXT(VLOOKUP(A990,matriz,IF(generador!B990=1,17,IF(generador!B990=2,20,IF(generador!B990=3,23,IF(generador!B990=4,26,IF(generador!B990=5,29,IF(generador!B990=6,32,IF(generador!B990=7,35,IF(generador!B990=8,38,IF(generador!B990=9,41,IF(generador!B990=10,44,IF(generador!B990=11,47,IF(generador!B990=12,50,IF(generador!B990=13,53,IF(generador!B990=14,56,IF(generador!B990=15,59))))))))))))))),FALSE),"dd/mm/yyyy")),"")</f>
        <v/>
      </c>
    </row>
    <row r="991" spans="1:23" x14ac:dyDescent="0.3">
      <c r="A991" s="12"/>
      <c r="B991" s="5"/>
      <c r="C991" s="5"/>
      <c r="D991" s="14" t="str">
        <f t="shared" si="263"/>
        <v/>
      </c>
      <c r="E991" s="15" t="str">
        <f>IFERROR(IF(A991&lt;&gt;"",VLOOKUP(A991,matriz,IF(generador!B991=1,15,IF(generador!B991=2,18,IF(generador!B991=3,21,IF(generador!B991=4,24,IF(generador!B991=5,27,IF(generador!B991=6,30,IF(generador!B991=7,33,IF(generador!B991=8,36,IF(generador!B991=9,39,IF(generador!B991=10,42,IF(generador!B991=11,45,IF(generador!B991=12,48,IF(generador!B991=13,51,IF(generador!B991=14,54,IF(generador!B991=15,57))))))))))))))),FALSE),""),"")</f>
        <v/>
      </c>
      <c r="F991" s="16" t="str">
        <f t="shared" si="264"/>
        <v/>
      </c>
      <c r="G991" s="20" t="str">
        <f t="shared" si="265"/>
        <v/>
      </c>
      <c r="H991" s="13" t="str">
        <f t="shared" ca="1" si="268"/>
        <v/>
      </c>
      <c r="I991" s="14" t="str">
        <f t="shared" si="269"/>
        <v/>
      </c>
      <c r="J991" s="14" t="str">
        <f>""</f>
        <v/>
      </c>
      <c r="K991" s="14" t="str">
        <f t="shared" si="270"/>
        <v/>
      </c>
      <c r="L991" s="14" t="str">
        <f t="shared" si="271"/>
        <v/>
      </c>
      <c r="M991" s="14" t="str">
        <f t="shared" si="272"/>
        <v/>
      </c>
      <c r="N991" s="14" t="str">
        <f t="shared" si="273"/>
        <v/>
      </c>
      <c r="O991" s="14" t="str">
        <f t="shared" si="274"/>
        <v/>
      </c>
      <c r="P991" s="14" t="str">
        <f t="shared" si="275"/>
        <v/>
      </c>
      <c r="Q991" s="14" t="str">
        <f t="shared" si="276"/>
        <v/>
      </c>
      <c r="R991" s="96" t="str">
        <f t="shared" si="266"/>
        <v/>
      </c>
      <c r="S991" s="14" t="str">
        <f t="shared" si="277"/>
        <v/>
      </c>
      <c r="T991" s="14" t="str">
        <f t="shared" si="267"/>
        <v/>
      </c>
      <c r="U991" s="14" t="str">
        <f t="shared" si="278"/>
        <v/>
      </c>
      <c r="V991" s="14" t="str">
        <f t="shared" si="279"/>
        <v/>
      </c>
      <c r="W991" s="14" t="str">
        <f>IFERROR(CONCATENATE("PAGO N° ",B991," DEL CONTRATO CPS ",V991," ENTRE ",TEXT(VLOOKUP(A991,matriz,IF(generador!B991=1,16,IF(generador!B991=2,19,IF(generador!B991=3,22,IF(generador!B991=4,25,IF(generador!B991=5,28,IF(generador!B991=6,31,IF(generador!B991=7,34,IF(generador!B991=8,37,IF(generador!B991=9,40,IF(generador!B991=10,43,IF(generador!B991=11,46,IF(generador!B991=12,49,IF(generador!B991=13,52,IF(generador!B991=14,55,IF(generador!B991=15,58))))))))))))))),FALSE),"dd/mm/yyyy")," Y ",TEXT(VLOOKUP(A991,matriz,IF(generador!B991=1,17,IF(generador!B991=2,20,IF(generador!B991=3,23,IF(generador!B991=4,26,IF(generador!B991=5,29,IF(generador!B991=6,32,IF(generador!B991=7,35,IF(generador!B991=8,38,IF(generador!B991=9,41,IF(generador!B991=10,44,IF(generador!B991=11,47,IF(generador!B991=12,50,IF(generador!B991=13,53,IF(generador!B991=14,56,IF(generador!B991=15,59))))))))))))))),FALSE),"dd/mm/yyyy")),"")</f>
        <v/>
      </c>
    </row>
    <row r="992" spans="1:23" x14ac:dyDescent="0.3">
      <c r="A992" s="12"/>
      <c r="B992" s="5"/>
      <c r="C992" s="5"/>
      <c r="D992" s="14" t="str">
        <f t="shared" si="263"/>
        <v/>
      </c>
      <c r="E992" s="15" t="str">
        <f>IFERROR(IF(A992&lt;&gt;"",VLOOKUP(A992,matriz,IF(generador!B992=1,15,IF(generador!B992=2,18,IF(generador!B992=3,21,IF(generador!B992=4,24,IF(generador!B992=5,27,IF(generador!B992=6,30,IF(generador!B992=7,33,IF(generador!B992=8,36,IF(generador!B992=9,39,IF(generador!B992=10,42,IF(generador!B992=11,45,IF(generador!B992=12,48,IF(generador!B992=13,51,IF(generador!B992=14,54,IF(generador!B992=15,57))))))))))))))),FALSE),""),"")</f>
        <v/>
      </c>
      <c r="F992" s="16" t="str">
        <f t="shared" si="264"/>
        <v/>
      </c>
      <c r="G992" s="20" t="str">
        <f t="shared" si="265"/>
        <v/>
      </c>
      <c r="H992" s="13" t="str">
        <f t="shared" ca="1" si="268"/>
        <v/>
      </c>
      <c r="I992" s="14" t="str">
        <f t="shared" si="269"/>
        <v/>
      </c>
      <c r="J992" s="14" t="str">
        <f>""</f>
        <v/>
      </c>
      <c r="K992" s="14" t="str">
        <f t="shared" si="270"/>
        <v/>
      </c>
      <c r="L992" s="14" t="str">
        <f t="shared" si="271"/>
        <v/>
      </c>
      <c r="M992" s="14" t="str">
        <f t="shared" si="272"/>
        <v/>
      </c>
      <c r="N992" s="14" t="str">
        <f t="shared" si="273"/>
        <v/>
      </c>
      <c r="O992" s="14" t="str">
        <f t="shared" si="274"/>
        <v/>
      </c>
      <c r="P992" s="14" t="str">
        <f t="shared" si="275"/>
        <v/>
      </c>
      <c r="Q992" s="14" t="str">
        <f t="shared" si="276"/>
        <v/>
      </c>
      <c r="R992" s="96" t="str">
        <f t="shared" si="266"/>
        <v/>
      </c>
      <c r="S992" s="14" t="str">
        <f t="shared" si="277"/>
        <v/>
      </c>
      <c r="T992" s="14" t="str">
        <f t="shared" si="267"/>
        <v/>
      </c>
      <c r="U992" s="14" t="str">
        <f t="shared" si="278"/>
        <v/>
      </c>
      <c r="V992" s="14" t="str">
        <f t="shared" si="279"/>
        <v/>
      </c>
      <c r="W992" s="14" t="str">
        <f>IFERROR(CONCATENATE("PAGO N° ",B992," DEL CONTRATO CPS ",V992," ENTRE ",TEXT(VLOOKUP(A992,matriz,IF(generador!B992=1,16,IF(generador!B992=2,19,IF(generador!B992=3,22,IF(generador!B992=4,25,IF(generador!B992=5,28,IF(generador!B992=6,31,IF(generador!B992=7,34,IF(generador!B992=8,37,IF(generador!B992=9,40,IF(generador!B992=10,43,IF(generador!B992=11,46,IF(generador!B992=12,49,IF(generador!B992=13,52,IF(generador!B992=14,55,IF(generador!B992=15,58))))))))))))))),FALSE),"dd/mm/yyyy")," Y ",TEXT(VLOOKUP(A992,matriz,IF(generador!B992=1,17,IF(generador!B992=2,20,IF(generador!B992=3,23,IF(generador!B992=4,26,IF(generador!B992=5,29,IF(generador!B992=6,32,IF(generador!B992=7,35,IF(generador!B992=8,38,IF(generador!B992=9,41,IF(generador!B992=10,44,IF(generador!B992=11,47,IF(generador!B992=12,50,IF(generador!B992=13,53,IF(generador!B992=14,56,IF(generador!B992=15,59))))))))))))))),FALSE),"dd/mm/yyyy")),"")</f>
        <v/>
      </c>
    </row>
    <row r="993" spans="1:23" x14ac:dyDescent="0.3">
      <c r="A993" s="12"/>
      <c r="B993" s="5"/>
      <c r="C993" s="5"/>
      <c r="D993" s="14" t="str">
        <f t="shared" si="263"/>
        <v/>
      </c>
      <c r="E993" s="15" t="str">
        <f>IFERROR(IF(A993&lt;&gt;"",VLOOKUP(A993,matriz,IF(generador!B993=1,15,IF(generador!B993=2,18,IF(generador!B993=3,21,IF(generador!B993=4,24,IF(generador!B993=5,27,IF(generador!B993=6,30,IF(generador!B993=7,33,IF(generador!B993=8,36,IF(generador!B993=9,39,IF(generador!B993=10,42,IF(generador!B993=11,45,IF(generador!B993=12,48,IF(generador!B993=13,51,IF(generador!B993=14,54,IF(generador!B993=15,57))))))))))))))),FALSE),""),"")</f>
        <v/>
      </c>
      <c r="F993" s="16" t="str">
        <f t="shared" si="264"/>
        <v/>
      </c>
      <c r="G993" s="20" t="str">
        <f t="shared" si="265"/>
        <v/>
      </c>
      <c r="H993" s="13" t="str">
        <f t="shared" ca="1" si="268"/>
        <v/>
      </c>
      <c r="I993" s="14" t="str">
        <f t="shared" si="269"/>
        <v/>
      </c>
      <c r="J993" s="14" t="str">
        <f>""</f>
        <v/>
      </c>
      <c r="K993" s="14" t="str">
        <f t="shared" si="270"/>
        <v/>
      </c>
      <c r="L993" s="14" t="str">
        <f t="shared" si="271"/>
        <v/>
      </c>
      <c r="M993" s="14" t="str">
        <f t="shared" si="272"/>
        <v/>
      </c>
      <c r="N993" s="14" t="str">
        <f t="shared" si="273"/>
        <v/>
      </c>
      <c r="O993" s="14" t="str">
        <f t="shared" si="274"/>
        <v/>
      </c>
      <c r="P993" s="14" t="str">
        <f t="shared" si="275"/>
        <v/>
      </c>
      <c r="Q993" s="14" t="str">
        <f t="shared" si="276"/>
        <v/>
      </c>
      <c r="R993" s="96" t="str">
        <f t="shared" si="266"/>
        <v/>
      </c>
      <c r="S993" s="14" t="str">
        <f t="shared" si="277"/>
        <v/>
      </c>
      <c r="T993" s="14" t="str">
        <f t="shared" si="267"/>
        <v/>
      </c>
      <c r="U993" s="14" t="str">
        <f t="shared" si="278"/>
        <v/>
      </c>
      <c r="V993" s="14" t="str">
        <f t="shared" si="279"/>
        <v/>
      </c>
      <c r="W993" s="14" t="str">
        <f>IFERROR(CONCATENATE("PAGO N° ",B993," DEL CONTRATO CPS ",V993," ENTRE ",TEXT(VLOOKUP(A993,matriz,IF(generador!B993=1,16,IF(generador!B993=2,19,IF(generador!B993=3,22,IF(generador!B993=4,25,IF(generador!B993=5,28,IF(generador!B993=6,31,IF(generador!B993=7,34,IF(generador!B993=8,37,IF(generador!B993=9,40,IF(generador!B993=10,43,IF(generador!B993=11,46,IF(generador!B993=12,49,IF(generador!B993=13,52,IF(generador!B993=14,55,IF(generador!B993=15,58))))))))))))))),FALSE),"dd/mm/yyyy")," Y ",TEXT(VLOOKUP(A993,matriz,IF(generador!B993=1,17,IF(generador!B993=2,20,IF(generador!B993=3,23,IF(generador!B993=4,26,IF(generador!B993=5,29,IF(generador!B993=6,32,IF(generador!B993=7,35,IF(generador!B993=8,38,IF(generador!B993=9,41,IF(generador!B993=10,44,IF(generador!B993=11,47,IF(generador!B993=12,50,IF(generador!B993=13,53,IF(generador!B993=14,56,IF(generador!B993=15,59))))))))))))))),FALSE),"dd/mm/yyyy")),"")</f>
        <v/>
      </c>
    </row>
    <row r="994" spans="1:23" x14ac:dyDescent="0.3">
      <c r="A994" s="12"/>
      <c r="B994" s="5"/>
      <c r="C994" s="5"/>
      <c r="D994" s="14" t="str">
        <f t="shared" si="263"/>
        <v/>
      </c>
      <c r="E994" s="15" t="str">
        <f>IFERROR(IF(A994&lt;&gt;"",VLOOKUP(A994,matriz,IF(generador!B994=1,15,IF(generador!B994=2,18,IF(generador!B994=3,21,IF(generador!B994=4,24,IF(generador!B994=5,27,IF(generador!B994=6,30,IF(generador!B994=7,33,IF(generador!B994=8,36,IF(generador!B994=9,39,IF(generador!B994=10,42,IF(generador!B994=11,45,IF(generador!B994=12,48,IF(generador!B994=13,51,IF(generador!B994=14,54,IF(generador!B994=15,57))))))))))))))),FALSE),""),"")</f>
        <v/>
      </c>
      <c r="F994" s="16" t="str">
        <f t="shared" si="264"/>
        <v/>
      </c>
      <c r="G994" s="20" t="str">
        <f t="shared" si="265"/>
        <v/>
      </c>
      <c r="H994" s="13" t="str">
        <f t="shared" ca="1" si="268"/>
        <v/>
      </c>
      <c r="I994" s="14" t="str">
        <f t="shared" si="269"/>
        <v/>
      </c>
      <c r="J994" s="14" t="str">
        <f>""</f>
        <v/>
      </c>
      <c r="K994" s="14" t="str">
        <f t="shared" si="270"/>
        <v/>
      </c>
      <c r="L994" s="14" t="str">
        <f t="shared" si="271"/>
        <v/>
      </c>
      <c r="M994" s="14" t="str">
        <f t="shared" si="272"/>
        <v/>
      </c>
      <c r="N994" s="14" t="str">
        <f t="shared" si="273"/>
        <v/>
      </c>
      <c r="O994" s="14" t="str">
        <f t="shared" si="274"/>
        <v/>
      </c>
      <c r="P994" s="14" t="str">
        <f t="shared" si="275"/>
        <v/>
      </c>
      <c r="Q994" s="14" t="str">
        <f t="shared" si="276"/>
        <v/>
      </c>
      <c r="R994" s="96" t="str">
        <f t="shared" si="266"/>
        <v/>
      </c>
      <c r="S994" s="14" t="str">
        <f t="shared" si="277"/>
        <v/>
      </c>
      <c r="T994" s="14" t="str">
        <f t="shared" si="267"/>
        <v/>
      </c>
      <c r="U994" s="14" t="str">
        <f t="shared" si="278"/>
        <v/>
      </c>
      <c r="V994" s="14" t="str">
        <f t="shared" si="279"/>
        <v/>
      </c>
      <c r="W994" s="14" t="str">
        <f>IFERROR(CONCATENATE("PAGO N° ",B994," DEL CONTRATO CPS ",V994," ENTRE ",TEXT(VLOOKUP(A994,matriz,IF(generador!B994=1,16,IF(generador!B994=2,19,IF(generador!B994=3,22,IF(generador!B994=4,25,IF(generador!B994=5,28,IF(generador!B994=6,31,IF(generador!B994=7,34,IF(generador!B994=8,37,IF(generador!B994=9,40,IF(generador!B994=10,43,IF(generador!B994=11,46,IF(generador!B994=12,49,IF(generador!B994=13,52,IF(generador!B994=14,55,IF(generador!B994=15,58))))))))))))))),FALSE),"dd/mm/yyyy")," Y ",TEXT(VLOOKUP(A994,matriz,IF(generador!B994=1,17,IF(generador!B994=2,20,IF(generador!B994=3,23,IF(generador!B994=4,26,IF(generador!B994=5,29,IF(generador!B994=6,32,IF(generador!B994=7,35,IF(generador!B994=8,38,IF(generador!B994=9,41,IF(generador!B994=10,44,IF(generador!B994=11,47,IF(generador!B994=12,50,IF(generador!B994=13,53,IF(generador!B994=14,56,IF(generador!B994=15,59))))))))))))))),FALSE),"dd/mm/yyyy")),"")</f>
        <v/>
      </c>
    </row>
    <row r="995" spans="1:23" x14ac:dyDescent="0.3">
      <c r="A995" s="12"/>
      <c r="B995" s="5"/>
      <c r="C995" s="5"/>
      <c r="D995" s="14" t="str">
        <f t="shared" si="263"/>
        <v/>
      </c>
      <c r="E995" s="15" t="str">
        <f>IFERROR(IF(A995&lt;&gt;"",VLOOKUP(A995,matriz,IF(generador!B995=1,15,IF(generador!B995=2,18,IF(generador!B995=3,21,IF(generador!B995=4,24,IF(generador!B995=5,27,IF(generador!B995=6,30,IF(generador!B995=7,33,IF(generador!B995=8,36,IF(generador!B995=9,39,IF(generador!B995=10,42,IF(generador!B995=11,45,IF(generador!B995=12,48,IF(generador!B995=13,51,IF(generador!B995=14,54,IF(generador!B995=15,57))))))))))))))),FALSE),""),"")</f>
        <v/>
      </c>
      <c r="F995" s="16" t="str">
        <f t="shared" si="264"/>
        <v/>
      </c>
      <c r="G995" s="20" t="str">
        <f t="shared" si="265"/>
        <v/>
      </c>
      <c r="H995" s="13" t="str">
        <f t="shared" ca="1" si="268"/>
        <v/>
      </c>
      <c r="I995" s="14" t="str">
        <f t="shared" si="269"/>
        <v/>
      </c>
      <c r="J995" s="14" t="str">
        <f>""</f>
        <v/>
      </c>
      <c r="K995" s="14" t="str">
        <f t="shared" si="270"/>
        <v/>
      </c>
      <c r="L995" s="14" t="str">
        <f t="shared" si="271"/>
        <v/>
      </c>
      <c r="M995" s="14" t="str">
        <f t="shared" si="272"/>
        <v/>
      </c>
      <c r="N995" s="14" t="str">
        <f t="shared" si="273"/>
        <v/>
      </c>
      <c r="O995" s="14" t="str">
        <f t="shared" si="274"/>
        <v/>
      </c>
      <c r="P995" s="14" t="str">
        <f t="shared" si="275"/>
        <v/>
      </c>
      <c r="Q995" s="14" t="str">
        <f t="shared" si="276"/>
        <v/>
      </c>
      <c r="R995" s="96" t="str">
        <f t="shared" si="266"/>
        <v/>
      </c>
      <c r="S995" s="14" t="str">
        <f t="shared" si="277"/>
        <v/>
      </c>
      <c r="T995" s="14" t="str">
        <f t="shared" si="267"/>
        <v/>
      </c>
      <c r="U995" s="14" t="str">
        <f t="shared" si="278"/>
        <v/>
      </c>
      <c r="V995" s="14" t="str">
        <f t="shared" si="279"/>
        <v/>
      </c>
      <c r="W995" s="14" t="str">
        <f>IFERROR(CONCATENATE("PAGO N° ",B995," DEL CONTRATO CPS ",V995," ENTRE ",TEXT(VLOOKUP(A995,matriz,IF(generador!B995=1,16,IF(generador!B995=2,19,IF(generador!B995=3,22,IF(generador!B995=4,25,IF(generador!B995=5,28,IF(generador!B995=6,31,IF(generador!B995=7,34,IF(generador!B995=8,37,IF(generador!B995=9,40,IF(generador!B995=10,43,IF(generador!B995=11,46,IF(generador!B995=12,49,IF(generador!B995=13,52,IF(generador!B995=14,55,IF(generador!B995=15,58))))))))))))))),FALSE),"dd/mm/yyyy")," Y ",TEXT(VLOOKUP(A995,matriz,IF(generador!B995=1,17,IF(generador!B995=2,20,IF(generador!B995=3,23,IF(generador!B995=4,26,IF(generador!B995=5,29,IF(generador!B995=6,32,IF(generador!B995=7,35,IF(generador!B995=8,38,IF(generador!B995=9,41,IF(generador!B995=10,44,IF(generador!B995=11,47,IF(generador!B995=12,50,IF(generador!B995=13,53,IF(generador!B995=14,56,IF(generador!B995=15,59))))))))))))))),FALSE),"dd/mm/yyyy")),"")</f>
        <v/>
      </c>
    </row>
    <row r="996" spans="1:23" x14ac:dyDescent="0.3">
      <c r="A996" s="12"/>
      <c r="B996" s="5"/>
      <c r="C996" s="5"/>
      <c r="D996" s="14" t="str">
        <f t="shared" si="263"/>
        <v/>
      </c>
      <c r="E996" s="15" t="str">
        <f>IFERROR(IF(A996&lt;&gt;"",VLOOKUP(A996,matriz,IF(generador!B996=1,15,IF(generador!B996=2,18,IF(generador!B996=3,21,IF(generador!B996=4,24,IF(generador!B996=5,27,IF(generador!B996=6,30,IF(generador!B996=7,33,IF(generador!B996=8,36,IF(generador!B996=9,39,IF(generador!B996=10,42,IF(generador!B996=11,45,IF(generador!B996=12,48,IF(generador!B996=13,51,IF(generador!B996=14,54,IF(generador!B996=15,57))))))))))))))),FALSE),""),"")</f>
        <v/>
      </c>
      <c r="F996" s="16" t="str">
        <f t="shared" si="264"/>
        <v/>
      </c>
      <c r="G996" s="20" t="str">
        <f t="shared" si="265"/>
        <v/>
      </c>
      <c r="H996" s="13" t="str">
        <f t="shared" ca="1" si="268"/>
        <v/>
      </c>
      <c r="I996" s="14" t="str">
        <f t="shared" si="269"/>
        <v/>
      </c>
      <c r="J996" s="14" t="str">
        <f>""</f>
        <v/>
      </c>
      <c r="K996" s="14" t="str">
        <f t="shared" si="270"/>
        <v/>
      </c>
      <c r="L996" s="14" t="str">
        <f t="shared" si="271"/>
        <v/>
      </c>
      <c r="M996" s="14" t="str">
        <f t="shared" si="272"/>
        <v/>
      </c>
      <c r="N996" s="14" t="str">
        <f t="shared" si="273"/>
        <v/>
      </c>
      <c r="O996" s="14" t="str">
        <f t="shared" si="274"/>
        <v/>
      </c>
      <c r="P996" s="14" t="str">
        <f t="shared" si="275"/>
        <v/>
      </c>
      <c r="Q996" s="14" t="str">
        <f t="shared" si="276"/>
        <v/>
      </c>
      <c r="R996" s="96" t="str">
        <f t="shared" si="266"/>
        <v/>
      </c>
      <c r="S996" s="14" t="str">
        <f t="shared" si="277"/>
        <v/>
      </c>
      <c r="T996" s="14" t="str">
        <f t="shared" si="267"/>
        <v/>
      </c>
      <c r="U996" s="14" t="str">
        <f t="shared" si="278"/>
        <v/>
      </c>
      <c r="V996" s="14" t="str">
        <f t="shared" si="279"/>
        <v/>
      </c>
      <c r="W996" s="14" t="str">
        <f>IFERROR(CONCATENATE("PAGO N° ",B996," DEL CONTRATO CPS ",V996," ENTRE ",TEXT(VLOOKUP(A996,matriz,IF(generador!B996=1,16,IF(generador!B996=2,19,IF(generador!B996=3,22,IF(generador!B996=4,25,IF(generador!B996=5,28,IF(generador!B996=6,31,IF(generador!B996=7,34,IF(generador!B996=8,37,IF(generador!B996=9,40,IF(generador!B996=10,43,IF(generador!B996=11,46,IF(generador!B996=12,49,IF(generador!B996=13,52,IF(generador!B996=14,55,IF(generador!B996=15,58))))))))))))))),FALSE),"dd/mm/yyyy")," Y ",TEXT(VLOOKUP(A996,matriz,IF(generador!B996=1,17,IF(generador!B996=2,20,IF(generador!B996=3,23,IF(generador!B996=4,26,IF(generador!B996=5,29,IF(generador!B996=6,32,IF(generador!B996=7,35,IF(generador!B996=8,38,IF(generador!B996=9,41,IF(generador!B996=10,44,IF(generador!B996=11,47,IF(generador!B996=12,50,IF(generador!B996=13,53,IF(generador!B996=14,56,IF(generador!B996=15,59))))))))))))))),FALSE),"dd/mm/yyyy")),"")</f>
        <v/>
      </c>
    </row>
    <row r="997" spans="1:23" x14ac:dyDescent="0.3">
      <c r="A997" s="12"/>
      <c r="B997" s="5"/>
      <c r="C997" s="5"/>
      <c r="D997" s="14" t="str">
        <f t="shared" si="263"/>
        <v/>
      </c>
      <c r="E997" s="15" t="str">
        <f>IFERROR(IF(A997&lt;&gt;"",VLOOKUP(A997,matriz,IF(generador!B997=1,15,IF(generador!B997=2,18,IF(generador!B997=3,21,IF(generador!B997=4,24,IF(generador!B997=5,27,IF(generador!B997=6,30,IF(generador!B997=7,33,IF(generador!B997=8,36,IF(generador!B997=9,39,IF(generador!B997=10,42,IF(generador!B997=11,45,IF(generador!B997=12,48,IF(generador!B997=13,51,IF(generador!B997=14,54,IF(generador!B997=15,57))))))))))))))),FALSE),""),"")</f>
        <v/>
      </c>
      <c r="F997" s="16" t="str">
        <f t="shared" si="264"/>
        <v/>
      </c>
      <c r="G997" s="20" t="str">
        <f t="shared" si="265"/>
        <v/>
      </c>
      <c r="H997" s="13" t="str">
        <f t="shared" ca="1" si="268"/>
        <v/>
      </c>
      <c r="I997" s="14" t="str">
        <f t="shared" si="269"/>
        <v/>
      </c>
      <c r="J997" s="14" t="str">
        <f>""</f>
        <v/>
      </c>
      <c r="K997" s="14" t="str">
        <f t="shared" si="270"/>
        <v/>
      </c>
      <c r="L997" s="14" t="str">
        <f t="shared" si="271"/>
        <v/>
      </c>
      <c r="M997" s="14" t="str">
        <f t="shared" si="272"/>
        <v/>
      </c>
      <c r="N997" s="14" t="str">
        <f t="shared" si="273"/>
        <v/>
      </c>
      <c r="O997" s="14" t="str">
        <f t="shared" si="274"/>
        <v/>
      </c>
      <c r="P997" s="14" t="str">
        <f t="shared" si="275"/>
        <v/>
      </c>
      <c r="Q997" s="14" t="str">
        <f t="shared" si="276"/>
        <v/>
      </c>
      <c r="R997" s="96" t="str">
        <f t="shared" si="266"/>
        <v/>
      </c>
      <c r="S997" s="14" t="str">
        <f t="shared" si="277"/>
        <v/>
      </c>
      <c r="T997" s="14" t="str">
        <f t="shared" si="267"/>
        <v/>
      </c>
      <c r="U997" s="14" t="str">
        <f t="shared" si="278"/>
        <v/>
      </c>
      <c r="V997" s="14" t="str">
        <f t="shared" si="279"/>
        <v/>
      </c>
      <c r="W997" s="14" t="str">
        <f>IFERROR(CONCATENATE("PAGO N° ",B997," DEL CONTRATO CPS ",V997," ENTRE ",TEXT(VLOOKUP(A997,matriz,IF(generador!B997=1,16,IF(generador!B997=2,19,IF(generador!B997=3,22,IF(generador!B997=4,25,IF(generador!B997=5,28,IF(generador!B997=6,31,IF(generador!B997=7,34,IF(generador!B997=8,37,IF(generador!B997=9,40,IF(generador!B997=10,43,IF(generador!B997=11,46,IF(generador!B997=12,49,IF(generador!B997=13,52,IF(generador!B997=14,55,IF(generador!B997=15,58))))))))))))))),FALSE),"dd/mm/yyyy")," Y ",TEXT(VLOOKUP(A997,matriz,IF(generador!B997=1,17,IF(generador!B997=2,20,IF(generador!B997=3,23,IF(generador!B997=4,26,IF(generador!B997=5,29,IF(generador!B997=6,32,IF(generador!B997=7,35,IF(generador!B997=8,38,IF(generador!B997=9,41,IF(generador!B997=10,44,IF(generador!B997=11,47,IF(generador!B997=12,50,IF(generador!B997=13,53,IF(generador!B997=14,56,IF(generador!B997=15,59))))))))))))))),FALSE),"dd/mm/yyyy")),"")</f>
        <v/>
      </c>
    </row>
    <row r="998" spans="1:23" x14ac:dyDescent="0.3">
      <c r="A998" s="12"/>
      <c r="B998" s="5"/>
      <c r="C998" s="5"/>
      <c r="D998" s="14" t="str">
        <f t="shared" si="263"/>
        <v/>
      </c>
      <c r="E998" s="15" t="str">
        <f>IFERROR(IF(A998&lt;&gt;"",VLOOKUP(A998,matriz,IF(generador!B998=1,15,IF(generador!B998=2,18,IF(generador!B998=3,21,IF(generador!B998=4,24,IF(generador!B998=5,27,IF(generador!B998=6,30,IF(generador!B998=7,33,IF(generador!B998=8,36,IF(generador!B998=9,39,IF(generador!B998=10,42,IF(generador!B998=11,45,IF(generador!B998=12,48,IF(generador!B998=13,51,IF(generador!B998=14,54,IF(generador!B998=15,57))))))))))))))),FALSE),""),"")</f>
        <v/>
      </c>
      <c r="F998" s="16" t="str">
        <f t="shared" si="264"/>
        <v/>
      </c>
      <c r="G998" s="20" t="str">
        <f t="shared" si="265"/>
        <v/>
      </c>
      <c r="H998" s="13" t="str">
        <f t="shared" ca="1" si="268"/>
        <v/>
      </c>
      <c r="I998" s="14" t="str">
        <f t="shared" si="269"/>
        <v/>
      </c>
      <c r="J998" s="14" t="str">
        <f>""</f>
        <v/>
      </c>
      <c r="K998" s="14" t="str">
        <f t="shared" si="270"/>
        <v/>
      </c>
      <c r="L998" s="14" t="str">
        <f t="shared" si="271"/>
        <v/>
      </c>
      <c r="M998" s="14" t="str">
        <f t="shared" si="272"/>
        <v/>
      </c>
      <c r="N998" s="14" t="str">
        <f t="shared" si="273"/>
        <v/>
      </c>
      <c r="O998" s="14" t="str">
        <f t="shared" si="274"/>
        <v/>
      </c>
      <c r="P998" s="14" t="str">
        <f t="shared" si="275"/>
        <v/>
      </c>
      <c r="Q998" s="14" t="str">
        <f t="shared" si="276"/>
        <v/>
      </c>
      <c r="R998" s="96" t="str">
        <f t="shared" si="266"/>
        <v/>
      </c>
      <c r="S998" s="14" t="str">
        <f t="shared" si="277"/>
        <v/>
      </c>
      <c r="T998" s="14" t="str">
        <f t="shared" si="267"/>
        <v/>
      </c>
      <c r="U998" s="14" t="str">
        <f t="shared" si="278"/>
        <v/>
      </c>
      <c r="V998" s="14" t="str">
        <f t="shared" si="279"/>
        <v/>
      </c>
      <c r="W998" s="14" t="str">
        <f>IFERROR(CONCATENATE("PAGO N° ",B998," DEL CONTRATO CPS ",V998," ENTRE ",TEXT(VLOOKUP(A998,matriz,IF(generador!B998=1,16,IF(generador!B998=2,19,IF(generador!B998=3,22,IF(generador!B998=4,25,IF(generador!B998=5,28,IF(generador!B998=6,31,IF(generador!B998=7,34,IF(generador!B998=8,37,IF(generador!B998=9,40,IF(generador!B998=10,43,IF(generador!B998=11,46,IF(generador!B998=12,49,IF(generador!B998=13,52,IF(generador!B998=14,55,IF(generador!B998=15,58))))))))))))))),FALSE),"dd/mm/yyyy")," Y ",TEXT(VLOOKUP(A998,matriz,IF(generador!B998=1,17,IF(generador!B998=2,20,IF(generador!B998=3,23,IF(generador!B998=4,26,IF(generador!B998=5,29,IF(generador!B998=6,32,IF(generador!B998=7,35,IF(generador!B998=8,38,IF(generador!B998=9,41,IF(generador!B998=10,44,IF(generador!B998=11,47,IF(generador!B998=12,50,IF(generador!B998=13,53,IF(generador!B998=14,56,IF(generador!B998=15,59))))))))))))))),FALSE),"dd/mm/yyyy")),"")</f>
        <v/>
      </c>
    </row>
    <row r="999" spans="1:23" x14ac:dyDescent="0.3">
      <c r="A999" s="12"/>
      <c r="B999" s="5"/>
      <c r="C999" s="5"/>
      <c r="D999" s="14" t="str">
        <f t="shared" si="263"/>
        <v/>
      </c>
      <c r="E999" s="15" t="str">
        <f>IFERROR(IF(A999&lt;&gt;"",VLOOKUP(A999,matriz,IF(generador!B999=1,15,IF(generador!B999=2,18,IF(generador!B999=3,21,IF(generador!B999=4,24,IF(generador!B999=5,27,IF(generador!B999=6,30,IF(generador!B999=7,33,IF(generador!B999=8,36,IF(generador!B999=9,39,IF(generador!B999=10,42,IF(generador!B999=11,45,IF(generador!B999=12,48,IF(generador!B999=13,51,IF(generador!B999=14,54,IF(generador!B999=15,57))))))))))))))),FALSE),""),"")</f>
        <v/>
      </c>
      <c r="F999" s="16" t="str">
        <f t="shared" si="264"/>
        <v/>
      </c>
      <c r="G999" s="20" t="str">
        <f t="shared" si="265"/>
        <v/>
      </c>
      <c r="H999" s="13" t="str">
        <f t="shared" ca="1" si="268"/>
        <v/>
      </c>
      <c r="I999" s="14" t="str">
        <f t="shared" si="269"/>
        <v/>
      </c>
      <c r="J999" s="14" t="str">
        <f>""</f>
        <v/>
      </c>
      <c r="K999" s="14" t="str">
        <f t="shared" si="270"/>
        <v/>
      </c>
      <c r="L999" s="14" t="str">
        <f t="shared" si="271"/>
        <v/>
      </c>
      <c r="M999" s="14" t="str">
        <f t="shared" si="272"/>
        <v/>
      </c>
      <c r="N999" s="14" t="str">
        <f t="shared" si="273"/>
        <v/>
      </c>
      <c r="O999" s="14" t="str">
        <f t="shared" si="274"/>
        <v/>
      </c>
      <c r="P999" s="14" t="str">
        <f t="shared" si="275"/>
        <v/>
      </c>
      <c r="Q999" s="14" t="str">
        <f t="shared" si="276"/>
        <v/>
      </c>
      <c r="R999" s="96" t="str">
        <f t="shared" si="266"/>
        <v/>
      </c>
      <c r="S999" s="14" t="str">
        <f t="shared" si="277"/>
        <v/>
      </c>
      <c r="T999" s="14" t="str">
        <f t="shared" si="267"/>
        <v/>
      </c>
      <c r="U999" s="14" t="str">
        <f t="shared" si="278"/>
        <v/>
      </c>
      <c r="V999" s="14" t="str">
        <f t="shared" si="279"/>
        <v/>
      </c>
      <c r="W999" s="14" t="str">
        <f>IFERROR(CONCATENATE("PAGO N° ",B999," DEL CONTRATO CPS ",V999," ENTRE ",TEXT(VLOOKUP(A999,matriz,IF(generador!B999=1,16,IF(generador!B999=2,19,IF(generador!B999=3,22,IF(generador!B999=4,25,IF(generador!B999=5,28,IF(generador!B999=6,31,IF(generador!B999=7,34,IF(generador!B999=8,37,IF(generador!B999=9,40,IF(generador!B999=10,43,IF(generador!B999=11,46,IF(generador!B999=12,49,IF(generador!B999=13,52,IF(generador!B999=14,55,IF(generador!B999=15,58))))))))))))))),FALSE),"dd/mm/yyyy")," Y ",TEXT(VLOOKUP(A999,matriz,IF(generador!B999=1,17,IF(generador!B999=2,20,IF(generador!B999=3,23,IF(generador!B999=4,26,IF(generador!B999=5,29,IF(generador!B999=6,32,IF(generador!B999=7,35,IF(generador!B999=8,38,IF(generador!B999=9,41,IF(generador!B999=10,44,IF(generador!B999=11,47,IF(generador!B999=12,50,IF(generador!B999=13,53,IF(generador!B999=14,56,IF(generador!B999=15,59))))))))))))))),FALSE),"dd/mm/yyyy")),"")</f>
        <v/>
      </c>
    </row>
    <row r="1000" spans="1:23" x14ac:dyDescent="0.3">
      <c r="A1000" s="12"/>
      <c r="B1000" s="5"/>
      <c r="C1000" s="5"/>
      <c r="D1000" s="14" t="str">
        <f t="shared" si="263"/>
        <v/>
      </c>
      <c r="E1000" s="15" t="str">
        <f>IFERROR(IF(A1000&lt;&gt;"",VLOOKUP(A1000,matriz,IF(generador!B1000=1,15,IF(generador!B1000=2,18,IF(generador!B1000=3,21,IF(generador!B1000=4,24,IF(generador!B1000=5,27,IF(generador!B1000=6,30,IF(generador!B1000=7,33,IF(generador!B1000=8,36,IF(generador!B1000=9,39,IF(generador!B1000=10,42,IF(generador!B1000=11,45,IF(generador!B1000=12,48,IF(generador!B1000=13,51,IF(generador!B1000=14,54,IF(generador!B1000=15,57))))))))))))))),FALSE),""),"")</f>
        <v/>
      </c>
      <c r="F1000" s="16" t="str">
        <f t="shared" si="264"/>
        <v/>
      </c>
      <c r="G1000" s="20" t="str">
        <f t="shared" si="265"/>
        <v/>
      </c>
      <c r="H1000" s="13" t="str">
        <f t="shared" ca="1" si="268"/>
        <v/>
      </c>
      <c r="I1000" s="14" t="str">
        <f t="shared" si="269"/>
        <v/>
      </c>
      <c r="J1000" s="14" t="str">
        <f>""</f>
        <v/>
      </c>
      <c r="K1000" s="14" t="str">
        <f t="shared" si="270"/>
        <v/>
      </c>
      <c r="L1000" s="14" t="str">
        <f t="shared" si="271"/>
        <v/>
      </c>
      <c r="M1000" s="14" t="str">
        <f t="shared" si="272"/>
        <v/>
      </c>
      <c r="N1000" s="14" t="str">
        <f t="shared" si="273"/>
        <v/>
      </c>
      <c r="O1000" s="14" t="str">
        <f t="shared" si="274"/>
        <v/>
      </c>
      <c r="P1000" s="14" t="str">
        <f t="shared" si="275"/>
        <v/>
      </c>
      <c r="Q1000" s="14" t="str">
        <f t="shared" si="276"/>
        <v/>
      </c>
      <c r="R1000" s="96" t="str">
        <f t="shared" si="266"/>
        <v/>
      </c>
      <c r="S1000" s="14" t="str">
        <f t="shared" si="277"/>
        <v/>
      </c>
      <c r="T1000" s="14" t="str">
        <f t="shared" si="267"/>
        <v/>
      </c>
      <c r="U1000" s="14" t="str">
        <f t="shared" si="278"/>
        <v/>
      </c>
      <c r="V1000" s="14" t="str">
        <f t="shared" si="279"/>
        <v/>
      </c>
      <c r="W1000" s="14" t="str">
        <f>IFERROR(CONCATENATE("PAGO N° ",B1000," DEL CONTRATO CPS ",V1000," ENTRE ",TEXT(VLOOKUP(A1000,matriz,IF(generador!B1000=1,16,IF(generador!B1000=2,19,IF(generador!B1000=3,22,IF(generador!B1000=4,25,IF(generador!B1000=5,28,IF(generador!B1000=6,31,IF(generador!B1000=7,34,IF(generador!B1000=8,37,IF(generador!B1000=9,40,IF(generador!B1000=10,43,IF(generador!B1000=11,46,IF(generador!B1000=12,49,IF(generador!B1000=13,52,IF(generador!B1000=14,55,IF(generador!B1000=15,58))))))))))))))),FALSE),"dd/mm/yyyy")," Y ",TEXT(VLOOKUP(A1000,matriz,IF(generador!B1000=1,17,IF(generador!B1000=2,20,IF(generador!B1000=3,23,IF(generador!B1000=4,26,IF(generador!B1000=5,29,IF(generador!B1000=6,32,IF(generador!B1000=7,35,IF(generador!B1000=8,38,IF(generador!B1000=9,41,IF(generador!B1000=10,44,IF(generador!B1000=11,47,IF(generador!B1000=12,50,IF(generador!B1000=13,53,IF(generador!B1000=14,56,IF(generador!B1000=15,59))))))))))))))),FALSE),"dd/mm/yyyy")),"")</f>
        <v/>
      </c>
    </row>
  </sheetData>
  <autoFilter ref="A2:W1000" xr:uid="{00000000-0009-0000-0000-00000A000000}"/>
  <dataConsolidate>
    <dataRefs count="1">
      <dataRef ref="B4:B1117" sheet="datos"/>
    </dataRefs>
  </dataConsolidate>
  <mergeCells count="2">
    <mergeCell ref="A1:B1"/>
    <mergeCell ref="E1:F1"/>
  </mergeCells>
  <conditionalFormatting sqref="G3:G1000">
    <cfRule type="containsText" priority="7" operator="containsText" text="* ">
      <formula>NOT(ISERROR(SEARCH("* ",G3)))</formula>
    </cfRule>
    <cfRule type="containsText" priority="8" operator="containsText" text="*-">
      <formula>NOT(ISERROR(SEARCH("*-",G3)))</formula>
    </cfRule>
  </conditionalFormatting>
  <dataValidations count="2">
    <dataValidation type="list" allowBlank="1" showInputMessage="1" showErrorMessage="1" sqref="C3:C1000" xr:uid="{00000000-0002-0000-0A00-000000000000}">
      <formula1>"SI,NO"</formula1>
    </dataValidation>
    <dataValidation type="list" allowBlank="1" showInputMessage="1" showErrorMessage="1" sqref="B3:B1000" xr:uid="{00000000-0002-0000-0A00-000001000000}">
      <formula1>"1,2,3,4,5,6,7,8,9,10,11,12,13,14,15"</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datos!$B$4:$B$9080</xm:f>
          </x14:formula1>
          <xm:sqref>A3:A1000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2:B11"/>
  <sheetViews>
    <sheetView workbookViewId="0">
      <selection activeCell="B12" sqref="B12"/>
    </sheetView>
  </sheetViews>
  <sheetFormatPr baseColWidth="10" defaultRowHeight="14.4" x14ac:dyDescent="0.3"/>
  <cols>
    <col min="1" max="1" width="16" customWidth="1"/>
    <col min="2" max="2" width="45.5546875" customWidth="1"/>
  </cols>
  <sheetData>
    <row r="2" spans="1:2" x14ac:dyDescent="0.3">
      <c r="A2" s="59" t="s">
        <v>211</v>
      </c>
      <c r="B2" t="s">
        <v>212</v>
      </c>
    </row>
    <row r="3" spans="1:2" x14ac:dyDescent="0.3">
      <c r="B3" t="s">
        <v>215</v>
      </c>
    </row>
    <row r="4" spans="1:2" x14ac:dyDescent="0.3">
      <c r="B4" t="s">
        <v>260</v>
      </c>
    </row>
    <row r="5" spans="1:2" x14ac:dyDescent="0.3">
      <c r="B5" t="s">
        <v>216</v>
      </c>
    </row>
    <row r="6" spans="1:2" x14ac:dyDescent="0.3">
      <c r="B6" t="s">
        <v>213</v>
      </c>
    </row>
    <row r="7" spans="1:2" x14ac:dyDescent="0.3">
      <c r="B7" t="s">
        <v>214</v>
      </c>
    </row>
    <row r="9" spans="1:2" x14ac:dyDescent="0.3">
      <c r="A9" t="s">
        <v>264</v>
      </c>
      <c r="B9" t="s">
        <v>266</v>
      </c>
    </row>
    <row r="10" spans="1:2" x14ac:dyDescent="0.3">
      <c r="B10" t="s">
        <v>265</v>
      </c>
    </row>
    <row r="11" spans="1:2" x14ac:dyDescent="0.3">
      <c r="B11" t="s">
        <v>267</v>
      </c>
    </row>
  </sheetData>
  <sheetProtection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B1:N34"/>
  <sheetViews>
    <sheetView view="pageBreakPreview" zoomScaleNormal="100" zoomScaleSheetLayoutView="100" workbookViewId="0">
      <selection activeCell="E9" sqref="E9:M9"/>
    </sheetView>
  </sheetViews>
  <sheetFormatPr baseColWidth="10" defaultRowHeight="13.2" x14ac:dyDescent="0.3"/>
  <cols>
    <col min="1" max="1" width="1.109375" style="29" customWidth="1"/>
    <col min="2" max="2" width="2.6640625" style="29" customWidth="1"/>
    <col min="3" max="3" width="10.88671875" style="29" customWidth="1"/>
    <col min="4" max="4" width="10.5546875" style="29" customWidth="1"/>
    <col min="5" max="5" width="10.44140625" style="29" customWidth="1"/>
    <col min="6" max="6" width="8.6640625" style="29" customWidth="1"/>
    <col min="7" max="7" width="9" style="29" customWidth="1"/>
    <col min="8" max="8" width="12" style="29" customWidth="1"/>
    <col min="9" max="9" width="9" style="29" customWidth="1"/>
    <col min="10" max="10" width="8.6640625" style="29" customWidth="1"/>
    <col min="11" max="11" width="8.33203125" style="29" customWidth="1"/>
    <col min="12" max="12" width="11.5546875" style="29" customWidth="1"/>
    <col min="13" max="13" width="17.44140625" style="29" customWidth="1"/>
    <col min="14" max="14" width="1" style="29" customWidth="1"/>
    <col min="15" max="247" width="11.44140625" style="29"/>
    <col min="248" max="248" width="1.109375" style="29" customWidth="1"/>
    <col min="249" max="249" width="2.6640625" style="29" customWidth="1"/>
    <col min="250" max="250" width="10.88671875" style="29" customWidth="1"/>
    <col min="251" max="251" width="10.5546875" style="29" customWidth="1"/>
    <col min="252" max="252" width="10.44140625" style="29" customWidth="1"/>
    <col min="253" max="253" width="8.6640625" style="29" customWidth="1"/>
    <col min="254" max="254" width="9" style="29" customWidth="1"/>
    <col min="255" max="255" width="12" style="29" customWidth="1"/>
    <col min="256" max="256" width="9" style="29" customWidth="1"/>
    <col min="257" max="257" width="8.6640625" style="29" customWidth="1"/>
    <col min="258" max="258" width="8.33203125" style="29" customWidth="1"/>
    <col min="259" max="259" width="11.5546875" style="29" customWidth="1"/>
    <col min="260" max="260" width="19" style="29" customWidth="1"/>
    <col min="261" max="261" width="1" style="29" customWidth="1"/>
    <col min="262" max="262" width="8.44140625" style="29" customWidth="1"/>
    <col min="263" max="263" width="7.109375" style="29" customWidth="1"/>
    <col min="264" max="264" width="3.88671875" style="29" bestFit="1" customWidth="1"/>
    <col min="265" max="265" width="9.6640625" style="29" customWidth="1"/>
    <col min="266" max="266" width="7.88671875" style="29" customWidth="1"/>
    <col min="267" max="267" width="8.6640625" style="29" customWidth="1"/>
    <col min="268" max="268" width="8.5546875" style="29" customWidth="1"/>
    <col min="269" max="503" width="11.44140625" style="29"/>
    <col min="504" max="504" width="1.109375" style="29" customWidth="1"/>
    <col min="505" max="505" width="2.6640625" style="29" customWidth="1"/>
    <col min="506" max="506" width="10.88671875" style="29" customWidth="1"/>
    <col min="507" max="507" width="10.5546875" style="29" customWidth="1"/>
    <col min="508" max="508" width="10.44140625" style="29" customWidth="1"/>
    <col min="509" max="509" width="8.6640625" style="29" customWidth="1"/>
    <col min="510" max="510" width="9" style="29" customWidth="1"/>
    <col min="511" max="511" width="12" style="29" customWidth="1"/>
    <col min="512" max="512" width="9" style="29" customWidth="1"/>
    <col min="513" max="513" width="8.6640625" style="29" customWidth="1"/>
    <col min="514" max="514" width="8.33203125" style="29" customWidth="1"/>
    <col min="515" max="515" width="11.5546875" style="29" customWidth="1"/>
    <col min="516" max="516" width="19" style="29" customWidth="1"/>
    <col min="517" max="517" width="1" style="29" customWidth="1"/>
    <col min="518" max="518" width="8.44140625" style="29" customWidth="1"/>
    <col min="519" max="519" width="7.109375" style="29" customWidth="1"/>
    <col min="520" max="520" width="3.88671875" style="29" bestFit="1" customWidth="1"/>
    <col min="521" max="521" width="9.6640625" style="29" customWidth="1"/>
    <col min="522" max="522" width="7.88671875" style="29" customWidth="1"/>
    <col min="523" max="523" width="8.6640625" style="29" customWidth="1"/>
    <col min="524" max="524" width="8.5546875" style="29" customWidth="1"/>
    <col min="525" max="759" width="11.44140625" style="29"/>
    <col min="760" max="760" width="1.109375" style="29" customWidth="1"/>
    <col min="761" max="761" width="2.6640625" style="29" customWidth="1"/>
    <col min="762" max="762" width="10.88671875" style="29" customWidth="1"/>
    <col min="763" max="763" width="10.5546875" style="29" customWidth="1"/>
    <col min="764" max="764" width="10.44140625" style="29" customWidth="1"/>
    <col min="765" max="765" width="8.6640625" style="29" customWidth="1"/>
    <col min="766" max="766" width="9" style="29" customWidth="1"/>
    <col min="767" max="767" width="12" style="29" customWidth="1"/>
    <col min="768" max="768" width="9" style="29" customWidth="1"/>
    <col min="769" max="769" width="8.6640625" style="29" customWidth="1"/>
    <col min="770" max="770" width="8.33203125" style="29" customWidth="1"/>
    <col min="771" max="771" width="11.5546875" style="29" customWidth="1"/>
    <col min="772" max="772" width="19" style="29" customWidth="1"/>
    <col min="773" max="773" width="1" style="29" customWidth="1"/>
    <col min="774" max="774" width="8.44140625" style="29" customWidth="1"/>
    <col min="775" max="775" width="7.109375" style="29" customWidth="1"/>
    <col min="776" max="776" width="3.88671875" style="29" bestFit="1" customWidth="1"/>
    <col min="777" max="777" width="9.6640625" style="29" customWidth="1"/>
    <col min="778" max="778" width="7.88671875" style="29" customWidth="1"/>
    <col min="779" max="779" width="8.6640625" style="29" customWidth="1"/>
    <col min="780" max="780" width="8.5546875" style="29" customWidth="1"/>
    <col min="781" max="1015" width="11.44140625" style="29"/>
    <col min="1016" max="1016" width="1.109375" style="29" customWidth="1"/>
    <col min="1017" max="1017" width="2.6640625" style="29" customWidth="1"/>
    <col min="1018" max="1018" width="10.88671875" style="29" customWidth="1"/>
    <col min="1019" max="1019" width="10.5546875" style="29" customWidth="1"/>
    <col min="1020" max="1020" width="10.44140625" style="29" customWidth="1"/>
    <col min="1021" max="1021" width="8.6640625" style="29" customWidth="1"/>
    <col min="1022" max="1022" width="9" style="29" customWidth="1"/>
    <col min="1023" max="1023" width="12" style="29" customWidth="1"/>
    <col min="1024" max="1024" width="9" style="29" customWidth="1"/>
    <col min="1025" max="1025" width="8.6640625" style="29" customWidth="1"/>
    <col min="1026" max="1026" width="8.33203125" style="29" customWidth="1"/>
    <col min="1027" max="1027" width="11.5546875" style="29" customWidth="1"/>
    <col min="1028" max="1028" width="19" style="29" customWidth="1"/>
    <col min="1029" max="1029" width="1" style="29" customWidth="1"/>
    <col min="1030" max="1030" width="8.44140625" style="29" customWidth="1"/>
    <col min="1031" max="1031" width="7.109375" style="29" customWidth="1"/>
    <col min="1032" max="1032" width="3.88671875" style="29" bestFit="1" customWidth="1"/>
    <col min="1033" max="1033" width="9.6640625" style="29" customWidth="1"/>
    <col min="1034" max="1034" width="7.88671875" style="29" customWidth="1"/>
    <col min="1035" max="1035" width="8.6640625" style="29" customWidth="1"/>
    <col min="1036" max="1036" width="8.5546875" style="29" customWidth="1"/>
    <col min="1037" max="1271" width="11.44140625" style="29"/>
    <col min="1272" max="1272" width="1.109375" style="29" customWidth="1"/>
    <col min="1273" max="1273" width="2.6640625" style="29" customWidth="1"/>
    <col min="1274" max="1274" width="10.88671875" style="29" customWidth="1"/>
    <col min="1275" max="1275" width="10.5546875" style="29" customWidth="1"/>
    <col min="1276" max="1276" width="10.44140625" style="29" customWidth="1"/>
    <col min="1277" max="1277" width="8.6640625" style="29" customWidth="1"/>
    <col min="1278" max="1278" width="9" style="29" customWidth="1"/>
    <col min="1279" max="1279" width="12" style="29" customWidth="1"/>
    <col min="1280" max="1280" width="9" style="29" customWidth="1"/>
    <col min="1281" max="1281" width="8.6640625" style="29" customWidth="1"/>
    <col min="1282" max="1282" width="8.33203125" style="29" customWidth="1"/>
    <col min="1283" max="1283" width="11.5546875" style="29" customWidth="1"/>
    <col min="1284" max="1284" width="19" style="29" customWidth="1"/>
    <col min="1285" max="1285" width="1" style="29" customWidth="1"/>
    <col min="1286" max="1286" width="8.44140625" style="29" customWidth="1"/>
    <col min="1287" max="1287" width="7.109375" style="29" customWidth="1"/>
    <col min="1288" max="1288" width="3.88671875" style="29" bestFit="1" customWidth="1"/>
    <col min="1289" max="1289" width="9.6640625" style="29" customWidth="1"/>
    <col min="1290" max="1290" width="7.88671875" style="29" customWidth="1"/>
    <col min="1291" max="1291" width="8.6640625" style="29" customWidth="1"/>
    <col min="1292" max="1292" width="8.5546875" style="29" customWidth="1"/>
    <col min="1293" max="1527" width="11.44140625" style="29"/>
    <col min="1528" max="1528" width="1.109375" style="29" customWidth="1"/>
    <col min="1529" max="1529" width="2.6640625" style="29" customWidth="1"/>
    <col min="1530" max="1530" width="10.88671875" style="29" customWidth="1"/>
    <col min="1531" max="1531" width="10.5546875" style="29" customWidth="1"/>
    <col min="1532" max="1532" width="10.44140625" style="29" customWidth="1"/>
    <col min="1533" max="1533" width="8.6640625" style="29" customWidth="1"/>
    <col min="1534" max="1534" width="9" style="29" customWidth="1"/>
    <col min="1535" max="1535" width="12" style="29" customWidth="1"/>
    <col min="1536" max="1536" width="9" style="29" customWidth="1"/>
    <col min="1537" max="1537" width="8.6640625" style="29" customWidth="1"/>
    <col min="1538" max="1538" width="8.33203125" style="29" customWidth="1"/>
    <col min="1539" max="1539" width="11.5546875" style="29" customWidth="1"/>
    <col min="1540" max="1540" width="19" style="29" customWidth="1"/>
    <col min="1541" max="1541" width="1" style="29" customWidth="1"/>
    <col min="1542" max="1542" width="8.44140625" style="29" customWidth="1"/>
    <col min="1543" max="1543" width="7.109375" style="29" customWidth="1"/>
    <col min="1544" max="1544" width="3.88671875" style="29" bestFit="1" customWidth="1"/>
    <col min="1545" max="1545" width="9.6640625" style="29" customWidth="1"/>
    <col min="1546" max="1546" width="7.88671875" style="29" customWidth="1"/>
    <col min="1547" max="1547" width="8.6640625" style="29" customWidth="1"/>
    <col min="1548" max="1548" width="8.5546875" style="29" customWidth="1"/>
    <col min="1549" max="1783" width="11.44140625" style="29"/>
    <col min="1784" max="1784" width="1.109375" style="29" customWidth="1"/>
    <col min="1785" max="1785" width="2.6640625" style="29" customWidth="1"/>
    <col min="1786" max="1786" width="10.88671875" style="29" customWidth="1"/>
    <col min="1787" max="1787" width="10.5546875" style="29" customWidth="1"/>
    <col min="1788" max="1788" width="10.44140625" style="29" customWidth="1"/>
    <col min="1789" max="1789" width="8.6640625" style="29" customWidth="1"/>
    <col min="1790" max="1790" width="9" style="29" customWidth="1"/>
    <col min="1791" max="1791" width="12" style="29" customWidth="1"/>
    <col min="1792" max="1792" width="9" style="29" customWidth="1"/>
    <col min="1793" max="1793" width="8.6640625" style="29" customWidth="1"/>
    <col min="1794" max="1794" width="8.33203125" style="29" customWidth="1"/>
    <col min="1795" max="1795" width="11.5546875" style="29" customWidth="1"/>
    <col min="1796" max="1796" width="19" style="29" customWidth="1"/>
    <col min="1797" max="1797" width="1" style="29" customWidth="1"/>
    <col min="1798" max="1798" width="8.44140625" style="29" customWidth="1"/>
    <col min="1799" max="1799" width="7.109375" style="29" customWidth="1"/>
    <col min="1800" max="1800" width="3.88671875" style="29" bestFit="1" customWidth="1"/>
    <col min="1801" max="1801" width="9.6640625" style="29" customWidth="1"/>
    <col min="1802" max="1802" width="7.88671875" style="29" customWidth="1"/>
    <col min="1803" max="1803" width="8.6640625" style="29" customWidth="1"/>
    <col min="1804" max="1804" width="8.5546875" style="29" customWidth="1"/>
    <col min="1805" max="2039" width="11.44140625" style="29"/>
    <col min="2040" max="2040" width="1.109375" style="29" customWidth="1"/>
    <col min="2041" max="2041" width="2.6640625" style="29" customWidth="1"/>
    <col min="2042" max="2042" width="10.88671875" style="29" customWidth="1"/>
    <col min="2043" max="2043" width="10.5546875" style="29" customWidth="1"/>
    <col min="2044" max="2044" width="10.44140625" style="29" customWidth="1"/>
    <col min="2045" max="2045" width="8.6640625" style="29" customWidth="1"/>
    <col min="2046" max="2046" width="9" style="29" customWidth="1"/>
    <col min="2047" max="2047" width="12" style="29" customWidth="1"/>
    <col min="2048" max="2048" width="9" style="29" customWidth="1"/>
    <col min="2049" max="2049" width="8.6640625" style="29" customWidth="1"/>
    <col min="2050" max="2050" width="8.33203125" style="29" customWidth="1"/>
    <col min="2051" max="2051" width="11.5546875" style="29" customWidth="1"/>
    <col min="2052" max="2052" width="19" style="29" customWidth="1"/>
    <col min="2053" max="2053" width="1" style="29" customWidth="1"/>
    <col min="2054" max="2054" width="8.44140625" style="29" customWidth="1"/>
    <col min="2055" max="2055" width="7.109375" style="29" customWidth="1"/>
    <col min="2056" max="2056" width="3.88671875" style="29" bestFit="1" customWidth="1"/>
    <col min="2057" max="2057" width="9.6640625" style="29" customWidth="1"/>
    <col min="2058" max="2058" width="7.88671875" style="29" customWidth="1"/>
    <col min="2059" max="2059" width="8.6640625" style="29" customWidth="1"/>
    <col min="2060" max="2060" width="8.5546875" style="29" customWidth="1"/>
    <col min="2061" max="2295" width="11.44140625" style="29"/>
    <col min="2296" max="2296" width="1.109375" style="29" customWidth="1"/>
    <col min="2297" max="2297" width="2.6640625" style="29" customWidth="1"/>
    <col min="2298" max="2298" width="10.88671875" style="29" customWidth="1"/>
    <col min="2299" max="2299" width="10.5546875" style="29" customWidth="1"/>
    <col min="2300" max="2300" width="10.44140625" style="29" customWidth="1"/>
    <col min="2301" max="2301" width="8.6640625" style="29" customWidth="1"/>
    <col min="2302" max="2302" width="9" style="29" customWidth="1"/>
    <col min="2303" max="2303" width="12" style="29" customWidth="1"/>
    <col min="2304" max="2304" width="9" style="29" customWidth="1"/>
    <col min="2305" max="2305" width="8.6640625" style="29" customWidth="1"/>
    <col min="2306" max="2306" width="8.33203125" style="29" customWidth="1"/>
    <col min="2307" max="2307" width="11.5546875" style="29" customWidth="1"/>
    <col min="2308" max="2308" width="19" style="29" customWidth="1"/>
    <col min="2309" max="2309" width="1" style="29" customWidth="1"/>
    <col min="2310" max="2310" width="8.44140625" style="29" customWidth="1"/>
    <col min="2311" max="2311" width="7.109375" style="29" customWidth="1"/>
    <col min="2312" max="2312" width="3.88671875" style="29" bestFit="1" customWidth="1"/>
    <col min="2313" max="2313" width="9.6640625" style="29" customWidth="1"/>
    <col min="2314" max="2314" width="7.88671875" style="29" customWidth="1"/>
    <col min="2315" max="2315" width="8.6640625" style="29" customWidth="1"/>
    <col min="2316" max="2316" width="8.5546875" style="29" customWidth="1"/>
    <col min="2317" max="2551" width="11.44140625" style="29"/>
    <col min="2552" max="2552" width="1.109375" style="29" customWidth="1"/>
    <col min="2553" max="2553" width="2.6640625" style="29" customWidth="1"/>
    <col min="2554" max="2554" width="10.88671875" style="29" customWidth="1"/>
    <col min="2555" max="2555" width="10.5546875" style="29" customWidth="1"/>
    <col min="2556" max="2556" width="10.44140625" style="29" customWidth="1"/>
    <col min="2557" max="2557" width="8.6640625" style="29" customWidth="1"/>
    <col min="2558" max="2558" width="9" style="29" customWidth="1"/>
    <col min="2559" max="2559" width="12" style="29" customWidth="1"/>
    <col min="2560" max="2560" width="9" style="29" customWidth="1"/>
    <col min="2561" max="2561" width="8.6640625" style="29" customWidth="1"/>
    <col min="2562" max="2562" width="8.33203125" style="29" customWidth="1"/>
    <col min="2563" max="2563" width="11.5546875" style="29" customWidth="1"/>
    <col min="2564" max="2564" width="19" style="29" customWidth="1"/>
    <col min="2565" max="2565" width="1" style="29" customWidth="1"/>
    <col min="2566" max="2566" width="8.44140625" style="29" customWidth="1"/>
    <col min="2567" max="2567" width="7.109375" style="29" customWidth="1"/>
    <col min="2568" max="2568" width="3.88671875" style="29" bestFit="1" customWidth="1"/>
    <col min="2569" max="2569" width="9.6640625" style="29" customWidth="1"/>
    <col min="2570" max="2570" width="7.88671875" style="29" customWidth="1"/>
    <col min="2571" max="2571" width="8.6640625" style="29" customWidth="1"/>
    <col min="2572" max="2572" width="8.5546875" style="29" customWidth="1"/>
    <col min="2573" max="2807" width="11.44140625" style="29"/>
    <col min="2808" max="2808" width="1.109375" style="29" customWidth="1"/>
    <col min="2809" max="2809" width="2.6640625" style="29" customWidth="1"/>
    <col min="2810" max="2810" width="10.88671875" style="29" customWidth="1"/>
    <col min="2811" max="2811" width="10.5546875" style="29" customWidth="1"/>
    <col min="2812" max="2812" width="10.44140625" style="29" customWidth="1"/>
    <col min="2813" max="2813" width="8.6640625" style="29" customWidth="1"/>
    <col min="2814" max="2814" width="9" style="29" customWidth="1"/>
    <col min="2815" max="2815" width="12" style="29" customWidth="1"/>
    <col min="2816" max="2816" width="9" style="29" customWidth="1"/>
    <col min="2817" max="2817" width="8.6640625" style="29" customWidth="1"/>
    <col min="2818" max="2818" width="8.33203125" style="29" customWidth="1"/>
    <col min="2819" max="2819" width="11.5546875" style="29" customWidth="1"/>
    <col min="2820" max="2820" width="19" style="29" customWidth="1"/>
    <col min="2821" max="2821" width="1" style="29" customWidth="1"/>
    <col min="2822" max="2822" width="8.44140625" style="29" customWidth="1"/>
    <col min="2823" max="2823" width="7.109375" style="29" customWidth="1"/>
    <col min="2824" max="2824" width="3.88671875" style="29" bestFit="1" customWidth="1"/>
    <col min="2825" max="2825" width="9.6640625" style="29" customWidth="1"/>
    <col min="2826" max="2826" width="7.88671875" style="29" customWidth="1"/>
    <col min="2827" max="2827" width="8.6640625" style="29" customWidth="1"/>
    <col min="2828" max="2828" width="8.5546875" style="29" customWidth="1"/>
    <col min="2829" max="3063" width="11.44140625" style="29"/>
    <col min="3064" max="3064" width="1.109375" style="29" customWidth="1"/>
    <col min="3065" max="3065" width="2.6640625" style="29" customWidth="1"/>
    <col min="3066" max="3066" width="10.88671875" style="29" customWidth="1"/>
    <col min="3067" max="3067" width="10.5546875" style="29" customWidth="1"/>
    <col min="3068" max="3068" width="10.44140625" style="29" customWidth="1"/>
    <col min="3069" max="3069" width="8.6640625" style="29" customWidth="1"/>
    <col min="3070" max="3070" width="9" style="29" customWidth="1"/>
    <col min="3071" max="3071" width="12" style="29" customWidth="1"/>
    <col min="3072" max="3072" width="9" style="29" customWidth="1"/>
    <col min="3073" max="3073" width="8.6640625" style="29" customWidth="1"/>
    <col min="3074" max="3074" width="8.33203125" style="29" customWidth="1"/>
    <col min="3075" max="3075" width="11.5546875" style="29" customWidth="1"/>
    <col min="3076" max="3076" width="19" style="29" customWidth="1"/>
    <col min="3077" max="3077" width="1" style="29" customWidth="1"/>
    <col min="3078" max="3078" width="8.44140625" style="29" customWidth="1"/>
    <col min="3079" max="3079" width="7.109375" style="29" customWidth="1"/>
    <col min="3080" max="3080" width="3.88671875" style="29" bestFit="1" customWidth="1"/>
    <col min="3081" max="3081" width="9.6640625" style="29" customWidth="1"/>
    <col min="3082" max="3082" width="7.88671875" style="29" customWidth="1"/>
    <col min="3083" max="3083" width="8.6640625" style="29" customWidth="1"/>
    <col min="3084" max="3084" width="8.5546875" style="29" customWidth="1"/>
    <col min="3085" max="3319" width="11.44140625" style="29"/>
    <col min="3320" max="3320" width="1.109375" style="29" customWidth="1"/>
    <col min="3321" max="3321" width="2.6640625" style="29" customWidth="1"/>
    <col min="3322" max="3322" width="10.88671875" style="29" customWidth="1"/>
    <col min="3323" max="3323" width="10.5546875" style="29" customWidth="1"/>
    <col min="3324" max="3324" width="10.44140625" style="29" customWidth="1"/>
    <col min="3325" max="3325" width="8.6640625" style="29" customWidth="1"/>
    <col min="3326" max="3326" width="9" style="29" customWidth="1"/>
    <col min="3327" max="3327" width="12" style="29" customWidth="1"/>
    <col min="3328" max="3328" width="9" style="29" customWidth="1"/>
    <col min="3329" max="3329" width="8.6640625" style="29" customWidth="1"/>
    <col min="3330" max="3330" width="8.33203125" style="29" customWidth="1"/>
    <col min="3331" max="3331" width="11.5546875" style="29" customWidth="1"/>
    <col min="3332" max="3332" width="19" style="29" customWidth="1"/>
    <col min="3333" max="3333" width="1" style="29" customWidth="1"/>
    <col min="3334" max="3334" width="8.44140625" style="29" customWidth="1"/>
    <col min="3335" max="3335" width="7.109375" style="29" customWidth="1"/>
    <col min="3336" max="3336" width="3.88671875" style="29" bestFit="1" customWidth="1"/>
    <col min="3337" max="3337" width="9.6640625" style="29" customWidth="1"/>
    <col min="3338" max="3338" width="7.88671875" style="29" customWidth="1"/>
    <col min="3339" max="3339" width="8.6640625" style="29" customWidth="1"/>
    <col min="3340" max="3340" width="8.5546875" style="29" customWidth="1"/>
    <col min="3341" max="3575" width="11.44140625" style="29"/>
    <col min="3576" max="3576" width="1.109375" style="29" customWidth="1"/>
    <col min="3577" max="3577" width="2.6640625" style="29" customWidth="1"/>
    <col min="3578" max="3578" width="10.88671875" style="29" customWidth="1"/>
    <col min="3579" max="3579" width="10.5546875" style="29" customWidth="1"/>
    <col min="3580" max="3580" width="10.44140625" style="29" customWidth="1"/>
    <col min="3581" max="3581" width="8.6640625" style="29" customWidth="1"/>
    <col min="3582" max="3582" width="9" style="29" customWidth="1"/>
    <col min="3583" max="3583" width="12" style="29" customWidth="1"/>
    <col min="3584" max="3584" width="9" style="29" customWidth="1"/>
    <col min="3585" max="3585" width="8.6640625" style="29" customWidth="1"/>
    <col min="3586" max="3586" width="8.33203125" style="29" customWidth="1"/>
    <col min="3587" max="3587" width="11.5546875" style="29" customWidth="1"/>
    <col min="3588" max="3588" width="19" style="29" customWidth="1"/>
    <col min="3589" max="3589" width="1" style="29" customWidth="1"/>
    <col min="3590" max="3590" width="8.44140625" style="29" customWidth="1"/>
    <col min="3591" max="3591" width="7.109375" style="29" customWidth="1"/>
    <col min="3592" max="3592" width="3.88671875" style="29" bestFit="1" customWidth="1"/>
    <col min="3593" max="3593" width="9.6640625" style="29" customWidth="1"/>
    <col min="3594" max="3594" width="7.88671875" style="29" customWidth="1"/>
    <col min="3595" max="3595" width="8.6640625" style="29" customWidth="1"/>
    <col min="3596" max="3596" width="8.5546875" style="29" customWidth="1"/>
    <col min="3597" max="3831" width="11.44140625" style="29"/>
    <col min="3832" max="3832" width="1.109375" style="29" customWidth="1"/>
    <col min="3833" max="3833" width="2.6640625" style="29" customWidth="1"/>
    <col min="3834" max="3834" width="10.88671875" style="29" customWidth="1"/>
    <col min="3835" max="3835" width="10.5546875" style="29" customWidth="1"/>
    <col min="3836" max="3836" width="10.44140625" style="29" customWidth="1"/>
    <col min="3837" max="3837" width="8.6640625" style="29" customWidth="1"/>
    <col min="3838" max="3838" width="9" style="29" customWidth="1"/>
    <col min="3839" max="3839" width="12" style="29" customWidth="1"/>
    <col min="3840" max="3840" width="9" style="29" customWidth="1"/>
    <col min="3841" max="3841" width="8.6640625" style="29" customWidth="1"/>
    <col min="3842" max="3842" width="8.33203125" style="29" customWidth="1"/>
    <col min="3843" max="3843" width="11.5546875" style="29" customWidth="1"/>
    <col min="3844" max="3844" width="19" style="29" customWidth="1"/>
    <col min="3845" max="3845" width="1" style="29" customWidth="1"/>
    <col min="3846" max="3846" width="8.44140625" style="29" customWidth="1"/>
    <col min="3847" max="3847" width="7.109375" style="29" customWidth="1"/>
    <col min="3848" max="3848" width="3.88671875" style="29" bestFit="1" customWidth="1"/>
    <col min="3849" max="3849" width="9.6640625" style="29" customWidth="1"/>
    <col min="3850" max="3850" width="7.88671875" style="29" customWidth="1"/>
    <col min="3851" max="3851" width="8.6640625" style="29" customWidth="1"/>
    <col min="3852" max="3852" width="8.5546875" style="29" customWidth="1"/>
    <col min="3853" max="4087" width="11.44140625" style="29"/>
    <col min="4088" max="4088" width="1.109375" style="29" customWidth="1"/>
    <col min="4089" max="4089" width="2.6640625" style="29" customWidth="1"/>
    <col min="4090" max="4090" width="10.88671875" style="29" customWidth="1"/>
    <col min="4091" max="4091" width="10.5546875" style="29" customWidth="1"/>
    <col min="4092" max="4092" width="10.44140625" style="29" customWidth="1"/>
    <col min="4093" max="4093" width="8.6640625" style="29" customWidth="1"/>
    <col min="4094" max="4094" width="9" style="29" customWidth="1"/>
    <col min="4095" max="4095" width="12" style="29" customWidth="1"/>
    <col min="4096" max="4096" width="9" style="29" customWidth="1"/>
    <col min="4097" max="4097" width="8.6640625" style="29" customWidth="1"/>
    <col min="4098" max="4098" width="8.33203125" style="29" customWidth="1"/>
    <col min="4099" max="4099" width="11.5546875" style="29" customWidth="1"/>
    <col min="4100" max="4100" width="19" style="29" customWidth="1"/>
    <col min="4101" max="4101" width="1" style="29" customWidth="1"/>
    <col min="4102" max="4102" width="8.44140625" style="29" customWidth="1"/>
    <col min="4103" max="4103" width="7.109375" style="29" customWidth="1"/>
    <col min="4104" max="4104" width="3.88671875" style="29" bestFit="1" customWidth="1"/>
    <col min="4105" max="4105" width="9.6640625" style="29" customWidth="1"/>
    <col min="4106" max="4106" width="7.88671875" style="29" customWidth="1"/>
    <col min="4107" max="4107" width="8.6640625" style="29" customWidth="1"/>
    <col min="4108" max="4108" width="8.5546875" style="29" customWidth="1"/>
    <col min="4109" max="4343" width="11.44140625" style="29"/>
    <col min="4344" max="4344" width="1.109375" style="29" customWidth="1"/>
    <col min="4345" max="4345" width="2.6640625" style="29" customWidth="1"/>
    <col min="4346" max="4346" width="10.88671875" style="29" customWidth="1"/>
    <col min="4347" max="4347" width="10.5546875" style="29" customWidth="1"/>
    <col min="4348" max="4348" width="10.44140625" style="29" customWidth="1"/>
    <col min="4349" max="4349" width="8.6640625" style="29" customWidth="1"/>
    <col min="4350" max="4350" width="9" style="29" customWidth="1"/>
    <col min="4351" max="4351" width="12" style="29" customWidth="1"/>
    <col min="4352" max="4352" width="9" style="29" customWidth="1"/>
    <col min="4353" max="4353" width="8.6640625" style="29" customWidth="1"/>
    <col min="4354" max="4354" width="8.33203125" style="29" customWidth="1"/>
    <col min="4355" max="4355" width="11.5546875" style="29" customWidth="1"/>
    <col min="4356" max="4356" width="19" style="29" customWidth="1"/>
    <col min="4357" max="4357" width="1" style="29" customWidth="1"/>
    <col min="4358" max="4358" width="8.44140625" style="29" customWidth="1"/>
    <col min="4359" max="4359" width="7.109375" style="29" customWidth="1"/>
    <col min="4360" max="4360" width="3.88671875" style="29" bestFit="1" customWidth="1"/>
    <col min="4361" max="4361" width="9.6640625" style="29" customWidth="1"/>
    <col min="4362" max="4362" width="7.88671875" style="29" customWidth="1"/>
    <col min="4363" max="4363" width="8.6640625" style="29" customWidth="1"/>
    <col min="4364" max="4364" width="8.5546875" style="29" customWidth="1"/>
    <col min="4365" max="4599" width="11.44140625" style="29"/>
    <col min="4600" max="4600" width="1.109375" style="29" customWidth="1"/>
    <col min="4601" max="4601" width="2.6640625" style="29" customWidth="1"/>
    <col min="4602" max="4602" width="10.88671875" style="29" customWidth="1"/>
    <col min="4603" max="4603" width="10.5546875" style="29" customWidth="1"/>
    <col min="4604" max="4604" width="10.44140625" style="29" customWidth="1"/>
    <col min="4605" max="4605" width="8.6640625" style="29" customWidth="1"/>
    <col min="4606" max="4606" width="9" style="29" customWidth="1"/>
    <col min="4607" max="4607" width="12" style="29" customWidth="1"/>
    <col min="4608" max="4608" width="9" style="29" customWidth="1"/>
    <col min="4609" max="4609" width="8.6640625" style="29" customWidth="1"/>
    <col min="4610" max="4610" width="8.33203125" style="29" customWidth="1"/>
    <col min="4611" max="4611" width="11.5546875" style="29" customWidth="1"/>
    <col min="4612" max="4612" width="19" style="29" customWidth="1"/>
    <col min="4613" max="4613" width="1" style="29" customWidth="1"/>
    <col min="4614" max="4614" width="8.44140625" style="29" customWidth="1"/>
    <col min="4615" max="4615" width="7.109375" style="29" customWidth="1"/>
    <col min="4616" max="4616" width="3.88671875" style="29" bestFit="1" customWidth="1"/>
    <col min="4617" max="4617" width="9.6640625" style="29" customWidth="1"/>
    <col min="4618" max="4618" width="7.88671875" style="29" customWidth="1"/>
    <col min="4619" max="4619" width="8.6640625" style="29" customWidth="1"/>
    <col min="4620" max="4620" width="8.5546875" style="29" customWidth="1"/>
    <col min="4621" max="4855" width="11.44140625" style="29"/>
    <col min="4856" max="4856" width="1.109375" style="29" customWidth="1"/>
    <col min="4857" max="4857" width="2.6640625" style="29" customWidth="1"/>
    <col min="4858" max="4858" width="10.88671875" style="29" customWidth="1"/>
    <col min="4859" max="4859" width="10.5546875" style="29" customWidth="1"/>
    <col min="4860" max="4860" width="10.44140625" style="29" customWidth="1"/>
    <col min="4861" max="4861" width="8.6640625" style="29" customWidth="1"/>
    <col min="4862" max="4862" width="9" style="29" customWidth="1"/>
    <col min="4863" max="4863" width="12" style="29" customWidth="1"/>
    <col min="4864" max="4864" width="9" style="29" customWidth="1"/>
    <col min="4865" max="4865" width="8.6640625" style="29" customWidth="1"/>
    <col min="4866" max="4866" width="8.33203125" style="29" customWidth="1"/>
    <col min="4867" max="4867" width="11.5546875" style="29" customWidth="1"/>
    <col min="4868" max="4868" width="19" style="29" customWidth="1"/>
    <col min="4869" max="4869" width="1" style="29" customWidth="1"/>
    <col min="4870" max="4870" width="8.44140625" style="29" customWidth="1"/>
    <col min="4871" max="4871" width="7.109375" style="29" customWidth="1"/>
    <col min="4872" max="4872" width="3.88671875" style="29" bestFit="1" customWidth="1"/>
    <col min="4873" max="4873" width="9.6640625" style="29" customWidth="1"/>
    <col min="4874" max="4874" width="7.88671875" style="29" customWidth="1"/>
    <col min="4875" max="4875" width="8.6640625" style="29" customWidth="1"/>
    <col min="4876" max="4876" width="8.5546875" style="29" customWidth="1"/>
    <col min="4877" max="5111" width="11.44140625" style="29"/>
    <col min="5112" max="5112" width="1.109375" style="29" customWidth="1"/>
    <col min="5113" max="5113" width="2.6640625" style="29" customWidth="1"/>
    <col min="5114" max="5114" width="10.88671875" style="29" customWidth="1"/>
    <col min="5115" max="5115" width="10.5546875" style="29" customWidth="1"/>
    <col min="5116" max="5116" width="10.44140625" style="29" customWidth="1"/>
    <col min="5117" max="5117" width="8.6640625" style="29" customWidth="1"/>
    <col min="5118" max="5118" width="9" style="29" customWidth="1"/>
    <col min="5119" max="5119" width="12" style="29" customWidth="1"/>
    <col min="5120" max="5120" width="9" style="29" customWidth="1"/>
    <col min="5121" max="5121" width="8.6640625" style="29" customWidth="1"/>
    <col min="5122" max="5122" width="8.33203125" style="29" customWidth="1"/>
    <col min="5123" max="5123" width="11.5546875" style="29" customWidth="1"/>
    <col min="5124" max="5124" width="19" style="29" customWidth="1"/>
    <col min="5125" max="5125" width="1" style="29" customWidth="1"/>
    <col min="5126" max="5126" width="8.44140625" style="29" customWidth="1"/>
    <col min="5127" max="5127" width="7.109375" style="29" customWidth="1"/>
    <col min="5128" max="5128" width="3.88671875" style="29" bestFit="1" customWidth="1"/>
    <col min="5129" max="5129" width="9.6640625" style="29" customWidth="1"/>
    <col min="5130" max="5130" width="7.88671875" style="29" customWidth="1"/>
    <col min="5131" max="5131" width="8.6640625" style="29" customWidth="1"/>
    <col min="5132" max="5132" width="8.5546875" style="29" customWidth="1"/>
    <col min="5133" max="5367" width="11.44140625" style="29"/>
    <col min="5368" max="5368" width="1.109375" style="29" customWidth="1"/>
    <col min="5369" max="5369" width="2.6640625" style="29" customWidth="1"/>
    <col min="5370" max="5370" width="10.88671875" style="29" customWidth="1"/>
    <col min="5371" max="5371" width="10.5546875" style="29" customWidth="1"/>
    <col min="5372" max="5372" width="10.44140625" style="29" customWidth="1"/>
    <col min="5373" max="5373" width="8.6640625" style="29" customWidth="1"/>
    <col min="5374" max="5374" width="9" style="29" customWidth="1"/>
    <col min="5375" max="5375" width="12" style="29" customWidth="1"/>
    <col min="5376" max="5376" width="9" style="29" customWidth="1"/>
    <col min="5377" max="5377" width="8.6640625" style="29" customWidth="1"/>
    <col min="5378" max="5378" width="8.33203125" style="29" customWidth="1"/>
    <col min="5379" max="5379" width="11.5546875" style="29" customWidth="1"/>
    <col min="5380" max="5380" width="19" style="29" customWidth="1"/>
    <col min="5381" max="5381" width="1" style="29" customWidth="1"/>
    <col min="5382" max="5382" width="8.44140625" style="29" customWidth="1"/>
    <col min="5383" max="5383" width="7.109375" style="29" customWidth="1"/>
    <col min="5384" max="5384" width="3.88671875" style="29" bestFit="1" customWidth="1"/>
    <col min="5385" max="5385" width="9.6640625" style="29" customWidth="1"/>
    <col min="5386" max="5386" width="7.88671875" style="29" customWidth="1"/>
    <col min="5387" max="5387" width="8.6640625" style="29" customWidth="1"/>
    <col min="5388" max="5388" width="8.5546875" style="29" customWidth="1"/>
    <col min="5389" max="5623" width="11.44140625" style="29"/>
    <col min="5624" max="5624" width="1.109375" style="29" customWidth="1"/>
    <col min="5625" max="5625" width="2.6640625" style="29" customWidth="1"/>
    <col min="5626" max="5626" width="10.88671875" style="29" customWidth="1"/>
    <col min="5627" max="5627" width="10.5546875" style="29" customWidth="1"/>
    <col min="5628" max="5628" width="10.44140625" style="29" customWidth="1"/>
    <col min="5629" max="5629" width="8.6640625" style="29" customWidth="1"/>
    <col min="5630" max="5630" width="9" style="29" customWidth="1"/>
    <col min="5631" max="5631" width="12" style="29" customWidth="1"/>
    <col min="5632" max="5632" width="9" style="29" customWidth="1"/>
    <col min="5633" max="5633" width="8.6640625" style="29" customWidth="1"/>
    <col min="5634" max="5634" width="8.33203125" style="29" customWidth="1"/>
    <col min="5635" max="5635" width="11.5546875" style="29" customWidth="1"/>
    <col min="5636" max="5636" width="19" style="29" customWidth="1"/>
    <col min="5637" max="5637" width="1" style="29" customWidth="1"/>
    <col min="5638" max="5638" width="8.44140625" style="29" customWidth="1"/>
    <col min="5639" max="5639" width="7.109375" style="29" customWidth="1"/>
    <col min="5640" max="5640" width="3.88671875" style="29" bestFit="1" customWidth="1"/>
    <col min="5641" max="5641" width="9.6640625" style="29" customWidth="1"/>
    <col min="5642" max="5642" width="7.88671875" style="29" customWidth="1"/>
    <col min="5643" max="5643" width="8.6640625" style="29" customWidth="1"/>
    <col min="5644" max="5644" width="8.5546875" style="29" customWidth="1"/>
    <col min="5645" max="5879" width="11.44140625" style="29"/>
    <col min="5880" max="5880" width="1.109375" style="29" customWidth="1"/>
    <col min="5881" max="5881" width="2.6640625" style="29" customWidth="1"/>
    <col min="5882" max="5882" width="10.88671875" style="29" customWidth="1"/>
    <col min="5883" max="5883" width="10.5546875" style="29" customWidth="1"/>
    <col min="5884" max="5884" width="10.44140625" style="29" customWidth="1"/>
    <col min="5885" max="5885" width="8.6640625" style="29" customWidth="1"/>
    <col min="5886" max="5886" width="9" style="29" customWidth="1"/>
    <col min="5887" max="5887" width="12" style="29" customWidth="1"/>
    <col min="5888" max="5888" width="9" style="29" customWidth="1"/>
    <col min="5889" max="5889" width="8.6640625" style="29" customWidth="1"/>
    <col min="5890" max="5890" width="8.33203125" style="29" customWidth="1"/>
    <col min="5891" max="5891" width="11.5546875" style="29" customWidth="1"/>
    <col min="5892" max="5892" width="19" style="29" customWidth="1"/>
    <col min="5893" max="5893" width="1" style="29" customWidth="1"/>
    <col min="5894" max="5894" width="8.44140625" style="29" customWidth="1"/>
    <col min="5895" max="5895" width="7.109375" style="29" customWidth="1"/>
    <col min="5896" max="5896" width="3.88671875" style="29" bestFit="1" customWidth="1"/>
    <col min="5897" max="5897" width="9.6640625" style="29" customWidth="1"/>
    <col min="5898" max="5898" width="7.88671875" style="29" customWidth="1"/>
    <col min="5899" max="5899" width="8.6640625" style="29" customWidth="1"/>
    <col min="5900" max="5900" width="8.5546875" style="29" customWidth="1"/>
    <col min="5901" max="6135" width="11.44140625" style="29"/>
    <col min="6136" max="6136" width="1.109375" style="29" customWidth="1"/>
    <col min="6137" max="6137" width="2.6640625" style="29" customWidth="1"/>
    <col min="6138" max="6138" width="10.88671875" style="29" customWidth="1"/>
    <col min="6139" max="6139" width="10.5546875" style="29" customWidth="1"/>
    <col min="6140" max="6140" width="10.44140625" style="29" customWidth="1"/>
    <col min="6141" max="6141" width="8.6640625" style="29" customWidth="1"/>
    <col min="6142" max="6142" width="9" style="29" customWidth="1"/>
    <col min="6143" max="6143" width="12" style="29" customWidth="1"/>
    <col min="6144" max="6144" width="9" style="29" customWidth="1"/>
    <col min="6145" max="6145" width="8.6640625" style="29" customWidth="1"/>
    <col min="6146" max="6146" width="8.33203125" style="29" customWidth="1"/>
    <col min="6147" max="6147" width="11.5546875" style="29" customWidth="1"/>
    <col min="6148" max="6148" width="19" style="29" customWidth="1"/>
    <col min="6149" max="6149" width="1" style="29" customWidth="1"/>
    <col min="6150" max="6150" width="8.44140625" style="29" customWidth="1"/>
    <col min="6151" max="6151" width="7.109375" style="29" customWidth="1"/>
    <col min="6152" max="6152" width="3.88671875" style="29" bestFit="1" customWidth="1"/>
    <col min="6153" max="6153" width="9.6640625" style="29" customWidth="1"/>
    <col min="6154" max="6154" width="7.88671875" style="29" customWidth="1"/>
    <col min="6155" max="6155" width="8.6640625" style="29" customWidth="1"/>
    <col min="6156" max="6156" width="8.5546875" style="29" customWidth="1"/>
    <col min="6157" max="6391" width="11.44140625" style="29"/>
    <col min="6392" max="6392" width="1.109375" style="29" customWidth="1"/>
    <col min="6393" max="6393" width="2.6640625" style="29" customWidth="1"/>
    <col min="6394" max="6394" width="10.88671875" style="29" customWidth="1"/>
    <col min="6395" max="6395" width="10.5546875" style="29" customWidth="1"/>
    <col min="6396" max="6396" width="10.44140625" style="29" customWidth="1"/>
    <col min="6397" max="6397" width="8.6640625" style="29" customWidth="1"/>
    <col min="6398" max="6398" width="9" style="29" customWidth="1"/>
    <col min="6399" max="6399" width="12" style="29" customWidth="1"/>
    <col min="6400" max="6400" width="9" style="29" customWidth="1"/>
    <col min="6401" max="6401" width="8.6640625" style="29" customWidth="1"/>
    <col min="6402" max="6402" width="8.33203125" style="29" customWidth="1"/>
    <col min="6403" max="6403" width="11.5546875" style="29" customWidth="1"/>
    <col min="6404" max="6404" width="19" style="29" customWidth="1"/>
    <col min="6405" max="6405" width="1" style="29" customWidth="1"/>
    <col min="6406" max="6406" width="8.44140625" style="29" customWidth="1"/>
    <col min="6407" max="6407" width="7.109375" style="29" customWidth="1"/>
    <col min="6408" max="6408" width="3.88671875" style="29" bestFit="1" customWidth="1"/>
    <col min="6409" max="6409" width="9.6640625" style="29" customWidth="1"/>
    <col min="6410" max="6410" width="7.88671875" style="29" customWidth="1"/>
    <col min="6411" max="6411" width="8.6640625" style="29" customWidth="1"/>
    <col min="6412" max="6412" width="8.5546875" style="29" customWidth="1"/>
    <col min="6413" max="6647" width="11.44140625" style="29"/>
    <col min="6648" max="6648" width="1.109375" style="29" customWidth="1"/>
    <col min="6649" max="6649" width="2.6640625" style="29" customWidth="1"/>
    <col min="6650" max="6650" width="10.88671875" style="29" customWidth="1"/>
    <col min="6651" max="6651" width="10.5546875" style="29" customWidth="1"/>
    <col min="6652" max="6652" width="10.44140625" style="29" customWidth="1"/>
    <col min="6653" max="6653" width="8.6640625" style="29" customWidth="1"/>
    <col min="6654" max="6654" width="9" style="29" customWidth="1"/>
    <col min="6655" max="6655" width="12" style="29" customWidth="1"/>
    <col min="6656" max="6656" width="9" style="29" customWidth="1"/>
    <col min="6657" max="6657" width="8.6640625" style="29" customWidth="1"/>
    <col min="6658" max="6658" width="8.33203125" style="29" customWidth="1"/>
    <col min="6659" max="6659" width="11.5546875" style="29" customWidth="1"/>
    <col min="6660" max="6660" width="19" style="29" customWidth="1"/>
    <col min="6661" max="6661" width="1" style="29" customWidth="1"/>
    <col min="6662" max="6662" width="8.44140625" style="29" customWidth="1"/>
    <col min="6663" max="6663" width="7.109375" style="29" customWidth="1"/>
    <col min="6664" max="6664" width="3.88671875" style="29" bestFit="1" customWidth="1"/>
    <col min="6665" max="6665" width="9.6640625" style="29" customWidth="1"/>
    <col min="6666" max="6666" width="7.88671875" style="29" customWidth="1"/>
    <col min="6667" max="6667" width="8.6640625" style="29" customWidth="1"/>
    <col min="6668" max="6668" width="8.5546875" style="29" customWidth="1"/>
    <col min="6669" max="6903" width="11.44140625" style="29"/>
    <col min="6904" max="6904" width="1.109375" style="29" customWidth="1"/>
    <col min="6905" max="6905" width="2.6640625" style="29" customWidth="1"/>
    <col min="6906" max="6906" width="10.88671875" style="29" customWidth="1"/>
    <col min="6907" max="6907" width="10.5546875" style="29" customWidth="1"/>
    <col min="6908" max="6908" width="10.44140625" style="29" customWidth="1"/>
    <col min="6909" max="6909" width="8.6640625" style="29" customWidth="1"/>
    <col min="6910" max="6910" width="9" style="29" customWidth="1"/>
    <col min="6911" max="6911" width="12" style="29" customWidth="1"/>
    <col min="6912" max="6912" width="9" style="29" customWidth="1"/>
    <col min="6913" max="6913" width="8.6640625" style="29" customWidth="1"/>
    <col min="6914" max="6914" width="8.33203125" style="29" customWidth="1"/>
    <col min="6915" max="6915" width="11.5546875" style="29" customWidth="1"/>
    <col min="6916" max="6916" width="19" style="29" customWidth="1"/>
    <col min="6917" max="6917" width="1" style="29" customWidth="1"/>
    <col min="6918" max="6918" width="8.44140625" style="29" customWidth="1"/>
    <col min="6919" max="6919" width="7.109375" style="29" customWidth="1"/>
    <col min="6920" max="6920" width="3.88671875" style="29" bestFit="1" customWidth="1"/>
    <col min="6921" max="6921" width="9.6640625" style="29" customWidth="1"/>
    <col min="6922" max="6922" width="7.88671875" style="29" customWidth="1"/>
    <col min="6923" max="6923" width="8.6640625" style="29" customWidth="1"/>
    <col min="6924" max="6924" width="8.5546875" style="29" customWidth="1"/>
    <col min="6925" max="7159" width="11.44140625" style="29"/>
    <col min="7160" max="7160" width="1.109375" style="29" customWidth="1"/>
    <col min="7161" max="7161" width="2.6640625" style="29" customWidth="1"/>
    <col min="7162" max="7162" width="10.88671875" style="29" customWidth="1"/>
    <col min="7163" max="7163" width="10.5546875" style="29" customWidth="1"/>
    <col min="7164" max="7164" width="10.44140625" style="29" customWidth="1"/>
    <col min="7165" max="7165" width="8.6640625" style="29" customWidth="1"/>
    <col min="7166" max="7166" width="9" style="29" customWidth="1"/>
    <col min="7167" max="7167" width="12" style="29" customWidth="1"/>
    <col min="7168" max="7168" width="9" style="29" customWidth="1"/>
    <col min="7169" max="7169" width="8.6640625" style="29" customWidth="1"/>
    <col min="7170" max="7170" width="8.33203125" style="29" customWidth="1"/>
    <col min="7171" max="7171" width="11.5546875" style="29" customWidth="1"/>
    <col min="7172" max="7172" width="19" style="29" customWidth="1"/>
    <col min="7173" max="7173" width="1" style="29" customWidth="1"/>
    <col min="7174" max="7174" width="8.44140625" style="29" customWidth="1"/>
    <col min="7175" max="7175" width="7.109375" style="29" customWidth="1"/>
    <col min="7176" max="7176" width="3.88671875" style="29" bestFit="1" customWidth="1"/>
    <col min="7177" max="7177" width="9.6640625" style="29" customWidth="1"/>
    <col min="7178" max="7178" width="7.88671875" style="29" customWidth="1"/>
    <col min="7179" max="7179" width="8.6640625" style="29" customWidth="1"/>
    <col min="7180" max="7180" width="8.5546875" style="29" customWidth="1"/>
    <col min="7181" max="7415" width="11.44140625" style="29"/>
    <col min="7416" max="7416" width="1.109375" style="29" customWidth="1"/>
    <col min="7417" max="7417" width="2.6640625" style="29" customWidth="1"/>
    <col min="7418" max="7418" width="10.88671875" style="29" customWidth="1"/>
    <col min="7419" max="7419" width="10.5546875" style="29" customWidth="1"/>
    <col min="7420" max="7420" width="10.44140625" style="29" customWidth="1"/>
    <col min="7421" max="7421" width="8.6640625" style="29" customWidth="1"/>
    <col min="7422" max="7422" width="9" style="29" customWidth="1"/>
    <col min="7423" max="7423" width="12" style="29" customWidth="1"/>
    <col min="7424" max="7424" width="9" style="29" customWidth="1"/>
    <col min="7425" max="7425" width="8.6640625" style="29" customWidth="1"/>
    <col min="7426" max="7426" width="8.33203125" style="29" customWidth="1"/>
    <col min="7427" max="7427" width="11.5546875" style="29" customWidth="1"/>
    <col min="7428" max="7428" width="19" style="29" customWidth="1"/>
    <col min="7429" max="7429" width="1" style="29" customWidth="1"/>
    <col min="7430" max="7430" width="8.44140625" style="29" customWidth="1"/>
    <col min="7431" max="7431" width="7.109375" style="29" customWidth="1"/>
    <col min="7432" max="7432" width="3.88671875" style="29" bestFit="1" customWidth="1"/>
    <col min="7433" max="7433" width="9.6640625" style="29" customWidth="1"/>
    <col min="7434" max="7434" width="7.88671875" style="29" customWidth="1"/>
    <col min="7435" max="7435" width="8.6640625" style="29" customWidth="1"/>
    <col min="7436" max="7436" width="8.5546875" style="29" customWidth="1"/>
    <col min="7437" max="7671" width="11.44140625" style="29"/>
    <col min="7672" max="7672" width="1.109375" style="29" customWidth="1"/>
    <col min="7673" max="7673" width="2.6640625" style="29" customWidth="1"/>
    <col min="7674" max="7674" width="10.88671875" style="29" customWidth="1"/>
    <col min="7675" max="7675" width="10.5546875" style="29" customWidth="1"/>
    <col min="7676" max="7676" width="10.44140625" style="29" customWidth="1"/>
    <col min="7677" max="7677" width="8.6640625" style="29" customWidth="1"/>
    <col min="7678" max="7678" width="9" style="29" customWidth="1"/>
    <col min="7679" max="7679" width="12" style="29" customWidth="1"/>
    <col min="7680" max="7680" width="9" style="29" customWidth="1"/>
    <col min="7681" max="7681" width="8.6640625" style="29" customWidth="1"/>
    <col min="7682" max="7682" width="8.33203125" style="29" customWidth="1"/>
    <col min="7683" max="7683" width="11.5546875" style="29" customWidth="1"/>
    <col min="7684" max="7684" width="19" style="29" customWidth="1"/>
    <col min="7685" max="7685" width="1" style="29" customWidth="1"/>
    <col min="7686" max="7686" width="8.44140625" style="29" customWidth="1"/>
    <col min="7687" max="7687" width="7.109375" style="29" customWidth="1"/>
    <col min="7688" max="7688" width="3.88671875" style="29" bestFit="1" customWidth="1"/>
    <col min="7689" max="7689" width="9.6640625" style="29" customWidth="1"/>
    <col min="7690" max="7690" width="7.88671875" style="29" customWidth="1"/>
    <col min="7691" max="7691" width="8.6640625" style="29" customWidth="1"/>
    <col min="7692" max="7692" width="8.5546875" style="29" customWidth="1"/>
    <col min="7693" max="7927" width="11.44140625" style="29"/>
    <col min="7928" max="7928" width="1.109375" style="29" customWidth="1"/>
    <col min="7929" max="7929" width="2.6640625" style="29" customWidth="1"/>
    <col min="7930" max="7930" width="10.88671875" style="29" customWidth="1"/>
    <col min="7931" max="7931" width="10.5546875" style="29" customWidth="1"/>
    <col min="7932" max="7932" width="10.44140625" style="29" customWidth="1"/>
    <col min="7933" max="7933" width="8.6640625" style="29" customWidth="1"/>
    <col min="7934" max="7934" width="9" style="29" customWidth="1"/>
    <col min="7935" max="7935" width="12" style="29" customWidth="1"/>
    <col min="7936" max="7936" width="9" style="29" customWidth="1"/>
    <col min="7937" max="7937" width="8.6640625" style="29" customWidth="1"/>
    <col min="7938" max="7938" width="8.33203125" style="29" customWidth="1"/>
    <col min="7939" max="7939" width="11.5546875" style="29" customWidth="1"/>
    <col min="7940" max="7940" width="19" style="29" customWidth="1"/>
    <col min="7941" max="7941" width="1" style="29" customWidth="1"/>
    <col min="7942" max="7942" width="8.44140625" style="29" customWidth="1"/>
    <col min="7943" max="7943" width="7.109375" style="29" customWidth="1"/>
    <col min="7944" max="7944" width="3.88671875" style="29" bestFit="1" customWidth="1"/>
    <col min="7945" max="7945" width="9.6640625" style="29" customWidth="1"/>
    <col min="7946" max="7946" width="7.88671875" style="29" customWidth="1"/>
    <col min="7947" max="7947" width="8.6640625" style="29" customWidth="1"/>
    <col min="7948" max="7948" width="8.5546875" style="29" customWidth="1"/>
    <col min="7949" max="8183" width="11.44140625" style="29"/>
    <col min="8184" max="8184" width="1.109375" style="29" customWidth="1"/>
    <col min="8185" max="8185" width="2.6640625" style="29" customWidth="1"/>
    <col min="8186" max="8186" width="10.88671875" style="29" customWidth="1"/>
    <col min="8187" max="8187" width="10.5546875" style="29" customWidth="1"/>
    <col min="8188" max="8188" width="10.44140625" style="29" customWidth="1"/>
    <col min="8189" max="8189" width="8.6640625" style="29" customWidth="1"/>
    <col min="8190" max="8190" width="9" style="29" customWidth="1"/>
    <col min="8191" max="8191" width="12" style="29" customWidth="1"/>
    <col min="8192" max="8192" width="9" style="29" customWidth="1"/>
    <col min="8193" max="8193" width="8.6640625" style="29" customWidth="1"/>
    <col min="8194" max="8194" width="8.33203125" style="29" customWidth="1"/>
    <col min="8195" max="8195" width="11.5546875" style="29" customWidth="1"/>
    <col min="8196" max="8196" width="19" style="29" customWidth="1"/>
    <col min="8197" max="8197" width="1" style="29" customWidth="1"/>
    <col min="8198" max="8198" width="8.44140625" style="29" customWidth="1"/>
    <col min="8199" max="8199" width="7.109375" style="29" customWidth="1"/>
    <col min="8200" max="8200" width="3.88671875" style="29" bestFit="1" customWidth="1"/>
    <col min="8201" max="8201" width="9.6640625" style="29" customWidth="1"/>
    <col min="8202" max="8202" width="7.88671875" style="29" customWidth="1"/>
    <col min="8203" max="8203" width="8.6640625" style="29" customWidth="1"/>
    <col min="8204" max="8204" width="8.5546875" style="29" customWidth="1"/>
    <col min="8205" max="8439" width="11.44140625" style="29"/>
    <col min="8440" max="8440" width="1.109375" style="29" customWidth="1"/>
    <col min="8441" max="8441" width="2.6640625" style="29" customWidth="1"/>
    <col min="8442" max="8442" width="10.88671875" style="29" customWidth="1"/>
    <col min="8443" max="8443" width="10.5546875" style="29" customWidth="1"/>
    <col min="8444" max="8444" width="10.44140625" style="29" customWidth="1"/>
    <col min="8445" max="8445" width="8.6640625" style="29" customWidth="1"/>
    <col min="8446" max="8446" width="9" style="29" customWidth="1"/>
    <col min="8447" max="8447" width="12" style="29" customWidth="1"/>
    <col min="8448" max="8448" width="9" style="29" customWidth="1"/>
    <col min="8449" max="8449" width="8.6640625" style="29" customWidth="1"/>
    <col min="8450" max="8450" width="8.33203125" style="29" customWidth="1"/>
    <col min="8451" max="8451" width="11.5546875" style="29" customWidth="1"/>
    <col min="8452" max="8452" width="19" style="29" customWidth="1"/>
    <col min="8453" max="8453" width="1" style="29" customWidth="1"/>
    <col min="8454" max="8454" width="8.44140625" style="29" customWidth="1"/>
    <col min="8455" max="8455" width="7.109375" style="29" customWidth="1"/>
    <col min="8456" max="8456" width="3.88671875" style="29" bestFit="1" customWidth="1"/>
    <col min="8457" max="8457" width="9.6640625" style="29" customWidth="1"/>
    <col min="8458" max="8458" width="7.88671875" style="29" customWidth="1"/>
    <col min="8459" max="8459" width="8.6640625" style="29" customWidth="1"/>
    <col min="8460" max="8460" width="8.5546875" style="29" customWidth="1"/>
    <col min="8461" max="8695" width="11.44140625" style="29"/>
    <col min="8696" max="8696" width="1.109375" style="29" customWidth="1"/>
    <col min="8697" max="8697" width="2.6640625" style="29" customWidth="1"/>
    <col min="8698" max="8698" width="10.88671875" style="29" customWidth="1"/>
    <col min="8699" max="8699" width="10.5546875" style="29" customWidth="1"/>
    <col min="8700" max="8700" width="10.44140625" style="29" customWidth="1"/>
    <col min="8701" max="8701" width="8.6640625" style="29" customWidth="1"/>
    <col min="8702" max="8702" width="9" style="29" customWidth="1"/>
    <col min="8703" max="8703" width="12" style="29" customWidth="1"/>
    <col min="8704" max="8704" width="9" style="29" customWidth="1"/>
    <col min="8705" max="8705" width="8.6640625" style="29" customWidth="1"/>
    <col min="8706" max="8706" width="8.33203125" style="29" customWidth="1"/>
    <col min="8707" max="8707" width="11.5546875" style="29" customWidth="1"/>
    <col min="8708" max="8708" width="19" style="29" customWidth="1"/>
    <col min="8709" max="8709" width="1" style="29" customWidth="1"/>
    <col min="8710" max="8710" width="8.44140625" style="29" customWidth="1"/>
    <col min="8711" max="8711" width="7.109375" style="29" customWidth="1"/>
    <col min="8712" max="8712" width="3.88671875" style="29" bestFit="1" customWidth="1"/>
    <col min="8713" max="8713" width="9.6640625" style="29" customWidth="1"/>
    <col min="8714" max="8714" width="7.88671875" style="29" customWidth="1"/>
    <col min="8715" max="8715" width="8.6640625" style="29" customWidth="1"/>
    <col min="8716" max="8716" width="8.5546875" style="29" customWidth="1"/>
    <col min="8717" max="8951" width="11.44140625" style="29"/>
    <col min="8952" max="8952" width="1.109375" style="29" customWidth="1"/>
    <col min="8953" max="8953" width="2.6640625" style="29" customWidth="1"/>
    <col min="8954" max="8954" width="10.88671875" style="29" customWidth="1"/>
    <col min="8955" max="8955" width="10.5546875" style="29" customWidth="1"/>
    <col min="8956" max="8956" width="10.44140625" style="29" customWidth="1"/>
    <col min="8957" max="8957" width="8.6640625" style="29" customWidth="1"/>
    <col min="8958" max="8958" width="9" style="29" customWidth="1"/>
    <col min="8959" max="8959" width="12" style="29" customWidth="1"/>
    <col min="8960" max="8960" width="9" style="29" customWidth="1"/>
    <col min="8961" max="8961" width="8.6640625" style="29" customWidth="1"/>
    <col min="8962" max="8962" width="8.33203125" style="29" customWidth="1"/>
    <col min="8963" max="8963" width="11.5546875" style="29" customWidth="1"/>
    <col min="8964" max="8964" width="19" style="29" customWidth="1"/>
    <col min="8965" max="8965" width="1" style="29" customWidth="1"/>
    <col min="8966" max="8966" width="8.44140625" style="29" customWidth="1"/>
    <col min="8967" max="8967" width="7.109375" style="29" customWidth="1"/>
    <col min="8968" max="8968" width="3.88671875" style="29" bestFit="1" customWidth="1"/>
    <col min="8969" max="8969" width="9.6640625" style="29" customWidth="1"/>
    <col min="8970" max="8970" width="7.88671875" style="29" customWidth="1"/>
    <col min="8971" max="8971" width="8.6640625" style="29" customWidth="1"/>
    <col min="8972" max="8972" width="8.5546875" style="29" customWidth="1"/>
    <col min="8973" max="9207" width="11.44140625" style="29"/>
    <col min="9208" max="9208" width="1.109375" style="29" customWidth="1"/>
    <col min="9209" max="9209" width="2.6640625" style="29" customWidth="1"/>
    <col min="9210" max="9210" width="10.88671875" style="29" customWidth="1"/>
    <col min="9211" max="9211" width="10.5546875" style="29" customWidth="1"/>
    <col min="9212" max="9212" width="10.44140625" style="29" customWidth="1"/>
    <col min="9213" max="9213" width="8.6640625" style="29" customWidth="1"/>
    <col min="9214" max="9214" width="9" style="29" customWidth="1"/>
    <col min="9215" max="9215" width="12" style="29" customWidth="1"/>
    <col min="9216" max="9216" width="9" style="29" customWidth="1"/>
    <col min="9217" max="9217" width="8.6640625" style="29" customWidth="1"/>
    <col min="9218" max="9218" width="8.33203125" style="29" customWidth="1"/>
    <col min="9219" max="9219" width="11.5546875" style="29" customWidth="1"/>
    <col min="9220" max="9220" width="19" style="29" customWidth="1"/>
    <col min="9221" max="9221" width="1" style="29" customWidth="1"/>
    <col min="9222" max="9222" width="8.44140625" style="29" customWidth="1"/>
    <col min="9223" max="9223" width="7.109375" style="29" customWidth="1"/>
    <col min="9224" max="9224" width="3.88671875" style="29" bestFit="1" customWidth="1"/>
    <col min="9225" max="9225" width="9.6640625" style="29" customWidth="1"/>
    <col min="9226" max="9226" width="7.88671875" style="29" customWidth="1"/>
    <col min="9227" max="9227" width="8.6640625" style="29" customWidth="1"/>
    <col min="9228" max="9228" width="8.5546875" style="29" customWidth="1"/>
    <col min="9229" max="9463" width="11.44140625" style="29"/>
    <col min="9464" max="9464" width="1.109375" style="29" customWidth="1"/>
    <col min="9465" max="9465" width="2.6640625" style="29" customWidth="1"/>
    <col min="9466" max="9466" width="10.88671875" style="29" customWidth="1"/>
    <col min="9467" max="9467" width="10.5546875" style="29" customWidth="1"/>
    <col min="9468" max="9468" width="10.44140625" style="29" customWidth="1"/>
    <col min="9469" max="9469" width="8.6640625" style="29" customWidth="1"/>
    <col min="9470" max="9470" width="9" style="29" customWidth="1"/>
    <col min="9471" max="9471" width="12" style="29" customWidth="1"/>
    <col min="9472" max="9472" width="9" style="29" customWidth="1"/>
    <col min="9473" max="9473" width="8.6640625" style="29" customWidth="1"/>
    <col min="9474" max="9474" width="8.33203125" style="29" customWidth="1"/>
    <col min="9475" max="9475" width="11.5546875" style="29" customWidth="1"/>
    <col min="9476" max="9476" width="19" style="29" customWidth="1"/>
    <col min="9477" max="9477" width="1" style="29" customWidth="1"/>
    <col min="9478" max="9478" width="8.44140625" style="29" customWidth="1"/>
    <col min="9479" max="9479" width="7.109375" style="29" customWidth="1"/>
    <col min="9480" max="9480" width="3.88671875" style="29" bestFit="1" customWidth="1"/>
    <col min="9481" max="9481" width="9.6640625" style="29" customWidth="1"/>
    <col min="9482" max="9482" width="7.88671875" style="29" customWidth="1"/>
    <col min="9483" max="9483" width="8.6640625" style="29" customWidth="1"/>
    <col min="9484" max="9484" width="8.5546875" style="29" customWidth="1"/>
    <col min="9485" max="9719" width="11.44140625" style="29"/>
    <col min="9720" max="9720" width="1.109375" style="29" customWidth="1"/>
    <col min="9721" max="9721" width="2.6640625" style="29" customWidth="1"/>
    <col min="9722" max="9722" width="10.88671875" style="29" customWidth="1"/>
    <col min="9723" max="9723" width="10.5546875" style="29" customWidth="1"/>
    <col min="9724" max="9724" width="10.44140625" style="29" customWidth="1"/>
    <col min="9725" max="9725" width="8.6640625" style="29" customWidth="1"/>
    <col min="9726" max="9726" width="9" style="29" customWidth="1"/>
    <col min="9727" max="9727" width="12" style="29" customWidth="1"/>
    <col min="9728" max="9728" width="9" style="29" customWidth="1"/>
    <col min="9729" max="9729" width="8.6640625" style="29" customWidth="1"/>
    <col min="9730" max="9730" width="8.33203125" style="29" customWidth="1"/>
    <col min="9731" max="9731" width="11.5546875" style="29" customWidth="1"/>
    <col min="9732" max="9732" width="19" style="29" customWidth="1"/>
    <col min="9733" max="9733" width="1" style="29" customWidth="1"/>
    <col min="9734" max="9734" width="8.44140625" style="29" customWidth="1"/>
    <col min="9735" max="9735" width="7.109375" style="29" customWidth="1"/>
    <col min="9736" max="9736" width="3.88671875" style="29" bestFit="1" customWidth="1"/>
    <col min="9737" max="9737" width="9.6640625" style="29" customWidth="1"/>
    <col min="9738" max="9738" width="7.88671875" style="29" customWidth="1"/>
    <col min="9739" max="9739" width="8.6640625" style="29" customWidth="1"/>
    <col min="9740" max="9740" width="8.5546875" style="29" customWidth="1"/>
    <col min="9741" max="9975" width="11.44140625" style="29"/>
    <col min="9976" max="9976" width="1.109375" style="29" customWidth="1"/>
    <col min="9977" max="9977" width="2.6640625" style="29" customWidth="1"/>
    <col min="9978" max="9978" width="10.88671875" style="29" customWidth="1"/>
    <col min="9979" max="9979" width="10.5546875" style="29" customWidth="1"/>
    <col min="9980" max="9980" width="10.44140625" style="29" customWidth="1"/>
    <col min="9981" max="9981" width="8.6640625" style="29" customWidth="1"/>
    <col min="9982" max="9982" width="9" style="29" customWidth="1"/>
    <col min="9983" max="9983" width="12" style="29" customWidth="1"/>
    <col min="9984" max="9984" width="9" style="29" customWidth="1"/>
    <col min="9985" max="9985" width="8.6640625" style="29" customWidth="1"/>
    <col min="9986" max="9986" width="8.33203125" style="29" customWidth="1"/>
    <col min="9987" max="9987" width="11.5546875" style="29" customWidth="1"/>
    <col min="9988" max="9988" width="19" style="29" customWidth="1"/>
    <col min="9989" max="9989" width="1" style="29" customWidth="1"/>
    <col min="9990" max="9990" width="8.44140625" style="29" customWidth="1"/>
    <col min="9991" max="9991" width="7.109375" style="29" customWidth="1"/>
    <col min="9992" max="9992" width="3.88671875" style="29" bestFit="1" customWidth="1"/>
    <col min="9993" max="9993" width="9.6640625" style="29" customWidth="1"/>
    <col min="9994" max="9994" width="7.88671875" style="29" customWidth="1"/>
    <col min="9995" max="9995" width="8.6640625" style="29" customWidth="1"/>
    <col min="9996" max="9996" width="8.5546875" style="29" customWidth="1"/>
    <col min="9997" max="10231" width="11.44140625" style="29"/>
    <col min="10232" max="10232" width="1.109375" style="29" customWidth="1"/>
    <col min="10233" max="10233" width="2.6640625" style="29" customWidth="1"/>
    <col min="10234" max="10234" width="10.88671875" style="29" customWidth="1"/>
    <col min="10235" max="10235" width="10.5546875" style="29" customWidth="1"/>
    <col min="10236" max="10236" width="10.44140625" style="29" customWidth="1"/>
    <col min="10237" max="10237" width="8.6640625" style="29" customWidth="1"/>
    <col min="10238" max="10238" width="9" style="29" customWidth="1"/>
    <col min="10239" max="10239" width="12" style="29" customWidth="1"/>
    <col min="10240" max="10240" width="9" style="29" customWidth="1"/>
    <col min="10241" max="10241" width="8.6640625" style="29" customWidth="1"/>
    <col min="10242" max="10242" width="8.33203125" style="29" customWidth="1"/>
    <col min="10243" max="10243" width="11.5546875" style="29" customWidth="1"/>
    <col min="10244" max="10244" width="19" style="29" customWidth="1"/>
    <col min="10245" max="10245" width="1" style="29" customWidth="1"/>
    <col min="10246" max="10246" width="8.44140625" style="29" customWidth="1"/>
    <col min="10247" max="10247" width="7.109375" style="29" customWidth="1"/>
    <col min="10248" max="10248" width="3.88671875" style="29" bestFit="1" customWidth="1"/>
    <col min="10249" max="10249" width="9.6640625" style="29" customWidth="1"/>
    <col min="10250" max="10250" width="7.88671875" style="29" customWidth="1"/>
    <col min="10251" max="10251" width="8.6640625" style="29" customWidth="1"/>
    <col min="10252" max="10252" width="8.5546875" style="29" customWidth="1"/>
    <col min="10253" max="10487" width="11.44140625" style="29"/>
    <col min="10488" max="10488" width="1.109375" style="29" customWidth="1"/>
    <col min="10489" max="10489" width="2.6640625" style="29" customWidth="1"/>
    <col min="10490" max="10490" width="10.88671875" style="29" customWidth="1"/>
    <col min="10491" max="10491" width="10.5546875" style="29" customWidth="1"/>
    <col min="10492" max="10492" width="10.44140625" style="29" customWidth="1"/>
    <col min="10493" max="10493" width="8.6640625" style="29" customWidth="1"/>
    <col min="10494" max="10494" width="9" style="29" customWidth="1"/>
    <col min="10495" max="10495" width="12" style="29" customWidth="1"/>
    <col min="10496" max="10496" width="9" style="29" customWidth="1"/>
    <col min="10497" max="10497" width="8.6640625" style="29" customWidth="1"/>
    <col min="10498" max="10498" width="8.33203125" style="29" customWidth="1"/>
    <col min="10499" max="10499" width="11.5546875" style="29" customWidth="1"/>
    <col min="10500" max="10500" width="19" style="29" customWidth="1"/>
    <col min="10501" max="10501" width="1" style="29" customWidth="1"/>
    <col min="10502" max="10502" width="8.44140625" style="29" customWidth="1"/>
    <col min="10503" max="10503" width="7.109375" style="29" customWidth="1"/>
    <col min="10504" max="10504" width="3.88671875" style="29" bestFit="1" customWidth="1"/>
    <col min="10505" max="10505" width="9.6640625" style="29" customWidth="1"/>
    <col min="10506" max="10506" width="7.88671875" style="29" customWidth="1"/>
    <col min="10507" max="10507" width="8.6640625" style="29" customWidth="1"/>
    <col min="10508" max="10508" width="8.5546875" style="29" customWidth="1"/>
    <col min="10509" max="10743" width="11.44140625" style="29"/>
    <col min="10744" max="10744" width="1.109375" style="29" customWidth="1"/>
    <col min="10745" max="10745" width="2.6640625" style="29" customWidth="1"/>
    <col min="10746" max="10746" width="10.88671875" style="29" customWidth="1"/>
    <col min="10747" max="10747" width="10.5546875" style="29" customWidth="1"/>
    <col min="10748" max="10748" width="10.44140625" style="29" customWidth="1"/>
    <col min="10749" max="10749" width="8.6640625" style="29" customWidth="1"/>
    <col min="10750" max="10750" width="9" style="29" customWidth="1"/>
    <col min="10751" max="10751" width="12" style="29" customWidth="1"/>
    <col min="10752" max="10752" width="9" style="29" customWidth="1"/>
    <col min="10753" max="10753" width="8.6640625" style="29" customWidth="1"/>
    <col min="10754" max="10754" width="8.33203125" style="29" customWidth="1"/>
    <col min="10755" max="10755" width="11.5546875" style="29" customWidth="1"/>
    <col min="10756" max="10756" width="19" style="29" customWidth="1"/>
    <col min="10757" max="10757" width="1" style="29" customWidth="1"/>
    <col min="10758" max="10758" width="8.44140625" style="29" customWidth="1"/>
    <col min="10759" max="10759" width="7.109375" style="29" customWidth="1"/>
    <col min="10760" max="10760" width="3.88671875" style="29" bestFit="1" customWidth="1"/>
    <col min="10761" max="10761" width="9.6640625" style="29" customWidth="1"/>
    <col min="10762" max="10762" width="7.88671875" style="29" customWidth="1"/>
    <col min="10763" max="10763" width="8.6640625" style="29" customWidth="1"/>
    <col min="10764" max="10764" width="8.5546875" style="29" customWidth="1"/>
    <col min="10765" max="10999" width="11.44140625" style="29"/>
    <col min="11000" max="11000" width="1.109375" style="29" customWidth="1"/>
    <col min="11001" max="11001" width="2.6640625" style="29" customWidth="1"/>
    <col min="11002" max="11002" width="10.88671875" style="29" customWidth="1"/>
    <col min="11003" max="11003" width="10.5546875" style="29" customWidth="1"/>
    <col min="11004" max="11004" width="10.44140625" style="29" customWidth="1"/>
    <col min="11005" max="11005" width="8.6640625" style="29" customWidth="1"/>
    <col min="11006" max="11006" width="9" style="29" customWidth="1"/>
    <col min="11007" max="11007" width="12" style="29" customWidth="1"/>
    <col min="11008" max="11008" width="9" style="29" customWidth="1"/>
    <col min="11009" max="11009" width="8.6640625" style="29" customWidth="1"/>
    <col min="11010" max="11010" width="8.33203125" style="29" customWidth="1"/>
    <col min="11011" max="11011" width="11.5546875" style="29" customWidth="1"/>
    <col min="11012" max="11012" width="19" style="29" customWidth="1"/>
    <col min="11013" max="11013" width="1" style="29" customWidth="1"/>
    <col min="11014" max="11014" width="8.44140625" style="29" customWidth="1"/>
    <col min="11015" max="11015" width="7.109375" style="29" customWidth="1"/>
    <col min="11016" max="11016" width="3.88671875" style="29" bestFit="1" customWidth="1"/>
    <col min="11017" max="11017" width="9.6640625" style="29" customWidth="1"/>
    <col min="11018" max="11018" width="7.88671875" style="29" customWidth="1"/>
    <col min="11019" max="11019" width="8.6640625" style="29" customWidth="1"/>
    <col min="11020" max="11020" width="8.5546875" style="29" customWidth="1"/>
    <col min="11021" max="11255" width="11.44140625" style="29"/>
    <col min="11256" max="11256" width="1.109375" style="29" customWidth="1"/>
    <col min="11257" max="11257" width="2.6640625" style="29" customWidth="1"/>
    <col min="11258" max="11258" width="10.88671875" style="29" customWidth="1"/>
    <col min="11259" max="11259" width="10.5546875" style="29" customWidth="1"/>
    <col min="11260" max="11260" width="10.44140625" style="29" customWidth="1"/>
    <col min="11261" max="11261" width="8.6640625" style="29" customWidth="1"/>
    <col min="11262" max="11262" width="9" style="29" customWidth="1"/>
    <col min="11263" max="11263" width="12" style="29" customWidth="1"/>
    <col min="11264" max="11264" width="9" style="29" customWidth="1"/>
    <col min="11265" max="11265" width="8.6640625" style="29" customWidth="1"/>
    <col min="11266" max="11266" width="8.33203125" style="29" customWidth="1"/>
    <col min="11267" max="11267" width="11.5546875" style="29" customWidth="1"/>
    <col min="11268" max="11268" width="19" style="29" customWidth="1"/>
    <col min="11269" max="11269" width="1" style="29" customWidth="1"/>
    <col min="11270" max="11270" width="8.44140625" style="29" customWidth="1"/>
    <col min="11271" max="11271" width="7.109375" style="29" customWidth="1"/>
    <col min="11272" max="11272" width="3.88671875" style="29" bestFit="1" customWidth="1"/>
    <col min="11273" max="11273" width="9.6640625" style="29" customWidth="1"/>
    <col min="11274" max="11274" width="7.88671875" style="29" customWidth="1"/>
    <col min="11275" max="11275" width="8.6640625" style="29" customWidth="1"/>
    <col min="11276" max="11276" width="8.5546875" style="29" customWidth="1"/>
    <col min="11277" max="11511" width="11.44140625" style="29"/>
    <col min="11512" max="11512" width="1.109375" style="29" customWidth="1"/>
    <col min="11513" max="11513" width="2.6640625" style="29" customWidth="1"/>
    <col min="11514" max="11514" width="10.88671875" style="29" customWidth="1"/>
    <col min="11515" max="11515" width="10.5546875" style="29" customWidth="1"/>
    <col min="11516" max="11516" width="10.44140625" style="29" customWidth="1"/>
    <col min="11517" max="11517" width="8.6640625" style="29" customWidth="1"/>
    <col min="11518" max="11518" width="9" style="29" customWidth="1"/>
    <col min="11519" max="11519" width="12" style="29" customWidth="1"/>
    <col min="11520" max="11520" width="9" style="29" customWidth="1"/>
    <col min="11521" max="11521" width="8.6640625" style="29" customWidth="1"/>
    <col min="11522" max="11522" width="8.33203125" style="29" customWidth="1"/>
    <col min="11523" max="11523" width="11.5546875" style="29" customWidth="1"/>
    <col min="11524" max="11524" width="19" style="29" customWidth="1"/>
    <col min="11525" max="11525" width="1" style="29" customWidth="1"/>
    <col min="11526" max="11526" width="8.44140625" style="29" customWidth="1"/>
    <col min="11527" max="11527" width="7.109375" style="29" customWidth="1"/>
    <col min="11528" max="11528" width="3.88671875" style="29" bestFit="1" customWidth="1"/>
    <col min="11529" max="11529" width="9.6640625" style="29" customWidth="1"/>
    <col min="11530" max="11530" width="7.88671875" style="29" customWidth="1"/>
    <col min="11531" max="11531" width="8.6640625" style="29" customWidth="1"/>
    <col min="11532" max="11532" width="8.5546875" style="29" customWidth="1"/>
    <col min="11533" max="11767" width="11.44140625" style="29"/>
    <col min="11768" max="11768" width="1.109375" style="29" customWidth="1"/>
    <col min="11769" max="11769" width="2.6640625" style="29" customWidth="1"/>
    <col min="11770" max="11770" width="10.88671875" style="29" customWidth="1"/>
    <col min="11771" max="11771" width="10.5546875" style="29" customWidth="1"/>
    <col min="11772" max="11772" width="10.44140625" style="29" customWidth="1"/>
    <col min="11773" max="11773" width="8.6640625" style="29" customWidth="1"/>
    <col min="11774" max="11774" width="9" style="29" customWidth="1"/>
    <col min="11775" max="11775" width="12" style="29" customWidth="1"/>
    <col min="11776" max="11776" width="9" style="29" customWidth="1"/>
    <col min="11777" max="11777" width="8.6640625" style="29" customWidth="1"/>
    <col min="11778" max="11778" width="8.33203125" style="29" customWidth="1"/>
    <col min="11779" max="11779" width="11.5546875" style="29" customWidth="1"/>
    <col min="11780" max="11780" width="19" style="29" customWidth="1"/>
    <col min="11781" max="11781" width="1" style="29" customWidth="1"/>
    <col min="11782" max="11782" width="8.44140625" style="29" customWidth="1"/>
    <col min="11783" max="11783" width="7.109375" style="29" customWidth="1"/>
    <col min="11784" max="11784" width="3.88671875" style="29" bestFit="1" customWidth="1"/>
    <col min="11785" max="11785" width="9.6640625" style="29" customWidth="1"/>
    <col min="11786" max="11786" width="7.88671875" style="29" customWidth="1"/>
    <col min="11787" max="11787" width="8.6640625" style="29" customWidth="1"/>
    <col min="11788" max="11788" width="8.5546875" style="29" customWidth="1"/>
    <col min="11789" max="12023" width="11.44140625" style="29"/>
    <col min="12024" max="12024" width="1.109375" style="29" customWidth="1"/>
    <col min="12025" max="12025" width="2.6640625" style="29" customWidth="1"/>
    <col min="12026" max="12026" width="10.88671875" style="29" customWidth="1"/>
    <col min="12027" max="12027" width="10.5546875" style="29" customWidth="1"/>
    <col min="12028" max="12028" width="10.44140625" style="29" customWidth="1"/>
    <col min="12029" max="12029" width="8.6640625" style="29" customWidth="1"/>
    <col min="12030" max="12030" width="9" style="29" customWidth="1"/>
    <col min="12031" max="12031" width="12" style="29" customWidth="1"/>
    <col min="12032" max="12032" width="9" style="29" customWidth="1"/>
    <col min="12033" max="12033" width="8.6640625" style="29" customWidth="1"/>
    <col min="12034" max="12034" width="8.33203125" style="29" customWidth="1"/>
    <col min="12035" max="12035" width="11.5546875" style="29" customWidth="1"/>
    <col min="12036" max="12036" width="19" style="29" customWidth="1"/>
    <col min="12037" max="12037" width="1" style="29" customWidth="1"/>
    <col min="12038" max="12038" width="8.44140625" style="29" customWidth="1"/>
    <col min="12039" max="12039" width="7.109375" style="29" customWidth="1"/>
    <col min="12040" max="12040" width="3.88671875" style="29" bestFit="1" customWidth="1"/>
    <col min="12041" max="12041" width="9.6640625" style="29" customWidth="1"/>
    <col min="12042" max="12042" width="7.88671875" style="29" customWidth="1"/>
    <col min="12043" max="12043" width="8.6640625" style="29" customWidth="1"/>
    <col min="12044" max="12044" width="8.5546875" style="29" customWidth="1"/>
    <col min="12045" max="12279" width="11.44140625" style="29"/>
    <col min="12280" max="12280" width="1.109375" style="29" customWidth="1"/>
    <col min="12281" max="12281" width="2.6640625" style="29" customWidth="1"/>
    <col min="12282" max="12282" width="10.88671875" style="29" customWidth="1"/>
    <col min="12283" max="12283" width="10.5546875" style="29" customWidth="1"/>
    <col min="12284" max="12284" width="10.44140625" style="29" customWidth="1"/>
    <col min="12285" max="12285" width="8.6640625" style="29" customWidth="1"/>
    <col min="12286" max="12286" width="9" style="29" customWidth="1"/>
    <col min="12287" max="12287" width="12" style="29" customWidth="1"/>
    <col min="12288" max="12288" width="9" style="29" customWidth="1"/>
    <col min="12289" max="12289" width="8.6640625" style="29" customWidth="1"/>
    <col min="12290" max="12290" width="8.33203125" style="29" customWidth="1"/>
    <col min="12291" max="12291" width="11.5546875" style="29" customWidth="1"/>
    <col min="12292" max="12292" width="19" style="29" customWidth="1"/>
    <col min="12293" max="12293" width="1" style="29" customWidth="1"/>
    <col min="12294" max="12294" width="8.44140625" style="29" customWidth="1"/>
    <col min="12295" max="12295" width="7.109375" style="29" customWidth="1"/>
    <col min="12296" max="12296" width="3.88671875" style="29" bestFit="1" customWidth="1"/>
    <col min="12297" max="12297" width="9.6640625" style="29" customWidth="1"/>
    <col min="12298" max="12298" width="7.88671875" style="29" customWidth="1"/>
    <col min="12299" max="12299" width="8.6640625" style="29" customWidth="1"/>
    <col min="12300" max="12300" width="8.5546875" style="29" customWidth="1"/>
    <col min="12301" max="12535" width="11.44140625" style="29"/>
    <col min="12536" max="12536" width="1.109375" style="29" customWidth="1"/>
    <col min="12537" max="12537" width="2.6640625" style="29" customWidth="1"/>
    <col min="12538" max="12538" width="10.88671875" style="29" customWidth="1"/>
    <col min="12539" max="12539" width="10.5546875" style="29" customWidth="1"/>
    <col min="12540" max="12540" width="10.44140625" style="29" customWidth="1"/>
    <col min="12541" max="12541" width="8.6640625" style="29" customWidth="1"/>
    <col min="12542" max="12542" width="9" style="29" customWidth="1"/>
    <col min="12543" max="12543" width="12" style="29" customWidth="1"/>
    <col min="12544" max="12544" width="9" style="29" customWidth="1"/>
    <col min="12545" max="12545" width="8.6640625" style="29" customWidth="1"/>
    <col min="12546" max="12546" width="8.33203125" style="29" customWidth="1"/>
    <col min="12547" max="12547" width="11.5546875" style="29" customWidth="1"/>
    <col min="12548" max="12548" width="19" style="29" customWidth="1"/>
    <col min="12549" max="12549" width="1" style="29" customWidth="1"/>
    <col min="12550" max="12550" width="8.44140625" style="29" customWidth="1"/>
    <col min="12551" max="12551" width="7.109375" style="29" customWidth="1"/>
    <col min="12552" max="12552" width="3.88671875" style="29" bestFit="1" customWidth="1"/>
    <col min="12553" max="12553" width="9.6640625" style="29" customWidth="1"/>
    <col min="12554" max="12554" width="7.88671875" style="29" customWidth="1"/>
    <col min="12555" max="12555" width="8.6640625" style="29" customWidth="1"/>
    <col min="12556" max="12556" width="8.5546875" style="29" customWidth="1"/>
    <col min="12557" max="12791" width="11.44140625" style="29"/>
    <col min="12792" max="12792" width="1.109375" style="29" customWidth="1"/>
    <col min="12793" max="12793" width="2.6640625" style="29" customWidth="1"/>
    <col min="12794" max="12794" width="10.88671875" style="29" customWidth="1"/>
    <col min="12795" max="12795" width="10.5546875" style="29" customWidth="1"/>
    <col min="12796" max="12796" width="10.44140625" style="29" customWidth="1"/>
    <col min="12797" max="12797" width="8.6640625" style="29" customWidth="1"/>
    <col min="12798" max="12798" width="9" style="29" customWidth="1"/>
    <col min="12799" max="12799" width="12" style="29" customWidth="1"/>
    <col min="12800" max="12800" width="9" style="29" customWidth="1"/>
    <col min="12801" max="12801" width="8.6640625" style="29" customWidth="1"/>
    <col min="12802" max="12802" width="8.33203125" style="29" customWidth="1"/>
    <col min="12803" max="12803" width="11.5546875" style="29" customWidth="1"/>
    <col min="12804" max="12804" width="19" style="29" customWidth="1"/>
    <col min="12805" max="12805" width="1" style="29" customWidth="1"/>
    <col min="12806" max="12806" width="8.44140625" style="29" customWidth="1"/>
    <col min="12807" max="12807" width="7.109375" style="29" customWidth="1"/>
    <col min="12808" max="12808" width="3.88671875" style="29" bestFit="1" customWidth="1"/>
    <col min="12809" max="12809" width="9.6640625" style="29" customWidth="1"/>
    <col min="12810" max="12810" width="7.88671875" style="29" customWidth="1"/>
    <col min="12811" max="12811" width="8.6640625" style="29" customWidth="1"/>
    <col min="12812" max="12812" width="8.5546875" style="29" customWidth="1"/>
    <col min="12813" max="13047" width="11.44140625" style="29"/>
    <col min="13048" max="13048" width="1.109375" style="29" customWidth="1"/>
    <col min="13049" max="13049" width="2.6640625" style="29" customWidth="1"/>
    <col min="13050" max="13050" width="10.88671875" style="29" customWidth="1"/>
    <col min="13051" max="13051" width="10.5546875" style="29" customWidth="1"/>
    <col min="13052" max="13052" width="10.44140625" style="29" customWidth="1"/>
    <col min="13053" max="13053" width="8.6640625" style="29" customWidth="1"/>
    <col min="13054" max="13054" width="9" style="29" customWidth="1"/>
    <col min="13055" max="13055" width="12" style="29" customWidth="1"/>
    <col min="13056" max="13056" width="9" style="29" customWidth="1"/>
    <col min="13057" max="13057" width="8.6640625" style="29" customWidth="1"/>
    <col min="13058" max="13058" width="8.33203125" style="29" customWidth="1"/>
    <col min="13059" max="13059" width="11.5546875" style="29" customWidth="1"/>
    <col min="13060" max="13060" width="19" style="29" customWidth="1"/>
    <col min="13061" max="13061" width="1" style="29" customWidth="1"/>
    <col min="13062" max="13062" width="8.44140625" style="29" customWidth="1"/>
    <col min="13063" max="13063" width="7.109375" style="29" customWidth="1"/>
    <col min="13064" max="13064" width="3.88671875" style="29" bestFit="1" customWidth="1"/>
    <col min="13065" max="13065" width="9.6640625" style="29" customWidth="1"/>
    <col min="13066" max="13066" width="7.88671875" style="29" customWidth="1"/>
    <col min="13067" max="13067" width="8.6640625" style="29" customWidth="1"/>
    <col min="13068" max="13068" width="8.5546875" style="29" customWidth="1"/>
    <col min="13069" max="13303" width="11.44140625" style="29"/>
    <col min="13304" max="13304" width="1.109375" style="29" customWidth="1"/>
    <col min="13305" max="13305" width="2.6640625" style="29" customWidth="1"/>
    <col min="13306" max="13306" width="10.88671875" style="29" customWidth="1"/>
    <col min="13307" max="13307" width="10.5546875" style="29" customWidth="1"/>
    <col min="13308" max="13308" width="10.44140625" style="29" customWidth="1"/>
    <col min="13309" max="13309" width="8.6640625" style="29" customWidth="1"/>
    <col min="13310" max="13310" width="9" style="29" customWidth="1"/>
    <col min="13311" max="13311" width="12" style="29" customWidth="1"/>
    <col min="13312" max="13312" width="9" style="29" customWidth="1"/>
    <col min="13313" max="13313" width="8.6640625" style="29" customWidth="1"/>
    <col min="13314" max="13314" width="8.33203125" style="29" customWidth="1"/>
    <col min="13315" max="13315" width="11.5546875" style="29" customWidth="1"/>
    <col min="13316" max="13316" width="19" style="29" customWidth="1"/>
    <col min="13317" max="13317" width="1" style="29" customWidth="1"/>
    <col min="13318" max="13318" width="8.44140625" style="29" customWidth="1"/>
    <col min="13319" max="13319" width="7.109375" style="29" customWidth="1"/>
    <col min="13320" max="13320" width="3.88671875" style="29" bestFit="1" customWidth="1"/>
    <col min="13321" max="13321" width="9.6640625" style="29" customWidth="1"/>
    <col min="13322" max="13322" width="7.88671875" style="29" customWidth="1"/>
    <col min="13323" max="13323" width="8.6640625" style="29" customWidth="1"/>
    <col min="13324" max="13324" width="8.5546875" style="29" customWidth="1"/>
    <col min="13325" max="13559" width="11.44140625" style="29"/>
    <col min="13560" max="13560" width="1.109375" style="29" customWidth="1"/>
    <col min="13561" max="13561" width="2.6640625" style="29" customWidth="1"/>
    <col min="13562" max="13562" width="10.88671875" style="29" customWidth="1"/>
    <col min="13563" max="13563" width="10.5546875" style="29" customWidth="1"/>
    <col min="13564" max="13564" width="10.44140625" style="29" customWidth="1"/>
    <col min="13565" max="13565" width="8.6640625" style="29" customWidth="1"/>
    <col min="13566" max="13566" width="9" style="29" customWidth="1"/>
    <col min="13567" max="13567" width="12" style="29" customWidth="1"/>
    <col min="13568" max="13568" width="9" style="29" customWidth="1"/>
    <col min="13569" max="13569" width="8.6640625" style="29" customWidth="1"/>
    <col min="13570" max="13570" width="8.33203125" style="29" customWidth="1"/>
    <col min="13571" max="13571" width="11.5546875" style="29" customWidth="1"/>
    <col min="13572" max="13572" width="19" style="29" customWidth="1"/>
    <col min="13573" max="13573" width="1" style="29" customWidth="1"/>
    <col min="13574" max="13574" width="8.44140625" style="29" customWidth="1"/>
    <col min="13575" max="13575" width="7.109375" style="29" customWidth="1"/>
    <col min="13576" max="13576" width="3.88671875" style="29" bestFit="1" customWidth="1"/>
    <col min="13577" max="13577" width="9.6640625" style="29" customWidth="1"/>
    <col min="13578" max="13578" width="7.88671875" style="29" customWidth="1"/>
    <col min="13579" max="13579" width="8.6640625" style="29" customWidth="1"/>
    <col min="13580" max="13580" width="8.5546875" style="29" customWidth="1"/>
    <col min="13581" max="13815" width="11.44140625" style="29"/>
    <col min="13816" max="13816" width="1.109375" style="29" customWidth="1"/>
    <col min="13817" max="13817" width="2.6640625" style="29" customWidth="1"/>
    <col min="13818" max="13818" width="10.88671875" style="29" customWidth="1"/>
    <col min="13819" max="13819" width="10.5546875" style="29" customWidth="1"/>
    <col min="13820" max="13820" width="10.44140625" style="29" customWidth="1"/>
    <col min="13821" max="13821" width="8.6640625" style="29" customWidth="1"/>
    <col min="13822" max="13822" width="9" style="29" customWidth="1"/>
    <col min="13823" max="13823" width="12" style="29" customWidth="1"/>
    <col min="13824" max="13824" width="9" style="29" customWidth="1"/>
    <col min="13825" max="13825" width="8.6640625" style="29" customWidth="1"/>
    <col min="13826" max="13826" width="8.33203125" style="29" customWidth="1"/>
    <col min="13827" max="13827" width="11.5546875" style="29" customWidth="1"/>
    <col min="13828" max="13828" width="19" style="29" customWidth="1"/>
    <col min="13829" max="13829" width="1" style="29" customWidth="1"/>
    <col min="13830" max="13830" width="8.44140625" style="29" customWidth="1"/>
    <col min="13831" max="13831" width="7.109375" style="29" customWidth="1"/>
    <col min="13832" max="13832" width="3.88671875" style="29" bestFit="1" customWidth="1"/>
    <col min="13833" max="13833" width="9.6640625" style="29" customWidth="1"/>
    <col min="13834" max="13834" width="7.88671875" style="29" customWidth="1"/>
    <col min="13835" max="13835" width="8.6640625" style="29" customWidth="1"/>
    <col min="13836" max="13836" width="8.5546875" style="29" customWidth="1"/>
    <col min="13837" max="14071" width="11.44140625" style="29"/>
    <col min="14072" max="14072" width="1.109375" style="29" customWidth="1"/>
    <col min="14073" max="14073" width="2.6640625" style="29" customWidth="1"/>
    <col min="14074" max="14074" width="10.88671875" style="29" customWidth="1"/>
    <col min="14075" max="14075" width="10.5546875" style="29" customWidth="1"/>
    <col min="14076" max="14076" width="10.44140625" style="29" customWidth="1"/>
    <col min="14077" max="14077" width="8.6640625" style="29" customWidth="1"/>
    <col min="14078" max="14078" width="9" style="29" customWidth="1"/>
    <col min="14079" max="14079" width="12" style="29" customWidth="1"/>
    <col min="14080" max="14080" width="9" style="29" customWidth="1"/>
    <col min="14081" max="14081" width="8.6640625" style="29" customWidth="1"/>
    <col min="14082" max="14082" width="8.33203125" style="29" customWidth="1"/>
    <col min="14083" max="14083" width="11.5546875" style="29" customWidth="1"/>
    <col min="14084" max="14084" width="19" style="29" customWidth="1"/>
    <col min="14085" max="14085" width="1" style="29" customWidth="1"/>
    <col min="14086" max="14086" width="8.44140625" style="29" customWidth="1"/>
    <col min="14087" max="14087" width="7.109375" style="29" customWidth="1"/>
    <col min="14088" max="14088" width="3.88671875" style="29" bestFit="1" customWidth="1"/>
    <col min="14089" max="14089" width="9.6640625" style="29" customWidth="1"/>
    <col min="14090" max="14090" width="7.88671875" style="29" customWidth="1"/>
    <col min="14091" max="14091" width="8.6640625" style="29" customWidth="1"/>
    <col min="14092" max="14092" width="8.5546875" style="29" customWidth="1"/>
    <col min="14093" max="14327" width="11.44140625" style="29"/>
    <col min="14328" max="14328" width="1.109375" style="29" customWidth="1"/>
    <col min="14329" max="14329" width="2.6640625" style="29" customWidth="1"/>
    <col min="14330" max="14330" width="10.88671875" style="29" customWidth="1"/>
    <col min="14331" max="14331" width="10.5546875" style="29" customWidth="1"/>
    <col min="14332" max="14332" width="10.44140625" style="29" customWidth="1"/>
    <col min="14333" max="14333" width="8.6640625" style="29" customWidth="1"/>
    <col min="14334" max="14334" width="9" style="29" customWidth="1"/>
    <col min="14335" max="14335" width="12" style="29" customWidth="1"/>
    <col min="14336" max="14336" width="9" style="29" customWidth="1"/>
    <col min="14337" max="14337" width="8.6640625" style="29" customWidth="1"/>
    <col min="14338" max="14338" width="8.33203125" style="29" customWidth="1"/>
    <col min="14339" max="14339" width="11.5546875" style="29" customWidth="1"/>
    <col min="14340" max="14340" width="19" style="29" customWidth="1"/>
    <col min="14341" max="14341" width="1" style="29" customWidth="1"/>
    <col min="14342" max="14342" width="8.44140625" style="29" customWidth="1"/>
    <col min="14343" max="14343" width="7.109375" style="29" customWidth="1"/>
    <col min="14344" max="14344" width="3.88671875" style="29" bestFit="1" customWidth="1"/>
    <col min="14345" max="14345" width="9.6640625" style="29" customWidth="1"/>
    <col min="14346" max="14346" width="7.88671875" style="29" customWidth="1"/>
    <col min="14347" max="14347" width="8.6640625" style="29" customWidth="1"/>
    <col min="14348" max="14348" width="8.5546875" style="29" customWidth="1"/>
    <col min="14349" max="14583" width="11.44140625" style="29"/>
    <col min="14584" max="14584" width="1.109375" style="29" customWidth="1"/>
    <col min="14585" max="14585" width="2.6640625" style="29" customWidth="1"/>
    <col min="14586" max="14586" width="10.88671875" style="29" customWidth="1"/>
    <col min="14587" max="14587" width="10.5546875" style="29" customWidth="1"/>
    <col min="14588" max="14588" width="10.44140625" style="29" customWidth="1"/>
    <col min="14589" max="14589" width="8.6640625" style="29" customWidth="1"/>
    <col min="14590" max="14590" width="9" style="29" customWidth="1"/>
    <col min="14591" max="14591" width="12" style="29" customWidth="1"/>
    <col min="14592" max="14592" width="9" style="29" customWidth="1"/>
    <col min="14593" max="14593" width="8.6640625" style="29" customWidth="1"/>
    <col min="14594" max="14594" width="8.33203125" style="29" customWidth="1"/>
    <col min="14595" max="14595" width="11.5546875" style="29" customWidth="1"/>
    <col min="14596" max="14596" width="19" style="29" customWidth="1"/>
    <col min="14597" max="14597" width="1" style="29" customWidth="1"/>
    <col min="14598" max="14598" width="8.44140625" style="29" customWidth="1"/>
    <col min="14599" max="14599" width="7.109375" style="29" customWidth="1"/>
    <col min="14600" max="14600" width="3.88671875" style="29" bestFit="1" customWidth="1"/>
    <col min="14601" max="14601" width="9.6640625" style="29" customWidth="1"/>
    <col min="14602" max="14602" width="7.88671875" style="29" customWidth="1"/>
    <col min="14603" max="14603" width="8.6640625" style="29" customWidth="1"/>
    <col min="14604" max="14604" width="8.5546875" style="29" customWidth="1"/>
    <col min="14605" max="14839" width="11.44140625" style="29"/>
    <col min="14840" max="14840" width="1.109375" style="29" customWidth="1"/>
    <col min="14841" max="14841" width="2.6640625" style="29" customWidth="1"/>
    <col min="14842" max="14842" width="10.88671875" style="29" customWidth="1"/>
    <col min="14843" max="14843" width="10.5546875" style="29" customWidth="1"/>
    <col min="14844" max="14844" width="10.44140625" style="29" customWidth="1"/>
    <col min="14845" max="14845" width="8.6640625" style="29" customWidth="1"/>
    <col min="14846" max="14846" width="9" style="29" customWidth="1"/>
    <col min="14847" max="14847" width="12" style="29" customWidth="1"/>
    <col min="14848" max="14848" width="9" style="29" customWidth="1"/>
    <col min="14849" max="14849" width="8.6640625" style="29" customWidth="1"/>
    <col min="14850" max="14850" width="8.33203125" style="29" customWidth="1"/>
    <col min="14851" max="14851" width="11.5546875" style="29" customWidth="1"/>
    <col min="14852" max="14852" width="19" style="29" customWidth="1"/>
    <col min="14853" max="14853" width="1" style="29" customWidth="1"/>
    <col min="14854" max="14854" width="8.44140625" style="29" customWidth="1"/>
    <col min="14855" max="14855" width="7.109375" style="29" customWidth="1"/>
    <col min="14856" max="14856" width="3.88671875" style="29" bestFit="1" customWidth="1"/>
    <col min="14857" max="14857" width="9.6640625" style="29" customWidth="1"/>
    <col min="14858" max="14858" width="7.88671875" style="29" customWidth="1"/>
    <col min="14859" max="14859" width="8.6640625" style="29" customWidth="1"/>
    <col min="14860" max="14860" width="8.5546875" style="29" customWidth="1"/>
    <col min="14861" max="15095" width="11.44140625" style="29"/>
    <col min="15096" max="15096" width="1.109375" style="29" customWidth="1"/>
    <col min="15097" max="15097" width="2.6640625" style="29" customWidth="1"/>
    <col min="15098" max="15098" width="10.88671875" style="29" customWidth="1"/>
    <col min="15099" max="15099" width="10.5546875" style="29" customWidth="1"/>
    <col min="15100" max="15100" width="10.44140625" style="29" customWidth="1"/>
    <col min="15101" max="15101" width="8.6640625" style="29" customWidth="1"/>
    <col min="15102" max="15102" width="9" style="29" customWidth="1"/>
    <col min="15103" max="15103" width="12" style="29" customWidth="1"/>
    <col min="15104" max="15104" width="9" style="29" customWidth="1"/>
    <col min="15105" max="15105" width="8.6640625" style="29" customWidth="1"/>
    <col min="15106" max="15106" width="8.33203125" style="29" customWidth="1"/>
    <col min="15107" max="15107" width="11.5546875" style="29" customWidth="1"/>
    <col min="15108" max="15108" width="19" style="29" customWidth="1"/>
    <col min="15109" max="15109" width="1" style="29" customWidth="1"/>
    <col min="15110" max="15110" width="8.44140625" style="29" customWidth="1"/>
    <col min="15111" max="15111" width="7.109375" style="29" customWidth="1"/>
    <col min="15112" max="15112" width="3.88671875" style="29" bestFit="1" customWidth="1"/>
    <col min="15113" max="15113" width="9.6640625" style="29" customWidth="1"/>
    <col min="15114" max="15114" width="7.88671875" style="29" customWidth="1"/>
    <col min="15115" max="15115" width="8.6640625" style="29" customWidth="1"/>
    <col min="15116" max="15116" width="8.5546875" style="29" customWidth="1"/>
    <col min="15117" max="15351" width="11.44140625" style="29"/>
    <col min="15352" max="15352" width="1.109375" style="29" customWidth="1"/>
    <col min="15353" max="15353" width="2.6640625" style="29" customWidth="1"/>
    <col min="15354" max="15354" width="10.88671875" style="29" customWidth="1"/>
    <col min="15355" max="15355" width="10.5546875" style="29" customWidth="1"/>
    <col min="15356" max="15356" width="10.44140625" style="29" customWidth="1"/>
    <col min="15357" max="15357" width="8.6640625" style="29" customWidth="1"/>
    <col min="15358" max="15358" width="9" style="29" customWidth="1"/>
    <col min="15359" max="15359" width="12" style="29" customWidth="1"/>
    <col min="15360" max="15360" width="9" style="29" customWidth="1"/>
    <col min="15361" max="15361" width="8.6640625" style="29" customWidth="1"/>
    <col min="15362" max="15362" width="8.33203125" style="29" customWidth="1"/>
    <col min="15363" max="15363" width="11.5546875" style="29" customWidth="1"/>
    <col min="15364" max="15364" width="19" style="29" customWidth="1"/>
    <col min="15365" max="15365" width="1" style="29" customWidth="1"/>
    <col min="15366" max="15366" width="8.44140625" style="29" customWidth="1"/>
    <col min="15367" max="15367" width="7.109375" style="29" customWidth="1"/>
    <col min="15368" max="15368" width="3.88671875" style="29" bestFit="1" customWidth="1"/>
    <col min="15369" max="15369" width="9.6640625" style="29" customWidth="1"/>
    <col min="15370" max="15370" width="7.88671875" style="29" customWidth="1"/>
    <col min="15371" max="15371" width="8.6640625" style="29" customWidth="1"/>
    <col min="15372" max="15372" width="8.5546875" style="29" customWidth="1"/>
    <col min="15373" max="15607" width="11.44140625" style="29"/>
    <col min="15608" max="15608" width="1.109375" style="29" customWidth="1"/>
    <col min="15609" max="15609" width="2.6640625" style="29" customWidth="1"/>
    <col min="15610" max="15610" width="10.88671875" style="29" customWidth="1"/>
    <col min="15611" max="15611" width="10.5546875" style="29" customWidth="1"/>
    <col min="15612" max="15612" width="10.44140625" style="29" customWidth="1"/>
    <col min="15613" max="15613" width="8.6640625" style="29" customWidth="1"/>
    <col min="15614" max="15614" width="9" style="29" customWidth="1"/>
    <col min="15615" max="15615" width="12" style="29" customWidth="1"/>
    <col min="15616" max="15616" width="9" style="29" customWidth="1"/>
    <col min="15617" max="15617" width="8.6640625" style="29" customWidth="1"/>
    <col min="15618" max="15618" width="8.33203125" style="29" customWidth="1"/>
    <col min="15619" max="15619" width="11.5546875" style="29" customWidth="1"/>
    <col min="15620" max="15620" width="19" style="29" customWidth="1"/>
    <col min="15621" max="15621" width="1" style="29" customWidth="1"/>
    <col min="15622" max="15622" width="8.44140625" style="29" customWidth="1"/>
    <col min="15623" max="15623" width="7.109375" style="29" customWidth="1"/>
    <col min="15624" max="15624" width="3.88671875" style="29" bestFit="1" customWidth="1"/>
    <col min="15625" max="15625" width="9.6640625" style="29" customWidth="1"/>
    <col min="15626" max="15626" width="7.88671875" style="29" customWidth="1"/>
    <col min="15627" max="15627" width="8.6640625" style="29" customWidth="1"/>
    <col min="15628" max="15628" width="8.5546875" style="29" customWidth="1"/>
    <col min="15629" max="15863" width="11.44140625" style="29"/>
    <col min="15864" max="15864" width="1.109375" style="29" customWidth="1"/>
    <col min="15865" max="15865" width="2.6640625" style="29" customWidth="1"/>
    <col min="15866" max="15866" width="10.88671875" style="29" customWidth="1"/>
    <col min="15867" max="15867" width="10.5546875" style="29" customWidth="1"/>
    <col min="15868" max="15868" width="10.44140625" style="29" customWidth="1"/>
    <col min="15869" max="15869" width="8.6640625" style="29" customWidth="1"/>
    <col min="15870" max="15870" width="9" style="29" customWidth="1"/>
    <col min="15871" max="15871" width="12" style="29" customWidth="1"/>
    <col min="15872" max="15872" width="9" style="29" customWidth="1"/>
    <col min="15873" max="15873" width="8.6640625" style="29" customWidth="1"/>
    <col min="15874" max="15874" width="8.33203125" style="29" customWidth="1"/>
    <col min="15875" max="15875" width="11.5546875" style="29" customWidth="1"/>
    <col min="15876" max="15876" width="19" style="29" customWidth="1"/>
    <col min="15877" max="15877" width="1" style="29" customWidth="1"/>
    <col min="15878" max="15878" width="8.44140625" style="29" customWidth="1"/>
    <col min="15879" max="15879" width="7.109375" style="29" customWidth="1"/>
    <col min="15880" max="15880" width="3.88671875" style="29" bestFit="1" customWidth="1"/>
    <col min="15881" max="15881" width="9.6640625" style="29" customWidth="1"/>
    <col min="15882" max="15882" width="7.88671875" style="29" customWidth="1"/>
    <col min="15883" max="15883" width="8.6640625" style="29" customWidth="1"/>
    <col min="15884" max="15884" width="8.5546875" style="29" customWidth="1"/>
    <col min="15885" max="16119" width="11.44140625" style="29"/>
    <col min="16120" max="16120" width="1.109375" style="29" customWidth="1"/>
    <col min="16121" max="16121" width="2.6640625" style="29" customWidth="1"/>
    <col min="16122" max="16122" width="10.88671875" style="29" customWidth="1"/>
    <col min="16123" max="16123" width="10.5546875" style="29" customWidth="1"/>
    <col min="16124" max="16124" width="10.44140625" style="29" customWidth="1"/>
    <col min="16125" max="16125" width="8.6640625" style="29" customWidth="1"/>
    <col min="16126" max="16126" width="9" style="29" customWidth="1"/>
    <col min="16127" max="16127" width="12" style="29" customWidth="1"/>
    <col min="16128" max="16128" width="9" style="29" customWidth="1"/>
    <col min="16129" max="16129" width="8.6640625" style="29" customWidth="1"/>
    <col min="16130" max="16130" width="8.33203125" style="29" customWidth="1"/>
    <col min="16131" max="16131" width="11.5546875" style="29" customWidth="1"/>
    <col min="16132" max="16132" width="19" style="29" customWidth="1"/>
    <col min="16133" max="16133" width="1" style="29" customWidth="1"/>
    <col min="16134" max="16134" width="8.44140625" style="29" customWidth="1"/>
    <col min="16135" max="16135" width="7.109375" style="29" customWidth="1"/>
    <col min="16136" max="16136" width="3.88671875" style="29" bestFit="1" customWidth="1"/>
    <col min="16137" max="16137" width="9.6640625" style="29" customWidth="1"/>
    <col min="16138" max="16138" width="7.88671875" style="29" customWidth="1"/>
    <col min="16139" max="16139" width="8.6640625" style="29" customWidth="1"/>
    <col min="16140" max="16140" width="8.5546875" style="29" customWidth="1"/>
    <col min="16141" max="16384" width="11.44140625" style="29"/>
  </cols>
  <sheetData>
    <row r="1" spans="2:14" ht="6.75" customHeight="1" x14ac:dyDescent="0.3"/>
    <row r="2" spans="2:14" ht="17.100000000000001" customHeight="1" x14ac:dyDescent="0.3">
      <c r="B2" s="466"/>
      <c r="C2" s="466"/>
      <c r="D2" s="466"/>
      <c r="E2" s="467" t="s">
        <v>125</v>
      </c>
      <c r="F2" s="467"/>
      <c r="G2" s="467"/>
      <c r="H2" s="467"/>
      <c r="I2" s="467"/>
      <c r="J2" s="467"/>
      <c r="K2" s="467"/>
      <c r="L2" s="467"/>
      <c r="M2" s="467"/>
    </row>
    <row r="3" spans="2:14" ht="17.100000000000001" customHeight="1" x14ac:dyDescent="0.3">
      <c r="B3" s="466"/>
      <c r="C3" s="466"/>
      <c r="D3" s="466"/>
      <c r="E3" s="460" t="s">
        <v>126</v>
      </c>
      <c r="F3" s="460"/>
      <c r="G3" s="460"/>
      <c r="H3" s="460"/>
      <c r="I3" s="460"/>
      <c r="J3" s="460"/>
      <c r="K3" s="460"/>
      <c r="L3" s="460"/>
      <c r="M3" s="460"/>
    </row>
    <row r="4" spans="2:14" ht="17.100000000000001" customHeight="1" x14ac:dyDescent="0.3">
      <c r="B4" s="466"/>
      <c r="C4" s="466"/>
      <c r="D4" s="466"/>
      <c r="E4" s="468" t="s">
        <v>127</v>
      </c>
      <c r="F4" s="468"/>
      <c r="G4" s="468" t="s">
        <v>128</v>
      </c>
      <c r="H4" s="468"/>
      <c r="I4" s="468" t="s">
        <v>129</v>
      </c>
      <c r="J4" s="468"/>
      <c r="K4" s="468"/>
      <c r="L4" s="468"/>
      <c r="M4" s="30" t="s">
        <v>112</v>
      </c>
    </row>
    <row r="5" spans="2:14" ht="12.75" customHeight="1" x14ac:dyDescent="0.3">
      <c r="B5" s="469"/>
      <c r="C5" s="469"/>
      <c r="D5" s="469"/>
      <c r="E5" s="469"/>
      <c r="F5" s="469"/>
      <c r="G5" s="469"/>
      <c r="H5" s="469"/>
      <c r="I5" s="469"/>
      <c r="J5" s="469"/>
      <c r="K5" s="469"/>
      <c r="L5" s="469"/>
      <c r="M5" s="469"/>
    </row>
    <row r="6" spans="2:14" ht="33.75" customHeight="1" x14ac:dyDescent="0.3">
      <c r="B6" s="451" t="s">
        <v>130</v>
      </c>
      <c r="C6" s="451"/>
      <c r="D6" s="451"/>
      <c r="E6" s="470" t="str">
        <f>IF(E8="","",VLOOKUP(E8,datos!B:DB,2,FALSE))</f>
        <v/>
      </c>
      <c r="F6" s="470"/>
      <c r="G6" s="470"/>
      <c r="H6" s="470"/>
      <c r="I6" s="470"/>
      <c r="J6" s="470"/>
      <c r="K6" s="470"/>
      <c r="L6" s="470"/>
      <c r="M6" s="470"/>
    </row>
    <row r="7" spans="2:14" ht="33.75" customHeight="1" x14ac:dyDescent="0.3">
      <c r="B7" s="451" t="s">
        <v>131</v>
      </c>
      <c r="C7" s="451"/>
      <c r="D7" s="451"/>
      <c r="E7" s="462" t="str">
        <f>IF($E$8="","",VLOOKUP($E$8,datos!B:DB,3,FALSE))</f>
        <v/>
      </c>
      <c r="F7" s="462"/>
      <c r="G7" s="462"/>
      <c r="H7" s="462"/>
      <c r="I7" s="462"/>
      <c r="J7" s="462"/>
      <c r="K7" s="462"/>
      <c r="L7" s="462"/>
      <c r="M7" s="462"/>
    </row>
    <row r="8" spans="2:14" ht="24" customHeight="1" x14ac:dyDescent="0.3">
      <c r="B8" s="464" t="s">
        <v>4</v>
      </c>
      <c r="C8" s="464"/>
      <c r="D8" s="464"/>
      <c r="E8" s="465"/>
      <c r="F8" s="465"/>
      <c r="G8" s="465"/>
      <c r="H8" s="465"/>
      <c r="I8" s="465"/>
      <c r="J8" s="465"/>
      <c r="K8" s="465"/>
      <c r="L8" s="465"/>
      <c r="M8" s="465"/>
    </row>
    <row r="9" spans="2:14" ht="23.25" customHeight="1" x14ac:dyDescent="0.3">
      <c r="B9" s="451" t="s">
        <v>132</v>
      </c>
      <c r="C9" s="451"/>
      <c r="D9" s="451"/>
      <c r="E9" s="462" t="str">
        <f>IF($E$8="","",VLOOKUP($E$8,datos!B:DB,4,FALSE))</f>
        <v/>
      </c>
      <c r="F9" s="462"/>
      <c r="G9" s="462"/>
      <c r="H9" s="462"/>
      <c r="I9" s="462"/>
      <c r="J9" s="462"/>
      <c r="K9" s="462"/>
      <c r="L9" s="462"/>
      <c r="M9" s="462"/>
    </row>
    <row r="10" spans="2:14" ht="95.25" customHeight="1" x14ac:dyDescent="0.3">
      <c r="B10" s="451" t="s">
        <v>133</v>
      </c>
      <c r="C10" s="451"/>
      <c r="D10" s="451"/>
      <c r="E10" s="463" t="str">
        <f>IF($E$8="","",VLOOKUP($E$8,datos!B:DB,5,FALSE))</f>
        <v/>
      </c>
      <c r="F10" s="463"/>
      <c r="G10" s="463"/>
      <c r="H10" s="463"/>
      <c r="I10" s="463"/>
      <c r="J10" s="463"/>
      <c r="K10" s="463"/>
      <c r="L10" s="463"/>
      <c r="M10" s="463"/>
    </row>
    <row r="11" spans="2:14" ht="25.5" customHeight="1" x14ac:dyDescent="0.3">
      <c r="B11" s="451" t="s">
        <v>134</v>
      </c>
      <c r="C11" s="451"/>
      <c r="D11" s="451"/>
      <c r="E11" s="453" t="str">
        <f>IF($E$8="","",VLOOKUP($E$8,datos!B:DB,6,FALSE))</f>
        <v/>
      </c>
      <c r="F11" s="453"/>
      <c r="G11" s="453"/>
      <c r="H11" s="453"/>
      <c r="I11" s="453"/>
      <c r="J11" s="453"/>
      <c r="K11" s="453"/>
      <c r="L11" s="453"/>
      <c r="M11" s="453"/>
      <c r="N11" s="31"/>
    </row>
    <row r="12" spans="2:14" ht="24.75" customHeight="1" x14ac:dyDescent="0.3">
      <c r="B12" s="451" t="s">
        <v>45</v>
      </c>
      <c r="C12" s="451"/>
      <c r="D12" s="451"/>
      <c r="E12" s="461" t="str">
        <f>IF($E$8="","",VLOOKUP($E$8,datos!B:DB,7,FALSE))</f>
        <v/>
      </c>
      <c r="F12" s="461"/>
      <c r="G12" s="461"/>
      <c r="H12" s="461"/>
      <c r="I12" s="461"/>
      <c r="J12" s="461"/>
      <c r="K12" s="461"/>
      <c r="L12" s="461"/>
      <c r="M12" s="461"/>
      <c r="N12" s="31"/>
    </row>
    <row r="13" spans="2:14" ht="40.5" customHeight="1" x14ac:dyDescent="0.3">
      <c r="B13" s="451" t="s">
        <v>135</v>
      </c>
      <c r="C13" s="451"/>
      <c r="D13" s="451"/>
      <c r="E13" s="462" t="str">
        <f>IF($E$8="","",VLOOKUP($E$8,datos!B:DB,8,FALSE))</f>
        <v/>
      </c>
      <c r="F13" s="462"/>
      <c r="G13" s="462"/>
      <c r="H13" s="462"/>
      <c r="I13" s="462"/>
      <c r="J13" s="462"/>
      <c r="K13" s="462"/>
      <c r="L13" s="462"/>
      <c r="M13" s="462"/>
      <c r="N13" s="31"/>
    </row>
    <row r="14" spans="2:14" ht="27" customHeight="1" x14ac:dyDescent="0.3">
      <c r="B14" s="451" t="s">
        <v>136</v>
      </c>
      <c r="C14" s="451"/>
      <c r="D14" s="451"/>
      <c r="E14" s="457" t="str">
        <f>IF($E$8="","",VLOOKUP($E$8,datos!B:DB,63,FALSE))</f>
        <v/>
      </c>
      <c r="F14" s="457"/>
      <c r="G14" s="458" t="s">
        <v>137</v>
      </c>
      <c r="H14" s="458"/>
      <c r="I14" s="459" t="str">
        <f>IF($E$8="","",VLOOKUP($E$8,datos!B:DB,64,FALSE))</f>
        <v/>
      </c>
      <c r="J14" s="459"/>
      <c r="K14" s="459"/>
      <c r="L14" s="459"/>
      <c r="M14" s="459"/>
      <c r="N14" s="31"/>
    </row>
    <row r="15" spans="2:14" ht="27" customHeight="1" x14ac:dyDescent="0.3">
      <c r="B15" s="451" t="s">
        <v>138</v>
      </c>
      <c r="C15" s="451"/>
      <c r="D15" s="451"/>
      <c r="E15" s="457" t="str">
        <f>IF($E$8="","",VLOOKUP($E$8,datos!B:DB,66,FALSE))</f>
        <v/>
      </c>
      <c r="F15" s="457"/>
      <c r="G15" s="458" t="s">
        <v>137</v>
      </c>
      <c r="H15" s="458"/>
      <c r="I15" s="459" t="str">
        <f>IF($E$8="","",VLOOKUP($E$8,datos!B:DB,67,FALSE))</f>
        <v/>
      </c>
      <c r="J15" s="459"/>
      <c r="K15" s="459"/>
      <c r="L15" s="459"/>
      <c r="M15" s="459"/>
      <c r="N15" s="31"/>
    </row>
    <row r="16" spans="2:14" ht="27" customHeight="1" x14ac:dyDescent="0.3">
      <c r="B16" s="451" t="s">
        <v>139</v>
      </c>
      <c r="C16" s="451"/>
      <c r="D16" s="451"/>
      <c r="E16" s="457" t="str">
        <f>IF($E$8="","",VLOOKUP($E$8,datos!B:DB,11,FALSE))</f>
        <v/>
      </c>
      <c r="F16" s="457"/>
      <c r="G16" s="457"/>
      <c r="H16" s="457"/>
      <c r="I16" s="460" t="s">
        <v>76</v>
      </c>
      <c r="J16" s="460"/>
      <c r="K16" s="459" t="str">
        <f>IF($E$8="","",VLOOKUP($E$8,datos!B:DB,12,FALSE))</f>
        <v/>
      </c>
      <c r="L16" s="459"/>
      <c r="M16" s="459"/>
      <c r="N16" s="31"/>
    </row>
    <row r="17" spans="2:14" ht="27" customHeight="1" x14ac:dyDescent="0.3">
      <c r="B17" s="451" t="s">
        <v>77</v>
      </c>
      <c r="C17" s="451"/>
      <c r="D17" s="451"/>
      <c r="E17" s="452" t="str">
        <f>IF($E$8="","",VLOOKUP($E$8,datos!B:DB,13,FALSE))</f>
        <v/>
      </c>
      <c r="F17" s="452"/>
      <c r="G17" s="452"/>
      <c r="H17" s="452"/>
      <c r="I17" s="452"/>
      <c r="J17" s="452"/>
      <c r="K17" s="452"/>
      <c r="L17" s="452"/>
      <c r="M17" s="452"/>
      <c r="N17" s="31"/>
    </row>
    <row r="18" spans="2:14" ht="27" customHeight="1" x14ac:dyDescent="0.3">
      <c r="B18" s="451" t="s">
        <v>140</v>
      </c>
      <c r="C18" s="451"/>
      <c r="D18" s="451"/>
      <c r="E18" s="453" t="str">
        <f>IF($E$8="","",VLOOKUP($E$8,datos!B:DB,9,FALSE))</f>
        <v/>
      </c>
      <c r="F18" s="453"/>
      <c r="G18" s="453"/>
      <c r="H18" s="453"/>
      <c r="I18" s="453"/>
      <c r="J18" s="453"/>
      <c r="K18" s="453"/>
      <c r="L18" s="453"/>
      <c r="M18" s="453"/>
      <c r="N18" s="31"/>
    </row>
    <row r="19" spans="2:14" ht="27" customHeight="1" x14ac:dyDescent="0.3">
      <c r="B19" s="451" t="s">
        <v>141</v>
      </c>
      <c r="C19" s="451"/>
      <c r="D19" s="451"/>
      <c r="E19" s="453" t="str">
        <f>IF($E$8="","",VLOOKUP($E$8,datos!B:DB,10,FALSE))</f>
        <v/>
      </c>
      <c r="F19" s="453"/>
      <c r="G19" s="453"/>
      <c r="H19" s="453"/>
      <c r="I19" s="453"/>
      <c r="J19" s="453"/>
      <c r="K19" s="453"/>
      <c r="L19" s="453"/>
      <c r="M19" s="453"/>
      <c r="N19" s="31"/>
    </row>
    <row r="20" spans="2:14" ht="9" customHeight="1" x14ac:dyDescent="0.3">
      <c r="B20" s="32"/>
      <c r="C20" s="32"/>
      <c r="D20" s="32"/>
      <c r="E20" s="33"/>
      <c r="F20" s="33"/>
      <c r="G20" s="34"/>
      <c r="H20" s="34"/>
      <c r="I20" s="34"/>
      <c r="J20" s="34"/>
      <c r="K20" s="34"/>
      <c r="L20" s="34"/>
      <c r="M20" s="34"/>
      <c r="N20" s="31"/>
    </row>
    <row r="21" spans="2:14" ht="62.25" customHeight="1" x14ac:dyDescent="0.3">
      <c r="B21" s="454" t="str">
        <f>CONCATENATE(textos!B2, TEXT(E18, "dd/mm/yyyy"),textos!B3,B31,textos!B4,E9,textos!B5, E8,textos!B6,I31,textos!B7)</f>
        <v>En Villavicencio - Meta el:  se reunieron las siguientes personas:  como supervisor(a), del  No. , y  como contratista, dejando constancia que por medio de la presente se da inicio a la ejecución del contrato en mención, previa verificación del cumplimiento de los requisitos de perfeccionamiento, legalización y ejecución.</v>
      </c>
      <c r="C21" s="454"/>
      <c r="D21" s="454"/>
      <c r="E21" s="454"/>
      <c r="F21" s="454"/>
      <c r="G21" s="454"/>
      <c r="H21" s="454"/>
      <c r="I21" s="454"/>
      <c r="J21" s="454"/>
      <c r="K21" s="454"/>
      <c r="L21" s="454"/>
      <c r="M21" s="454"/>
    </row>
    <row r="22" spans="2:14" ht="27.75" customHeight="1" x14ac:dyDescent="0.3">
      <c r="B22" s="455" t="s">
        <v>142</v>
      </c>
      <c r="C22" s="455"/>
      <c r="D22" s="455"/>
      <c r="E22" s="455"/>
      <c r="F22" s="455"/>
      <c r="G22" s="455"/>
      <c r="H22" s="455"/>
      <c r="I22" s="455"/>
      <c r="J22" s="455"/>
      <c r="K22" s="455"/>
      <c r="L22" s="455"/>
      <c r="M22" s="455"/>
    </row>
    <row r="23" spans="2:14" ht="12" customHeight="1" x14ac:dyDescent="0.3">
      <c r="B23" s="61"/>
      <c r="C23" s="61"/>
      <c r="D23" s="61"/>
      <c r="E23" s="61"/>
      <c r="F23" s="61"/>
      <c r="G23" s="61"/>
      <c r="H23" s="61"/>
      <c r="I23" s="61"/>
      <c r="J23" s="61"/>
      <c r="K23" s="61"/>
      <c r="L23" s="61"/>
      <c r="M23" s="61"/>
    </row>
    <row r="24" spans="2:14" x14ac:dyDescent="0.3">
      <c r="B24" s="456" t="str">
        <f>CONCATENATE("Para constancia se firma la presenta acta, en Villavicencio Meta el: ",TEXT(E18,"dd/mm/yyyy"))</f>
        <v xml:space="preserve">Para constancia se firma la presenta acta, en Villavicencio Meta el: </v>
      </c>
      <c r="C24" s="456"/>
      <c r="D24" s="456"/>
      <c r="E24" s="456"/>
      <c r="F24" s="456"/>
      <c r="G24" s="456"/>
      <c r="H24" s="456"/>
      <c r="I24" s="456"/>
      <c r="J24" s="456"/>
      <c r="K24" s="456"/>
      <c r="L24" s="456"/>
      <c r="M24" s="456"/>
    </row>
    <row r="25" spans="2:14" ht="8.25" customHeight="1" x14ac:dyDescent="0.3">
      <c r="G25" s="84"/>
      <c r="H25" s="84"/>
      <c r="I25" s="84"/>
      <c r="J25" s="35"/>
      <c r="K25" s="35"/>
      <c r="L25" s="35"/>
    </row>
    <row r="26" spans="2:14" x14ac:dyDescent="0.3">
      <c r="B26" s="448" t="s">
        <v>143</v>
      </c>
      <c r="C26" s="448"/>
      <c r="D26" s="448"/>
      <c r="E26" s="448"/>
      <c r="F26" s="448"/>
      <c r="G26" s="36"/>
      <c r="I26" s="448" t="s">
        <v>144</v>
      </c>
      <c r="J26" s="448"/>
      <c r="K26" s="448"/>
      <c r="L26" s="448"/>
      <c r="M26" s="448"/>
    </row>
    <row r="27" spans="2:14" x14ac:dyDescent="0.3">
      <c r="B27" s="450"/>
      <c r="C27" s="450"/>
      <c r="D27" s="450"/>
      <c r="E27" s="450"/>
      <c r="F27" s="450"/>
      <c r="G27" s="36"/>
      <c r="I27" s="450"/>
      <c r="J27" s="450"/>
      <c r="K27" s="450"/>
      <c r="L27" s="450"/>
      <c r="M27" s="450"/>
    </row>
    <row r="28" spans="2:14" ht="15.75" customHeight="1" x14ac:dyDescent="0.3">
      <c r="B28" s="450"/>
      <c r="C28" s="450"/>
      <c r="D28" s="450"/>
      <c r="E28" s="450"/>
      <c r="F28" s="450"/>
      <c r="G28" s="36"/>
      <c r="I28" s="450"/>
      <c r="J28" s="450"/>
      <c r="K28" s="450"/>
      <c r="L28" s="450"/>
      <c r="M28" s="450"/>
    </row>
    <row r="29" spans="2:14" ht="17.25" customHeight="1" x14ac:dyDescent="0.3">
      <c r="B29" s="450"/>
      <c r="C29" s="450"/>
      <c r="D29" s="450"/>
      <c r="E29" s="450"/>
      <c r="F29" s="450"/>
      <c r="G29" s="36"/>
      <c r="I29" s="450"/>
      <c r="J29" s="450"/>
      <c r="K29" s="450"/>
      <c r="L29" s="450"/>
      <c r="M29" s="450"/>
    </row>
    <row r="30" spans="2:14" x14ac:dyDescent="0.3">
      <c r="B30" s="450"/>
      <c r="C30" s="450"/>
      <c r="D30" s="450"/>
      <c r="E30" s="450"/>
      <c r="F30" s="450"/>
      <c r="G30" s="36"/>
      <c r="I30" s="450"/>
      <c r="J30" s="450"/>
      <c r="K30" s="450"/>
      <c r="L30" s="450"/>
      <c r="M30" s="450"/>
    </row>
    <row r="31" spans="2:14" ht="25.5" customHeight="1" x14ac:dyDescent="0.3">
      <c r="B31" s="448" t="str">
        <f>IF($E$8="","",VLOOKUP($E$8,datos!B:DB,61,FALSE))</f>
        <v/>
      </c>
      <c r="C31" s="448"/>
      <c r="D31" s="448"/>
      <c r="E31" s="448"/>
      <c r="F31" s="448"/>
      <c r="G31" s="60"/>
      <c r="I31" s="448" t="str">
        <f>IF($E$8="","",VLOOKUP($E$8,datos!B:DB,3,FALSE))</f>
        <v/>
      </c>
      <c r="J31" s="448"/>
      <c r="K31" s="448"/>
      <c r="L31" s="448"/>
      <c r="M31" s="448"/>
    </row>
    <row r="32" spans="2:14" ht="24.9" customHeight="1" x14ac:dyDescent="0.3">
      <c r="B32" s="449" t="str">
        <f>IF($E$8="","",VLOOKUP($E$8,datos!B:DB,62,FALSE))</f>
        <v/>
      </c>
      <c r="C32" s="449"/>
      <c r="D32" s="449"/>
      <c r="E32" s="449"/>
      <c r="F32" s="449"/>
      <c r="G32" s="60"/>
      <c r="I32" s="449" t="str">
        <f>CONCATENATE("C.C. No. ",IF(E8="","",VLOOKUP(E8,datos!B:DB,2,FALSE)))</f>
        <v xml:space="preserve">C.C. No. </v>
      </c>
      <c r="J32" s="449"/>
      <c r="K32" s="449"/>
      <c r="L32" s="449"/>
      <c r="M32" s="449"/>
    </row>
    <row r="33" spans="2:13" ht="24.9" customHeight="1" x14ac:dyDescent="0.3">
      <c r="B33" s="449" t="str">
        <f>IF($E$8="","",VLOOKUP($E$8,datos!B:DB,60,FALSE))</f>
        <v/>
      </c>
      <c r="C33" s="449"/>
      <c r="D33" s="449"/>
      <c r="E33" s="449"/>
      <c r="F33" s="449"/>
      <c r="G33" s="63"/>
      <c r="H33" s="36"/>
      <c r="I33" s="450"/>
      <c r="J33" s="450"/>
      <c r="K33" s="450"/>
      <c r="L33" s="450"/>
      <c r="M33" s="450"/>
    </row>
    <row r="34" spans="2:13" ht="4.5" customHeight="1" x14ac:dyDescent="0.3"/>
  </sheetData>
  <sheetProtection algorithmName="SHA-512" hashValue="B7ILdWlKpQaTD/NKS++mNqnM5IIS/saQ4j1t6ikbWgAq01VbVHzczWtj6jaBFyTZ0qTPwa416uFNV5ipzSTUhw==" saltValue="YDIdbpUttSvpG8GG1JseMQ==" spinCount="100000" sheet="1" formatCells="0" formatRows="0" insertHyperlinks="0"/>
  <mergeCells count="54">
    <mergeCell ref="B8:D8"/>
    <mergeCell ref="E8:M8"/>
    <mergeCell ref="B2:D4"/>
    <mergeCell ref="E2:M2"/>
    <mergeCell ref="E3:M3"/>
    <mergeCell ref="E4:F4"/>
    <mergeCell ref="G4:H4"/>
    <mergeCell ref="I4:L4"/>
    <mergeCell ref="B5:M5"/>
    <mergeCell ref="B6:D6"/>
    <mergeCell ref="E6:M6"/>
    <mergeCell ref="B7:D7"/>
    <mergeCell ref="E7:M7"/>
    <mergeCell ref="B9:D9"/>
    <mergeCell ref="E9:M9"/>
    <mergeCell ref="B10:D10"/>
    <mergeCell ref="E10:M10"/>
    <mergeCell ref="B11:D11"/>
    <mergeCell ref="E11:M11"/>
    <mergeCell ref="B12:D12"/>
    <mergeCell ref="E12:M12"/>
    <mergeCell ref="B13:D13"/>
    <mergeCell ref="E13:M13"/>
    <mergeCell ref="B14:D14"/>
    <mergeCell ref="E14:F14"/>
    <mergeCell ref="G14:H14"/>
    <mergeCell ref="I14:M14"/>
    <mergeCell ref="B15:D15"/>
    <mergeCell ref="E15:F15"/>
    <mergeCell ref="G15:H15"/>
    <mergeCell ref="I15:M15"/>
    <mergeCell ref="B16:D16"/>
    <mergeCell ref="E16:H16"/>
    <mergeCell ref="I16:J16"/>
    <mergeCell ref="K16:M16"/>
    <mergeCell ref="B27:F30"/>
    <mergeCell ref="I27:M30"/>
    <mergeCell ref="B17:D17"/>
    <mergeCell ref="E17:M17"/>
    <mergeCell ref="B18:D18"/>
    <mergeCell ref="E18:M18"/>
    <mergeCell ref="B19:D19"/>
    <mergeCell ref="E19:M19"/>
    <mergeCell ref="B21:M21"/>
    <mergeCell ref="B22:M22"/>
    <mergeCell ref="B24:M24"/>
    <mergeCell ref="B26:F26"/>
    <mergeCell ref="I26:M26"/>
    <mergeCell ref="B31:F31"/>
    <mergeCell ref="I31:M31"/>
    <mergeCell ref="I32:M32"/>
    <mergeCell ref="B32:F32"/>
    <mergeCell ref="B33:F33"/>
    <mergeCell ref="I33:M33"/>
  </mergeCells>
  <conditionalFormatting sqref="E8:M8">
    <cfRule type="containsBlanks" dxfId="2248" priority="1">
      <formula>LEN(TRIM(E8))=0</formula>
    </cfRule>
  </conditionalFormatting>
  <printOptions horizontalCentered="1"/>
  <pageMargins left="0.39370078740157483" right="0.39370078740157483" top="0.59055118110236227" bottom="0.39370078740157483" header="0" footer="0"/>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B1:N36"/>
  <sheetViews>
    <sheetView view="pageBreakPreview" zoomScaleNormal="100" zoomScaleSheetLayoutView="100" workbookViewId="0">
      <selection activeCell="C14" sqref="C14:H14"/>
    </sheetView>
  </sheetViews>
  <sheetFormatPr baseColWidth="10" defaultColWidth="11.44140625" defaultRowHeight="13.2" x14ac:dyDescent="0.3"/>
  <cols>
    <col min="1" max="1" width="1" style="26" customWidth="1"/>
    <col min="2" max="2" width="12.88671875" style="26" customWidth="1"/>
    <col min="3" max="3" width="10" style="26" customWidth="1"/>
    <col min="4" max="4" width="18.6640625" style="26" customWidth="1"/>
    <col min="5" max="5" width="12.6640625" style="26" customWidth="1"/>
    <col min="6" max="6" width="15.44140625" style="26" customWidth="1"/>
    <col min="7" max="7" width="14.44140625" style="26" customWidth="1"/>
    <col min="8" max="8" width="15.5546875" style="26" customWidth="1"/>
    <col min="9" max="9" width="1" style="26" customWidth="1"/>
    <col min="10" max="10" width="11.88671875" style="26" bestFit="1" customWidth="1"/>
    <col min="11" max="11" width="11.44140625" style="26"/>
    <col min="12" max="12" width="22.33203125" style="26" hidden="1" customWidth="1"/>
    <col min="13" max="13" width="11.6640625" style="26" customWidth="1"/>
    <col min="14" max="14" width="5.6640625" style="26" hidden="1" customWidth="1"/>
    <col min="15" max="16384" width="11.44140625" style="26"/>
  </cols>
  <sheetData>
    <row r="1" spans="2:12" ht="6" customHeight="1" x14ac:dyDescent="0.3"/>
    <row r="2" spans="2:12" ht="15" customHeight="1" x14ac:dyDescent="0.3">
      <c r="B2" s="481"/>
      <c r="C2" s="481"/>
      <c r="D2" s="483" t="s">
        <v>107</v>
      </c>
      <c r="E2" s="483"/>
      <c r="F2" s="483"/>
      <c r="G2" s="483"/>
      <c r="H2" s="483"/>
    </row>
    <row r="3" spans="2:12" ht="15" customHeight="1" x14ac:dyDescent="0.3">
      <c r="B3" s="481"/>
      <c r="C3" s="481"/>
      <c r="D3" s="484" t="s">
        <v>108</v>
      </c>
      <c r="E3" s="484"/>
      <c r="F3" s="484"/>
      <c r="G3" s="484"/>
      <c r="H3" s="484"/>
    </row>
    <row r="4" spans="2:12" ht="15" customHeight="1" x14ac:dyDescent="0.3">
      <c r="B4" s="481"/>
      <c r="C4" s="481"/>
      <c r="D4" s="65" t="s">
        <v>109</v>
      </c>
      <c r="E4" s="65" t="s">
        <v>110</v>
      </c>
      <c r="F4" s="485" t="s">
        <v>111</v>
      </c>
      <c r="G4" s="485"/>
      <c r="H4" s="65" t="s">
        <v>112</v>
      </c>
    </row>
    <row r="5" spans="2:12" ht="15" customHeight="1" x14ac:dyDescent="0.3">
      <c r="B5" s="486"/>
      <c r="C5" s="486"/>
      <c r="D5" s="486"/>
      <c r="E5" s="486"/>
      <c r="F5" s="486"/>
      <c r="G5" s="486"/>
      <c r="H5" s="486"/>
    </row>
    <row r="6" spans="2:12" ht="18" customHeight="1" x14ac:dyDescent="0.3">
      <c r="B6" s="62" t="s">
        <v>113</v>
      </c>
      <c r="C6" s="479" t="str">
        <f>IF(ActadeInicio!E8="","",ActadeInicio!E18)</f>
        <v/>
      </c>
      <c r="D6" s="479"/>
      <c r="E6" s="479"/>
      <c r="F6" s="479"/>
      <c r="G6" s="479"/>
      <c r="H6" s="479"/>
      <c r="L6" s="97">
        <v>45341</v>
      </c>
    </row>
    <row r="7" spans="2:12" ht="15" customHeight="1" x14ac:dyDescent="0.3">
      <c r="B7" s="62"/>
      <c r="C7" s="64"/>
      <c r="D7" s="64"/>
      <c r="E7" s="64"/>
      <c r="F7" s="27"/>
      <c r="G7" s="66"/>
      <c r="H7" s="66"/>
    </row>
    <row r="8" spans="2:12" ht="18" customHeight="1" x14ac:dyDescent="0.3">
      <c r="B8" s="28" t="s">
        <v>114</v>
      </c>
      <c r="C8" s="476" t="str">
        <f>IF(ActadeInicio!E8="","",ActadeInicio!B31)</f>
        <v/>
      </c>
      <c r="D8" s="476"/>
      <c r="E8" s="476"/>
      <c r="F8" s="476"/>
      <c r="G8" s="476"/>
      <c r="H8" s="476"/>
    </row>
    <row r="9" spans="2:12" ht="18" customHeight="1" x14ac:dyDescent="0.3">
      <c r="B9" s="62"/>
      <c r="C9" s="479" t="s">
        <v>115</v>
      </c>
      <c r="D9" s="479"/>
      <c r="E9" s="479"/>
      <c r="F9" s="479"/>
      <c r="G9" s="479"/>
      <c r="H9" s="479"/>
    </row>
    <row r="10" spans="2:12" ht="15" customHeight="1" x14ac:dyDescent="0.3">
      <c r="B10" s="62"/>
      <c r="C10" s="64"/>
      <c r="D10" s="64"/>
      <c r="E10" s="64"/>
      <c r="F10" s="64"/>
      <c r="G10" s="64"/>
      <c r="H10" s="64"/>
    </row>
    <row r="11" spans="2:12" ht="18" customHeight="1" x14ac:dyDescent="0.3">
      <c r="B11" s="28" t="s">
        <v>116</v>
      </c>
      <c r="C11" s="476" t="str">
        <f>IF($C$6="","",IF($C$6&lt;$L$6," WILSON EDUARDO ZARATE TORRES","WILSON FERNANDO SALGADO CIFUENTES"))</f>
        <v/>
      </c>
      <c r="D11" s="476"/>
      <c r="E11" s="476"/>
      <c r="F11" s="476"/>
      <c r="G11" s="476"/>
      <c r="H11" s="476"/>
    </row>
    <row r="12" spans="2:12" ht="18" customHeight="1" x14ac:dyDescent="0.3">
      <c r="B12" s="62"/>
      <c r="C12" s="479" t="s">
        <v>207</v>
      </c>
      <c r="D12" s="479"/>
      <c r="E12" s="479"/>
      <c r="F12" s="479"/>
      <c r="G12" s="479"/>
      <c r="H12" s="479"/>
    </row>
    <row r="13" spans="2:12" ht="15" customHeight="1" x14ac:dyDescent="0.3">
      <c r="B13" s="62"/>
      <c r="C13" s="64"/>
      <c r="D13" s="64"/>
      <c r="E13" s="64"/>
      <c r="F13" s="64"/>
      <c r="G13" s="66"/>
      <c r="H13" s="66"/>
    </row>
    <row r="14" spans="2:12" ht="18" customHeight="1" x14ac:dyDescent="0.3">
      <c r="B14" s="28" t="s">
        <v>117</v>
      </c>
      <c r="C14" s="476" t="s">
        <v>118</v>
      </c>
      <c r="D14" s="476"/>
      <c r="E14" s="476"/>
      <c r="F14" s="476"/>
      <c r="G14" s="476"/>
      <c r="H14" s="476"/>
    </row>
    <row r="15" spans="2:12" ht="15" customHeight="1" x14ac:dyDescent="0.3">
      <c r="B15" s="62"/>
      <c r="C15" s="64"/>
      <c r="D15" s="64"/>
      <c r="E15" s="64"/>
      <c r="F15" s="64"/>
      <c r="G15" s="66"/>
      <c r="H15" s="66"/>
    </row>
    <row r="16" spans="2:12" ht="15" customHeight="1" x14ac:dyDescent="0.3">
      <c r="B16" s="62"/>
      <c r="C16" s="64"/>
      <c r="D16" s="64"/>
      <c r="E16" s="64"/>
      <c r="F16" s="64"/>
      <c r="G16" s="66"/>
      <c r="H16" s="66"/>
    </row>
    <row r="17" spans="2:8" ht="46.5" customHeight="1" x14ac:dyDescent="0.3">
      <c r="B17" s="473" t="s">
        <v>119</v>
      </c>
      <c r="C17" s="474"/>
      <c r="D17" s="474"/>
      <c r="E17" s="474"/>
      <c r="F17" s="474"/>
      <c r="G17" s="474"/>
      <c r="H17" s="474"/>
    </row>
    <row r="18" spans="2:8" ht="15" customHeight="1" x14ac:dyDescent="0.3">
      <c r="B18" s="66"/>
      <c r="C18" s="66"/>
      <c r="D18" s="66"/>
      <c r="E18" s="66"/>
      <c r="F18" s="66"/>
      <c r="G18" s="66"/>
      <c r="H18" s="66"/>
    </row>
    <row r="19" spans="2:8" ht="28.5" customHeight="1" x14ac:dyDescent="0.3">
      <c r="B19" s="480" t="s">
        <v>120</v>
      </c>
      <c r="C19" s="480"/>
      <c r="D19" s="480"/>
      <c r="E19" s="480" t="s">
        <v>6</v>
      </c>
      <c r="F19" s="480"/>
      <c r="G19" s="480"/>
      <c r="H19" s="480"/>
    </row>
    <row r="20" spans="2:8" ht="33" customHeight="1" x14ac:dyDescent="0.3">
      <c r="B20" s="481" t="str">
        <f>IF(ActadeInicio!E8="","",ActadeInicio!E8)</f>
        <v/>
      </c>
      <c r="C20" s="481"/>
      <c r="D20" s="481"/>
      <c r="E20" s="482" t="str">
        <f>IF(ActadeInicio!E8="","",ActadeInicio!E7)</f>
        <v/>
      </c>
      <c r="F20" s="482"/>
      <c r="G20" s="482"/>
      <c r="H20" s="482"/>
    </row>
    <row r="21" spans="2:8" ht="15" customHeight="1" x14ac:dyDescent="0.3">
      <c r="G21" s="475"/>
      <c r="H21" s="475"/>
    </row>
    <row r="22" spans="2:8" ht="22.5" customHeight="1" x14ac:dyDescent="0.3">
      <c r="B22" s="472" t="s">
        <v>121</v>
      </c>
      <c r="C22" s="472"/>
      <c r="D22" s="472"/>
      <c r="E22" s="472"/>
      <c r="F22" s="472"/>
      <c r="G22" s="472"/>
      <c r="H22" s="472"/>
    </row>
    <row r="23" spans="2:8" ht="15" customHeight="1" x14ac:dyDescent="0.3">
      <c r="G23" s="62"/>
      <c r="H23" s="62"/>
    </row>
    <row r="24" spans="2:8" ht="46.5" customHeight="1" x14ac:dyDescent="0.3">
      <c r="B24" s="473" t="s">
        <v>122</v>
      </c>
      <c r="C24" s="474"/>
      <c r="D24" s="474"/>
      <c r="E24" s="474"/>
      <c r="F24" s="474"/>
      <c r="G24" s="474"/>
      <c r="H24" s="474"/>
    </row>
    <row r="25" spans="2:8" ht="15" customHeight="1" x14ac:dyDescent="0.3">
      <c r="G25" s="62"/>
      <c r="H25" s="62"/>
    </row>
    <row r="26" spans="2:8" ht="15" customHeight="1" x14ac:dyDescent="0.3">
      <c r="G26" s="62"/>
      <c r="H26" s="62"/>
    </row>
    <row r="27" spans="2:8" ht="15" customHeight="1" x14ac:dyDescent="0.3">
      <c r="B27" s="475" t="s">
        <v>123</v>
      </c>
      <c r="C27" s="475"/>
      <c r="D27" s="62"/>
      <c r="F27" s="475" t="s">
        <v>124</v>
      </c>
      <c r="G27" s="475"/>
      <c r="H27" s="475"/>
    </row>
    <row r="28" spans="2:8" ht="15" customHeight="1" x14ac:dyDescent="0.3"/>
    <row r="29" spans="2:8" ht="15" customHeight="1" x14ac:dyDescent="0.3"/>
    <row r="30" spans="2:8" ht="15" customHeight="1" x14ac:dyDescent="0.3"/>
    <row r="31" spans="2:8" ht="15" customHeight="1" x14ac:dyDescent="0.3"/>
    <row r="32" spans="2:8" ht="15" customHeight="1" x14ac:dyDescent="0.3"/>
    <row r="33" spans="2:8" ht="15" customHeight="1" x14ac:dyDescent="0.3">
      <c r="B33" s="476" t="str">
        <f>IF(C11="","",C11)</f>
        <v/>
      </c>
      <c r="C33" s="477"/>
      <c r="D33" s="477"/>
      <c r="E33" s="28"/>
      <c r="F33" s="476" t="str">
        <f>IF(ActadeInicio!E8="","",ActadeInicio!B31)</f>
        <v/>
      </c>
      <c r="G33" s="477"/>
      <c r="H33" s="477"/>
    </row>
    <row r="34" spans="2:8" ht="26.25" customHeight="1" x14ac:dyDescent="0.3">
      <c r="B34" s="449" t="s">
        <v>207</v>
      </c>
      <c r="C34" s="449"/>
      <c r="D34" s="449"/>
      <c r="E34" s="62"/>
      <c r="F34" s="478" t="str">
        <f>IF(ActadeInicio!E8="","",VLOOKUP(ActadeInicio!E8,datos!B:DB,62,FALSE))</f>
        <v/>
      </c>
      <c r="G34" s="449"/>
      <c r="H34" s="449"/>
    </row>
    <row r="35" spans="2:8" ht="26.25" customHeight="1" x14ac:dyDescent="0.3">
      <c r="B35" s="449"/>
      <c r="C35" s="449"/>
      <c r="D35" s="449"/>
      <c r="E35" s="62"/>
      <c r="F35" s="471" t="str">
        <f>IF(ActadeInicio!E8="","",VLOOKUP(ActadeInicio!E8,datos!B:DB,60,FALSE))</f>
        <v/>
      </c>
      <c r="G35" s="472"/>
      <c r="H35" s="472"/>
    </row>
    <row r="36" spans="2:8" ht="9.9" customHeight="1" x14ac:dyDescent="0.3"/>
  </sheetData>
  <sheetProtection algorithmName="SHA-512" hashValue="xX1nhx+d7hMvdJzrowlPYYsrW+mQR5jI1NAuzLLzW7kAhqsdNTTX1ZdSs1o1eb2yPukuxqbmL30ocNKDBAr23w==" saltValue="5z6a0OA1VMzs1yF9ScoFVA==" spinCount="100000" sheet="1" scenarios="1"/>
  <mergeCells count="27">
    <mergeCell ref="C6:H6"/>
    <mergeCell ref="B2:C4"/>
    <mergeCell ref="D2:H2"/>
    <mergeCell ref="D3:H3"/>
    <mergeCell ref="F4:G4"/>
    <mergeCell ref="B5:H5"/>
    <mergeCell ref="B22:H22"/>
    <mergeCell ref="C8:H8"/>
    <mergeCell ref="C9:H9"/>
    <mergeCell ref="C11:H11"/>
    <mergeCell ref="C12:H12"/>
    <mergeCell ref="C14:H14"/>
    <mergeCell ref="B17:H17"/>
    <mergeCell ref="B19:D19"/>
    <mergeCell ref="E19:H19"/>
    <mergeCell ref="B20:D20"/>
    <mergeCell ref="E20:H20"/>
    <mergeCell ref="G21:H21"/>
    <mergeCell ref="F35:H35"/>
    <mergeCell ref="B24:H24"/>
    <mergeCell ref="B27:C27"/>
    <mergeCell ref="F27:H27"/>
    <mergeCell ref="B33:D33"/>
    <mergeCell ref="F33:H33"/>
    <mergeCell ref="B34:D34"/>
    <mergeCell ref="F34:H34"/>
    <mergeCell ref="B35:D35"/>
  </mergeCells>
  <printOptions horizontalCentered="1"/>
  <pageMargins left="0.78740157480314965" right="0.59055118110236227" top="0.59055118110236227" bottom="0.59055118110236227" header="0" footer="0"/>
  <pageSetup paperSize="125"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B1:H25"/>
  <sheetViews>
    <sheetView view="pageBreakPreview" zoomScaleNormal="100" zoomScaleSheetLayoutView="100" workbookViewId="0">
      <selection activeCell="B22" sqref="B22:D22"/>
    </sheetView>
  </sheetViews>
  <sheetFormatPr baseColWidth="10" defaultColWidth="11.44140625" defaultRowHeight="13.2" x14ac:dyDescent="0.3"/>
  <cols>
    <col min="1" max="1" width="1" style="26" customWidth="1"/>
    <col min="2" max="2" width="12.88671875" style="26" customWidth="1"/>
    <col min="3" max="3" width="10" style="26" customWidth="1"/>
    <col min="4" max="4" width="17.88671875" style="26" customWidth="1"/>
    <col min="5" max="5" width="11.109375" style="26" customWidth="1"/>
    <col min="6" max="6" width="15.44140625" style="26" customWidth="1"/>
    <col min="7" max="8" width="13" style="26" customWidth="1"/>
    <col min="9" max="9" width="1" style="26" customWidth="1"/>
    <col min="10" max="10" width="11.88671875" style="26" bestFit="1" customWidth="1"/>
    <col min="11" max="11" width="11.44140625" style="26"/>
    <col min="12" max="12" width="22.33203125" style="26" customWidth="1"/>
    <col min="13" max="13" width="11.6640625" style="26" customWidth="1"/>
    <col min="14" max="14" width="5.6640625" style="26" customWidth="1"/>
    <col min="15" max="16384" width="11.44140625" style="26"/>
  </cols>
  <sheetData>
    <row r="1" spans="2:8" ht="6" customHeight="1" x14ac:dyDescent="0.3"/>
    <row r="2" spans="2:8" ht="17.100000000000001" customHeight="1" x14ac:dyDescent="0.3">
      <c r="B2" s="490"/>
      <c r="C2" s="490"/>
      <c r="D2" s="491" t="s">
        <v>107</v>
      </c>
      <c r="E2" s="491"/>
      <c r="F2" s="491"/>
      <c r="G2" s="491"/>
      <c r="H2" s="491"/>
    </row>
    <row r="3" spans="2:8" ht="17.100000000000001" customHeight="1" x14ac:dyDescent="0.3">
      <c r="B3" s="490"/>
      <c r="C3" s="490"/>
      <c r="D3" s="492" t="s">
        <v>262</v>
      </c>
      <c r="E3" s="492"/>
      <c r="F3" s="492"/>
      <c r="G3" s="492"/>
      <c r="H3" s="492"/>
    </row>
    <row r="4" spans="2:8" ht="17.100000000000001" customHeight="1" x14ac:dyDescent="0.3">
      <c r="B4" s="490"/>
      <c r="C4" s="490"/>
      <c r="D4" s="95" t="s">
        <v>261</v>
      </c>
      <c r="E4" s="95" t="s">
        <v>110</v>
      </c>
      <c r="F4" s="493" t="s">
        <v>111</v>
      </c>
      <c r="G4" s="493"/>
      <c r="H4" s="95" t="s">
        <v>112</v>
      </c>
    </row>
    <row r="5" spans="2:8" ht="28.5" customHeight="1" x14ac:dyDescent="0.3">
      <c r="B5" s="486"/>
      <c r="C5" s="486"/>
      <c r="D5" s="486"/>
      <c r="E5" s="486"/>
      <c r="F5" s="486"/>
      <c r="G5" s="486"/>
      <c r="H5" s="486"/>
    </row>
    <row r="6" spans="2:8" ht="18" customHeight="1" x14ac:dyDescent="0.3">
      <c r="B6" s="62" t="s">
        <v>113</v>
      </c>
      <c r="C6" s="479" t="str">
        <f>IF(ActadeInicio!E8="","",ActadeInicio!E18)</f>
        <v/>
      </c>
      <c r="D6" s="479"/>
      <c r="E6" s="479"/>
      <c r="F6" s="479"/>
      <c r="G6" s="479"/>
      <c r="H6" s="479"/>
    </row>
    <row r="7" spans="2:8" ht="29.25" customHeight="1" x14ac:dyDescent="0.3">
      <c r="B7" s="486"/>
      <c r="C7" s="486"/>
      <c r="D7" s="486"/>
      <c r="E7" s="486"/>
      <c r="F7" s="486"/>
      <c r="G7" s="486"/>
      <c r="H7" s="486"/>
    </row>
    <row r="8" spans="2:8" ht="39" customHeight="1" x14ac:dyDescent="0.3">
      <c r="B8" s="487" t="s">
        <v>263</v>
      </c>
      <c r="C8" s="487"/>
      <c r="D8" s="487"/>
      <c r="E8" s="487"/>
      <c r="F8" s="487"/>
      <c r="G8" s="487"/>
      <c r="H8" s="487"/>
    </row>
    <row r="9" spans="2:8" ht="27.75" customHeight="1" x14ac:dyDescent="0.3">
      <c r="B9" s="486"/>
      <c r="C9" s="486"/>
      <c r="D9" s="486"/>
      <c r="E9" s="486"/>
      <c r="F9" s="486"/>
      <c r="G9" s="486"/>
      <c r="H9" s="486"/>
    </row>
    <row r="10" spans="2:8" ht="46.5" customHeight="1" x14ac:dyDescent="0.3">
      <c r="B10" s="488" t="str">
        <f>IF(ActadeInicio!E8="","",CONCATENATE(textos!B9,ActadeInicio!E9,textos!B10,ActadeInicio!E7,textos!B11,ActadeInicio!E10))</f>
        <v/>
      </c>
      <c r="C10" s="488"/>
      <c r="D10" s="488"/>
      <c r="E10" s="488"/>
      <c r="F10" s="488"/>
      <c r="G10" s="488"/>
      <c r="H10" s="488"/>
    </row>
    <row r="11" spans="2:8" ht="46.5" customHeight="1" x14ac:dyDescent="0.3">
      <c r="B11" s="488"/>
      <c r="C11" s="488"/>
      <c r="D11" s="488"/>
      <c r="E11" s="488"/>
      <c r="F11" s="488"/>
      <c r="G11" s="488"/>
      <c r="H11" s="488"/>
    </row>
    <row r="12" spans="2:8" ht="46.5" customHeight="1" x14ac:dyDescent="0.3">
      <c r="B12" s="488"/>
      <c r="C12" s="488"/>
      <c r="D12" s="488"/>
      <c r="E12" s="488"/>
      <c r="F12" s="488"/>
      <c r="G12" s="488"/>
      <c r="H12" s="488"/>
    </row>
    <row r="13" spans="2:8" ht="36" customHeight="1" x14ac:dyDescent="0.3">
      <c r="B13" s="488"/>
      <c r="C13" s="488"/>
      <c r="D13" s="488"/>
      <c r="E13" s="488"/>
      <c r="F13" s="488"/>
      <c r="G13" s="488"/>
      <c r="H13" s="488"/>
    </row>
    <row r="14" spans="2:8" ht="15" customHeight="1" x14ac:dyDescent="0.3">
      <c r="B14" s="66"/>
      <c r="C14" s="66"/>
      <c r="D14" s="66"/>
      <c r="E14" s="66"/>
      <c r="F14" s="66"/>
      <c r="G14" s="66"/>
      <c r="H14" s="66"/>
    </row>
    <row r="15" spans="2:8" ht="15" customHeight="1" x14ac:dyDescent="0.3">
      <c r="B15" s="475" t="s">
        <v>123</v>
      </c>
      <c r="C15" s="475"/>
      <c r="D15" s="475"/>
    </row>
    <row r="16" spans="2:8" ht="15" customHeight="1" x14ac:dyDescent="0.3">
      <c r="B16" s="475"/>
      <c r="C16" s="475"/>
      <c r="D16" s="475"/>
    </row>
    <row r="17" spans="2:8" ht="15" customHeight="1" x14ac:dyDescent="0.3">
      <c r="B17" s="475"/>
      <c r="C17" s="475"/>
      <c r="D17" s="475"/>
    </row>
    <row r="18" spans="2:8" ht="15" customHeight="1" x14ac:dyDescent="0.3">
      <c r="B18" s="475"/>
      <c r="C18" s="475"/>
      <c r="D18" s="475"/>
    </row>
    <row r="19" spans="2:8" ht="15" customHeight="1" x14ac:dyDescent="0.3">
      <c r="B19" s="475"/>
      <c r="C19" s="475"/>
      <c r="D19" s="475"/>
    </row>
    <row r="20" spans="2:8" ht="15" customHeight="1" x14ac:dyDescent="0.3">
      <c r="B20" s="475"/>
      <c r="C20" s="475"/>
      <c r="D20" s="475"/>
    </row>
    <row r="21" spans="2:8" ht="15" customHeight="1" x14ac:dyDescent="0.3">
      <c r="B21" s="476" t="str">
        <f>IF($C$6="","",IF($C$6&lt;ComunicacionSupervisor!L6,"WILSON EDUARDO ZARATE TORRES"," WILSON FERNANDO SALGADO CIFUENTES"))</f>
        <v/>
      </c>
      <c r="C21" s="477"/>
      <c r="D21" s="477"/>
      <c r="E21" s="28"/>
      <c r="F21" s="91"/>
      <c r="G21" s="92"/>
      <c r="H21" s="92"/>
    </row>
    <row r="22" spans="2:8" x14ac:dyDescent="0.3">
      <c r="B22" s="449" t="s">
        <v>207</v>
      </c>
      <c r="C22" s="449"/>
      <c r="D22" s="449"/>
      <c r="E22" s="62"/>
      <c r="F22" s="93"/>
      <c r="G22" s="90"/>
      <c r="H22" s="90"/>
    </row>
    <row r="23" spans="2:8" x14ac:dyDescent="0.3">
      <c r="B23" s="90"/>
      <c r="C23" s="90"/>
      <c r="D23" s="90"/>
      <c r="E23" s="62"/>
      <c r="F23" s="94"/>
      <c r="G23" s="94"/>
      <c r="H23" s="94"/>
    </row>
    <row r="24" spans="2:8" x14ac:dyDescent="0.3">
      <c r="B24" s="69" t="s">
        <v>268</v>
      </c>
      <c r="C24" s="489"/>
      <c r="D24" s="489"/>
      <c r="E24" s="489"/>
      <c r="F24" s="489"/>
      <c r="G24" s="94"/>
      <c r="H24" s="94"/>
    </row>
    <row r="25" spans="2:8" x14ac:dyDescent="0.3">
      <c r="B25" s="69" t="s">
        <v>269</v>
      </c>
      <c r="C25" s="489"/>
      <c r="D25" s="489"/>
      <c r="E25" s="489"/>
      <c r="F25" s="489"/>
    </row>
  </sheetData>
  <sheetProtection algorithmName="SHA-512" hashValue="EH2yE96cJP9YjLiMLZBD4qZGnF0tPPnewFDuYRIHN7M/frVW0T8DRT08pvdD6E1JitVf0YFkc5anGBuuGqt5oA==" saltValue="1HHSEXyFrU6tu9IPFjzLLw==" spinCount="100000" sheet="1" scenarios="1"/>
  <mergeCells count="16">
    <mergeCell ref="C6:H6"/>
    <mergeCell ref="B2:C4"/>
    <mergeCell ref="D2:H2"/>
    <mergeCell ref="D3:H3"/>
    <mergeCell ref="F4:G4"/>
    <mergeCell ref="B5:H5"/>
    <mergeCell ref="C24:F24"/>
    <mergeCell ref="B21:D21"/>
    <mergeCell ref="B22:D22"/>
    <mergeCell ref="C25:F25"/>
    <mergeCell ref="B15:D15"/>
    <mergeCell ref="B7:H7"/>
    <mergeCell ref="B9:H9"/>
    <mergeCell ref="B8:H8"/>
    <mergeCell ref="B16:D20"/>
    <mergeCell ref="B10:H13"/>
  </mergeCells>
  <conditionalFormatting sqref="C24:F25">
    <cfRule type="containsBlanks" dxfId="2247" priority="1">
      <formula>LEN(TRIM(C24))=0</formula>
    </cfRule>
  </conditionalFormatting>
  <printOptions horizontalCentered="1"/>
  <pageMargins left="0.78740157480314965" right="0.59055118110236227" top="0.78740157480314965" bottom="0.59055118110236227" header="0" footer="0"/>
  <pageSetup paperSize="125"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B1:T50"/>
  <sheetViews>
    <sheetView view="pageBreakPreview" zoomScaleNormal="100" zoomScaleSheetLayoutView="100" workbookViewId="0">
      <selection activeCell="H39" sqref="H39"/>
    </sheetView>
  </sheetViews>
  <sheetFormatPr baseColWidth="10" defaultColWidth="11.44140625" defaultRowHeight="13.2" x14ac:dyDescent="0.3"/>
  <cols>
    <col min="1" max="1" width="0.6640625" style="29" customWidth="1"/>
    <col min="2" max="2" width="8.88671875" style="29" customWidth="1"/>
    <col min="3" max="3" width="14.44140625" style="29" customWidth="1"/>
    <col min="4" max="4" width="4.88671875" style="29" customWidth="1"/>
    <col min="5" max="5" width="9.33203125" style="29" customWidth="1"/>
    <col min="6" max="6" width="14.6640625" style="29" customWidth="1"/>
    <col min="7" max="7" width="7.5546875" style="29" customWidth="1"/>
    <col min="8" max="8" width="15.88671875" style="29" customWidth="1"/>
    <col min="9" max="9" width="15.6640625" style="29" customWidth="1"/>
    <col min="10" max="10" width="10.5546875" style="29" customWidth="1"/>
    <col min="11" max="11" width="12.109375" style="29" customWidth="1"/>
    <col min="12" max="12" width="20.44140625" style="29" customWidth="1"/>
    <col min="13" max="13" width="0.88671875" style="29" customWidth="1"/>
    <col min="14" max="14" width="5.109375" style="29" customWidth="1"/>
    <col min="15" max="17" width="11.44140625" style="29"/>
    <col min="18" max="18" width="24.6640625" style="29" hidden="1" customWidth="1"/>
    <col min="19" max="19" width="13.109375" style="29" hidden="1" customWidth="1"/>
    <col min="20" max="16384" width="11.44140625" style="29"/>
  </cols>
  <sheetData>
    <row r="1" spans="2:19" ht="6" customHeight="1" x14ac:dyDescent="0.3"/>
    <row r="2" spans="2:19" s="70" customFormat="1" ht="18" customHeight="1" x14ac:dyDescent="0.3">
      <c r="B2" s="523"/>
      <c r="C2" s="523"/>
      <c r="D2" s="523"/>
      <c r="E2" s="547" t="s">
        <v>125</v>
      </c>
      <c r="F2" s="547"/>
      <c r="G2" s="547"/>
      <c r="H2" s="547"/>
      <c r="I2" s="547"/>
      <c r="J2" s="547"/>
      <c r="K2" s="547"/>
      <c r="L2" s="547"/>
    </row>
    <row r="3" spans="2:19" ht="24.75" customHeight="1" x14ac:dyDescent="0.3">
      <c r="B3" s="523"/>
      <c r="C3" s="523"/>
      <c r="D3" s="523"/>
      <c r="E3" s="548" t="s">
        <v>161</v>
      </c>
      <c r="F3" s="548"/>
      <c r="G3" s="548"/>
      <c r="H3" s="548"/>
      <c r="I3" s="548"/>
      <c r="J3" s="548"/>
      <c r="K3" s="548"/>
      <c r="L3" s="548"/>
    </row>
    <row r="4" spans="2:19" s="71" customFormat="1" ht="17.100000000000001" customHeight="1" x14ac:dyDescent="0.3">
      <c r="B4" s="523"/>
      <c r="C4" s="523"/>
      <c r="D4" s="523"/>
      <c r="E4" s="549" t="s">
        <v>162</v>
      </c>
      <c r="F4" s="549"/>
      <c r="G4" s="549" t="s">
        <v>163</v>
      </c>
      <c r="H4" s="549"/>
      <c r="I4" s="549" t="s">
        <v>164</v>
      </c>
      <c r="J4" s="549"/>
      <c r="K4" s="549"/>
      <c r="L4" s="37" t="s">
        <v>165</v>
      </c>
    </row>
    <row r="5" spans="2:19" ht="9" customHeight="1" x14ac:dyDescent="0.3">
      <c r="B5" s="469"/>
      <c r="C5" s="469"/>
      <c r="D5" s="469"/>
      <c r="E5" s="469"/>
      <c r="F5" s="469"/>
      <c r="G5" s="469"/>
      <c r="H5" s="469"/>
      <c r="I5" s="469"/>
      <c r="J5" s="469"/>
      <c r="K5" s="469"/>
      <c r="L5" s="469"/>
    </row>
    <row r="6" spans="2:19" ht="18.899999999999999" customHeight="1" x14ac:dyDescent="0.3">
      <c r="B6" s="502" t="s">
        <v>130</v>
      </c>
      <c r="C6" s="502"/>
      <c r="D6" s="550"/>
      <c r="E6" s="499" t="str">
        <f>IF(E8="","",VLOOKUP(E8,datos!B:DB,2,FALSE))</f>
        <v/>
      </c>
      <c r="F6" s="499"/>
      <c r="G6" s="499"/>
      <c r="H6" s="499"/>
      <c r="I6" s="499"/>
      <c r="J6" s="499"/>
      <c r="K6" s="499"/>
      <c r="L6" s="499"/>
      <c r="M6" s="83"/>
    </row>
    <row r="7" spans="2:19" ht="18.899999999999999" customHeight="1" x14ac:dyDescent="0.3">
      <c r="B7" s="502" t="s">
        <v>131</v>
      </c>
      <c r="C7" s="502"/>
      <c r="D7" s="502"/>
      <c r="E7" s="551" t="str">
        <f>IF(E8="","",VLOOKUP(E8,datos!B:DB,3,FALSE))</f>
        <v/>
      </c>
      <c r="F7" s="551"/>
      <c r="G7" s="551"/>
      <c r="H7" s="551"/>
      <c r="I7" s="551"/>
      <c r="J7" s="551"/>
      <c r="K7" s="551"/>
      <c r="L7" s="551"/>
    </row>
    <row r="8" spans="2:19" ht="18.899999999999999" customHeight="1" x14ac:dyDescent="0.3">
      <c r="B8" s="545" t="s">
        <v>166</v>
      </c>
      <c r="C8" s="545"/>
      <c r="D8" s="545"/>
      <c r="E8" s="546"/>
      <c r="F8" s="546"/>
      <c r="G8" s="546"/>
      <c r="H8" s="546"/>
      <c r="I8" s="546"/>
      <c r="J8" s="546"/>
      <c r="K8" s="546"/>
      <c r="L8" s="546"/>
    </row>
    <row r="9" spans="2:19" ht="18" customHeight="1" x14ac:dyDescent="0.3">
      <c r="B9" s="502" t="s">
        <v>132</v>
      </c>
      <c r="C9" s="502"/>
      <c r="D9" s="502"/>
      <c r="E9" s="498" t="str">
        <f>IF(E8="","",VLOOKUP(E8,datos!B:DB,4,FALSE))</f>
        <v/>
      </c>
      <c r="F9" s="498"/>
      <c r="G9" s="498"/>
      <c r="H9" s="498"/>
      <c r="I9" s="498"/>
      <c r="J9" s="498"/>
      <c r="K9" s="498"/>
      <c r="L9" s="498"/>
    </row>
    <row r="10" spans="2:19" ht="83.25" customHeight="1" x14ac:dyDescent="0.3">
      <c r="B10" s="502" t="s">
        <v>133</v>
      </c>
      <c r="C10" s="502"/>
      <c r="D10" s="502"/>
      <c r="E10" s="552" t="str">
        <f>IF(E8="","",VLOOKUP(E8,datos!B:DB,5,FALSE))</f>
        <v/>
      </c>
      <c r="F10" s="552"/>
      <c r="G10" s="552"/>
      <c r="H10" s="552"/>
      <c r="I10" s="552"/>
      <c r="J10" s="552"/>
      <c r="K10" s="552"/>
      <c r="L10" s="552"/>
    </row>
    <row r="11" spans="2:19" ht="20.100000000000001" customHeight="1" x14ac:dyDescent="0.3">
      <c r="B11" s="502" t="s">
        <v>167</v>
      </c>
      <c r="C11" s="502"/>
      <c r="D11" s="502"/>
      <c r="E11" s="539" t="str">
        <f>IF($E$8="","",VLOOKUP($E$8,datos!B:DB,6,FALSE))</f>
        <v/>
      </c>
      <c r="F11" s="539"/>
      <c r="G11" s="539"/>
      <c r="H11" s="539"/>
      <c r="I11" s="539"/>
      <c r="J11" s="539"/>
      <c r="K11" s="539"/>
      <c r="L11" s="539"/>
      <c r="N11" s="31"/>
    </row>
    <row r="12" spans="2:19" ht="20.100000000000001" customHeight="1" x14ac:dyDescent="0.3">
      <c r="B12" s="502" t="s">
        <v>45</v>
      </c>
      <c r="C12" s="502"/>
      <c r="D12" s="502"/>
      <c r="E12" s="541" t="str">
        <f>IF($E$8="","",VLOOKUP($E$8,datos!B:DB,7,FALSE))</f>
        <v/>
      </c>
      <c r="F12" s="541"/>
      <c r="G12" s="541"/>
      <c r="H12" s="541"/>
      <c r="I12" s="541"/>
      <c r="J12" s="541"/>
      <c r="K12" s="541"/>
      <c r="L12" s="541"/>
      <c r="N12" s="31"/>
    </row>
    <row r="13" spans="2:19" ht="27.75" customHeight="1" x14ac:dyDescent="0.3">
      <c r="B13" s="502" t="s">
        <v>135</v>
      </c>
      <c r="C13" s="502"/>
      <c r="D13" s="502"/>
      <c r="E13" s="498" t="str">
        <f>IF($E$8="","",VLOOKUP($E$8,datos!B:DB,8,FALSE))</f>
        <v/>
      </c>
      <c r="F13" s="498"/>
      <c r="G13" s="498"/>
      <c r="H13" s="498"/>
      <c r="I13" s="498"/>
      <c r="J13" s="498"/>
      <c r="K13" s="498"/>
      <c r="L13" s="498"/>
      <c r="N13" s="31"/>
    </row>
    <row r="14" spans="2:19" ht="18.899999999999999" customHeight="1" x14ac:dyDescent="0.3">
      <c r="B14" s="502" t="s">
        <v>140</v>
      </c>
      <c r="C14" s="502"/>
      <c r="D14" s="502"/>
      <c r="E14" s="539" t="str">
        <f>IF($E$8="","",VLOOKUP($E$8,datos!B:DB,9,FALSE))</f>
        <v/>
      </c>
      <c r="F14" s="539"/>
      <c r="G14" s="539"/>
      <c r="H14" s="539"/>
      <c r="I14" s="539"/>
      <c r="J14" s="539"/>
      <c r="K14" s="539"/>
      <c r="L14" s="539"/>
      <c r="M14" s="31"/>
      <c r="N14" s="31"/>
    </row>
    <row r="15" spans="2:19" ht="27" customHeight="1" x14ac:dyDescent="0.3">
      <c r="B15" s="542" t="s">
        <v>168</v>
      </c>
      <c r="C15" s="542"/>
      <c r="D15" s="542"/>
      <c r="E15" s="539" t="str">
        <f>IF($E$8="","",VLOOKUP($E$8,datos!B:DB,10,FALSE))</f>
        <v/>
      </c>
      <c r="F15" s="539"/>
      <c r="G15" s="539"/>
      <c r="H15" s="539"/>
      <c r="I15" s="539"/>
      <c r="J15" s="539"/>
      <c r="K15" s="539"/>
      <c r="L15" s="539"/>
      <c r="M15" s="31"/>
      <c r="N15" s="31"/>
    </row>
    <row r="16" spans="2:19" ht="18.75" customHeight="1" x14ac:dyDescent="0.3">
      <c r="B16" s="480" t="s">
        <v>169</v>
      </c>
      <c r="C16" s="480"/>
      <c r="D16" s="480"/>
      <c r="E16" s="543"/>
      <c r="F16" s="543"/>
      <c r="G16" s="543"/>
      <c r="H16" s="543"/>
      <c r="I16" s="543"/>
      <c r="J16" s="543"/>
      <c r="K16" s="543"/>
      <c r="L16" s="543"/>
      <c r="M16" s="31"/>
      <c r="N16" s="31"/>
      <c r="R16" s="29" t="s">
        <v>224</v>
      </c>
      <c r="S16" s="29" t="str">
        <f>IF($E$8="","",VLOOKUP($E$8,datos!B:DB,14,FALSE))</f>
        <v/>
      </c>
    </row>
    <row r="17" spans="2:19" ht="18" customHeight="1" x14ac:dyDescent="0.3">
      <c r="B17" s="514" t="s">
        <v>217</v>
      </c>
      <c r="C17" s="515"/>
      <c r="D17" s="515"/>
      <c r="E17" s="500" t="str">
        <f>IF(E8="","",IF(VLOOKUP($E$8,datos!B:DB,86,FALSE)=FALSE,"No aplica",VLOOKUP($E$8,datos!B:DB,86,FALSE)))</f>
        <v/>
      </c>
      <c r="F17" s="501"/>
      <c r="G17" s="544" t="s">
        <v>247</v>
      </c>
      <c r="H17" s="544"/>
      <c r="I17" s="507" t="str">
        <f>IF(E8="","",IF(VLOOKUP($E$8,datos!B:DB,87,FALSE)=FALSE,"No aplica",VLOOKUP($E$8,datos!B:DB,87,FALSE)))</f>
        <v/>
      </c>
      <c r="J17" s="508"/>
      <c r="K17" s="508"/>
      <c r="L17" s="509"/>
      <c r="R17" s="29" t="s">
        <v>225</v>
      </c>
      <c r="S17" s="72" t="str">
        <f>IF(E8="","",IF(VLOOKUP($E$8,datos!B:DB,75,FALSE)=FALSE,VLOOKUP($E$8,datos!B:DB,7,FALSE),VLOOKUP($E$8,datos!B:DB,7,FALSE)+VLOOKUP($E$8,datos!B:DB,77,FALSE)))</f>
        <v/>
      </c>
    </row>
    <row r="18" spans="2:19" ht="18" customHeight="1" x14ac:dyDescent="0.3">
      <c r="B18" s="514" t="s">
        <v>218</v>
      </c>
      <c r="C18" s="515"/>
      <c r="D18" s="515"/>
      <c r="E18" s="496" t="str">
        <f>IF(E8="","",IF(VLOOKUP($E$8,datos!B:DB,84,FALSE)=FALSE,"No aplica",VLOOKUP($E$8,datos!B:DB,84,FALSE)))</f>
        <v/>
      </c>
      <c r="F18" s="497"/>
      <c r="G18" s="502" t="s">
        <v>247</v>
      </c>
      <c r="H18" s="502"/>
      <c r="I18" s="510" t="str">
        <f>IF(E8="","",IF(VLOOKUP($E$8,datos!B:DB,85,FALSE)=FALSE,"No aplica",VLOOKUP($E$8,datos!B:DB,85,FALSE)))</f>
        <v/>
      </c>
      <c r="J18" s="511"/>
      <c r="K18" s="511"/>
      <c r="L18" s="512"/>
      <c r="R18" s="29" t="s">
        <v>226</v>
      </c>
      <c r="S18" s="73" t="str">
        <f>IF(G32="","",IF(G32=1,VLOOKUP($E$8,datos!B:DB,16,FALSE),IF(G32=2,VLOOKUP($E$8,datos!B:DB,19,FALSE),IF(G32=3,VLOOKUP($E$8,datos!B:DB,22,FALSE),IF(G32=4,VLOOKUP($E$8,datos!B:DB,25,FALSE),IF(G32=5,VLOOKUP($E$8,datos!B:DB,28,FALSE),IF(G32=6,VLOOKUP($E$8,datos!B:DB,31,FALSE),IF(G32=7,VLOOKUP($E$8,datos!B:DB,34,FALSE),IF(G32=8,VLOOKUP($E$8,datos!B:DB,37,FALSE),IF(G32=9,VLOOKUP($E$8,datos!B:DB,40,FALSE),IF(G32=10,VLOOKUP($E$8,datos!B:DB,43,FALSE),IF(G32=11,VLOOKUP($E$8,datos!B:DB,46,FALSE),IF(G32=12,VLOOKUP($E$8,datos!B:DB,49,FALSE),IF(G32=13,VLOOKUP($E$8,datos!B:DB,52,FALSE),IF(G32=14,VLOOKUP($E$8,datos!B:DB,55,FALSE),IF(G32=15,VLOOKUP($E$8,datos!B:DB,58,FALSE),""))))))))))))))))</f>
        <v/>
      </c>
    </row>
    <row r="19" spans="2:19" ht="18" customHeight="1" x14ac:dyDescent="0.3">
      <c r="B19" s="514" t="s">
        <v>219</v>
      </c>
      <c r="C19" s="515"/>
      <c r="D19" s="515"/>
      <c r="E19" s="496" t="str">
        <f>IF(E8="","",IF(VLOOKUP($E$8,datos!B:DB,69,FALSE)=FALSE,"No aplica",VLOOKUP($E$8,datos!B:DB,69,FALSE)))</f>
        <v/>
      </c>
      <c r="F19" s="497"/>
      <c r="G19" s="502" t="s">
        <v>247</v>
      </c>
      <c r="H19" s="502"/>
      <c r="I19" s="78" t="str">
        <f>IF(E8="","",IF(VLOOKUP($E$8,datos!B:DB,70,FALSE)=FALSE,"No aplica",VLOOKUP($E$8,datos!B:DB,70,FALSE)))</f>
        <v/>
      </c>
      <c r="J19" s="513" t="s">
        <v>248</v>
      </c>
      <c r="K19" s="513"/>
      <c r="L19" s="75" t="str">
        <f>IF(E8="","",IF(VLOOKUP($E$8,datos!B:DB,72,FALSE)=FALSE,"No aplica",VLOOKUP($E$8,datos!B:DB,72,FALSE)))</f>
        <v/>
      </c>
      <c r="R19" s="29" t="s">
        <v>227</v>
      </c>
      <c r="S19" s="73" t="str">
        <f>IF(G32="","",IF(G32=1,VLOOKUP($E$8,datos!B:DB,17,FALSE),IF(G32=2,VLOOKUP($E$8,datos!B:DB,20,FALSE),IF(G32=3,VLOOKUP($E$8,datos!B:DB,23,FALSE),IF(G32=4,VLOOKUP($E$8,datos!B:DB,26,FALSE),IF(G32=5,VLOOKUP($E$8,datos!B:DB,29,FALSE),IF(G32=6,VLOOKUP($E$8,datos!B:DB,32,FALSE),IF(G32=7,VLOOKUP($E$8,datos!B:DB,35,FALSE),IF(G32=8,VLOOKUP($E$8,datos!B:DB,38,FALSE),IF(G32=9,VLOOKUP($E$8,datos!B:DB,41,FALSE),IF(G32=10,VLOOKUP($E$8,datos!B:DB,44,FALSE),IF(G32=11,VLOOKUP($E$8,datos!B:DB,47,FALSE),IF(G32=12,VLOOKUP($E$8,datos!B:DB,50,FALSE),IF(G32=13,VLOOKUP($E$8,datos!B:DB,53,FALSE),IF(G32=14,VLOOKUP($E$8,datos!B:DB,56,FALSE),IF(G32=15,VLOOKUP($E$8,datos!B:DB,59,FALSE),""))))))))))))))))</f>
        <v/>
      </c>
    </row>
    <row r="20" spans="2:19" ht="18" customHeight="1" x14ac:dyDescent="0.3">
      <c r="B20" s="514" t="s">
        <v>220</v>
      </c>
      <c r="C20" s="515"/>
      <c r="D20" s="515"/>
      <c r="E20" s="496" t="str">
        <f>IF(E8="","",IF(VLOOKUP($E$8,datos!B:DB,75,FALSE)=FALSE,"No aplica",VLOOKUP($E$8,datos!B:DB,75,FALSE)))</f>
        <v/>
      </c>
      <c r="F20" s="497"/>
      <c r="G20" s="502" t="s">
        <v>247</v>
      </c>
      <c r="H20" s="502"/>
      <c r="I20" s="504" t="str">
        <f>IF(E8="","",IF(VLOOKUP($E$8,datos!B:DB,76,FALSE)=FALSE,"No aplica",VLOOKUP($E$8,datos!B:DB,76,FALSE)))</f>
        <v/>
      </c>
      <c r="J20" s="505"/>
      <c r="K20" s="505"/>
      <c r="L20" s="506"/>
      <c r="R20" s="29" t="s">
        <v>228</v>
      </c>
      <c r="S20" s="68" t="str">
        <f>IF(E8="","",VLOOKUP(E8,datos!B:DB,15,FALSE))</f>
        <v/>
      </c>
    </row>
    <row r="21" spans="2:19" ht="18" customHeight="1" x14ac:dyDescent="0.3">
      <c r="B21" s="514" t="s">
        <v>221</v>
      </c>
      <c r="C21" s="515"/>
      <c r="D21" s="515"/>
      <c r="E21" s="494" t="str">
        <f>IF(E8="","",IF(VLOOKUP($E$8,datos!B:DB,77,FALSE)=FALSE,"No aplica",VLOOKUP($E$8,datos!B:DB,77,FALSE)))</f>
        <v/>
      </c>
      <c r="F21" s="495"/>
      <c r="G21" s="502" t="s">
        <v>170</v>
      </c>
      <c r="H21" s="502"/>
      <c r="I21" s="85" t="str">
        <f>IF(E8="","",IF(VLOOKUP($E$8,datos!B:DB,78,FALSE)=FALSE,"No aplica",VLOOKUP($E$8,datos!B:DB,78,FALSE)))</f>
        <v/>
      </c>
      <c r="J21" s="502" t="s">
        <v>171</v>
      </c>
      <c r="K21" s="502"/>
      <c r="L21" s="74" t="str">
        <f>IF(E8="","",IF(VLOOKUP($E$8,datos!B:DB,81,FALSE)=FALSE,"No aplica",VLOOKUP($E$8,datos!B:DB,81,FALSE)))</f>
        <v/>
      </c>
      <c r="R21" s="29" t="s">
        <v>229</v>
      </c>
      <c r="S21" s="68" t="str">
        <f>IF(E8="","",VLOOKUP(E8,datos!B:DB,18,FALSE))</f>
        <v/>
      </c>
    </row>
    <row r="22" spans="2:19" ht="18" customHeight="1" x14ac:dyDescent="0.3">
      <c r="B22" s="514" t="s">
        <v>222</v>
      </c>
      <c r="C22" s="515"/>
      <c r="D22" s="515"/>
      <c r="E22" s="496" t="str">
        <f>IF(E8="","",IF(VLOOKUP($E$8,datos!B:DB,88,FALSE)=FALSE,"No aplica",VLOOKUP($E$8,datos!B:DB,88,FALSE)))</f>
        <v/>
      </c>
      <c r="F22" s="497"/>
      <c r="G22" s="502" t="s">
        <v>247</v>
      </c>
      <c r="H22" s="502"/>
      <c r="I22" s="504" t="str">
        <f>IF(E8="","",IF(VLOOKUP($E$8,datos!B:DB,89,FALSE)=FALSE,"No aplica",VLOOKUP($E$8,datos!B:DB,89,FALSE)))</f>
        <v/>
      </c>
      <c r="J22" s="505"/>
      <c r="K22" s="505"/>
      <c r="L22" s="506"/>
      <c r="R22" s="29" t="s">
        <v>230</v>
      </c>
      <c r="S22" s="68" t="str">
        <f>IF(E8="","",VLOOKUP(E8,datos!B:DB,21,FALSE))</f>
        <v/>
      </c>
    </row>
    <row r="23" spans="2:19" ht="18" customHeight="1" x14ac:dyDescent="0.3">
      <c r="B23" s="514" t="s">
        <v>223</v>
      </c>
      <c r="C23" s="515"/>
      <c r="D23" s="515"/>
      <c r="E23" s="496" t="str">
        <f>IF(E8="","",IF(VLOOKUP($E$8,datos!B:DB,90,FALSE)=FALSE,"No aplica",VLOOKUP($E$8,datos!B:DB,90,FALSE)))</f>
        <v/>
      </c>
      <c r="F23" s="497"/>
      <c r="G23" s="502" t="s">
        <v>247</v>
      </c>
      <c r="H23" s="502"/>
      <c r="I23" s="77" t="str">
        <f>IF(E8="","",IF(VLOOKUP($E$8,datos!B:DB,91,FALSE)=FALSE,"No aplica",VLOOKUP($E$8,datos!B:DB,91,FALSE)))</f>
        <v/>
      </c>
      <c r="J23" s="503" t="s">
        <v>248</v>
      </c>
      <c r="K23" s="503"/>
      <c r="L23" s="76" t="str">
        <f>IF(E8="","",IF(VLOOKUP($E$8,datos!B:DB,92,FALSE)=FALSE,"No aplica",VLOOKUP($E$8,datos!B:DB,92,FALSE)))</f>
        <v/>
      </c>
      <c r="R23" s="29" t="s">
        <v>231</v>
      </c>
      <c r="S23" s="68" t="str">
        <f>IF(E8="","",VLOOKUP(E8,datos!B:DB,24,FALSE))</f>
        <v/>
      </c>
    </row>
    <row r="24" spans="2:19" ht="18" customHeight="1" x14ac:dyDescent="0.3">
      <c r="B24" s="514" t="s">
        <v>249</v>
      </c>
      <c r="C24" s="515"/>
      <c r="D24" s="515"/>
      <c r="E24" s="496" t="str">
        <f>IF(E8="","",IF(VLOOKUP($E$8,datos!B:DB,94,FALSE)=FALSE,"No aplica",VLOOKUP($E$8,datos!B:DB,94,FALSE)))</f>
        <v/>
      </c>
      <c r="F24" s="497"/>
      <c r="G24" s="525" t="s">
        <v>247</v>
      </c>
      <c r="H24" s="526"/>
      <c r="I24" s="536" t="str">
        <f>IF(E8="","",IF(VLOOKUP($E$8,datos!B:DB,95,FALSE)=FALSE,"No aplica",VLOOKUP($E$8,datos!B:DB,95,FALSE)))</f>
        <v/>
      </c>
      <c r="J24" s="537"/>
      <c r="K24" s="537"/>
      <c r="L24" s="538"/>
      <c r="R24" s="29" t="s">
        <v>232</v>
      </c>
      <c r="S24" s="68" t="str">
        <f>IF(E8="","",VLOOKUP(E8,datos!B:DB,27,FALSE))</f>
        <v/>
      </c>
    </row>
    <row r="25" spans="2:19" ht="18" customHeight="1" x14ac:dyDescent="0.3">
      <c r="B25" s="514" t="s">
        <v>246</v>
      </c>
      <c r="C25" s="515"/>
      <c r="D25" s="515"/>
      <c r="E25" s="530" t="str">
        <f>IF(E8="","",IF(VLOOKUP($E$8,datos!B:DB,74,FALSE)=FALSE,"No aplica",VLOOKUP($E$8,datos!B:DB,74,FALSE)))</f>
        <v/>
      </c>
      <c r="F25" s="531"/>
      <c r="G25" s="531"/>
      <c r="H25" s="531"/>
      <c r="I25" s="531"/>
      <c r="J25" s="531"/>
      <c r="K25" s="531"/>
      <c r="L25" s="532"/>
      <c r="R25" s="29" t="s">
        <v>233</v>
      </c>
      <c r="S25" s="68" t="str">
        <f>IF(E8="","",VLOOKUP(E8,datos!B:DB,30,FALSE))</f>
        <v/>
      </c>
    </row>
    <row r="26" spans="2:19" ht="18" customHeight="1" x14ac:dyDescent="0.3">
      <c r="B26" s="514" t="s">
        <v>245</v>
      </c>
      <c r="C26" s="515"/>
      <c r="D26" s="515"/>
      <c r="E26" s="533" t="str">
        <f>IF(E8="","",IF(VLOOKUP($E$8,datos!B:DB,93,FALSE)=FALSE,"No aplica",VLOOKUP($E$8,datos!B:DB,93,FALSE)))</f>
        <v/>
      </c>
      <c r="F26" s="534"/>
      <c r="G26" s="534"/>
      <c r="H26" s="534"/>
      <c r="I26" s="534"/>
      <c r="J26" s="534"/>
      <c r="K26" s="534"/>
      <c r="L26" s="535"/>
      <c r="R26" s="29" t="s">
        <v>234</v>
      </c>
      <c r="S26" s="68" t="str">
        <f>IF(E8="","",VLOOKUP(E8,datos!B:DB,33,FALSE))</f>
        <v/>
      </c>
    </row>
    <row r="27" spans="2:19" x14ac:dyDescent="0.3">
      <c r="R27" s="29" t="s">
        <v>235</v>
      </c>
      <c r="S27" s="68" t="str">
        <f>IF(E8="","",VLOOKUP(E8,datos!B:DB,36,FALSE))</f>
        <v/>
      </c>
    </row>
    <row r="28" spans="2:19" ht="40.5" customHeight="1" x14ac:dyDescent="0.3">
      <c r="B28" s="527" t="s">
        <v>172</v>
      </c>
      <c r="C28" s="527"/>
      <c r="D28" s="527"/>
      <c r="E28" s="527"/>
      <c r="F28" s="527"/>
      <c r="G28" s="527"/>
      <c r="H28" s="527"/>
      <c r="I28" s="527"/>
      <c r="J28" s="527"/>
      <c r="K28" s="527"/>
      <c r="L28" s="527"/>
      <c r="R28" s="29" t="s">
        <v>236</v>
      </c>
      <c r="S28" s="68" t="str">
        <f>IF(E8="","",VLOOKUP(E8,datos!B:DB,39,FALSE))</f>
        <v/>
      </c>
    </row>
    <row r="29" spans="2:19" x14ac:dyDescent="0.3">
      <c r="B29" s="528" t="str">
        <f>IF(S18="","",S18)</f>
        <v/>
      </c>
      <c r="C29" s="528"/>
      <c r="D29" s="52" t="s">
        <v>173</v>
      </c>
      <c r="E29" s="529" t="str">
        <f>IF(S19="","",S19)</f>
        <v/>
      </c>
      <c r="F29" s="529"/>
      <c r="G29" s="456" t="s">
        <v>174</v>
      </c>
      <c r="H29" s="456"/>
      <c r="I29" s="456"/>
      <c r="J29" s="456"/>
      <c r="K29" s="456"/>
      <c r="L29" s="456"/>
      <c r="R29" s="29" t="s">
        <v>237</v>
      </c>
      <c r="S29" s="68" t="str">
        <f>IF(E8="","",VLOOKUP(E8,datos!B:DB,42,FALSE))</f>
        <v/>
      </c>
    </row>
    <row r="30" spans="2:19" x14ac:dyDescent="0.3">
      <c r="B30" s="469"/>
      <c r="C30" s="469"/>
      <c r="D30" s="469"/>
      <c r="E30" s="469"/>
      <c r="F30" s="469"/>
      <c r="G30" s="469"/>
      <c r="H30" s="469"/>
      <c r="I30" s="469"/>
      <c r="J30" s="469"/>
      <c r="K30" s="469"/>
      <c r="L30" s="469"/>
      <c r="R30" s="29" t="s">
        <v>238</v>
      </c>
      <c r="S30" s="68" t="str">
        <f>IF(E8="","",VLOOKUP(E8,datos!B:DB,45,FALSE))</f>
        <v/>
      </c>
    </row>
    <row r="31" spans="2:19" ht="24.9" customHeight="1" x14ac:dyDescent="0.3">
      <c r="B31" s="524" t="s">
        <v>175</v>
      </c>
      <c r="C31" s="524"/>
      <c r="D31" s="524"/>
      <c r="E31" s="524"/>
      <c r="F31" s="524"/>
      <c r="G31" s="524"/>
      <c r="H31" s="524" t="s">
        <v>45</v>
      </c>
      <c r="I31" s="524"/>
      <c r="J31" s="524"/>
      <c r="K31" s="524" t="s">
        <v>137</v>
      </c>
      <c r="L31" s="524"/>
      <c r="R31" s="29" t="s">
        <v>239</v>
      </c>
      <c r="S31" s="68" t="str">
        <f>IF(E8="","",VLOOKUP(E8,datos!B:DB,48,FALSE))</f>
        <v/>
      </c>
    </row>
    <row r="32" spans="2:19" ht="20.100000000000001" customHeight="1" x14ac:dyDescent="0.3">
      <c r="B32" s="498" t="s">
        <v>176</v>
      </c>
      <c r="C32" s="498"/>
      <c r="D32" s="498"/>
      <c r="E32" s="498"/>
      <c r="F32" s="498"/>
      <c r="G32" s="53"/>
      <c r="H32" s="523"/>
      <c r="I32" s="523"/>
      <c r="J32" s="523"/>
      <c r="K32" s="523"/>
      <c r="L32" s="523"/>
      <c r="R32" s="29" t="s">
        <v>240</v>
      </c>
      <c r="S32" s="68" t="str">
        <f>IF(E8="","",VLOOKUP(E8,datos!B:DB,51,FALSE))</f>
        <v/>
      </c>
    </row>
    <row r="33" spans="2:20" ht="20.100000000000001" customHeight="1" x14ac:dyDescent="0.3">
      <c r="B33" s="498" t="s">
        <v>177</v>
      </c>
      <c r="C33" s="498"/>
      <c r="D33" s="498"/>
      <c r="E33" s="498"/>
      <c r="F33" s="498"/>
      <c r="G33" s="498"/>
      <c r="H33" s="521" t="str">
        <f>IF(E8="","",S36)</f>
        <v/>
      </c>
      <c r="I33" s="521"/>
      <c r="J33" s="521"/>
      <c r="K33" s="523"/>
      <c r="L33" s="523"/>
      <c r="R33" s="29" t="s">
        <v>241</v>
      </c>
      <c r="S33" s="68" t="str">
        <f>IF(E8="","",VLOOKUP(E8,datos!B:DB,54,FALSE))</f>
        <v/>
      </c>
    </row>
    <row r="34" spans="2:20" ht="20.100000000000001" customHeight="1" x14ac:dyDescent="0.3">
      <c r="B34" s="498" t="s">
        <v>178</v>
      </c>
      <c r="C34" s="498"/>
      <c r="D34" s="498"/>
      <c r="E34" s="498"/>
      <c r="F34" s="498"/>
      <c r="G34" s="498"/>
      <c r="H34" s="521" t="str">
        <f>IF(E8="","",S35)</f>
        <v/>
      </c>
      <c r="I34" s="521"/>
      <c r="J34" s="521"/>
      <c r="K34" s="522" t="str">
        <f>IF(E8="","",E29)</f>
        <v/>
      </c>
      <c r="L34" s="522"/>
      <c r="R34" s="29" t="s">
        <v>242</v>
      </c>
      <c r="S34" s="68" t="str">
        <f>IF(E8="","",VLOOKUP(E8,datos!B:DB,57,FALSE))</f>
        <v/>
      </c>
    </row>
    <row r="35" spans="2:20" ht="24.75" customHeight="1" x14ac:dyDescent="0.3">
      <c r="B35" s="498" t="s">
        <v>179</v>
      </c>
      <c r="C35" s="498"/>
      <c r="D35" s="498"/>
      <c r="E35" s="498"/>
      <c r="F35" s="498"/>
      <c r="G35" s="498"/>
      <c r="H35" s="521" t="str">
        <f>IF(G32="","",S37)</f>
        <v/>
      </c>
      <c r="I35" s="521"/>
      <c r="J35" s="521"/>
      <c r="K35" s="523"/>
      <c r="L35" s="523"/>
      <c r="R35" s="29" t="s">
        <v>178</v>
      </c>
      <c r="S35" s="68" t="str">
        <f>IF(G32=1,S20,IF(G32=2,S21,IF(G32=3,S22,IF(G32=4,S23,IF(G32=5,S24,IF(G32=6,S25,IF(G32=7,S26,IF(G32=8,S27,IF(G32=9,S28,IF(G32=10,S29,IF(G32=11,S30,IF(G32=12,S31,IF(G32=13,S32,IF(G32=14,S33,IF(G32=15,S34,"")))))))))))))))</f>
        <v/>
      </c>
    </row>
    <row r="36" spans="2:20" s="54" customFormat="1" ht="67.5" customHeight="1" x14ac:dyDescent="0.3">
      <c r="B36" s="498" t="s">
        <v>180</v>
      </c>
      <c r="C36" s="498"/>
      <c r="D36" s="498"/>
      <c r="E36" s="498"/>
      <c r="F36" s="498"/>
      <c r="G36" s="498"/>
      <c r="H36" s="518" t="s">
        <v>181</v>
      </c>
      <c r="I36" s="518"/>
      <c r="J36" s="518"/>
      <c r="K36" s="518"/>
      <c r="L36" s="518"/>
      <c r="R36" s="29" t="s">
        <v>177</v>
      </c>
      <c r="S36" s="68" t="str">
        <f>IF(G32=1,0,IF(G32=2,S20,IF(G32=3,SUM(S20:S21),IF(G32=4,SUM(S20:S22),IF(G32=5,SUM(S20:S23),IF(G32=6,SUM(S20:S24),IF(G32=7,SUM(S20:S25),IF(G32=8,SUM(S20:S26),IF(G32=9,SUM(S20:S27),IF(G32=10,SUM(S20:S28),IF(G32=11,SUM(S20:S29),IF(G32=12,SUM(S20:S30),IF(G32=13,SUM(S20:S31),IF(G32=14,SUM(S20:S32),IF(G32=15,SUM(S20:S23),"")))))))))))))))</f>
        <v/>
      </c>
      <c r="T36" s="29"/>
    </row>
    <row r="37" spans="2:20" x14ac:dyDescent="0.3">
      <c r="B37" s="519"/>
      <c r="C37" s="519"/>
      <c r="D37" s="519"/>
      <c r="E37" s="519"/>
      <c r="F37" s="519"/>
      <c r="G37" s="519"/>
      <c r="H37" s="519"/>
      <c r="I37" s="519"/>
      <c r="J37" s="519"/>
      <c r="K37" s="519"/>
      <c r="L37" s="519"/>
      <c r="R37" s="29" t="s">
        <v>243</v>
      </c>
      <c r="S37" s="68" t="e">
        <f>IFERROR(S17-S36,"")-S35</f>
        <v>#VALUE!</v>
      </c>
    </row>
    <row r="38" spans="2:20" x14ac:dyDescent="0.3">
      <c r="B38" s="456" t="s">
        <v>182</v>
      </c>
      <c r="C38" s="456"/>
      <c r="D38" s="456"/>
      <c r="E38" s="456"/>
      <c r="F38" s="456"/>
      <c r="G38" s="456"/>
      <c r="H38" s="520">
        <v>46203</v>
      </c>
      <c r="I38" s="520"/>
    </row>
    <row r="40" spans="2:20" ht="20.25" customHeight="1" x14ac:dyDescent="0.3">
      <c r="B40" s="456" t="s">
        <v>143</v>
      </c>
      <c r="C40" s="456"/>
      <c r="D40" s="456"/>
    </row>
    <row r="41" spans="2:20" ht="25.5" customHeight="1" x14ac:dyDescent="0.3">
      <c r="B41" s="469"/>
      <c r="C41" s="469"/>
      <c r="D41" s="469"/>
      <c r="E41" s="469"/>
      <c r="F41" s="469"/>
      <c r="H41" s="55"/>
      <c r="I41" s="55"/>
    </row>
    <row r="42" spans="2:20" ht="25.5" customHeight="1" x14ac:dyDescent="0.3">
      <c r="B42" s="469"/>
      <c r="C42" s="469"/>
      <c r="D42" s="469"/>
      <c r="E42" s="469"/>
      <c r="F42" s="469"/>
    </row>
    <row r="43" spans="2:20" ht="15" customHeight="1" x14ac:dyDescent="0.3">
      <c r="B43" s="516" t="str">
        <f>IF($E$8="","",VLOOKUP($E$8,datos!B:DB,61,FALSE))</f>
        <v/>
      </c>
      <c r="C43" s="516"/>
      <c r="D43" s="516"/>
      <c r="E43" s="516"/>
      <c r="F43" s="516"/>
    </row>
    <row r="44" spans="2:20" ht="25.5" customHeight="1" x14ac:dyDescent="0.3">
      <c r="B44" s="517" t="str">
        <f>IF($E$8="","",VLOOKUP($E$8,datos!B:DB,62,FALSE))</f>
        <v/>
      </c>
      <c r="C44" s="517"/>
      <c r="D44" s="517"/>
      <c r="E44" s="517"/>
      <c r="F44" s="517"/>
      <c r="H44" s="55" t="str">
        <f>IF(G43="","",IF(G43=1,0,IF(G43=2,#REF!,IF(G43=3,(#REF!*2),IF(G43=4,(#REF!*3),IF(G43=5,(#REF!*4),IF(G43=6,(#REF!*5)," ")))))))</f>
        <v/>
      </c>
      <c r="I44" s="55"/>
      <c r="J44" s="55"/>
    </row>
    <row r="45" spans="2:20" ht="25.5" customHeight="1" x14ac:dyDescent="0.3">
      <c r="B45" s="517" t="str">
        <f>IF($E$8="","",VLOOKUP($E$8,datos!B:DB,60,FALSE))</f>
        <v/>
      </c>
      <c r="C45" s="517"/>
      <c r="D45" s="517"/>
      <c r="E45" s="517"/>
      <c r="F45" s="517"/>
      <c r="H45" s="55"/>
      <c r="I45" s="55"/>
      <c r="J45" s="55"/>
    </row>
    <row r="46" spans="2:20" x14ac:dyDescent="0.3">
      <c r="B46" s="455" t="s">
        <v>183</v>
      </c>
      <c r="C46" s="455"/>
      <c r="D46" s="455"/>
      <c r="E46" s="455"/>
      <c r="F46" s="455"/>
    </row>
    <row r="47" spans="2:20" ht="6.75" customHeight="1" x14ac:dyDescent="0.3"/>
    <row r="48" spans="2:20" ht="12.75" customHeight="1" x14ac:dyDescent="0.3">
      <c r="B48" s="69" t="s">
        <v>184</v>
      </c>
      <c r="C48" s="540"/>
      <c r="D48" s="540"/>
      <c r="E48" s="540"/>
      <c r="F48" s="540"/>
    </row>
    <row r="49" spans="2:6" ht="12.75" customHeight="1" x14ac:dyDescent="0.3">
      <c r="B49" s="69" t="s">
        <v>185</v>
      </c>
      <c r="C49" s="540"/>
      <c r="D49" s="540"/>
      <c r="E49" s="540"/>
      <c r="F49" s="540"/>
    </row>
    <row r="50" spans="2:6" ht="6" customHeight="1" x14ac:dyDescent="0.3"/>
  </sheetData>
  <sheetProtection algorithmName="SHA-512" hashValue="s5zWNBYekS8WY7b1t5Rn8sZxomFXV7f14USYGn/0gVWbGhL7oY9CxEbRBoxBk6Yr5IGvOt18+fPeFfwdg2LP6g==" saltValue="KUWdZt1M9+Ss3nOktENlVA==" spinCount="100000" sheet="1" formatRows="0"/>
  <mergeCells count="97">
    <mergeCell ref="C49:F49"/>
    <mergeCell ref="B8:D8"/>
    <mergeCell ref="E8:L8"/>
    <mergeCell ref="B2:D4"/>
    <mergeCell ref="E2:L2"/>
    <mergeCell ref="E3:L3"/>
    <mergeCell ref="E4:F4"/>
    <mergeCell ref="G4:H4"/>
    <mergeCell ref="I4:K4"/>
    <mergeCell ref="B5:L5"/>
    <mergeCell ref="B6:D6"/>
    <mergeCell ref="B7:D7"/>
    <mergeCell ref="E7:L7"/>
    <mergeCell ref="B9:D9"/>
    <mergeCell ref="B10:D10"/>
    <mergeCell ref="E10:L10"/>
    <mergeCell ref="B11:D11"/>
    <mergeCell ref="E11:L11"/>
    <mergeCell ref="C48:F48"/>
    <mergeCell ref="B12:D12"/>
    <mergeCell ref="E12:L12"/>
    <mergeCell ref="B13:D13"/>
    <mergeCell ref="E13:L13"/>
    <mergeCell ref="B14:D14"/>
    <mergeCell ref="E14:L14"/>
    <mergeCell ref="B15:D15"/>
    <mergeCell ref="E15:L15"/>
    <mergeCell ref="B16:L16"/>
    <mergeCell ref="G17:H17"/>
    <mergeCell ref="B17:D17"/>
    <mergeCell ref="E23:F23"/>
    <mergeCell ref="G20:H20"/>
    <mergeCell ref="B31:G31"/>
    <mergeCell ref="H31:J31"/>
    <mergeCell ref="K31:L31"/>
    <mergeCell ref="G24:H24"/>
    <mergeCell ref="B28:L28"/>
    <mergeCell ref="B29:C29"/>
    <mergeCell ref="E29:F29"/>
    <mergeCell ref="G29:L29"/>
    <mergeCell ref="B30:L30"/>
    <mergeCell ref="E24:F24"/>
    <mergeCell ref="E25:L25"/>
    <mergeCell ref="E26:L26"/>
    <mergeCell ref="I24:L24"/>
    <mergeCell ref="B32:F32"/>
    <mergeCell ref="H32:J32"/>
    <mergeCell ref="K32:L32"/>
    <mergeCell ref="B33:G33"/>
    <mergeCell ref="H33:J33"/>
    <mergeCell ref="K33:L33"/>
    <mergeCell ref="B34:G34"/>
    <mergeCell ref="H34:J34"/>
    <mergeCell ref="K34:L34"/>
    <mergeCell ref="B35:G35"/>
    <mergeCell ref="H35:J35"/>
    <mergeCell ref="K35:L35"/>
    <mergeCell ref="H36:L36"/>
    <mergeCell ref="B37:L37"/>
    <mergeCell ref="B38:G38"/>
    <mergeCell ref="H38:I38"/>
    <mergeCell ref="B40:D40"/>
    <mergeCell ref="B41:F42"/>
    <mergeCell ref="B43:F43"/>
    <mergeCell ref="B44:F44"/>
    <mergeCell ref="B46:F46"/>
    <mergeCell ref="B36:G36"/>
    <mergeCell ref="B45:F45"/>
    <mergeCell ref="B18:D18"/>
    <mergeCell ref="B19:D19"/>
    <mergeCell ref="B20:D20"/>
    <mergeCell ref="B21:D21"/>
    <mergeCell ref="B22:D22"/>
    <mergeCell ref="B23:D23"/>
    <mergeCell ref="B24:D24"/>
    <mergeCell ref="B25:D25"/>
    <mergeCell ref="B26:D26"/>
    <mergeCell ref="G22:H22"/>
    <mergeCell ref="G23:H23"/>
    <mergeCell ref="J23:K23"/>
    <mergeCell ref="I22:L22"/>
    <mergeCell ref="I20:L20"/>
    <mergeCell ref="I17:L17"/>
    <mergeCell ref="I18:L18"/>
    <mergeCell ref="J21:K21"/>
    <mergeCell ref="J19:K19"/>
    <mergeCell ref="E21:F21"/>
    <mergeCell ref="E22:F22"/>
    <mergeCell ref="E9:L9"/>
    <mergeCell ref="E6:L6"/>
    <mergeCell ref="E17:F17"/>
    <mergeCell ref="E18:F18"/>
    <mergeCell ref="E19:F19"/>
    <mergeCell ref="E20:F20"/>
    <mergeCell ref="G21:H21"/>
    <mergeCell ref="G18:H18"/>
    <mergeCell ref="G19:H19"/>
  </mergeCells>
  <conditionalFormatting sqref="C48:F49">
    <cfRule type="containsBlanks" dxfId="2246" priority="3">
      <formula>LEN(TRIM(C48))=0</formula>
    </cfRule>
  </conditionalFormatting>
  <conditionalFormatting sqref="E8:L8">
    <cfRule type="containsBlanks" dxfId="2245" priority="4">
      <formula>LEN(TRIM(E8))=0</formula>
    </cfRule>
  </conditionalFormatting>
  <conditionalFormatting sqref="G32">
    <cfRule type="containsBlanks" dxfId="2244" priority="1">
      <formula>LEN(TRIM(G32))=0</formula>
    </cfRule>
  </conditionalFormatting>
  <conditionalFormatting sqref="H38:I38">
    <cfRule type="containsBlanks" dxfId="2243" priority="2">
      <formula>LEN(TRIM(H38))=0</formula>
    </cfRule>
  </conditionalFormatting>
  <dataValidations xWindow="419" yWindow="442" count="2">
    <dataValidation type="whole" allowBlank="1" showInputMessage="1" showErrorMessage="1" errorTitle="ADVERTENCIA" error="Verifique el número de informe que quiere ingresar." promptTitle="TENGA EN CUENTA" prompt="Ingrese en este espacio el número correspondiente al informe de actividades que está presentando." sqref="G32" xr:uid="{00000000-0002-0000-0400-000000000000}">
      <formula1>1</formula1>
      <formula2>S16</formula2>
    </dataValidation>
    <dataValidation type="date" allowBlank="1" showInputMessage="1" showErrorMessage="1" errorTitle="ADVERTENCIA" error="Verifique la fecha que está tratando de ingresar." promptTitle="TENGA EN CUENTA" prompt="Ingrese la fecha de la siguiente manera: dd/mm/aaaa (Ejemplo: 07/01/2021)." sqref="H38:I38" xr:uid="{00000000-0002-0000-0400-000001000000}">
      <formula1>44197</formula1>
      <formula2>46387</formula2>
    </dataValidation>
  </dataValidations>
  <printOptions horizontalCentered="1"/>
  <pageMargins left="0.39370078740157483" right="0.39370078740157483" top="0.39370078740157483" bottom="0.39370078740157483" header="0" footer="0"/>
  <pageSetup paperSize="125" scale="70" orientation="portrait" r:id="rId1"/>
  <colBreaks count="1" manualBreakCount="1">
    <brk id="13"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B1:O57"/>
  <sheetViews>
    <sheetView view="pageBreakPreview" zoomScaleNormal="100" zoomScaleSheetLayoutView="100" workbookViewId="0">
      <selection activeCell="B19" sqref="B19:K39"/>
    </sheetView>
  </sheetViews>
  <sheetFormatPr baseColWidth="10" defaultRowHeight="14.4" x14ac:dyDescent="0.3"/>
  <cols>
    <col min="1" max="1" width="0.88671875" customWidth="1"/>
    <col min="2" max="2" width="9.44140625" customWidth="1"/>
    <col min="3" max="3" width="17.88671875" customWidth="1"/>
    <col min="4" max="4" width="24" customWidth="1"/>
    <col min="5" max="5" width="7" customWidth="1"/>
    <col min="6" max="6" width="4.88671875" customWidth="1"/>
    <col min="7" max="7" width="11.5546875" customWidth="1"/>
    <col min="8" max="8" width="12.88671875" customWidth="1"/>
    <col min="9" max="9" width="7.5546875" customWidth="1"/>
    <col min="10" max="10" width="7.109375" customWidth="1"/>
    <col min="11" max="11" width="18.44140625" customWidth="1"/>
    <col min="12" max="12" width="0.88671875" customWidth="1"/>
    <col min="13" max="13" width="11.88671875" bestFit="1" customWidth="1"/>
    <col min="14" max="15" width="22.6640625" hidden="1" customWidth="1"/>
    <col min="16" max="16" width="11.6640625" customWidth="1"/>
  </cols>
  <sheetData>
    <row r="1" spans="2:15" ht="4.5" customHeight="1" x14ac:dyDescent="0.3"/>
    <row r="2" spans="2:15" ht="17.100000000000001" customHeight="1" x14ac:dyDescent="0.3">
      <c r="B2" s="589"/>
      <c r="C2" s="589"/>
      <c r="D2" s="547" t="s">
        <v>156</v>
      </c>
      <c r="E2" s="547"/>
      <c r="F2" s="547"/>
      <c r="G2" s="547"/>
      <c r="H2" s="547"/>
      <c r="I2" s="547"/>
      <c r="J2" s="547"/>
      <c r="K2" s="547"/>
    </row>
    <row r="3" spans="2:15" ht="26.25" customHeight="1" x14ac:dyDescent="0.3">
      <c r="B3" s="589"/>
      <c r="C3" s="589"/>
      <c r="D3" s="548" t="s">
        <v>157</v>
      </c>
      <c r="E3" s="548"/>
      <c r="F3" s="548"/>
      <c r="G3" s="548"/>
      <c r="H3" s="548"/>
      <c r="I3" s="548"/>
      <c r="J3" s="548"/>
      <c r="K3" s="548"/>
    </row>
    <row r="4" spans="2:15" ht="17.100000000000001" customHeight="1" x14ac:dyDescent="0.3">
      <c r="B4" s="589"/>
      <c r="C4" s="589"/>
      <c r="D4" s="67" t="s">
        <v>158</v>
      </c>
      <c r="E4" s="549" t="s">
        <v>159</v>
      </c>
      <c r="F4" s="549"/>
      <c r="G4" s="549" t="s">
        <v>160</v>
      </c>
      <c r="H4" s="549"/>
      <c r="I4" s="549"/>
      <c r="J4" s="549"/>
      <c r="K4" s="37"/>
    </row>
    <row r="5" spans="2:15" ht="3" customHeight="1" x14ac:dyDescent="0.3">
      <c r="B5" s="38"/>
      <c r="C5" s="38"/>
      <c r="D5" s="39"/>
      <c r="E5" s="39"/>
      <c r="F5" s="39"/>
      <c r="G5" s="39"/>
      <c r="H5" s="39"/>
      <c r="I5" s="39"/>
      <c r="J5" s="40"/>
      <c r="K5" s="40"/>
    </row>
    <row r="6" spans="2:15" ht="3" customHeight="1" x14ac:dyDescent="0.3"/>
    <row r="7" spans="2:15" ht="17.100000000000001" customHeight="1" x14ac:dyDescent="0.3">
      <c r="B7" s="545" t="s">
        <v>130</v>
      </c>
      <c r="C7" s="545"/>
      <c r="D7" s="545"/>
      <c r="E7" s="545"/>
      <c r="F7" s="545"/>
      <c r="G7" s="545"/>
      <c r="H7" s="545"/>
      <c r="I7" s="545" t="s">
        <v>146</v>
      </c>
      <c r="J7" s="545"/>
      <c r="K7" s="545"/>
      <c r="N7" s="52"/>
      <c r="O7" s="41"/>
    </row>
    <row r="8" spans="2:15" ht="17.100000000000001" customHeight="1" x14ac:dyDescent="0.3">
      <c r="B8" s="583" t="str">
        <f>IF(CertificaciónSupervisor!E8="","",CertificaciónSupervisor!E6)</f>
        <v/>
      </c>
      <c r="C8" s="584"/>
      <c r="D8" s="584"/>
      <c r="E8" s="584"/>
      <c r="F8" s="584"/>
      <c r="G8" s="584"/>
      <c r="H8" s="585"/>
      <c r="I8" s="583" t="str">
        <f>IF(CertificaciónSupervisor!G32="","",CertificaciónSupervisor!G32)</f>
        <v/>
      </c>
      <c r="J8" s="584"/>
      <c r="K8" s="585"/>
    </row>
    <row r="9" spans="2:15" ht="17.100000000000001" customHeight="1" x14ac:dyDescent="0.3">
      <c r="B9" s="545" t="s">
        <v>131</v>
      </c>
      <c r="C9" s="545"/>
      <c r="D9" s="545"/>
      <c r="E9" s="545"/>
      <c r="F9" s="545"/>
      <c r="G9" s="545"/>
      <c r="H9" s="545"/>
      <c r="I9" s="545" t="s">
        <v>4</v>
      </c>
      <c r="J9" s="545"/>
      <c r="K9" s="545"/>
    </row>
    <row r="10" spans="2:15" ht="17.100000000000001" customHeight="1" x14ac:dyDescent="0.3">
      <c r="B10" s="586" t="str">
        <f>IF(CertificaciónSupervisor!E8="","",CertificaciónSupervisor!E7)</f>
        <v/>
      </c>
      <c r="C10" s="587"/>
      <c r="D10" s="587"/>
      <c r="E10" s="587"/>
      <c r="F10" s="587"/>
      <c r="G10" s="587"/>
      <c r="H10" s="588"/>
      <c r="I10" s="586" t="str">
        <f>IF(CertificaciónSupervisor!E8="","",CertificaciónSupervisor!E8)</f>
        <v/>
      </c>
      <c r="J10" s="587"/>
      <c r="K10" s="588"/>
    </row>
    <row r="11" spans="2:15" ht="17.100000000000001" customHeight="1" thickBot="1" x14ac:dyDescent="0.35">
      <c r="B11" s="545" t="s">
        <v>147</v>
      </c>
      <c r="C11" s="545"/>
      <c r="D11" s="545"/>
      <c r="E11" s="545"/>
      <c r="F11" s="545"/>
      <c r="G11" s="545"/>
      <c r="H11" s="545"/>
      <c r="I11" s="545" t="s">
        <v>148</v>
      </c>
      <c r="J11" s="545"/>
      <c r="K11" s="545"/>
    </row>
    <row r="12" spans="2:15" ht="17.100000000000001" customHeight="1" x14ac:dyDescent="0.3">
      <c r="B12" s="86" t="s">
        <v>149</v>
      </c>
      <c r="C12" s="569" t="str">
        <f>IF(CertificaciónSupervisor!G32="","",CertificaciónSupervisor!B29)</f>
        <v/>
      </c>
      <c r="D12" s="570"/>
      <c r="E12" s="42" t="s">
        <v>150</v>
      </c>
      <c r="F12" s="569" t="str">
        <f>IF(CertificaciónSupervisor!G32="","",CertificaciónSupervisor!E29)</f>
        <v/>
      </c>
      <c r="G12" s="571"/>
      <c r="H12" s="570"/>
      <c r="I12" s="572">
        <v>46203</v>
      </c>
      <c r="J12" s="572"/>
      <c r="K12" s="572"/>
      <c r="N12" s="43" t="s">
        <v>17</v>
      </c>
      <c r="O12" s="44" t="str">
        <f>IF(OR(B$8="",I8=""),"",IF(I8=7,VLOOKUP(B$8,#REF!,27,FALSE),IF(I8=8,VLOOKUP(B$8,#REF!,29,FALSE),IF(I8=9,VLOOKUP(B$8,#REF!,31,FALSE),IF(I8=10,VLOOKUP(B$8,#REF!,33,FALSE),IF(I8=11,VLOOKUP(B$8,#REF!,35,FALSE),IF(I8=12,VLOOKUP(B$8,#REF!,37,FALSE), "")))))))</f>
        <v/>
      </c>
    </row>
    <row r="13" spans="2:15" ht="17.100000000000001" customHeight="1" thickBot="1" x14ac:dyDescent="0.35">
      <c r="B13" s="524" t="s">
        <v>8</v>
      </c>
      <c r="C13" s="524"/>
      <c r="D13" s="524"/>
      <c r="E13" s="524"/>
      <c r="F13" s="524"/>
      <c r="G13" s="524"/>
      <c r="H13" s="524"/>
      <c r="I13" s="524"/>
      <c r="J13" s="524"/>
      <c r="K13" s="524"/>
      <c r="N13" s="45" t="s">
        <v>18</v>
      </c>
      <c r="O13" s="46" t="str">
        <f>IF(OR(B$8="",I8=""),"",IF(I8=7,VLOOKUP(B$8,#REF!,28,FALSE),IF(I8=8,VLOOKUP(B$8,#REF!,30,FALSE),IF(I8=9,VLOOKUP(B$8,#REF!,32,FALSE),IF(I8=10,VLOOKUP(B$8,#REF!,34,FALSE),IF(I8=11,VLOOKUP(B$8,#REF!,36,FALSE),IF(I8=12,VLOOKUP(B$8,#REF!,38,FALSE), "")))))))</f>
        <v/>
      </c>
    </row>
    <row r="14" spans="2:15" ht="66.75" customHeight="1" x14ac:dyDescent="0.3">
      <c r="B14" s="573" t="str">
        <f>IF(CertificaciónSupervisor!E8="","",CertificaciónSupervisor!E10)</f>
        <v/>
      </c>
      <c r="C14" s="574"/>
      <c r="D14" s="574"/>
      <c r="E14" s="574"/>
      <c r="F14" s="574"/>
      <c r="G14" s="574"/>
      <c r="H14" s="574"/>
      <c r="I14" s="574"/>
      <c r="J14" s="574"/>
      <c r="K14" s="575"/>
    </row>
    <row r="15" spans="2:15" ht="17.100000000000001" customHeight="1" x14ac:dyDescent="0.3">
      <c r="B15" s="524" t="s">
        <v>151</v>
      </c>
      <c r="C15" s="524"/>
      <c r="D15" s="524"/>
      <c r="E15" s="524"/>
      <c r="F15" s="524"/>
      <c r="G15" s="524"/>
      <c r="H15" s="524"/>
      <c r="I15" s="524"/>
      <c r="J15" s="524"/>
      <c r="K15" s="524"/>
    </row>
    <row r="16" spans="2:15" ht="60" customHeight="1" x14ac:dyDescent="0.3">
      <c r="B16" s="576" t="str">
        <f>IF(CertificaciónSupervisor!E8="","",VLOOKUP(CertificaciónSupervisor!E8,datos!B:DB,96,FALSE))</f>
        <v/>
      </c>
      <c r="C16" s="577"/>
      <c r="D16" s="577"/>
      <c r="E16" s="577"/>
      <c r="F16" s="577"/>
      <c r="G16" s="577"/>
      <c r="H16" s="577"/>
      <c r="I16" s="577"/>
      <c r="J16" s="577"/>
      <c r="K16" s="578"/>
    </row>
    <row r="17" spans="2:12" ht="60" customHeight="1" x14ac:dyDescent="0.3">
      <c r="B17" s="579"/>
      <c r="C17" s="580"/>
      <c r="D17" s="580"/>
      <c r="E17" s="580"/>
      <c r="F17" s="580"/>
      <c r="G17" s="580"/>
      <c r="H17" s="580"/>
      <c r="I17" s="580"/>
      <c r="J17" s="580"/>
      <c r="K17" s="581"/>
    </row>
    <row r="18" spans="2:12" ht="18" customHeight="1" x14ac:dyDescent="0.3">
      <c r="B18" s="524" t="s">
        <v>152</v>
      </c>
      <c r="C18" s="524"/>
      <c r="D18" s="524"/>
      <c r="E18" s="524"/>
      <c r="F18" s="524"/>
      <c r="G18" s="524"/>
      <c r="H18" s="524"/>
      <c r="I18" s="524"/>
      <c r="J18" s="524"/>
      <c r="K18" s="524"/>
    </row>
    <row r="19" spans="2:12" s="137" customFormat="1" ht="18" customHeight="1" x14ac:dyDescent="0.3">
      <c r="B19" s="582"/>
      <c r="C19" s="582"/>
      <c r="D19" s="582"/>
      <c r="E19" s="582"/>
      <c r="F19" s="582"/>
      <c r="G19" s="582"/>
      <c r="H19" s="582"/>
      <c r="I19" s="582"/>
      <c r="J19" s="582"/>
      <c r="K19" s="582"/>
      <c r="L19" s="137" t="s">
        <v>153</v>
      </c>
    </row>
    <row r="20" spans="2:12" s="137" customFormat="1" ht="18" customHeight="1" x14ac:dyDescent="0.3">
      <c r="B20" s="582"/>
      <c r="C20" s="582"/>
      <c r="D20" s="582"/>
      <c r="E20" s="582"/>
      <c r="F20" s="582"/>
      <c r="G20" s="582"/>
      <c r="H20" s="582"/>
      <c r="I20" s="582"/>
      <c r="J20" s="582"/>
      <c r="K20" s="582"/>
    </row>
    <row r="21" spans="2:12" s="137" customFormat="1" ht="18" customHeight="1" x14ac:dyDescent="0.3">
      <c r="B21" s="582"/>
      <c r="C21" s="582"/>
      <c r="D21" s="582"/>
      <c r="E21" s="582"/>
      <c r="F21" s="582"/>
      <c r="G21" s="582"/>
      <c r="H21" s="582"/>
      <c r="I21" s="582"/>
      <c r="J21" s="582"/>
      <c r="K21" s="582"/>
    </row>
    <row r="22" spans="2:12" s="137" customFormat="1" ht="18" customHeight="1" x14ac:dyDescent="0.3">
      <c r="B22" s="582"/>
      <c r="C22" s="582"/>
      <c r="D22" s="582"/>
      <c r="E22" s="582"/>
      <c r="F22" s="582"/>
      <c r="G22" s="582"/>
      <c r="H22" s="582"/>
      <c r="I22" s="582"/>
      <c r="J22" s="582"/>
      <c r="K22" s="582"/>
    </row>
    <row r="23" spans="2:12" s="137" customFormat="1" ht="18" customHeight="1" x14ac:dyDescent="0.3">
      <c r="B23" s="582"/>
      <c r="C23" s="582"/>
      <c r="D23" s="582"/>
      <c r="E23" s="582"/>
      <c r="F23" s="582"/>
      <c r="G23" s="582"/>
      <c r="H23" s="582"/>
      <c r="I23" s="582"/>
      <c r="J23" s="582"/>
      <c r="K23" s="582"/>
    </row>
    <row r="24" spans="2:12" s="137" customFormat="1" ht="18" customHeight="1" x14ac:dyDescent="0.3">
      <c r="B24" s="582"/>
      <c r="C24" s="582"/>
      <c r="D24" s="582"/>
      <c r="E24" s="582"/>
      <c r="F24" s="582"/>
      <c r="G24" s="582"/>
      <c r="H24" s="582"/>
      <c r="I24" s="582"/>
      <c r="J24" s="582"/>
      <c r="K24" s="582"/>
    </row>
    <row r="25" spans="2:12" s="137" customFormat="1" ht="18" customHeight="1" x14ac:dyDescent="0.3">
      <c r="B25" s="582"/>
      <c r="C25" s="582"/>
      <c r="D25" s="582"/>
      <c r="E25" s="582"/>
      <c r="F25" s="582"/>
      <c r="G25" s="582"/>
      <c r="H25" s="582"/>
      <c r="I25" s="582"/>
      <c r="J25" s="582"/>
      <c r="K25" s="582"/>
    </row>
    <row r="26" spans="2:12" s="137" customFormat="1" ht="18" customHeight="1" x14ac:dyDescent="0.3">
      <c r="B26" s="582"/>
      <c r="C26" s="582"/>
      <c r="D26" s="582"/>
      <c r="E26" s="582"/>
      <c r="F26" s="582"/>
      <c r="G26" s="582"/>
      <c r="H26" s="582"/>
      <c r="I26" s="582"/>
      <c r="J26" s="582"/>
      <c r="K26" s="582"/>
    </row>
    <row r="27" spans="2:12" s="137" customFormat="1" ht="18" customHeight="1" x14ac:dyDescent="0.3">
      <c r="B27" s="582"/>
      <c r="C27" s="582"/>
      <c r="D27" s="582"/>
      <c r="E27" s="582"/>
      <c r="F27" s="582"/>
      <c r="G27" s="582"/>
      <c r="H27" s="582"/>
      <c r="I27" s="582"/>
      <c r="J27" s="582"/>
      <c r="K27" s="582"/>
    </row>
    <row r="28" spans="2:12" s="137" customFormat="1" ht="18" customHeight="1" x14ac:dyDescent="0.3">
      <c r="B28" s="582"/>
      <c r="C28" s="582"/>
      <c r="D28" s="582"/>
      <c r="E28" s="582"/>
      <c r="F28" s="582"/>
      <c r="G28" s="582"/>
      <c r="H28" s="582"/>
      <c r="I28" s="582"/>
      <c r="J28" s="582"/>
      <c r="K28" s="582"/>
    </row>
    <row r="29" spans="2:12" s="137" customFormat="1" ht="18" customHeight="1" x14ac:dyDescent="0.3">
      <c r="B29" s="582"/>
      <c r="C29" s="582"/>
      <c r="D29" s="582"/>
      <c r="E29" s="582"/>
      <c r="F29" s="582"/>
      <c r="G29" s="582"/>
      <c r="H29" s="582"/>
      <c r="I29" s="582"/>
      <c r="J29" s="582"/>
      <c r="K29" s="582"/>
    </row>
    <row r="30" spans="2:12" s="137" customFormat="1" ht="18" customHeight="1" x14ac:dyDescent="0.3">
      <c r="B30" s="582"/>
      <c r="C30" s="582"/>
      <c r="D30" s="582"/>
      <c r="E30" s="582"/>
      <c r="F30" s="582"/>
      <c r="G30" s="582"/>
      <c r="H30" s="582"/>
      <c r="I30" s="582"/>
      <c r="J30" s="582"/>
      <c r="K30" s="582"/>
    </row>
    <row r="31" spans="2:12" s="137" customFormat="1" ht="18" customHeight="1" x14ac:dyDescent="0.3">
      <c r="B31" s="582"/>
      <c r="C31" s="582"/>
      <c r="D31" s="582"/>
      <c r="E31" s="582"/>
      <c r="F31" s="582"/>
      <c r="G31" s="582"/>
      <c r="H31" s="582"/>
      <c r="I31" s="582"/>
      <c r="J31" s="582"/>
      <c r="K31" s="582"/>
    </row>
    <row r="32" spans="2:12" s="137" customFormat="1" ht="18" customHeight="1" x14ac:dyDescent="0.3">
      <c r="B32" s="582"/>
      <c r="C32" s="582"/>
      <c r="D32" s="582"/>
      <c r="E32" s="582"/>
      <c r="F32" s="582"/>
      <c r="G32" s="582"/>
      <c r="H32" s="582"/>
      <c r="I32" s="582"/>
      <c r="J32" s="582"/>
      <c r="K32" s="582"/>
    </row>
    <row r="33" spans="2:11" s="137" customFormat="1" ht="18" customHeight="1" x14ac:dyDescent="0.3">
      <c r="B33" s="582"/>
      <c r="C33" s="582"/>
      <c r="D33" s="582"/>
      <c r="E33" s="582"/>
      <c r="F33" s="582"/>
      <c r="G33" s="582"/>
      <c r="H33" s="582"/>
      <c r="I33" s="582"/>
      <c r="J33" s="582"/>
      <c r="K33" s="582"/>
    </row>
    <row r="34" spans="2:11" s="137" customFormat="1" ht="18" customHeight="1" x14ac:dyDescent="0.3">
      <c r="B34" s="582"/>
      <c r="C34" s="582"/>
      <c r="D34" s="582"/>
      <c r="E34" s="582"/>
      <c r="F34" s="582"/>
      <c r="G34" s="582"/>
      <c r="H34" s="582"/>
      <c r="I34" s="582"/>
      <c r="J34" s="582"/>
      <c r="K34" s="582"/>
    </row>
    <row r="35" spans="2:11" s="137" customFormat="1" ht="18" customHeight="1" x14ac:dyDescent="0.3">
      <c r="B35" s="582"/>
      <c r="C35" s="582"/>
      <c r="D35" s="582"/>
      <c r="E35" s="582"/>
      <c r="F35" s="582"/>
      <c r="G35" s="582"/>
      <c r="H35" s="582"/>
      <c r="I35" s="582"/>
      <c r="J35" s="582"/>
      <c r="K35" s="582"/>
    </row>
    <row r="36" spans="2:11" s="137" customFormat="1" ht="18" customHeight="1" x14ac:dyDescent="0.3">
      <c r="B36" s="582"/>
      <c r="C36" s="582"/>
      <c r="D36" s="582"/>
      <c r="E36" s="582"/>
      <c r="F36" s="582"/>
      <c r="G36" s="582"/>
      <c r="H36" s="582"/>
      <c r="I36" s="582"/>
      <c r="J36" s="582"/>
      <c r="K36" s="582"/>
    </row>
    <row r="37" spans="2:11" s="137" customFormat="1" ht="18" customHeight="1" x14ac:dyDescent="0.3">
      <c r="B37" s="582"/>
      <c r="C37" s="582"/>
      <c r="D37" s="582"/>
      <c r="E37" s="582"/>
      <c r="F37" s="582"/>
      <c r="G37" s="582"/>
      <c r="H37" s="582"/>
      <c r="I37" s="582"/>
      <c r="J37" s="582"/>
      <c r="K37" s="582"/>
    </row>
    <row r="38" spans="2:11" s="137" customFormat="1" ht="18" customHeight="1" x14ac:dyDescent="0.3">
      <c r="B38" s="582"/>
      <c r="C38" s="582"/>
      <c r="D38" s="582"/>
      <c r="E38" s="582"/>
      <c r="F38" s="582"/>
      <c r="G38" s="582"/>
      <c r="H38" s="582"/>
      <c r="I38" s="582"/>
      <c r="J38" s="582"/>
      <c r="K38" s="582"/>
    </row>
    <row r="39" spans="2:11" s="137" customFormat="1" ht="18" customHeight="1" x14ac:dyDescent="0.3">
      <c r="B39" s="582"/>
      <c r="C39" s="582"/>
      <c r="D39" s="582"/>
      <c r="E39" s="582"/>
      <c r="F39" s="582"/>
      <c r="G39" s="582"/>
      <c r="H39" s="582"/>
      <c r="I39" s="582"/>
      <c r="J39" s="582"/>
      <c r="K39" s="582"/>
    </row>
    <row r="40" spans="2:11" ht="18" customHeight="1" x14ac:dyDescent="0.3">
      <c r="B40" s="567" t="s">
        <v>154</v>
      </c>
      <c r="C40" s="567"/>
      <c r="D40" s="567"/>
      <c r="E40" s="567"/>
      <c r="F40" s="568"/>
      <c r="G40" s="497" t="s">
        <v>155</v>
      </c>
      <c r="H40" s="567"/>
      <c r="I40" s="567"/>
      <c r="J40" s="567"/>
      <c r="K40" s="567"/>
    </row>
    <row r="41" spans="2:11" ht="18" customHeight="1" x14ac:dyDescent="0.3">
      <c r="B41" s="556"/>
      <c r="C41" s="557"/>
      <c r="D41" s="557"/>
      <c r="E41" s="557"/>
      <c r="F41" s="557"/>
      <c r="G41" s="557"/>
      <c r="H41" s="557"/>
      <c r="I41" s="557"/>
      <c r="J41" s="557"/>
      <c r="K41" s="560"/>
    </row>
    <row r="42" spans="2:11" ht="18" customHeight="1" x14ac:dyDescent="0.3">
      <c r="B42" s="558"/>
      <c r="C42" s="559"/>
      <c r="D42" s="559"/>
      <c r="E42" s="559"/>
      <c r="F42" s="557"/>
      <c r="G42" s="559"/>
      <c r="H42" s="559"/>
      <c r="I42" s="559"/>
      <c r="J42" s="559"/>
      <c r="K42" s="561"/>
    </row>
    <row r="43" spans="2:11" ht="24" customHeight="1" x14ac:dyDescent="0.3">
      <c r="B43" s="526" t="str">
        <f>IF(B10="","",B10)</f>
        <v/>
      </c>
      <c r="C43" s="562"/>
      <c r="D43" s="562"/>
      <c r="E43" s="562"/>
      <c r="F43" s="29"/>
      <c r="G43" s="563" t="str">
        <f>IF(CertificaciónSupervisor!B43="","",CertificaciónSupervisor!B43)</f>
        <v/>
      </c>
      <c r="H43" s="563"/>
      <c r="I43" s="563"/>
      <c r="J43" s="563"/>
      <c r="K43" s="564"/>
    </row>
    <row r="44" spans="2:11" ht="24.9" customHeight="1" x14ac:dyDescent="0.3">
      <c r="B44" s="47" t="s">
        <v>145</v>
      </c>
      <c r="C44" s="565" t="str">
        <f>IF(B$8="","",B$8)</f>
        <v/>
      </c>
      <c r="D44" s="565"/>
      <c r="E44" s="565"/>
      <c r="F44" s="48"/>
      <c r="G44" s="517" t="str">
        <f>IF(CertificaciónSupervisor!B44="","",CertificaciónSupervisor!B44)</f>
        <v/>
      </c>
      <c r="H44" s="517"/>
      <c r="I44" s="517"/>
      <c r="J44" s="517"/>
      <c r="K44" s="566"/>
    </row>
    <row r="45" spans="2:11" ht="24.9" customHeight="1" x14ac:dyDescent="0.3">
      <c r="B45" s="49"/>
      <c r="C45" s="553"/>
      <c r="D45" s="553"/>
      <c r="E45" s="553"/>
      <c r="F45" s="50"/>
      <c r="G45" s="554" t="str">
        <f>IF(CertificaciónSupervisor!E8="","",VLOOKUP(CertificaciónSupervisor!E8,datos!B:DB,60,FALSE))</f>
        <v/>
      </c>
      <c r="H45" s="554"/>
      <c r="I45" s="554"/>
      <c r="J45" s="554"/>
      <c r="K45" s="555"/>
    </row>
    <row r="46" spans="2:11" ht="4.5" customHeight="1" x14ac:dyDescent="0.3">
      <c r="B46" s="51"/>
      <c r="C46" s="51"/>
      <c r="D46" s="51"/>
      <c r="E46" s="51"/>
      <c r="F46" s="51"/>
      <c r="G46" s="51"/>
      <c r="H46" s="51"/>
      <c r="I46" s="51"/>
      <c r="J46" s="51"/>
      <c r="K46" s="51"/>
    </row>
    <row r="47" spans="2:11" x14ac:dyDescent="0.3">
      <c r="B47" s="51"/>
      <c r="C47" s="51"/>
      <c r="D47" s="51"/>
      <c r="E47" s="51"/>
      <c r="F47" s="51"/>
      <c r="G47" s="51"/>
      <c r="H47" s="51"/>
      <c r="I47" s="51"/>
      <c r="J47" s="51"/>
      <c r="K47" s="51"/>
    </row>
    <row r="48" spans="2:11" x14ac:dyDescent="0.3">
      <c r="B48" s="51"/>
      <c r="C48" s="51"/>
      <c r="D48" s="51"/>
      <c r="E48" s="51"/>
      <c r="F48" s="51"/>
      <c r="G48" s="51"/>
      <c r="H48" s="51"/>
      <c r="I48" s="51"/>
      <c r="J48" s="51"/>
      <c r="K48" s="51"/>
    </row>
    <row r="49" spans="2:11" x14ac:dyDescent="0.3">
      <c r="B49" s="51"/>
      <c r="C49" s="51"/>
      <c r="D49" s="51"/>
      <c r="E49" s="51"/>
      <c r="F49" s="51"/>
      <c r="G49" s="51"/>
      <c r="H49" s="51"/>
      <c r="I49" s="51"/>
      <c r="J49" s="51"/>
      <c r="K49" s="51"/>
    </row>
    <row r="50" spans="2:11" x14ac:dyDescent="0.3">
      <c r="B50" s="51"/>
      <c r="C50" s="51"/>
      <c r="D50" s="51"/>
      <c r="E50" s="51"/>
      <c r="F50" s="51"/>
      <c r="G50" s="51"/>
      <c r="H50" s="51"/>
      <c r="I50" s="51"/>
      <c r="J50" s="51"/>
      <c r="K50" s="51"/>
    </row>
    <row r="51" spans="2:11" x14ac:dyDescent="0.3">
      <c r="B51" s="51"/>
      <c r="C51" s="51"/>
      <c r="D51" s="51"/>
      <c r="E51" s="51"/>
      <c r="F51" s="51"/>
      <c r="G51" s="51"/>
      <c r="H51" s="51"/>
      <c r="I51" s="51"/>
      <c r="J51" s="51"/>
      <c r="K51" s="51"/>
    </row>
    <row r="52" spans="2:11" x14ac:dyDescent="0.3">
      <c r="B52" s="51"/>
      <c r="C52" s="51"/>
      <c r="D52" s="51"/>
      <c r="E52" s="51"/>
      <c r="F52" s="51"/>
      <c r="G52" s="51"/>
      <c r="H52" s="51"/>
      <c r="I52" s="51"/>
      <c r="J52" s="51"/>
      <c r="K52" s="51"/>
    </row>
    <row r="53" spans="2:11" x14ac:dyDescent="0.3">
      <c r="B53" s="51"/>
      <c r="C53" s="51"/>
      <c r="D53" s="51"/>
      <c r="E53" s="51"/>
      <c r="F53" s="51"/>
      <c r="G53" s="51"/>
      <c r="H53" s="51"/>
      <c r="I53" s="51"/>
      <c r="J53" s="51"/>
      <c r="K53" s="51"/>
    </row>
    <row r="54" spans="2:11" x14ac:dyDescent="0.3">
      <c r="B54" s="51"/>
      <c r="C54" s="51"/>
      <c r="D54" s="51"/>
      <c r="E54" s="51"/>
      <c r="F54" s="51"/>
      <c r="G54" s="51"/>
      <c r="H54" s="51"/>
      <c r="I54" s="51"/>
      <c r="J54" s="51"/>
      <c r="K54" s="51"/>
    </row>
    <row r="55" spans="2:11" x14ac:dyDescent="0.3">
      <c r="B55" s="51"/>
      <c r="C55" s="51"/>
      <c r="D55" s="51"/>
      <c r="E55" s="51"/>
      <c r="F55" s="51"/>
      <c r="G55" s="51"/>
      <c r="H55" s="51"/>
      <c r="I55" s="51"/>
      <c r="J55" s="51"/>
      <c r="K55" s="51"/>
    </row>
    <row r="56" spans="2:11" x14ac:dyDescent="0.3">
      <c r="B56" s="51"/>
      <c r="C56" s="51"/>
      <c r="D56" s="51"/>
      <c r="E56" s="51"/>
      <c r="F56" s="51"/>
      <c r="G56" s="51"/>
      <c r="H56" s="51"/>
      <c r="I56" s="51"/>
      <c r="J56" s="51"/>
      <c r="K56" s="51"/>
    </row>
    <row r="57" spans="2:11" x14ac:dyDescent="0.3">
      <c r="B57" s="51"/>
      <c r="C57" s="51"/>
      <c r="D57" s="51"/>
      <c r="E57" s="51"/>
      <c r="F57" s="51"/>
      <c r="G57" s="51"/>
      <c r="H57" s="51"/>
      <c r="I57" s="51"/>
      <c r="J57" s="51"/>
      <c r="K57" s="51"/>
    </row>
  </sheetData>
  <sheetProtection algorithmName="SHA-512" hashValue="/MJOUc67gWosLFzdDsXGE06wKO58AuJuDwkDs7K+DI+/fmQPk/W2PalkQal+4BhC08IJkZwr8LC5GckLUR6qXQ==" saltValue="lAn2mrhQ9S8dZVCq9hSVvQ==" spinCount="100000" sheet="1" scenarios="1" formatRows="0" insertRows="0" deleteRows="0" selectLockedCells="1"/>
  <mergeCells count="35">
    <mergeCell ref="B7:H7"/>
    <mergeCell ref="I7:K7"/>
    <mergeCell ref="B2:C4"/>
    <mergeCell ref="D2:K2"/>
    <mergeCell ref="D3:K3"/>
    <mergeCell ref="E4:F4"/>
    <mergeCell ref="G4:J4"/>
    <mergeCell ref="B8:H8"/>
    <mergeCell ref="I8:K8"/>
    <mergeCell ref="B9:H9"/>
    <mergeCell ref="I9:K9"/>
    <mergeCell ref="B10:H10"/>
    <mergeCell ref="I10:K10"/>
    <mergeCell ref="B40:F40"/>
    <mergeCell ref="G40:K40"/>
    <mergeCell ref="B11:H11"/>
    <mergeCell ref="I11:K11"/>
    <mergeCell ref="C12:D12"/>
    <mergeCell ref="F12:H12"/>
    <mergeCell ref="I12:K12"/>
    <mergeCell ref="B13:K13"/>
    <mergeCell ref="B14:K14"/>
    <mergeCell ref="B15:K15"/>
    <mergeCell ref="B16:K17"/>
    <mergeCell ref="B18:K18"/>
    <mergeCell ref="B19:K39"/>
    <mergeCell ref="C45:E45"/>
    <mergeCell ref="G45:K45"/>
    <mergeCell ref="B41:E42"/>
    <mergeCell ref="F41:F42"/>
    <mergeCell ref="G41:K42"/>
    <mergeCell ref="B43:E43"/>
    <mergeCell ref="G43:K43"/>
    <mergeCell ref="C44:E44"/>
    <mergeCell ref="G44:K44"/>
  </mergeCells>
  <conditionalFormatting sqref="B19:K39">
    <cfRule type="containsBlanks" dxfId="2242" priority="1">
      <formula>LEN(TRIM(B19))=0</formula>
    </cfRule>
  </conditionalFormatting>
  <conditionalFormatting sqref="I12:K12">
    <cfRule type="containsBlanks" dxfId="2241" priority="2">
      <formula>LEN(TRIM(I12))=0</formula>
    </cfRule>
  </conditionalFormatting>
  <printOptions horizontalCentered="1"/>
  <pageMargins left="0.39370078740157483" right="0.39370078740157483" top="0.39370078740157483" bottom="0.39370078740157483" header="0.94488188976377963" footer="0"/>
  <pageSetup paperSize="125" scale="77" orientation="portrait" r:id="rId1"/>
  <headerFooter>
    <oddHeader>&amp;R&amp;"Arial,Negrita Cursiva"&amp;9Página: &amp;"Arial,Cursiva"&amp;P de &amp;N&amp;K00+000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dimension ref="B1:AZ60"/>
  <sheetViews>
    <sheetView view="pageBreakPreview" zoomScaleNormal="100" zoomScaleSheetLayoutView="100" workbookViewId="0">
      <selection activeCell="I12" sqref="I12:K12"/>
    </sheetView>
  </sheetViews>
  <sheetFormatPr baseColWidth="10" defaultRowHeight="14.4" x14ac:dyDescent="0.3"/>
  <cols>
    <col min="1" max="1" width="0.88671875" customWidth="1"/>
    <col min="2" max="2" width="9.44140625" customWidth="1"/>
    <col min="3" max="3" width="17.88671875" customWidth="1"/>
    <col min="4" max="4" width="17.44140625" customWidth="1"/>
    <col min="5" max="5" width="7.88671875" customWidth="1"/>
    <col min="6" max="6" width="8.109375" customWidth="1"/>
    <col min="7" max="7" width="11.5546875" customWidth="1"/>
    <col min="8" max="8" width="12.88671875" customWidth="1"/>
    <col min="9" max="9" width="7.5546875" customWidth="1"/>
    <col min="10" max="10" width="7.109375" customWidth="1"/>
    <col min="11" max="11" width="18.44140625" customWidth="1"/>
    <col min="12" max="12" width="0.88671875" customWidth="1"/>
    <col min="13" max="13" width="11.88671875" bestFit="1" customWidth="1"/>
    <col min="14" max="15" width="22.6640625" hidden="1" customWidth="1"/>
    <col min="16" max="16" width="11.6640625" customWidth="1"/>
    <col min="18" max="18" width="0" hidden="1" customWidth="1"/>
    <col min="19" max="19" width="12.88671875" hidden="1" customWidth="1"/>
    <col min="20" max="21" width="0" hidden="1" customWidth="1"/>
  </cols>
  <sheetData>
    <row r="1" spans="2:52" ht="4.5" customHeight="1" x14ac:dyDescent="0.3"/>
    <row r="2" spans="2:52" ht="17.100000000000001" customHeight="1" x14ac:dyDescent="0.3">
      <c r="B2" s="589"/>
      <c r="C2" s="589"/>
      <c r="D2" s="547" t="s">
        <v>156</v>
      </c>
      <c r="E2" s="547"/>
      <c r="F2" s="547"/>
      <c r="G2" s="547"/>
      <c r="H2" s="547"/>
      <c r="I2" s="547"/>
      <c r="J2" s="547"/>
      <c r="K2" s="547"/>
    </row>
    <row r="3" spans="2:52" ht="17.100000000000001" customHeight="1" x14ac:dyDescent="0.3">
      <c r="B3" s="589"/>
      <c r="C3" s="589"/>
      <c r="D3" s="548" t="s">
        <v>333</v>
      </c>
      <c r="E3" s="548"/>
      <c r="F3" s="548"/>
      <c r="G3" s="548"/>
      <c r="H3" s="548"/>
      <c r="I3" s="548"/>
      <c r="J3" s="548"/>
      <c r="K3" s="548"/>
    </row>
    <row r="4" spans="2:52" ht="17.100000000000001" customHeight="1" x14ac:dyDescent="0.3">
      <c r="B4" s="589"/>
      <c r="C4" s="589"/>
      <c r="D4" s="67" t="s">
        <v>334</v>
      </c>
      <c r="E4" s="549" t="s">
        <v>159</v>
      </c>
      <c r="F4" s="549"/>
      <c r="G4" s="549" t="s">
        <v>335</v>
      </c>
      <c r="H4" s="549"/>
      <c r="I4" s="549"/>
      <c r="J4" s="549"/>
      <c r="K4" s="37"/>
    </row>
    <row r="5" spans="2:52" ht="3" customHeight="1" x14ac:dyDescent="0.3">
      <c r="B5" s="38"/>
      <c r="C5" s="38"/>
      <c r="D5" s="39"/>
      <c r="E5" s="39"/>
      <c r="F5" s="39"/>
      <c r="G5" s="39"/>
      <c r="H5" s="39"/>
      <c r="I5" s="39"/>
      <c r="J5" s="40"/>
      <c r="K5" s="40"/>
    </row>
    <row r="6" spans="2:52" ht="3" customHeight="1" x14ac:dyDescent="0.3"/>
    <row r="7" spans="2:52" ht="17.100000000000001" customHeight="1" x14ac:dyDescent="0.3">
      <c r="B7" s="545" t="s">
        <v>336</v>
      </c>
      <c r="C7" s="545"/>
      <c r="D7" s="545"/>
      <c r="E7" s="545"/>
      <c r="F7" s="545"/>
      <c r="G7" s="545"/>
      <c r="H7" s="545"/>
      <c r="I7" s="545" t="s">
        <v>146</v>
      </c>
      <c r="J7" s="545"/>
      <c r="K7" s="545"/>
      <c r="N7" s="52"/>
      <c r="O7" s="41"/>
    </row>
    <row r="8" spans="2:52" ht="17.100000000000001" customHeight="1" x14ac:dyDescent="0.3">
      <c r="B8" s="583" t="str">
        <f>IF(I10="","",VLOOKUP(I10,datos!B:DB,2,FALSE))</f>
        <v/>
      </c>
      <c r="C8" s="584"/>
      <c r="D8" s="584"/>
      <c r="E8" s="584"/>
      <c r="F8" s="584"/>
      <c r="G8" s="584"/>
      <c r="H8" s="585"/>
      <c r="I8" s="590"/>
      <c r="J8" s="591"/>
      <c r="K8" s="592"/>
    </row>
    <row r="9" spans="2:52" ht="17.100000000000001" customHeight="1" x14ac:dyDescent="0.3">
      <c r="B9" s="545" t="s">
        <v>338</v>
      </c>
      <c r="C9" s="545"/>
      <c r="D9" s="545"/>
      <c r="E9" s="545"/>
      <c r="F9" s="545"/>
      <c r="G9" s="545"/>
      <c r="H9" s="545"/>
      <c r="I9" s="593" t="s">
        <v>339</v>
      </c>
      <c r="J9" s="593"/>
      <c r="K9" s="593"/>
    </row>
    <row r="10" spans="2:52" ht="17.100000000000001" customHeight="1" x14ac:dyDescent="0.3">
      <c r="B10" s="586" t="str">
        <f>IF(I10="","",VLOOKUP(I10,datos!B:DB,3,FALSE))</f>
        <v/>
      </c>
      <c r="C10" s="587"/>
      <c r="D10" s="587"/>
      <c r="E10" s="587"/>
      <c r="F10" s="587"/>
      <c r="G10" s="587"/>
      <c r="H10" s="588"/>
      <c r="I10" s="572"/>
      <c r="J10" s="572"/>
      <c r="K10" s="572"/>
    </row>
    <row r="11" spans="2:52" ht="17.100000000000001" customHeight="1" thickBot="1" x14ac:dyDescent="0.35">
      <c r="B11" s="545" t="s">
        <v>147</v>
      </c>
      <c r="C11" s="545"/>
      <c r="D11" s="545"/>
      <c r="E11" s="545"/>
      <c r="F11" s="545"/>
      <c r="G11" s="545"/>
      <c r="H11" s="545"/>
      <c r="I11" s="545" t="s">
        <v>148</v>
      </c>
      <c r="J11" s="545"/>
      <c r="K11" s="545"/>
    </row>
    <row r="12" spans="2:52" ht="17.100000000000001" customHeight="1" x14ac:dyDescent="0.3">
      <c r="B12" s="86" t="s">
        <v>149</v>
      </c>
      <c r="C12" s="569" t="str">
        <f>IF(S18="","",S18)</f>
        <v/>
      </c>
      <c r="D12" s="570"/>
      <c r="E12" s="42" t="s">
        <v>150</v>
      </c>
      <c r="F12" s="569" t="str">
        <f>IF(S19="","",S19)</f>
        <v/>
      </c>
      <c r="G12" s="571"/>
      <c r="H12" s="570"/>
      <c r="I12" s="572"/>
      <c r="J12" s="572"/>
      <c r="K12" s="572"/>
      <c r="N12" s="43" t="s">
        <v>17</v>
      </c>
      <c r="O12" s="44" t="str">
        <f>IF(OR(B$8="",I8=""),"",IF(I8=7,VLOOKUP(B$8,#REF!,27,FALSE),IF(I8=8,VLOOKUP(B$8,#REF!,29,FALSE),IF(I8=9,VLOOKUP(B$8,#REF!,31,FALSE),IF(I8=10,VLOOKUP(B$8,#REF!,33,FALSE),IF(I8=11,VLOOKUP(B$8,#REF!,35,FALSE),IF(I8=12,VLOOKUP(B$8,#REF!,37,FALSE), "")))))))</f>
        <v/>
      </c>
    </row>
    <row r="13" spans="2:52" ht="17.100000000000001" customHeight="1" thickBot="1" x14ac:dyDescent="0.35">
      <c r="B13" s="484" t="s">
        <v>340</v>
      </c>
      <c r="C13" s="484"/>
      <c r="D13" s="484"/>
      <c r="E13" s="484"/>
      <c r="F13" s="484"/>
      <c r="G13" s="484"/>
      <c r="H13" s="484"/>
      <c r="I13" s="484"/>
      <c r="J13" s="484"/>
      <c r="K13" s="484"/>
      <c r="N13" s="45" t="s">
        <v>18</v>
      </c>
      <c r="O13" s="46" t="str">
        <f>IF(OR(B$8="",I8=""),"",IF(I8=7,VLOOKUP(B$8,#REF!,28,FALSE),IF(I8=8,VLOOKUP(B$8,#REF!,30,FALSE),IF(I8=9,VLOOKUP(B$8,#REF!,32,FALSE),IF(I8=10,VLOOKUP(B$8,#REF!,34,FALSE),IF(I8=11,VLOOKUP(B$8,#REF!,36,FALSE),IF(I8=12,VLOOKUP(B$8,#REF!,38,FALSE), "")))))))</f>
        <v/>
      </c>
    </row>
    <row r="14" spans="2:52" ht="66.75" customHeight="1" x14ac:dyDescent="0.3">
      <c r="B14" s="573" t="str">
        <f>IF(I10="","",VLOOKUP(I10,datos!B:DB,5,FALSE))</f>
        <v/>
      </c>
      <c r="C14" s="574"/>
      <c r="D14" s="574"/>
      <c r="E14" s="574"/>
      <c r="F14" s="574"/>
      <c r="G14" s="574"/>
      <c r="H14" s="574"/>
      <c r="I14" s="574"/>
      <c r="J14" s="574"/>
      <c r="K14" s="575"/>
    </row>
    <row r="15" spans="2:52" ht="18" customHeight="1" x14ac:dyDescent="0.3">
      <c r="B15" s="524" t="s">
        <v>152</v>
      </c>
      <c r="C15" s="524"/>
      <c r="D15" s="524"/>
      <c r="E15" s="524"/>
      <c r="F15" s="524"/>
      <c r="G15" s="524"/>
      <c r="H15" s="524"/>
      <c r="I15" s="524"/>
      <c r="J15" s="524"/>
      <c r="K15" s="524"/>
    </row>
    <row r="16" spans="2:52" s="137" customFormat="1" ht="18" customHeight="1" x14ac:dyDescent="0.3">
      <c r="B16" s="594"/>
      <c r="C16" s="595"/>
      <c r="D16" s="595"/>
      <c r="E16" s="595"/>
      <c r="F16" s="595"/>
      <c r="G16" s="595"/>
      <c r="H16" s="595"/>
      <c r="I16" s="595"/>
      <c r="J16" s="595"/>
      <c r="K16" s="596"/>
      <c r="L16" t="s">
        <v>153</v>
      </c>
      <c r="M16"/>
      <c r="N16"/>
      <c r="O16"/>
      <c r="P16"/>
      <c r="Q16"/>
      <c r="R16" s="29" t="s">
        <v>224</v>
      </c>
      <c r="S16" s="29" t="str">
        <f>IF($I$10="","",VLOOKUP($I$10,datos!B:DB,14,FALSE))</f>
        <v/>
      </c>
      <c r="T16" s="162"/>
      <c r="U16"/>
      <c r="V16"/>
      <c r="W16"/>
      <c r="X16"/>
      <c r="Y16"/>
      <c r="Z16"/>
      <c r="AA16"/>
      <c r="AB16"/>
      <c r="AC16"/>
      <c r="AD16"/>
      <c r="AE16"/>
      <c r="AF16"/>
      <c r="AG16"/>
      <c r="AH16"/>
      <c r="AI16"/>
      <c r="AJ16"/>
      <c r="AK16"/>
      <c r="AL16"/>
      <c r="AM16"/>
      <c r="AN16"/>
      <c r="AO16"/>
      <c r="AP16"/>
      <c r="AQ16"/>
      <c r="AR16"/>
      <c r="AS16"/>
      <c r="AT16"/>
      <c r="AU16"/>
      <c r="AV16"/>
      <c r="AW16"/>
      <c r="AX16"/>
      <c r="AY16"/>
      <c r="AZ16"/>
    </row>
    <row r="17" spans="2:52" s="137" customFormat="1" ht="18" customHeight="1" x14ac:dyDescent="0.3">
      <c r="B17" s="597"/>
      <c r="C17" s="598"/>
      <c r="D17" s="598"/>
      <c r="E17" s="598"/>
      <c r="F17" s="598"/>
      <c r="G17" s="598"/>
      <c r="H17" s="598"/>
      <c r="I17" s="598"/>
      <c r="J17" s="598"/>
      <c r="K17" s="599"/>
      <c r="L17"/>
      <c r="M17"/>
      <c r="N17"/>
      <c r="O17"/>
      <c r="P17"/>
      <c r="Q17"/>
      <c r="R17" s="29" t="s">
        <v>225</v>
      </c>
      <c r="S17" s="72" t="str">
        <f>IF(I10="","",IF(VLOOKUP($I$10,datos!B:DB,75,FALSE)=FALSE,VLOOKUP($I$10,datos!B:DB,7,FALSE),VLOOKUP($I$10,datos!B:DB,7,FALSE)+VLOOKUP($I$10,datos!B:DB,77,FALSE)))</f>
        <v/>
      </c>
      <c r="T17"/>
      <c r="U17"/>
      <c r="V17"/>
      <c r="W17"/>
      <c r="X17"/>
      <c r="Y17"/>
      <c r="Z17"/>
      <c r="AA17"/>
      <c r="AB17"/>
      <c r="AC17"/>
      <c r="AD17"/>
      <c r="AE17"/>
      <c r="AF17"/>
      <c r="AG17"/>
      <c r="AH17"/>
      <c r="AI17"/>
      <c r="AJ17"/>
      <c r="AK17"/>
      <c r="AL17"/>
      <c r="AM17"/>
      <c r="AN17"/>
      <c r="AO17"/>
      <c r="AP17"/>
      <c r="AQ17"/>
      <c r="AR17"/>
      <c r="AS17"/>
      <c r="AT17"/>
      <c r="AU17"/>
      <c r="AV17"/>
      <c r="AW17"/>
      <c r="AX17"/>
      <c r="AY17"/>
      <c r="AZ17"/>
    </row>
    <row r="18" spans="2:52" s="137" customFormat="1" ht="18" customHeight="1" x14ac:dyDescent="0.3">
      <c r="B18" s="597"/>
      <c r="C18" s="598"/>
      <c r="D18" s="598"/>
      <c r="E18" s="598"/>
      <c r="F18" s="598"/>
      <c r="G18" s="598"/>
      <c r="H18" s="598"/>
      <c r="I18" s="598"/>
      <c r="J18" s="598"/>
      <c r="K18" s="599"/>
      <c r="L18"/>
      <c r="M18"/>
      <c r="N18"/>
      <c r="O18"/>
      <c r="P18"/>
      <c r="Q18"/>
      <c r="R18" s="29" t="s">
        <v>226</v>
      </c>
      <c r="S18" s="73" t="str">
        <f>IF(I8="","",IF(I8=1,VLOOKUP($I$10,datos!B:DB,16,FALSE),IF(I8=2,VLOOKUP($I$10,datos!B:DB,19,FALSE),IF(I8=3,VLOOKUP($I$10,datos!B:DB,22,FALSE),IF(I8=4,VLOOKUP($I$10,datos!B:DB,25,FALSE),IF(I8=5,VLOOKUP($I$10,datos!B:DB,28,FALSE),IF(I8=6,VLOOKUP($I$10,datos!B:DB,31,FALSE),IF(I8=7,VLOOKUP($I$10,datos!B:DB,34,FALSE),IF(I8=8,VLOOKUP($I$10,datos!B:DB,37,FALSE),IF(I8=9,VLOOKUP($I$10,datos!B:DB,40,FALSE),IF(I8=10,VLOOKUP($I$10,datos!B:DB,43,FALSE),IF(I8=11,VLOOKUP($I$10,datos!B:DB,46,FALSE),IF(I8=12,VLOOKUP($I$10,datos!B:DB,49,FALSE),IF(I8=13,VLOOKUP($I$10,datos!B:DB,52,FALSE),IF(I8=14,VLOOKUP($I$10,datos!B:DB,55,FALSE),IF(I8=15,VLOOKUP($I$10,datos!B:DB,58,FALSE),""))))))))))))))))</f>
        <v/>
      </c>
      <c r="T18"/>
      <c r="U18"/>
      <c r="V18"/>
      <c r="W18"/>
      <c r="X18"/>
      <c r="Y18"/>
      <c r="Z18"/>
      <c r="AA18"/>
      <c r="AB18"/>
      <c r="AC18"/>
      <c r="AD18"/>
      <c r="AE18"/>
      <c r="AF18"/>
      <c r="AG18"/>
      <c r="AH18"/>
      <c r="AI18"/>
      <c r="AJ18"/>
      <c r="AK18"/>
      <c r="AL18"/>
      <c r="AM18"/>
      <c r="AN18"/>
      <c r="AO18"/>
      <c r="AP18"/>
      <c r="AQ18"/>
      <c r="AR18"/>
      <c r="AS18"/>
      <c r="AT18"/>
      <c r="AU18"/>
      <c r="AV18"/>
      <c r="AW18"/>
      <c r="AX18"/>
      <c r="AY18"/>
      <c r="AZ18"/>
    </row>
    <row r="19" spans="2:52" s="137" customFormat="1" ht="18" customHeight="1" x14ac:dyDescent="0.3">
      <c r="B19" s="597"/>
      <c r="C19" s="598"/>
      <c r="D19" s="598"/>
      <c r="E19" s="598"/>
      <c r="F19" s="598"/>
      <c r="G19" s="598"/>
      <c r="H19" s="598"/>
      <c r="I19" s="598"/>
      <c r="J19" s="598"/>
      <c r="K19" s="599"/>
      <c r="L19"/>
      <c r="M19"/>
      <c r="N19"/>
      <c r="O19"/>
      <c r="P19"/>
      <c r="Q19"/>
      <c r="R19" s="29" t="s">
        <v>227</v>
      </c>
      <c r="S19" s="73" t="str">
        <f>IF(I8="","",IF(I8=1,VLOOKUP($I$10,datos!B:DB,17,FALSE),IF(I8=2,VLOOKUP($I$10,datos!B:DB,20,FALSE),IF(I8=3,VLOOKUP($I$10,datos!B:DB,23,FALSE),IF(I8=4,VLOOKUP($I$10,datos!B:DB,26,FALSE),IF(I8=5,VLOOKUP($I$10,datos!B:DB,29,FALSE),IF(I8=6,VLOOKUP($I$10,datos!B:DB,32,FALSE),IF(I8=7,VLOOKUP($I$10,datos!B:DB,35,FALSE),IF(I8=8,VLOOKUP($I$10,datos!B:DB,38,FALSE),IF(I8=9,VLOOKUP($I$10,datos!B:DB,41,FALSE),IF(I8=10,VLOOKUP($I$10,datos!B:DB,44,FALSE),IF(I8=11,VLOOKUP($I$10,datos!B:DB,47,FALSE),IF(I8=12,VLOOKUP($I$10,datos!B:DB,50,FALSE),IF(I8=13,VLOOKUP($I$10,datos!B:DB,53,FALSE),IF(I8=14,VLOOKUP($I$10,datos!B:DB,56,FALSE),IF(I8=15,VLOOKUP($I$10,datos!B:DB,59,FALSE),""))))))))))))))))</f>
        <v/>
      </c>
      <c r="T19"/>
      <c r="U19"/>
      <c r="V19"/>
      <c r="W19"/>
      <c r="X19"/>
      <c r="Y19"/>
      <c r="Z19"/>
      <c r="AA19"/>
      <c r="AB19"/>
      <c r="AC19"/>
      <c r="AD19"/>
      <c r="AE19"/>
      <c r="AF19"/>
      <c r="AG19"/>
      <c r="AH19"/>
      <c r="AI19"/>
      <c r="AJ19"/>
      <c r="AK19"/>
      <c r="AL19"/>
      <c r="AM19"/>
      <c r="AN19"/>
      <c r="AO19"/>
      <c r="AP19"/>
      <c r="AQ19"/>
      <c r="AR19"/>
      <c r="AS19"/>
      <c r="AT19"/>
      <c r="AU19"/>
      <c r="AV19"/>
      <c r="AW19"/>
      <c r="AX19"/>
      <c r="AY19"/>
      <c r="AZ19"/>
    </row>
    <row r="20" spans="2:52" s="137" customFormat="1" ht="18" customHeight="1" x14ac:dyDescent="0.3">
      <c r="B20" s="597"/>
      <c r="C20" s="598"/>
      <c r="D20" s="598"/>
      <c r="E20" s="598"/>
      <c r="F20" s="598"/>
      <c r="G20" s="598"/>
      <c r="H20" s="598"/>
      <c r="I20" s="598"/>
      <c r="J20" s="598"/>
      <c r="K20" s="599"/>
      <c r="L20"/>
      <c r="M20"/>
      <c r="N20"/>
      <c r="O20"/>
      <c r="P20"/>
      <c r="Q20"/>
      <c r="R20" s="29" t="s">
        <v>228</v>
      </c>
      <c r="S20" s="68" t="str">
        <f>IF(I10="","",VLOOKUP(I10,datos!B:DB,15,FALSE))</f>
        <v/>
      </c>
      <c r="T20"/>
      <c r="U20"/>
      <c r="V20"/>
      <c r="W20"/>
      <c r="X20"/>
      <c r="Y20"/>
      <c r="Z20"/>
      <c r="AA20"/>
      <c r="AB20"/>
      <c r="AC20"/>
      <c r="AD20"/>
      <c r="AE20"/>
      <c r="AF20"/>
      <c r="AG20"/>
      <c r="AH20"/>
      <c r="AI20"/>
      <c r="AJ20"/>
      <c r="AK20"/>
      <c r="AL20"/>
      <c r="AM20"/>
      <c r="AN20"/>
      <c r="AO20"/>
      <c r="AP20"/>
      <c r="AQ20"/>
      <c r="AR20"/>
      <c r="AS20"/>
      <c r="AT20"/>
      <c r="AU20"/>
      <c r="AV20"/>
      <c r="AW20"/>
      <c r="AX20"/>
      <c r="AY20"/>
      <c r="AZ20"/>
    </row>
    <row r="21" spans="2:52" s="137" customFormat="1" ht="18" customHeight="1" x14ac:dyDescent="0.3">
      <c r="B21" s="597"/>
      <c r="C21" s="598"/>
      <c r="D21" s="598"/>
      <c r="E21" s="598"/>
      <c r="F21" s="598"/>
      <c r="G21" s="598"/>
      <c r="H21" s="598"/>
      <c r="I21" s="598"/>
      <c r="J21" s="598"/>
      <c r="K21" s="599"/>
      <c r="L21"/>
      <c r="M21"/>
      <c r="N21"/>
      <c r="O21"/>
      <c r="P21"/>
      <c r="Q21"/>
      <c r="R21" s="29" t="s">
        <v>229</v>
      </c>
      <c r="S21" s="68" t="str">
        <f>IF(I10="","",VLOOKUP(I10,datos!B:DB,18,FALSE))</f>
        <v/>
      </c>
      <c r="T21"/>
      <c r="U21"/>
      <c r="V21"/>
      <c r="W21"/>
      <c r="X21"/>
      <c r="Y21"/>
      <c r="Z21"/>
      <c r="AA21"/>
      <c r="AB21"/>
      <c r="AC21"/>
      <c r="AD21"/>
      <c r="AE21"/>
      <c r="AF21"/>
      <c r="AG21"/>
      <c r="AH21"/>
      <c r="AI21"/>
      <c r="AJ21"/>
      <c r="AK21"/>
      <c r="AL21"/>
      <c r="AM21"/>
      <c r="AN21"/>
      <c r="AO21"/>
      <c r="AP21"/>
      <c r="AQ21"/>
      <c r="AR21"/>
      <c r="AS21"/>
      <c r="AT21"/>
      <c r="AU21"/>
      <c r="AV21"/>
      <c r="AW21"/>
      <c r="AX21"/>
      <c r="AY21"/>
      <c r="AZ21"/>
    </row>
    <row r="22" spans="2:52" s="137" customFormat="1" ht="18" customHeight="1" x14ac:dyDescent="0.3">
      <c r="B22" s="597"/>
      <c r="C22" s="598"/>
      <c r="D22" s="598"/>
      <c r="E22" s="598"/>
      <c r="F22" s="598"/>
      <c r="G22" s="598"/>
      <c r="H22" s="598"/>
      <c r="I22" s="598"/>
      <c r="J22" s="598"/>
      <c r="K22" s="599"/>
      <c r="L22"/>
      <c r="M22"/>
      <c r="N22"/>
      <c r="O22"/>
      <c r="P22"/>
      <c r="Q22"/>
      <c r="R22" s="29" t="s">
        <v>230</v>
      </c>
      <c r="S22" s="68" t="str">
        <f>IF(I10="","",VLOOKUP(I10,datos!B:DB,21,FALSE))</f>
        <v/>
      </c>
      <c r="T22"/>
      <c r="U22"/>
      <c r="V22"/>
      <c r="W22"/>
      <c r="X22"/>
      <c r="Y22"/>
      <c r="Z22"/>
      <c r="AA22"/>
      <c r="AB22"/>
      <c r="AC22"/>
      <c r="AD22"/>
      <c r="AE22"/>
      <c r="AF22"/>
      <c r="AG22"/>
      <c r="AH22"/>
      <c r="AI22"/>
      <c r="AJ22"/>
      <c r="AK22"/>
      <c r="AL22"/>
      <c r="AM22"/>
      <c r="AN22"/>
      <c r="AO22"/>
      <c r="AP22"/>
      <c r="AQ22"/>
      <c r="AR22"/>
      <c r="AS22"/>
      <c r="AT22"/>
      <c r="AU22"/>
      <c r="AV22"/>
      <c r="AW22"/>
      <c r="AX22"/>
      <c r="AY22"/>
      <c r="AZ22"/>
    </row>
    <row r="23" spans="2:52" s="137" customFormat="1" ht="18" customHeight="1" x14ac:dyDescent="0.3">
      <c r="B23" s="597"/>
      <c r="C23" s="598"/>
      <c r="D23" s="598"/>
      <c r="E23" s="598"/>
      <c r="F23" s="598"/>
      <c r="G23" s="598"/>
      <c r="H23" s="598"/>
      <c r="I23" s="598"/>
      <c r="J23" s="598"/>
      <c r="K23" s="599"/>
      <c r="L23"/>
      <c r="M23"/>
      <c r="N23"/>
      <c r="O23"/>
      <c r="P23"/>
      <c r="Q23"/>
      <c r="R23" s="29" t="s">
        <v>231</v>
      </c>
      <c r="S23" s="68" t="str">
        <f>IF(I10="","",VLOOKUP(I10,datos!B:DB,24,FALSE))</f>
        <v/>
      </c>
      <c r="T23"/>
      <c r="U23"/>
      <c r="V23"/>
      <c r="W23"/>
      <c r="X23"/>
      <c r="Y23"/>
      <c r="Z23"/>
      <c r="AA23"/>
      <c r="AB23"/>
      <c r="AC23"/>
      <c r="AD23"/>
      <c r="AE23"/>
      <c r="AF23"/>
      <c r="AG23"/>
      <c r="AH23"/>
      <c r="AI23"/>
      <c r="AJ23"/>
      <c r="AK23"/>
      <c r="AL23"/>
      <c r="AM23"/>
      <c r="AN23"/>
      <c r="AO23"/>
      <c r="AP23"/>
      <c r="AQ23"/>
      <c r="AR23"/>
      <c r="AS23"/>
      <c r="AT23"/>
      <c r="AU23"/>
      <c r="AV23"/>
      <c r="AW23"/>
      <c r="AX23"/>
      <c r="AY23"/>
      <c r="AZ23"/>
    </row>
    <row r="24" spans="2:52" s="137" customFormat="1" ht="18" customHeight="1" x14ac:dyDescent="0.3">
      <c r="B24" s="597"/>
      <c r="C24" s="598"/>
      <c r="D24" s="598"/>
      <c r="E24" s="598"/>
      <c r="F24" s="598"/>
      <c r="G24" s="598"/>
      <c r="H24" s="598"/>
      <c r="I24" s="598"/>
      <c r="J24" s="598"/>
      <c r="K24" s="599"/>
      <c r="L24"/>
      <c r="M24"/>
      <c r="N24"/>
      <c r="O24"/>
      <c r="P24"/>
      <c r="Q24"/>
      <c r="R24" s="29" t="s">
        <v>232</v>
      </c>
      <c r="S24" s="68" t="str">
        <f>IF(I10="","",VLOOKUP(I10,datos!B:DB,27,FALSE))</f>
        <v/>
      </c>
      <c r="T24"/>
      <c r="U24"/>
      <c r="V24"/>
      <c r="W24"/>
      <c r="X24"/>
      <c r="Y24"/>
      <c r="Z24"/>
      <c r="AA24"/>
      <c r="AB24"/>
      <c r="AC24"/>
      <c r="AD24"/>
      <c r="AE24"/>
      <c r="AF24"/>
      <c r="AG24"/>
      <c r="AH24"/>
      <c r="AI24"/>
      <c r="AJ24"/>
      <c r="AK24"/>
      <c r="AL24"/>
      <c r="AM24"/>
      <c r="AN24"/>
      <c r="AO24"/>
      <c r="AP24"/>
      <c r="AQ24"/>
      <c r="AR24"/>
      <c r="AS24"/>
      <c r="AT24"/>
      <c r="AU24"/>
      <c r="AV24"/>
      <c r="AW24"/>
      <c r="AX24"/>
      <c r="AY24"/>
      <c r="AZ24"/>
    </row>
    <row r="25" spans="2:52" s="137" customFormat="1" ht="18" customHeight="1" x14ac:dyDescent="0.3">
      <c r="B25" s="597"/>
      <c r="C25" s="598"/>
      <c r="D25" s="598"/>
      <c r="E25" s="598"/>
      <c r="F25" s="598"/>
      <c r="G25" s="598"/>
      <c r="H25" s="598"/>
      <c r="I25" s="598"/>
      <c r="J25" s="598"/>
      <c r="K25" s="599"/>
      <c r="L25"/>
      <c r="M25"/>
      <c r="N25"/>
      <c r="O25"/>
      <c r="P25"/>
      <c r="Q25"/>
      <c r="R25" s="29" t="s">
        <v>233</v>
      </c>
      <c r="S25" s="68" t="str">
        <f>IF(I10="","",VLOOKUP(I10,datos!B:DB,30,FALSE))</f>
        <v/>
      </c>
      <c r="T25"/>
      <c r="U25"/>
      <c r="V25"/>
      <c r="W25"/>
      <c r="X25"/>
      <c r="Y25"/>
      <c r="Z25"/>
      <c r="AA25"/>
      <c r="AB25"/>
      <c r="AC25"/>
      <c r="AD25"/>
      <c r="AE25"/>
      <c r="AF25"/>
      <c r="AG25"/>
      <c r="AH25"/>
      <c r="AI25"/>
      <c r="AJ25"/>
      <c r="AK25"/>
      <c r="AL25"/>
      <c r="AM25"/>
      <c r="AN25"/>
      <c r="AO25"/>
      <c r="AP25"/>
      <c r="AQ25"/>
      <c r="AR25"/>
      <c r="AS25"/>
      <c r="AT25"/>
      <c r="AU25"/>
      <c r="AV25"/>
      <c r="AW25"/>
      <c r="AX25"/>
      <c r="AY25"/>
      <c r="AZ25"/>
    </row>
    <row r="26" spans="2:52" s="137" customFormat="1" ht="18" customHeight="1" x14ac:dyDescent="0.3">
      <c r="B26" s="597"/>
      <c r="C26" s="598"/>
      <c r="D26" s="598"/>
      <c r="E26" s="598"/>
      <c r="F26" s="598"/>
      <c r="G26" s="598"/>
      <c r="H26" s="598"/>
      <c r="I26" s="598"/>
      <c r="J26" s="598"/>
      <c r="K26" s="599"/>
      <c r="L26"/>
      <c r="M26"/>
      <c r="N26"/>
      <c r="O26"/>
      <c r="P26"/>
      <c r="Q26"/>
      <c r="R26" s="29" t="s">
        <v>234</v>
      </c>
      <c r="S26" s="68" t="str">
        <f>IF(I10="","",VLOOKUP(I10,datos!B:DB,33,FALSE))</f>
        <v/>
      </c>
      <c r="T26"/>
      <c r="U26"/>
      <c r="V26"/>
      <c r="W26"/>
      <c r="X26"/>
      <c r="Y26"/>
      <c r="Z26"/>
      <c r="AA26"/>
      <c r="AB26"/>
      <c r="AC26"/>
      <c r="AD26"/>
      <c r="AE26"/>
      <c r="AF26"/>
      <c r="AG26"/>
      <c r="AH26"/>
      <c r="AI26"/>
      <c r="AJ26"/>
      <c r="AK26"/>
      <c r="AL26"/>
      <c r="AM26"/>
      <c r="AN26"/>
      <c r="AO26"/>
      <c r="AP26"/>
      <c r="AQ26"/>
      <c r="AR26"/>
      <c r="AS26"/>
      <c r="AT26"/>
      <c r="AU26"/>
      <c r="AV26"/>
      <c r="AW26"/>
      <c r="AX26"/>
      <c r="AY26"/>
      <c r="AZ26"/>
    </row>
    <row r="27" spans="2:52" s="137" customFormat="1" ht="18" customHeight="1" x14ac:dyDescent="0.3">
      <c r="B27" s="597"/>
      <c r="C27" s="598"/>
      <c r="D27" s="598"/>
      <c r="E27" s="598"/>
      <c r="F27" s="598"/>
      <c r="G27" s="598"/>
      <c r="H27" s="598"/>
      <c r="I27" s="598"/>
      <c r="J27" s="598"/>
      <c r="K27" s="599"/>
      <c r="L27"/>
      <c r="M27"/>
      <c r="N27"/>
      <c r="O27"/>
      <c r="P27"/>
      <c r="Q27"/>
      <c r="R27" s="29" t="s">
        <v>235</v>
      </c>
      <c r="S27" s="68" t="str">
        <f>IF(I10="","",VLOOKUP(I10,datos!B:DB,36,FALSE))</f>
        <v/>
      </c>
      <c r="T27"/>
      <c r="U27"/>
      <c r="V27"/>
      <c r="W27"/>
      <c r="X27"/>
      <c r="Y27"/>
      <c r="Z27"/>
      <c r="AA27"/>
      <c r="AB27"/>
      <c r="AC27"/>
      <c r="AD27"/>
      <c r="AE27"/>
      <c r="AF27"/>
      <c r="AG27"/>
      <c r="AH27"/>
      <c r="AI27"/>
      <c r="AJ27"/>
      <c r="AK27"/>
      <c r="AL27"/>
      <c r="AM27"/>
      <c r="AN27"/>
      <c r="AO27"/>
      <c r="AP27"/>
      <c r="AQ27"/>
      <c r="AR27"/>
      <c r="AS27"/>
      <c r="AT27"/>
      <c r="AU27"/>
      <c r="AV27"/>
      <c r="AW27"/>
      <c r="AX27"/>
      <c r="AY27"/>
      <c r="AZ27"/>
    </row>
    <row r="28" spans="2:52" s="137" customFormat="1" ht="18" customHeight="1" x14ac:dyDescent="0.3">
      <c r="B28" s="597"/>
      <c r="C28" s="598"/>
      <c r="D28" s="598"/>
      <c r="E28" s="598"/>
      <c r="F28" s="598"/>
      <c r="G28" s="598"/>
      <c r="H28" s="598"/>
      <c r="I28" s="598"/>
      <c r="J28" s="598"/>
      <c r="K28" s="599"/>
      <c r="L28"/>
      <c r="M28"/>
      <c r="N28"/>
      <c r="O28"/>
      <c r="P28"/>
      <c r="Q28"/>
      <c r="R28" s="29" t="s">
        <v>236</v>
      </c>
      <c r="S28" s="68" t="str">
        <f>IF(I10="","",VLOOKUP(I10,datos!B:DB,39,FALSE))</f>
        <v/>
      </c>
      <c r="T28"/>
      <c r="U28"/>
      <c r="V28"/>
      <c r="W28"/>
      <c r="X28"/>
      <c r="Y28"/>
      <c r="Z28"/>
      <c r="AA28"/>
      <c r="AB28"/>
      <c r="AC28"/>
      <c r="AD28"/>
      <c r="AE28"/>
      <c r="AF28"/>
      <c r="AG28"/>
      <c r="AH28"/>
      <c r="AI28"/>
      <c r="AJ28"/>
      <c r="AK28"/>
      <c r="AL28"/>
      <c r="AM28"/>
      <c r="AN28"/>
      <c r="AO28"/>
      <c r="AP28"/>
      <c r="AQ28"/>
      <c r="AR28"/>
      <c r="AS28"/>
      <c r="AT28"/>
      <c r="AU28"/>
      <c r="AV28"/>
      <c r="AW28"/>
      <c r="AX28"/>
      <c r="AY28"/>
      <c r="AZ28"/>
    </row>
    <row r="29" spans="2:52" s="137" customFormat="1" ht="18" customHeight="1" x14ac:dyDescent="0.3">
      <c r="B29" s="597"/>
      <c r="C29" s="598"/>
      <c r="D29" s="598"/>
      <c r="E29" s="598"/>
      <c r="F29" s="598"/>
      <c r="G29" s="598"/>
      <c r="H29" s="598"/>
      <c r="I29" s="598"/>
      <c r="J29" s="598"/>
      <c r="K29" s="599"/>
      <c r="L29"/>
      <c r="M29"/>
      <c r="N29"/>
      <c r="O29"/>
      <c r="P29"/>
      <c r="Q29"/>
      <c r="R29" s="29" t="s">
        <v>237</v>
      </c>
      <c r="S29" s="68" t="str">
        <f>IF(I10="","",VLOOKUP(I10,datos!B:DB,42,FALSE))</f>
        <v/>
      </c>
      <c r="T29"/>
      <c r="U29"/>
      <c r="V29"/>
      <c r="W29"/>
      <c r="X29"/>
      <c r="Y29"/>
      <c r="Z29"/>
      <c r="AA29"/>
      <c r="AB29"/>
      <c r="AC29"/>
      <c r="AD29"/>
      <c r="AE29"/>
      <c r="AF29"/>
      <c r="AG29"/>
      <c r="AH29"/>
      <c r="AI29"/>
      <c r="AJ29"/>
      <c r="AK29"/>
      <c r="AL29"/>
      <c r="AM29"/>
      <c r="AN29"/>
      <c r="AO29"/>
      <c r="AP29"/>
      <c r="AQ29"/>
      <c r="AR29"/>
      <c r="AS29"/>
      <c r="AT29"/>
      <c r="AU29"/>
      <c r="AV29"/>
      <c r="AW29"/>
      <c r="AX29"/>
      <c r="AY29"/>
      <c r="AZ29"/>
    </row>
    <row r="30" spans="2:52" s="137" customFormat="1" ht="18" customHeight="1" x14ac:dyDescent="0.3">
      <c r="B30" s="597"/>
      <c r="C30" s="598"/>
      <c r="D30" s="598"/>
      <c r="E30" s="598"/>
      <c r="F30" s="598"/>
      <c r="G30" s="598"/>
      <c r="H30" s="598"/>
      <c r="I30" s="598"/>
      <c r="J30" s="598"/>
      <c r="K30" s="599"/>
      <c r="L30"/>
      <c r="M30"/>
      <c r="N30"/>
      <c r="O30"/>
      <c r="P30"/>
      <c r="Q30"/>
      <c r="R30" s="29" t="s">
        <v>238</v>
      </c>
      <c r="S30" s="68" t="str">
        <f>IF(I10="","",VLOOKUP(I10,datos!B:DB,45,FALSE))</f>
        <v/>
      </c>
      <c r="T30"/>
      <c r="U30"/>
      <c r="V30"/>
      <c r="W30"/>
      <c r="X30"/>
      <c r="Y30"/>
      <c r="Z30"/>
      <c r="AA30"/>
      <c r="AB30"/>
      <c r="AC30"/>
      <c r="AD30"/>
      <c r="AE30"/>
      <c r="AF30"/>
      <c r="AG30"/>
      <c r="AH30"/>
      <c r="AI30"/>
      <c r="AJ30"/>
      <c r="AK30"/>
      <c r="AL30"/>
      <c r="AM30"/>
      <c r="AN30"/>
      <c r="AO30"/>
      <c r="AP30"/>
      <c r="AQ30"/>
      <c r="AR30"/>
      <c r="AS30"/>
      <c r="AT30"/>
      <c r="AU30"/>
      <c r="AV30"/>
      <c r="AW30"/>
      <c r="AX30"/>
      <c r="AY30"/>
      <c r="AZ30"/>
    </row>
    <row r="31" spans="2:52" s="137" customFormat="1" ht="18" customHeight="1" x14ac:dyDescent="0.3">
      <c r="B31" s="597"/>
      <c r="C31" s="598"/>
      <c r="D31" s="598"/>
      <c r="E31" s="598"/>
      <c r="F31" s="598"/>
      <c r="G31" s="598"/>
      <c r="H31" s="598"/>
      <c r="I31" s="598"/>
      <c r="J31" s="598"/>
      <c r="K31" s="599"/>
      <c r="L31"/>
      <c r="M31"/>
      <c r="N31"/>
      <c r="O31"/>
      <c r="P31"/>
      <c r="Q31"/>
      <c r="R31" s="29" t="s">
        <v>239</v>
      </c>
      <c r="S31" s="68" t="str">
        <f>IF(I10="","",VLOOKUP(I10,datos!B:DB,48,FALSE))</f>
        <v/>
      </c>
      <c r="T31"/>
      <c r="U31"/>
      <c r="V31"/>
      <c r="W31"/>
      <c r="X31"/>
      <c r="Y31"/>
      <c r="Z31"/>
      <c r="AA31"/>
      <c r="AB31"/>
      <c r="AC31"/>
      <c r="AD31"/>
      <c r="AE31"/>
      <c r="AF31"/>
      <c r="AG31"/>
      <c r="AH31"/>
      <c r="AI31"/>
      <c r="AJ31"/>
      <c r="AK31"/>
      <c r="AL31"/>
      <c r="AM31"/>
      <c r="AN31"/>
      <c r="AO31"/>
      <c r="AP31"/>
      <c r="AQ31"/>
      <c r="AR31"/>
      <c r="AS31"/>
      <c r="AT31"/>
      <c r="AU31"/>
      <c r="AV31"/>
      <c r="AW31"/>
      <c r="AX31"/>
      <c r="AY31"/>
      <c r="AZ31"/>
    </row>
    <row r="32" spans="2:52" s="137" customFormat="1" ht="18" customHeight="1" x14ac:dyDescent="0.3">
      <c r="B32" s="597"/>
      <c r="C32" s="598"/>
      <c r="D32" s="598"/>
      <c r="E32" s="598"/>
      <c r="F32" s="598"/>
      <c r="G32" s="598"/>
      <c r="H32" s="598"/>
      <c r="I32" s="598"/>
      <c r="J32" s="598"/>
      <c r="K32" s="599"/>
      <c r="L32"/>
      <c r="M32"/>
      <c r="N32"/>
      <c r="O32"/>
      <c r="P32"/>
      <c r="Q32"/>
      <c r="R32" s="29" t="s">
        <v>240</v>
      </c>
      <c r="S32" s="68" t="str">
        <f>IF(I10="","",VLOOKUP(I10,datos!B:DB,51,FALSE))</f>
        <v/>
      </c>
      <c r="T32"/>
      <c r="U32"/>
      <c r="V32"/>
      <c r="W32"/>
      <c r="X32"/>
      <c r="Y32"/>
      <c r="Z32"/>
      <c r="AA32"/>
      <c r="AB32"/>
      <c r="AC32"/>
      <c r="AD32"/>
      <c r="AE32"/>
      <c r="AF32"/>
      <c r="AG32"/>
      <c r="AH32"/>
      <c r="AI32"/>
      <c r="AJ32"/>
      <c r="AK32"/>
      <c r="AL32"/>
      <c r="AM32"/>
      <c r="AN32"/>
      <c r="AO32"/>
      <c r="AP32"/>
      <c r="AQ32"/>
      <c r="AR32"/>
      <c r="AS32"/>
      <c r="AT32"/>
      <c r="AU32"/>
      <c r="AV32"/>
      <c r="AW32"/>
      <c r="AX32"/>
      <c r="AY32"/>
      <c r="AZ32"/>
    </row>
    <row r="33" spans="2:52" s="137" customFormat="1" ht="18" customHeight="1" x14ac:dyDescent="0.3">
      <c r="B33" s="597"/>
      <c r="C33" s="598"/>
      <c r="D33" s="598"/>
      <c r="E33" s="598"/>
      <c r="F33" s="598"/>
      <c r="G33" s="598"/>
      <c r="H33" s="598"/>
      <c r="I33" s="598"/>
      <c r="J33" s="598"/>
      <c r="K33" s="599"/>
      <c r="L33"/>
      <c r="M33"/>
      <c r="N33"/>
      <c r="O33"/>
      <c r="P33"/>
      <c r="Q33"/>
      <c r="R33" s="29" t="s">
        <v>241</v>
      </c>
      <c r="S33" s="68" t="str">
        <f>IF(I10="","",VLOOKUP(I10,datos!B:DB,54,FALSE))</f>
        <v/>
      </c>
      <c r="T33"/>
      <c r="U33"/>
      <c r="V33"/>
      <c r="W33"/>
      <c r="X33"/>
      <c r="Y33"/>
      <c r="Z33"/>
      <c r="AA33"/>
      <c r="AB33"/>
      <c r="AC33"/>
      <c r="AD33"/>
      <c r="AE33"/>
      <c r="AF33"/>
      <c r="AG33"/>
      <c r="AH33"/>
      <c r="AI33"/>
      <c r="AJ33"/>
      <c r="AK33"/>
      <c r="AL33"/>
      <c r="AM33"/>
      <c r="AN33"/>
      <c r="AO33"/>
      <c r="AP33"/>
      <c r="AQ33"/>
      <c r="AR33"/>
      <c r="AS33"/>
      <c r="AT33"/>
      <c r="AU33"/>
      <c r="AV33"/>
      <c r="AW33"/>
      <c r="AX33"/>
      <c r="AY33"/>
      <c r="AZ33"/>
    </row>
    <row r="34" spans="2:52" s="137" customFormat="1" ht="18" customHeight="1" x14ac:dyDescent="0.3">
      <c r="B34" s="597"/>
      <c r="C34" s="598"/>
      <c r="D34" s="598"/>
      <c r="E34" s="598"/>
      <c r="F34" s="598"/>
      <c r="G34" s="598"/>
      <c r="H34" s="598"/>
      <c r="I34" s="598"/>
      <c r="J34" s="598"/>
      <c r="K34" s="599"/>
      <c r="L34"/>
      <c r="M34"/>
      <c r="N34"/>
      <c r="O34"/>
      <c r="P34"/>
      <c r="Q34"/>
      <c r="R34" s="29" t="s">
        <v>242</v>
      </c>
      <c r="S34" s="68" t="str">
        <f>IF(I10="","",VLOOKUP(I10,datos!B:DB,57,FALSE))</f>
        <v/>
      </c>
      <c r="T34"/>
      <c r="U34"/>
      <c r="V34"/>
      <c r="W34"/>
      <c r="X34"/>
      <c r="Y34"/>
      <c r="Z34"/>
      <c r="AA34"/>
      <c r="AB34"/>
      <c r="AC34"/>
      <c r="AD34"/>
      <c r="AE34"/>
      <c r="AF34"/>
      <c r="AG34"/>
      <c r="AH34"/>
      <c r="AI34"/>
      <c r="AJ34"/>
      <c r="AK34"/>
      <c r="AL34"/>
      <c r="AM34"/>
      <c r="AN34"/>
      <c r="AO34"/>
      <c r="AP34"/>
      <c r="AQ34"/>
      <c r="AR34"/>
      <c r="AS34"/>
      <c r="AT34"/>
      <c r="AU34"/>
      <c r="AV34"/>
      <c r="AW34"/>
      <c r="AX34"/>
      <c r="AY34"/>
      <c r="AZ34"/>
    </row>
    <row r="35" spans="2:52" s="137" customFormat="1" ht="18" customHeight="1" x14ac:dyDescent="0.3">
      <c r="B35" s="597"/>
      <c r="C35" s="598"/>
      <c r="D35" s="598"/>
      <c r="E35" s="598"/>
      <c r="F35" s="598"/>
      <c r="G35" s="598"/>
      <c r="H35" s="598"/>
      <c r="I35" s="598"/>
      <c r="J35" s="598"/>
      <c r="K35" s="599"/>
      <c r="L35"/>
      <c r="M35"/>
      <c r="N35"/>
      <c r="O35"/>
      <c r="P35"/>
      <c r="Q35"/>
      <c r="R35" s="29" t="s">
        <v>178</v>
      </c>
      <c r="S35" s="68" t="str">
        <f>IF(I8=1,S20,IF(I8=2,S21,IF(I8=3,S22,IF(I8=4,S23,IF(I8=5,S24,IF(I8=6,S25,IF(I8=7,S26,IF(I8=8,S27,IF(I8=9,S28,IF(I8=10,S29,IF(I8=11,S30,IF(I8=12,S31,IF(I8=13,S32,IF(I8=14,S33,IF(I8=15,S34,"")))))))))))))))</f>
        <v/>
      </c>
      <c r="T35"/>
      <c r="U35"/>
      <c r="V35"/>
      <c r="W35"/>
      <c r="X35"/>
      <c r="Y35"/>
      <c r="Z35"/>
      <c r="AA35"/>
      <c r="AB35"/>
      <c r="AC35"/>
      <c r="AD35"/>
      <c r="AE35"/>
      <c r="AF35"/>
      <c r="AG35"/>
      <c r="AH35"/>
      <c r="AI35"/>
      <c r="AJ35"/>
      <c r="AK35"/>
      <c r="AL35"/>
      <c r="AM35"/>
      <c r="AN35"/>
      <c r="AO35"/>
      <c r="AP35"/>
      <c r="AQ35"/>
      <c r="AR35"/>
      <c r="AS35"/>
      <c r="AT35"/>
      <c r="AU35"/>
      <c r="AV35"/>
      <c r="AW35"/>
      <c r="AX35"/>
      <c r="AY35"/>
      <c r="AZ35"/>
    </row>
    <row r="36" spans="2:52" s="137" customFormat="1" ht="18" customHeight="1" x14ac:dyDescent="0.3">
      <c r="B36" s="600"/>
      <c r="C36" s="601"/>
      <c r="D36" s="601"/>
      <c r="E36" s="601"/>
      <c r="F36" s="601"/>
      <c r="G36" s="601"/>
      <c r="H36" s="601"/>
      <c r="I36" s="601"/>
      <c r="J36" s="601"/>
      <c r="K36" s="602"/>
      <c r="L36"/>
      <c r="M36"/>
      <c r="N36"/>
      <c r="O36"/>
      <c r="P36"/>
      <c r="Q36"/>
      <c r="R36" s="29" t="s">
        <v>177</v>
      </c>
      <c r="S36" s="68" t="str">
        <f>IF(I8=1,0,IF(I8=2,S20,IF(I8=3,SUM(S20:S21),IF(I8=4,SUM(S20:S22),IF(I8=5,SUM(S20:S23),IF(I8=6,SUM(S20:S24),IF(I8=7,SUM(S20:S25),IF(I8=8,SUM(S20:S26),IF(I8=9,SUM(S20:S27),IF(I8=10,SUM(S20:S28),IF(I8=11,SUM(S20:S29),IF(I8=12,SUM(S20:S30),IF(I8=13,SUM(S20:S31),IF(I8=14,SUM(S20:S32),IF(I8=15,SUM(S20:S23),"")))))))))))))))</f>
        <v/>
      </c>
      <c r="T36"/>
      <c r="U36"/>
      <c r="V36"/>
      <c r="W36"/>
      <c r="X36"/>
      <c r="Y36"/>
      <c r="Z36"/>
      <c r="AA36"/>
      <c r="AB36"/>
      <c r="AC36"/>
      <c r="AD36"/>
      <c r="AE36"/>
      <c r="AF36"/>
      <c r="AG36"/>
      <c r="AH36"/>
      <c r="AI36"/>
      <c r="AJ36"/>
      <c r="AK36"/>
      <c r="AL36"/>
      <c r="AM36"/>
      <c r="AN36"/>
      <c r="AO36"/>
      <c r="AP36"/>
      <c r="AQ36"/>
      <c r="AR36"/>
      <c r="AS36"/>
      <c r="AT36"/>
      <c r="AU36"/>
      <c r="AV36"/>
      <c r="AW36"/>
      <c r="AX36"/>
      <c r="AY36"/>
      <c r="AZ36"/>
    </row>
    <row r="37" spans="2:52" s="137" customFormat="1" ht="18" customHeight="1" x14ac:dyDescent="0.3">
      <c r="B37" s="524" t="s">
        <v>175</v>
      </c>
      <c r="C37" s="524"/>
      <c r="D37" s="524"/>
      <c r="E37" s="524"/>
      <c r="F37" s="524"/>
      <c r="G37" s="524"/>
      <c r="H37" s="524" t="s">
        <v>45</v>
      </c>
      <c r="I37" s="524"/>
      <c r="J37" s="524"/>
      <c r="K37" s="524" t="s">
        <v>137</v>
      </c>
      <c r="L37" s="524"/>
      <c r="M37"/>
      <c r="N37"/>
      <c r="O37"/>
      <c r="P37"/>
      <c r="Q37"/>
      <c r="R37" s="29" t="s">
        <v>243</v>
      </c>
      <c r="S37" s="68" t="e">
        <f>IFERROR(S17-S36,"")-S35</f>
        <v>#VALUE!</v>
      </c>
      <c r="T37"/>
      <c r="U37"/>
      <c r="V37"/>
      <c r="W37"/>
      <c r="X37"/>
      <c r="Y37"/>
      <c r="Z37"/>
      <c r="AA37"/>
      <c r="AB37"/>
      <c r="AC37"/>
      <c r="AD37"/>
      <c r="AE37"/>
      <c r="AF37"/>
      <c r="AG37"/>
      <c r="AH37"/>
      <c r="AI37"/>
      <c r="AJ37"/>
      <c r="AK37"/>
      <c r="AL37"/>
      <c r="AM37"/>
      <c r="AN37"/>
      <c r="AO37"/>
      <c r="AP37"/>
      <c r="AQ37"/>
      <c r="AR37"/>
      <c r="AS37"/>
      <c r="AT37"/>
      <c r="AU37"/>
      <c r="AV37"/>
      <c r="AW37"/>
      <c r="AX37"/>
      <c r="AY37"/>
      <c r="AZ37"/>
    </row>
    <row r="38" spans="2:52" s="137" customFormat="1" ht="18" customHeight="1" x14ac:dyDescent="0.3">
      <c r="B38" s="498" t="s">
        <v>176</v>
      </c>
      <c r="C38" s="498"/>
      <c r="D38" s="498"/>
      <c r="E38" s="498"/>
      <c r="F38" s="498"/>
      <c r="G38" s="161">
        <f>I8</f>
        <v>0</v>
      </c>
      <c r="H38" s="523"/>
      <c r="I38" s="523"/>
      <c r="J38" s="523"/>
      <c r="K38" s="523"/>
      <c r="L38" s="523"/>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row>
    <row r="39" spans="2:52" s="137" customFormat="1" ht="18" customHeight="1" x14ac:dyDescent="0.3">
      <c r="B39" s="498" t="s">
        <v>341</v>
      </c>
      <c r="C39" s="498"/>
      <c r="D39" s="498"/>
      <c r="E39" s="498"/>
      <c r="F39" s="498"/>
      <c r="G39" s="498"/>
      <c r="H39" s="521" t="str">
        <f>IF(I10="","",S36)</f>
        <v/>
      </c>
      <c r="I39" s="521"/>
      <c r="J39" s="521"/>
      <c r="K39" s="523"/>
      <c r="L39" s="523"/>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row>
    <row r="40" spans="2:52" s="137" customFormat="1" ht="18" customHeight="1" x14ac:dyDescent="0.3">
      <c r="B40" s="498" t="s">
        <v>342</v>
      </c>
      <c r="C40" s="498"/>
      <c r="D40" s="498"/>
      <c r="E40" s="498"/>
      <c r="F40" s="498"/>
      <c r="G40" s="498"/>
      <c r="H40" s="521" t="str">
        <f>IF(I10="","",S35)</f>
        <v/>
      </c>
      <c r="I40" s="521"/>
      <c r="J40" s="521"/>
      <c r="K40" s="522" t="str">
        <f>IF(I10="","",F12)</f>
        <v/>
      </c>
      <c r="L40" s="522"/>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row>
    <row r="41" spans="2:52" s="137" customFormat="1" ht="18" customHeight="1" x14ac:dyDescent="0.3">
      <c r="B41" s="498" t="s">
        <v>179</v>
      </c>
      <c r="C41" s="498"/>
      <c r="D41" s="498"/>
      <c r="E41" s="498"/>
      <c r="F41" s="498"/>
      <c r="G41" s="498"/>
      <c r="H41" s="521" t="str">
        <f>IF(I8="","",S37)</f>
        <v/>
      </c>
      <c r="I41" s="521"/>
      <c r="J41" s="521"/>
      <c r="K41" s="523"/>
      <c r="L41" s="523"/>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row>
    <row r="42" spans="2:52" s="137" customFormat="1" ht="54" customHeight="1" x14ac:dyDescent="0.3">
      <c r="B42" s="603" t="s">
        <v>180</v>
      </c>
      <c r="C42" s="604"/>
      <c r="D42" s="605" t="s">
        <v>343</v>
      </c>
      <c r="E42" s="606"/>
      <c r="F42" s="606"/>
      <c r="G42" s="606"/>
      <c r="H42" s="606"/>
      <c r="I42" s="606"/>
      <c r="J42" s="606"/>
      <c r="K42" s="606"/>
      <c r="L42" s="607"/>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2:52" ht="18" customHeight="1" x14ac:dyDescent="0.3">
      <c r="B43" s="567" t="s">
        <v>344</v>
      </c>
      <c r="C43" s="567"/>
      <c r="D43" s="567"/>
      <c r="E43" s="567"/>
      <c r="F43" s="568"/>
      <c r="G43" s="497" t="s">
        <v>345</v>
      </c>
      <c r="H43" s="567"/>
      <c r="I43" s="567"/>
      <c r="J43" s="567"/>
      <c r="K43" s="567"/>
    </row>
    <row r="44" spans="2:52" ht="18" customHeight="1" x14ac:dyDescent="0.3">
      <c r="B44" s="556"/>
      <c r="C44" s="557"/>
      <c r="D44" s="557"/>
      <c r="E44" s="557"/>
      <c r="F44" s="557"/>
      <c r="G44" s="557"/>
      <c r="H44" s="557"/>
      <c r="I44" s="557"/>
      <c r="J44" s="557"/>
      <c r="K44" s="560"/>
    </row>
    <row r="45" spans="2:52" ht="18" customHeight="1" x14ac:dyDescent="0.3">
      <c r="B45" s="558"/>
      <c r="C45" s="559"/>
      <c r="D45" s="559"/>
      <c r="E45" s="559"/>
      <c r="F45" s="557"/>
      <c r="G45" s="559"/>
      <c r="H45" s="559"/>
      <c r="I45" s="559"/>
      <c r="J45" s="559"/>
      <c r="K45" s="561"/>
    </row>
    <row r="46" spans="2:52" ht="24" customHeight="1" x14ac:dyDescent="0.3">
      <c r="B46" s="526" t="str">
        <f>IF(B10="","",B10)</f>
        <v/>
      </c>
      <c r="C46" s="562"/>
      <c r="D46" s="562"/>
      <c r="E46" s="562"/>
      <c r="F46" s="29"/>
      <c r="G46" s="563" t="str">
        <f>IF($I$10="","",VLOOKUP($I$10,datos!B:DB,61,FALSE))</f>
        <v/>
      </c>
      <c r="H46" s="563"/>
      <c r="I46" s="563"/>
      <c r="J46" s="563"/>
      <c r="K46" s="564"/>
    </row>
    <row r="47" spans="2:52" ht="24.9" customHeight="1" x14ac:dyDescent="0.3">
      <c r="B47" s="47" t="s">
        <v>145</v>
      </c>
      <c r="C47" s="565" t="str">
        <f>IF(B$8="","",B$8)</f>
        <v/>
      </c>
      <c r="D47" s="565"/>
      <c r="E47" s="565"/>
      <c r="F47" s="48"/>
      <c r="G47" s="517" t="str">
        <f>IF($I$10="","",VLOOKUP($I$10,datos!B:DB,62,FALSE))</f>
        <v/>
      </c>
      <c r="H47" s="517"/>
      <c r="I47" s="517"/>
      <c r="J47" s="517"/>
      <c r="K47" s="566"/>
    </row>
    <row r="48" spans="2:52" ht="6.75" customHeight="1" x14ac:dyDescent="0.3">
      <c r="B48" s="49"/>
      <c r="C48" s="553"/>
      <c r="D48" s="553"/>
      <c r="E48" s="553"/>
      <c r="F48" s="50"/>
      <c r="G48" s="554" t="s">
        <v>337</v>
      </c>
      <c r="H48" s="554"/>
      <c r="I48" s="554"/>
      <c r="J48" s="554"/>
      <c r="K48" s="555"/>
    </row>
    <row r="49" spans="2:11" ht="4.5" customHeight="1" x14ac:dyDescent="0.3">
      <c r="B49" s="51"/>
      <c r="C49" s="51"/>
      <c r="D49" s="51"/>
      <c r="E49" s="51"/>
      <c r="F49" s="51"/>
      <c r="G49" s="51"/>
      <c r="H49" s="51"/>
      <c r="I49" s="51"/>
      <c r="J49" s="51"/>
      <c r="K49" s="51"/>
    </row>
    <row r="50" spans="2:11" x14ac:dyDescent="0.3">
      <c r="B50" s="51"/>
      <c r="C50" s="51"/>
      <c r="D50" s="51"/>
      <c r="E50" s="51"/>
      <c r="F50" s="51"/>
      <c r="G50" s="51"/>
      <c r="H50" s="51"/>
      <c r="I50" s="51"/>
      <c r="J50" s="51"/>
      <c r="K50" s="51"/>
    </row>
    <row r="51" spans="2:11" x14ac:dyDescent="0.3">
      <c r="B51" s="51"/>
      <c r="C51" s="51"/>
      <c r="D51" s="51"/>
      <c r="E51" s="51"/>
      <c r="F51" s="51"/>
      <c r="G51" s="51"/>
      <c r="H51" s="51"/>
      <c r="I51" s="51"/>
      <c r="J51" s="51"/>
      <c r="K51" s="51"/>
    </row>
    <row r="52" spans="2:11" x14ac:dyDescent="0.3">
      <c r="B52" s="51"/>
      <c r="C52" s="51"/>
      <c r="D52" s="51"/>
      <c r="E52" s="51"/>
      <c r="F52" s="51"/>
      <c r="G52" s="51"/>
      <c r="H52" s="51"/>
      <c r="I52" s="51"/>
      <c r="J52" s="51"/>
      <c r="K52" s="51"/>
    </row>
    <row r="53" spans="2:11" x14ac:dyDescent="0.3">
      <c r="B53" s="51"/>
      <c r="C53" s="51"/>
      <c r="D53" s="51"/>
      <c r="E53" s="51"/>
      <c r="F53" s="51"/>
      <c r="G53" s="51"/>
      <c r="H53" s="51"/>
      <c r="I53" s="51"/>
      <c r="J53" s="51"/>
      <c r="K53" s="51"/>
    </row>
    <row r="54" spans="2:11" x14ac:dyDescent="0.3">
      <c r="B54" s="51"/>
      <c r="C54" s="51"/>
      <c r="D54" s="51"/>
      <c r="E54" s="51"/>
      <c r="F54" s="51"/>
      <c r="G54" s="51"/>
      <c r="H54" s="51"/>
      <c r="I54" s="51"/>
      <c r="J54" s="51"/>
      <c r="K54" s="51"/>
    </row>
    <row r="55" spans="2:11" x14ac:dyDescent="0.3">
      <c r="B55" s="51"/>
      <c r="C55" s="51"/>
      <c r="D55" s="51"/>
      <c r="E55" s="51"/>
      <c r="F55" s="51"/>
      <c r="G55" s="51"/>
      <c r="H55" s="51"/>
      <c r="I55" s="51"/>
      <c r="J55" s="51"/>
      <c r="K55" s="51"/>
    </row>
    <row r="56" spans="2:11" x14ac:dyDescent="0.3">
      <c r="B56" s="51"/>
      <c r="C56" s="51"/>
      <c r="D56" s="51"/>
      <c r="E56" s="51"/>
      <c r="F56" s="51"/>
      <c r="G56" s="51"/>
      <c r="H56" s="51"/>
      <c r="I56" s="51"/>
      <c r="J56" s="51"/>
      <c r="K56" s="51"/>
    </row>
    <row r="57" spans="2:11" x14ac:dyDescent="0.3">
      <c r="B57" s="51"/>
      <c r="C57" s="51"/>
      <c r="D57" s="51"/>
      <c r="E57" s="51"/>
      <c r="F57" s="51"/>
      <c r="G57" s="51"/>
      <c r="H57" s="51"/>
      <c r="I57" s="51"/>
      <c r="J57" s="51"/>
      <c r="K57" s="51"/>
    </row>
    <row r="58" spans="2:11" x14ac:dyDescent="0.3">
      <c r="B58" s="51"/>
      <c r="C58" s="51"/>
      <c r="D58" s="51"/>
      <c r="E58" s="51"/>
      <c r="F58" s="51"/>
      <c r="G58" s="51"/>
      <c r="H58" s="51"/>
      <c r="I58" s="51"/>
      <c r="J58" s="51"/>
      <c r="K58" s="51"/>
    </row>
    <row r="59" spans="2:11" x14ac:dyDescent="0.3">
      <c r="B59" s="51"/>
      <c r="C59" s="51"/>
      <c r="D59" s="51"/>
      <c r="E59" s="51"/>
      <c r="F59" s="51"/>
      <c r="G59" s="51"/>
      <c r="H59" s="51"/>
      <c r="I59" s="51"/>
      <c r="J59" s="51"/>
      <c r="K59" s="51"/>
    </row>
    <row r="60" spans="2:11" x14ac:dyDescent="0.3">
      <c r="B60" s="51"/>
      <c r="C60" s="51"/>
      <c r="D60" s="51"/>
      <c r="E60" s="51"/>
      <c r="F60" s="51"/>
      <c r="G60" s="51"/>
      <c r="H60" s="51"/>
      <c r="I60" s="51"/>
      <c r="J60" s="51"/>
      <c r="K60" s="51"/>
    </row>
  </sheetData>
  <sheetProtection algorithmName="SHA-512" hashValue="klhLjZglIksHEmZ+HGytqXUIYf2AZp/TxWSSdJAbHbb62/WLXC0gTTU9D1KWAib/C2Vnittt/vuu3eeguRFyaQ==" saltValue="+AC/YrjJejs20Z6NAjoDAQ==" spinCount="100000" sheet="1" formatCells="0" formatColumns="0" formatRows="0" insertRows="0" deleteRows="0" selectLockedCells="1"/>
  <mergeCells count="50">
    <mergeCell ref="B46:E46"/>
    <mergeCell ref="G46:K46"/>
    <mergeCell ref="C47:E47"/>
    <mergeCell ref="G47:K47"/>
    <mergeCell ref="C48:E48"/>
    <mergeCell ref="G48:K48"/>
    <mergeCell ref="B42:C42"/>
    <mergeCell ref="D42:L42"/>
    <mergeCell ref="B43:F43"/>
    <mergeCell ref="G43:K43"/>
    <mergeCell ref="B44:E45"/>
    <mergeCell ref="F44:F45"/>
    <mergeCell ref="G44:K45"/>
    <mergeCell ref="B40:G40"/>
    <mergeCell ref="H40:J40"/>
    <mergeCell ref="K40:L40"/>
    <mergeCell ref="B41:G41"/>
    <mergeCell ref="H41:J41"/>
    <mergeCell ref="K41:L41"/>
    <mergeCell ref="B38:F38"/>
    <mergeCell ref="H38:J38"/>
    <mergeCell ref="K38:L38"/>
    <mergeCell ref="B39:G39"/>
    <mergeCell ref="H39:J39"/>
    <mergeCell ref="K39:L39"/>
    <mergeCell ref="B14:K14"/>
    <mergeCell ref="B15:K15"/>
    <mergeCell ref="B16:K36"/>
    <mergeCell ref="B37:G37"/>
    <mergeCell ref="H37:J37"/>
    <mergeCell ref="K37:L37"/>
    <mergeCell ref="B13:K13"/>
    <mergeCell ref="B8:H8"/>
    <mergeCell ref="I8:K8"/>
    <mergeCell ref="B9:H9"/>
    <mergeCell ref="I9:K9"/>
    <mergeCell ref="B10:H10"/>
    <mergeCell ref="I10:K10"/>
    <mergeCell ref="B11:H11"/>
    <mergeCell ref="I11:K11"/>
    <mergeCell ref="C12:D12"/>
    <mergeCell ref="F12:H12"/>
    <mergeCell ref="I12:K12"/>
    <mergeCell ref="B7:H7"/>
    <mergeCell ref="I7:K7"/>
    <mergeCell ref="B2:C4"/>
    <mergeCell ref="D2:K2"/>
    <mergeCell ref="D3:K3"/>
    <mergeCell ref="E4:F4"/>
    <mergeCell ref="G4:J4"/>
  </mergeCells>
  <conditionalFormatting sqref="B16">
    <cfRule type="containsBlanks" dxfId="2240" priority="5">
      <formula>LEN(TRIM(B16))=0</formula>
    </cfRule>
  </conditionalFormatting>
  <conditionalFormatting sqref="G38">
    <cfRule type="containsBlanks" dxfId="2239" priority="2">
      <formula>LEN(TRIM(G38))=0</formula>
    </cfRule>
  </conditionalFormatting>
  <conditionalFormatting sqref="I8:K8 B46:E46 G46:K47 C47:E47">
    <cfRule type="containsBlanks" dxfId="2238" priority="3">
      <formula>LEN(TRIM(B8))=0</formula>
    </cfRule>
  </conditionalFormatting>
  <conditionalFormatting sqref="I10:K10">
    <cfRule type="containsBlanks" dxfId="2237" priority="1">
      <formula>LEN(TRIM(I10))=0</formula>
    </cfRule>
  </conditionalFormatting>
  <conditionalFormatting sqref="I12:K12">
    <cfRule type="containsBlanks" dxfId="2236" priority="6">
      <formula>LEN(TRIM(I12))=0</formula>
    </cfRule>
  </conditionalFormatting>
  <dataValidations count="1">
    <dataValidation type="whole" allowBlank="1" showInputMessage="1" showErrorMessage="1" errorTitle="ADVERTENCIA" error="Verifique el número de informe que quiere ingresar." promptTitle="TENGA EN CUENTA" prompt="Ingrese en este espacio el número correspondiente al informe de actividades que está presentando." sqref="G38" xr:uid="{00000000-0002-0000-0600-000000000000}">
      <formula1>1</formula1>
      <formula2>S22</formula2>
    </dataValidation>
  </dataValidations>
  <printOptions horizontalCentered="1"/>
  <pageMargins left="0.39370078740157483" right="0.39370078740157483" top="0.39370078740157483" bottom="0.39370078740157483" header="0.78740157480314965" footer="0"/>
  <pageSetup paperSize="125" scale="77" orientation="portrait" r:id="rId1"/>
  <headerFooter>
    <oddHeader>&amp;R&amp;"Arial,Negrita Cursiva"&amp;9Página: &amp;"Arial,Cursiva"&amp;P de &amp;N&amp;K00+000           .</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B1:K46"/>
  <sheetViews>
    <sheetView view="pageBreakPreview" zoomScaleNormal="100" zoomScaleSheetLayoutView="100" workbookViewId="0">
      <selection activeCell="E10" sqref="E10:J10"/>
    </sheetView>
  </sheetViews>
  <sheetFormatPr baseColWidth="10" defaultColWidth="11.44140625" defaultRowHeight="13.2" x14ac:dyDescent="0.3"/>
  <cols>
    <col min="1" max="1" width="1.109375" style="29" customWidth="1"/>
    <col min="2" max="2" width="13.44140625" style="29" customWidth="1"/>
    <col min="3" max="3" width="13.33203125" style="29" customWidth="1"/>
    <col min="4" max="4" width="6.33203125" style="29" customWidth="1"/>
    <col min="5" max="5" width="17.5546875" style="29" customWidth="1"/>
    <col min="6" max="6" width="14.6640625" style="29" customWidth="1"/>
    <col min="7" max="7" width="6.5546875" style="29" customWidth="1"/>
    <col min="8" max="8" width="13.44140625" style="29" customWidth="1"/>
    <col min="9" max="9" width="21.109375" style="29" customWidth="1"/>
    <col min="10" max="10" width="14.6640625" style="29" customWidth="1"/>
    <col min="11" max="11" width="0.88671875" style="29" customWidth="1"/>
    <col min="12" max="16384" width="11.44140625" style="29"/>
  </cols>
  <sheetData>
    <row r="1" spans="2:10" ht="4.5" customHeight="1" x14ac:dyDescent="0.3"/>
    <row r="2" spans="2:10" ht="18" customHeight="1" x14ac:dyDescent="0.3">
      <c r="B2" s="626"/>
      <c r="C2" s="626"/>
      <c r="D2" s="627" t="s">
        <v>125</v>
      </c>
      <c r="E2" s="627"/>
      <c r="F2" s="627"/>
      <c r="G2" s="627"/>
      <c r="H2" s="627"/>
      <c r="I2" s="627"/>
      <c r="J2" s="627"/>
    </row>
    <row r="3" spans="2:10" ht="26.25" customHeight="1" x14ac:dyDescent="0.3">
      <c r="B3" s="626"/>
      <c r="C3" s="626"/>
      <c r="D3" s="460" t="s">
        <v>186</v>
      </c>
      <c r="E3" s="460"/>
      <c r="F3" s="460"/>
      <c r="G3" s="460"/>
      <c r="H3" s="460"/>
      <c r="I3" s="460"/>
      <c r="J3" s="460"/>
    </row>
    <row r="4" spans="2:10" ht="17.100000000000001" customHeight="1" x14ac:dyDescent="0.3">
      <c r="B4" s="626"/>
      <c r="C4" s="626"/>
      <c r="D4" s="628" t="s">
        <v>187</v>
      </c>
      <c r="E4" s="629"/>
      <c r="F4" s="630" t="s">
        <v>188</v>
      </c>
      <c r="G4" s="631"/>
      <c r="H4" s="632" t="s">
        <v>189</v>
      </c>
      <c r="I4" s="632"/>
      <c r="J4" s="56" t="s">
        <v>190</v>
      </c>
    </row>
    <row r="5" spans="2:10" ht="17.100000000000001" customHeight="1" x14ac:dyDescent="0.3">
      <c r="B5" s="634"/>
      <c r="C5" s="634"/>
      <c r="D5" s="634"/>
      <c r="E5" s="634"/>
      <c r="F5" s="634"/>
      <c r="G5" s="634"/>
      <c r="H5" s="634"/>
      <c r="I5" s="634"/>
      <c r="J5" s="634"/>
    </row>
    <row r="6" spans="2:10" ht="15.75" customHeight="1" x14ac:dyDescent="0.3">
      <c r="B6" s="633" t="s">
        <v>191</v>
      </c>
      <c r="C6" s="633"/>
      <c r="D6" s="633"/>
      <c r="E6" s="633"/>
      <c r="F6" s="633"/>
      <c r="G6" s="633"/>
      <c r="H6" s="633"/>
      <c r="I6" s="633"/>
      <c r="J6" s="633"/>
    </row>
    <row r="7" spans="2:10" ht="20.100000000000001" customHeight="1" x14ac:dyDescent="0.3">
      <c r="B7" s="451" t="s">
        <v>130</v>
      </c>
      <c r="C7" s="451"/>
      <c r="D7" s="451"/>
      <c r="E7" s="499" t="str">
        <f>IF(E9="","",VLOOKUP(E9,datos!B:DB,2,FALSE))</f>
        <v/>
      </c>
      <c r="F7" s="499"/>
      <c r="G7" s="499"/>
      <c r="H7" s="499"/>
      <c r="I7" s="499"/>
      <c r="J7" s="499"/>
    </row>
    <row r="8" spans="2:10" ht="20.100000000000001" customHeight="1" x14ac:dyDescent="0.3">
      <c r="B8" s="451" t="s">
        <v>131</v>
      </c>
      <c r="C8" s="451"/>
      <c r="D8" s="451"/>
      <c r="E8" s="616" t="str">
        <f>IF(E9="","",VLOOKUP(E9,datos!B:DB,3,FALSE))</f>
        <v/>
      </c>
      <c r="F8" s="616"/>
      <c r="G8" s="616"/>
      <c r="H8" s="616"/>
      <c r="I8" s="616"/>
      <c r="J8" s="616"/>
    </row>
    <row r="9" spans="2:10" ht="20.100000000000001" customHeight="1" x14ac:dyDescent="0.3">
      <c r="B9" s="451" t="s">
        <v>166</v>
      </c>
      <c r="C9" s="451"/>
      <c r="D9" s="451"/>
      <c r="E9" s="625"/>
      <c r="F9" s="625"/>
      <c r="G9" s="625"/>
      <c r="H9" s="625"/>
      <c r="I9" s="625"/>
      <c r="J9" s="625"/>
    </row>
    <row r="10" spans="2:10" ht="20.100000000000001" customHeight="1" x14ac:dyDescent="0.3">
      <c r="B10" s="451" t="s">
        <v>132</v>
      </c>
      <c r="C10" s="451"/>
      <c r="D10" s="451"/>
      <c r="E10" s="616" t="str">
        <f>IF(E9="","",VLOOKUP(E9,datos!B:DB,4,FALSE))</f>
        <v/>
      </c>
      <c r="F10" s="616"/>
      <c r="G10" s="616"/>
      <c r="H10" s="616"/>
      <c r="I10" s="616"/>
      <c r="J10" s="616"/>
    </row>
    <row r="11" spans="2:10" ht="20.100000000000001" customHeight="1" x14ac:dyDescent="0.3">
      <c r="B11" s="451" t="s">
        <v>192</v>
      </c>
      <c r="C11" s="451"/>
      <c r="D11" s="451"/>
      <c r="E11" s="616" t="s">
        <v>193</v>
      </c>
      <c r="F11" s="616"/>
      <c r="G11" s="616"/>
      <c r="H11" s="616"/>
      <c r="I11" s="616"/>
      <c r="J11" s="616"/>
    </row>
    <row r="12" spans="2:10" ht="20.100000000000001" customHeight="1" x14ac:dyDescent="0.3">
      <c r="B12" s="451" t="s">
        <v>194</v>
      </c>
      <c r="C12" s="451"/>
      <c r="D12" s="451"/>
      <c r="E12" s="616" t="s">
        <v>195</v>
      </c>
      <c r="F12" s="616"/>
      <c r="G12" s="616"/>
      <c r="H12" s="616"/>
      <c r="I12" s="616"/>
      <c r="J12" s="616"/>
    </row>
    <row r="13" spans="2:10" ht="60" customHeight="1" x14ac:dyDescent="0.3">
      <c r="B13" s="451" t="s">
        <v>133</v>
      </c>
      <c r="C13" s="451"/>
      <c r="D13" s="451"/>
      <c r="E13" s="621" t="str">
        <f>IF(E9="","",VLOOKUP(E9,datos!B:DB,5,FALSE))</f>
        <v/>
      </c>
      <c r="F13" s="622"/>
      <c r="G13" s="622"/>
      <c r="H13" s="622"/>
      <c r="I13" s="622"/>
      <c r="J13" s="623"/>
    </row>
    <row r="14" spans="2:10" ht="20.100000000000001" customHeight="1" x14ac:dyDescent="0.3">
      <c r="B14" s="451" t="s">
        <v>167</v>
      </c>
      <c r="C14" s="451"/>
      <c r="D14" s="451"/>
      <c r="E14" s="613" t="str">
        <f>IF($E$9="","",VLOOKUP($E$9,datos!B:DB,6,FALSE))</f>
        <v/>
      </c>
      <c r="F14" s="613"/>
      <c r="G14" s="613"/>
      <c r="H14" s="613"/>
      <c r="I14" s="613"/>
      <c r="J14" s="613"/>
    </row>
    <row r="15" spans="2:10" ht="20.100000000000001" customHeight="1" x14ac:dyDescent="0.3">
      <c r="B15" s="451" t="s">
        <v>196</v>
      </c>
      <c r="C15" s="451"/>
      <c r="D15" s="451"/>
      <c r="E15" s="624" t="str">
        <f>IF($E$9="","",VLOOKUP($E$9,datos!B:DB,7,FALSE))</f>
        <v/>
      </c>
      <c r="F15" s="624"/>
      <c r="G15" s="624"/>
      <c r="H15" s="624"/>
      <c r="I15" s="624"/>
      <c r="J15" s="624"/>
    </row>
    <row r="16" spans="2:10" ht="20.100000000000001" customHeight="1" x14ac:dyDescent="0.3">
      <c r="B16" s="451" t="s">
        <v>197</v>
      </c>
      <c r="C16" s="451"/>
      <c r="D16" s="451"/>
      <c r="E16" s="616" t="str">
        <f>IF($E$9="","",VLOOKUP($E$9,datos!B:DB,8,FALSE))</f>
        <v/>
      </c>
      <c r="F16" s="616"/>
      <c r="G16" s="616"/>
      <c r="H16" s="616"/>
      <c r="I16" s="616"/>
      <c r="J16" s="616"/>
    </row>
    <row r="17" spans="2:11" ht="20.100000000000001" customHeight="1" x14ac:dyDescent="0.3">
      <c r="B17" s="451" t="s">
        <v>140</v>
      </c>
      <c r="C17" s="451"/>
      <c r="D17" s="451"/>
      <c r="E17" s="613" t="str">
        <f>IF($E$9="","",VLOOKUP($E$9,datos!B:DB,9,FALSE))</f>
        <v/>
      </c>
      <c r="F17" s="613"/>
      <c r="G17" s="613"/>
      <c r="H17" s="613"/>
      <c r="I17" s="613"/>
      <c r="J17" s="613"/>
      <c r="K17" s="31"/>
    </row>
    <row r="18" spans="2:11" ht="20.100000000000001" customHeight="1" x14ac:dyDescent="0.3">
      <c r="B18" s="451" t="s">
        <v>168</v>
      </c>
      <c r="C18" s="451"/>
      <c r="D18" s="451"/>
      <c r="E18" s="613" t="str">
        <f>IF($E$9="","",VLOOKUP($E$9,datos!B:DB,10,FALSE))</f>
        <v/>
      </c>
      <c r="F18" s="613"/>
      <c r="G18" s="613"/>
      <c r="H18" s="613"/>
      <c r="I18" s="613"/>
      <c r="J18" s="613"/>
      <c r="K18" s="31"/>
    </row>
    <row r="19" spans="2:11" ht="24" customHeight="1" x14ac:dyDescent="0.3">
      <c r="B19" s="451" t="s">
        <v>198</v>
      </c>
      <c r="C19" s="451"/>
      <c r="D19" s="451"/>
      <c r="E19" s="616" t="str">
        <f>IF($E$9="","",VLOOKUP($E$9,datos!B:DB,63,FALSE))</f>
        <v/>
      </c>
      <c r="F19" s="616"/>
      <c r="G19" s="616"/>
      <c r="H19" s="79" t="s">
        <v>137</v>
      </c>
      <c r="I19" s="533" t="str">
        <f>IF($E$9="","",VLOOKUP($E$9,datos!B:DB,64,FALSE))</f>
        <v/>
      </c>
      <c r="J19" s="535"/>
      <c r="K19" s="31"/>
    </row>
    <row r="20" spans="2:11" ht="20.100000000000001" customHeight="1" x14ac:dyDescent="0.3">
      <c r="B20" s="451" t="s">
        <v>199</v>
      </c>
      <c r="C20" s="451"/>
      <c r="D20" s="451"/>
      <c r="E20" s="616" t="str">
        <f>IF($E$9="","",VLOOKUP($E$9,datos!B:DB,66,FALSE))</f>
        <v/>
      </c>
      <c r="F20" s="616"/>
      <c r="G20" s="616"/>
      <c r="H20" s="79" t="s">
        <v>137</v>
      </c>
      <c r="I20" s="533" t="str">
        <f>IF($E$9="","",VLOOKUP($E$9,datos!B:DB,67,FALSE))</f>
        <v/>
      </c>
      <c r="J20" s="535"/>
      <c r="K20" s="31"/>
    </row>
    <row r="21" spans="2:11" ht="20.100000000000001" customHeight="1" x14ac:dyDescent="0.3">
      <c r="B21" s="451" t="s">
        <v>200</v>
      </c>
      <c r="C21" s="451"/>
      <c r="D21" s="451"/>
      <c r="E21" s="613" t="str">
        <f>IF($E$9="","",VLOOKUP($E$9,datos!B:DB,61,FALSE))</f>
        <v/>
      </c>
      <c r="F21" s="613"/>
      <c r="G21" s="613"/>
      <c r="H21" s="613"/>
      <c r="I21" s="613"/>
      <c r="J21" s="613"/>
      <c r="K21" s="31"/>
    </row>
    <row r="22" spans="2:11" x14ac:dyDescent="0.3">
      <c r="B22" s="620"/>
      <c r="C22" s="620"/>
      <c r="D22" s="620"/>
      <c r="E22" s="620"/>
      <c r="F22" s="620"/>
      <c r="G22" s="620"/>
      <c r="H22" s="620"/>
      <c r="I22" s="620"/>
      <c r="J22" s="620"/>
      <c r="K22" s="31"/>
    </row>
    <row r="23" spans="2:11" ht="16.5" customHeight="1" x14ac:dyDescent="0.3">
      <c r="B23" s="617" t="s">
        <v>201</v>
      </c>
      <c r="C23" s="618"/>
      <c r="D23" s="618"/>
      <c r="E23" s="618"/>
      <c r="F23" s="618"/>
      <c r="G23" s="618"/>
      <c r="H23" s="618"/>
      <c r="I23" s="618"/>
      <c r="J23" s="619"/>
      <c r="K23" s="31"/>
    </row>
    <row r="24" spans="2:11" x14ac:dyDescent="0.3">
      <c r="B24" s="618"/>
      <c r="C24" s="618"/>
      <c r="D24" s="618"/>
      <c r="E24" s="618"/>
      <c r="F24" s="618"/>
      <c r="G24" s="618"/>
      <c r="H24" s="618"/>
      <c r="I24" s="618"/>
      <c r="J24" s="618"/>
      <c r="K24" s="31"/>
    </row>
    <row r="25" spans="2:11" ht="20.100000000000001" customHeight="1" x14ac:dyDescent="0.3">
      <c r="B25" s="464" t="s">
        <v>250</v>
      </c>
      <c r="C25" s="464"/>
      <c r="D25" s="464"/>
      <c r="E25" s="80" t="str">
        <f>IF(E9="","",IF(VLOOKUP($E$9,datos!B:DB,86,FALSE)=FALSE,"No aplica",VLOOKUP($E$9,datos!B:DB,86,FALSE)))</f>
        <v/>
      </c>
      <c r="F25" s="451" t="s">
        <v>247</v>
      </c>
      <c r="G25" s="451"/>
      <c r="H25" s="536" t="str">
        <f>IF(E9="","",IF(VLOOKUP($E$9,datos!B:DB,87,FALSE)=FALSE,"No aplica",VLOOKUP($E$9,datos!B:DB,87,FALSE)))</f>
        <v/>
      </c>
      <c r="I25" s="537"/>
      <c r="J25" s="538"/>
    </row>
    <row r="26" spans="2:11" ht="20.100000000000001" customHeight="1" x14ac:dyDescent="0.3">
      <c r="B26" s="464" t="s">
        <v>251</v>
      </c>
      <c r="C26" s="464"/>
      <c r="D26" s="464"/>
      <c r="E26" s="80" t="str">
        <f>IF(E9="","",IF(VLOOKUP($E$9,datos!B:DB,84,FALSE)=FALSE,"No aplica",VLOOKUP($E$9,datos!B:DB,84,FALSE)))</f>
        <v/>
      </c>
      <c r="F26" s="451" t="s">
        <v>247</v>
      </c>
      <c r="G26" s="451"/>
      <c r="H26" s="536" t="str">
        <f>IF(E9="","",IF(VLOOKUP($E$9,datos!B:DB,85,FALSE)=FALSE,"No aplica",VLOOKUP($E$9,datos!B:DB,85,FALSE)))</f>
        <v/>
      </c>
      <c r="I26" s="537"/>
      <c r="J26" s="538"/>
    </row>
    <row r="27" spans="2:11" ht="20.100000000000001" customHeight="1" x14ac:dyDescent="0.3">
      <c r="B27" s="464" t="s">
        <v>252</v>
      </c>
      <c r="C27" s="464"/>
      <c r="D27" s="464"/>
      <c r="E27" s="80" t="str">
        <f>IF(E9="","",IF(VLOOKUP($E$9,datos!B:DB,69,FALSE)=FALSE,"No aplica",VLOOKUP($E$9,datos!B:DB,69,FALSE)))</f>
        <v/>
      </c>
      <c r="F27" s="451" t="s">
        <v>247</v>
      </c>
      <c r="G27" s="451"/>
      <c r="H27" s="82" t="str">
        <f>IF(E9="","",IF(VLOOKUP($E$9,datos!B:DB,70,FALSE)=FALSE,"No aplica",VLOOKUP($E$9,datos!B:DB,70,FALSE)))</f>
        <v/>
      </c>
      <c r="I27" s="81" t="s">
        <v>248</v>
      </c>
      <c r="J27" s="82" t="str">
        <f>IF(E9="","",IF(VLOOKUP($E$9,datos!B:DB,72,FALSE)=FALSE,"No aplica",VLOOKUP($E$9,datos!B:DB,72,FALSE)))</f>
        <v/>
      </c>
      <c r="K27" s="57"/>
    </row>
    <row r="28" spans="2:11" ht="20.100000000000001" customHeight="1" x14ac:dyDescent="0.3">
      <c r="B28" s="464" t="s">
        <v>253</v>
      </c>
      <c r="C28" s="464"/>
      <c r="D28" s="464"/>
      <c r="E28" s="80" t="str">
        <f>IF(E9="","",IF(VLOOKUP($E$9,datos!B:DB,75,FALSE)=FALSE,"No aplica",VLOOKUP($E$9,datos!B:DB,75,FALSE)))</f>
        <v/>
      </c>
      <c r="F28" s="451" t="s">
        <v>247</v>
      </c>
      <c r="G28" s="451"/>
      <c r="H28" s="536" t="str">
        <f>IF(E9="","",IF(VLOOKUP($E$9,datos!B:DB,76,FALSE)=FALSE,"No aplica",VLOOKUP($E$9,datos!B:DB,76,FALSE)))</f>
        <v/>
      </c>
      <c r="I28" s="537"/>
      <c r="J28" s="538"/>
    </row>
    <row r="29" spans="2:11" ht="20.100000000000001" customHeight="1" x14ac:dyDescent="0.3">
      <c r="B29" s="451" t="s">
        <v>221</v>
      </c>
      <c r="C29" s="451"/>
      <c r="D29" s="451"/>
      <c r="E29" s="89" t="str">
        <f>IF(E9="","",IF(VLOOKUP($E$9,datos!B:DB,77,FALSE)=FALSE,"No aplica",VLOOKUP($E$9,datos!B:DB,77,FALSE)))</f>
        <v/>
      </c>
      <c r="F29" s="614" t="s">
        <v>170</v>
      </c>
      <c r="G29" s="615"/>
      <c r="H29" s="88" t="str">
        <f>IF(E9="","",IF(VLOOKUP($E$9,datos!B:DB,78,FALSE)=FALSE,"No aplica",VLOOKUP($E$9,datos!B:DB,78,FALSE)))</f>
        <v/>
      </c>
      <c r="I29" s="79" t="s">
        <v>171</v>
      </c>
      <c r="J29" s="88" t="str">
        <f>IF(E9="","",IF(VLOOKUP($E$9,datos!B:DB,81,FALSE)=FALSE,"No aplica",VLOOKUP($E$9,datos!B:DB,81,FALSE)))</f>
        <v/>
      </c>
    </row>
    <row r="30" spans="2:11" ht="20.100000000000001" customHeight="1" x14ac:dyDescent="0.3">
      <c r="B30" s="464" t="s">
        <v>254</v>
      </c>
      <c r="C30" s="464"/>
      <c r="D30" s="464"/>
      <c r="E30" s="80" t="str">
        <f>IF(E9="","",IF(VLOOKUP($E$9,datos!B:DB,88,FALSE)=FALSE,"No aplica",VLOOKUP($E$9,datos!B:DB,88,FALSE)))</f>
        <v/>
      </c>
      <c r="F30" s="451" t="s">
        <v>247</v>
      </c>
      <c r="G30" s="451"/>
      <c r="H30" s="536" t="str">
        <f>IF(E9="","",IF(VLOOKUP($E$9,datos!B:DB,89,FALSE)=FALSE,"No aplica",VLOOKUP($E$9,datos!B:DB,89,FALSE)))</f>
        <v/>
      </c>
      <c r="I30" s="537"/>
      <c r="J30" s="538"/>
    </row>
    <row r="31" spans="2:11" ht="20.100000000000001" customHeight="1" x14ac:dyDescent="0.3">
      <c r="B31" s="464" t="s">
        <v>255</v>
      </c>
      <c r="C31" s="464"/>
      <c r="D31" s="464"/>
      <c r="E31" s="80" t="str">
        <f>IF(E9="","",IF(VLOOKUP($E$9,datos!B:DB,90,FALSE)=FALSE,"No aplica",VLOOKUP($E$9,datos!B:DB,90,FALSE)))</f>
        <v/>
      </c>
      <c r="F31" s="451" t="s">
        <v>247</v>
      </c>
      <c r="G31" s="451"/>
      <c r="H31" s="87" t="str">
        <f>IF(E9="","",IF(VLOOKUP($E$9,datos!B:DB,91,FALSE)=FALSE,"No aplica",VLOOKUP($E$9,datos!B:DB,91,FALSE)))</f>
        <v/>
      </c>
      <c r="I31" s="81" t="s">
        <v>248</v>
      </c>
      <c r="J31" s="87" t="str">
        <f>IF(E9="","",IF(VLOOKUP($E$9,datos!B:DB,92,FALSE)=FALSE,"No aplica",VLOOKUP($E$9,datos!B:DB,92,FALSE)))</f>
        <v/>
      </c>
    </row>
    <row r="32" spans="2:11" ht="20.100000000000001" customHeight="1" x14ac:dyDescent="0.3">
      <c r="B32" s="464" t="s">
        <v>256</v>
      </c>
      <c r="C32" s="464"/>
      <c r="D32" s="464"/>
      <c r="E32" s="80" t="str">
        <f>IF(E9="","",IF(VLOOKUP($E$9,datos!B:DB,94,FALSE)=FALSE,"No aplica",VLOOKUP($E$9,datos!B:DB,94,FALSE)))</f>
        <v/>
      </c>
      <c r="F32" s="451" t="s">
        <v>247</v>
      </c>
      <c r="G32" s="451"/>
      <c r="H32" s="536" t="str">
        <f>IF(E9="","",IF(VLOOKUP($E$9,datos!B:DB,95,FALSE)=FALSE,"No aplica",VLOOKUP($E$9,datos!B:DB,95,FALSE)))</f>
        <v/>
      </c>
      <c r="I32" s="537"/>
      <c r="J32" s="538"/>
    </row>
    <row r="33" spans="2:11" ht="20.100000000000001" customHeight="1" x14ac:dyDescent="0.3">
      <c r="B33" s="451" t="s">
        <v>257</v>
      </c>
      <c r="C33" s="451"/>
      <c r="D33" s="451"/>
      <c r="E33" s="616" t="str">
        <f>IF(E9="","",IF(VLOOKUP($E$9,datos!B:DB,74,FALSE)=FALSE,"No aplica",VLOOKUP($E$9,datos!B:DB,74,FALSE)))</f>
        <v/>
      </c>
      <c r="F33" s="616"/>
      <c r="G33" s="616"/>
      <c r="H33" s="616"/>
      <c r="I33" s="616"/>
      <c r="J33" s="616"/>
    </row>
    <row r="34" spans="2:11" ht="20.100000000000001" customHeight="1" x14ac:dyDescent="0.3">
      <c r="B34" s="451" t="s">
        <v>258</v>
      </c>
      <c r="C34" s="451"/>
      <c r="D34" s="451"/>
      <c r="E34" s="613" t="str">
        <f>IF(E9="","",IF(VLOOKUP($E$9,datos!B:DB,93,FALSE)=FALSE,"No aplica",VLOOKUP($E$9,datos!B:DB,93,FALSE)))</f>
        <v/>
      </c>
      <c r="F34" s="613"/>
      <c r="G34" s="613"/>
      <c r="H34" s="613"/>
      <c r="I34" s="613"/>
      <c r="J34" s="613"/>
      <c r="K34" s="31"/>
    </row>
    <row r="35" spans="2:11" x14ac:dyDescent="0.3">
      <c r="B35" s="612"/>
      <c r="C35" s="612"/>
      <c r="D35" s="612"/>
      <c r="E35" s="612"/>
      <c r="F35" s="612"/>
      <c r="G35" s="612"/>
      <c r="H35" s="612"/>
      <c r="I35" s="612"/>
      <c r="J35" s="612"/>
    </row>
    <row r="36" spans="2:11" x14ac:dyDescent="0.3">
      <c r="B36" s="611" t="s">
        <v>202</v>
      </c>
      <c r="C36" s="611"/>
      <c r="D36" s="611"/>
      <c r="E36" s="611"/>
      <c r="F36" s="611"/>
      <c r="G36" s="611"/>
      <c r="H36" s="611"/>
      <c r="I36" s="611"/>
      <c r="J36" s="611"/>
    </row>
    <row r="37" spans="2:11" ht="9.75" customHeight="1" x14ac:dyDescent="0.3">
      <c r="B37" s="456"/>
      <c r="C37" s="456"/>
      <c r="D37" s="456"/>
      <c r="E37" s="456"/>
      <c r="F37" s="456"/>
      <c r="G37" s="456"/>
      <c r="H37" s="456"/>
      <c r="I37" s="456"/>
      <c r="J37" s="456"/>
    </row>
    <row r="38" spans="2:11" ht="26.25" customHeight="1" x14ac:dyDescent="0.3">
      <c r="B38" s="473" t="s">
        <v>203</v>
      </c>
      <c r="C38" s="473"/>
      <c r="D38" s="473"/>
      <c r="E38" s="473"/>
      <c r="F38" s="473"/>
      <c r="G38" s="473"/>
      <c r="H38" s="473"/>
      <c r="I38" s="473"/>
      <c r="J38" s="473"/>
    </row>
    <row r="39" spans="2:11" x14ac:dyDescent="0.3">
      <c r="B39" s="469"/>
      <c r="C39" s="469"/>
      <c r="D39" s="469"/>
      <c r="E39" s="469"/>
      <c r="F39" s="469"/>
      <c r="G39" s="469"/>
      <c r="H39" s="469"/>
      <c r="I39" s="469"/>
      <c r="J39" s="469"/>
    </row>
    <row r="40" spans="2:11" x14ac:dyDescent="0.3">
      <c r="B40" s="456" t="s">
        <v>204</v>
      </c>
      <c r="C40" s="456"/>
      <c r="D40" s="456"/>
      <c r="E40" s="456"/>
      <c r="F40" s="456"/>
      <c r="G40" s="456"/>
      <c r="H40" s="609"/>
      <c r="I40" s="610"/>
      <c r="J40" s="610"/>
    </row>
    <row r="41" spans="2:11" x14ac:dyDescent="0.3">
      <c r="B41" s="486"/>
      <c r="C41" s="486"/>
      <c r="D41" s="486"/>
      <c r="E41" s="486"/>
      <c r="F41" s="486"/>
      <c r="G41" s="486"/>
      <c r="H41" s="486"/>
      <c r="I41" s="486"/>
      <c r="J41" s="486"/>
    </row>
    <row r="42" spans="2:11" ht="15" customHeight="1" x14ac:dyDescent="0.3">
      <c r="B42" s="477" t="s">
        <v>205</v>
      </c>
      <c r="C42" s="477"/>
      <c r="D42" s="477"/>
      <c r="E42" s="477"/>
      <c r="F42" s="477"/>
      <c r="G42" s="26"/>
      <c r="H42" s="477" t="s">
        <v>206</v>
      </c>
      <c r="I42" s="477"/>
      <c r="J42" s="477"/>
    </row>
    <row r="43" spans="2:11" ht="62.25" customHeight="1" x14ac:dyDescent="0.3">
      <c r="B43" s="486"/>
      <c r="C43" s="486"/>
      <c r="D43" s="486"/>
      <c r="E43" s="486"/>
      <c r="F43" s="486"/>
      <c r="G43" s="26"/>
      <c r="H43" s="486"/>
      <c r="I43" s="486"/>
      <c r="J43" s="486"/>
    </row>
    <row r="44" spans="2:11" ht="23.25" customHeight="1" x14ac:dyDescent="0.3">
      <c r="B44" s="448" t="str">
        <f>IF(E9="","",E21)</f>
        <v/>
      </c>
      <c r="C44" s="448"/>
      <c r="D44" s="448"/>
      <c r="E44" s="448"/>
      <c r="F44" s="448"/>
      <c r="G44" s="58"/>
      <c r="H44" s="448" t="str">
        <f>IF(E9="","",E8)</f>
        <v/>
      </c>
      <c r="I44" s="448"/>
      <c r="J44" s="448"/>
    </row>
    <row r="45" spans="2:11" ht="24.9" customHeight="1" x14ac:dyDescent="0.3">
      <c r="B45" s="449" t="str">
        <f>IF($E$9="","",VLOOKUP($E$9,datos!B:DB,62,FALSE))</f>
        <v/>
      </c>
      <c r="C45" s="449"/>
      <c r="D45" s="449"/>
      <c r="E45" s="449"/>
      <c r="F45" s="449"/>
      <c r="G45" s="26"/>
      <c r="H45" s="608" t="str">
        <f>CONCATENATE("C.C. No. ",IF(E9="","",VLOOKUP(E9,datos!B:DB,2,FALSE)))</f>
        <v xml:space="preserve">C.C. No. </v>
      </c>
      <c r="I45" s="608"/>
      <c r="J45" s="608"/>
    </row>
    <row r="46" spans="2:11" ht="24.9" customHeight="1" x14ac:dyDescent="0.3">
      <c r="B46" s="517" t="str">
        <f>IF($E$9="","",VLOOKUP($E$9,datos!B:DB,60,FALSE))</f>
        <v/>
      </c>
      <c r="C46" s="517"/>
      <c r="D46" s="517"/>
      <c r="E46" s="517"/>
      <c r="F46" s="517"/>
    </row>
  </sheetData>
  <sheetProtection algorithmName="SHA-512" hashValue="zV+HSsKIgV1d7jo7stdgR0/Ny4qf8eB6Fm3Q/Cb9Aa9HcvBbisbFko9LMJVoh87eLzAckfbue2CX0RPNY7wOEQ==" saltValue="MOnI2cQndf7hHLJZj9bHLw==" spinCount="100000" sheet="1" scenarios="1" formatCells="0" formatRows="0" insertRows="0" insertHyperlinks="0" deleteRows="0"/>
  <mergeCells count="85">
    <mergeCell ref="B46:F46"/>
    <mergeCell ref="B9:D9"/>
    <mergeCell ref="E9:J9"/>
    <mergeCell ref="B2:C4"/>
    <mergeCell ref="D2:J2"/>
    <mergeCell ref="D3:J3"/>
    <mergeCell ref="D4:E4"/>
    <mergeCell ref="F4:G4"/>
    <mergeCell ref="H4:I4"/>
    <mergeCell ref="B6:J6"/>
    <mergeCell ref="B7:D7"/>
    <mergeCell ref="E7:J7"/>
    <mergeCell ref="B8:D8"/>
    <mergeCell ref="E8:J8"/>
    <mergeCell ref="B5:J5"/>
    <mergeCell ref="B10:D10"/>
    <mergeCell ref="E10:J10"/>
    <mergeCell ref="B11:D11"/>
    <mergeCell ref="E11:J11"/>
    <mergeCell ref="B12:D12"/>
    <mergeCell ref="E12:J12"/>
    <mergeCell ref="B16:D16"/>
    <mergeCell ref="E16:J16"/>
    <mergeCell ref="B17:D17"/>
    <mergeCell ref="E17:J17"/>
    <mergeCell ref="B18:D18"/>
    <mergeCell ref="E18:J18"/>
    <mergeCell ref="B13:D13"/>
    <mergeCell ref="E13:J13"/>
    <mergeCell ref="B14:D14"/>
    <mergeCell ref="E14:J14"/>
    <mergeCell ref="B15:D15"/>
    <mergeCell ref="E15:J15"/>
    <mergeCell ref="B27:D27"/>
    <mergeCell ref="B21:D21"/>
    <mergeCell ref="E21:J21"/>
    <mergeCell ref="B23:J23"/>
    <mergeCell ref="I19:J19"/>
    <mergeCell ref="I20:J20"/>
    <mergeCell ref="B24:J24"/>
    <mergeCell ref="B25:D25"/>
    <mergeCell ref="F25:G25"/>
    <mergeCell ref="B26:D26"/>
    <mergeCell ref="F26:G26"/>
    <mergeCell ref="B19:D19"/>
    <mergeCell ref="B20:D20"/>
    <mergeCell ref="E19:G19"/>
    <mergeCell ref="E20:G20"/>
    <mergeCell ref="B22:J22"/>
    <mergeCell ref="F31:G31"/>
    <mergeCell ref="B32:D32"/>
    <mergeCell ref="F32:G32"/>
    <mergeCell ref="B33:D33"/>
    <mergeCell ref="E33:J33"/>
    <mergeCell ref="H32:J32"/>
    <mergeCell ref="B36:J36"/>
    <mergeCell ref="B35:J35"/>
    <mergeCell ref="B34:D34"/>
    <mergeCell ref="E34:J34"/>
    <mergeCell ref="H25:J25"/>
    <mergeCell ref="H26:J26"/>
    <mergeCell ref="H28:J28"/>
    <mergeCell ref="F29:G29"/>
    <mergeCell ref="H30:J30"/>
    <mergeCell ref="F27:G27"/>
    <mergeCell ref="B29:D29"/>
    <mergeCell ref="B30:D30"/>
    <mergeCell ref="F30:G30"/>
    <mergeCell ref="B28:D28"/>
    <mergeCell ref="F28:G28"/>
    <mergeCell ref="B31:D31"/>
    <mergeCell ref="H45:J45"/>
    <mergeCell ref="B44:F44"/>
    <mergeCell ref="H44:J44"/>
    <mergeCell ref="B45:F45"/>
    <mergeCell ref="B37:J37"/>
    <mergeCell ref="B42:F42"/>
    <mergeCell ref="H42:J42"/>
    <mergeCell ref="B43:F43"/>
    <mergeCell ref="H43:J43"/>
    <mergeCell ref="B38:J38"/>
    <mergeCell ref="B41:J41"/>
    <mergeCell ref="B40:G40"/>
    <mergeCell ref="H40:J40"/>
    <mergeCell ref="B39:J39"/>
  </mergeCells>
  <conditionalFormatting sqref="E9:J9">
    <cfRule type="containsBlanks" dxfId="2235" priority="2">
      <formula>LEN(TRIM(E9))=0</formula>
    </cfRule>
  </conditionalFormatting>
  <conditionalFormatting sqref="H40:J40">
    <cfRule type="containsBlanks" dxfId="2234" priority="1">
      <formula>LEN(TRIM(H40))=0</formula>
    </cfRule>
  </conditionalFormatting>
  <printOptions horizontalCentered="1"/>
  <pageMargins left="0.59055118110236227" right="0.59055118110236227" top="0.59055118110236227" bottom="0.39370078740157483" header="0.86614173228346458" footer="0"/>
  <pageSetup paperSize="125" scale="73" orientation="portrait" r:id="rId1"/>
  <headerFooter>
    <oddHeader>&amp;R&amp;"Arial,Negrita Cursiva"&amp;9Página:&amp;"Arial,Cursiva" &amp;P de &amp;N              &amp;"Arial,Normal"&amp;10                  &amp;K00+000.</oddHeader>
  </headerFooter>
  <colBreaks count="1" manualBreakCount="1">
    <brk id="10" max="4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dimension ref="B1:K47"/>
  <sheetViews>
    <sheetView view="pageBreakPreview" zoomScaleNormal="100" zoomScaleSheetLayoutView="100" workbookViewId="0">
      <selection activeCell="C46" sqref="C46:F47"/>
    </sheetView>
  </sheetViews>
  <sheetFormatPr baseColWidth="10" defaultColWidth="11.44140625" defaultRowHeight="13.2" x14ac:dyDescent="0.3"/>
  <cols>
    <col min="1" max="1" width="1.109375" style="29" customWidth="1"/>
    <col min="2" max="2" width="13.44140625" style="29" customWidth="1"/>
    <col min="3" max="3" width="13.33203125" style="29" customWidth="1"/>
    <col min="4" max="4" width="6.33203125" style="29" customWidth="1"/>
    <col min="5" max="5" width="17.5546875" style="29" customWidth="1"/>
    <col min="6" max="6" width="14.6640625" style="29" customWidth="1"/>
    <col min="7" max="7" width="8.5546875" style="29" customWidth="1"/>
    <col min="8" max="8" width="13.44140625" style="29" customWidth="1"/>
    <col min="9" max="9" width="21.109375" style="29" customWidth="1"/>
    <col min="10" max="10" width="14.6640625" style="29" customWidth="1"/>
    <col min="11" max="11" width="0.88671875" style="29" customWidth="1"/>
    <col min="12" max="16384" width="11.44140625" style="29"/>
  </cols>
  <sheetData>
    <row r="1" spans="2:10" ht="4.5" customHeight="1" x14ac:dyDescent="0.3"/>
    <row r="2" spans="2:10" ht="18" customHeight="1" x14ac:dyDescent="0.3">
      <c r="B2" s="626"/>
      <c r="C2" s="626"/>
      <c r="D2" s="627" t="s">
        <v>125</v>
      </c>
      <c r="E2" s="627"/>
      <c r="F2" s="627"/>
      <c r="G2" s="627"/>
      <c r="H2" s="627"/>
      <c r="I2" s="627"/>
      <c r="J2" s="627"/>
    </row>
    <row r="3" spans="2:10" ht="26.25" customHeight="1" x14ac:dyDescent="0.3">
      <c r="B3" s="626"/>
      <c r="C3" s="626"/>
      <c r="D3" s="460" t="s">
        <v>3034</v>
      </c>
      <c r="E3" s="460"/>
      <c r="F3" s="460"/>
      <c r="G3" s="460"/>
      <c r="H3" s="460"/>
      <c r="I3" s="460"/>
      <c r="J3" s="460"/>
    </row>
    <row r="4" spans="2:10" ht="17.100000000000001" customHeight="1" x14ac:dyDescent="0.3">
      <c r="B4" s="626"/>
      <c r="C4" s="626"/>
      <c r="D4" s="628" t="s">
        <v>3033</v>
      </c>
      <c r="E4" s="629"/>
      <c r="F4" s="630" t="s">
        <v>188</v>
      </c>
      <c r="G4" s="631"/>
      <c r="H4" s="632" t="s">
        <v>3035</v>
      </c>
      <c r="I4" s="632"/>
      <c r="J4" s="56" t="s">
        <v>190</v>
      </c>
    </row>
    <row r="5" spans="2:10" ht="17.100000000000001" customHeight="1" x14ac:dyDescent="0.3">
      <c r="B5" s="634"/>
      <c r="C5" s="634"/>
      <c r="D5" s="634"/>
      <c r="E5" s="634"/>
      <c r="F5" s="634"/>
      <c r="G5" s="634"/>
      <c r="H5" s="634"/>
      <c r="I5" s="634"/>
      <c r="J5" s="634"/>
    </row>
    <row r="6" spans="2:10" ht="15.75" customHeight="1" x14ac:dyDescent="0.3">
      <c r="B6" s="633" t="s">
        <v>191</v>
      </c>
      <c r="C6" s="633"/>
      <c r="D6" s="633"/>
      <c r="E6" s="633"/>
      <c r="F6" s="633"/>
      <c r="G6" s="633"/>
      <c r="H6" s="633"/>
      <c r="I6" s="633"/>
      <c r="J6" s="633"/>
    </row>
    <row r="7" spans="2:10" ht="20.100000000000001" customHeight="1" x14ac:dyDescent="0.3">
      <c r="B7" s="451" t="s">
        <v>130</v>
      </c>
      <c r="C7" s="451"/>
      <c r="D7" s="451"/>
      <c r="E7" s="499" t="str">
        <f>IF(E9="","",VLOOKUP(E9,datos!B:DB,2,FALSE))</f>
        <v/>
      </c>
      <c r="F7" s="499"/>
      <c r="G7" s="499"/>
      <c r="H7" s="499"/>
      <c r="I7" s="499"/>
      <c r="J7" s="499"/>
    </row>
    <row r="8" spans="2:10" ht="20.100000000000001" customHeight="1" x14ac:dyDescent="0.3">
      <c r="B8" s="451" t="s">
        <v>131</v>
      </c>
      <c r="C8" s="451"/>
      <c r="D8" s="451"/>
      <c r="E8" s="616" t="str">
        <f>IF(E9="","",VLOOKUP(E9,datos!B:DB,3,FALSE))</f>
        <v/>
      </c>
      <c r="F8" s="616"/>
      <c r="G8" s="616"/>
      <c r="H8" s="616"/>
      <c r="I8" s="616"/>
      <c r="J8" s="616"/>
    </row>
    <row r="9" spans="2:10" ht="20.100000000000001" customHeight="1" x14ac:dyDescent="0.3">
      <c r="B9" s="451" t="s">
        <v>166</v>
      </c>
      <c r="C9" s="451"/>
      <c r="D9" s="451"/>
      <c r="E9" s="625"/>
      <c r="F9" s="625"/>
      <c r="G9" s="625"/>
      <c r="H9" s="625"/>
      <c r="I9" s="625"/>
      <c r="J9" s="625"/>
    </row>
    <row r="10" spans="2:10" ht="20.100000000000001" customHeight="1" x14ac:dyDescent="0.3">
      <c r="B10" s="451" t="s">
        <v>132</v>
      </c>
      <c r="C10" s="451"/>
      <c r="D10" s="451"/>
      <c r="E10" s="616" t="str">
        <f>IF(E9="","",VLOOKUP(E9,datos!B:DB,4,FALSE))</f>
        <v/>
      </c>
      <c r="F10" s="616"/>
      <c r="G10" s="616"/>
      <c r="H10" s="616"/>
      <c r="I10" s="616"/>
      <c r="J10" s="616"/>
    </row>
    <row r="11" spans="2:10" ht="20.100000000000001" customHeight="1" x14ac:dyDescent="0.3">
      <c r="B11" s="451" t="s">
        <v>192</v>
      </c>
      <c r="C11" s="451"/>
      <c r="D11" s="451"/>
      <c r="E11" s="616" t="s">
        <v>193</v>
      </c>
      <c r="F11" s="616"/>
      <c r="G11" s="616"/>
      <c r="H11" s="616"/>
      <c r="I11" s="616"/>
      <c r="J11" s="616"/>
    </row>
    <row r="12" spans="2:10" ht="20.100000000000001" customHeight="1" x14ac:dyDescent="0.3">
      <c r="B12" s="451" t="s">
        <v>194</v>
      </c>
      <c r="C12" s="451"/>
      <c r="D12" s="451"/>
      <c r="E12" s="616" t="s">
        <v>195</v>
      </c>
      <c r="F12" s="616"/>
      <c r="G12" s="616"/>
      <c r="H12" s="616"/>
      <c r="I12" s="616"/>
      <c r="J12" s="616"/>
    </row>
    <row r="13" spans="2:10" ht="77.25" customHeight="1" x14ac:dyDescent="0.3">
      <c r="B13" s="451" t="s">
        <v>133</v>
      </c>
      <c r="C13" s="451"/>
      <c r="D13" s="451"/>
      <c r="E13" s="621" t="str">
        <f>IF(E9="","",VLOOKUP(E9,datos!B:DB,5,FALSE))</f>
        <v/>
      </c>
      <c r="F13" s="622"/>
      <c r="G13" s="622"/>
      <c r="H13" s="622"/>
      <c r="I13" s="622"/>
      <c r="J13" s="623"/>
    </row>
    <row r="14" spans="2:10" ht="20.100000000000001" customHeight="1" x14ac:dyDescent="0.3">
      <c r="B14" s="451" t="s">
        <v>167</v>
      </c>
      <c r="C14" s="451"/>
      <c r="D14" s="451"/>
      <c r="E14" s="613" t="str">
        <f>IF($E$9="","",VLOOKUP($E$9,datos!B:DB,6,FALSE))</f>
        <v/>
      </c>
      <c r="F14" s="613"/>
      <c r="G14" s="613"/>
      <c r="H14" s="613"/>
      <c r="I14" s="613"/>
      <c r="J14" s="613"/>
    </row>
    <row r="15" spans="2:10" ht="20.100000000000001" customHeight="1" x14ac:dyDescent="0.3">
      <c r="B15" s="451" t="s">
        <v>196</v>
      </c>
      <c r="C15" s="451"/>
      <c r="D15" s="451"/>
      <c r="E15" s="624" t="str">
        <f>IF($E$9="","",VLOOKUP($E$9,datos!B:DB,7,FALSE))</f>
        <v/>
      </c>
      <c r="F15" s="624"/>
      <c r="G15" s="624"/>
      <c r="H15" s="624"/>
      <c r="I15" s="624"/>
      <c r="J15" s="624"/>
    </row>
    <row r="16" spans="2:10" ht="20.100000000000001" customHeight="1" x14ac:dyDescent="0.3">
      <c r="B16" s="451" t="s">
        <v>197</v>
      </c>
      <c r="C16" s="451"/>
      <c r="D16" s="451"/>
      <c r="E16" s="616" t="str">
        <f>IF($E$9="","",VLOOKUP($E$9,datos!B:DB,8,FALSE))</f>
        <v/>
      </c>
      <c r="F16" s="616"/>
      <c r="G16" s="616"/>
      <c r="H16" s="616"/>
      <c r="I16" s="616"/>
      <c r="J16" s="616"/>
    </row>
    <row r="17" spans="2:11" ht="20.100000000000001" customHeight="1" x14ac:dyDescent="0.3">
      <c r="B17" s="451" t="s">
        <v>140</v>
      </c>
      <c r="C17" s="451"/>
      <c r="D17" s="451"/>
      <c r="E17" s="613" t="str">
        <f>IF($E$9="","",VLOOKUP($E$9,datos!B:DB,9,FALSE))</f>
        <v/>
      </c>
      <c r="F17" s="613"/>
      <c r="G17" s="613"/>
      <c r="H17" s="613"/>
      <c r="I17" s="613"/>
      <c r="J17" s="613"/>
      <c r="K17" s="31"/>
    </row>
    <row r="18" spans="2:11" ht="20.100000000000001" customHeight="1" x14ac:dyDescent="0.3">
      <c r="B18" s="451" t="s">
        <v>168</v>
      </c>
      <c r="C18" s="451"/>
      <c r="D18" s="451"/>
      <c r="E18" s="613" t="str">
        <f>IF($E$9="","",VLOOKUP($E$9,datos!B:DB,10,FALSE))</f>
        <v/>
      </c>
      <c r="F18" s="613"/>
      <c r="G18" s="613"/>
      <c r="H18" s="613"/>
      <c r="I18" s="613"/>
      <c r="J18" s="613"/>
      <c r="K18" s="31"/>
    </row>
    <row r="19" spans="2:11" ht="24" customHeight="1" x14ac:dyDescent="0.3">
      <c r="B19" s="451" t="s">
        <v>198</v>
      </c>
      <c r="C19" s="451"/>
      <c r="D19" s="451"/>
      <c r="E19" s="616" t="str">
        <f>IF($E$9="","",VLOOKUP($E$9,datos!B:DB,63,FALSE))</f>
        <v/>
      </c>
      <c r="F19" s="616"/>
      <c r="G19" s="616"/>
      <c r="H19" s="79" t="s">
        <v>137</v>
      </c>
      <c r="I19" s="533" t="str">
        <f>IF($E$9="","",VLOOKUP($E$9,datos!B:DB,64,FALSE))</f>
        <v/>
      </c>
      <c r="J19" s="535"/>
      <c r="K19" s="31"/>
    </row>
    <row r="20" spans="2:11" ht="20.100000000000001" customHeight="1" x14ac:dyDescent="0.3">
      <c r="B20" s="451" t="s">
        <v>199</v>
      </c>
      <c r="C20" s="451"/>
      <c r="D20" s="451"/>
      <c r="E20" s="616" t="str">
        <f>IF($E$9="","",VLOOKUP($E$9,datos!B:DB,66,FALSE))</f>
        <v/>
      </c>
      <c r="F20" s="616"/>
      <c r="G20" s="616"/>
      <c r="H20" s="79" t="s">
        <v>137</v>
      </c>
      <c r="I20" s="533" t="str">
        <f>IF($E$9="","",VLOOKUP($E$9,datos!B:DB,67,FALSE))</f>
        <v/>
      </c>
      <c r="J20" s="535"/>
      <c r="K20" s="31"/>
    </row>
    <row r="21" spans="2:11" ht="20.100000000000001" customHeight="1" x14ac:dyDescent="0.3">
      <c r="B21" s="451" t="s">
        <v>200</v>
      </c>
      <c r="C21" s="451"/>
      <c r="D21" s="451"/>
      <c r="E21" s="613" t="str">
        <f>IF($E$9="","",VLOOKUP($E$9,datos!B:DB,61,FALSE))</f>
        <v/>
      </c>
      <c r="F21" s="613"/>
      <c r="G21" s="613"/>
      <c r="H21" s="613"/>
      <c r="I21" s="613"/>
      <c r="J21" s="613"/>
      <c r="K21" s="31"/>
    </row>
    <row r="22" spans="2:11" x14ac:dyDescent="0.3">
      <c r="B22" s="620"/>
      <c r="C22" s="620"/>
      <c r="D22" s="620"/>
      <c r="E22" s="620"/>
      <c r="F22" s="620"/>
      <c r="G22" s="620"/>
      <c r="H22" s="620"/>
      <c r="I22" s="620"/>
      <c r="J22" s="620"/>
      <c r="K22" s="31"/>
    </row>
    <row r="23" spans="2:11" ht="16.5" customHeight="1" x14ac:dyDescent="0.3">
      <c r="B23" s="617" t="s">
        <v>201</v>
      </c>
      <c r="C23" s="618"/>
      <c r="D23" s="618"/>
      <c r="E23" s="618"/>
      <c r="F23" s="618"/>
      <c r="G23" s="618"/>
      <c r="H23" s="618"/>
      <c r="I23" s="618"/>
      <c r="J23" s="619"/>
      <c r="K23" s="31"/>
    </row>
    <row r="24" spans="2:11" x14ac:dyDescent="0.3">
      <c r="B24" s="618"/>
      <c r="C24" s="618"/>
      <c r="D24" s="618"/>
      <c r="E24" s="618"/>
      <c r="F24" s="618"/>
      <c r="G24" s="618"/>
      <c r="H24" s="618"/>
      <c r="I24" s="618"/>
      <c r="J24" s="618"/>
      <c r="K24" s="31"/>
    </row>
    <row r="25" spans="2:11" ht="20.100000000000001" customHeight="1" x14ac:dyDescent="0.3">
      <c r="B25" s="464" t="s">
        <v>250</v>
      </c>
      <c r="C25" s="464"/>
      <c r="D25" s="464"/>
      <c r="E25" s="80" t="str">
        <f>IF(E9="","",IF(VLOOKUP($E$9,datos!B:DB,86,FALSE)=FALSE,"No aplica",VLOOKUP($E$9,datos!B:DB,86,FALSE)))</f>
        <v/>
      </c>
      <c r="F25" s="451" t="s">
        <v>247</v>
      </c>
      <c r="G25" s="451"/>
      <c r="H25" s="536" t="str">
        <f>IF(E9="","",IF(VLOOKUP($E$9,datos!B:DB,87,FALSE)=FALSE,"No aplica",VLOOKUP($E$9,datos!B:DB,87,FALSE)))</f>
        <v/>
      </c>
      <c r="I25" s="537"/>
      <c r="J25" s="538"/>
    </row>
    <row r="26" spans="2:11" ht="20.100000000000001" customHeight="1" x14ac:dyDescent="0.3">
      <c r="B26" s="464" t="s">
        <v>251</v>
      </c>
      <c r="C26" s="464"/>
      <c r="D26" s="464"/>
      <c r="E26" s="80" t="str">
        <f>IF(E9="","",IF(VLOOKUP($E$9,datos!B:DB,84,FALSE)=FALSE,"No aplica",VLOOKUP($E$9,datos!B:DB,84,FALSE)))</f>
        <v/>
      </c>
      <c r="F26" s="451" t="s">
        <v>247</v>
      </c>
      <c r="G26" s="451"/>
      <c r="H26" s="536" t="str">
        <f>IF(E9="","",IF(VLOOKUP($E$9,datos!B:DB,85,FALSE)=FALSE,"No aplica",VLOOKUP($E$9,datos!B:DB,85,FALSE)))</f>
        <v/>
      </c>
      <c r="I26" s="537"/>
      <c r="J26" s="538"/>
    </row>
    <row r="27" spans="2:11" ht="20.100000000000001" customHeight="1" x14ac:dyDescent="0.3">
      <c r="B27" s="464" t="s">
        <v>252</v>
      </c>
      <c r="C27" s="464"/>
      <c r="D27" s="464"/>
      <c r="E27" s="80" t="str">
        <f>IF(E9="","",IF(VLOOKUP($E$9,datos!B:DB,69,FALSE)=FALSE,"No aplica",VLOOKUP($E$9,datos!B:DB,69,FALSE)))</f>
        <v/>
      </c>
      <c r="F27" s="451" t="s">
        <v>247</v>
      </c>
      <c r="G27" s="451"/>
      <c r="H27" s="82" t="str">
        <f>IF(E9="","",IF(VLOOKUP($E$9,datos!B:DB,70,FALSE)=FALSE,"No aplica",VLOOKUP($E$9,datos!B:DB,70,FALSE)))</f>
        <v/>
      </c>
      <c r="I27" s="81" t="s">
        <v>248</v>
      </c>
      <c r="J27" s="82" t="str">
        <f>IF(E9="","",IF(VLOOKUP($E$9,datos!B:DB,72,FALSE)=FALSE,"No aplica",VLOOKUP($E$9,datos!B:DB,72,FALSE)))</f>
        <v/>
      </c>
      <c r="K27" s="57"/>
    </row>
    <row r="28" spans="2:11" ht="20.100000000000001" customHeight="1" x14ac:dyDescent="0.3">
      <c r="B28" s="464" t="s">
        <v>253</v>
      </c>
      <c r="C28" s="464"/>
      <c r="D28" s="464"/>
      <c r="E28" s="80" t="str">
        <f>IF(E9="","",IF(VLOOKUP($E$9,datos!B:DB,75,FALSE)=FALSE,"No aplica",VLOOKUP($E$9,datos!B:DB,75,FALSE)))</f>
        <v/>
      </c>
      <c r="F28" s="451" t="s">
        <v>247</v>
      </c>
      <c r="G28" s="451"/>
      <c r="H28" s="536" t="str">
        <f>IF(E9="","",IF(VLOOKUP($E$9,datos!B:DB,76,FALSE)=FALSE,"No aplica",VLOOKUP($E$9,datos!B:DB,76,FALSE)))</f>
        <v/>
      </c>
      <c r="I28" s="537"/>
      <c r="J28" s="538"/>
    </row>
    <row r="29" spans="2:11" ht="20.100000000000001" customHeight="1" x14ac:dyDescent="0.3">
      <c r="B29" s="451" t="s">
        <v>221</v>
      </c>
      <c r="C29" s="451"/>
      <c r="D29" s="451"/>
      <c r="E29" s="89" t="str">
        <f>IF(E9="","",IF(VLOOKUP($E$9,datos!B:DB,77,FALSE)=FALSE,"No aplica",VLOOKUP($E$9,datos!B:DB,77,FALSE)))</f>
        <v/>
      </c>
      <c r="F29" s="614" t="s">
        <v>170</v>
      </c>
      <c r="G29" s="615"/>
      <c r="H29" s="88" t="str">
        <f>IF(E9="","",IF(VLOOKUP($E$9,datos!B:DB,78,FALSE)=FALSE,"No aplica",VLOOKUP($E$9,datos!B:DB,78,FALSE)))</f>
        <v/>
      </c>
      <c r="I29" s="79" t="s">
        <v>171</v>
      </c>
      <c r="J29" s="88" t="str">
        <f>IF(E9="","",IF(VLOOKUP($E$9,datos!B:DB,81,FALSE)=FALSE,"No aplica",VLOOKUP($E$9,datos!B:DB,81,FALSE)))</f>
        <v/>
      </c>
    </row>
    <row r="30" spans="2:11" ht="20.100000000000001" customHeight="1" x14ac:dyDescent="0.3">
      <c r="B30" s="464" t="s">
        <v>254</v>
      </c>
      <c r="C30" s="464"/>
      <c r="D30" s="464"/>
      <c r="E30" s="80" t="str">
        <f>IF(E9="","",IF(VLOOKUP($E$9,datos!B:DB,88,FALSE)=FALSE,"No aplica",VLOOKUP($E$9,datos!B:DB,88,FALSE)))</f>
        <v/>
      </c>
      <c r="F30" s="451" t="s">
        <v>247</v>
      </c>
      <c r="G30" s="451"/>
      <c r="H30" s="536" t="str">
        <f>IF(E9="","",IF(VLOOKUP($E$9,datos!B:DB,89,FALSE)=FALSE,"No aplica",VLOOKUP($E$9,datos!B:DB,89,FALSE)))</f>
        <v/>
      </c>
      <c r="I30" s="537"/>
      <c r="J30" s="538"/>
    </row>
    <row r="31" spans="2:11" ht="20.100000000000001" customHeight="1" x14ac:dyDescent="0.3">
      <c r="B31" s="464" t="s">
        <v>255</v>
      </c>
      <c r="C31" s="464"/>
      <c r="D31" s="464"/>
      <c r="E31" s="80" t="str">
        <f>IF(E9="","",IF(VLOOKUP($E$9,datos!B:DB,90,FALSE)=FALSE,"No aplica",VLOOKUP($E$9,datos!B:DB,90,FALSE)))</f>
        <v/>
      </c>
      <c r="F31" s="451" t="s">
        <v>247</v>
      </c>
      <c r="G31" s="451"/>
      <c r="H31" s="87" t="str">
        <f>IF(E9="","",IF(VLOOKUP($E$9,datos!B:DB,91,FALSE)=FALSE,"No aplica",VLOOKUP($E$9,datos!B:DB,91,FALSE)))</f>
        <v/>
      </c>
      <c r="I31" s="81" t="s">
        <v>248</v>
      </c>
      <c r="J31" s="87" t="str">
        <f>IF(E9="","",IF(VLOOKUP($E$9,datos!B:DB,92,FALSE)=FALSE,"No aplica",VLOOKUP($E$9,datos!B:DB,92,FALSE)))</f>
        <v/>
      </c>
    </row>
    <row r="32" spans="2:11" ht="20.100000000000001" customHeight="1" x14ac:dyDescent="0.3">
      <c r="B32" s="464" t="s">
        <v>256</v>
      </c>
      <c r="C32" s="464"/>
      <c r="D32" s="464"/>
      <c r="E32" s="80" t="str">
        <f>IF(E9="","",IF(VLOOKUP($E$9,datos!B:DB,94,FALSE)=FALSE,"No aplica",VLOOKUP($E$9,datos!B:DB,94,FALSE)))</f>
        <v/>
      </c>
      <c r="F32" s="451" t="s">
        <v>247</v>
      </c>
      <c r="G32" s="451"/>
      <c r="H32" s="536" t="str">
        <f>IF(E9="","",IF(VLOOKUP($E$9,datos!B:DB,95,FALSE)=FALSE,"No aplica",VLOOKUP($E$9,datos!B:DB,95,FALSE)))</f>
        <v/>
      </c>
      <c r="I32" s="537"/>
      <c r="J32" s="538"/>
    </row>
    <row r="33" spans="2:11" ht="20.100000000000001" customHeight="1" x14ac:dyDescent="0.3">
      <c r="B33" s="451" t="s">
        <v>257</v>
      </c>
      <c r="C33" s="451"/>
      <c r="D33" s="451"/>
      <c r="E33" s="616" t="str">
        <f>IF(E9="","",IF(VLOOKUP($E$9,datos!B:DB,74,FALSE)=FALSE,"No aplica",VLOOKUP($E$9,datos!B:DB,74,FALSE)))</f>
        <v/>
      </c>
      <c r="F33" s="616"/>
      <c r="G33" s="616"/>
      <c r="H33" s="616"/>
      <c r="I33" s="616"/>
      <c r="J33" s="616"/>
    </row>
    <row r="34" spans="2:11" ht="20.100000000000001" customHeight="1" x14ac:dyDescent="0.3">
      <c r="B34" s="451" t="s">
        <v>258</v>
      </c>
      <c r="C34" s="451"/>
      <c r="D34" s="451"/>
      <c r="E34" s="613" t="str">
        <f>IF(E9="","",IF(VLOOKUP($E$9,datos!B:DB,93,FALSE)=FALSE,"No aplica",VLOOKUP($E$9,datos!B:DB,93,FALSE)))</f>
        <v/>
      </c>
      <c r="F34" s="613"/>
      <c r="G34" s="613"/>
      <c r="H34" s="613"/>
      <c r="I34" s="613"/>
      <c r="J34" s="613"/>
      <c r="K34" s="31"/>
    </row>
    <row r="35" spans="2:11" ht="29.25" customHeight="1" x14ac:dyDescent="0.3">
      <c r="B35" s="451" t="s">
        <v>3029</v>
      </c>
      <c r="C35" s="451"/>
      <c r="D35" s="451"/>
      <c r="E35" s="613" t="str">
        <f>IF(Actaterminación!H40="","",Actaterminación!H40)</f>
        <v/>
      </c>
      <c r="F35" s="613"/>
      <c r="G35" s="613"/>
      <c r="H35" s="613"/>
      <c r="I35" s="613"/>
      <c r="J35" s="613"/>
      <c r="K35" s="31"/>
    </row>
    <row r="36" spans="2:11" ht="29.25" customHeight="1" x14ac:dyDescent="0.3">
      <c r="B36" s="451" t="s">
        <v>3028</v>
      </c>
      <c r="C36" s="451"/>
      <c r="D36" s="451"/>
      <c r="E36" s="613" t="str">
        <f>IF(E9="","",IF(VLOOKUP($E$9,datos!B:EC,132,FALSE)=FALSE,"No aplica",VLOOKUP($E$9,datos!B:EC,132,FALSE)))</f>
        <v/>
      </c>
      <c r="F36" s="613"/>
      <c r="G36" s="613"/>
      <c r="H36" s="613"/>
      <c r="I36" s="613"/>
      <c r="J36" s="613"/>
      <c r="K36" s="31"/>
    </row>
    <row r="37" spans="2:11" x14ac:dyDescent="0.3">
      <c r="B37" s="612"/>
      <c r="C37" s="612"/>
      <c r="D37" s="612"/>
      <c r="E37" s="612"/>
      <c r="F37" s="612"/>
      <c r="G37" s="612"/>
      <c r="H37" s="612"/>
      <c r="I37" s="612"/>
      <c r="J37" s="612"/>
    </row>
    <row r="38" spans="2:11" ht="26.25" customHeight="1" x14ac:dyDescent="0.3">
      <c r="B38" s="473" t="s">
        <v>3022</v>
      </c>
      <c r="C38" s="473"/>
      <c r="D38" s="473"/>
      <c r="E38" s="473"/>
      <c r="F38" s="473"/>
      <c r="G38" s="473"/>
      <c r="H38" s="473"/>
      <c r="I38" s="473"/>
      <c r="J38" s="473"/>
    </row>
    <row r="39" spans="2:11" x14ac:dyDescent="0.3">
      <c r="B39" s="469"/>
      <c r="C39" s="469"/>
      <c r="D39" s="469"/>
      <c r="E39" s="469"/>
      <c r="F39" s="469"/>
      <c r="G39" s="469"/>
      <c r="H39" s="469"/>
      <c r="I39" s="469"/>
      <c r="J39" s="469"/>
    </row>
    <row r="40" spans="2:11" x14ac:dyDescent="0.3">
      <c r="B40" s="469" t="s">
        <v>3023</v>
      </c>
      <c r="C40" s="469"/>
      <c r="D40" s="469"/>
      <c r="E40" s="469"/>
      <c r="F40" s="469"/>
      <c r="G40" s="469"/>
      <c r="H40" s="635" t="str">
        <f>IF(Actaterminación!H40="","",Actaterminación!H40)</f>
        <v/>
      </c>
      <c r="I40" s="635"/>
      <c r="J40" s="635"/>
    </row>
    <row r="41" spans="2:11" ht="6.75" customHeight="1" x14ac:dyDescent="0.3">
      <c r="B41" s="486"/>
      <c r="C41" s="486"/>
      <c r="D41" s="486"/>
      <c r="E41" s="486"/>
      <c r="F41" s="486"/>
      <c r="G41" s="486"/>
      <c r="H41" s="486"/>
      <c r="I41" s="486"/>
      <c r="J41" s="486"/>
    </row>
    <row r="42" spans="2:11" ht="15" customHeight="1" x14ac:dyDescent="0.3">
      <c r="B42" s="477" t="s">
        <v>143</v>
      </c>
      <c r="C42" s="477"/>
      <c r="D42" s="477"/>
      <c r="E42" s="477"/>
      <c r="F42" s="477"/>
      <c r="G42" s="26"/>
      <c r="H42" s="477"/>
      <c r="I42" s="477"/>
      <c r="J42" s="477"/>
    </row>
    <row r="43" spans="2:11" ht="48.75" customHeight="1" x14ac:dyDescent="0.3">
      <c r="B43" s="486"/>
      <c r="C43" s="486"/>
      <c r="D43" s="486"/>
      <c r="E43" s="486"/>
      <c r="F43" s="486"/>
      <c r="G43" s="26"/>
      <c r="H43" s="26"/>
      <c r="I43" s="26"/>
      <c r="J43" s="26"/>
    </row>
    <row r="44" spans="2:11" ht="23.25" customHeight="1" x14ac:dyDescent="0.3">
      <c r="B44" s="448" t="str">
        <f>IF(E9="","",E21)</f>
        <v/>
      </c>
      <c r="C44" s="448"/>
      <c r="D44" s="448"/>
      <c r="E44" s="448"/>
      <c r="F44" s="448"/>
      <c r="G44" s="58"/>
      <c r="H44" s="58"/>
      <c r="I44" s="58"/>
      <c r="J44" s="58"/>
    </row>
    <row r="45" spans="2:11" ht="14.25" customHeight="1" x14ac:dyDescent="0.3">
      <c r="B45" s="449" t="s">
        <v>183</v>
      </c>
      <c r="C45" s="449"/>
      <c r="D45" s="449"/>
      <c r="E45" s="449"/>
      <c r="F45" s="449"/>
      <c r="G45" s="26"/>
      <c r="H45" s="48"/>
      <c r="I45" s="48"/>
      <c r="J45" s="48"/>
    </row>
    <row r="46" spans="2:11" ht="14.25" customHeight="1" x14ac:dyDescent="0.3">
      <c r="B46" s="277" t="s">
        <v>184</v>
      </c>
      <c r="C46" s="641"/>
      <c r="D46" s="641"/>
      <c r="E46" s="641"/>
      <c r="F46" s="641"/>
      <c r="G46" s="277"/>
      <c r="H46" s="277"/>
      <c r="I46" s="277"/>
      <c r="J46" s="277"/>
    </row>
    <row r="47" spans="2:11" ht="12.75" customHeight="1" x14ac:dyDescent="0.3">
      <c r="B47" s="278" t="s">
        <v>185</v>
      </c>
      <c r="C47" s="642"/>
      <c r="D47" s="642"/>
      <c r="E47" s="642"/>
      <c r="F47" s="642"/>
    </row>
  </sheetData>
  <sheetProtection algorithmName="SHA-512" hashValue="oMdGxOTSzPMin46+avL0D6fGqFfn/5lsSqd+tVK9DTwk1eFrAhf5rgNwH7qi9F+frgmfvudw+cTef7Foz+lW3g==" saltValue="7RMiVm+yoenrdxVM07wKGA==" spinCount="100000" sheet="1" formatCells="0" formatRows="0" insertRows="0" insertHyperlinks="0" deleteRows="0"/>
  <mergeCells count="85">
    <mergeCell ref="C46:F46"/>
    <mergeCell ref="C47:F47"/>
    <mergeCell ref="B45:F45"/>
    <mergeCell ref="B42:F42"/>
    <mergeCell ref="H42:J42"/>
    <mergeCell ref="B43:F43"/>
    <mergeCell ref="B44:F44"/>
    <mergeCell ref="B35:D35"/>
    <mergeCell ref="E35:J35"/>
    <mergeCell ref="B36:D36"/>
    <mergeCell ref="E36:J36"/>
    <mergeCell ref="B41:J41"/>
    <mergeCell ref="B37:J37"/>
    <mergeCell ref="B38:J38"/>
    <mergeCell ref="B39:J39"/>
    <mergeCell ref="H40:J40"/>
    <mergeCell ref="B40:G40"/>
    <mergeCell ref="B32:D32"/>
    <mergeCell ref="F32:G32"/>
    <mergeCell ref="H32:J32"/>
    <mergeCell ref="B33:D33"/>
    <mergeCell ref="E33:J33"/>
    <mergeCell ref="B34:D34"/>
    <mergeCell ref="E34:J34"/>
    <mergeCell ref="B31:D31"/>
    <mergeCell ref="F31:G31"/>
    <mergeCell ref="B26:D26"/>
    <mergeCell ref="F26:G26"/>
    <mergeCell ref="H26:J26"/>
    <mergeCell ref="B27:D27"/>
    <mergeCell ref="F27:G27"/>
    <mergeCell ref="B28:D28"/>
    <mergeCell ref="F28:G28"/>
    <mergeCell ref="H28:J28"/>
    <mergeCell ref="B29:D29"/>
    <mergeCell ref="F29:G29"/>
    <mergeCell ref="B30:D30"/>
    <mergeCell ref="F30:G30"/>
    <mergeCell ref="H30:J30"/>
    <mergeCell ref="B25:D25"/>
    <mergeCell ref="F25:G25"/>
    <mergeCell ref="H25:J25"/>
    <mergeCell ref="B18:D18"/>
    <mergeCell ref="E18:J18"/>
    <mergeCell ref="B21:D21"/>
    <mergeCell ref="E21:J21"/>
    <mergeCell ref="B22:J22"/>
    <mergeCell ref="B23:J23"/>
    <mergeCell ref="B24:J24"/>
    <mergeCell ref="B19:D19"/>
    <mergeCell ref="E19:G19"/>
    <mergeCell ref="I19:J19"/>
    <mergeCell ref="B20:D20"/>
    <mergeCell ref="E20:G20"/>
    <mergeCell ref="I20:J20"/>
    <mergeCell ref="B15:D15"/>
    <mergeCell ref="E15:J15"/>
    <mergeCell ref="B16:D16"/>
    <mergeCell ref="E16:J16"/>
    <mergeCell ref="B17:D17"/>
    <mergeCell ref="E17:J17"/>
    <mergeCell ref="B12:D12"/>
    <mergeCell ref="E12:J12"/>
    <mergeCell ref="B13:D13"/>
    <mergeCell ref="E13:J13"/>
    <mergeCell ref="B14:D14"/>
    <mergeCell ref="E14:J14"/>
    <mergeCell ref="B9:D9"/>
    <mergeCell ref="E9:J9"/>
    <mergeCell ref="B10:D10"/>
    <mergeCell ref="E10:J10"/>
    <mergeCell ref="B11:D11"/>
    <mergeCell ref="E11:J11"/>
    <mergeCell ref="B5:J5"/>
    <mergeCell ref="B6:J6"/>
    <mergeCell ref="B7:D7"/>
    <mergeCell ref="E7:J7"/>
    <mergeCell ref="B8:D8"/>
    <mergeCell ref="E8:J8"/>
    <mergeCell ref="B2:C4"/>
    <mergeCell ref="D2:J2"/>
    <mergeCell ref="D3:J3"/>
    <mergeCell ref="D4:E4"/>
    <mergeCell ref="F4:G4"/>
    <mergeCell ref="H4:I4"/>
  </mergeCells>
  <conditionalFormatting sqref="E9:J9">
    <cfRule type="containsBlanks" dxfId="2233" priority="2">
      <formula>LEN(TRIM(E9))=0</formula>
    </cfRule>
  </conditionalFormatting>
  <printOptions horizontalCentered="1"/>
  <pageMargins left="0.59055118110236227" right="0.59055118110236227" top="0.59055118110236227" bottom="0.39370078740157483" header="0.86614173228346458" footer="0"/>
  <pageSetup paperSize="125" scale="73" orientation="portrait" r:id="rId1"/>
  <headerFooter>
    <oddHeader>&amp;R&amp;"Arial,Negrita Cursiva"&amp;9Página:&amp;"Arial,Cursiva" &amp;P de &amp;N              &amp;"Arial,Normal"&amp;10                  &amp;K00+000.</oddHeader>
  </headerFooter>
  <colBreaks count="1" manualBreakCount="1">
    <brk id="1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15</vt:i4>
      </vt:variant>
    </vt:vector>
  </HeadingPairs>
  <TitlesOfParts>
    <vt:vector size="27" baseType="lpstr">
      <vt:lpstr>Consulte_num_contrato</vt:lpstr>
      <vt:lpstr>ActadeInicio</vt:lpstr>
      <vt:lpstr>ComunicacionSupervisor</vt:lpstr>
      <vt:lpstr>Recomendación</vt:lpstr>
      <vt:lpstr>CertificaciónSupervisor</vt:lpstr>
      <vt:lpstr>InformeActividades</vt:lpstr>
      <vt:lpstr>InformeActividadesJI</vt:lpstr>
      <vt:lpstr>Actaterminación</vt:lpstr>
      <vt:lpstr>Actacierre</vt:lpstr>
      <vt:lpstr>datos</vt:lpstr>
      <vt:lpstr>generador</vt:lpstr>
      <vt:lpstr>textos</vt:lpstr>
      <vt:lpstr>Actacierre!Área_de_impresión</vt:lpstr>
      <vt:lpstr>ActadeInicio!Área_de_impresión</vt:lpstr>
      <vt:lpstr>Actaterminación!Área_de_impresión</vt:lpstr>
      <vt:lpstr>CertificaciónSupervisor!Área_de_impresión</vt:lpstr>
      <vt:lpstr>ComunicacionSupervisor!Área_de_impresión</vt:lpstr>
      <vt:lpstr>InformeActividades!Área_de_impresión</vt:lpstr>
      <vt:lpstr>InformeActividadesJI!Área_de_impresión</vt:lpstr>
      <vt:lpstr>Recomendación!Área_de_impresión</vt:lpstr>
      <vt:lpstr>Consulte_num_contrato!matriz</vt:lpstr>
      <vt:lpstr>matriz</vt:lpstr>
      <vt:lpstr>Actacierre!Títulos_a_imprimir</vt:lpstr>
      <vt:lpstr>Actaterminación!Títulos_a_imprimir</vt:lpstr>
      <vt:lpstr>CertificaciónSupervisor!Títulos_a_imprimir</vt:lpstr>
      <vt:lpstr>InformeActividades!Títulos_a_imprimir</vt:lpstr>
      <vt:lpstr>InformeActividadesJI!Títulos_a_imprimir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Carolina Villareal Billera</dc:creator>
  <cp:lastModifiedBy>Adriana Ramos</cp:lastModifiedBy>
  <cp:lastPrinted>2026-05-08T15:34:58Z</cp:lastPrinted>
  <dcterms:created xsi:type="dcterms:W3CDTF">2017-03-27T14:05:42Z</dcterms:created>
  <dcterms:modified xsi:type="dcterms:W3CDTF">2026-06-19T13:41:21Z</dcterms:modified>
</cp:coreProperties>
</file>